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Cabos e Fibras" sheetId="1" state="visible" r:id="rId2"/>
    <sheet name="Resumo" sheetId="2" state="visible" r:id="rId3"/>
    <sheet name="Datas_Entregas" sheetId="3" state="visible" r:id="rId4"/>
    <sheet name="Legenda" sheetId="4" state="visible" r:id="rId5"/>
    <sheet name="Def_Status_Montagem" sheetId="5" state="visible" r:id="rId6"/>
    <sheet name="Def_Sistemas_Conectores_Cabos" sheetId="6" state="visible" r:id="rId7"/>
    <sheet name="Def_Locais_Geograficos" sheetId="7" state="visible" r:id="rId8"/>
    <sheet name="Def_SecSub" sheetId="8" state="visible" r:id="rId9"/>
    <sheet name="Def_Locais_Racks_Trechos" sheetId="9" state="visible" r:id="rId10"/>
    <sheet name="Def_Instancias_Equipamentos" sheetId="10" state="visible" r:id="rId11"/>
    <sheet name="Def_Equipamentos" sheetId="11" state="visible" r:id="rId12"/>
    <sheet name="Def_Disciplinas" sheetId="12" state="visible" r:id="rId13"/>
    <sheet name="OLD Qtd de cabos (Caiafa)" sheetId="13" state="visible" r:id="rId14"/>
    <sheet name="Calculo de comprimentos Tune" sheetId="14" state="visible" r:id="rId15"/>
    <sheet name="Calculo de comprimentos BbB" sheetId="15" state="visible" r:id="rId16"/>
    <sheet name="Calculo de comprimentos Bergoz" sheetId="16" state="visible" r:id="rId17"/>
    <sheet name="sugestoes" sheetId="17" state="visible" r:id="rId18"/>
  </sheets>
  <definedNames>
    <definedName function="false" hidden="true" localSheetId="0" name="_xlnm._FilterDatabase" vbProcedure="false">'Cabos e Fibras'!$A$1:$U$4552</definedName>
    <definedName function="false" hidden="false" localSheetId="0" name="_xlnm._FilterDatabase" vbProcedure="false">'Cabos e Fibras'!$A$1:$U$4552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4" authorId="0">
      <text>
        <r>
          <rPr>
            <sz val="11"/>
            <color rgb="FF000000"/>
            <rFont val="Calibri"/>
            <family val="2"/>
            <charset val="1"/>
          </rPr>
          <t xml:space="preserve">+martins.lucasalves@gmail.com
_Assigned to Lucas Martins_
	-Daniel Tavares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+martins.lucasalves@gmail.com
_Assigned to Lucas Martins_
	-Daniel Tavares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+martins.lucasalves@gmail.com
_Assigned to Lucas Martins_
	-Daniel Tavares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+martins.lucasalves@gmail.com
	-Daniel Tavares</t>
        </r>
      </text>
    </comment>
  </commentList>
</comments>
</file>

<file path=xl/sharedStrings.xml><?xml version="1.0" encoding="utf-8"?>
<sst xmlns="http://schemas.openxmlformats.org/spreadsheetml/2006/main" count="17242" uniqueCount="1324">
  <si>
    <t xml:space="preserve">Deadline (Milestone)</t>
  </si>
  <si>
    <t xml:space="preserve">Deadline (Data)</t>
  </si>
  <si>
    <t xml:space="preserve">Local 1</t>
  </si>
  <si>
    <t xml:space="preserve">Local 2</t>
  </si>
  <si>
    <t xml:space="preserve">Rack/Trecho 1 (autom.)</t>
  </si>
  <si>
    <t xml:space="preserve">Rack/Trecho 2 (autom.)</t>
  </si>
  <si>
    <t xml:space="preserve">INTERNO/
EXTERNO</t>
  </si>
  <si>
    <t xml:space="preserve">Equipamento 1</t>
  </si>
  <si>
    <t xml:space="preserve">Equipamento 2</t>
  </si>
  <si>
    <t xml:space="preserve">Porta 1</t>
  </si>
  <si>
    <t xml:space="preserve">Porta 2</t>
  </si>
  <si>
    <t xml:space="preserve">Conector 1</t>
  </si>
  <si>
    <t xml:space="preserve">Conector 2</t>
  </si>
  <si>
    <t xml:space="preserve">Label</t>
  </si>
  <si>
    <t xml:space="preserve">Comprimento com fórmulas [m]</t>
  </si>
  <si>
    <t xml:space="preserve">Comprimento arredondado[m]</t>
  </si>
  <si>
    <t xml:space="preserve">Observação</t>
  </si>
  <si>
    <t xml:space="preserve">OUT0</t>
  </si>
  <si>
    <t xml:space="preserve">Trig_1</t>
  </si>
  <si>
    <t xml:space="preserve">Pulso de ? us TTL 3.3 Volts. ? Verificar com Andrei ou Janito ?</t>
  </si>
  <si>
    <t xml:space="preserve">OUT1</t>
  </si>
  <si>
    <t xml:space="preserve">Trig_2</t>
  </si>
  <si>
    <t xml:space="preserve">RFOUT</t>
  </si>
  <si>
    <t xml:space="preserve">RF_in</t>
  </si>
  <si>
    <t xml:space="preserve">OUT</t>
  </si>
  <si>
    <t xml:space="preserve">Trig_in</t>
  </si>
  <si>
    <t xml:space="preserve">Nível 3. Trigger para monitor de fluorescência.</t>
  </si>
  <si>
    <t xml:space="preserve">IN_Tx</t>
  </si>
  <si>
    <t xml:space="preserve">IN_Rx</t>
  </si>
  <si>
    <t xml:space="preserve">Pulso de 1 us TTL 3.3 Volts.</t>
  </si>
  <si>
    <t xml:space="preserve">OUT2</t>
  </si>
  <si>
    <t xml:space="preserve">in-0</t>
  </si>
  <si>
    <t xml:space="preserve">Trig_out</t>
  </si>
  <si>
    <t xml:space="preserve">Pulso de 10 us TTL 5 Volts.</t>
  </si>
  <si>
    <t xml:space="preserve">in-1</t>
  </si>
  <si>
    <t xml:space="preserve">PWR-IN</t>
  </si>
  <si>
    <t xml:space="preserve">PWR-OUT</t>
  </si>
  <si>
    <t xml:space="preserve">Ligação entre fonte de alimentação e Galil DMC30017</t>
  </si>
  <si>
    <t xml:space="preserve">Ligação entre fonte de alimentação e 1º Galil.</t>
  </si>
  <si>
    <t xml:space="preserve">Ligação entre fonte de alimentação e 2º Galil.</t>
  </si>
  <si>
    <t xml:space="preserve">REFERENCE_IN</t>
  </si>
  <si>
    <t xml:space="preserve">0 a 3 dBm? conferir</t>
  </si>
  <si>
    <t xml:space="preserve">OUT-1</t>
  </si>
  <si>
    <t xml:space="preserve">Pulso de ? us TTL 5 Volts. Verificar largura de pulso com grupo EPP</t>
  </si>
  <si>
    <t xml:space="preserve">OUT-2</t>
  </si>
  <si>
    <t xml:space="preserve">Trigger para o septum grosso 1 de injeção no anel. Pulso de ? us TTL 5 Volts. Verificar largura de pulso com grupo EPP</t>
  </si>
  <si>
    <t xml:space="preserve">Trigger para o septum grosso 2 de injeção no anel. Pulso de ? us TTL 5 Volts. Verificar largura de pulso com grupo EPP</t>
  </si>
  <si>
    <t xml:space="preserve">OUT-3</t>
  </si>
  <si>
    <t xml:space="preserve">OTP0</t>
  </si>
  <si>
    <t xml:space="preserve">TRIG1</t>
  </si>
  <si>
    <t xml:space="preserve">Pulso de ? us TTL 3.3 Volts.  conferir</t>
  </si>
  <si>
    <t xml:space="preserve">OTP1</t>
  </si>
  <si>
    <t xml:space="preserve">TRIG2</t>
  </si>
  <si>
    <t xml:space="preserve">OTP2</t>
  </si>
  <si>
    <t xml:space="preserve">OTP3</t>
  </si>
  <si>
    <t xml:space="preserve">OTP4</t>
  </si>
  <si>
    <t xml:space="preserve">OTP5</t>
  </si>
  <si>
    <t xml:space="preserve">OTP6</t>
  </si>
  <si>
    <t xml:space="preserve">FID</t>
  </si>
  <si>
    <t xml:space="preserve">OTP7</t>
  </si>
  <si>
    <t xml:space="preserve">Single-pulse_Amplifier</t>
  </si>
  <si>
    <t xml:space="preserve">Trigger single bunch do e-gun. Pulso de 3 us TTL 5 Volts.</t>
  </si>
  <si>
    <t xml:space="preserve">Multi-pulse_Amplifier</t>
  </si>
  <si>
    <t xml:space="preserve">Trigger multi bunch do e-gun. Pulso de 2 ns a 5 us TTL 5 Volts.</t>
  </si>
  <si>
    <t xml:space="preserve">Trigger para kicker de extração do booster. Pulso de ? us TTL 5 Volts. Verificar largura de pulso com grupo EPP</t>
  </si>
  <si>
    <t xml:space="preserve">Signal</t>
  </si>
  <si>
    <t xml:space="preserve">RF_IN</t>
  </si>
  <si>
    <t xml:space="preserve">RF 499.658 MHz 0 ~ 3 dBm</t>
  </si>
  <si>
    <t xml:space="preserve">RF_OUT</t>
  </si>
  <si>
    <t xml:space="preserve">BI</t>
  </si>
  <si>
    <t xml:space="preserve">D_INNER_BOTTOM</t>
  </si>
  <si>
    <t xml:space="preserve">BI BI BI BI</t>
  </si>
  <si>
    <t xml:space="preserve">BO</t>
  </si>
  <si>
    <t xml:space="preserve">C_OUTER_BOTTOM</t>
  </si>
  <si>
    <t xml:space="preserve">BO BO BO BO</t>
  </si>
  <si>
    <t xml:space="preserve">TI</t>
  </si>
  <si>
    <t xml:space="preserve">A_INNER_TOP</t>
  </si>
  <si>
    <t xml:space="preserve">TI TI TI TI</t>
  </si>
  <si>
    <t xml:space="preserve">TO</t>
  </si>
  <si>
    <t xml:space="preserve">B_OUTER_TOP</t>
  </si>
  <si>
    <t xml:space="preserve">TO TO TO</t>
  </si>
  <si>
    <t xml:space="preserve">TO_IN</t>
  </si>
  <si>
    <t xml:space="preserve">TI_IN</t>
  </si>
  <si>
    <t xml:space="preserve">TI TI TI</t>
  </si>
  <si>
    <t xml:space="preserve">BI_IN</t>
  </si>
  <si>
    <t xml:space="preserve">BI BI BI</t>
  </si>
  <si>
    <t xml:space="preserve">BO_IN</t>
  </si>
  <si>
    <t xml:space="preserve">BO BO BO</t>
  </si>
  <si>
    <t xml:space="preserve">Ch1</t>
  </si>
  <si>
    <t xml:space="preserve">Trigger para o septum fino de injeção no anel. Pulso de ? us TTL 5 Volts. Verificar largura de pulso com grupo EPP</t>
  </si>
  <si>
    <t xml:space="preserve">OUT-4</t>
  </si>
  <si>
    <t xml:space="preserve">OTP8</t>
  </si>
  <si>
    <t xml:space="preserve">J3_0</t>
  </si>
  <si>
    <t xml:space="preserve">ID</t>
  </si>
  <si>
    <t xml:space="preserve">J2_180</t>
  </si>
  <si>
    <t xml:space="preserve">OD</t>
  </si>
  <si>
    <t xml:space="preserve">BD</t>
  </si>
  <si>
    <t xml:space="preserve">TD</t>
  </si>
  <si>
    <t xml:space="preserve">BCM_Output</t>
  </si>
  <si>
    <t xml:space="preserve">INPUT</t>
  </si>
  <si>
    <t xml:space="preserve">ENCODER</t>
  </si>
  <si>
    <t xml:space="preserve">ENCODER-OUT</t>
  </si>
  <si>
    <t xml:space="preserve">Ligação da porta de entrada ENCODER do Galil DMC30017 com o encoder do motor.</t>
  </si>
  <si>
    <t xml:space="preserve">HLS-OUT</t>
  </si>
  <si>
    <t xml:space="preserve">HLS-IN</t>
  </si>
  <si>
    <t xml:space="preserve">Ligação de entrada High Limit Switch do Galil DMC30017 com High Limit Switch no Monitor.</t>
  </si>
  <si>
    <t xml:space="preserve">LED-OUT</t>
  </si>
  <si>
    <t xml:space="preserve">LED-IN</t>
  </si>
  <si>
    <t xml:space="preserve">Ligação da saída digital do Galil DMC30017 com placa de LEDs.</t>
  </si>
  <si>
    <t xml:space="preserve">LLS-OUT</t>
  </si>
  <si>
    <t xml:space="preserve">LLS-IN</t>
  </si>
  <si>
    <t xml:space="preserve">Ligação de entrada Low Limit Switch do Galil DMC30017 com Low Limit Switch no Monitor.</t>
  </si>
  <si>
    <t xml:space="preserve">MTR-OUT</t>
  </si>
  <si>
    <t xml:space="preserve">MTR-IN</t>
  </si>
  <si>
    <t xml:space="preserve">Saída de pulsos do Galil DMC30017 para acionamento do motor.</t>
  </si>
  <si>
    <t xml:space="preserve">Ligação da porta de entrada ENCODER do 1º Galil com o encoder do 1º atuador do Scraper.</t>
  </si>
  <si>
    <t xml:space="preserve">Ligação de entrada High Limit Switch do 1º Galil com High Limit Switch do 1º atuador do Scraper.</t>
  </si>
  <si>
    <t xml:space="preserve">Ligação de entrada Low Limit Switch do 1º Galil com Low Limit Switch do 1º atuador do Scraper.</t>
  </si>
  <si>
    <t xml:space="preserve">Saída de pulsos do 1º Galil para acionamento do motor do 1º atuador.</t>
  </si>
  <si>
    <t xml:space="preserve">Ligação da porta de entrada ENCODER do 2º Galil com o encoder do 2º atuador do Scraper.</t>
  </si>
  <si>
    <t xml:space="preserve">Ligação de entrada High Limit Switch do 2º Galil com High Limit Switch do 2º atuador Scraper.</t>
  </si>
  <si>
    <t xml:space="preserve">Ligação de entrada Low Limit Switch do 2º Galil com Low Limit Switch do 2º atuador do Scraper.</t>
  </si>
  <si>
    <t xml:space="preserve">Saída de pulsos do 2º Galil para acionamento do motor do 2º atuador.</t>
  </si>
  <si>
    <t xml:space="preserve">Ligação de entrada High Limit Switch do 2º Galil com High Limit Switch do 2º atuador do Scraper.</t>
  </si>
  <si>
    <t xml:space="preserve">Ligação da porta de entrada ENCODER do 1º Galil com o encoder do 1º atuador do Slit.</t>
  </si>
  <si>
    <t xml:space="preserve">Ligação de entrada High Limit Switch do 1º Galil com High Limit Switch do 1º atuador do Slit.</t>
  </si>
  <si>
    <t xml:space="preserve">Ligação de entrada Low Limit Switch do 1º Galil com Low Limit Switch do 1º atuador do Slit.</t>
  </si>
  <si>
    <t xml:space="preserve">Ligação da porta de entrada ENCODER do 2º Galil com o encoder do 2º atuador do Slit.</t>
  </si>
  <si>
    <t xml:space="preserve">Ligação de entrada High Limit Switch do 2º Galil com High Limit Switch do 2º atuador do Slit.</t>
  </si>
  <si>
    <t xml:space="preserve">Ligação de entrada Low Limit Switch do 2º Galil com Low Limit Switch do 2º atuador do Slit.</t>
  </si>
  <si>
    <t xml:space="preserve">BO_Combiner_H_Out</t>
  </si>
  <si>
    <t xml:space="preserve">RF_In</t>
  </si>
  <si>
    <t xml:space="preserve">BO_Combiner_V_Out</t>
  </si>
  <si>
    <t xml:space="preserve">BO_Drive-H_Out</t>
  </si>
  <si>
    <t xml:space="preserve">Trig_in_I</t>
  </si>
  <si>
    <t xml:space="preserve">Trigger para BPM digital. Pulso de 100 us LVTTL 3.3 Volts.</t>
  </si>
  <si>
    <t xml:space="preserve">Trig_in_IV</t>
  </si>
  <si>
    <t xml:space="preserve">Trigger para monitor de perfil. Pulso de 100 us LVTTL 3.3 Volts.</t>
  </si>
  <si>
    <t xml:space="preserve">Trigger para osc 1. Pulso de 100 us LVTTL 3.3 Volts.</t>
  </si>
  <si>
    <t xml:space="preserve">OUT3</t>
  </si>
  <si>
    <t xml:space="preserve">Trigger para osc 2. Pulso de 100 us LVTTL 3.3 Volts.</t>
  </si>
  <si>
    <t xml:space="preserve">Pulso de 1 us TTL 5 Volts. conferir</t>
  </si>
  <si>
    <t xml:space="preserve">OUT4</t>
  </si>
  <si>
    <t xml:space="preserve">IN1</t>
  </si>
  <si>
    <t xml:space="preserve">Nível 3. Trigger para ICT-BMC1</t>
  </si>
  <si>
    <t xml:space="preserve">IN2</t>
  </si>
  <si>
    <t xml:space="preserve">Nível 3. Trigger para ICT-BMC2</t>
  </si>
  <si>
    <t xml:space="preserve">Trigger para o modulador 1. Pulso de 3 us a 10 us TTL 5 Volts.</t>
  </si>
  <si>
    <t xml:space="preserve">Trigger para o modulador 2. Pulso de 3 us a 10 us TTL 5 Volts.</t>
  </si>
  <si>
    <t xml:space="preserve">Trigger 1 para o LLRF. Pulso de 3 us TTL 5 Volts.</t>
  </si>
  <si>
    <t xml:space="preserve">Trigger 2 para o LLRF. Pulso de 3 us TTL 5 Volts.</t>
  </si>
  <si>
    <t xml:space="preserve">Trig_3</t>
  </si>
  <si>
    <t xml:space="preserve">Trigger 3 para o LLRF. Pulso de 3 us TTL 5 Volts.</t>
  </si>
  <si>
    <t xml:space="preserve">Trig_500_MHz</t>
  </si>
  <si>
    <t xml:space="preserve">Trigger para amplificador de 500 MHz. Pulso de 3 us TTL 5 Volts.</t>
  </si>
  <si>
    <t xml:space="preserve">Trig_3_GHZ</t>
  </si>
  <si>
    <t xml:space="preserve">Trigger para amplificador 1 de 3 GHz. Pulso de 3 us TTL 5 Volts.</t>
  </si>
  <si>
    <t xml:space="preserve">Trigger para amplificador 2 de 3 GHz. Pulso de 3 us TTL 5 Volts.</t>
  </si>
  <si>
    <t xml:space="preserve">Output</t>
  </si>
  <si>
    <t xml:space="preserve">BO_Drive_IF_In</t>
  </si>
  <si>
    <t xml:space="preserve">Hyb_J1</t>
  </si>
  <si>
    <t xml:space="preserve">Cabo de potência FLEXÍVEL</t>
  </si>
  <si>
    <t xml:space="preserve">REFERENCE_OUT_2</t>
  </si>
  <si>
    <t xml:space="preserve">CLK</t>
  </si>
  <si>
    <t xml:space="preserve">VERTICAL_OUT</t>
  </si>
  <si>
    <t xml:space="preserve">FAST_ADC_IN</t>
  </si>
  <si>
    <t xml:space="preserve">FAST_DAC_OUT</t>
  </si>
  <si>
    <t xml:space="preserve">Usar cabos iguais os p/ rack DIG. Atenção aos conectores</t>
  </si>
  <si>
    <t xml:space="preserve">TO_OUT</t>
  </si>
  <si>
    <t xml:space="preserve">Agrupado em conjunto de 5 cabos.</t>
  </si>
  <si>
    <t xml:space="preserve">BI_OUT</t>
  </si>
  <si>
    <t xml:space="preserve">TI_OUT</t>
  </si>
  <si>
    <t xml:space="preserve">IN3</t>
  </si>
  <si>
    <t xml:space="preserve">BO_OUT</t>
  </si>
  <si>
    <t xml:space="preserve">IN4</t>
  </si>
  <si>
    <t xml:space="preserve">SW_IN</t>
  </si>
  <si>
    <t xml:space="preserve">TRIG</t>
  </si>
  <si>
    <t xml:space="preserve">BO_Drive-V_Out</t>
  </si>
  <si>
    <t xml:space="preserve">SI_Drive-H_Out</t>
  </si>
  <si>
    <t xml:space="preserve">ISOLATOR_1_IN</t>
  </si>
  <si>
    <t xml:space="preserve"> (talvez adaptador resolva)</t>
  </si>
  <si>
    <t xml:space="preserve">REFERENCE_OUT_1</t>
  </si>
  <si>
    <t xml:space="preserve">REFERENCE_OUT_3</t>
  </si>
  <si>
    <t xml:space="preserve">HORIZONTAL_OUT</t>
  </si>
  <si>
    <t xml:space="preserve">LONGITUDINAL_OUT</t>
  </si>
  <si>
    <t xml:space="preserve">BACK_END_OUT_1</t>
  </si>
  <si>
    <t xml:space="preserve">Cabo extra para potencial uso futuro </t>
  </si>
  <si>
    <t xml:space="preserve">BACK_END_IN</t>
  </si>
  <si>
    <t xml:space="preserve">SI_Combiner_H_Out</t>
  </si>
  <si>
    <t xml:space="preserve">SI_Combiner_V_Out</t>
  </si>
  <si>
    <t xml:space="preserve">SI_Drive-V_Out</t>
  </si>
  <si>
    <t xml:space="preserve">Rampa</t>
  </si>
  <si>
    <t xml:space="preserve">Trigger para o LLRF do booster. Pulso de ? us TTL 5 Volts. Verificar largura de pulso com grupo EPP</t>
  </si>
  <si>
    <t xml:space="preserve">Post Morten</t>
  </si>
  <si>
    <t xml:space="preserve">Falha de RF</t>
  </si>
  <si>
    <t xml:space="preserve">Nível 3. Trigger para ICT-BMC3</t>
  </si>
  <si>
    <t xml:space="preserve">Nível 3. Trigger para ICT-BMC4</t>
  </si>
  <si>
    <t xml:space="preserve">Nível 3. Trigger para ICT - Multímetro1</t>
  </si>
  <si>
    <t xml:space="preserve">p002</t>
  </si>
  <si>
    <t xml:space="preserve">p004</t>
  </si>
  <si>
    <t xml:space="preserve">p006</t>
  </si>
  <si>
    <t xml:space="preserve">p008</t>
  </si>
  <si>
    <t xml:space="preserve">p010</t>
  </si>
  <si>
    <t xml:space="preserve">OUT5</t>
  </si>
  <si>
    <t xml:space="preserve">p012</t>
  </si>
  <si>
    <t xml:space="preserve">OUT6</t>
  </si>
  <si>
    <t xml:space="preserve">p014</t>
  </si>
  <si>
    <t xml:space="preserve">p016</t>
  </si>
  <si>
    <t xml:space="preserve">p018</t>
  </si>
  <si>
    <t xml:space="preserve">p020</t>
  </si>
  <si>
    <t xml:space="preserve">p022</t>
  </si>
  <si>
    <t xml:space="preserve">p024</t>
  </si>
  <si>
    <t xml:space="preserve">p026</t>
  </si>
  <si>
    <t xml:space="preserve">p027</t>
  </si>
  <si>
    <t xml:space="preserve">p029</t>
  </si>
  <si>
    <t xml:space="preserve">p031</t>
  </si>
  <si>
    <t xml:space="preserve">p033</t>
  </si>
  <si>
    <t xml:space="preserve">p035</t>
  </si>
  <si>
    <t xml:space="preserve">p037</t>
  </si>
  <si>
    <t xml:space="preserve">p039</t>
  </si>
  <si>
    <t xml:space="preserve">p041</t>
  </si>
  <si>
    <t xml:space="preserve">p074</t>
  </si>
  <si>
    <t xml:space="preserve">Nível 1. Fibras de mesmo comprimento neste nível.</t>
  </si>
  <si>
    <t xml:space="preserve">p075</t>
  </si>
  <si>
    <t xml:space="preserve">p076</t>
  </si>
  <si>
    <t xml:space="preserve">p077</t>
  </si>
  <si>
    <t xml:space="preserve">p078</t>
  </si>
  <si>
    <t xml:space="preserve">RF_Out</t>
  </si>
  <si>
    <t xml:space="preserve">Hyb-H_J1</t>
  </si>
  <si>
    <t xml:space="preserve">Hyb-V_J1</t>
  </si>
  <si>
    <t xml:space="preserve">ISOLATOR_2_IN</t>
  </si>
  <si>
    <t xml:space="preserve">BACK_END_OUT_2</t>
  </si>
  <si>
    <t xml:space="preserve">SFP-1</t>
  </si>
  <si>
    <t xml:space="preserve">p042</t>
  </si>
  <si>
    <t xml:space="preserve">Necessário fazer etiquetas. Antes de imprimir, definir nomes das portas dos DIOs (patch panel de fibras do CON).</t>
  </si>
  <si>
    <t xml:space="preserve">SFP-10</t>
  </si>
  <si>
    <t xml:space="preserve">p052b</t>
  </si>
  <si>
    <t xml:space="preserve">SFP-11</t>
  </si>
  <si>
    <t xml:space="preserve">p053</t>
  </si>
  <si>
    <t xml:space="preserve">SFP-12</t>
  </si>
  <si>
    <t xml:space="preserve">p054</t>
  </si>
  <si>
    <t xml:space="preserve">SFP-13</t>
  </si>
  <si>
    <t xml:space="preserve">p055</t>
  </si>
  <si>
    <t xml:space="preserve">SFP-14</t>
  </si>
  <si>
    <t xml:space="preserve">p056</t>
  </si>
  <si>
    <t xml:space="preserve">SFP-15</t>
  </si>
  <si>
    <t xml:space="preserve">p057</t>
  </si>
  <si>
    <t xml:space="preserve">SFP-16</t>
  </si>
  <si>
    <t xml:space="preserve">p058</t>
  </si>
  <si>
    <t xml:space="preserve">SFP-17</t>
  </si>
  <si>
    <t xml:space="preserve">p059</t>
  </si>
  <si>
    <t xml:space="preserve">SFP-18</t>
  </si>
  <si>
    <t xml:space="preserve">p060</t>
  </si>
  <si>
    <t xml:space="preserve">SFP-19</t>
  </si>
  <si>
    <t xml:space="preserve">p061</t>
  </si>
  <si>
    <t xml:space="preserve">SFP-2</t>
  </si>
  <si>
    <t xml:space="preserve">p062</t>
  </si>
  <si>
    <t xml:space="preserve">SFP-20</t>
  </si>
  <si>
    <t xml:space="preserve">p063</t>
  </si>
  <si>
    <t xml:space="preserve">SFP-3</t>
  </si>
  <si>
    <t xml:space="preserve">p064</t>
  </si>
  <si>
    <t xml:space="preserve">SFP-4</t>
  </si>
  <si>
    <t xml:space="preserve">p065</t>
  </si>
  <si>
    <t xml:space="preserve">SFP-5</t>
  </si>
  <si>
    <t xml:space="preserve">p066</t>
  </si>
  <si>
    <t xml:space="preserve">SFP-6</t>
  </si>
  <si>
    <t xml:space="preserve">p067</t>
  </si>
  <si>
    <t xml:space="preserve">SFP-7</t>
  </si>
  <si>
    <t xml:space="preserve">p068</t>
  </si>
  <si>
    <t xml:space="preserve">SFP-8</t>
  </si>
  <si>
    <t xml:space="preserve">p069</t>
  </si>
  <si>
    <t xml:space="preserve">SFP-9</t>
  </si>
  <si>
    <t xml:space="preserve">p070</t>
  </si>
  <si>
    <t xml:space="preserve">SI_Drive_In</t>
  </si>
  <si>
    <t xml:space="preserve">Nível 3. Trigger para ICT - Multímetro2</t>
  </si>
  <si>
    <t xml:space="preserve">Nível 3. Trigger para ICT - Multímetro3</t>
  </si>
  <si>
    <t xml:space="preserve">Nível 3. Trigger para ICT - Multímetro4</t>
  </si>
  <si>
    <t xml:space="preserve">Nível 3. Trigger do modulador 1. Pulso de 3 us TTL 5 Volts.</t>
  </si>
  <si>
    <t xml:space="preserve">Nível 3. Trigger do modulador 2. Pulso de 3 us TTL 5 Volts.</t>
  </si>
  <si>
    <t xml:space="preserve">Nível 3. Trigger do amplificador de 500 MHz do Linac. Pulso de 3 us TTL 5 Volts.</t>
  </si>
  <si>
    <t xml:space="preserve">Nível 3. Trigger do amplificador 1 de 3 GHz do Linac. Pulso de 3 us TTL 5 Volts.</t>
  </si>
  <si>
    <t xml:space="preserve">Nível 3. Trigger do amplificador 2 de 3 GHz do Linac. Pulso de 3 us TTL 5 Volts.</t>
  </si>
  <si>
    <t xml:space="preserve">p001</t>
  </si>
  <si>
    <t xml:space="preserve">p025</t>
  </si>
  <si>
    <t xml:space="preserve">p030</t>
  </si>
  <si>
    <t xml:space="preserve">p028</t>
  </si>
  <si>
    <t xml:space="preserve">p032</t>
  </si>
  <si>
    <t xml:space="preserve">p034</t>
  </si>
  <si>
    <t xml:space="preserve">p036</t>
  </si>
  <si>
    <t xml:space="preserve">p038</t>
  </si>
  <si>
    <t xml:space="preserve">p040</t>
  </si>
  <si>
    <t xml:space="preserve">p003</t>
  </si>
  <si>
    <t xml:space="preserve">p005</t>
  </si>
  <si>
    <t xml:space="preserve">p007</t>
  </si>
  <si>
    <t xml:space="preserve">p009</t>
  </si>
  <si>
    <t xml:space="preserve">p011</t>
  </si>
  <si>
    <t xml:space="preserve">p013</t>
  </si>
  <si>
    <t xml:space="preserve">p015</t>
  </si>
  <si>
    <t xml:space="preserve">p017</t>
  </si>
  <si>
    <t xml:space="preserve">p019</t>
  </si>
  <si>
    <t xml:space="preserve">p021</t>
  </si>
  <si>
    <t xml:space="preserve">p023</t>
  </si>
  <si>
    <t xml:space="preserve">Nível 3. Trigger 1 do LLRF Linac. Pulso de 3 us TTL 5 Volts.</t>
  </si>
  <si>
    <t xml:space="preserve">Sigma</t>
  </si>
  <si>
    <t xml:space="preserve">Channel_3</t>
  </si>
  <si>
    <t xml:space="preserve">Channel_1</t>
  </si>
  <si>
    <t xml:space="preserve">Nível 3. Trigger 2 do LLRF Linac. Pulso de 3 us TTL 5 Volts.</t>
  </si>
  <si>
    <t xml:space="preserve">Nível 3. Trigger 3 do LLRF Linac. Pulso de 3 us TTL 5 Volts.</t>
  </si>
  <si>
    <t xml:space="preserve">Channel_2</t>
  </si>
  <si>
    <t xml:space="preserve">DeltaX</t>
  </si>
  <si>
    <t xml:space="preserve">BO_H_In</t>
  </si>
  <si>
    <t xml:space="preserve">DeltaY</t>
  </si>
  <si>
    <t xml:space="preserve">BO_V_In</t>
  </si>
  <si>
    <t xml:space="preserve">BU</t>
  </si>
  <si>
    <t xml:space="preserve">Att_B</t>
  </si>
  <si>
    <t xml:space="preserve">TU</t>
  </si>
  <si>
    <t xml:space="preserve">Att_T</t>
  </si>
  <si>
    <t xml:space="preserve">Q</t>
  </si>
  <si>
    <t xml:space="preserve">GPort</t>
  </si>
  <si>
    <t xml:space="preserve">IU</t>
  </si>
  <si>
    <t xml:space="preserve">Att_I</t>
  </si>
  <si>
    <t xml:space="preserve">OU</t>
  </si>
  <si>
    <t xml:space="preserve">Att_O</t>
  </si>
  <si>
    <t xml:space="preserve">Hyb_J3_180</t>
  </si>
  <si>
    <t xml:space="preserve">CASADOS EM FASE</t>
  </si>
  <si>
    <t xml:space="preserve">Hyb_J2_0</t>
  </si>
  <si>
    <t xml:space="preserve">SI_V_in</t>
  </si>
  <si>
    <t xml:space="preserve">output</t>
  </si>
  <si>
    <t xml:space="preserve">sensor_head</t>
  </si>
  <si>
    <t xml:space="preserve">Cabo multivias fornecido pelo fabricante Bergoz</t>
  </si>
  <si>
    <t xml:space="preserve">OE1</t>
  </si>
  <si>
    <t xml:space="preserve">Nível 3. Trigger para osciloscópio dos FCTs.</t>
  </si>
  <si>
    <t xml:space="preserve">SI_H_In</t>
  </si>
  <si>
    <t xml:space="preserve">HORIZONTAL_IN</t>
  </si>
  <si>
    <t xml:space="preserve">VERTICAL_IN</t>
  </si>
  <si>
    <t xml:space="preserve">LONGITUDINAL_IN</t>
  </si>
  <si>
    <t xml:space="preserve">J1</t>
  </si>
  <si>
    <t xml:space="preserve">BCM_Input</t>
  </si>
  <si>
    <t xml:space="preserve">Cabo coaxial fornecido pelo fabricante Bergoz</t>
  </si>
  <si>
    <t xml:space="preserve">OE2</t>
  </si>
  <si>
    <t xml:space="preserve">Nível 3. Trigger para osciloscópio dos monitores de perfil do booster e anel.</t>
  </si>
  <si>
    <t xml:space="preserve">HHyb_J2</t>
  </si>
  <si>
    <t xml:space="preserve">HHyb_J3</t>
  </si>
  <si>
    <t xml:space="preserve">Out_1</t>
  </si>
  <si>
    <t xml:space="preserve"> CASADOS EM FASE</t>
  </si>
  <si>
    <t xml:space="preserve">Out_2</t>
  </si>
  <si>
    <t xml:space="preserve">Out_3</t>
  </si>
  <si>
    <t xml:space="preserve">Out_4</t>
  </si>
  <si>
    <t xml:space="preserve">VHyb_J3</t>
  </si>
  <si>
    <t xml:space="preserve">VHyb_J2</t>
  </si>
  <si>
    <t xml:space="preserve">Entrada_1</t>
  </si>
  <si>
    <t xml:space="preserve">Entrada_2</t>
  </si>
  <si>
    <t xml:space="preserve">Optical_ACP</t>
  </si>
  <si>
    <t xml:space="preserve">https://www.digikey.com/product-detail/en/te-connectivity-amp-connectors/9-5492187-9/9-5492187-9-ND/2325049</t>
  </si>
  <si>
    <t xml:space="preserve">?</t>
  </si>
  <si>
    <t xml:space="preserve">Agrupado em conjunto de 4 cabos.</t>
  </si>
  <si>
    <t xml:space="preserve">1</t>
  </si>
  <si>
    <t xml:space="preserve">2</t>
  </si>
  <si>
    <t xml:space="preserve">3</t>
  </si>
  <si>
    <t xml:space="preserve">4</t>
  </si>
  <si>
    <t xml:space="preserve">p048</t>
  </si>
  <si>
    <t xml:space="preserve">UPLINK</t>
  </si>
  <si>
    <t xml:space="preserve">Nível 2. Fibras de mesmo comprimentoneste nível.</t>
  </si>
  <si>
    <t xml:space="preserve">Nível 3. Trigger do canhão para pulso single-bunch. Pulso de 3 us TTL 5 Volts.</t>
  </si>
  <si>
    <t xml:space="preserve">Nível 3. Trigger do canhão para pulso multi-bunch. Pulso de 3 us TTL 5 Volts.</t>
  </si>
  <si>
    <t xml:space="preserve">Nível 3. Trigger do Kicker de injeção no booster.</t>
  </si>
  <si>
    <t xml:space="preserve">Nível 3. Trigger do Septum de injeção no booster.</t>
  </si>
  <si>
    <t xml:space="preserve">Nível 3. Trigger para osciloscópio rack de injeção no booster.</t>
  </si>
  <si>
    <t xml:space="preserve">Nível 3. Trigger do Septum grosso 1 de injeção no anel.</t>
  </si>
  <si>
    <t xml:space="preserve">Nível 3. Trigger do Septum grosso 2 de injeção no anel.</t>
  </si>
  <si>
    <t xml:space="preserve">Nível 3. Trigger do Septum fino de injeção no anel.</t>
  </si>
  <si>
    <t xml:space="preserve">Nível 3. Trigger para osciloscópio do rack de Septums de injeção no anel.</t>
  </si>
  <si>
    <t xml:space="preserve">Nível 3. Trigger do Kicker on-axis.</t>
  </si>
  <si>
    <t xml:space="preserve">Nível 3. Trigger do Kicker não linear.</t>
  </si>
  <si>
    <t xml:space="preserve">OTP9</t>
  </si>
  <si>
    <t xml:space="preserve">Nível 3. Trigger do pinger horizontal.</t>
  </si>
  <si>
    <t xml:space="preserve">Nível 3. Trigger do Kicker de extração do booster.</t>
  </si>
  <si>
    <t xml:space="preserve">Nível 3. Trigger do pinger vertical.</t>
  </si>
  <si>
    <t xml:space="preserve">Nível 3. Trigger do Septum 1 de extração do booster.</t>
  </si>
  <si>
    <t xml:space="preserve">Nível 3. Trigger do Septum 2 de extração do booster.</t>
  </si>
  <si>
    <t xml:space="preserve">OE3</t>
  </si>
  <si>
    <t xml:space="preserve">Nível 3. Trigger para osciloscópio do rack de Septum de extração do booster.</t>
  </si>
  <si>
    <t xml:space="preserve">FMC1CH1</t>
  </si>
  <si>
    <t xml:space="preserve">TimIn</t>
  </si>
  <si>
    <t xml:space="preserve">Nível 3. Trigger para fonte FBP. Aguargando definições FAC, ELP e CON.</t>
  </si>
  <si>
    <t xml:space="preserve">FMC1CH2</t>
  </si>
  <si>
    <t xml:space="preserve">FMC1CH3</t>
  </si>
  <si>
    <t xml:space="preserve">FMC1CH4</t>
  </si>
  <si>
    <t xml:space="preserve">FMC1CH5</t>
  </si>
  <si>
    <t xml:space="preserve">FMC2CH1</t>
  </si>
  <si>
    <t xml:space="preserve">FMC2CH2</t>
  </si>
  <si>
    <t xml:space="preserve">FMC2CH3</t>
  </si>
  <si>
    <t xml:space="preserve">FMC2CH4</t>
  </si>
  <si>
    <t xml:space="preserve">Pulso de ? us TTL 5 Volts. conferir</t>
  </si>
  <si>
    <t xml:space="preserve">Pulso de 100 us TTL 5 Volts.</t>
  </si>
  <si>
    <t xml:space="preserve">p072</t>
  </si>
  <si>
    <t xml:space="preserve">p043</t>
  </si>
  <si>
    <t xml:space="preserve">p073</t>
  </si>
  <si>
    <t xml:space="preserve">p071</t>
  </si>
  <si>
    <t xml:space="preserve">p044</t>
  </si>
  <si>
    <t xml:space="preserve">p045</t>
  </si>
  <si>
    <t xml:space="preserve">p051</t>
  </si>
  <si>
    <t xml:space="preserve">p046</t>
  </si>
  <si>
    <t xml:space="preserve">p047</t>
  </si>
  <si>
    <t xml:space="preserve">p049</t>
  </si>
  <si>
    <t xml:space="preserve">p050</t>
  </si>
  <si>
    <t xml:space="preserve">p052</t>
  </si>
  <si>
    <t xml:space="preserve">FMC2CH5</t>
  </si>
  <si>
    <t xml:space="preserve">Nível 3. Trigger para fonte de rampeamento do booster. BO-FAM:PS-B-1</t>
  </si>
  <si>
    <t xml:space="preserve">Nível 3. Trigger para fonte de rampeamento do booster. BO-FAM:PS-B-2</t>
  </si>
  <si>
    <t xml:space="preserve">Nível 3. Trigger para fonte de rampeamento do booster. BO-FAM:PS-QF</t>
  </si>
  <si>
    <t xml:space="preserve">Nível 3. Trigger para fonte de rampeamento do booster. BO-FAM:PS-QD</t>
  </si>
  <si>
    <t xml:space="preserve">Nível 3. Trigger para fonte de rampeamento do booster. BO-FAM:PS-SF</t>
  </si>
  <si>
    <t xml:space="preserve">Nível 3. Trigger para fonte de rampeamento do booster. BO-FAM:PS-SD</t>
  </si>
  <si>
    <t xml:space="preserve">Nível 3. Trigger para fonte de migração do anel.</t>
  </si>
  <si>
    <t xml:space="preserve">Fornecido pelos SINAP</t>
  </si>
  <si>
    <t xml:space="preserve">Timinig</t>
  </si>
  <si>
    <t xml:space="preserve">Comprimentos</t>
  </si>
  <si>
    <t xml:space="preserve">Comp. Total [m]</t>
  </si>
  <si>
    <t xml:space="preserve">Quant. Total</t>
  </si>
  <si>
    <t xml:space="preserve">Total por tipo</t>
  </si>
  <si>
    <t xml:space="preserve">Diferença</t>
  </si>
  <si>
    <t xml:space="preserve">Compra Fibra Plástica</t>
  </si>
  <si>
    <t xml:space="preserve">Comprimento [m]</t>
  </si>
  <si>
    <t xml:space="preserve">Quantidade</t>
  </si>
  <si>
    <t xml:space="preserve">Total</t>
  </si>
  <si>
    <t xml:space="preserve">Milestone</t>
  </si>
  <si>
    <t xml:space="preserve">Data</t>
  </si>
  <si>
    <t xml:space="preserve">Booster/LTB</t>
  </si>
  <si>
    <t xml:space="preserve">BTS/Anel</t>
  </si>
  <si>
    <t xml:space="preserve">Infra de fibras OM4</t>
  </si>
  <si>
    <t xml:space="preserve">Streak Camera</t>
  </si>
  <si>
    <t xml:space="preserve">Linhas de Luz (fases I-A e II)</t>
  </si>
  <si>
    <t xml:space="preserve">FOFB</t>
  </si>
  <si>
    <t xml:space="preserve">Finalização LINAC</t>
  </si>
  <si>
    <t xml:space="preserve">Cor</t>
  </si>
  <si>
    <t xml:space="preserve">Descrição</t>
  </si>
  <si>
    <t xml:space="preserve">Livre para edição</t>
  </si>
  <si>
    <t xml:space="preserve">Livre para edição (diferencia equipamento 1 de equipamento 2)</t>
  </si>
  <si>
    <t xml:space="preserve">Utilizar referência de uma das tabelas de definições (Def_*)</t>
  </si>
  <si>
    <t xml:space="preserve">Utilizar referência de uma das tabelas de definições (diferencia equipamento 1 de equipamento 2)</t>
  </si>
  <si>
    <t xml:space="preserve">Fórmula idêntica linha a linha</t>
  </si>
  <si>
    <t xml:space="preserve">Fórmula idêntica linha a linha (diferencia equipamento 1 de equipamento 2)</t>
  </si>
  <si>
    <t xml:space="preserve">Status</t>
  </si>
  <si>
    <t xml:space="preserve">Montagem</t>
  </si>
  <si>
    <t xml:space="preserve">A verificar</t>
  </si>
  <si>
    <t xml:space="preserve">Verficado - Pronto para Produção</t>
  </si>
  <si>
    <t xml:space="preserve">Contratada / Etiqueta pelo DIG</t>
  </si>
  <si>
    <t xml:space="preserve">Comprado / Esperando entrega</t>
  </si>
  <si>
    <t xml:space="preserve">Contratada (inclui etiqueta)</t>
  </si>
  <si>
    <t xml:space="preserve">Pronto para instalar</t>
  </si>
  <si>
    <t xml:space="preserve">DIG</t>
  </si>
  <si>
    <t xml:space="preserve">Instalado versão final / Falta Etiqueta</t>
  </si>
  <si>
    <t xml:space="preserve">DIG (montagem em campo)</t>
  </si>
  <si>
    <t xml:space="preserve">Instalado protótipo/provisório</t>
  </si>
  <si>
    <t xml:space="preserve">Outro Grupo LNLS</t>
  </si>
  <si>
    <t xml:space="preserve">Instalado versão final / Etiquetado</t>
  </si>
  <si>
    <t xml:space="preserve">Sistema</t>
  </si>
  <si>
    <t xml:space="preserve">Conector</t>
  </si>
  <si>
    <t xml:space="preserve">Tipo de Cabo/Fibra</t>
  </si>
  <si>
    <t xml:space="preserve">Diagnóstico</t>
  </si>
  <si>
    <t xml:space="preserve">LC duplex</t>
  </si>
  <si>
    <t xml:space="preserve">Fibra OM4 duplex</t>
  </si>
  <si>
    <t xml:space="preserve">Timing</t>
  </si>
  <si>
    <t xml:space="preserve">LC simplex</t>
  </si>
  <si>
    <t xml:space="preserve">Fibra OM4 simplex</t>
  </si>
  <si>
    <t xml:space="preserve">Timing Fontes BO &amp; SI</t>
  </si>
  <si>
    <t xml:space="preserve">FC/APC simplex</t>
  </si>
  <si>
    <t xml:space="preserve">Fibra Monomodo simplex</t>
  </si>
  <si>
    <t xml:space="preserve">Timing Diagnóstico</t>
  </si>
  <si>
    <t xml:space="preserve">Simplex (HFBR-4525Z)</t>
  </si>
  <si>
    <t xml:space="preserve">Fibra plástica 1 mm</t>
  </si>
  <si>
    <t xml:space="preserve">Timing Linac</t>
  </si>
  <si>
    <t xml:space="preserve">SMA 50-ohm</t>
  </si>
  <si>
    <t xml:space="preserve">Cabo coaxial</t>
  </si>
  <si>
    <t xml:space="preserve">Timing AFC</t>
  </si>
  <si>
    <t xml:space="preserve">SMA-RP 50-ohm</t>
  </si>
  <si>
    <t xml:space="preserve">Cabo coaxial semi-rígido</t>
  </si>
  <si>
    <t xml:space="preserve">Timing Pulsados</t>
  </si>
  <si>
    <t xml:space="preserve">BNC 50-ohm</t>
  </si>
  <si>
    <t xml:space="preserve">RG316</t>
  </si>
  <si>
    <t xml:space="preserve">Timing RF</t>
  </si>
  <si>
    <t xml:space="preserve">N 50-ohm</t>
  </si>
  <si>
    <t xml:space="preserve">LMR-195</t>
  </si>
  <si>
    <t xml:space="preserve">Timing Streak Camera</t>
  </si>
  <si>
    <t xml:space="preserve">N 90-deg 50-ohm</t>
  </si>
  <si>
    <t xml:space="preserve">LMR-400</t>
  </si>
  <si>
    <t xml:space="preserve">FOFB - Topologia Anel</t>
  </si>
  <si>
    <t xml:space="preserve">Lemo 00.250</t>
  </si>
  <si>
    <t xml:space="preserve">Datalink DLC R12</t>
  </si>
  <si>
    <t xml:space="preserve">FOFB - Topologia Estrela</t>
  </si>
  <si>
    <t xml:space="preserve">DB9 (DE9)</t>
  </si>
  <si>
    <t xml:space="preserve">Cabo multivias</t>
  </si>
  <si>
    <t xml:space="preserve">BbB</t>
  </si>
  <si>
    <t xml:space="preserve">DB15 (DA15)</t>
  </si>
  <si>
    <t xml:space="preserve">Datalink Extrudado</t>
  </si>
  <si>
    <t xml:space="preserve">Sintonia</t>
  </si>
  <si>
    <t xml:space="preserve">DB15 HD (DE15)</t>
  </si>
  <si>
    <t xml:space="preserve">Triaxial LEMO</t>
  </si>
  <si>
    <t xml:space="preserve">Perfil de Preenchimento</t>
  </si>
  <si>
    <t xml:space="preserve">DB44</t>
  </si>
  <si>
    <t xml:space="preserve">Cabo Bergoz</t>
  </si>
  <si>
    <t xml:space="preserve">Genérico</t>
  </si>
  <si>
    <t xml:space="preserve">HR10A-7P-6S (Hirose micro plug)</t>
  </si>
  <si>
    <t xml:space="preserve">Scraper Horizontal</t>
  </si>
  <si>
    <t xml:space="preserve">Micro-fit 4 vias fêmea</t>
  </si>
  <si>
    <t xml:space="preserve">Scraper Vertical</t>
  </si>
  <si>
    <t xml:space="preserve">Micro-fit 4 vias macho</t>
  </si>
  <si>
    <t xml:space="preserve">Fenda Horizontal</t>
  </si>
  <si>
    <t xml:space="preserve">Micro-fit 2 vias fêmea</t>
  </si>
  <si>
    <t xml:space="preserve">Fenda Vertical</t>
  </si>
  <si>
    <t xml:space="preserve">Micro-fit 2 vias macho</t>
  </si>
  <si>
    <t xml:space="preserve">BPM de elétrons</t>
  </si>
  <si>
    <t xml:space="preserve">Header 2.54 mm fêmea</t>
  </si>
  <si>
    <t xml:space="preserve">BPM de fótons</t>
  </si>
  <si>
    <t xml:space="preserve">Terminal tubular branco</t>
  </si>
  <si>
    <t xml:space="preserve">Controle</t>
  </si>
  <si>
    <t xml:space="preserve">Allectra triax</t>
  </si>
  <si>
    <t xml:space="preserve">Lemo FFC.00.650</t>
  </si>
  <si>
    <t xml:space="preserve">MMCX 50-ohm</t>
  </si>
  <si>
    <t xml:space="preserve">Location (Geographic)</t>
  </si>
  <si>
    <t xml:space="preserve">Sala Racks 1</t>
  </si>
  <si>
    <t xml:space="preserve">Sala Racks 2</t>
  </si>
  <si>
    <t xml:space="preserve">Sala Racks 3</t>
  </si>
  <si>
    <t xml:space="preserve">Sala Racks 4</t>
  </si>
  <si>
    <t xml:space="preserve">Sala Racks 5</t>
  </si>
  <si>
    <t xml:space="preserve">Sala Racks 6</t>
  </si>
  <si>
    <t xml:space="preserve">Sala Racks 7</t>
  </si>
  <si>
    <t xml:space="preserve">Sala Racks 8</t>
  </si>
  <si>
    <t xml:space="preserve">Sala Racks 9</t>
  </si>
  <si>
    <t xml:space="preserve">Sala Racks 10</t>
  </si>
  <si>
    <t xml:space="preserve">Sala Racks 11</t>
  </si>
  <si>
    <t xml:space="preserve">Sala Racks 12</t>
  </si>
  <si>
    <t xml:space="preserve">Sala Racks 13</t>
  </si>
  <si>
    <t xml:space="preserve">Sala Racks 14</t>
  </si>
  <si>
    <t xml:space="preserve">Sala Racks 15</t>
  </si>
  <si>
    <t xml:space="preserve">Sala Racks 16</t>
  </si>
  <si>
    <t xml:space="preserve">Sala Racks 17</t>
  </si>
  <si>
    <t xml:space="preserve">Sala Racks 18 parte 1</t>
  </si>
  <si>
    <t xml:space="preserve">Sala Racks 18 parte 2</t>
  </si>
  <si>
    <t xml:space="preserve">Sala Racks 19&amp;20</t>
  </si>
  <si>
    <t xml:space="preserve">Sala de Conectividade</t>
  </si>
  <si>
    <t xml:space="preserve">Sala de Fontes</t>
  </si>
  <si>
    <t xml:space="preserve">Sala de RF</t>
  </si>
  <si>
    <t xml:space="preserve">Sala Racks do LINAC</t>
  </si>
  <si>
    <t xml:space="preserve">Túnel (LINAC)</t>
  </si>
  <si>
    <t xml:space="preserve">Túnel (LTB)</t>
  </si>
  <si>
    <t xml:space="preserve">Túnel (BTS)</t>
  </si>
  <si>
    <t xml:space="preserve">Túnel (Booster)</t>
  </si>
  <si>
    <t xml:space="preserve">Túnel (Anel)</t>
  </si>
  <si>
    <t xml:space="preserve">Túnel (Anel/Front-End)</t>
  </si>
  <si>
    <t xml:space="preserve">(Abstrato / Não físico)</t>
  </si>
  <si>
    <t xml:space="preserve">Sec-Sub</t>
  </si>
  <si>
    <t xml:space="preserve">IA-01RaBPM</t>
  </si>
  <si>
    <t xml:space="preserve">IA-02RaBPM</t>
  </si>
  <si>
    <t xml:space="preserve">IA-03RaBPM</t>
  </si>
  <si>
    <t xml:space="preserve">IA-04RaBPM</t>
  </si>
  <si>
    <t xml:space="preserve">IA-05RaBPM</t>
  </si>
  <si>
    <t xml:space="preserve">IA-06RaBPM</t>
  </si>
  <si>
    <t xml:space="preserve">IA-07RaBPM</t>
  </si>
  <si>
    <t xml:space="preserve">IA-08RaBPM</t>
  </si>
  <si>
    <t xml:space="preserve">IA-09RaBPM</t>
  </si>
  <si>
    <t xml:space="preserve">IA-10RaBPM</t>
  </si>
  <si>
    <t xml:space="preserve">IA-11RaBPM</t>
  </si>
  <si>
    <t xml:space="preserve">IA-12RaBPM</t>
  </si>
  <si>
    <t xml:space="preserve">IA-13RaBPM</t>
  </si>
  <si>
    <t xml:space="preserve">IA-14RaBPM</t>
  </si>
  <si>
    <t xml:space="preserve">IA-15RaBPM</t>
  </si>
  <si>
    <t xml:space="preserve">IA-16RaBPM</t>
  </si>
  <si>
    <t xml:space="preserve">IA-17RaBPM</t>
  </si>
  <si>
    <t xml:space="preserve">IA-18RaBPM</t>
  </si>
  <si>
    <t xml:space="preserve">IA-19RaBPM</t>
  </si>
  <si>
    <t xml:space="preserve">IA-20RaBPM</t>
  </si>
  <si>
    <t xml:space="preserve">IA-20RaBPMTL</t>
  </si>
  <si>
    <t xml:space="preserve">IA-20RaDiag01</t>
  </si>
  <si>
    <t xml:space="preserve">ICTs BO &amp; SI</t>
  </si>
  <si>
    <t xml:space="preserve">IA-20RaDiag02</t>
  </si>
  <si>
    <t xml:space="preserve">FCT+FPM</t>
  </si>
  <si>
    <t xml:space="preserve">IA-14RaDiag03</t>
  </si>
  <si>
    <t xml:space="preserve">DCCTs</t>
  </si>
  <si>
    <t xml:space="preserve">IA-18RaDiag04</t>
  </si>
  <si>
    <t xml:space="preserve">Tune</t>
  </si>
  <si>
    <t xml:space="preserve">IA-16RaBbB</t>
  </si>
  <si>
    <t xml:space="preserve">CA-RaCtrl</t>
  </si>
  <si>
    <t xml:space="preserve">IA-01RaCtrl</t>
  </si>
  <si>
    <t xml:space="preserve">IA-02RaCtrl</t>
  </si>
  <si>
    <t xml:space="preserve">IA-03RaCtrl</t>
  </si>
  <si>
    <t xml:space="preserve">IA-04RaCtrl</t>
  </si>
  <si>
    <t xml:space="preserve">IA-05RaCtrl</t>
  </si>
  <si>
    <t xml:space="preserve">IA-06RaCtrl</t>
  </si>
  <si>
    <t xml:space="preserve">IA-07RaCtrl</t>
  </si>
  <si>
    <t xml:space="preserve">IA-08RaCtrl</t>
  </si>
  <si>
    <t xml:space="preserve">IA-09RaCtrl</t>
  </si>
  <si>
    <t xml:space="preserve">IA-10RaCtrl</t>
  </si>
  <si>
    <t xml:space="preserve">IA-11RaCtrl</t>
  </si>
  <si>
    <t xml:space="preserve">IA-12RaCtrl</t>
  </si>
  <si>
    <t xml:space="preserve">IA-13RaCtrl</t>
  </si>
  <si>
    <t xml:space="preserve">IA-14RaCtrl</t>
  </si>
  <si>
    <t xml:space="preserve">IA-15RaCtrl</t>
  </si>
  <si>
    <t xml:space="preserve">IA-16RaCtrl</t>
  </si>
  <si>
    <t xml:space="preserve">IA-17RaCtrl</t>
  </si>
  <si>
    <t xml:space="preserve">IA-18RaCtrl</t>
  </si>
  <si>
    <t xml:space="preserve">IA-19RaCtrl</t>
  </si>
  <si>
    <t xml:space="preserve">IA-20RaCtrl</t>
  </si>
  <si>
    <t xml:space="preserve">PA-RaCtrl</t>
  </si>
  <si>
    <t xml:space="preserve">RA-RaCtrl</t>
  </si>
  <si>
    <t xml:space="preserve">LA-RaCtrl</t>
  </si>
  <si>
    <t xml:space="preserve">SI_Sext_02</t>
  </si>
  <si>
    <t xml:space="preserve">Storage Ring Sextupoles</t>
  </si>
  <si>
    <t xml:space="preserve">PA-RaPSB02</t>
  </si>
  <si>
    <t xml:space="preserve">SI_Sext_06</t>
  </si>
  <si>
    <t xml:space="preserve">PA-RaPSB06</t>
  </si>
  <si>
    <t xml:space="preserve">SI_Sext_09</t>
  </si>
  <si>
    <t xml:space="preserve">PA-RaPSB09</t>
  </si>
  <si>
    <t xml:space="preserve">SI_Quad_02</t>
  </si>
  <si>
    <t xml:space="preserve">Storage Ring Quadrupoles</t>
  </si>
  <si>
    <t xml:space="preserve">PA-RaPSA02</t>
  </si>
  <si>
    <t xml:space="preserve">SI_Quad_05</t>
  </si>
  <si>
    <t xml:space="preserve">PA-RaPSA05</t>
  </si>
  <si>
    <t xml:space="preserve">SI_Dip_04</t>
  </si>
  <si>
    <t xml:space="preserve">Storage Ring Dipoles</t>
  </si>
  <si>
    <t xml:space="preserve">PA-RaPSD04</t>
  </si>
  <si>
    <t xml:space="preserve">BO_Quad_Sext_03</t>
  </si>
  <si>
    <t xml:space="preserve">Booster Quadrupoles and Sexupoles</t>
  </si>
  <si>
    <t xml:space="preserve">PA-RaPSC03</t>
  </si>
  <si>
    <t xml:space="preserve">BO_Dip_05_grupo01</t>
  </si>
  <si>
    <t xml:space="preserve">Booster Dipoles (Rack Group 1)</t>
  </si>
  <si>
    <t xml:space="preserve">PA-RaPSE05</t>
  </si>
  <si>
    <t xml:space="preserve">BO_Dip_05_grupo02</t>
  </si>
  <si>
    <t xml:space="preserve">Booster Dipoles (Rack Group 2)</t>
  </si>
  <si>
    <t xml:space="preserve">PA-RaPSF05</t>
  </si>
  <si>
    <t xml:space="preserve">RA-RaMO</t>
  </si>
  <si>
    <t xml:space="preserve">RA-RaSIA01</t>
  </si>
  <si>
    <t xml:space="preserve">RA-RaSIA02</t>
  </si>
  <si>
    <t xml:space="preserve">RA-RaSIB01</t>
  </si>
  <si>
    <t xml:space="preserve">RA-RaSIB02</t>
  </si>
  <si>
    <t xml:space="preserve">RA-RaBO01</t>
  </si>
  <si>
    <t xml:space="preserve">RA-RaBO02</t>
  </si>
  <si>
    <t xml:space="preserve">LI-IET01RACK1</t>
  </si>
  <si>
    <t xml:space="preserve">LA-BIH01RACK1</t>
  </si>
  <si>
    <t xml:space="preserve">LA-BIH01RACK2</t>
  </si>
  <si>
    <t xml:space="preserve">LA-RFH01RACK1</t>
  </si>
  <si>
    <t xml:space="preserve">LA-RFH01RACK2</t>
  </si>
  <si>
    <t xml:space="preserve">LA-MDH01RACK1</t>
  </si>
  <si>
    <t xml:space="preserve">LA-MDH01RACK2</t>
  </si>
  <si>
    <t xml:space="preserve">IA-01RaInj01</t>
  </si>
  <si>
    <t xml:space="preserve">IA-20RaInj02</t>
  </si>
  <si>
    <t xml:space="preserve">IA-20RaInj03</t>
  </si>
  <si>
    <t xml:space="preserve">IA-01RaInj04</t>
  </si>
  <si>
    <t xml:space="preserve">IA-01RaInj05</t>
  </si>
  <si>
    <t xml:space="preserve">"Rack" Streak Camera</t>
  </si>
  <si>
    <t xml:space="preserve">"Local na linha de luz" Streak Camera</t>
  </si>
  <si>
    <t xml:space="preserve">AS-Glob</t>
  </si>
  <si>
    <t xml:space="preserve">SI-Glob</t>
  </si>
  <si>
    <t xml:space="preserve">BO-Glob</t>
  </si>
  <si>
    <t xml:space="preserve">LI-Glob</t>
  </si>
  <si>
    <t xml:space="preserve">TS-Glob</t>
  </si>
  <si>
    <t xml:space="preserve">TB-Glob</t>
  </si>
  <si>
    <t xml:space="preserve">LA-RF</t>
  </si>
  <si>
    <t xml:space="preserve">LA-BI</t>
  </si>
  <si>
    <t xml:space="preserve">LA-MD</t>
  </si>
  <si>
    <t xml:space="preserve">LI-01</t>
  </si>
  <si>
    <t xml:space="preserve">LI-02</t>
  </si>
  <si>
    <t xml:space="preserve">LI-03</t>
  </si>
  <si>
    <t xml:space="preserve">TB-01</t>
  </si>
  <si>
    <t xml:space="preserve">TB-02</t>
  </si>
  <si>
    <t xml:space="preserve">TB-03</t>
  </si>
  <si>
    <t xml:space="preserve">TB-04</t>
  </si>
  <si>
    <t xml:space="preserve">TS-01</t>
  </si>
  <si>
    <t xml:space="preserve">TS-02</t>
  </si>
  <si>
    <t xml:space="preserve">TS-03</t>
  </si>
  <si>
    <t xml:space="preserve">TS-04</t>
  </si>
  <si>
    <t xml:space="preserve">BO-01D</t>
  </si>
  <si>
    <t xml:space="preserve">BO-02D</t>
  </si>
  <si>
    <t xml:space="preserve">BO-03D</t>
  </si>
  <si>
    <t xml:space="preserve">BO-04D</t>
  </si>
  <si>
    <t xml:space="preserve">BO-05D</t>
  </si>
  <si>
    <t xml:space="preserve">BO-06D</t>
  </si>
  <si>
    <t xml:space="preserve">BO-07D</t>
  </si>
  <si>
    <t xml:space="preserve">BO-08D</t>
  </si>
  <si>
    <t xml:space="preserve">BO-09D</t>
  </si>
  <si>
    <t xml:space="preserve">BO-10D</t>
  </si>
  <si>
    <t xml:space="preserve">BO-11D</t>
  </si>
  <si>
    <t xml:space="preserve">BO-12D</t>
  </si>
  <si>
    <t xml:space="preserve">BO-13D</t>
  </si>
  <si>
    <t xml:space="preserve">BO-14D</t>
  </si>
  <si>
    <t xml:space="preserve">BO-15D</t>
  </si>
  <si>
    <t xml:space="preserve">BO-16D</t>
  </si>
  <si>
    <t xml:space="preserve">BO-17D</t>
  </si>
  <si>
    <t xml:space="preserve">BO-18D</t>
  </si>
  <si>
    <t xml:space="preserve">BO-19D</t>
  </si>
  <si>
    <t xml:space="preserve">BO-20D</t>
  </si>
  <si>
    <t xml:space="preserve">BO-21D</t>
  </si>
  <si>
    <t xml:space="preserve">BO-22D</t>
  </si>
  <si>
    <t xml:space="preserve">BO-23D</t>
  </si>
  <si>
    <t xml:space="preserve">BO-24D</t>
  </si>
  <si>
    <t xml:space="preserve">BO-25D</t>
  </si>
  <si>
    <t xml:space="preserve">BO-26D</t>
  </si>
  <si>
    <t xml:space="preserve">BO-27D</t>
  </si>
  <si>
    <t xml:space="preserve">BO-28D</t>
  </si>
  <si>
    <t xml:space="preserve">BO-29D</t>
  </si>
  <si>
    <t xml:space="preserve">BO-30D</t>
  </si>
  <si>
    <t xml:space="preserve">BO-31D</t>
  </si>
  <si>
    <t xml:space="preserve">BO-32D</t>
  </si>
  <si>
    <t xml:space="preserve">BO-33D</t>
  </si>
  <si>
    <t xml:space="preserve">BO-34D</t>
  </si>
  <si>
    <t xml:space="preserve">BO-35D</t>
  </si>
  <si>
    <t xml:space="preserve">BO-36D</t>
  </si>
  <si>
    <t xml:space="preserve">BO-37D</t>
  </si>
  <si>
    <t xml:space="preserve">BO-38D</t>
  </si>
  <si>
    <t xml:space="preserve">BO-39D</t>
  </si>
  <si>
    <t xml:space="preserve">BO-40D</t>
  </si>
  <si>
    <t xml:space="preserve">BO-41D</t>
  </si>
  <si>
    <t xml:space="preserve">BO-42D</t>
  </si>
  <si>
    <t xml:space="preserve">BO-43D</t>
  </si>
  <si>
    <t xml:space="preserve">BO-44D</t>
  </si>
  <si>
    <t xml:space="preserve">BO-45D</t>
  </si>
  <si>
    <t xml:space="preserve">BO-46D</t>
  </si>
  <si>
    <t xml:space="preserve">BO-47D</t>
  </si>
  <si>
    <t xml:space="preserve">BO-48D</t>
  </si>
  <si>
    <t xml:space="preserve">BO-49D</t>
  </si>
  <si>
    <t xml:space="preserve">BO-50D</t>
  </si>
  <si>
    <t xml:space="preserve">BO-01U</t>
  </si>
  <si>
    <t xml:space="preserve">BO-02U</t>
  </si>
  <si>
    <t xml:space="preserve">BO-03U</t>
  </si>
  <si>
    <t xml:space="preserve">BO-04U</t>
  </si>
  <si>
    <t xml:space="preserve">BO-05U</t>
  </si>
  <si>
    <t xml:space="preserve">BO-06U</t>
  </si>
  <si>
    <t xml:space="preserve">BO-07U</t>
  </si>
  <si>
    <t xml:space="preserve">BO-08U</t>
  </si>
  <si>
    <t xml:space="preserve">BO-09U</t>
  </si>
  <si>
    <t xml:space="preserve">BO-10U</t>
  </si>
  <si>
    <t xml:space="preserve">BO-11U</t>
  </si>
  <si>
    <t xml:space="preserve">BO-12U</t>
  </si>
  <si>
    <t xml:space="preserve">BO-13U</t>
  </si>
  <si>
    <t xml:space="preserve">BO-14U</t>
  </si>
  <si>
    <t xml:space="preserve">BO-15U</t>
  </si>
  <si>
    <t xml:space="preserve">BO-16U</t>
  </si>
  <si>
    <t xml:space="preserve">BO-17U</t>
  </si>
  <si>
    <t xml:space="preserve">BO-18U</t>
  </si>
  <si>
    <t xml:space="preserve">BO-19U</t>
  </si>
  <si>
    <t xml:space="preserve">BO-20U</t>
  </si>
  <si>
    <t xml:space="preserve">BO-21U</t>
  </si>
  <si>
    <t xml:space="preserve">BO-22U</t>
  </si>
  <si>
    <t xml:space="preserve">BO-23U</t>
  </si>
  <si>
    <t xml:space="preserve">BO-24U</t>
  </si>
  <si>
    <t xml:space="preserve">BO-25U</t>
  </si>
  <si>
    <t xml:space="preserve">BO-26U</t>
  </si>
  <si>
    <t xml:space="preserve">BO-27U</t>
  </si>
  <si>
    <t xml:space="preserve">BO-28U</t>
  </si>
  <si>
    <t xml:space="preserve">BO-29U</t>
  </si>
  <si>
    <t xml:space="preserve">BO-30U</t>
  </si>
  <si>
    <t xml:space="preserve">BO-31U</t>
  </si>
  <si>
    <t xml:space="preserve">BO-32U</t>
  </si>
  <si>
    <t xml:space="preserve">BO-33U</t>
  </si>
  <si>
    <t xml:space="preserve">BO-34U</t>
  </si>
  <si>
    <t xml:space="preserve">BO-35U</t>
  </si>
  <si>
    <t xml:space="preserve">BO-36U</t>
  </si>
  <si>
    <t xml:space="preserve">BO-37U</t>
  </si>
  <si>
    <t xml:space="preserve">BO-38U</t>
  </si>
  <si>
    <t xml:space="preserve">BO-39U</t>
  </si>
  <si>
    <t xml:space="preserve">BO-40U</t>
  </si>
  <si>
    <t xml:space="preserve">BO-41U</t>
  </si>
  <si>
    <t xml:space="preserve">BO-42U</t>
  </si>
  <si>
    <t xml:space="preserve">BO-43U</t>
  </si>
  <si>
    <t xml:space="preserve">BO-44U</t>
  </si>
  <si>
    <t xml:space="preserve">BO-45U</t>
  </si>
  <si>
    <t xml:space="preserve">BO-46U</t>
  </si>
  <si>
    <t xml:space="preserve">BO-47U</t>
  </si>
  <si>
    <t xml:space="preserve">BO-48U</t>
  </si>
  <si>
    <t xml:space="preserve">BO-49U</t>
  </si>
  <si>
    <t xml:space="preserve">BO-50U</t>
  </si>
  <si>
    <t xml:space="preserve">SI-01C1</t>
  </si>
  <si>
    <t xml:space="preserve">SI-01C2</t>
  </si>
  <si>
    <t xml:space="preserve">SI-01C3</t>
  </si>
  <si>
    <t xml:space="preserve">SI-01C4</t>
  </si>
  <si>
    <t xml:space="preserve">SI-01M1</t>
  </si>
  <si>
    <t xml:space="preserve">SI-01M2</t>
  </si>
  <si>
    <t xml:space="preserve">SI-02C1</t>
  </si>
  <si>
    <t xml:space="preserve">SI-02C2</t>
  </si>
  <si>
    <t xml:space="preserve">SI-02C3</t>
  </si>
  <si>
    <t xml:space="preserve">SI-02C4</t>
  </si>
  <si>
    <t xml:space="preserve">SI-02M1</t>
  </si>
  <si>
    <t xml:space="preserve">SI-02M2</t>
  </si>
  <si>
    <t xml:space="preserve">SI-03C1</t>
  </si>
  <si>
    <t xml:space="preserve">SI-03C2</t>
  </si>
  <si>
    <t xml:space="preserve">SI-03C3</t>
  </si>
  <si>
    <t xml:space="preserve">SI-03C4</t>
  </si>
  <si>
    <t xml:space="preserve">SI-03M1</t>
  </si>
  <si>
    <t xml:space="preserve">SI-03M2</t>
  </si>
  <si>
    <t xml:space="preserve">SI-04C1</t>
  </si>
  <si>
    <t xml:space="preserve">SI-04C2</t>
  </si>
  <si>
    <t xml:space="preserve">SI-04C3</t>
  </si>
  <si>
    <t xml:space="preserve">SI-04C4</t>
  </si>
  <si>
    <t xml:space="preserve">SI-04M1</t>
  </si>
  <si>
    <t xml:space="preserve">SI-04M2</t>
  </si>
  <si>
    <t xml:space="preserve">SI-05C1</t>
  </si>
  <si>
    <t xml:space="preserve">SI-05C2</t>
  </si>
  <si>
    <t xml:space="preserve">SI-05C3</t>
  </si>
  <si>
    <t xml:space="preserve">SI-05C4</t>
  </si>
  <si>
    <t xml:space="preserve">SI-05M1</t>
  </si>
  <si>
    <t xml:space="preserve">SI-05M2</t>
  </si>
  <si>
    <t xml:space="preserve">SI-06C1</t>
  </si>
  <si>
    <t xml:space="preserve">SI-06C2</t>
  </si>
  <si>
    <t xml:space="preserve">SI-06C3</t>
  </si>
  <si>
    <t xml:space="preserve">SI-06C4</t>
  </si>
  <si>
    <t xml:space="preserve">SI-06M1</t>
  </si>
  <si>
    <t xml:space="preserve">SI-06M2</t>
  </si>
  <si>
    <t xml:space="preserve">SI-07C1</t>
  </si>
  <si>
    <t xml:space="preserve">SI-07C2</t>
  </si>
  <si>
    <t xml:space="preserve">SI-07C3</t>
  </si>
  <si>
    <t xml:space="preserve">SI-07C4</t>
  </si>
  <si>
    <t xml:space="preserve">SI-07M1</t>
  </si>
  <si>
    <t xml:space="preserve">SI-07M2</t>
  </si>
  <si>
    <t xml:space="preserve">SI-08C1</t>
  </si>
  <si>
    <t xml:space="preserve">SI-08C2</t>
  </si>
  <si>
    <t xml:space="preserve">SI-08C3</t>
  </si>
  <si>
    <t xml:space="preserve">SI-08C4</t>
  </si>
  <si>
    <t xml:space="preserve">SI-08M1</t>
  </si>
  <si>
    <t xml:space="preserve">SI-08M2</t>
  </si>
  <si>
    <t xml:space="preserve">SI-09C1</t>
  </si>
  <si>
    <t xml:space="preserve">SI-09C2</t>
  </si>
  <si>
    <t xml:space="preserve">SI-09C3</t>
  </si>
  <si>
    <t xml:space="preserve">SI-09C4</t>
  </si>
  <si>
    <t xml:space="preserve">SI-09M1</t>
  </si>
  <si>
    <t xml:space="preserve">SI-09M2</t>
  </si>
  <si>
    <t xml:space="preserve">SI-10C1</t>
  </si>
  <si>
    <t xml:space="preserve">SI-10C2</t>
  </si>
  <si>
    <t xml:space="preserve">SI-10C3</t>
  </si>
  <si>
    <t xml:space="preserve">SI-10C4</t>
  </si>
  <si>
    <t xml:space="preserve">SI-10M1</t>
  </si>
  <si>
    <t xml:space="preserve">SI-10M2</t>
  </si>
  <si>
    <t xml:space="preserve">SI-11C1</t>
  </si>
  <si>
    <t xml:space="preserve">SI-11C2</t>
  </si>
  <si>
    <t xml:space="preserve">SI-11C3</t>
  </si>
  <si>
    <t xml:space="preserve">SI-11C4</t>
  </si>
  <si>
    <t xml:space="preserve">SI-11M1</t>
  </si>
  <si>
    <t xml:space="preserve">SI-11M2</t>
  </si>
  <si>
    <t xml:space="preserve">SI-12C1</t>
  </si>
  <si>
    <t xml:space="preserve">SI-12C2</t>
  </si>
  <si>
    <t xml:space="preserve">SI-12C3</t>
  </si>
  <si>
    <t xml:space="preserve">SI-12C4</t>
  </si>
  <si>
    <t xml:space="preserve">SI-12M1</t>
  </si>
  <si>
    <t xml:space="preserve">SI-12M2</t>
  </si>
  <si>
    <t xml:space="preserve">SI-13C1</t>
  </si>
  <si>
    <t xml:space="preserve">SI-13C2</t>
  </si>
  <si>
    <t xml:space="preserve">SI-13C3</t>
  </si>
  <si>
    <t xml:space="preserve">SI-13C4</t>
  </si>
  <si>
    <t xml:space="preserve">SI-13M1</t>
  </si>
  <si>
    <t xml:space="preserve">SI-13M2</t>
  </si>
  <si>
    <t xml:space="preserve">SI-14C1</t>
  </si>
  <si>
    <t xml:space="preserve">SI-14C2</t>
  </si>
  <si>
    <t xml:space="preserve">SI-14C3</t>
  </si>
  <si>
    <t xml:space="preserve">SI-14C4</t>
  </si>
  <si>
    <t xml:space="preserve">SI-14M1</t>
  </si>
  <si>
    <t xml:space="preserve">SI-14M2</t>
  </si>
  <si>
    <t xml:space="preserve">SI-15C1</t>
  </si>
  <si>
    <t xml:space="preserve">SI-15C2</t>
  </si>
  <si>
    <t xml:space="preserve">SI-15C3</t>
  </si>
  <si>
    <t xml:space="preserve">SI-15C4</t>
  </si>
  <si>
    <t xml:space="preserve">SI-15M1</t>
  </si>
  <si>
    <t xml:space="preserve">SI-15M2</t>
  </si>
  <si>
    <t xml:space="preserve">SI-16C1</t>
  </si>
  <si>
    <t xml:space="preserve">SI-16C2</t>
  </si>
  <si>
    <t xml:space="preserve">SI-16C3</t>
  </si>
  <si>
    <t xml:space="preserve">SI-16C4</t>
  </si>
  <si>
    <t xml:space="preserve">SI-16M1</t>
  </si>
  <si>
    <t xml:space="preserve">SI-16M2</t>
  </si>
  <si>
    <t xml:space="preserve">SI-17C1</t>
  </si>
  <si>
    <t xml:space="preserve">SI-17C2</t>
  </si>
  <si>
    <t xml:space="preserve">SI-17C3</t>
  </si>
  <si>
    <t xml:space="preserve">SI-17C4</t>
  </si>
  <si>
    <t xml:space="preserve">SI-17M1</t>
  </si>
  <si>
    <t xml:space="preserve">SI-17M2</t>
  </si>
  <si>
    <t xml:space="preserve">SI-18C1</t>
  </si>
  <si>
    <t xml:space="preserve">SI-18C2</t>
  </si>
  <si>
    <t xml:space="preserve">SI-18C3</t>
  </si>
  <si>
    <t xml:space="preserve">SI-18C4</t>
  </si>
  <si>
    <t xml:space="preserve">SI-18M1</t>
  </si>
  <si>
    <t xml:space="preserve">SI-18M2</t>
  </si>
  <si>
    <t xml:space="preserve">SI-19C1</t>
  </si>
  <si>
    <t xml:space="preserve">SI-19C2</t>
  </si>
  <si>
    <t xml:space="preserve">SI-19C3</t>
  </si>
  <si>
    <t xml:space="preserve">SI-19C4</t>
  </si>
  <si>
    <t xml:space="preserve">SI-19M1</t>
  </si>
  <si>
    <t xml:space="preserve">SI-19M2</t>
  </si>
  <si>
    <t xml:space="preserve">SI-20C1</t>
  </si>
  <si>
    <t xml:space="preserve">SI-20C2</t>
  </si>
  <si>
    <t xml:space="preserve">SI-20C3</t>
  </si>
  <si>
    <t xml:space="preserve">SI-20C4</t>
  </si>
  <si>
    <t xml:space="preserve">SI-20M1</t>
  </si>
  <si>
    <t xml:space="preserve">SI-20M2</t>
  </si>
  <si>
    <t xml:space="preserve">SI-01SA</t>
  </si>
  <si>
    <t xml:space="preserve">SI-02SB</t>
  </si>
  <si>
    <t xml:space="preserve">SI-03SP</t>
  </si>
  <si>
    <t xml:space="preserve">SI-04SB</t>
  </si>
  <si>
    <t xml:space="preserve">SI-05SA</t>
  </si>
  <si>
    <t xml:space="preserve">SI-06SB</t>
  </si>
  <si>
    <t xml:space="preserve">SI-07SP</t>
  </si>
  <si>
    <t xml:space="preserve">SI-08SB</t>
  </si>
  <si>
    <t xml:space="preserve">SI-09SA</t>
  </si>
  <si>
    <t xml:space="preserve">SI-10SB</t>
  </si>
  <si>
    <t xml:space="preserve">SI-11SP</t>
  </si>
  <si>
    <t xml:space="preserve">SI-12SB</t>
  </si>
  <si>
    <t xml:space="preserve">SI-13SA</t>
  </si>
  <si>
    <t xml:space="preserve">SI-14SB</t>
  </si>
  <si>
    <t xml:space="preserve">SI-15SP</t>
  </si>
  <si>
    <t xml:space="preserve">SI-16SB</t>
  </si>
  <si>
    <t xml:space="preserve">SI-17SA</t>
  </si>
  <si>
    <t xml:space="preserve">SI-18SB</t>
  </si>
  <si>
    <t xml:space="preserve">SI-19SP</t>
  </si>
  <si>
    <t xml:space="preserve">SI-20SB</t>
  </si>
  <si>
    <t xml:space="preserve">SI-01SAFE</t>
  </si>
  <si>
    <t xml:space="preserve">SI-02SBFE</t>
  </si>
  <si>
    <t xml:space="preserve">SI-03SPFE</t>
  </si>
  <si>
    <t xml:space="preserve">SI-04SBFE</t>
  </si>
  <si>
    <t xml:space="preserve">SI-05SAFE</t>
  </si>
  <si>
    <t xml:space="preserve">SI-06SBFE</t>
  </si>
  <si>
    <t xml:space="preserve">SI-07SPFE</t>
  </si>
  <si>
    <t xml:space="preserve">SI-08SBFE</t>
  </si>
  <si>
    <t xml:space="preserve">SI-09SAFE</t>
  </si>
  <si>
    <t xml:space="preserve">SI-10SBFE</t>
  </si>
  <si>
    <t xml:space="preserve">SI-11SPFE</t>
  </si>
  <si>
    <t xml:space="preserve">SI-12SBFE</t>
  </si>
  <si>
    <t xml:space="preserve">SI-13SAFE</t>
  </si>
  <si>
    <t xml:space="preserve">SI-14SBFE</t>
  </si>
  <si>
    <t xml:space="preserve">SI-15SPFE</t>
  </si>
  <si>
    <t xml:space="preserve">SI-16SBFE</t>
  </si>
  <si>
    <t xml:space="preserve">SI-17SAFE</t>
  </si>
  <si>
    <t xml:space="preserve">SI-18SBFE</t>
  </si>
  <si>
    <t xml:space="preserve">SI-19SPFE</t>
  </si>
  <si>
    <t xml:space="preserve">SI-20SBFE</t>
  </si>
  <si>
    <t xml:space="preserve">SI-01BCFE</t>
  </si>
  <si>
    <t xml:space="preserve">SI-02BCFE</t>
  </si>
  <si>
    <t xml:space="preserve">SI-03BCFE</t>
  </si>
  <si>
    <t xml:space="preserve">SI-04BCFE</t>
  </si>
  <si>
    <t xml:space="preserve">SI-05BCFE</t>
  </si>
  <si>
    <t xml:space="preserve">SI-06BCFE</t>
  </si>
  <si>
    <t xml:space="preserve">SI-07BCFE</t>
  </si>
  <si>
    <t xml:space="preserve">SI-08BCFE</t>
  </si>
  <si>
    <t xml:space="preserve">SI-09BCFE</t>
  </si>
  <si>
    <t xml:space="preserve">SI-10BCFE</t>
  </si>
  <si>
    <t xml:space="preserve">SI-11BCFE</t>
  </si>
  <si>
    <t xml:space="preserve">SI-12BCFE</t>
  </si>
  <si>
    <t xml:space="preserve">SI-13BCFE</t>
  </si>
  <si>
    <t xml:space="preserve">SI-14BCFE</t>
  </si>
  <si>
    <t xml:space="preserve">SI-15BCFE</t>
  </si>
  <si>
    <t xml:space="preserve">SI-16BCFE</t>
  </si>
  <si>
    <t xml:space="preserve">SI-17BCFE</t>
  </si>
  <si>
    <t xml:space="preserve">SI-18BCFE</t>
  </si>
  <si>
    <t xml:space="preserve">SI-19BCFE</t>
  </si>
  <si>
    <t xml:space="preserve">SI-20BCFE</t>
  </si>
  <si>
    <t xml:space="preserve">Location (Rack/Sector)</t>
  </si>
  <si>
    <t xml:space="preserve">Dis-Dev</t>
  </si>
  <si>
    <t xml:space="preserve">Idx</t>
  </si>
  <si>
    <t xml:space="preserve">Sec-Sub:Dis-Dev-Idx (Device instance name)</t>
  </si>
  <si>
    <t xml:space="preserve">Device instance location (function)</t>
  </si>
  <si>
    <t xml:space="preserve">Device instance location (geographic)</t>
  </si>
  <si>
    <t xml:space="preserve">necessário verificar</t>
  </si>
  <si>
    <t xml:space="preserve">H</t>
  </si>
  <si>
    <t xml:space="preserve">V</t>
  </si>
  <si>
    <t xml:space="preserve">L</t>
  </si>
  <si>
    <t xml:space="preserve">I</t>
  </si>
  <si>
    <t xml:space="preserve">O</t>
  </si>
  <si>
    <t xml:space="preserve">T</t>
  </si>
  <si>
    <t xml:space="preserve">B</t>
  </si>
  <si>
    <t xml:space="preserve">s</t>
  </si>
  <si>
    <t xml:space="preserve">Device name</t>
  </si>
  <si>
    <t xml:space="preserve">Description</t>
  </si>
  <si>
    <t xml:space="preserve">Unknown equipment</t>
  </si>
  <si>
    <t xml:space="preserve">Rack</t>
  </si>
  <si>
    <t xml:space="preserve">BPMPkup</t>
  </si>
  <si>
    <t xml:space="preserve">Button BPM Pickup</t>
  </si>
  <si>
    <t xml:space="preserve">BPMSigPatch</t>
  </si>
  <si>
    <t xml:space="preserve">BPM Signal Patch Panel</t>
  </si>
  <si>
    <t xml:space="preserve">PBPMSensor</t>
  </si>
  <si>
    <t xml:space="preserve">Photon BPM Sensor</t>
  </si>
  <si>
    <t xml:space="preserve">RackFan</t>
  </si>
  <si>
    <t xml:space="preserve">Rack Fan</t>
  </si>
  <si>
    <t xml:space="preserve">BPMRFFE</t>
  </si>
  <si>
    <t xml:space="preserve">BPM Electronics RF Front-End</t>
  </si>
  <si>
    <t xml:space="preserve">BPMRFFEPS </t>
  </si>
  <si>
    <t xml:space="preserve">BPM Electronics RF Front-End Power Supply</t>
  </si>
  <si>
    <t xml:space="preserve">AMCFPGABPM</t>
  </si>
  <si>
    <t xml:space="preserve">AMC FMC Carrier loaded with Electron BPM gateware</t>
  </si>
  <si>
    <t xml:space="preserve">AMCFPGAPBPM</t>
  </si>
  <si>
    <t xml:space="preserve">AMC FMC Carrier loaded with Photon BPM gateware</t>
  </si>
  <si>
    <t xml:space="preserve">FMCFastADC</t>
  </si>
  <si>
    <t xml:space="preserve">FMC module with fast ADC channels</t>
  </si>
  <si>
    <t xml:space="preserve">FMCPicoAmm</t>
  </si>
  <si>
    <t xml:space="preserve">FMC module with picoammeter channels</t>
  </si>
  <si>
    <t xml:space="preserve">MTCACrate</t>
  </si>
  <si>
    <t xml:space="preserve">MicroTCA Crate</t>
  </si>
  <si>
    <t xml:space="preserve">MTCAMCH</t>
  </si>
  <si>
    <t xml:space="preserve">MicroTCA Carrier Hub Module</t>
  </si>
  <si>
    <t xml:space="preserve">MTCAPS </t>
  </si>
  <si>
    <t xml:space="preserve">MicroTCA Power Supply Module</t>
  </si>
  <si>
    <t xml:space="preserve">MTCAJSM </t>
  </si>
  <si>
    <t xml:space="preserve">MicroTCA JTAG Switch Module</t>
  </si>
  <si>
    <t xml:space="preserve">MTCAFan </t>
  </si>
  <si>
    <t xml:space="preserve">MicroTCA Fan Tray</t>
  </si>
  <si>
    <t xml:space="preserve">MTCAFanFilter</t>
  </si>
  <si>
    <t xml:space="preserve">MicroTCA Fan Filter</t>
  </si>
  <si>
    <t xml:space="preserve">MRTMCPU</t>
  </si>
  <si>
    <t xml:space="preserve">MicroTCA RTM CPU Module</t>
  </si>
  <si>
    <t xml:space="preserve">AMCFPGAFOFB</t>
  </si>
  <si>
    <t xml:space="preserve">AMC FMC Carrier loaded with FOFB Distributed Contoller gateware</t>
  </si>
  <si>
    <t xml:space="preserve">FOFBCtrl</t>
  </si>
  <si>
    <t xml:space="preserve">FOFB Central Controller</t>
  </si>
  <si>
    <t xml:space="preserve">BbBProc</t>
  </si>
  <si>
    <t xml:space="preserve">Bunch-by-Bunch Processor</t>
  </si>
  <si>
    <t xml:space="preserve">BbBAmpH</t>
  </si>
  <si>
    <t xml:space="preserve">Horizontal Bunch-by-Bunch Kicker Amplifier</t>
  </si>
  <si>
    <t xml:space="preserve">BbBAmpL</t>
  </si>
  <si>
    <t xml:space="preserve">Longitudinal Bunch-by-Bunch Kicker Amplifier</t>
  </si>
  <si>
    <t xml:space="preserve">BbBAmpV</t>
  </si>
  <si>
    <t xml:space="preserve">Vertical Bunch-by-Bunch Kicker Amplifier</t>
  </si>
  <si>
    <t xml:space="preserve">BbBKckrH</t>
  </si>
  <si>
    <t xml:space="preserve">Horizontal Bunch-by-Bunch Kicker</t>
  </si>
  <si>
    <t xml:space="preserve">BbBKckrV</t>
  </si>
  <si>
    <t xml:space="preserve">Vertical Bunch-by-Bunch Kicker</t>
  </si>
  <si>
    <t xml:space="preserve">BbBKckrL</t>
  </si>
  <si>
    <t xml:space="preserve">Longitudinal Bunch-by-Bunch Kicker</t>
  </si>
  <si>
    <t xml:space="preserve">BbBPwrBEH</t>
  </si>
  <si>
    <t xml:space="preserve">Horizontal Bunch-by-Bunch High Power Back-end</t>
  </si>
  <si>
    <t xml:space="preserve">BbBPwrBEV</t>
  </si>
  <si>
    <t xml:space="preserve">Vertical Bunch-by-Bunch High Power Back-end</t>
  </si>
  <si>
    <t xml:space="preserve">BbBPwrBEL</t>
  </si>
  <si>
    <t xml:space="preserve">Longitudinal Bunch-by-Bunch High Power Back-end</t>
  </si>
  <si>
    <t xml:space="preserve">BbBBPMHyb</t>
  </si>
  <si>
    <t xml:space="preserve">Bunch-by-Bunch BPM Hybrid Network</t>
  </si>
  <si>
    <t xml:space="preserve">BbBFBE</t>
  </si>
  <si>
    <t xml:space="preserve">Bunch-by-Bunch Front/Back-end</t>
  </si>
  <si>
    <t xml:space="preserve">BbBPkup</t>
  </si>
  <si>
    <t xml:space="preserve">Bunch-by-Bunch BPM Pick-up</t>
  </si>
  <si>
    <t xml:space="preserve">GDev</t>
  </si>
  <si>
    <t xml:space="preserve">Generic Device</t>
  </si>
  <si>
    <t xml:space="preserve">GBPM</t>
  </si>
  <si>
    <t xml:space="preserve">Generic BPM Pick-up</t>
  </si>
  <si>
    <t xml:space="preserve">GSL07</t>
  </si>
  <si>
    <t xml:space="preserve">Generic Stripline (λ/4)</t>
  </si>
  <si>
    <t xml:space="preserve">GSL15</t>
  </si>
  <si>
    <t xml:space="preserve">Generic Stripline (λ/8)</t>
  </si>
  <si>
    <t xml:space="preserve">GSL07Hyb</t>
  </si>
  <si>
    <t xml:space="preserve">GSL15Hyb</t>
  </si>
  <si>
    <t xml:space="preserve">SLBPM</t>
  </si>
  <si>
    <t xml:space="preserve">Stripline BPM Pick-up</t>
  </si>
  <si>
    <t xml:space="preserve">DCCTSensor</t>
  </si>
  <si>
    <t xml:space="preserve">Direct Current Current Transformer Sensor</t>
  </si>
  <si>
    <t xml:space="preserve">DCCTSigCond</t>
  </si>
  <si>
    <t xml:space="preserve">Direct Current Current Transformer Signal Conditioning Electronics</t>
  </si>
  <si>
    <t xml:space="preserve">DCCTDig</t>
  </si>
  <si>
    <t xml:space="preserve">Direct Current Current Transformer Digitizer</t>
  </si>
  <si>
    <t xml:space="preserve">DCCTCrate</t>
  </si>
  <si>
    <t xml:space="preserve">Direct Current Current Transformer Crate</t>
  </si>
  <si>
    <t xml:space="preserve">FCTSensor</t>
  </si>
  <si>
    <t xml:space="preserve">Fast Current Transformer Sensor</t>
  </si>
  <si>
    <t xml:space="preserve">FCTDig</t>
  </si>
  <si>
    <t xml:space="preserve">Fast Current Transformer Digitizer</t>
  </si>
  <si>
    <t xml:space="preserve">ICTSensor</t>
  </si>
  <si>
    <t xml:space="preserve">Integrating Current Transformer Sensor</t>
  </si>
  <si>
    <t xml:space="preserve">ICTSigCond</t>
  </si>
  <si>
    <t xml:space="preserve">Integrating Current Transformer Signal Conditioning Electronics</t>
  </si>
  <si>
    <t xml:space="preserve">ICTDig</t>
  </si>
  <si>
    <t xml:space="preserve">Integrating Current Transformer Digitizer</t>
  </si>
  <si>
    <t xml:space="preserve">ICTCrate</t>
  </si>
  <si>
    <t xml:space="preserve">Integrating Current Transformer Crate</t>
  </si>
  <si>
    <t xml:space="preserve">FPMDig</t>
  </si>
  <si>
    <t xml:space="preserve">Filling Pattern Monitor Digitizer</t>
  </si>
  <si>
    <t xml:space="preserve">BLMSensor</t>
  </si>
  <si>
    <t xml:space="preserve">Beam Loss Monitor Sensor</t>
  </si>
  <si>
    <t xml:space="preserve">ScrnCam</t>
  </si>
  <si>
    <t xml:space="preserve">Fluorescent Screen Monitor Camera</t>
  </si>
  <si>
    <t xml:space="preserve">ScrnCtrl</t>
  </si>
  <si>
    <t xml:space="preserve">Fluorescent Screen Monitor Controller</t>
  </si>
  <si>
    <t xml:space="preserve">StrkCam</t>
  </si>
  <si>
    <t xml:space="preserve">EVG</t>
  </si>
  <si>
    <t xml:space="preserve">Timing System Event Generator</t>
  </si>
  <si>
    <t xml:space="preserve">EVR</t>
  </si>
  <si>
    <t xml:space="preserve">Timing System Event Receiver</t>
  </si>
  <si>
    <t xml:space="preserve">EVE</t>
  </si>
  <si>
    <t xml:space="preserve">Timing System Event Receiver with Electrical Outputs</t>
  </si>
  <si>
    <t xml:space="preserve">Fout</t>
  </si>
  <si>
    <t xml:space="preserve">Timing System Fanout</t>
  </si>
  <si>
    <t xml:space="preserve">OESglSFP</t>
  </si>
  <si>
    <t xml:space="preserve">Optical-to-Electrical Converter SFP Standard Single-channel</t>
  </si>
  <si>
    <t xml:space="preserve">OESglPOF</t>
  </si>
  <si>
    <t xml:space="preserve">Optical-to-Electrical Converter POF Standard Single-channel</t>
  </si>
  <si>
    <t xml:space="preserve">OEMultSFP</t>
  </si>
  <si>
    <t xml:space="preserve">Optical-to-Electrical Converter SFP Standard Multi-channel</t>
  </si>
  <si>
    <t xml:space="preserve">OEMultPOF</t>
  </si>
  <si>
    <t xml:space="preserve">Optical-to-Electrical Converter POF Standard Multi-channel</t>
  </si>
  <si>
    <t xml:space="preserve">OERFTx</t>
  </si>
  <si>
    <t xml:space="preserve">RF over Fiber Transmitter</t>
  </si>
  <si>
    <t xml:space="preserve">OERFRx</t>
  </si>
  <si>
    <t xml:space="preserve">RF over Fiber Receiver</t>
  </si>
  <si>
    <t xml:space="preserve">AMCFPGAEVR</t>
  </si>
  <si>
    <t xml:space="preserve">AMC FMC Carrier loaded with MTCA Event Receiver gateware</t>
  </si>
  <si>
    <t xml:space="preserve">FMCPOF</t>
  </si>
  <si>
    <t xml:space="preserve">FMC module with POF transceivers</t>
  </si>
  <si>
    <t xml:space="preserve">MRTMSFP</t>
  </si>
  <si>
    <t xml:space="preserve">MicroTCA RTM module with SFP interface</t>
  </si>
  <si>
    <t xml:space="preserve">TunePkup</t>
  </si>
  <si>
    <t xml:space="preserve">Tune BPM Pick-up</t>
  </si>
  <si>
    <t xml:space="preserve">TuneShkr</t>
  </si>
  <si>
    <t xml:space="preserve">Tune Shaker</t>
  </si>
  <si>
    <t xml:space="preserve">TuneShkrH</t>
  </si>
  <si>
    <t xml:space="preserve">Horizontal Tune Shaker</t>
  </si>
  <si>
    <t xml:space="preserve">TuneShkrV</t>
  </si>
  <si>
    <t xml:space="preserve">Vertical Tune Processor</t>
  </si>
  <si>
    <t xml:space="preserve">TuneAmpH</t>
  </si>
  <si>
    <t xml:space="preserve">Horizontal Tune Shaker Amplifier</t>
  </si>
  <si>
    <t xml:space="preserve">TuneAmpV</t>
  </si>
  <si>
    <t xml:space="preserve">Vertical Tune Shaker Amplifier</t>
  </si>
  <si>
    <t xml:space="preserve">TunePwrHybH</t>
  </si>
  <si>
    <t xml:space="preserve">Horizontal Tune Power Hybrid</t>
  </si>
  <si>
    <t xml:space="preserve">TunePwrHybV</t>
  </si>
  <si>
    <t xml:space="preserve">Vertical Tune Power Hybrid</t>
  </si>
  <si>
    <t xml:space="preserve">TunePwrBE</t>
  </si>
  <si>
    <t xml:space="preserve">Tune High Power Back-end</t>
  </si>
  <si>
    <t xml:space="preserve">TuneBPMHyb</t>
  </si>
  <si>
    <t xml:space="preserve">Tune BPM Hybrid Network</t>
  </si>
  <si>
    <t xml:space="preserve">TuneFBE</t>
  </si>
  <si>
    <t xml:space="preserve">Tune Front/Back-end</t>
  </si>
  <si>
    <t xml:space="preserve">TuneProc</t>
  </si>
  <si>
    <t xml:space="preserve">Tune Processor</t>
  </si>
  <si>
    <t xml:space="preserve">TuneNoiseGen</t>
  </si>
  <si>
    <t xml:space="preserve">Tune Excitation Noise Generator</t>
  </si>
  <si>
    <t xml:space="preserve">TuneCarrierGen</t>
  </si>
  <si>
    <t xml:space="preserve">Tune Excitation Carrier Generator</t>
  </si>
  <si>
    <t xml:space="preserve">SerEthConv </t>
  </si>
  <si>
    <t xml:space="preserve">Serial to Ethernet Converter</t>
  </si>
  <si>
    <t xml:space="preserve">NetSw </t>
  </si>
  <si>
    <t xml:space="preserve">Ethernet Network Switch</t>
  </si>
  <si>
    <t xml:space="preserve">IOCSrv</t>
  </si>
  <si>
    <t xml:space="preserve">EPICS IOC Server</t>
  </si>
  <si>
    <t xml:space="preserve">PSCtrl</t>
  </si>
  <si>
    <t xml:space="preserve">Power Supply Controller</t>
  </si>
  <si>
    <t xml:space="preserve">FibPatch</t>
  </si>
  <si>
    <t xml:space="preserve">Optical Fiber Patch Panel</t>
  </si>
  <si>
    <t xml:space="preserve">Osc</t>
  </si>
  <si>
    <t xml:space="preserve">General Purpose Oscilloscope</t>
  </si>
  <si>
    <t xml:space="preserve">EGun</t>
  </si>
  <si>
    <t xml:space="preserve">Linac Electron Gun</t>
  </si>
  <si>
    <t xml:space="preserve">EjeKckrCtrl</t>
  </si>
  <si>
    <t xml:space="preserve">Ejection Kicker Controller</t>
  </si>
  <si>
    <t xml:space="preserve">InjKckrCtrl</t>
  </si>
  <si>
    <t xml:space="preserve">Injection Kicker Controller</t>
  </si>
  <si>
    <t xml:space="preserve">InjDpKckrCtrl</t>
  </si>
  <si>
    <t xml:space="preserve">Injection Dipolar Kicker Controller</t>
  </si>
  <si>
    <t xml:space="preserve">InjNLKckrCtrl</t>
  </si>
  <si>
    <t xml:space="preserve">Injection Non-Linear Kicker Controller</t>
  </si>
  <si>
    <t xml:space="preserve">InjSeptCtrl</t>
  </si>
  <si>
    <t xml:space="preserve">Injection Septum Controller</t>
  </si>
  <si>
    <t xml:space="preserve">EjeSeptGCtrl</t>
  </si>
  <si>
    <t xml:space="preserve">Ejection Thick Septum Controller</t>
  </si>
  <si>
    <t xml:space="preserve">EjeSeptFCtrl</t>
  </si>
  <si>
    <t xml:space="preserve">Ejection Thin Septum Controller</t>
  </si>
  <si>
    <t xml:space="preserve">InjSeptGCtrl</t>
  </si>
  <si>
    <t xml:space="preserve">Injection Thick Septum Controller</t>
  </si>
  <si>
    <t xml:space="preserve">InjSeptFCtrl</t>
  </si>
  <si>
    <t xml:space="preserve">Injection Thin Septum Controller</t>
  </si>
  <si>
    <t xml:space="preserve">PingHCtrl</t>
  </si>
  <si>
    <t xml:space="preserve">Horizontal Pinger Controller</t>
  </si>
  <si>
    <t xml:space="preserve">PingVCtrl</t>
  </si>
  <si>
    <t xml:space="preserve">Vertical Pinger Controller</t>
  </si>
  <si>
    <t xml:space="preserve">MODistrib</t>
  </si>
  <si>
    <t xml:space="preserve">Master Oscillator Clock Distributor</t>
  </si>
  <si>
    <t xml:space="preserve">DigPatch</t>
  </si>
  <si>
    <t xml:space="preserve">Low-Level RF Digital Patch Panel</t>
  </si>
  <si>
    <t xml:space="preserve">DI</t>
  </si>
  <si>
    <t xml:space="preserve">ScrapHCtrl</t>
  </si>
  <si>
    <t xml:space="preserve">Horizontal Scraper Controller</t>
  </si>
  <si>
    <t xml:space="preserve">ScrapVCtrl</t>
  </si>
  <si>
    <t xml:space="preserve">Vertical Scraper Controller</t>
  </si>
  <si>
    <t xml:space="preserve">SlitHCtrl</t>
  </si>
  <si>
    <t xml:space="preserve">Horizontal Slit Controller</t>
  </si>
  <si>
    <t xml:space="preserve">SlitVCtrl</t>
  </si>
  <si>
    <t xml:space="preserve">Vertical Slit Controller</t>
  </si>
  <si>
    <t xml:space="preserve">BPM</t>
  </si>
  <si>
    <t xml:space="preserve">Electron BPM System</t>
  </si>
  <si>
    <t xml:space="preserve">PBPM</t>
  </si>
  <si>
    <t xml:space="preserve">Photon BPM System</t>
  </si>
  <si>
    <t xml:space="preserve">DCCT</t>
  </si>
  <si>
    <t xml:space="preserve">Direct Current Current Transformer System</t>
  </si>
  <si>
    <t xml:space="preserve">ICT</t>
  </si>
  <si>
    <t xml:space="preserve">Integrating Current Transformer System</t>
  </si>
  <si>
    <t xml:space="preserve">FCT</t>
  </si>
  <si>
    <t xml:space="preserve">Fast Current Transformer System</t>
  </si>
  <si>
    <t xml:space="preserve">FPM</t>
  </si>
  <si>
    <t xml:space="preserve">Filling Pattern Monitor System</t>
  </si>
  <si>
    <t xml:space="preserve">Bunch-by-Bunch Feedback System</t>
  </si>
  <si>
    <t xml:space="preserve">TuneMeas</t>
  </si>
  <si>
    <t xml:space="preserve">Tune Measurement System</t>
  </si>
  <si>
    <t xml:space="preserve">Fast Orbit Feedback System</t>
  </si>
  <si>
    <t xml:space="preserve">BLM</t>
  </si>
  <si>
    <t xml:space="preserve">Beam Loss Monitor System</t>
  </si>
  <si>
    <t xml:space="preserve">Scrn</t>
  </si>
  <si>
    <t xml:space="preserve">Fluoresecent Screen Monitor System</t>
  </si>
  <si>
    <t xml:space="preserve">ScrapH</t>
  </si>
  <si>
    <t xml:space="preserve">Horizontal Scraper System</t>
  </si>
  <si>
    <t xml:space="preserve">ScrapV</t>
  </si>
  <si>
    <t xml:space="preserve">Vertical Scraper System</t>
  </si>
  <si>
    <t xml:space="preserve">SlitH</t>
  </si>
  <si>
    <t xml:space="preserve">Horizontal Slit System</t>
  </si>
  <si>
    <t xml:space="preserve">SlitV</t>
  </si>
  <si>
    <t xml:space="preserve">Vertical Slit System</t>
  </si>
  <si>
    <t xml:space="preserve">InjEff</t>
  </si>
  <si>
    <t xml:space="preserve">Injection Efficiency Measurement System</t>
  </si>
  <si>
    <t xml:space="preserve">H1FO</t>
  </si>
  <si>
    <t xml:space="preserve">Trigger Signals Fanout (SINAP name - LINAC)</t>
  </si>
  <si>
    <t xml:space="preserve">H1SOAM</t>
  </si>
  <si>
    <t xml:space="preserve">Solid State Amplifier (SINAP name - LINAC)</t>
  </si>
  <si>
    <t xml:space="preserve">H1PPS</t>
  </si>
  <si>
    <t xml:space="preserve">Modulator (SINAP name - LINAC)</t>
  </si>
  <si>
    <t xml:space="preserve">T2ICT</t>
  </si>
  <si>
    <t xml:space="preserve">Integrating Current Transformer Sensor (SINAP name - LINAC)</t>
  </si>
  <si>
    <t xml:space="preserve">H1LLRF</t>
  </si>
  <si>
    <t xml:space="preserve">Low-Level RF System</t>
  </si>
  <si>
    <t xml:space="preserve">Dis</t>
  </si>
  <si>
    <t xml:space="preserve">Diagnostics</t>
  </si>
  <si>
    <t xml:space="preserve">PU</t>
  </si>
  <si>
    <t xml:space="preserve">Pulsed Magnet Power Supply</t>
  </si>
  <si>
    <t xml:space="preserve">RF</t>
  </si>
  <si>
    <t xml:space="preserve">EG</t>
  </si>
  <si>
    <t xml:space="preserve">Electron Gun</t>
  </si>
  <si>
    <t xml:space="preserve">CO</t>
  </si>
  <si>
    <t xml:space="preserve">Controls</t>
  </si>
  <si>
    <t xml:space="preserve">IN</t>
  </si>
  <si>
    <t xml:space="preserve">Infrastructure</t>
  </si>
  <si>
    <t xml:space="preserve">TOTAL</t>
  </si>
  <si>
    <t xml:space="preserve">SMA adap (Heliax LDF4-50A)</t>
  </si>
  <si>
    <t xml:space="preserve">SMA (LMR-400)</t>
  </si>
  <si>
    <t xml:space="preserve">Temos no Estoque</t>
  </si>
  <si>
    <t xml:space="preserve">N (Heliax LDF4-50A)</t>
  </si>
  <si>
    <t xml:space="preserve">N (LMR-400)</t>
  </si>
  <si>
    <t xml:space="preserve">N - 90° (Heliax LDF4-50A)</t>
  </si>
  <si>
    <t xml:space="preserve">Qtd</t>
  </si>
  <si>
    <t xml:space="preserve">Comp. unitario</t>
  </si>
  <si>
    <t xml:space="preserve">Comprimento total</t>
  </si>
  <si>
    <t xml:space="preserve">Cabo coaxial semi-rigido</t>
  </si>
  <si>
    <t xml:space="preserve">0.5</t>
  </si>
  <si>
    <t xml:space="preserve">LMR-195 ou melhor</t>
  </si>
  <si>
    <t xml:space="preserve">Heliax LDF4-50A</t>
  </si>
  <si>
    <t xml:space="preserve">BBB</t>
  </si>
  <si>
    <t xml:space="preserve">SMA adapt (Heliax LDF4-50A)</t>
  </si>
  <si>
    <t xml:space="preserve">Calculo dos comprimentos conforme desenho Salas de Racks v7.6</t>
  </si>
  <si>
    <t xml:space="preserve">Revisado por Lucas</t>
  </si>
  <si>
    <t xml:space="preserve">Calculo do comprimento - Anel</t>
  </si>
  <si>
    <t xml:space="preserve">Numero do cabo</t>
  </si>
  <si>
    <t xml:space="preserve">Dispositivo -&gt; canaleta</t>
  </si>
  <si>
    <t xml:space="preserve">canaleta -&gt; BC </t>
  </si>
  <si>
    <t xml:space="preserve">BC -&gt; Chão</t>
  </si>
  <si>
    <t xml:space="preserve">Chão -&gt; parede</t>
  </si>
  <si>
    <t xml:space="preserve">Parede -&gt; blindagem em cima</t>
  </si>
  <si>
    <t xml:space="preserve">blindagem -&gt; sala</t>
  </si>
  <si>
    <t xml:space="preserve">sala -&gt; canaleta</t>
  </si>
  <si>
    <t xml:space="preserve">canaleta -&gt; rack</t>
  </si>
  <si>
    <t xml:space="preserve">rack -&gt; equipamento</t>
  </si>
  <si>
    <t xml:space="preserve">variação de entrada das 3 canaletas</t>
  </si>
  <si>
    <t xml:space="preserve">total</t>
  </si>
  <si>
    <t xml:space="preserve">sobra</t>
  </si>
  <si>
    <t xml:space="preserve">total+sobras</t>
  </si>
  <si>
    <t xml:space="preserve">obs</t>
  </si>
  <si>
    <t xml:space="preserve">FINAL</t>
  </si>
  <si>
    <t xml:space="preserve">5_ 6_8</t>
  </si>
  <si>
    <t xml:space="preserve">13_14_16</t>
  </si>
  <si>
    <t xml:space="preserve">33_34_36</t>
  </si>
  <si>
    <t xml:space="preserve">42_47</t>
  </si>
  <si>
    <t xml:space="preserve">54_55_56_57</t>
  </si>
  <si>
    <t xml:space="preserve">58_59_60_61</t>
  </si>
  <si>
    <t xml:space="preserve">66_67_68_69</t>
  </si>
  <si>
    <t xml:space="preserve">70_71_72_73</t>
  </si>
  <si>
    <t xml:space="preserve">78_79_80_81</t>
  </si>
  <si>
    <t xml:space="preserve">22_23</t>
  </si>
  <si>
    <t xml:space="preserve">27_28</t>
  </si>
  <si>
    <t xml:space="preserve">canaleta -&gt; BC (+ou-)</t>
  </si>
  <si>
    <t xml:space="preserve">5-6-7-8</t>
  </si>
  <si>
    <t xml:space="preserve">19-20-21-22</t>
  </si>
  <si>
    <t xml:space="preserve">24-25-26-27</t>
  </si>
  <si>
    <t xml:space="preserve">34-35-36-37</t>
  </si>
  <si>
    <t xml:space="preserve">Calculo dos comprimentos conforme desenho Salas de Racks v7.4</t>
  </si>
  <si>
    <t xml:space="preserve">Revisado por Lucas, Fernando, João, Sérgio</t>
  </si>
  <si>
    <t xml:space="preserve">DCCT -&gt; canaleta</t>
  </si>
  <si>
    <t xml:space="preserve">canaleta -&gt; BC</t>
  </si>
  <si>
    <t xml:space="preserve">BC-&gt;Chão</t>
  </si>
  <si>
    <t xml:space="preserve">Parede-&gt;blindagem em cima</t>
  </si>
  <si>
    <t xml:space="preserve">sala-&gt;canaleta</t>
  </si>
  <si>
    <t xml:space="preserve">canaleta-&gt;rack</t>
  </si>
  <si>
    <t xml:space="preserve">rack-&gt;equipamento</t>
  </si>
  <si>
    <t xml:space="preserve">Calculo do comprimento - Booster</t>
  </si>
  <si>
    <t xml:space="preserve">DCCT -&gt; Parede</t>
  </si>
  <si>
    <t xml:space="preserve">Parerde -&gt; canaleta</t>
  </si>
  <si>
    <t xml:space="preserve">canaleta -&gt; passagem verde</t>
  </si>
  <si>
    <t xml:space="preserve">passagem verde ate sala</t>
  </si>
  <si>
    <t xml:space="preserve">variação de inclinação da blindagem</t>
  </si>
  <si>
    <t xml:space="preserve">Calculo do comprimento - LTB/BTS</t>
  </si>
  <si>
    <t xml:space="preserve">ICT e/ou FCT-&gt;canaletaLT</t>
  </si>
  <si>
    <t xml:space="preserve">canaletaLT -&gt; booster</t>
  </si>
  <si>
    <t xml:space="preserve">Passagem contornando a porta do Linac</t>
  </si>
  <si>
    <t xml:space="preserve">8;9</t>
  </si>
  <si>
    <t xml:space="preserve">5;6</t>
  </si>
  <si>
    <t xml:space="preserve">Calculo do comprimento - LINAC</t>
  </si>
  <si>
    <t xml:space="preserve">ICT e/ou FCT-&gt;canaletaLinac</t>
  </si>
  <si>
    <t xml:space="preserve">canaleta-&gt;teto</t>
  </si>
  <si>
    <t xml:space="preserve">Teto -&gt; passagem</t>
  </si>
  <si>
    <t xml:space="preserve">passagem -&gt; sala</t>
  </si>
  <si>
    <t xml:space="preserve">Perguntas / Sugestões</t>
  </si>
  <si>
    <t xml:space="preserve">Respostas</t>
  </si>
  <si>
    <t xml:space="preserve">As portas OTP dos dispositivos EVE e EVR estão nomeadas otp-x, onde x é o número da porta. Contudo, o nome impresso nos equipamentos é OTPx.</t>
  </si>
  <si>
    <t xml:space="preserve">Feito</t>
  </si>
  <si>
    <t xml:space="preserve">As portas OUT dos dispositivos EVE, EVR, EVG e Fout estão nomeadas out-x, onde x é o número da porta. Contudo, o nome impresso nos equipamentos é OUTx.</t>
  </si>
  <si>
    <t xml:space="preserve">A porta UPLINK dos dispositivos EVE , EVR e Fout está nomeada uplink. Contudo, o nome impresso nos equipamentos é UPLINK.</t>
  </si>
  <si>
    <t xml:space="preserve">A porta RF OUT dos dispositivos EVE está nomeada rfout. Contudo, o nome impresso nos equipamentos é RF OUT. Que tal adotarmos RFOUT?</t>
  </si>
  <si>
    <t xml:space="preserve">Que tal abolirmos dos nomes de portas os caracteres "-", " " e "_"? Acho que ficaria melhor assim, o que vocês acham?</t>
  </si>
  <si>
    <t xml:space="preserve">Boa ideia. Feito. </t>
  </si>
  <si>
    <t xml:space="preserve">Nas linhas 1275, 1276, 2618, 2621 e 2624 estão sendo usadas as portas in-0 e in-1 do EVE, contudo, não há tais nomes de portas impressas nesses equipamentos.</t>
  </si>
  <si>
    <t xml:space="preserve">Nem todos os EVEs terão conectores de entrada de sinal. Aqueles que tem possuem as portas de nome IN0, IN1 e IN2</t>
  </si>
  <si>
    <t xml:space="preserve">Os dispositivos da linha 2834 fogem da convenção de padrão dos outros.</t>
  </si>
  <si>
    <t xml:space="preserve">Solucionado</t>
  </si>
  <si>
    <t xml:space="preserve">As portas das master serial (PsCtrl) estão com um símbolo "?". Eu vi nas beagle bones que estão aqui na sala de testes que ambas as entradas de timing (elétrico e óptico) tem nome "Timing Inputs". Que tal padronizarmos o nome TIIN para elas?</t>
  </si>
  <si>
    <t xml:space="preserve">Sugiro TimInp ou TimIn, só para facilitar a leitura. (Fernando: Legal, gostei do segundo!)</t>
  </si>
  <si>
    <t xml:space="preserve">Algumas definições de SecSub da sala de racks do LINAC ainda estão no padrão antigo, por exemplo: LI-IET01RACK1, LA-BIH01RACK1, LA-RFH01RACK1 e LA-MDH01RACK1.</t>
  </si>
  <si>
    <t xml:space="preserve">Já está definido que os nomes do Linac serão mudados? Se sim, qual seria o padrão novo?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</si>
</sst>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@"/>
    <numFmt numFmtId="167" formatCode="DD\/MM\/YY"/>
    <numFmt numFmtId="168" formatCode="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u val="single"/>
      <sz val="10"/>
      <color rgb="FF085296"/>
      <name val="Calibri"/>
      <family val="2"/>
      <charset val="1"/>
    </font>
    <font>
      <b val="true"/>
      <sz val="11"/>
      <color rgb="FFFFFFFF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2"/>
      <color rgb="FF4F81BD"/>
      <name val="Calibri"/>
      <family val="2"/>
      <charset val="1"/>
    </font>
    <font>
      <b val="true"/>
      <sz val="11"/>
      <color rgb="FF953735"/>
      <name val="Calibri"/>
      <family val="2"/>
      <charset val="1"/>
    </font>
    <font>
      <b val="true"/>
      <sz val="14"/>
      <color rgb="FF4F81BD"/>
      <name val="Calibri"/>
      <family val="2"/>
      <charset val="1"/>
    </font>
    <font>
      <b val="true"/>
      <sz val="11"/>
      <color rgb="FF4BACC6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1"/>
      <color rgb="FFE46C0A"/>
      <name val="Calibri"/>
      <family val="2"/>
      <charset val="1"/>
    </font>
    <font>
      <b val="true"/>
      <sz val="11"/>
      <color rgb="FF604A7B"/>
      <name val="Calibri"/>
      <family val="2"/>
      <charset val="1"/>
    </font>
    <font>
      <sz val="14"/>
      <name val="Cambria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595959"/>
        <bgColor rgb="FF604A7B"/>
      </patternFill>
    </fill>
    <fill>
      <patternFill patternType="solid">
        <fgColor rgb="FFFFF2CC"/>
        <bgColor rgb="FFE2EFDA"/>
      </patternFill>
    </fill>
    <fill>
      <patternFill patternType="solid">
        <fgColor rgb="FFDDEBF7"/>
        <bgColor rgb="FFE2EFDA"/>
      </patternFill>
    </fill>
    <fill>
      <patternFill patternType="solid">
        <fgColor rgb="FFBDD7EE"/>
        <bgColor rgb="FFB7E1CD"/>
      </patternFill>
    </fill>
    <fill>
      <patternFill patternType="solid">
        <fgColor rgb="FFFFE699"/>
        <bgColor rgb="FFFFF2CC"/>
      </patternFill>
    </fill>
    <fill>
      <patternFill patternType="solid">
        <fgColor rgb="FFC6E0B4"/>
        <bgColor rgb="FFB7E1CD"/>
      </patternFill>
    </fill>
    <fill>
      <patternFill patternType="solid">
        <fgColor rgb="FFE2EFDA"/>
        <bgColor rgb="FFDDEBF7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95B3D7"/>
        <bgColor rgb="FF9999FF"/>
      </patternFill>
    </fill>
    <fill>
      <patternFill patternType="solid">
        <fgColor rgb="FFF4B084"/>
        <bgColor rgb="FFF4C7C3"/>
      </patternFill>
    </fill>
    <fill>
      <patternFill patternType="solid">
        <fgColor rgb="FF92D050"/>
        <bgColor rgb="FFC6E0B4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B7E1CD"/>
      </patternFill>
    </fill>
    <fill>
      <patternFill patternType="solid">
        <fgColor rgb="FF4A86E8"/>
        <bgColor rgb="FF4F81BD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F4C7C3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6E0B4"/>
      <rgbColor rgb="FF4F81BD"/>
      <rgbColor rgb="FF9999FF"/>
      <rgbColor rgb="FF953735"/>
      <rgbColor rgb="FFFFF2CC"/>
      <rgbColor rgb="FFDDEBF7"/>
      <rgbColor rgb="FF660066"/>
      <rgbColor rgb="FFFF8080"/>
      <rgbColor rgb="FF085296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C6EFCE"/>
      <rgbColor rgb="FFFFE699"/>
      <rgbColor rgb="FF95B3D7"/>
      <rgbColor rgb="FFF4B084"/>
      <rgbColor rgb="FFB7E1CD"/>
      <rgbColor rgb="FFF4C7C3"/>
      <rgbColor rgb="FF4A86E8"/>
      <rgbColor rgb="FF4BACC6"/>
      <rgbColor rgb="FF92D050"/>
      <rgbColor rgb="FFFFC000"/>
      <rgbColor rgb="FFFF9900"/>
      <rgbColor rgb="FFE46C0A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te-connectivity-amp-connectors/9-5492187-9/9-5492187-9-ND/2325049" TargetMode="External"/><Relationship Id="rId2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V45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47" activeCellId="0" sqref="M47"/>
    </sheetView>
  </sheetViews>
  <sheetFormatPr defaultRowHeight="15"/>
  <cols>
    <col collapsed="false" hidden="false" max="1" min="1" style="0" width="20.25"/>
    <col collapsed="false" hidden="false" max="2" min="2" style="0" width="14.8469387755102"/>
    <col collapsed="false" hidden="false" max="3" min="3" style="0" width="12.4183673469388"/>
    <col collapsed="false" hidden="false" max="4" min="4" style="0" width="25.515306122449"/>
    <col collapsed="false" hidden="false" max="5" min="5" style="0" width="41.4438775510204"/>
    <col collapsed="false" hidden="true" max="7" min="6" style="0" width="0"/>
    <col collapsed="false" hidden="false" max="8" min="8" style="0" width="21.8673469387755"/>
    <col collapsed="false" hidden="false" max="9" min="9" style="0" width="21.5969387755102"/>
    <col collapsed="false" hidden="false" max="10" min="10" style="0" width="12.9591836734694"/>
    <col collapsed="false" hidden="false" max="11" min="11" style="0" width="35.7704081632653"/>
    <col collapsed="false" hidden="false" max="12" min="12" style="0" width="25.3775510204082"/>
    <col collapsed="false" hidden="false" max="13" min="13" style="0" width="17.8214285714286"/>
    <col collapsed="false" hidden="false" max="14" min="14" style="0" width="19.8418367346939"/>
    <col collapsed="false" hidden="false" max="15" min="15" style="0" width="19.3061224489796"/>
    <col collapsed="false" hidden="false" max="16" min="16" style="0" width="25.515306122449"/>
    <col collapsed="false" hidden="false" max="17" min="17" style="0" width="35.3673469387755"/>
    <col collapsed="false" hidden="false" max="19" min="18" style="0" width="17.4132653061224"/>
    <col collapsed="false" hidden="false" max="20" min="20" style="0" width="21.4642857142857"/>
    <col collapsed="false" hidden="false" max="21" min="21" style="0" width="38.6071428571429"/>
    <col collapsed="false" hidden="false" max="22" min="22" style="0" width="9.17857142857143"/>
    <col collapsed="false" hidden="false" max="1025" min="23" style="0" width="14.1734693877551"/>
  </cols>
  <sheetData>
    <row r="1" customFormat="false" ht="15" hidden="false" customHeight="false" outlineLevel="0" collapsed="false">
      <c r="A1" s="1" t="str">
        <f aca="false">Def_Sistemas_Conectores_Cabos!$A$1</f>
        <v>Sistema</v>
      </c>
      <c r="B1" s="1" t="s">
        <v>0</v>
      </c>
      <c r="C1" s="1" t="s">
        <v>1</v>
      </c>
      <c r="D1" s="2" t="str">
        <f aca="false">Def_Status_Montagem!$A$1</f>
        <v>Status</v>
      </c>
      <c r="E1" s="1" t="str">
        <f aca="false">Def_Status_Montagem!$B$1</f>
        <v>Montagem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 t="s">
        <v>13</v>
      </c>
      <c r="R1" s="1" t="s">
        <v>14</v>
      </c>
      <c r="S1" s="1" t="s">
        <v>15</v>
      </c>
      <c r="T1" s="1" t="str">
        <f aca="false">Def_Sistemas_Conectores_Cabos!$C$1</f>
        <v>Tipo de Cabo/Fibra</v>
      </c>
      <c r="U1" s="2" t="s">
        <v>16</v>
      </c>
      <c r="V1" s="3"/>
    </row>
    <row r="2" customFormat="false" ht="15.75" hidden="false" customHeight="true" outlineLevel="0" collapsed="false">
      <c r="A2" s="4" t="str">
        <f aca="false">Def_Sistemas_Conectores_Cabos!$A$6</f>
        <v>Timing Diagnóstico</v>
      </c>
      <c r="B2" s="5" t="str">
        <f aca="false">Datas_Entregas!$A$5</f>
        <v>Streak Camera</v>
      </c>
      <c r="C2" s="6" t="str">
        <f aca="false" t="array" ref="C2:C2">INDEX(Datas_Entregas!$B$2:$B$100, MATCH(B2, Datas_Entregas!$A$2:$A$100, 0), 1)</f>
        <v>?</v>
      </c>
      <c r="D2" s="5" t="str">
        <f aca="false">Def_Status_Montagem!$A$3</f>
        <v>Verficado - Pronto para Produção</v>
      </c>
      <c r="E2" s="4" t="str">
        <f aca="false">Def_Status_Montagem!$B$4</f>
        <v>Contratada (inclui etiqueta)</v>
      </c>
      <c r="F2" s="7" t="str">
        <f aca="false" t="array" ref="F2:F2">INDEX(Def_Instancias_Equipamentos!$F$2:$F$1224, MATCH(K2, Def_Instancias_Equipamentos!$D$2:$D$1224, 0), 1)</f>
        <v>Streak Camera</v>
      </c>
      <c r="G2" s="8" t="str">
        <f aca="false" t="array" ref="G2:G2">INDEX(Def_Instancias_Equipamentos!$F$2:$F$1224, MATCH(L2, Def_Instancias_Equipamentos!$D$2:$D$1224, 0), 1)</f>
        <v>Streak Camera</v>
      </c>
      <c r="H2" s="7" t="str">
        <f aca="false" t="array" ref="H2:H2">INDEX(Def_Instancias_Equipamentos!$E$2:$E$1224, MATCH(K2, Def_Instancias_Equipamentos!$D$2:$D$1224, 0), 1)</f>
        <v>"Rack" Streak Camera</v>
      </c>
      <c r="I2" s="8" t="str">
        <f aca="false" t="array" ref="I2:I2">INDEX(Def_Instancias_Equipamentos!$E$2:$E$1224, MATCH(L2, Def_Instancias_Equipamentos!$D$2:$D$1224, 0), 1)</f>
        <v>"Local na linha de luz" Streak Camera</v>
      </c>
      <c r="J2" s="8" t="str">
        <f aca="false">IF(H2=I2, "INTERNO", "EXTERNO")</f>
        <v>EXTERNO</v>
      </c>
      <c r="K2" s="9" t="str">
        <f aca="false">Def_Instancias_Equipamentos!$D$77</f>
        <v>"Rack" Streak Camera:TI-EVE</v>
      </c>
      <c r="L2" s="4" t="str">
        <f aca="false">Def_Instancias_Equipamentos!$D$231</f>
        <v>SI-Glob:DI-StrkCam</v>
      </c>
      <c r="M2" s="10" t="s">
        <v>17</v>
      </c>
      <c r="N2" s="11" t="s">
        <v>18</v>
      </c>
      <c r="O2" s="9" t="str">
        <f aca="false">Def_Sistemas_Conectores_Cabos!$B$12</f>
        <v>Lemo 00.250</v>
      </c>
      <c r="P2" s="4" t="str">
        <f aca="false">Def_Sistemas_Conectores_Cabos!$B$7</f>
        <v>SMA 50-ohm</v>
      </c>
      <c r="Q2" s="8" t="str">
        <f aca="false">K2&amp;"/"&amp;M2&amp;CHAR(10)&amp;L2&amp;"/"&amp;N2</f>
        <v>"Rack" Streak Camera:TI-EVE/OUT0
SI-Glob:DI-StrkCam/Trig_1</v>
      </c>
      <c r="R2" s="12" t="n">
        <v>3</v>
      </c>
      <c r="S2" s="12" t="n">
        <v>3</v>
      </c>
      <c r="T2" s="4" t="str">
        <f aca="false">Def_Sistemas_Conectores_Cabos!$C$9</f>
        <v>RG316</v>
      </c>
      <c r="U2" s="11" t="s">
        <v>19</v>
      </c>
      <c r="V2" s="13"/>
    </row>
    <row r="3" customFormat="false" ht="15.75" hidden="false" customHeight="true" outlineLevel="0" collapsed="false">
      <c r="A3" s="4" t="str">
        <f aca="false">Def_Sistemas_Conectores_Cabos!$A$6</f>
        <v>Timing Diagnóstico</v>
      </c>
      <c r="B3" s="5" t="str">
        <f aca="false">Datas_Entregas!$A$5</f>
        <v>Streak Camera</v>
      </c>
      <c r="C3" s="6" t="str">
        <f aca="false" t="array" ref="C3:C3">INDEX(Datas_Entregas!$B$2:$B$100, MATCH(B3, Datas_Entregas!$A$2:$A$100, 0), 1)</f>
        <v>?</v>
      </c>
      <c r="D3" s="5" t="str">
        <f aca="false">Def_Status_Montagem!$A$3</f>
        <v>Verficado - Pronto para Produção</v>
      </c>
      <c r="E3" s="4" t="str">
        <f aca="false">Def_Status_Montagem!$B$4</f>
        <v>Contratada (inclui etiqueta)</v>
      </c>
      <c r="F3" s="7" t="str">
        <f aca="false" t="array" ref="F3:F3">INDEX(Def_Instancias_Equipamentos!$F$2:$F$1224, MATCH(K3, Def_Instancias_Equipamentos!$D$2:$D$1224, 0), 1)</f>
        <v>Streak Camera</v>
      </c>
      <c r="G3" s="8" t="str">
        <f aca="false" t="array" ref="G3:G3">INDEX(Def_Instancias_Equipamentos!$F$2:$F$1224, MATCH(L3, Def_Instancias_Equipamentos!$D$2:$D$1224, 0), 1)</f>
        <v>Streak Camera</v>
      </c>
      <c r="H3" s="7" t="str">
        <f aca="false" t="array" ref="H3:H3">INDEX(Def_Instancias_Equipamentos!$E$2:$E$1224, MATCH(K3, Def_Instancias_Equipamentos!$D$2:$D$1224, 0), 1)</f>
        <v>"Rack" Streak Camera</v>
      </c>
      <c r="I3" s="8" t="str">
        <f aca="false" t="array" ref="I3:I3">INDEX(Def_Instancias_Equipamentos!$E$2:$E$1224, MATCH(L3, Def_Instancias_Equipamentos!$D$2:$D$1224, 0), 1)</f>
        <v>"Local na linha de luz" Streak Camera</v>
      </c>
      <c r="J3" s="8" t="str">
        <f aca="false">IF(H3=I3, "INTERNO", "EXTERNO")</f>
        <v>EXTERNO</v>
      </c>
      <c r="K3" s="9" t="str">
        <f aca="false">Def_Instancias_Equipamentos!$D$77</f>
        <v>"Rack" Streak Camera:TI-EVE</v>
      </c>
      <c r="L3" s="4" t="str">
        <f aca="false">Def_Instancias_Equipamentos!$D$231</f>
        <v>SI-Glob:DI-StrkCam</v>
      </c>
      <c r="M3" s="10" t="s">
        <v>20</v>
      </c>
      <c r="N3" s="11" t="s">
        <v>21</v>
      </c>
      <c r="O3" s="9" t="str">
        <f aca="false">Def_Sistemas_Conectores_Cabos!$B$12</f>
        <v>Lemo 00.250</v>
      </c>
      <c r="P3" s="4" t="str">
        <f aca="false">Def_Sistemas_Conectores_Cabos!$B$7</f>
        <v>SMA 50-ohm</v>
      </c>
      <c r="Q3" s="8" t="str">
        <f aca="false">K3&amp;"/"&amp;M3&amp;CHAR(10)&amp;L3&amp;"/"&amp;N3</f>
        <v>"Rack" Streak Camera:TI-EVE/OUT1
SI-Glob:DI-StrkCam/Trig_2</v>
      </c>
      <c r="R3" s="12" t="n">
        <v>3</v>
      </c>
      <c r="S3" s="12" t="n">
        <v>3</v>
      </c>
      <c r="T3" s="4" t="str">
        <f aca="false">Def_Sistemas_Conectores_Cabos!$C$9</f>
        <v>RG316</v>
      </c>
      <c r="U3" s="11" t="s">
        <v>19</v>
      </c>
      <c r="V3" s="13"/>
    </row>
    <row r="4" customFormat="false" ht="15.75" hidden="false" customHeight="true" outlineLevel="0" collapsed="false">
      <c r="A4" s="4" t="str">
        <f aca="false">Def_Sistemas_Conectores_Cabos!$A$6</f>
        <v>Timing Diagnóstico</v>
      </c>
      <c r="B4" s="5" t="str">
        <f aca="false">Datas_Entregas!$A$5</f>
        <v>Streak Camera</v>
      </c>
      <c r="C4" s="6" t="str">
        <f aca="false" t="array" ref="C4:C4">INDEX(Datas_Entregas!$B$2:$B$100, MATCH(B4, Datas_Entregas!$A$2:$A$100, 0), 1)</f>
        <v>?</v>
      </c>
      <c r="D4" s="5" t="str">
        <f aca="false">Def_Status_Montagem!$A$3</f>
        <v>Verficado - Pronto para Produção</v>
      </c>
      <c r="E4" s="4" t="str">
        <f aca="false">Def_Status_Montagem!$B$4</f>
        <v>Contratada (inclui etiqueta)</v>
      </c>
      <c r="F4" s="7" t="str">
        <f aca="false" t="array" ref="F4:F4">INDEX(Def_Instancias_Equipamentos!$F$2:$F$1224, MATCH(K4, Def_Instancias_Equipamentos!$D$2:$D$1224, 0), 1)</f>
        <v>Streak Camera</v>
      </c>
      <c r="G4" s="8" t="str">
        <f aca="false" t="array" ref="G4:G4">INDEX(Def_Instancias_Equipamentos!$F$2:$F$1224, MATCH(L4, Def_Instancias_Equipamentos!$D$2:$D$1224, 0), 1)</f>
        <v>Streak Camera</v>
      </c>
      <c r="H4" s="7" t="str">
        <f aca="false" t="array" ref="H4:H4">INDEX(Def_Instancias_Equipamentos!$E$2:$E$1224, MATCH(K4, Def_Instancias_Equipamentos!$D$2:$D$1224, 0), 1)</f>
        <v>"Rack" Streak Camera</v>
      </c>
      <c r="I4" s="8" t="str">
        <f aca="false" t="array" ref="I4:I4">INDEX(Def_Instancias_Equipamentos!$E$2:$E$1224, MATCH(L4, Def_Instancias_Equipamentos!$D$2:$D$1224, 0), 1)</f>
        <v>"Local na linha de luz" Streak Camera</v>
      </c>
      <c r="J4" s="8" t="str">
        <f aca="false">IF(H4=I4, "INTERNO", "EXTERNO")</f>
        <v>EXTERNO</v>
      </c>
      <c r="K4" s="9" t="str">
        <f aca="false">Def_Instancias_Equipamentos!$D$77</f>
        <v>"Rack" Streak Camera:TI-EVE</v>
      </c>
      <c r="L4" s="4" t="str">
        <f aca="false">Def_Instancias_Equipamentos!$D$231</f>
        <v>SI-Glob:DI-StrkCam</v>
      </c>
      <c r="M4" s="10" t="s">
        <v>22</v>
      </c>
      <c r="N4" s="11" t="s">
        <v>23</v>
      </c>
      <c r="O4" s="9" t="str">
        <f aca="false">Def_Sistemas_Conectores_Cabos!$B$12</f>
        <v>Lemo 00.250</v>
      </c>
      <c r="P4" s="4" t="str">
        <f aca="false">Def_Sistemas_Conectores_Cabos!$B$7</f>
        <v>SMA 50-ohm</v>
      </c>
      <c r="Q4" s="8" t="str">
        <f aca="false">K4&amp;"/"&amp;M4&amp;CHAR(10)&amp;L4&amp;"/"&amp;N4</f>
        <v>"Rack" Streak Camera:TI-EVE/RFOUT
SI-Glob:DI-StrkCam/RF_in</v>
      </c>
      <c r="R4" s="12" t="n">
        <v>3</v>
      </c>
      <c r="S4" s="12" t="n">
        <v>3</v>
      </c>
      <c r="T4" s="4" t="str">
        <f aca="false">Def_Sistemas_Conectores_Cabos!$C$9</f>
        <v>RG316</v>
      </c>
      <c r="U4" s="11" t="s">
        <v>19</v>
      </c>
      <c r="V4" s="13"/>
    </row>
    <row r="5" customFormat="false" ht="15.75" hidden="true" customHeight="true" outlineLevel="0" collapsed="false">
      <c r="A5" s="4" t="str">
        <f aca="false">Def_Sistemas_Conectores_Cabos!$A$6</f>
        <v>Timing Diagnóstico</v>
      </c>
      <c r="B5" s="5" t="str">
        <f aca="false">Datas_Entregas!$A$2</f>
        <v>Booster/LTB</v>
      </c>
      <c r="C5" s="6" t="n">
        <f aca="false" t="array" ref="C5:C5">INDEX(Datas_Entregas!$B$2:$B$100, MATCH(B5, Datas_Entregas!$A$2:$A$100, 0), 1)</f>
        <v>43266</v>
      </c>
      <c r="D5" s="5" t="str">
        <f aca="false">Def_Status_Montagem!$A$2</f>
        <v>A verificar</v>
      </c>
      <c r="E5" s="4" t="str">
        <f aca="false">Def_Status_Montagem!$B$5</f>
        <v>DIG</v>
      </c>
      <c r="F5" s="7" t="str">
        <f aca="false" t="array" ref="F5:F5">INDEX(Def_Instancias_Equipamentos!$F$2:$F$1224, MATCH(K5, Def_Instancias_Equipamentos!$D$2:$D$1224, 0), 1)</f>
        <v>Túnel (Booster)</v>
      </c>
      <c r="G5" s="8" t="str">
        <f aca="false" t="array" ref="G5:G5">INDEX(Def_Instancias_Equipamentos!$F$2:$F$1224, MATCH(L5, Def_Instancias_Equipamentos!$D$2:$D$1224, 0), 1)</f>
        <v>Túnel (Booster)</v>
      </c>
      <c r="H5" s="7" t="str">
        <f aca="false" t="array" ref="H5:H5">INDEX(Def_Instancias_Equipamentos!$E$2:$E$1224, MATCH(K5, Def_Instancias_Equipamentos!$D$2:$D$1224, 0), 1)</f>
        <v>BO-01D</v>
      </c>
      <c r="I5" s="8" t="str">
        <f aca="false" t="array" ref="I5:I5">INDEX(Def_Instancias_Equipamentos!$E$2:$E$1224, MATCH(L5, Def_Instancias_Equipamentos!$D$2:$D$1224, 0), 1)</f>
        <v>BO-01D</v>
      </c>
      <c r="J5" s="8" t="str">
        <f aca="false">IF(H5=I5, "INTERNO", "EXTERNO")</f>
        <v>INTERNO</v>
      </c>
      <c r="K5" s="9" t="str">
        <f aca="false">Def_Instancias_Equipamentos!$D$98</f>
        <v>BO-01D:TI-OESglSFP-1</v>
      </c>
      <c r="L5" s="4" t="str">
        <f aca="false">Def_Instancias_Equipamentos!$D$199</f>
        <v>BO-01D:DI-ScrnCtrl-1</v>
      </c>
      <c r="M5" s="10" t="s">
        <v>24</v>
      </c>
      <c r="N5" s="11" t="s">
        <v>25</v>
      </c>
      <c r="O5" s="9" t="str">
        <f aca="false">Def_Sistemas_Conectores_Cabos!$B$9</f>
        <v>BNC 50-ohm</v>
      </c>
      <c r="P5" s="4" t="str">
        <f aca="false">Def_Sistemas_Conectores_Cabos!$B$17</f>
        <v>HR10A-7P-6S (Hirose micro plug)</v>
      </c>
      <c r="Q5" s="8" t="str">
        <f aca="false">K5&amp;"/"&amp;M5&amp;CHAR(10)&amp;L5&amp;"/"&amp;N5</f>
        <v>BO-01D:TI-OESglSFP-1/OUT
BO-01D:DI-ScrnCtrl-1/Trig_in</v>
      </c>
      <c r="R5" s="12" t="n">
        <v>0.25</v>
      </c>
      <c r="S5" s="12" t="n">
        <v>0.25</v>
      </c>
      <c r="T5" s="4" t="str">
        <f aca="false">Def_Sistemas_Conectores_Cabos!$C$13</f>
        <v>Cabo multivias</v>
      </c>
      <c r="U5" s="11" t="s">
        <v>26</v>
      </c>
      <c r="V5" s="13"/>
    </row>
    <row r="6" customFormat="false" ht="15.75" hidden="true" customHeight="true" outlineLevel="0" collapsed="false">
      <c r="A6" s="4" t="str">
        <f aca="false">Def_Sistemas_Conectores_Cabos!$A$6</f>
        <v>Timing Diagnóstico</v>
      </c>
      <c r="B6" s="5" t="str">
        <f aca="false">Datas_Entregas!$A$2</f>
        <v>Booster/LTB</v>
      </c>
      <c r="C6" s="6" t="n">
        <f aca="false" t="array" ref="C6:C6">INDEX(Datas_Entregas!$B$2:$B$100, MATCH(B6, Datas_Entregas!$A$2:$A$100, 0), 1)</f>
        <v>43266</v>
      </c>
      <c r="D6" s="5" t="str">
        <f aca="false">Def_Status_Montagem!$A$2</f>
        <v>A verificar</v>
      </c>
      <c r="E6" s="4" t="str">
        <f aca="false">Def_Status_Montagem!$B$5</f>
        <v>DIG</v>
      </c>
      <c r="F6" s="7" t="str">
        <f aca="false" t="array" ref="F6:F6">INDEX(Def_Instancias_Equipamentos!$F$2:$F$1224, MATCH(K6, Def_Instancias_Equipamentos!$D$2:$D$1224, 0), 1)</f>
        <v>Túnel (Booster)</v>
      </c>
      <c r="G6" s="8" t="str">
        <f aca="false" t="array" ref="G6:G6">INDEX(Def_Instancias_Equipamentos!$F$2:$F$1224, MATCH(L6, Def_Instancias_Equipamentos!$D$2:$D$1224, 0), 1)</f>
        <v>Túnel (Booster)</v>
      </c>
      <c r="H6" s="7" t="str">
        <f aca="false" t="array" ref="H6:H6">INDEX(Def_Instancias_Equipamentos!$E$2:$E$1224, MATCH(K6, Def_Instancias_Equipamentos!$D$2:$D$1224, 0), 1)</f>
        <v>BO-01D</v>
      </c>
      <c r="I6" s="8" t="str">
        <f aca="false" t="array" ref="I6:I6">INDEX(Def_Instancias_Equipamentos!$E$2:$E$1224, MATCH(L6, Def_Instancias_Equipamentos!$D$2:$D$1224, 0), 1)</f>
        <v>BO-01D</v>
      </c>
      <c r="J6" s="8" t="str">
        <f aca="false">IF(H6=I6, "INTERNO", "EXTERNO")</f>
        <v>INTERNO</v>
      </c>
      <c r="K6" s="9" t="str">
        <f aca="false">Def_Instancias_Equipamentos!$D$99</f>
        <v>BO-01D:TI-OESglSFP-2</v>
      </c>
      <c r="L6" s="4" t="str">
        <f aca="false">Def_Instancias_Equipamentos!$D$200</f>
        <v>BO-01D:DI-ScrnCtrl-2</v>
      </c>
      <c r="M6" s="10" t="s">
        <v>24</v>
      </c>
      <c r="N6" s="11" t="s">
        <v>25</v>
      </c>
      <c r="O6" s="9" t="str">
        <f aca="false">Def_Sistemas_Conectores_Cabos!$B$9</f>
        <v>BNC 50-ohm</v>
      </c>
      <c r="P6" s="4" t="str">
        <f aca="false">Def_Sistemas_Conectores_Cabos!$B$17</f>
        <v>HR10A-7P-6S (Hirose micro plug)</v>
      </c>
      <c r="Q6" s="8" t="str">
        <f aca="false">K6&amp;"/"&amp;M6&amp;CHAR(10)&amp;L6&amp;"/"&amp;N6</f>
        <v>BO-01D:TI-OESglSFP-2/OUT
BO-01D:DI-ScrnCtrl-2/Trig_in</v>
      </c>
      <c r="R6" s="12" t="n">
        <v>0.25</v>
      </c>
      <c r="S6" s="12" t="n">
        <v>0.25</v>
      </c>
      <c r="T6" s="4" t="str">
        <f aca="false">Def_Sistemas_Conectores_Cabos!$C$13</f>
        <v>Cabo multivias</v>
      </c>
      <c r="U6" s="11" t="s">
        <v>26</v>
      </c>
      <c r="V6" s="13"/>
    </row>
    <row r="7" customFormat="false" ht="15.75" hidden="true" customHeight="true" outlineLevel="0" collapsed="false">
      <c r="A7" s="4" t="str">
        <f aca="false">Def_Sistemas_Conectores_Cabos!$A$6</f>
        <v>Timing Diagnóstico</v>
      </c>
      <c r="B7" s="5" t="str">
        <f aca="false">Datas_Entregas!$A$2</f>
        <v>Booster/LTB</v>
      </c>
      <c r="C7" s="6" t="n">
        <f aca="false" t="array" ref="C7:C7">INDEX(Datas_Entregas!$B$2:$B$100, MATCH(B7, Datas_Entregas!$A$2:$A$100, 0), 1)</f>
        <v>43266</v>
      </c>
      <c r="D7" s="5" t="str">
        <f aca="false">Def_Status_Montagem!$A$2</f>
        <v>A verificar</v>
      </c>
      <c r="E7" s="4" t="str">
        <f aca="false">Def_Status_Montagem!$B$3</f>
        <v>Contratada / Etiqueta pelo DIG</v>
      </c>
      <c r="F7" s="7" t="str">
        <f aca="false" t="array" ref="F7:F7">INDEX(Def_Instancias_Equipamentos!$F$2:$F$1224, MATCH(K7, Def_Instancias_Equipamentos!$D$2:$D$1224, 0), 1)</f>
        <v>Túnel (Booster)</v>
      </c>
      <c r="G7" s="8" t="str">
        <f aca="false" t="array" ref="G7:G7">INDEX(Def_Instancias_Equipamentos!$F$2:$F$1224, MATCH(L7, Def_Instancias_Equipamentos!$D$2:$D$1224, 0), 1)</f>
        <v>Túnel (Booster)</v>
      </c>
      <c r="H7" s="7" t="str">
        <f aca="false" t="array" ref="H7:H7">INDEX(Def_Instancias_Equipamentos!$E$2:$E$1224, MATCH(K7, Def_Instancias_Equipamentos!$D$2:$D$1224, 0), 1)</f>
        <v>BO-01D</v>
      </c>
      <c r="I7" s="8" t="str">
        <f aca="false" t="array" ref="I7:I7">INDEX(Def_Instancias_Equipamentos!$E$2:$E$1224, MATCH(L7, Def_Instancias_Equipamentos!$D$2:$D$1224, 0), 1)</f>
        <v>BO-01D</v>
      </c>
      <c r="J7" s="8" t="str">
        <f aca="false">IF(H7=I7, "INTERNO", "EXTERNO")</f>
        <v>INTERNO</v>
      </c>
      <c r="K7" s="9" t="str">
        <f aca="false">Def_Instancias_Equipamentos!$D$98</f>
        <v>BO-01D:TI-OESglSFP-1</v>
      </c>
      <c r="L7" s="4" t="str">
        <f aca="false">Def_Instancias_Equipamentos!$D$99</f>
        <v>BO-01D:TI-OESglSFP-2</v>
      </c>
      <c r="M7" s="10" t="s">
        <v>27</v>
      </c>
      <c r="N7" s="11" t="s">
        <v>28</v>
      </c>
      <c r="O7" s="14" t="str">
        <f aca="false">Def_Sistemas_Conectores_Cabos!$B$3</f>
        <v>LC duplex</v>
      </c>
      <c r="P7" s="15" t="str">
        <f aca="false">Def_Sistemas_Conectores_Cabos!$B$3</f>
        <v>LC duplex</v>
      </c>
      <c r="Q7" s="8" t="str">
        <f aca="false">K7&amp;"/"&amp;M7&amp;CHAR(10)&amp;L7&amp;"/"&amp;N7</f>
        <v>BO-01D:TI-OESglSFP-1/IN_Tx
BO-01D:TI-OESglSFP-2/IN_Rx</v>
      </c>
      <c r="R7" s="11"/>
      <c r="S7" s="11"/>
      <c r="T7" s="4" t="str">
        <f aca="false">Def_Sistemas_Conectores_Cabos!$C$3</f>
        <v>Fibra OM4 duplex</v>
      </c>
      <c r="U7" s="11" t="s">
        <v>26</v>
      </c>
      <c r="V7" s="13"/>
    </row>
    <row r="8" customFormat="false" ht="15.75" hidden="true" customHeight="true" outlineLevel="0" collapsed="false">
      <c r="A8" s="4" t="str">
        <f aca="false">Def_Sistemas_Conectores_Cabos!$A$6</f>
        <v>Timing Diagnóstico</v>
      </c>
      <c r="B8" s="5" t="str">
        <f aca="false">Datas_Entregas!$A$2</f>
        <v>Booster/LTB</v>
      </c>
      <c r="C8" s="6" t="n">
        <f aca="false" t="array" ref="C8:C8">INDEX(Datas_Entregas!$B$2:$B$100, MATCH(B8, Datas_Entregas!$A$2:$A$100, 0), 1)</f>
        <v>43266</v>
      </c>
      <c r="D8" s="5" t="str">
        <f aca="false">Def_Status_Montagem!$A$2</f>
        <v>A verificar</v>
      </c>
      <c r="E8" s="4" t="str">
        <f aca="false">Def_Status_Montagem!$B$3</f>
        <v>Contratada / Etiqueta pelo DIG</v>
      </c>
      <c r="F8" s="7" t="str">
        <f aca="false" t="array" ref="F8:F8">INDEX(Def_Instancias_Equipamentos!$F$2:$F$1224, MATCH(K8, Def_Instancias_Equipamentos!$D$2:$D$1224, 0), 1)</f>
        <v>Túnel (Booster)</v>
      </c>
      <c r="G8" s="8" t="str">
        <f aca="false" t="array" ref="G8:G8">INDEX(Def_Instancias_Equipamentos!$F$2:$F$1224, MATCH(L8, Def_Instancias_Equipamentos!$D$2:$D$1224, 0), 1)</f>
        <v>Túnel (Booster)</v>
      </c>
      <c r="H8" s="7" t="str">
        <f aca="false" t="array" ref="H8:H8">INDEX(Def_Instancias_Equipamentos!$E$2:$E$1224, MATCH(K8, Def_Instancias_Equipamentos!$D$2:$D$1224, 0), 1)</f>
        <v>BO-01D</v>
      </c>
      <c r="I8" s="8" t="str">
        <f aca="false" t="array" ref="I8:I8">INDEX(Def_Instancias_Equipamentos!$E$2:$E$1224, MATCH(L8, Def_Instancias_Equipamentos!$D$2:$D$1224, 0), 1)</f>
        <v>BO-02U</v>
      </c>
      <c r="J8" s="8" t="str">
        <f aca="false">IF(H8=I8, "INTERNO", "EXTERNO")</f>
        <v>EXTERNO</v>
      </c>
      <c r="K8" s="9" t="str">
        <f aca="false">Def_Instancias_Equipamentos!$D$99</f>
        <v>BO-01D:TI-OESglSFP-2</v>
      </c>
      <c r="L8" s="4" t="str">
        <f aca="false">Def_Instancias_Equipamentos!$D$100</f>
        <v>BO-02U:TI-OESglSFP</v>
      </c>
      <c r="M8" s="10" t="s">
        <v>27</v>
      </c>
      <c r="N8" s="11" t="s">
        <v>28</v>
      </c>
      <c r="O8" s="14" t="str">
        <f aca="false">Def_Sistemas_Conectores_Cabos!$B$3</f>
        <v>LC duplex</v>
      </c>
      <c r="P8" s="15" t="str">
        <f aca="false">Def_Sistemas_Conectores_Cabos!$B$3</f>
        <v>LC duplex</v>
      </c>
      <c r="Q8" s="8" t="str">
        <f aca="false">K8&amp;"/"&amp;M8&amp;CHAR(10)&amp;L8&amp;"/"&amp;N8</f>
        <v>BO-01D:TI-OESglSFP-2/IN_Tx
BO-02U:TI-OESglSFP/IN_Rx</v>
      </c>
      <c r="R8" s="11"/>
      <c r="S8" s="11"/>
      <c r="T8" s="4" t="str">
        <f aca="false">Def_Sistemas_Conectores_Cabos!$C$3</f>
        <v>Fibra OM4 duplex</v>
      </c>
      <c r="U8" s="11" t="s">
        <v>26</v>
      </c>
      <c r="V8" s="13"/>
    </row>
    <row r="9" customFormat="false" ht="15.75" hidden="true" customHeight="true" outlineLevel="0" collapsed="false">
      <c r="A9" s="4" t="str">
        <f aca="false">Def_Sistemas_Conectores_Cabos!$A$6</f>
        <v>Timing Diagnóstico</v>
      </c>
      <c r="B9" s="5" t="str">
        <f aca="false">Datas_Entregas!$A$2</f>
        <v>Booster/LTB</v>
      </c>
      <c r="C9" s="6" t="n">
        <f aca="false" t="array" ref="C9:C9">INDEX(Datas_Entregas!$B$2:$B$100, MATCH(B9, Datas_Entregas!$A$2:$A$100, 0), 1)</f>
        <v>43266</v>
      </c>
      <c r="D9" s="5" t="str">
        <f aca="false">Def_Status_Montagem!$A$2</f>
        <v>A verificar</v>
      </c>
      <c r="E9" s="4" t="str">
        <f aca="false">Def_Status_Montagem!$B$5</f>
        <v>DIG</v>
      </c>
      <c r="F9" s="7" t="str">
        <f aca="false" t="array" ref="F9:F9">INDEX(Def_Instancias_Equipamentos!$F$2:$F$1224, MATCH(K9, Def_Instancias_Equipamentos!$D$2:$D$1224, 0), 1)</f>
        <v>Túnel (Booster)</v>
      </c>
      <c r="G9" s="8" t="str">
        <f aca="false" t="array" ref="G9:G9">INDEX(Def_Instancias_Equipamentos!$F$2:$F$1224, MATCH(L9, Def_Instancias_Equipamentos!$D$2:$D$1224, 0), 1)</f>
        <v>Túnel (Booster)</v>
      </c>
      <c r="H9" s="7" t="str">
        <f aca="false" t="array" ref="H9:H9">INDEX(Def_Instancias_Equipamentos!$E$2:$E$1224, MATCH(K9, Def_Instancias_Equipamentos!$D$2:$D$1224, 0), 1)</f>
        <v>BO-02U</v>
      </c>
      <c r="I9" s="8" t="str">
        <f aca="false" t="array" ref="I9:I9">INDEX(Def_Instancias_Equipamentos!$E$2:$E$1224, MATCH(L9, Def_Instancias_Equipamentos!$D$2:$D$1224, 0), 1)</f>
        <v>BO-02U</v>
      </c>
      <c r="J9" s="8" t="str">
        <f aca="false">IF(H9=I9, "INTERNO", "EXTERNO")</f>
        <v>INTERNO</v>
      </c>
      <c r="K9" s="9" t="str">
        <f aca="false">Def_Instancias_Equipamentos!$D$100</f>
        <v>BO-02U:TI-OESglSFP</v>
      </c>
      <c r="L9" s="4" t="str">
        <f aca="false">Def_Instancias_Equipamentos!$D$201</f>
        <v>BO-02U:DI-ScrnCtrl</v>
      </c>
      <c r="M9" s="10" t="s">
        <v>24</v>
      </c>
      <c r="N9" s="11" t="s">
        <v>25</v>
      </c>
      <c r="O9" s="9" t="str">
        <f aca="false">Def_Sistemas_Conectores_Cabos!$B$9</f>
        <v>BNC 50-ohm</v>
      </c>
      <c r="P9" s="4" t="str">
        <f aca="false">Def_Sistemas_Conectores_Cabos!$B$17</f>
        <v>HR10A-7P-6S (Hirose micro plug)</v>
      </c>
      <c r="Q9" s="8" t="str">
        <f aca="false">K9&amp;"/"&amp;M9&amp;CHAR(10)&amp;L9&amp;"/"&amp;N9</f>
        <v>BO-02U:TI-OESglSFP/OUT
BO-02U:DI-ScrnCtrl/Trig_in</v>
      </c>
      <c r="R9" s="12" t="n">
        <v>0.25</v>
      </c>
      <c r="S9" s="12" t="n">
        <v>0.25</v>
      </c>
      <c r="T9" s="4" t="str">
        <f aca="false">Def_Sistemas_Conectores_Cabos!$C$13</f>
        <v>Cabo multivias</v>
      </c>
      <c r="U9" s="11" t="s">
        <v>26</v>
      </c>
      <c r="V9" s="13"/>
    </row>
    <row r="10" customFormat="false" ht="15.75" hidden="true" customHeight="true" outlineLevel="0" collapsed="false">
      <c r="A10" s="4" t="str">
        <f aca="false">Def_Sistemas_Conectores_Cabos!$A$6</f>
        <v>Timing Diagnóstico</v>
      </c>
      <c r="B10" s="5" t="str">
        <f aca="false">Datas_Entregas!$A$2</f>
        <v>Booster/LTB</v>
      </c>
      <c r="C10" s="6" t="n">
        <f aca="false" t="array" ref="C10:C10">INDEX(Datas_Entregas!$B$2:$B$100, MATCH(B10, Datas_Entregas!$A$2:$A$100, 0), 1)</f>
        <v>43266</v>
      </c>
      <c r="D10" s="5" t="str">
        <f aca="false">Def_Status_Montagem!$A$2</f>
        <v>A verificar</v>
      </c>
      <c r="E10" s="4" t="str">
        <f aca="false">Def_Status_Montagem!$B$3</f>
        <v>Contratada / Etiqueta pelo DIG</v>
      </c>
      <c r="F10" s="7" t="str">
        <f aca="false" t="array" ref="F10:F10">INDEX(Def_Instancias_Equipamentos!$F$2:$F$1224, MATCH(K10, Def_Instancias_Equipamentos!$D$2:$D$1224, 0), 1)</f>
        <v>Túnel (Booster)</v>
      </c>
      <c r="G10" s="8" t="str">
        <f aca="false" t="array" ref="G10:G10">INDEX(Def_Instancias_Equipamentos!$F$2:$F$1224, MATCH(L10, Def_Instancias_Equipamentos!$D$2:$D$1224, 0), 1)</f>
        <v>Sala Racks 19&amp;20</v>
      </c>
      <c r="H10" s="7" t="str">
        <f aca="false" t="array" ref="H10:H10">INDEX(Def_Instancias_Equipamentos!$E$2:$E$1224, MATCH(K10, Def_Instancias_Equipamentos!$D$2:$D$1224, 0), 1)</f>
        <v>BO-02U</v>
      </c>
      <c r="I10" s="8" t="str">
        <f aca="false" t="array" ref="I10:I10">INDEX(Def_Instancias_Equipamentos!$E$2:$E$1224, MATCH(L10, Def_Instancias_Equipamentos!$D$2:$D$1224, 0), 1)</f>
        <v>IA-20RaDiag01</v>
      </c>
      <c r="J10" s="8" t="str">
        <f aca="false">IF(H10=I10, "INTERNO", "EXTERNO")</f>
        <v>EXTERNO</v>
      </c>
      <c r="K10" s="9" t="str">
        <f aca="false">Def_Instancias_Equipamentos!$D$100</f>
        <v>BO-02U:TI-OESglSFP</v>
      </c>
      <c r="L10" s="4" t="str">
        <f aca="false">Def_Instancias_Equipamentos!$D$86</f>
        <v>IA-20RaDiag01:TI-EVR</v>
      </c>
      <c r="M10" s="10" t="s">
        <v>27</v>
      </c>
      <c r="N10" s="11" t="s">
        <v>28</v>
      </c>
      <c r="O10" s="14" t="str">
        <f aca="false">Def_Sistemas_Conectores_Cabos!$B$3</f>
        <v>LC duplex</v>
      </c>
      <c r="P10" s="15" t="str">
        <f aca="false">Def_Sistemas_Conectores_Cabos!$B$3</f>
        <v>LC duplex</v>
      </c>
      <c r="Q10" s="8" t="str">
        <f aca="false">K10&amp;"/"&amp;M10&amp;CHAR(10)&amp;L10&amp;"/"&amp;N10</f>
        <v>BO-02U:TI-OESglSFP/IN_Tx
IA-20RaDiag01:TI-EVR/IN_Rx</v>
      </c>
      <c r="R10" s="11"/>
      <c r="S10" s="11"/>
      <c r="T10" s="4" t="str">
        <f aca="false">Def_Sistemas_Conectores_Cabos!$C$3</f>
        <v>Fibra OM4 duplex</v>
      </c>
      <c r="U10" s="11" t="s">
        <v>26</v>
      </c>
      <c r="V10" s="13"/>
    </row>
    <row r="11" customFormat="false" ht="15.75" hidden="false" customHeight="true" outlineLevel="0" collapsed="false">
      <c r="A11" s="4" t="str">
        <f aca="false">Def_Sistemas_Conectores_Cabos!$A$6</f>
        <v>Timing Diagnóstico</v>
      </c>
      <c r="B11" s="5" t="str">
        <f aca="false">Datas_Entregas!$A$3</f>
        <v>BTS/Anel</v>
      </c>
      <c r="C11" s="6" t="n">
        <f aca="false" t="array" ref="C11:C11">INDEX(Datas_Entregas!$B$2:$B$100, MATCH(B11, Datas_Entregas!$A$2:$A$100, 0), 1)</f>
        <v>43296</v>
      </c>
      <c r="D11" s="5" t="str">
        <f aca="false">Def_Status_Montagem!$A$3</f>
        <v>Verficado - Pronto para Produção</v>
      </c>
      <c r="E11" s="4" t="str">
        <f aca="false">Def_Status_Montagem!$B$4</f>
        <v>Contratada (inclui etiqueta)</v>
      </c>
      <c r="F11" s="7" t="str">
        <f aca="false" t="array" ref="F11:F11">INDEX(Def_Instancias_Equipamentos!$F$2:$F$1224, MATCH(K11, Def_Instancias_Equipamentos!$D$2:$D$1224, 0), 1)</f>
        <v>Sala Racks 14</v>
      </c>
      <c r="G11" s="8" t="str">
        <f aca="false" t="array" ref="G11:G11">INDEX(Def_Instancias_Equipamentos!$F$2:$F$1224, MATCH(L11, Def_Instancias_Equipamentos!$D$2:$D$1224, 0), 1)</f>
        <v>Sala Racks 14</v>
      </c>
      <c r="H11" s="7" t="str">
        <f aca="false" t="array" ref="H11:H11">INDEX(Def_Instancias_Equipamentos!$E$2:$E$1224, MATCH(K11, Def_Instancias_Equipamentos!$D$2:$D$1224, 0), 1)</f>
        <v>IA-14RaDiag03</v>
      </c>
      <c r="I11" s="8" t="str">
        <f aca="false" t="array" ref="I11:I11">INDEX(Def_Instancias_Equipamentos!$E$2:$E$1224, MATCH(L11, Def_Instancias_Equipamentos!$D$2:$D$1224, 0), 1)</f>
        <v>IA-14RaDiag03</v>
      </c>
      <c r="J11" s="8" t="str">
        <f aca="false">IF(H11=I11, "INTERNO", "EXTERNO")</f>
        <v>INTERNO</v>
      </c>
      <c r="K11" s="9" t="str">
        <f aca="false">Def_Instancias_Equipamentos!$D$80</f>
        <v>IA-14RaDiag03:TI-EVE</v>
      </c>
      <c r="L11" s="4" t="str">
        <f aca="false">Def_Instancias_Equipamentos!$D$202</f>
        <v>BO-35D:DI-DCCTDig</v>
      </c>
      <c r="M11" s="10" t="s">
        <v>17</v>
      </c>
      <c r="N11" s="11" t="s">
        <v>25</v>
      </c>
      <c r="O11" s="9" t="str">
        <f aca="false">Def_Sistemas_Conectores_Cabos!$B$12</f>
        <v>Lemo 00.250</v>
      </c>
      <c r="P11" s="4" t="str">
        <f aca="false">Def_Sistemas_Conectores_Cabos!$B$9</f>
        <v>BNC 50-ohm</v>
      </c>
      <c r="Q11" s="8" t="str">
        <f aca="false">K11&amp;"/"&amp;M11&amp;CHAR(10)&amp;L11&amp;"/"&amp;N11</f>
        <v>IA-14RaDiag03:TI-EVE/OUT0
BO-35D:DI-DCCTDig/Trig_in</v>
      </c>
      <c r="R11" s="12" t="n">
        <v>2</v>
      </c>
      <c r="S11" s="12" t="n">
        <v>2</v>
      </c>
      <c r="T11" s="4" t="str">
        <f aca="false">Def_Sistemas_Conectores_Cabos!$C$9</f>
        <v>RG316</v>
      </c>
      <c r="U11" s="11" t="s">
        <v>29</v>
      </c>
      <c r="V11" s="13"/>
    </row>
    <row r="12" customFormat="false" ht="15.75" hidden="false" customHeight="true" outlineLevel="0" collapsed="false">
      <c r="A12" s="4" t="str">
        <f aca="false">Def_Sistemas_Conectores_Cabos!$A$6</f>
        <v>Timing Diagnóstico</v>
      </c>
      <c r="B12" s="5" t="str">
        <f aca="false">Datas_Entregas!$A$2</f>
        <v>Booster/LTB</v>
      </c>
      <c r="C12" s="6" t="n">
        <f aca="false" t="array" ref="C12:C12">INDEX(Datas_Entregas!$B$2:$B$100, MATCH(B12, Datas_Entregas!$A$2:$A$100, 0), 1)</f>
        <v>43266</v>
      </c>
      <c r="D12" s="5" t="str">
        <f aca="false">Def_Status_Montagem!$A$3</f>
        <v>Verficado - Pronto para Produção</v>
      </c>
      <c r="E12" s="4" t="str">
        <f aca="false">Def_Status_Montagem!$B$4</f>
        <v>Contratada (inclui etiqueta)</v>
      </c>
      <c r="F12" s="7" t="str">
        <f aca="false" t="array" ref="F12:F12">INDEX(Def_Instancias_Equipamentos!$F$2:$F$1224, MATCH(K12, Def_Instancias_Equipamentos!$D$2:$D$1224, 0), 1)</f>
        <v>Sala Racks 14</v>
      </c>
      <c r="G12" s="8" t="str">
        <f aca="false" t="array" ref="G12:G12">INDEX(Def_Instancias_Equipamentos!$F$2:$F$1224, MATCH(L12, Def_Instancias_Equipamentos!$D$2:$D$1224, 0), 1)</f>
        <v>Sala Racks 14</v>
      </c>
      <c r="H12" s="7" t="str">
        <f aca="false" t="array" ref="H12:H12">INDEX(Def_Instancias_Equipamentos!$E$2:$E$1224, MATCH(K12, Def_Instancias_Equipamentos!$D$2:$D$1224, 0), 1)</f>
        <v>IA-14RaDiag03</v>
      </c>
      <c r="I12" s="8" t="str">
        <f aca="false" t="array" ref="I12:I12">INDEX(Def_Instancias_Equipamentos!$E$2:$E$1224, MATCH(L12, Def_Instancias_Equipamentos!$D$2:$D$1224, 0), 1)</f>
        <v>IA-14RaDiag03</v>
      </c>
      <c r="J12" s="8" t="str">
        <f aca="false">IF(H12=I12, "INTERNO", "EXTERNO")</f>
        <v>INTERNO</v>
      </c>
      <c r="K12" s="9" t="str">
        <f aca="false">Def_Instancias_Equipamentos!$D$80</f>
        <v>IA-14RaDiag03:TI-EVE</v>
      </c>
      <c r="L12" s="4" t="str">
        <f aca="false">Def_Instancias_Equipamentos!$D$203</f>
        <v>SI-13SA:DI-DCCTDig</v>
      </c>
      <c r="M12" s="10" t="s">
        <v>20</v>
      </c>
      <c r="N12" s="11" t="s">
        <v>25</v>
      </c>
      <c r="O12" s="9" t="str">
        <f aca="false">Def_Sistemas_Conectores_Cabos!$B$12</f>
        <v>Lemo 00.250</v>
      </c>
      <c r="P12" s="4" t="str">
        <f aca="false">Def_Sistemas_Conectores_Cabos!$B$9</f>
        <v>BNC 50-ohm</v>
      </c>
      <c r="Q12" s="8" t="str">
        <f aca="false">K12&amp;"/"&amp;M12&amp;CHAR(10)&amp;L12&amp;"/"&amp;N12</f>
        <v>IA-14RaDiag03:TI-EVE/OUT1
SI-13SA:DI-DCCTDig/Trig_in</v>
      </c>
      <c r="R12" s="12" t="n">
        <v>2</v>
      </c>
      <c r="S12" s="12" t="n">
        <v>2</v>
      </c>
      <c r="T12" s="4" t="str">
        <f aca="false">Def_Sistemas_Conectores_Cabos!$C$9</f>
        <v>RG316</v>
      </c>
      <c r="U12" s="11" t="s">
        <v>29</v>
      </c>
      <c r="V12" s="13"/>
    </row>
    <row r="13" customFormat="false" ht="15.75" hidden="false" customHeight="true" outlineLevel="0" collapsed="false">
      <c r="A13" s="4" t="str">
        <f aca="false">Def_Sistemas_Conectores_Cabos!$A$6</f>
        <v>Timing Diagnóstico</v>
      </c>
      <c r="B13" s="5" t="str">
        <f aca="false">Datas_Entregas!$A$2</f>
        <v>Booster/LTB</v>
      </c>
      <c r="C13" s="6" t="n">
        <f aca="false" t="array" ref="C13:C13">INDEX(Datas_Entregas!$B$2:$B$100, MATCH(B13, Datas_Entregas!$A$2:$A$100, 0), 1)</f>
        <v>43266</v>
      </c>
      <c r="D13" s="5" t="str">
        <f aca="false">Def_Status_Montagem!$A$3</f>
        <v>Verficado - Pronto para Produção</v>
      </c>
      <c r="E13" s="4" t="str">
        <f aca="false">Def_Status_Montagem!$B$4</f>
        <v>Contratada (inclui etiqueta)</v>
      </c>
      <c r="F13" s="7" t="str">
        <f aca="false" t="array" ref="F13:F13">INDEX(Def_Instancias_Equipamentos!$F$2:$F$1224, MATCH(K13, Def_Instancias_Equipamentos!$D$2:$D$1224, 0), 1)</f>
        <v>Sala Racks 14</v>
      </c>
      <c r="G13" s="8" t="str">
        <f aca="false" t="array" ref="G13:G13">INDEX(Def_Instancias_Equipamentos!$F$2:$F$1224, MATCH(L13, Def_Instancias_Equipamentos!$D$2:$D$1224, 0), 1)</f>
        <v>Sala Racks 14</v>
      </c>
      <c r="H13" s="7" t="str">
        <f aca="false" t="array" ref="H13:H13">INDEX(Def_Instancias_Equipamentos!$E$2:$E$1224, MATCH(K13, Def_Instancias_Equipamentos!$D$2:$D$1224, 0), 1)</f>
        <v>IA-14RaDiag03</v>
      </c>
      <c r="I13" s="8" t="str">
        <f aca="false" t="array" ref="I13:I13">INDEX(Def_Instancias_Equipamentos!$E$2:$E$1224, MATCH(L13, Def_Instancias_Equipamentos!$D$2:$D$1224, 0), 1)</f>
        <v>IA-14RaDiag03</v>
      </c>
      <c r="J13" s="8" t="str">
        <f aca="false">IF(H13=I13, "INTERNO", "EXTERNO")</f>
        <v>INTERNO</v>
      </c>
      <c r="K13" s="9" t="str">
        <f aca="false">Def_Instancias_Equipamentos!$D$80</f>
        <v>IA-14RaDiag03:TI-EVE</v>
      </c>
      <c r="L13" s="4" t="str">
        <f aca="false">Def_Instancias_Equipamentos!$D$204</f>
        <v>SI-14SB:DI-DCCTDig</v>
      </c>
      <c r="M13" s="10" t="s">
        <v>30</v>
      </c>
      <c r="N13" s="11" t="s">
        <v>25</v>
      </c>
      <c r="O13" s="9" t="str">
        <f aca="false">Def_Sistemas_Conectores_Cabos!$B$12</f>
        <v>Lemo 00.250</v>
      </c>
      <c r="P13" s="4" t="str">
        <f aca="false">Def_Sistemas_Conectores_Cabos!$B$9</f>
        <v>BNC 50-ohm</v>
      </c>
      <c r="Q13" s="8" t="str">
        <f aca="false">K13&amp;"/"&amp;M13&amp;CHAR(10)&amp;L13&amp;"/"&amp;N13</f>
        <v>IA-14RaDiag03:TI-EVE/OUT2
SI-14SB:DI-DCCTDig/Trig_in</v>
      </c>
      <c r="R13" s="12" t="n">
        <v>2</v>
      </c>
      <c r="S13" s="12" t="n">
        <v>2</v>
      </c>
      <c r="T13" s="4" t="str">
        <f aca="false">Def_Sistemas_Conectores_Cabos!$C$9</f>
        <v>RG316</v>
      </c>
      <c r="U13" s="11" t="s">
        <v>29</v>
      </c>
      <c r="V13" s="13"/>
    </row>
    <row r="14" customFormat="false" ht="15.75" hidden="false" customHeight="true" outlineLevel="0" collapsed="false">
      <c r="A14" s="4" t="str">
        <f aca="false">Def_Sistemas_Conectores_Cabos!$A$6</f>
        <v>Timing Diagnóstico</v>
      </c>
      <c r="B14" s="5" t="str">
        <f aca="false">Datas_Entregas!$A$3</f>
        <v>BTS/Anel</v>
      </c>
      <c r="C14" s="6" t="n">
        <f aca="false" t="array" ref="C14:C14">INDEX(Datas_Entregas!$B$2:$B$100, MATCH(B14, Datas_Entregas!$A$2:$A$100, 0), 1)</f>
        <v>43296</v>
      </c>
      <c r="D14" s="5" t="str">
        <f aca="false">Def_Status_Montagem!$A$3</f>
        <v>Verficado - Pronto para Produção</v>
      </c>
      <c r="E14" s="4" t="str">
        <f aca="false">Def_Status_Montagem!$B$3</f>
        <v>Contratada / Etiqueta pelo DIG</v>
      </c>
      <c r="F14" s="7" t="str">
        <f aca="false" t="array" ref="F14:F14">INDEX(Def_Instancias_Equipamentos!$F$2:$F$1224, MATCH(K14, Def_Instancias_Equipamentos!$D$2:$D$1224, 0), 1)</f>
        <v>Sala Racks 14</v>
      </c>
      <c r="G14" s="8" t="str">
        <f aca="false" t="array" ref="G14:G14">INDEX(Def_Instancias_Equipamentos!$F$2:$F$1224, MATCH(L14, Def_Instancias_Equipamentos!$D$2:$D$1224, 0), 1)</f>
        <v>Sala Racks 14</v>
      </c>
      <c r="H14" s="7" t="str">
        <f aca="false" t="array" ref="H14:H14">INDEX(Def_Instancias_Equipamentos!$E$2:$E$1224, MATCH(K14, Def_Instancias_Equipamentos!$D$2:$D$1224, 0), 1)</f>
        <v>IA-14RaDiag03</v>
      </c>
      <c r="I14" s="8" t="str">
        <f aca="false" t="array" ref="I14:I14">INDEX(Def_Instancias_Equipamentos!$E$2:$E$1224, MATCH(L14, Def_Instancias_Equipamentos!$D$2:$D$1224, 0), 1)</f>
        <v>IA-14RaDiag03</v>
      </c>
      <c r="J14" s="8" t="str">
        <f aca="false">IF(H14=I14, "INTERNO", "EXTERNO")</f>
        <v>INTERNO</v>
      </c>
      <c r="K14" s="9" t="str">
        <f aca="false">Def_Instancias_Equipamentos!$D$80</f>
        <v>IA-14RaDiag03:TI-EVE</v>
      </c>
      <c r="L14" s="4" t="str">
        <f aca="false">Def_Instancias_Equipamentos!$D$203</f>
        <v>SI-13SA:DI-DCCTDig</v>
      </c>
      <c r="M14" s="16" t="s">
        <v>31</v>
      </c>
      <c r="N14" s="17" t="s">
        <v>32</v>
      </c>
      <c r="O14" s="9" t="str">
        <f aca="false">Def_Sistemas_Conectores_Cabos!$B$9</f>
        <v>BNC 50-ohm</v>
      </c>
      <c r="P14" s="4" t="str">
        <f aca="false">Def_Sistemas_Conectores_Cabos!$B$9</f>
        <v>BNC 50-ohm</v>
      </c>
      <c r="Q14" s="8" t="str">
        <f aca="false">K14&amp;"/"&amp;M14&amp;CHAR(10)&amp;L14&amp;"/"&amp;N14</f>
        <v>IA-14RaDiag03:TI-EVE/in-0
SI-13SA:DI-DCCTDig/Trig_out</v>
      </c>
      <c r="R14" s="18" t="n">
        <v>2</v>
      </c>
      <c r="S14" s="18" t="n">
        <v>2</v>
      </c>
      <c r="T14" s="4" t="str">
        <f aca="false">Def_Sistemas_Conectores_Cabos!$C$10</f>
        <v>LMR-195</v>
      </c>
      <c r="U14" s="11" t="s">
        <v>33</v>
      </c>
      <c r="V14" s="13"/>
    </row>
    <row r="15" customFormat="false" ht="15.75" hidden="false" customHeight="true" outlineLevel="0" collapsed="false">
      <c r="A15" s="4" t="str">
        <f aca="false">Def_Sistemas_Conectores_Cabos!$A$6</f>
        <v>Timing Diagnóstico</v>
      </c>
      <c r="B15" s="5" t="str">
        <f aca="false">Datas_Entregas!$A$3</f>
        <v>BTS/Anel</v>
      </c>
      <c r="C15" s="6" t="n">
        <f aca="false" t="array" ref="C15:C15">INDEX(Datas_Entregas!$B$2:$B$100, MATCH(B15, Datas_Entregas!$A$2:$A$100, 0), 1)</f>
        <v>43296</v>
      </c>
      <c r="D15" s="5" t="str">
        <f aca="false">Def_Status_Montagem!$A$3</f>
        <v>Verficado - Pronto para Produção</v>
      </c>
      <c r="E15" s="4" t="str">
        <f aca="false">Def_Status_Montagem!$B$3</f>
        <v>Contratada / Etiqueta pelo DIG</v>
      </c>
      <c r="F15" s="7" t="str">
        <f aca="false" t="array" ref="F15:F15">INDEX(Def_Instancias_Equipamentos!$F$2:$F$1224, MATCH(K15, Def_Instancias_Equipamentos!$D$2:$D$1224, 0), 1)</f>
        <v>Sala Racks 14</v>
      </c>
      <c r="G15" s="8" t="str">
        <f aca="false" t="array" ref="G15:G15">INDEX(Def_Instancias_Equipamentos!$F$2:$F$1224, MATCH(L15, Def_Instancias_Equipamentos!$D$2:$D$1224, 0), 1)</f>
        <v>Sala Racks 14</v>
      </c>
      <c r="H15" s="7" t="str">
        <f aca="false" t="array" ref="H15:H15">INDEX(Def_Instancias_Equipamentos!$E$2:$E$1224, MATCH(K15, Def_Instancias_Equipamentos!$D$2:$D$1224, 0), 1)</f>
        <v>IA-14RaDiag03</v>
      </c>
      <c r="I15" s="8" t="str">
        <f aca="false" t="array" ref="I15:I15">INDEX(Def_Instancias_Equipamentos!$E$2:$E$1224, MATCH(L15, Def_Instancias_Equipamentos!$D$2:$D$1224, 0), 1)</f>
        <v>IA-14RaDiag03</v>
      </c>
      <c r="J15" s="8" t="str">
        <f aca="false">IF(H15=I15, "INTERNO", "EXTERNO")</f>
        <v>INTERNO</v>
      </c>
      <c r="K15" s="9" t="str">
        <f aca="false">Def_Instancias_Equipamentos!$D$80</f>
        <v>IA-14RaDiag03:TI-EVE</v>
      </c>
      <c r="L15" s="4" t="str">
        <f aca="false">Def_Instancias_Equipamentos!$D$204</f>
        <v>SI-14SB:DI-DCCTDig</v>
      </c>
      <c r="M15" s="16" t="s">
        <v>34</v>
      </c>
      <c r="N15" s="17" t="s">
        <v>32</v>
      </c>
      <c r="O15" s="9" t="str">
        <f aca="false">Def_Sistemas_Conectores_Cabos!$B$9</f>
        <v>BNC 50-ohm</v>
      </c>
      <c r="P15" s="4" t="str">
        <f aca="false">Def_Sistemas_Conectores_Cabos!$B$9</f>
        <v>BNC 50-ohm</v>
      </c>
      <c r="Q15" s="8" t="str">
        <f aca="false">K15&amp;"/"&amp;M15&amp;CHAR(10)&amp;L15&amp;"/"&amp;N15</f>
        <v>IA-14RaDiag03:TI-EVE/in-1
SI-14SB:DI-DCCTDig/Trig_out</v>
      </c>
      <c r="R15" s="18" t="n">
        <v>2</v>
      </c>
      <c r="S15" s="18" t="n">
        <v>2</v>
      </c>
      <c r="T15" s="4" t="str">
        <f aca="false">Def_Sistemas_Conectores_Cabos!$C$10</f>
        <v>LMR-195</v>
      </c>
      <c r="U15" s="11" t="s">
        <v>33</v>
      </c>
      <c r="V15" s="13"/>
    </row>
    <row r="16" customFormat="false" ht="15.75" hidden="true" customHeight="true" outlineLevel="0" collapsed="false">
      <c r="A16" s="4" t="str">
        <f aca="false">Def_Sistemas_Conectores_Cabos!$A$3</f>
        <v>Diagnóstico</v>
      </c>
      <c r="B16" s="5" t="str">
        <f aca="false">Datas_Entregas!$A$2</f>
        <v>Booster/LTB</v>
      </c>
      <c r="C16" s="6" t="n">
        <f aca="false" t="array" ref="C16:C16">INDEX(Datas_Entregas!$B$2:$B$100, MATCH(B16, Datas_Entregas!$A$2:$A$100, 0), 1)</f>
        <v>43266</v>
      </c>
      <c r="D16" s="5" t="str">
        <f aca="false">Def_Status_Montagem!$A$2</f>
        <v>A verificar</v>
      </c>
      <c r="E16" s="4" t="str">
        <f aca="false">Def_Status_Montagem!$B$5</f>
        <v>DIG</v>
      </c>
      <c r="F16" s="7" t="str">
        <f aca="false" t="array" ref="F16:F16">INDEX(Def_Instancias_Equipamentos!$F$2:$F$4986, MATCH(K16, Def_Instancias_Equipamentos!$D$2:$D$4986, 0), 1)</f>
        <v>Túnel (Booster)</v>
      </c>
      <c r="G16" s="8" t="str">
        <f aca="false" t="array" ref="G16:G16">INDEX(Def_Instancias_Equipamentos!$F$2:$F$4986, MATCH(L16, Def_Instancias_Equipamentos!$D$2:$D$4986, 0), 1)</f>
        <v>Túnel (Booster)</v>
      </c>
      <c r="H16" s="7" t="str">
        <f aca="false" t="array" ref="H16:H16">INDEX(Def_Instancias_Equipamentos!$E$2:$E$4986, MATCH(K16, Def_Instancias_Equipamentos!$D$2:$D$4986, 0), 1)</f>
        <v>BO-01D</v>
      </c>
      <c r="I16" s="8" t="str">
        <f aca="false" t="array" ref="I16:I16">INDEX(Def_Instancias_Equipamentos!$E$2:$E$4986, MATCH(L16, Def_Instancias_Equipamentos!$D$2:$D$4986, 0), 1)</f>
        <v>BO-01D</v>
      </c>
      <c r="J16" s="8" t="str">
        <f aca="false">IF(H16=I16, "INTERNO", "EXTERNO")</f>
        <v>INTERNO</v>
      </c>
      <c r="K16" s="9" t="str">
        <f aca="false">Def_Instancias_Equipamentos!$D$199</f>
        <v>BO-01D:DI-ScrnCtrl-1</v>
      </c>
      <c r="L16" s="4" t="str">
        <f aca="false">Def_Instancias_Equipamentos!$D$199</f>
        <v>BO-01D:DI-ScrnCtrl-1</v>
      </c>
      <c r="M16" s="10" t="s">
        <v>35</v>
      </c>
      <c r="N16" s="11" t="s">
        <v>36</v>
      </c>
      <c r="O16" s="9" t="str">
        <f aca="false">Def_Sistemas_Conectores_Cabos!$B$20</f>
        <v>Micro-fit 2 vias fêmea</v>
      </c>
      <c r="P16" s="4" t="str">
        <f aca="false">Def_Sistemas_Conectores_Cabos!$B$23</f>
        <v>Terminal tubular branco</v>
      </c>
      <c r="Q16" s="8" t="str">
        <f aca="false">K16&amp;"/"&amp;M16&amp;CHAR(10)&amp;L16&amp;"/"&amp;N16</f>
        <v>BO-01D:DI-ScrnCtrl-1/PWR-IN
BO-01D:DI-ScrnCtrl-1/PWR-OUT</v>
      </c>
      <c r="R16" s="12" t="n">
        <v>0.3</v>
      </c>
      <c r="S16" s="12" t="n">
        <v>0.3</v>
      </c>
      <c r="T16" s="4" t="str">
        <f aca="false">Def_Sistemas_Conectores_Cabos!$C$13</f>
        <v>Cabo multivias</v>
      </c>
      <c r="U16" s="11" t="s">
        <v>37</v>
      </c>
      <c r="V16" s="13"/>
    </row>
    <row r="17" customFormat="false" ht="15.75" hidden="true" customHeight="true" outlineLevel="0" collapsed="false">
      <c r="A17" s="4" t="str">
        <f aca="false">Def_Sistemas_Conectores_Cabos!$A$3</f>
        <v>Diagnóstico</v>
      </c>
      <c r="B17" s="5" t="str">
        <f aca="false">Datas_Entregas!$A$2</f>
        <v>Booster/LTB</v>
      </c>
      <c r="C17" s="6" t="n">
        <f aca="false" t="array" ref="C17:C17">INDEX(Datas_Entregas!$B$2:$B$100, MATCH(B17, Datas_Entregas!$A$2:$A$100, 0), 1)</f>
        <v>43266</v>
      </c>
      <c r="D17" s="5" t="str">
        <f aca="false">Def_Status_Montagem!$A$2</f>
        <v>A verificar</v>
      </c>
      <c r="E17" s="4" t="str">
        <f aca="false">Def_Status_Montagem!$B$5</f>
        <v>DIG</v>
      </c>
      <c r="F17" s="7" t="str">
        <f aca="false" t="array" ref="F17:F17">INDEX(Def_Instancias_Equipamentos!$F$2:$F$4986, MATCH(K17, Def_Instancias_Equipamentos!$D$2:$D$4986, 0), 1)</f>
        <v>Túnel (Booster)</v>
      </c>
      <c r="G17" s="8" t="str">
        <f aca="false" t="array" ref="G17:G17">INDEX(Def_Instancias_Equipamentos!$F$2:$F$4986, MATCH(L17, Def_Instancias_Equipamentos!$D$2:$D$4986, 0), 1)</f>
        <v>Túnel (Booster)</v>
      </c>
      <c r="H17" s="7" t="str">
        <f aca="false" t="array" ref="H17:H17">INDEX(Def_Instancias_Equipamentos!$E$2:$E$4986, MATCH(K17, Def_Instancias_Equipamentos!$D$2:$D$4986, 0), 1)</f>
        <v>BO-01D</v>
      </c>
      <c r="I17" s="8" t="str">
        <f aca="false" t="array" ref="I17:I17">INDEX(Def_Instancias_Equipamentos!$E$2:$E$4986, MATCH(L17, Def_Instancias_Equipamentos!$D$2:$D$4986, 0), 1)</f>
        <v>BO-01D</v>
      </c>
      <c r="J17" s="8" t="str">
        <f aca="false">IF(H17=I17, "INTERNO", "EXTERNO")</f>
        <v>INTERNO</v>
      </c>
      <c r="K17" s="9" t="str">
        <f aca="false">Def_Instancias_Equipamentos!$D$200</f>
        <v>BO-01D:DI-ScrnCtrl-2</v>
      </c>
      <c r="L17" s="4" t="str">
        <f aca="false">Def_Instancias_Equipamentos!$D$200</f>
        <v>BO-01D:DI-ScrnCtrl-2</v>
      </c>
      <c r="M17" s="10" t="s">
        <v>35</v>
      </c>
      <c r="N17" s="11" t="s">
        <v>36</v>
      </c>
      <c r="O17" s="9" t="str">
        <f aca="false">Def_Sistemas_Conectores_Cabos!$B$20</f>
        <v>Micro-fit 2 vias fêmea</v>
      </c>
      <c r="P17" s="4" t="str">
        <f aca="false">Def_Sistemas_Conectores_Cabos!$B$23</f>
        <v>Terminal tubular branco</v>
      </c>
      <c r="Q17" s="8" t="str">
        <f aca="false">K17&amp;"/"&amp;M17&amp;CHAR(10)&amp;L17&amp;"/"&amp;N17</f>
        <v>BO-01D:DI-ScrnCtrl-2/PWR-IN
BO-01D:DI-ScrnCtrl-2/PWR-OUT</v>
      </c>
      <c r="R17" s="12" t="n">
        <v>0.3</v>
      </c>
      <c r="S17" s="12" t="n">
        <v>0.3</v>
      </c>
      <c r="T17" s="4" t="str">
        <f aca="false">Def_Sistemas_Conectores_Cabos!$C$13</f>
        <v>Cabo multivias</v>
      </c>
      <c r="U17" s="11" t="s">
        <v>37</v>
      </c>
      <c r="V17" s="13"/>
    </row>
    <row r="18" customFormat="false" ht="15.75" hidden="true" customHeight="true" outlineLevel="0" collapsed="false">
      <c r="A18" s="4" t="str">
        <f aca="false">Def_Sistemas_Conectores_Cabos!$A$3</f>
        <v>Diagnóstico</v>
      </c>
      <c r="B18" s="5" t="str">
        <f aca="false">Datas_Entregas!$A$2</f>
        <v>Booster/LTB</v>
      </c>
      <c r="C18" s="6" t="n">
        <f aca="false" t="array" ref="C18:C18">INDEX(Datas_Entregas!$B$2:$B$100, MATCH(B18, Datas_Entregas!$A$2:$A$100, 0), 1)</f>
        <v>43266</v>
      </c>
      <c r="D18" s="5" t="str">
        <f aca="false">Def_Status_Montagem!$A$2</f>
        <v>A verificar</v>
      </c>
      <c r="E18" s="4" t="str">
        <f aca="false">Def_Status_Montagem!$B$5</f>
        <v>DIG</v>
      </c>
      <c r="F18" s="7" t="str">
        <f aca="false" t="array" ref="F18:F18">INDEX(Def_Instancias_Equipamentos!$F$2:$F$4986, MATCH(K18, Def_Instancias_Equipamentos!$D$2:$D$4986, 0), 1)</f>
        <v>Túnel (Booster)</v>
      </c>
      <c r="G18" s="8" t="str">
        <f aca="false" t="array" ref="G18:G18">INDEX(Def_Instancias_Equipamentos!$F$2:$F$4986, MATCH(L18, Def_Instancias_Equipamentos!$D$2:$D$4986, 0), 1)</f>
        <v>Túnel (Booster)</v>
      </c>
      <c r="H18" s="7" t="str">
        <f aca="false" t="array" ref="H18:H18">INDEX(Def_Instancias_Equipamentos!$E$2:$E$4986, MATCH(K18, Def_Instancias_Equipamentos!$D$2:$D$4986, 0), 1)</f>
        <v>BO-02U</v>
      </c>
      <c r="I18" s="8" t="str">
        <f aca="false" t="array" ref="I18:I18">INDEX(Def_Instancias_Equipamentos!$E$2:$E$4986, MATCH(L18, Def_Instancias_Equipamentos!$D$2:$D$4986, 0), 1)</f>
        <v>BO-02U</v>
      </c>
      <c r="J18" s="8" t="str">
        <f aca="false">IF(H18=I18, "INTERNO", "EXTERNO")</f>
        <v>INTERNO</v>
      </c>
      <c r="K18" s="9" t="str">
        <f aca="false">Def_Instancias_Equipamentos!$D$201</f>
        <v>BO-02U:DI-ScrnCtrl</v>
      </c>
      <c r="L18" s="4" t="str">
        <f aca="false">Def_Instancias_Equipamentos!$D$201</f>
        <v>BO-02U:DI-ScrnCtrl</v>
      </c>
      <c r="M18" s="10" t="s">
        <v>35</v>
      </c>
      <c r="N18" s="11" t="s">
        <v>36</v>
      </c>
      <c r="O18" s="9" t="str">
        <f aca="false">Def_Sistemas_Conectores_Cabos!$B$20</f>
        <v>Micro-fit 2 vias fêmea</v>
      </c>
      <c r="P18" s="4" t="str">
        <f aca="false">Def_Sistemas_Conectores_Cabos!$B$23</f>
        <v>Terminal tubular branco</v>
      </c>
      <c r="Q18" s="8" t="str">
        <f aca="false">K18&amp;"/"&amp;M18&amp;CHAR(10)&amp;L18&amp;"/"&amp;N18</f>
        <v>BO-02U:DI-ScrnCtrl/PWR-IN
BO-02U:DI-ScrnCtrl/PWR-OUT</v>
      </c>
      <c r="R18" s="12" t="n">
        <v>0.3</v>
      </c>
      <c r="S18" s="12" t="n">
        <v>0.3</v>
      </c>
      <c r="T18" s="4" t="str">
        <f aca="false">Def_Sistemas_Conectores_Cabos!$C$13</f>
        <v>Cabo multivias</v>
      </c>
      <c r="U18" s="11" t="s">
        <v>37</v>
      </c>
      <c r="V18" s="13"/>
    </row>
    <row r="19" customFormat="false" ht="15.75" hidden="true" customHeight="true" outlineLevel="0" collapsed="false">
      <c r="A19" s="4" t="str">
        <f aca="false">Def_Sistemas_Conectores_Cabos!$A$3</f>
        <v>Diagnóstico</v>
      </c>
      <c r="B19" s="5" t="str">
        <f aca="false">Datas_Entregas!$A$3</f>
        <v>BTS/Anel</v>
      </c>
      <c r="C19" s="6" t="n">
        <f aca="false" t="array" ref="C19:C19">INDEX(Datas_Entregas!$B$2:$B$100, MATCH(B19, Datas_Entregas!$A$2:$A$100, 0), 1)</f>
        <v>43296</v>
      </c>
      <c r="D19" s="5" t="str">
        <f aca="false">Def_Status_Montagem!$A$2</f>
        <v>A verificar</v>
      </c>
      <c r="E19" s="4" t="str">
        <f aca="false">Def_Status_Montagem!$B$5</f>
        <v>DIG</v>
      </c>
      <c r="F19" s="7" t="str">
        <f aca="false" t="array" ref="F19:F19">INDEX(Def_Instancias_Equipamentos!$F$2:$F$4986, MATCH(K19, Def_Instancias_Equipamentos!$D$2:$D$4986, 0), 1)</f>
        <v>Túnel (Anel)</v>
      </c>
      <c r="G19" s="8" t="str">
        <f aca="false" t="array" ref="G19:G19">INDEX(Def_Instancias_Equipamentos!$F$2:$F$4986, MATCH(L19, Def_Instancias_Equipamentos!$D$2:$D$4986, 0), 1)</f>
        <v>Túnel (Anel)</v>
      </c>
      <c r="H19" s="7" t="str">
        <f aca="false" t="array" ref="H19:H19">INDEX(Def_Instancias_Equipamentos!$E$2:$E$4986, MATCH(K19, Def_Instancias_Equipamentos!$D$2:$D$4986, 0), 1)</f>
        <v>SI-01SA</v>
      </c>
      <c r="I19" s="8" t="str">
        <f aca="false" t="array" ref="I19:I19">INDEX(Def_Instancias_Equipamentos!$E$2:$E$4986, MATCH(L19, Def_Instancias_Equipamentos!$D$2:$D$4986, 0), 1)</f>
        <v>SI-01SA</v>
      </c>
      <c r="J19" s="8" t="str">
        <f aca="false">IF(H19=I19, "INTERNO", "EXTERNO")</f>
        <v>INTERNO</v>
      </c>
      <c r="K19" s="9" t="str">
        <f aca="false">Def_Instancias_Equipamentos!$D$291</f>
        <v>SI-01SA:DI-ScrapHCtrl-I</v>
      </c>
      <c r="L19" s="4" t="str">
        <f aca="false">Def_Instancias_Equipamentos!$D$291</f>
        <v>SI-01SA:DI-ScrapHCtrl-I</v>
      </c>
      <c r="M19" s="10" t="s">
        <v>35</v>
      </c>
      <c r="N19" s="11" t="s">
        <v>36</v>
      </c>
      <c r="O19" s="9" t="str">
        <f aca="false">Def_Sistemas_Conectores_Cabos!$B$20</f>
        <v>Micro-fit 2 vias fêmea</v>
      </c>
      <c r="P19" s="4" t="str">
        <f aca="false">Def_Sistemas_Conectores_Cabos!$B$23</f>
        <v>Terminal tubular branco</v>
      </c>
      <c r="Q19" s="8" t="str">
        <f aca="false">K19&amp;"/"&amp;M19&amp;CHAR(10)&amp;L19&amp;"/"&amp;N19</f>
        <v>SI-01SA:DI-ScrapHCtrl-I/PWR-IN
SI-01SA:DI-ScrapHCtrl-I/PWR-OUT</v>
      </c>
      <c r="R19" s="12" t="n">
        <v>0.3</v>
      </c>
      <c r="S19" s="12" t="n">
        <v>0.3</v>
      </c>
      <c r="T19" s="4" t="str">
        <f aca="false">Def_Sistemas_Conectores_Cabos!$C$13</f>
        <v>Cabo multivias</v>
      </c>
      <c r="U19" s="11" t="s">
        <v>38</v>
      </c>
      <c r="V19" s="13"/>
    </row>
    <row r="20" customFormat="false" ht="15.75" hidden="true" customHeight="true" outlineLevel="0" collapsed="false">
      <c r="A20" s="4" t="str">
        <f aca="false">Def_Sistemas_Conectores_Cabos!$A$3</f>
        <v>Diagnóstico</v>
      </c>
      <c r="B20" s="5" t="str">
        <f aca="false">Datas_Entregas!$A$3</f>
        <v>BTS/Anel</v>
      </c>
      <c r="C20" s="6" t="n">
        <f aca="false" t="array" ref="C20:C20">INDEX(Datas_Entregas!$B$2:$B$100, MATCH(B20, Datas_Entregas!$A$2:$A$100, 0), 1)</f>
        <v>43296</v>
      </c>
      <c r="D20" s="5" t="str">
        <f aca="false">Def_Status_Montagem!$A$2</f>
        <v>A verificar</v>
      </c>
      <c r="E20" s="4" t="str">
        <f aca="false">Def_Status_Montagem!$B$5</f>
        <v>DIG</v>
      </c>
      <c r="F20" s="7" t="str">
        <f aca="false" t="array" ref="F20:F20">INDEX(Def_Instancias_Equipamentos!$F$2:$F$4986, MATCH(K20, Def_Instancias_Equipamentos!$D$2:$D$4986, 0), 1)</f>
        <v>Túnel (Anel)</v>
      </c>
      <c r="G20" s="8" t="str">
        <f aca="false" t="array" ref="G20:G20">INDEX(Def_Instancias_Equipamentos!$F$2:$F$4986, MATCH(L20, Def_Instancias_Equipamentos!$D$2:$D$4986, 0), 1)</f>
        <v>Túnel (Anel)</v>
      </c>
      <c r="H20" s="7" t="str">
        <f aca="false" t="array" ref="H20:H20">INDEX(Def_Instancias_Equipamentos!$E$2:$E$4986, MATCH(K20, Def_Instancias_Equipamentos!$D$2:$D$4986, 0), 1)</f>
        <v>SI-01SA</v>
      </c>
      <c r="I20" s="8" t="str">
        <f aca="false" t="array" ref="I20:I20">INDEX(Def_Instancias_Equipamentos!$E$2:$E$4986, MATCH(L20, Def_Instancias_Equipamentos!$D$2:$D$4986, 0), 1)</f>
        <v>SI-01SA</v>
      </c>
      <c r="J20" s="8" t="str">
        <f aca="false">IF(H20=I20, "INTERNO", "EXTERNO")</f>
        <v>INTERNO</v>
      </c>
      <c r="K20" s="9" t="str">
        <f aca="false">Def_Instancias_Equipamentos!$D$292</f>
        <v>SI-01SA:DI-ScrapHCtrl-O</v>
      </c>
      <c r="L20" s="4" t="str">
        <f aca="false">Def_Instancias_Equipamentos!$D$292</f>
        <v>SI-01SA:DI-ScrapHCtrl-O</v>
      </c>
      <c r="M20" s="10" t="s">
        <v>35</v>
      </c>
      <c r="N20" s="11" t="s">
        <v>36</v>
      </c>
      <c r="O20" s="9" t="str">
        <f aca="false">Def_Sistemas_Conectores_Cabos!$B$20</f>
        <v>Micro-fit 2 vias fêmea</v>
      </c>
      <c r="P20" s="4" t="str">
        <f aca="false">Def_Sistemas_Conectores_Cabos!$B$23</f>
        <v>Terminal tubular branco</v>
      </c>
      <c r="Q20" s="8" t="str">
        <f aca="false">K20&amp;"/"&amp;M20&amp;CHAR(10)&amp;L20&amp;"/"&amp;N20</f>
        <v>SI-01SA:DI-ScrapHCtrl-O/PWR-IN
SI-01SA:DI-ScrapHCtrl-O/PWR-OUT</v>
      </c>
      <c r="R20" s="12" t="n">
        <v>0.3</v>
      </c>
      <c r="S20" s="12" t="n">
        <v>0.3</v>
      </c>
      <c r="T20" s="4" t="str">
        <f aca="false">Def_Sistemas_Conectores_Cabos!$C$13</f>
        <v>Cabo multivias</v>
      </c>
      <c r="U20" s="11" t="s">
        <v>39</v>
      </c>
      <c r="V20" s="13"/>
    </row>
    <row r="21" customFormat="false" ht="15.75" hidden="true" customHeight="true" outlineLevel="0" collapsed="false">
      <c r="A21" s="4" t="str">
        <f aca="false">Def_Sistemas_Conectores_Cabos!$A$3</f>
        <v>Diagnóstico</v>
      </c>
      <c r="B21" s="5" t="str">
        <f aca="false">Datas_Entregas!$A$3</f>
        <v>BTS/Anel</v>
      </c>
      <c r="C21" s="6" t="n">
        <f aca="false" t="array" ref="C21:C21">INDEX(Datas_Entregas!$B$2:$B$100, MATCH(B21, Datas_Entregas!$A$2:$A$100, 0), 1)</f>
        <v>43296</v>
      </c>
      <c r="D21" s="5" t="str">
        <f aca="false">Def_Status_Montagem!$A$2</f>
        <v>A verificar</v>
      </c>
      <c r="E21" s="4" t="str">
        <f aca="false">Def_Status_Montagem!$B$5</f>
        <v>DIG</v>
      </c>
      <c r="F21" s="7" t="str">
        <f aca="false" t="array" ref="F21:F21">INDEX(Def_Instancias_Equipamentos!$F$2:$F$4986, MATCH(K21, Def_Instancias_Equipamentos!$D$2:$D$4986, 0), 1)</f>
        <v>Túnel (Anel)</v>
      </c>
      <c r="G21" s="8" t="str">
        <f aca="false" t="array" ref="G21:G21">INDEX(Def_Instancias_Equipamentos!$F$2:$F$4986, MATCH(L21, Def_Instancias_Equipamentos!$D$2:$D$4986, 0), 1)</f>
        <v>Túnel (Anel)</v>
      </c>
      <c r="H21" s="7" t="str">
        <f aca="false" t="array" ref="H21:H21">INDEX(Def_Instancias_Equipamentos!$E$2:$E$4986, MATCH(K21, Def_Instancias_Equipamentos!$D$2:$D$4986, 0), 1)</f>
        <v>SI-01SA</v>
      </c>
      <c r="I21" s="8" t="str">
        <f aca="false" t="array" ref="I21:I21">INDEX(Def_Instancias_Equipamentos!$E$2:$E$4986, MATCH(L21, Def_Instancias_Equipamentos!$D$2:$D$4986, 0), 1)</f>
        <v>SI-01SA</v>
      </c>
      <c r="J21" s="8" t="str">
        <f aca="false">IF(H21=I21, "INTERNO", "EXTERNO")</f>
        <v>INTERNO</v>
      </c>
      <c r="K21" s="9" t="str">
        <f aca="false">Def_Instancias_Equipamentos!$D$294</f>
        <v>SI-01SA:DI-ScrapVCtrl-B</v>
      </c>
      <c r="L21" s="4" t="str">
        <f aca="false">Def_Instancias_Equipamentos!$D$294</f>
        <v>SI-01SA:DI-ScrapVCtrl-B</v>
      </c>
      <c r="M21" s="10" t="s">
        <v>35</v>
      </c>
      <c r="N21" s="11" t="s">
        <v>36</v>
      </c>
      <c r="O21" s="9" t="str">
        <f aca="false">Def_Sistemas_Conectores_Cabos!$B$20</f>
        <v>Micro-fit 2 vias fêmea</v>
      </c>
      <c r="P21" s="4" t="str">
        <f aca="false">Def_Sistemas_Conectores_Cabos!$B$23</f>
        <v>Terminal tubular branco</v>
      </c>
      <c r="Q21" s="8" t="str">
        <f aca="false">K21&amp;"/"&amp;M21&amp;CHAR(10)&amp;L21&amp;"/"&amp;N21</f>
        <v>SI-01SA:DI-ScrapVCtrl-B/PWR-IN
SI-01SA:DI-ScrapVCtrl-B/PWR-OUT</v>
      </c>
      <c r="R21" s="12" t="n">
        <v>0.3</v>
      </c>
      <c r="S21" s="12" t="n">
        <v>0.3</v>
      </c>
      <c r="T21" s="4" t="str">
        <f aca="false">Def_Sistemas_Conectores_Cabos!$C$13</f>
        <v>Cabo multivias</v>
      </c>
      <c r="U21" s="11" t="s">
        <v>39</v>
      </c>
      <c r="V21" s="13"/>
    </row>
    <row r="22" customFormat="false" ht="15.75" hidden="true" customHeight="true" outlineLevel="0" collapsed="false">
      <c r="A22" s="4" t="str">
        <f aca="false">Def_Sistemas_Conectores_Cabos!$A$3</f>
        <v>Diagnóstico</v>
      </c>
      <c r="B22" s="5" t="str">
        <f aca="false">Datas_Entregas!$A$3</f>
        <v>BTS/Anel</v>
      </c>
      <c r="C22" s="6" t="n">
        <f aca="false" t="array" ref="C22:C22">INDEX(Datas_Entregas!$B$2:$B$100, MATCH(B22, Datas_Entregas!$A$2:$A$100, 0), 1)</f>
        <v>43296</v>
      </c>
      <c r="D22" s="5" t="str">
        <f aca="false">Def_Status_Montagem!$A$2</f>
        <v>A verificar</v>
      </c>
      <c r="E22" s="4" t="str">
        <f aca="false">Def_Status_Montagem!$B$5</f>
        <v>DIG</v>
      </c>
      <c r="F22" s="7" t="str">
        <f aca="false" t="array" ref="F22:F22">INDEX(Def_Instancias_Equipamentos!$F$2:$F$4986, MATCH(K22, Def_Instancias_Equipamentos!$D$2:$D$4986, 0), 1)</f>
        <v>Túnel (Anel)</v>
      </c>
      <c r="G22" s="8" t="str">
        <f aca="false" t="array" ref="G22:G22">INDEX(Def_Instancias_Equipamentos!$F$2:$F$4986, MATCH(L22, Def_Instancias_Equipamentos!$D$2:$D$4986, 0), 1)</f>
        <v>Túnel (Anel)</v>
      </c>
      <c r="H22" s="7" t="str">
        <f aca="false" t="array" ref="H22:H22">INDEX(Def_Instancias_Equipamentos!$E$2:$E$4986, MATCH(K22, Def_Instancias_Equipamentos!$D$2:$D$4986, 0), 1)</f>
        <v>SI-01SA</v>
      </c>
      <c r="I22" s="8" t="str">
        <f aca="false" t="array" ref="I22:I22">INDEX(Def_Instancias_Equipamentos!$E$2:$E$4986, MATCH(L22, Def_Instancias_Equipamentos!$D$2:$D$4986, 0), 1)</f>
        <v>SI-01SA</v>
      </c>
      <c r="J22" s="8" t="str">
        <f aca="false">IF(H22=I22, "INTERNO", "EXTERNO")</f>
        <v>INTERNO</v>
      </c>
      <c r="K22" s="9" t="str">
        <f aca="false">Def_Instancias_Equipamentos!$D$293</f>
        <v>SI-01SA:DI-ScrapVCtrl-T</v>
      </c>
      <c r="L22" s="4" t="str">
        <f aca="false">Def_Instancias_Equipamentos!$D$293</f>
        <v>SI-01SA:DI-ScrapVCtrl-T</v>
      </c>
      <c r="M22" s="10" t="s">
        <v>35</v>
      </c>
      <c r="N22" s="11" t="s">
        <v>36</v>
      </c>
      <c r="O22" s="9" t="str">
        <f aca="false">Def_Sistemas_Conectores_Cabos!$B$20</f>
        <v>Micro-fit 2 vias fêmea</v>
      </c>
      <c r="P22" s="4" t="str">
        <f aca="false">Def_Sistemas_Conectores_Cabos!$B$23</f>
        <v>Terminal tubular branco</v>
      </c>
      <c r="Q22" s="8" t="str">
        <f aca="false">K22&amp;"/"&amp;M22&amp;CHAR(10)&amp;L22&amp;"/"&amp;N22</f>
        <v>SI-01SA:DI-ScrapVCtrl-T/PWR-IN
SI-01SA:DI-ScrapVCtrl-T/PWR-OUT</v>
      </c>
      <c r="R22" s="12" t="n">
        <v>0.3</v>
      </c>
      <c r="S22" s="12" t="n">
        <v>0.3</v>
      </c>
      <c r="T22" s="4" t="str">
        <f aca="false">Def_Sistemas_Conectores_Cabos!$C$13</f>
        <v>Cabo multivias</v>
      </c>
      <c r="U22" s="11" t="s">
        <v>38</v>
      </c>
      <c r="V22" s="13"/>
    </row>
    <row r="23" customFormat="false" ht="15.75" hidden="true" customHeight="true" outlineLevel="0" collapsed="false">
      <c r="A23" s="4" t="str">
        <f aca="false">Def_Sistemas_Conectores_Cabos!$A$3</f>
        <v>Diagnóstico</v>
      </c>
      <c r="B23" s="5" t="str">
        <f aca="false">Datas_Entregas!$A$2</f>
        <v>Booster/LTB</v>
      </c>
      <c r="C23" s="6" t="n">
        <f aca="false" t="array" ref="C23:C23">INDEX(Datas_Entregas!$B$2:$B$100, MATCH(B23, Datas_Entregas!$A$2:$A$100, 0), 1)</f>
        <v>43266</v>
      </c>
      <c r="D23" s="5" t="str">
        <f aca="false">Def_Status_Montagem!$A$2</f>
        <v>A verificar</v>
      </c>
      <c r="E23" s="4" t="str">
        <f aca="false">Def_Status_Montagem!$B$5</f>
        <v>DIG</v>
      </c>
      <c r="F23" s="7" t="str">
        <f aca="false" t="array" ref="F23:F23">INDEX(Def_Instancias_Equipamentos!$F$2:$F$4986, MATCH(K23, Def_Instancias_Equipamentos!$D$2:$D$4986, 0), 1)</f>
        <v>Túnel (LTB)</v>
      </c>
      <c r="G23" s="8" t="str">
        <f aca="false" t="array" ref="G23:G23">INDEX(Def_Instancias_Equipamentos!$F$2:$F$4986, MATCH(L23, Def_Instancias_Equipamentos!$D$2:$D$4986, 0), 1)</f>
        <v>Túnel (LTB)</v>
      </c>
      <c r="H23" s="7" t="str">
        <f aca="false" t="array" ref="H23:H23">INDEX(Def_Instancias_Equipamentos!$E$2:$E$4986, MATCH(K23, Def_Instancias_Equipamentos!$D$2:$D$4986, 0), 1)</f>
        <v>TB-01</v>
      </c>
      <c r="I23" s="8" t="str">
        <f aca="false" t="array" ref="I23:I23">INDEX(Def_Instancias_Equipamentos!$E$2:$E$4986, MATCH(L23, Def_Instancias_Equipamentos!$D$2:$D$4986, 0), 1)</f>
        <v>TB-01</v>
      </c>
      <c r="J23" s="8" t="str">
        <f aca="false">IF(H23=I23, "INTERNO", "EXTERNO")</f>
        <v>INTERNO</v>
      </c>
      <c r="K23" s="9" t="str">
        <f aca="false">Def_Instancias_Equipamentos!$D$187</f>
        <v>TB-01:DI-ScrnCtrl-1</v>
      </c>
      <c r="L23" s="4" t="str">
        <f aca="false">Def_Instancias_Equipamentos!$D$187</f>
        <v>TB-01:DI-ScrnCtrl-1</v>
      </c>
      <c r="M23" s="10" t="s">
        <v>35</v>
      </c>
      <c r="N23" s="11" t="s">
        <v>36</v>
      </c>
      <c r="O23" s="9" t="str">
        <f aca="false">Def_Sistemas_Conectores_Cabos!$B$20</f>
        <v>Micro-fit 2 vias fêmea</v>
      </c>
      <c r="P23" s="4" t="str">
        <f aca="false">Def_Sistemas_Conectores_Cabos!$B$23</f>
        <v>Terminal tubular branco</v>
      </c>
      <c r="Q23" s="8" t="str">
        <f aca="false">K23&amp;"/"&amp;M23&amp;CHAR(10)&amp;L23&amp;"/"&amp;N23</f>
        <v>TB-01:DI-ScrnCtrl-1/PWR-IN
TB-01:DI-ScrnCtrl-1/PWR-OUT</v>
      </c>
      <c r="R23" s="12" t="n">
        <v>0.3</v>
      </c>
      <c r="S23" s="12" t="n">
        <v>0.3</v>
      </c>
      <c r="T23" s="4" t="str">
        <f aca="false">Def_Sistemas_Conectores_Cabos!$C$13</f>
        <v>Cabo multivias</v>
      </c>
      <c r="U23" s="11" t="s">
        <v>37</v>
      </c>
      <c r="V23" s="13"/>
    </row>
    <row r="24" customFormat="false" ht="15.75" hidden="true" customHeight="true" outlineLevel="0" collapsed="false">
      <c r="A24" s="4" t="str">
        <f aca="false">Def_Sistemas_Conectores_Cabos!$A$3</f>
        <v>Diagnóstico</v>
      </c>
      <c r="B24" s="5" t="str">
        <f aca="false">Datas_Entregas!$A$2</f>
        <v>Booster/LTB</v>
      </c>
      <c r="C24" s="6" t="n">
        <f aca="false" t="array" ref="C24:C24">INDEX(Datas_Entregas!$B$2:$B$100, MATCH(B24, Datas_Entregas!$A$2:$A$100, 0), 1)</f>
        <v>43266</v>
      </c>
      <c r="D24" s="5" t="str">
        <f aca="false">Def_Status_Montagem!$A$2</f>
        <v>A verificar</v>
      </c>
      <c r="E24" s="4" t="str">
        <f aca="false">Def_Status_Montagem!$B$5</f>
        <v>DIG</v>
      </c>
      <c r="F24" s="7" t="str">
        <f aca="false" t="array" ref="F24:F24">INDEX(Def_Instancias_Equipamentos!$F$2:$F$4986, MATCH(K24, Def_Instancias_Equipamentos!$D$2:$D$4986, 0), 1)</f>
        <v>Túnel (LTB)</v>
      </c>
      <c r="G24" s="8" t="str">
        <f aca="false" t="array" ref="G24:G24">INDEX(Def_Instancias_Equipamentos!$F$2:$F$4986, MATCH(L24, Def_Instancias_Equipamentos!$D$2:$D$4986, 0), 1)</f>
        <v>Túnel (LTB)</v>
      </c>
      <c r="H24" s="7" t="str">
        <f aca="false" t="array" ref="H24:H24">INDEX(Def_Instancias_Equipamentos!$E$2:$E$4986, MATCH(K24, Def_Instancias_Equipamentos!$D$2:$D$4986, 0), 1)</f>
        <v>TB-01</v>
      </c>
      <c r="I24" s="8" t="str">
        <f aca="false" t="array" ref="I24:I24">INDEX(Def_Instancias_Equipamentos!$E$2:$E$4986, MATCH(L24, Def_Instancias_Equipamentos!$D$2:$D$4986, 0), 1)</f>
        <v>TB-01</v>
      </c>
      <c r="J24" s="8" t="str">
        <f aca="false">IF(H24=I24, "INTERNO", "EXTERNO")</f>
        <v>INTERNO</v>
      </c>
      <c r="K24" s="9" t="str">
        <f aca="false">Def_Instancias_Equipamentos!$D$188</f>
        <v>TB-01:DI-ScrnCtrl-2</v>
      </c>
      <c r="L24" s="4" t="str">
        <f aca="false">Def_Instancias_Equipamentos!$D$188</f>
        <v>TB-01:DI-ScrnCtrl-2</v>
      </c>
      <c r="M24" s="10" t="s">
        <v>35</v>
      </c>
      <c r="N24" s="11" t="s">
        <v>36</v>
      </c>
      <c r="O24" s="9" t="str">
        <f aca="false">Def_Sistemas_Conectores_Cabos!$B$20</f>
        <v>Micro-fit 2 vias fêmea</v>
      </c>
      <c r="P24" s="4" t="str">
        <f aca="false">Def_Sistemas_Conectores_Cabos!$B$23</f>
        <v>Terminal tubular branco</v>
      </c>
      <c r="Q24" s="8" t="str">
        <f aca="false">K24&amp;"/"&amp;M24&amp;CHAR(10)&amp;L24&amp;"/"&amp;N24</f>
        <v>TB-01:DI-ScrnCtrl-2/PWR-IN
TB-01:DI-ScrnCtrl-2/PWR-OUT</v>
      </c>
      <c r="R24" s="12" t="n">
        <v>0.3</v>
      </c>
      <c r="S24" s="12" t="n">
        <v>0.3</v>
      </c>
      <c r="T24" s="4" t="str">
        <f aca="false">Def_Sistemas_Conectores_Cabos!$C$13</f>
        <v>Cabo multivias</v>
      </c>
      <c r="U24" s="11" t="s">
        <v>37</v>
      </c>
      <c r="V24" s="13"/>
    </row>
    <row r="25" customFormat="false" ht="15.75" hidden="true" customHeight="true" outlineLevel="0" collapsed="false">
      <c r="A25" s="4" t="str">
        <f aca="false">Def_Sistemas_Conectores_Cabos!$A$3</f>
        <v>Diagnóstico</v>
      </c>
      <c r="B25" s="5" t="str">
        <f aca="false">Datas_Entregas!$A$2</f>
        <v>Booster/LTB</v>
      </c>
      <c r="C25" s="6" t="n">
        <f aca="false" t="array" ref="C25:C25">INDEX(Datas_Entregas!$B$2:$B$100, MATCH(B25, Datas_Entregas!$A$2:$A$100, 0), 1)</f>
        <v>43266</v>
      </c>
      <c r="D25" s="5" t="str">
        <f aca="false">Def_Status_Montagem!$A$2</f>
        <v>A verificar</v>
      </c>
      <c r="E25" s="4" t="str">
        <f aca="false">Def_Status_Montagem!$B$5</f>
        <v>DIG</v>
      </c>
      <c r="F25" s="7" t="str">
        <f aca="false" t="array" ref="F25:F25">INDEX(Def_Instancias_Equipamentos!$F$2:$F$4986, MATCH(K25, Def_Instancias_Equipamentos!$D$2:$D$4986, 0), 1)</f>
        <v>Túnel (LTB)</v>
      </c>
      <c r="G25" s="8" t="str">
        <f aca="false" t="array" ref="G25:G25">INDEX(Def_Instancias_Equipamentos!$F$2:$F$4986, MATCH(L25, Def_Instancias_Equipamentos!$D$2:$D$4986, 0), 1)</f>
        <v>Túnel (LTB)</v>
      </c>
      <c r="H25" s="7" t="str">
        <f aca="false" t="array" ref="H25:H25">INDEX(Def_Instancias_Equipamentos!$E$2:$E$4986, MATCH(K25, Def_Instancias_Equipamentos!$D$2:$D$4986, 0), 1)</f>
        <v>TB-01</v>
      </c>
      <c r="I25" s="8" t="str">
        <f aca="false" t="array" ref="I25:I25">INDEX(Def_Instancias_Equipamentos!$E$2:$E$4986, MATCH(L25, Def_Instancias_Equipamentos!$D$2:$D$4986, 0), 1)</f>
        <v>TB-01</v>
      </c>
      <c r="J25" s="8" t="str">
        <f aca="false">IF(H25=I25, "INTERNO", "EXTERNO")</f>
        <v>INTERNO</v>
      </c>
      <c r="K25" s="9" t="str">
        <f aca="false">Def_Instancias_Equipamentos!$D$287</f>
        <v>TB-01:DI-SlitHCtrl-I</v>
      </c>
      <c r="L25" s="4" t="str">
        <f aca="false">Def_Instancias_Equipamentos!$D$287</f>
        <v>TB-01:DI-SlitHCtrl-I</v>
      </c>
      <c r="M25" s="10" t="s">
        <v>35</v>
      </c>
      <c r="N25" s="11" t="s">
        <v>36</v>
      </c>
      <c r="O25" s="9" t="str">
        <f aca="false">Def_Sistemas_Conectores_Cabos!$B$20</f>
        <v>Micro-fit 2 vias fêmea</v>
      </c>
      <c r="P25" s="4" t="str">
        <f aca="false">Def_Sistemas_Conectores_Cabos!$B$23</f>
        <v>Terminal tubular branco</v>
      </c>
      <c r="Q25" s="8" t="str">
        <f aca="false">K25&amp;"/"&amp;M25&amp;CHAR(10)&amp;L25&amp;"/"&amp;N25</f>
        <v>TB-01:DI-SlitHCtrl-I/PWR-IN
TB-01:DI-SlitHCtrl-I/PWR-OUT</v>
      </c>
      <c r="R25" s="12" t="n">
        <v>0.3</v>
      </c>
      <c r="S25" s="12" t="n">
        <v>0.3</v>
      </c>
      <c r="T25" s="4" t="str">
        <f aca="false">Def_Sistemas_Conectores_Cabos!$C$13</f>
        <v>Cabo multivias</v>
      </c>
      <c r="U25" s="11" t="s">
        <v>38</v>
      </c>
      <c r="V25" s="13"/>
    </row>
    <row r="26" customFormat="false" ht="15.75" hidden="true" customHeight="true" outlineLevel="0" collapsed="false">
      <c r="A26" s="4" t="str">
        <f aca="false">Def_Sistemas_Conectores_Cabos!$A$3</f>
        <v>Diagnóstico</v>
      </c>
      <c r="B26" s="5" t="str">
        <f aca="false">Datas_Entregas!$A$2</f>
        <v>Booster/LTB</v>
      </c>
      <c r="C26" s="6" t="n">
        <f aca="false" t="array" ref="C26:C26">INDEX(Datas_Entregas!$B$2:$B$100, MATCH(B26, Datas_Entregas!$A$2:$A$100, 0), 1)</f>
        <v>43266</v>
      </c>
      <c r="D26" s="5" t="str">
        <f aca="false">Def_Status_Montagem!$A$2</f>
        <v>A verificar</v>
      </c>
      <c r="E26" s="4" t="str">
        <f aca="false">Def_Status_Montagem!$B$5</f>
        <v>DIG</v>
      </c>
      <c r="F26" s="7" t="str">
        <f aca="false" t="array" ref="F26:F26">INDEX(Def_Instancias_Equipamentos!$F$2:$F$4986, MATCH(K26, Def_Instancias_Equipamentos!$D$2:$D$4986, 0), 1)</f>
        <v>Túnel (LTB)</v>
      </c>
      <c r="G26" s="8" t="str">
        <f aca="false" t="array" ref="G26:G26">INDEX(Def_Instancias_Equipamentos!$F$2:$F$4986, MATCH(L26, Def_Instancias_Equipamentos!$D$2:$D$4986, 0), 1)</f>
        <v>Túnel (LTB)</v>
      </c>
      <c r="H26" s="7" t="str">
        <f aca="false" t="array" ref="H26:H26">INDEX(Def_Instancias_Equipamentos!$E$2:$E$4986, MATCH(K26, Def_Instancias_Equipamentos!$D$2:$D$4986, 0), 1)</f>
        <v>TB-01</v>
      </c>
      <c r="I26" s="8" t="str">
        <f aca="false" t="array" ref="I26:I26">INDEX(Def_Instancias_Equipamentos!$E$2:$E$4986, MATCH(L26, Def_Instancias_Equipamentos!$D$2:$D$4986, 0), 1)</f>
        <v>TB-01</v>
      </c>
      <c r="J26" s="8" t="str">
        <f aca="false">IF(H26=I26, "INTERNO", "EXTERNO")</f>
        <v>INTERNO</v>
      </c>
      <c r="K26" s="9" t="str">
        <f aca="false">Def_Instancias_Equipamentos!$D$288</f>
        <v>TB-01:DI-SlitHCtrl-O</v>
      </c>
      <c r="L26" s="4" t="str">
        <f aca="false">Def_Instancias_Equipamentos!$D$288</f>
        <v>TB-01:DI-SlitHCtrl-O</v>
      </c>
      <c r="M26" s="10" t="s">
        <v>35</v>
      </c>
      <c r="N26" s="11" t="s">
        <v>36</v>
      </c>
      <c r="O26" s="9" t="str">
        <f aca="false">Def_Sistemas_Conectores_Cabos!$B$20</f>
        <v>Micro-fit 2 vias fêmea</v>
      </c>
      <c r="P26" s="4" t="str">
        <f aca="false">Def_Sistemas_Conectores_Cabos!$B$23</f>
        <v>Terminal tubular branco</v>
      </c>
      <c r="Q26" s="8" t="str">
        <f aca="false">K26&amp;"/"&amp;M26&amp;CHAR(10)&amp;L26&amp;"/"&amp;N26</f>
        <v>TB-01:DI-SlitHCtrl-O/PWR-IN
TB-01:DI-SlitHCtrl-O/PWR-OUT</v>
      </c>
      <c r="R26" s="12" t="n">
        <v>0.3</v>
      </c>
      <c r="S26" s="12" t="n">
        <v>0.3</v>
      </c>
      <c r="T26" s="4" t="str">
        <f aca="false">Def_Sistemas_Conectores_Cabos!$C$13</f>
        <v>Cabo multivias</v>
      </c>
      <c r="U26" s="11" t="s">
        <v>39</v>
      </c>
      <c r="V26" s="13"/>
    </row>
    <row r="27" customFormat="false" ht="15.75" hidden="true" customHeight="true" outlineLevel="0" collapsed="false">
      <c r="A27" s="4" t="str">
        <f aca="false">Def_Sistemas_Conectores_Cabos!$A$3</f>
        <v>Diagnóstico</v>
      </c>
      <c r="B27" s="5" t="str">
        <f aca="false">Datas_Entregas!$A$2</f>
        <v>Booster/LTB</v>
      </c>
      <c r="C27" s="6" t="n">
        <f aca="false" t="array" ref="C27:C27">INDEX(Datas_Entregas!$B$2:$B$100, MATCH(B27, Datas_Entregas!$A$2:$A$100, 0), 1)</f>
        <v>43266</v>
      </c>
      <c r="D27" s="5" t="str">
        <f aca="false">Def_Status_Montagem!$A$2</f>
        <v>A verificar</v>
      </c>
      <c r="E27" s="4" t="str">
        <f aca="false">Def_Status_Montagem!$B$5</f>
        <v>DIG</v>
      </c>
      <c r="F27" s="7" t="str">
        <f aca="false" t="array" ref="F27:F27">INDEX(Def_Instancias_Equipamentos!$F$2:$F$4986, MATCH(K27, Def_Instancias_Equipamentos!$D$2:$D$4986, 0), 1)</f>
        <v>Túnel (LTB)</v>
      </c>
      <c r="G27" s="8" t="str">
        <f aca="false" t="array" ref="G27:G27">INDEX(Def_Instancias_Equipamentos!$F$2:$F$4986, MATCH(L27, Def_Instancias_Equipamentos!$D$2:$D$4986, 0), 1)</f>
        <v>Túnel (LTB)</v>
      </c>
      <c r="H27" s="7" t="str">
        <f aca="false" t="array" ref="H27:H27">INDEX(Def_Instancias_Equipamentos!$E$2:$E$4986, MATCH(K27, Def_Instancias_Equipamentos!$D$2:$D$4986, 0), 1)</f>
        <v>TB-01</v>
      </c>
      <c r="I27" s="8" t="str">
        <f aca="false" t="array" ref="I27:I27">INDEX(Def_Instancias_Equipamentos!$E$2:$E$4986, MATCH(L27, Def_Instancias_Equipamentos!$D$2:$D$4986, 0), 1)</f>
        <v>TB-01</v>
      </c>
      <c r="J27" s="8" t="str">
        <f aca="false">IF(H27=I27, "INTERNO", "EXTERNO")</f>
        <v>INTERNO</v>
      </c>
      <c r="K27" s="9" t="str">
        <f aca="false">Def_Instancias_Equipamentos!$D$290</f>
        <v>TB-01:DI-SlitVCtrl-B</v>
      </c>
      <c r="L27" s="4" t="str">
        <f aca="false">Def_Instancias_Equipamentos!$D$290</f>
        <v>TB-01:DI-SlitVCtrl-B</v>
      </c>
      <c r="M27" s="10" t="s">
        <v>35</v>
      </c>
      <c r="N27" s="11" t="s">
        <v>36</v>
      </c>
      <c r="O27" s="9" t="str">
        <f aca="false">Def_Sistemas_Conectores_Cabos!$B$20</f>
        <v>Micro-fit 2 vias fêmea</v>
      </c>
      <c r="P27" s="4" t="str">
        <f aca="false">Def_Sistemas_Conectores_Cabos!$B$23</f>
        <v>Terminal tubular branco</v>
      </c>
      <c r="Q27" s="8" t="str">
        <f aca="false">K27&amp;"/"&amp;M27&amp;CHAR(10)&amp;L27&amp;"/"&amp;N27</f>
        <v>TB-01:DI-SlitVCtrl-B/PWR-IN
TB-01:DI-SlitVCtrl-B/PWR-OUT</v>
      </c>
      <c r="R27" s="12" t="n">
        <v>0.3</v>
      </c>
      <c r="S27" s="12" t="n">
        <v>0.3</v>
      </c>
      <c r="T27" s="4" t="str">
        <f aca="false">Def_Sistemas_Conectores_Cabos!$C$13</f>
        <v>Cabo multivias</v>
      </c>
      <c r="U27" s="11" t="s">
        <v>39</v>
      </c>
      <c r="V27" s="13"/>
    </row>
    <row r="28" customFormat="false" ht="15.75" hidden="true" customHeight="true" outlineLevel="0" collapsed="false">
      <c r="A28" s="4" t="str">
        <f aca="false">Def_Sistemas_Conectores_Cabos!$A$3</f>
        <v>Diagnóstico</v>
      </c>
      <c r="B28" s="5" t="str">
        <f aca="false">Datas_Entregas!$A$2</f>
        <v>Booster/LTB</v>
      </c>
      <c r="C28" s="6" t="n">
        <f aca="false" t="array" ref="C28:C28">INDEX(Datas_Entregas!$B$2:$B$100, MATCH(B28, Datas_Entregas!$A$2:$A$100, 0), 1)</f>
        <v>43266</v>
      </c>
      <c r="D28" s="5" t="str">
        <f aca="false">Def_Status_Montagem!$A$2</f>
        <v>A verificar</v>
      </c>
      <c r="E28" s="4" t="str">
        <f aca="false">Def_Status_Montagem!$B$5</f>
        <v>DIG</v>
      </c>
      <c r="F28" s="7" t="str">
        <f aca="false" t="array" ref="F28:F28">INDEX(Def_Instancias_Equipamentos!$F$2:$F$4986, MATCH(K28, Def_Instancias_Equipamentos!$D$2:$D$4986, 0), 1)</f>
        <v>Túnel (LTB)</v>
      </c>
      <c r="G28" s="8" t="str">
        <f aca="false" t="array" ref="G28:G28">INDEX(Def_Instancias_Equipamentos!$F$2:$F$4986, MATCH(L28, Def_Instancias_Equipamentos!$D$2:$D$4986, 0), 1)</f>
        <v>Túnel (LTB)</v>
      </c>
      <c r="H28" s="7" t="str">
        <f aca="false" t="array" ref="H28:H28">INDEX(Def_Instancias_Equipamentos!$E$2:$E$4986, MATCH(K28, Def_Instancias_Equipamentos!$D$2:$D$4986, 0), 1)</f>
        <v>TB-01</v>
      </c>
      <c r="I28" s="8" t="str">
        <f aca="false" t="array" ref="I28:I28">INDEX(Def_Instancias_Equipamentos!$E$2:$E$4986, MATCH(L28, Def_Instancias_Equipamentos!$D$2:$D$4986, 0), 1)</f>
        <v>TB-01</v>
      </c>
      <c r="J28" s="8" t="str">
        <f aca="false">IF(H28=I28, "INTERNO", "EXTERNO")</f>
        <v>INTERNO</v>
      </c>
      <c r="K28" s="9" t="str">
        <f aca="false">Def_Instancias_Equipamentos!$D$289</f>
        <v>TB-01:DI-SlitVCtrl-T</v>
      </c>
      <c r="L28" s="4" t="str">
        <f aca="false">Def_Instancias_Equipamentos!$D$289</f>
        <v>TB-01:DI-SlitVCtrl-T</v>
      </c>
      <c r="M28" s="10" t="s">
        <v>35</v>
      </c>
      <c r="N28" s="11" t="s">
        <v>36</v>
      </c>
      <c r="O28" s="9" t="str">
        <f aca="false">Def_Sistemas_Conectores_Cabos!$B$20</f>
        <v>Micro-fit 2 vias fêmea</v>
      </c>
      <c r="P28" s="4" t="str">
        <f aca="false">Def_Sistemas_Conectores_Cabos!$B$23</f>
        <v>Terminal tubular branco</v>
      </c>
      <c r="Q28" s="8" t="str">
        <f aca="false">K28&amp;"/"&amp;M28&amp;CHAR(10)&amp;L28&amp;"/"&amp;N28</f>
        <v>TB-01:DI-SlitVCtrl-T/PWR-IN
TB-01:DI-SlitVCtrl-T/PWR-OUT</v>
      </c>
      <c r="R28" s="12" t="n">
        <v>0.3</v>
      </c>
      <c r="S28" s="12" t="n">
        <v>0.3</v>
      </c>
      <c r="T28" s="4" t="str">
        <f aca="false">Def_Sistemas_Conectores_Cabos!$C$13</f>
        <v>Cabo multivias</v>
      </c>
      <c r="U28" s="11" t="s">
        <v>38</v>
      </c>
      <c r="V28" s="13"/>
    </row>
    <row r="29" customFormat="false" ht="15.75" hidden="true" customHeight="true" outlineLevel="0" collapsed="false">
      <c r="A29" s="4" t="str">
        <f aca="false">Def_Sistemas_Conectores_Cabos!$A$3</f>
        <v>Diagnóstico</v>
      </c>
      <c r="B29" s="5" t="str">
        <f aca="false">Datas_Entregas!$A$2</f>
        <v>Booster/LTB</v>
      </c>
      <c r="C29" s="6" t="n">
        <f aca="false" t="array" ref="C29:C29">INDEX(Datas_Entregas!$B$2:$B$100, MATCH(B29, Datas_Entregas!$A$2:$A$100, 0), 1)</f>
        <v>43266</v>
      </c>
      <c r="D29" s="5" t="str">
        <f aca="false">Def_Status_Montagem!$A$2</f>
        <v>A verificar</v>
      </c>
      <c r="E29" s="4" t="str">
        <f aca="false">Def_Status_Montagem!$B$5</f>
        <v>DIG</v>
      </c>
      <c r="F29" s="7" t="str">
        <f aca="false" t="array" ref="F29:F29">INDEX(Def_Instancias_Equipamentos!$F$2:$F$4986, MATCH(K29, Def_Instancias_Equipamentos!$D$2:$D$4986, 0), 1)</f>
        <v>Túnel (LTB)</v>
      </c>
      <c r="G29" s="8" t="str">
        <f aca="false" t="array" ref="G29:G29">INDEX(Def_Instancias_Equipamentos!$F$2:$F$4986, MATCH(L29, Def_Instancias_Equipamentos!$D$2:$D$4986, 0), 1)</f>
        <v>Túnel (LTB)</v>
      </c>
      <c r="H29" s="7" t="str">
        <f aca="false" t="array" ref="H29:H29">INDEX(Def_Instancias_Equipamentos!$E$2:$E$4986, MATCH(K29, Def_Instancias_Equipamentos!$D$2:$D$4986, 0), 1)</f>
        <v>TB-02</v>
      </c>
      <c r="I29" s="8" t="str">
        <f aca="false" t="array" ref="I29:I29">INDEX(Def_Instancias_Equipamentos!$E$2:$E$4986, MATCH(L29, Def_Instancias_Equipamentos!$D$2:$D$4986, 0), 1)</f>
        <v>TB-02</v>
      </c>
      <c r="J29" s="8" t="str">
        <f aca="false">IF(H29=I29, "INTERNO", "EXTERNO")</f>
        <v>INTERNO</v>
      </c>
      <c r="K29" s="9" t="str">
        <f aca="false">Def_Instancias_Equipamentos!$D$189</f>
        <v>TB-02:DI-ScrnCtrl-1</v>
      </c>
      <c r="L29" s="4" t="str">
        <f aca="false">Def_Instancias_Equipamentos!$D$189</f>
        <v>TB-02:DI-ScrnCtrl-1</v>
      </c>
      <c r="M29" s="10" t="s">
        <v>35</v>
      </c>
      <c r="N29" s="11" t="s">
        <v>36</v>
      </c>
      <c r="O29" s="9" t="str">
        <f aca="false">Def_Sistemas_Conectores_Cabos!$B$20</f>
        <v>Micro-fit 2 vias fêmea</v>
      </c>
      <c r="P29" s="4" t="str">
        <f aca="false">Def_Sistemas_Conectores_Cabos!$B$23</f>
        <v>Terminal tubular branco</v>
      </c>
      <c r="Q29" s="8" t="str">
        <f aca="false">K29&amp;"/"&amp;M29&amp;CHAR(10)&amp;L29&amp;"/"&amp;N29</f>
        <v>TB-02:DI-ScrnCtrl-1/PWR-IN
TB-02:DI-ScrnCtrl-1/PWR-OUT</v>
      </c>
      <c r="R29" s="12" t="n">
        <v>0.3</v>
      </c>
      <c r="S29" s="12" t="n">
        <v>0.3</v>
      </c>
      <c r="T29" s="4" t="str">
        <f aca="false">Def_Sistemas_Conectores_Cabos!$C$13</f>
        <v>Cabo multivias</v>
      </c>
      <c r="U29" s="11" t="s">
        <v>37</v>
      </c>
      <c r="V29" s="13"/>
    </row>
    <row r="30" customFormat="false" ht="15.75" hidden="true" customHeight="true" outlineLevel="0" collapsed="false">
      <c r="A30" s="4" t="str">
        <f aca="false">Def_Sistemas_Conectores_Cabos!$A$3</f>
        <v>Diagnóstico</v>
      </c>
      <c r="B30" s="5" t="str">
        <f aca="false">Datas_Entregas!$A$2</f>
        <v>Booster/LTB</v>
      </c>
      <c r="C30" s="6" t="n">
        <f aca="false" t="array" ref="C30:C30">INDEX(Datas_Entregas!$B$2:$B$100, MATCH(B30, Datas_Entregas!$A$2:$A$100, 0), 1)</f>
        <v>43266</v>
      </c>
      <c r="D30" s="5" t="str">
        <f aca="false">Def_Status_Montagem!$A$2</f>
        <v>A verificar</v>
      </c>
      <c r="E30" s="4" t="str">
        <f aca="false">Def_Status_Montagem!$B$5</f>
        <v>DIG</v>
      </c>
      <c r="F30" s="7" t="str">
        <f aca="false" t="array" ref="F30:F30">INDEX(Def_Instancias_Equipamentos!$F$2:$F$4986, MATCH(K30, Def_Instancias_Equipamentos!$D$2:$D$4986, 0), 1)</f>
        <v>Túnel (LTB)</v>
      </c>
      <c r="G30" s="8" t="str">
        <f aca="false" t="array" ref="G30:G30">INDEX(Def_Instancias_Equipamentos!$F$2:$F$4986, MATCH(L30, Def_Instancias_Equipamentos!$D$2:$D$4986, 0), 1)</f>
        <v>Túnel (LTB)</v>
      </c>
      <c r="H30" s="7" t="str">
        <f aca="false" t="array" ref="H30:H30">INDEX(Def_Instancias_Equipamentos!$E$2:$E$4986, MATCH(K30, Def_Instancias_Equipamentos!$D$2:$D$4986, 0), 1)</f>
        <v>TB-02</v>
      </c>
      <c r="I30" s="8" t="str">
        <f aca="false" t="array" ref="I30:I30">INDEX(Def_Instancias_Equipamentos!$E$2:$E$4986, MATCH(L30, Def_Instancias_Equipamentos!$D$2:$D$4986, 0), 1)</f>
        <v>TB-02</v>
      </c>
      <c r="J30" s="8" t="str">
        <f aca="false">IF(H30=I30, "INTERNO", "EXTERNO")</f>
        <v>INTERNO</v>
      </c>
      <c r="K30" s="9" t="str">
        <f aca="false">Def_Instancias_Equipamentos!$D$190</f>
        <v>TB-02:DI-ScrnCtrl-2</v>
      </c>
      <c r="L30" s="4" t="str">
        <f aca="false">Def_Instancias_Equipamentos!$D$190</f>
        <v>TB-02:DI-ScrnCtrl-2</v>
      </c>
      <c r="M30" s="10" t="s">
        <v>35</v>
      </c>
      <c r="N30" s="11" t="s">
        <v>36</v>
      </c>
      <c r="O30" s="9" t="str">
        <f aca="false">Def_Sistemas_Conectores_Cabos!$B$20</f>
        <v>Micro-fit 2 vias fêmea</v>
      </c>
      <c r="P30" s="4" t="str">
        <f aca="false">Def_Sistemas_Conectores_Cabos!$B$23</f>
        <v>Terminal tubular branco</v>
      </c>
      <c r="Q30" s="8" t="str">
        <f aca="false">K30&amp;"/"&amp;M30&amp;CHAR(10)&amp;L30&amp;"/"&amp;N30</f>
        <v>TB-02:DI-ScrnCtrl-2/PWR-IN
TB-02:DI-ScrnCtrl-2/PWR-OUT</v>
      </c>
      <c r="R30" s="12" t="n">
        <v>0.3</v>
      </c>
      <c r="S30" s="12" t="n">
        <v>0.3</v>
      </c>
      <c r="T30" s="4" t="str">
        <f aca="false">Def_Sistemas_Conectores_Cabos!$C$13</f>
        <v>Cabo multivias</v>
      </c>
      <c r="U30" s="11" t="s">
        <v>37</v>
      </c>
      <c r="V30" s="13"/>
    </row>
    <row r="31" customFormat="false" ht="15.75" hidden="true" customHeight="true" outlineLevel="0" collapsed="false">
      <c r="A31" s="4" t="str">
        <f aca="false">Def_Sistemas_Conectores_Cabos!$A$3</f>
        <v>Diagnóstico</v>
      </c>
      <c r="B31" s="5" t="str">
        <f aca="false">Datas_Entregas!$A$2</f>
        <v>Booster/LTB</v>
      </c>
      <c r="C31" s="6" t="n">
        <f aca="false" t="array" ref="C31:C31">INDEX(Datas_Entregas!$B$2:$B$100, MATCH(B31, Datas_Entregas!$A$2:$A$100, 0), 1)</f>
        <v>43266</v>
      </c>
      <c r="D31" s="5" t="str">
        <f aca="false">Def_Status_Montagem!$A$2</f>
        <v>A verificar</v>
      </c>
      <c r="E31" s="4" t="str">
        <f aca="false">Def_Status_Montagem!$B$5</f>
        <v>DIG</v>
      </c>
      <c r="F31" s="7" t="str">
        <f aca="false" t="array" ref="F31:F31">INDEX(Def_Instancias_Equipamentos!$F$2:$F$4986, MATCH(K31, Def_Instancias_Equipamentos!$D$2:$D$4986, 0), 1)</f>
        <v>Túnel (LTB)</v>
      </c>
      <c r="G31" s="8" t="str">
        <f aca="false" t="array" ref="G31:G31">INDEX(Def_Instancias_Equipamentos!$F$2:$F$4986, MATCH(L31, Def_Instancias_Equipamentos!$D$2:$D$4986, 0), 1)</f>
        <v>Túnel (LTB)</v>
      </c>
      <c r="H31" s="7" t="str">
        <f aca="false" t="array" ref="H31:H31">INDEX(Def_Instancias_Equipamentos!$E$2:$E$4986, MATCH(K31, Def_Instancias_Equipamentos!$D$2:$D$4986, 0), 1)</f>
        <v>TB-03</v>
      </c>
      <c r="I31" s="8" t="str">
        <f aca="false" t="array" ref="I31:I31">INDEX(Def_Instancias_Equipamentos!$E$2:$E$4986, MATCH(L31, Def_Instancias_Equipamentos!$D$2:$D$4986, 0), 1)</f>
        <v>TB-03</v>
      </c>
      <c r="J31" s="8" t="str">
        <f aca="false">IF(H31=I31, "INTERNO", "EXTERNO")</f>
        <v>INTERNO</v>
      </c>
      <c r="K31" s="9" t="str">
        <f aca="false">Def_Instancias_Equipamentos!$D$191</f>
        <v>TB-03:DI-ScrnCtrl</v>
      </c>
      <c r="L31" s="4" t="str">
        <f aca="false">Def_Instancias_Equipamentos!$D$191</f>
        <v>TB-03:DI-ScrnCtrl</v>
      </c>
      <c r="M31" s="10" t="s">
        <v>35</v>
      </c>
      <c r="N31" s="11" t="s">
        <v>36</v>
      </c>
      <c r="O31" s="9" t="str">
        <f aca="false">Def_Sistemas_Conectores_Cabos!$B$20</f>
        <v>Micro-fit 2 vias fêmea</v>
      </c>
      <c r="P31" s="4" t="str">
        <f aca="false">Def_Sistemas_Conectores_Cabos!$B$23</f>
        <v>Terminal tubular branco</v>
      </c>
      <c r="Q31" s="8" t="str">
        <f aca="false">K31&amp;"/"&amp;M31&amp;CHAR(10)&amp;L31&amp;"/"&amp;N31</f>
        <v>TB-03:DI-ScrnCtrl/PWR-IN
TB-03:DI-ScrnCtrl/PWR-OUT</v>
      </c>
      <c r="R31" s="12" t="n">
        <v>0.3</v>
      </c>
      <c r="S31" s="12" t="n">
        <v>0.3</v>
      </c>
      <c r="T31" s="4" t="str">
        <f aca="false">Def_Sistemas_Conectores_Cabos!$C$13</f>
        <v>Cabo multivias</v>
      </c>
      <c r="U31" s="11" t="s">
        <v>37</v>
      </c>
      <c r="V31" s="13"/>
    </row>
    <row r="32" customFormat="false" ht="15.75" hidden="true" customHeight="true" outlineLevel="0" collapsed="false">
      <c r="A32" s="4" t="str">
        <f aca="false">Def_Sistemas_Conectores_Cabos!$A$3</f>
        <v>Diagnóstico</v>
      </c>
      <c r="B32" s="5" t="str">
        <f aca="false">Datas_Entregas!$A$2</f>
        <v>Booster/LTB</v>
      </c>
      <c r="C32" s="6" t="n">
        <f aca="false" t="array" ref="C32:C32">INDEX(Datas_Entregas!$B$2:$B$100, MATCH(B32, Datas_Entregas!$A$2:$A$100, 0), 1)</f>
        <v>43266</v>
      </c>
      <c r="D32" s="5" t="str">
        <f aca="false">Def_Status_Montagem!$A$2</f>
        <v>A verificar</v>
      </c>
      <c r="E32" s="4" t="str">
        <f aca="false">Def_Status_Montagem!$B$5</f>
        <v>DIG</v>
      </c>
      <c r="F32" s="7" t="str">
        <f aca="false" t="array" ref="F32:F32">INDEX(Def_Instancias_Equipamentos!$F$2:$F$4986, MATCH(K32, Def_Instancias_Equipamentos!$D$2:$D$4986, 0), 1)</f>
        <v>Túnel (LTB)</v>
      </c>
      <c r="G32" s="8" t="str">
        <f aca="false" t="array" ref="G32:G32">INDEX(Def_Instancias_Equipamentos!$F$2:$F$4986, MATCH(L32, Def_Instancias_Equipamentos!$D$2:$D$4986, 0), 1)</f>
        <v>Túnel (LTB)</v>
      </c>
      <c r="H32" s="7" t="str">
        <f aca="false" t="array" ref="H32:H32">INDEX(Def_Instancias_Equipamentos!$E$2:$E$4986, MATCH(K32, Def_Instancias_Equipamentos!$D$2:$D$4986, 0), 1)</f>
        <v>TB-04</v>
      </c>
      <c r="I32" s="8" t="str">
        <f aca="false" t="array" ref="I32:I32">INDEX(Def_Instancias_Equipamentos!$E$2:$E$4986, MATCH(L32, Def_Instancias_Equipamentos!$D$2:$D$4986, 0), 1)</f>
        <v>TB-04</v>
      </c>
      <c r="J32" s="8" t="str">
        <f aca="false">IF(H32=I32, "INTERNO", "EXTERNO")</f>
        <v>INTERNO</v>
      </c>
      <c r="K32" s="9" t="str">
        <f aca="false">Def_Instancias_Equipamentos!$D$192</f>
        <v>TB-04:DI-ScrnCtrl</v>
      </c>
      <c r="L32" s="4" t="str">
        <f aca="false">Def_Instancias_Equipamentos!$D$192</f>
        <v>TB-04:DI-ScrnCtrl</v>
      </c>
      <c r="M32" s="10" t="s">
        <v>35</v>
      </c>
      <c r="N32" s="11" t="s">
        <v>36</v>
      </c>
      <c r="O32" s="9" t="str">
        <f aca="false">Def_Sistemas_Conectores_Cabos!$B$20</f>
        <v>Micro-fit 2 vias fêmea</v>
      </c>
      <c r="P32" s="4" t="str">
        <f aca="false">Def_Sistemas_Conectores_Cabos!$B$23</f>
        <v>Terminal tubular branco</v>
      </c>
      <c r="Q32" s="8" t="str">
        <f aca="false">K32&amp;"/"&amp;M32&amp;CHAR(10)&amp;L32&amp;"/"&amp;N32</f>
        <v>TB-04:DI-ScrnCtrl/PWR-IN
TB-04:DI-ScrnCtrl/PWR-OUT</v>
      </c>
      <c r="R32" s="12" t="n">
        <v>0.3</v>
      </c>
      <c r="S32" s="12" t="n">
        <v>0.3</v>
      </c>
      <c r="T32" s="4" t="str">
        <f aca="false">Def_Sistemas_Conectores_Cabos!$C$13</f>
        <v>Cabo multivias</v>
      </c>
      <c r="U32" s="11" t="s">
        <v>37</v>
      </c>
      <c r="V32" s="13"/>
    </row>
    <row r="33" customFormat="false" ht="15.75" hidden="true" customHeight="true" outlineLevel="0" collapsed="false">
      <c r="A33" s="4" t="str">
        <f aca="false">Def_Sistemas_Conectores_Cabos!$A$3</f>
        <v>Diagnóstico</v>
      </c>
      <c r="B33" s="5" t="str">
        <f aca="false">Datas_Entregas!$A$3</f>
        <v>BTS/Anel</v>
      </c>
      <c r="C33" s="6" t="n">
        <f aca="false" t="array" ref="C33:C33">INDEX(Datas_Entregas!$B$2:$B$100, MATCH(B33, Datas_Entregas!$A$2:$A$100, 0), 1)</f>
        <v>43296</v>
      </c>
      <c r="D33" s="5" t="str">
        <f aca="false">Def_Status_Montagem!$A$2</f>
        <v>A verificar</v>
      </c>
      <c r="E33" s="4" t="str">
        <f aca="false">Def_Status_Montagem!$B$5</f>
        <v>DIG</v>
      </c>
      <c r="F33" s="7" t="str">
        <f aca="false" t="array" ref="F33:F33">INDEX(Def_Instancias_Equipamentos!$F$2:$F$4986, MATCH(K33, Def_Instancias_Equipamentos!$D$2:$D$4986, 0), 1)</f>
        <v>Túnel (BTS)</v>
      </c>
      <c r="G33" s="8" t="str">
        <f aca="false" t="array" ref="G33:G33">INDEX(Def_Instancias_Equipamentos!$F$2:$F$4986, MATCH(L33, Def_Instancias_Equipamentos!$D$2:$D$4986, 0), 1)</f>
        <v>Túnel (BTS)</v>
      </c>
      <c r="H33" s="7" t="str">
        <f aca="false" t="array" ref="H33:H33">INDEX(Def_Instancias_Equipamentos!$E$2:$E$4986, MATCH(K33, Def_Instancias_Equipamentos!$D$2:$D$4986, 0), 1)</f>
        <v>TS-01</v>
      </c>
      <c r="I33" s="8" t="str">
        <f aca="false" t="array" ref="I33:I33">INDEX(Def_Instancias_Equipamentos!$E$2:$E$4986, MATCH(L33, Def_Instancias_Equipamentos!$D$2:$D$4986, 0), 1)</f>
        <v>TS-01</v>
      </c>
      <c r="J33" s="8" t="str">
        <f aca="false">IF(H33=I33, "INTERNO", "EXTERNO")</f>
        <v>INTERNO</v>
      </c>
      <c r="K33" s="9" t="str">
        <f aca="false">Def_Instancias_Equipamentos!$D$193</f>
        <v>TS-01:DI-ScrnCtrl</v>
      </c>
      <c r="L33" s="4" t="str">
        <f aca="false">Def_Instancias_Equipamentos!$D$193</f>
        <v>TS-01:DI-ScrnCtrl</v>
      </c>
      <c r="M33" s="10" t="s">
        <v>35</v>
      </c>
      <c r="N33" s="11" t="s">
        <v>36</v>
      </c>
      <c r="O33" s="9" t="str">
        <f aca="false">Def_Sistemas_Conectores_Cabos!$B$20</f>
        <v>Micro-fit 2 vias fêmea</v>
      </c>
      <c r="P33" s="4" t="str">
        <f aca="false">Def_Sistemas_Conectores_Cabos!$B$23</f>
        <v>Terminal tubular branco</v>
      </c>
      <c r="Q33" s="8" t="str">
        <f aca="false">K33&amp;"/"&amp;M33&amp;CHAR(10)&amp;L33&amp;"/"&amp;N33</f>
        <v>TS-01:DI-ScrnCtrl/PWR-IN
TS-01:DI-ScrnCtrl/PWR-OUT</v>
      </c>
      <c r="R33" s="12" t="n">
        <v>0.3</v>
      </c>
      <c r="S33" s="12" t="n">
        <v>0.3</v>
      </c>
      <c r="T33" s="4" t="str">
        <f aca="false">Def_Sistemas_Conectores_Cabos!$C$13</f>
        <v>Cabo multivias</v>
      </c>
      <c r="U33" s="11" t="s">
        <v>37</v>
      </c>
      <c r="V33" s="13"/>
    </row>
    <row r="34" customFormat="false" ht="15.75" hidden="true" customHeight="true" outlineLevel="0" collapsed="false">
      <c r="A34" s="4" t="str">
        <f aca="false">Def_Sistemas_Conectores_Cabos!$A$3</f>
        <v>Diagnóstico</v>
      </c>
      <c r="B34" s="5" t="str">
        <f aca="false">Datas_Entregas!$A$3</f>
        <v>BTS/Anel</v>
      </c>
      <c r="C34" s="6" t="n">
        <f aca="false" t="array" ref="C34:C34">INDEX(Datas_Entregas!$B$2:$B$100, MATCH(B34, Datas_Entregas!$A$2:$A$100, 0), 1)</f>
        <v>43296</v>
      </c>
      <c r="D34" s="5" t="str">
        <f aca="false">Def_Status_Montagem!$A$2</f>
        <v>A verificar</v>
      </c>
      <c r="E34" s="4" t="str">
        <f aca="false">Def_Status_Montagem!$B$5</f>
        <v>DIG</v>
      </c>
      <c r="F34" s="7" t="str">
        <f aca="false" t="array" ref="F34:F34">INDEX(Def_Instancias_Equipamentos!$F$2:$F$4986, MATCH(K34, Def_Instancias_Equipamentos!$D$2:$D$4986, 0), 1)</f>
        <v>Túnel (BTS)</v>
      </c>
      <c r="G34" s="8" t="str">
        <f aca="false" t="array" ref="G34:G34">INDEX(Def_Instancias_Equipamentos!$F$2:$F$4986, MATCH(L34, Def_Instancias_Equipamentos!$D$2:$D$4986, 0), 1)</f>
        <v>Túnel (BTS)</v>
      </c>
      <c r="H34" s="7" t="str">
        <f aca="false" t="array" ref="H34:H34">INDEX(Def_Instancias_Equipamentos!$E$2:$E$4986, MATCH(K34, Def_Instancias_Equipamentos!$D$2:$D$4986, 0), 1)</f>
        <v>TS-02</v>
      </c>
      <c r="I34" s="8" t="str">
        <f aca="false" t="array" ref="I34:I34">INDEX(Def_Instancias_Equipamentos!$E$2:$E$4986, MATCH(L34, Def_Instancias_Equipamentos!$D$2:$D$4986, 0), 1)</f>
        <v>TS-02</v>
      </c>
      <c r="J34" s="8" t="str">
        <f aca="false">IF(H34=I34, "INTERNO", "EXTERNO")</f>
        <v>INTERNO</v>
      </c>
      <c r="K34" s="9" t="str">
        <f aca="false">Def_Instancias_Equipamentos!$D$194</f>
        <v>TS-02:DI-ScrnCtrl</v>
      </c>
      <c r="L34" s="4" t="str">
        <f aca="false">Def_Instancias_Equipamentos!$D$194</f>
        <v>TS-02:DI-ScrnCtrl</v>
      </c>
      <c r="M34" s="10" t="s">
        <v>35</v>
      </c>
      <c r="N34" s="11" t="s">
        <v>36</v>
      </c>
      <c r="O34" s="9" t="str">
        <f aca="false">Def_Sistemas_Conectores_Cabos!$B$20</f>
        <v>Micro-fit 2 vias fêmea</v>
      </c>
      <c r="P34" s="4" t="str">
        <f aca="false">Def_Sistemas_Conectores_Cabos!$B$23</f>
        <v>Terminal tubular branco</v>
      </c>
      <c r="Q34" s="8" t="str">
        <f aca="false">K34&amp;"/"&amp;M34&amp;CHAR(10)&amp;L34&amp;"/"&amp;N34</f>
        <v>TS-02:DI-ScrnCtrl/PWR-IN
TS-02:DI-ScrnCtrl/PWR-OUT</v>
      </c>
      <c r="R34" s="12" t="n">
        <v>0.3</v>
      </c>
      <c r="S34" s="12" t="n">
        <v>0.3</v>
      </c>
      <c r="T34" s="4" t="str">
        <f aca="false">Def_Sistemas_Conectores_Cabos!$C$13</f>
        <v>Cabo multivias</v>
      </c>
      <c r="U34" s="11" t="s">
        <v>37</v>
      </c>
      <c r="V34" s="13"/>
    </row>
    <row r="35" customFormat="false" ht="15.75" hidden="true" customHeight="true" outlineLevel="0" collapsed="false">
      <c r="A35" s="4" t="str">
        <f aca="false">Def_Sistemas_Conectores_Cabos!$A$3</f>
        <v>Diagnóstico</v>
      </c>
      <c r="B35" s="5" t="str">
        <f aca="false">Datas_Entregas!$A$3</f>
        <v>BTS/Anel</v>
      </c>
      <c r="C35" s="6" t="n">
        <f aca="false" t="array" ref="C35:C35">INDEX(Datas_Entregas!$B$2:$B$100, MATCH(B35, Datas_Entregas!$A$2:$A$100, 0), 1)</f>
        <v>43296</v>
      </c>
      <c r="D35" s="5" t="str">
        <f aca="false">Def_Status_Montagem!$A$2</f>
        <v>A verificar</v>
      </c>
      <c r="E35" s="4" t="str">
        <f aca="false">Def_Status_Montagem!$B$5</f>
        <v>DIG</v>
      </c>
      <c r="F35" s="7" t="str">
        <f aca="false" t="array" ref="F35:F35">INDEX(Def_Instancias_Equipamentos!$F$2:$F$4986, MATCH(K35, Def_Instancias_Equipamentos!$D$2:$D$4986, 0), 1)</f>
        <v>Túnel (BTS)</v>
      </c>
      <c r="G35" s="8" t="str">
        <f aca="false" t="array" ref="G35:G35">INDEX(Def_Instancias_Equipamentos!$F$2:$F$4986, MATCH(L35, Def_Instancias_Equipamentos!$D$2:$D$4986, 0), 1)</f>
        <v>Túnel (BTS)</v>
      </c>
      <c r="H35" s="7" t="str">
        <f aca="false" t="array" ref="H35:H35">INDEX(Def_Instancias_Equipamentos!$E$2:$E$4986, MATCH(K35, Def_Instancias_Equipamentos!$D$2:$D$4986, 0), 1)</f>
        <v>TS-03</v>
      </c>
      <c r="I35" s="8" t="str">
        <f aca="false" t="array" ref="I35:I35">INDEX(Def_Instancias_Equipamentos!$E$2:$E$4986, MATCH(L35, Def_Instancias_Equipamentos!$D$2:$D$4986, 0), 1)</f>
        <v>TS-03</v>
      </c>
      <c r="J35" s="8" t="str">
        <f aca="false">IF(H35=I35, "INTERNO", "EXTERNO")</f>
        <v>INTERNO</v>
      </c>
      <c r="K35" s="9" t="str">
        <f aca="false">Def_Instancias_Equipamentos!$D$195</f>
        <v>TS-03:DI-ScrnCtrl</v>
      </c>
      <c r="L35" s="4" t="str">
        <f aca="false">Def_Instancias_Equipamentos!$D$195</f>
        <v>TS-03:DI-ScrnCtrl</v>
      </c>
      <c r="M35" s="10" t="s">
        <v>35</v>
      </c>
      <c r="N35" s="11" t="s">
        <v>36</v>
      </c>
      <c r="O35" s="9" t="str">
        <f aca="false">Def_Sistemas_Conectores_Cabos!$B$20</f>
        <v>Micro-fit 2 vias fêmea</v>
      </c>
      <c r="P35" s="4" t="str">
        <f aca="false">Def_Sistemas_Conectores_Cabos!$B$23</f>
        <v>Terminal tubular branco</v>
      </c>
      <c r="Q35" s="8" t="str">
        <f aca="false">K35&amp;"/"&amp;M35&amp;CHAR(10)&amp;L35&amp;"/"&amp;N35</f>
        <v>TS-03:DI-ScrnCtrl/PWR-IN
TS-03:DI-ScrnCtrl/PWR-OUT</v>
      </c>
      <c r="R35" s="12" t="n">
        <v>0.3</v>
      </c>
      <c r="S35" s="12" t="n">
        <v>0.3</v>
      </c>
      <c r="T35" s="4" t="str">
        <f aca="false">Def_Sistemas_Conectores_Cabos!$C$13</f>
        <v>Cabo multivias</v>
      </c>
      <c r="U35" s="11" t="s">
        <v>37</v>
      </c>
      <c r="V35" s="13"/>
    </row>
    <row r="36" customFormat="false" ht="15.75" hidden="true" customHeight="true" outlineLevel="0" collapsed="false">
      <c r="A36" s="4" t="str">
        <f aca="false">Def_Sistemas_Conectores_Cabos!$A$3</f>
        <v>Diagnóstico</v>
      </c>
      <c r="B36" s="5" t="str">
        <f aca="false">Datas_Entregas!$A$3</f>
        <v>BTS/Anel</v>
      </c>
      <c r="C36" s="6" t="n">
        <f aca="false" t="array" ref="C36:C36">INDEX(Datas_Entregas!$B$2:$B$100, MATCH(B36, Datas_Entregas!$A$2:$A$100, 0), 1)</f>
        <v>43296</v>
      </c>
      <c r="D36" s="5" t="str">
        <f aca="false">Def_Status_Montagem!$A$2</f>
        <v>A verificar</v>
      </c>
      <c r="E36" s="4" t="str">
        <f aca="false">Def_Status_Montagem!$B$5</f>
        <v>DIG</v>
      </c>
      <c r="F36" s="7" t="str">
        <f aca="false" t="array" ref="F36:F36">INDEX(Def_Instancias_Equipamentos!$F$2:$F$4986, MATCH(K36, Def_Instancias_Equipamentos!$D$2:$D$4986, 0), 1)</f>
        <v>Túnel (BTS)</v>
      </c>
      <c r="G36" s="8" t="str">
        <f aca="false" t="array" ref="G36:G36">INDEX(Def_Instancias_Equipamentos!$F$2:$F$4986, MATCH(L36, Def_Instancias_Equipamentos!$D$2:$D$4986, 0), 1)</f>
        <v>Túnel (BTS)</v>
      </c>
      <c r="H36" s="7" t="str">
        <f aca="false" t="array" ref="H36:H36">INDEX(Def_Instancias_Equipamentos!$E$2:$E$4986, MATCH(K36, Def_Instancias_Equipamentos!$D$2:$D$4986, 0), 1)</f>
        <v>TS-04</v>
      </c>
      <c r="I36" s="8" t="str">
        <f aca="false" t="array" ref="I36:I36">INDEX(Def_Instancias_Equipamentos!$E$2:$E$4986, MATCH(L36, Def_Instancias_Equipamentos!$D$2:$D$4986, 0), 1)</f>
        <v>TS-04</v>
      </c>
      <c r="J36" s="8" t="str">
        <f aca="false">IF(H36=I36, "INTERNO", "EXTERNO")</f>
        <v>INTERNO</v>
      </c>
      <c r="K36" s="9" t="str">
        <f aca="false">Def_Instancias_Equipamentos!$D$196</f>
        <v>TS-04:DI-ScrnCtrl-1</v>
      </c>
      <c r="L36" s="4" t="str">
        <f aca="false">Def_Instancias_Equipamentos!$D$196</f>
        <v>TS-04:DI-ScrnCtrl-1</v>
      </c>
      <c r="M36" s="10" t="s">
        <v>35</v>
      </c>
      <c r="N36" s="11" t="s">
        <v>36</v>
      </c>
      <c r="O36" s="9" t="str">
        <f aca="false">Def_Sistemas_Conectores_Cabos!$B$20</f>
        <v>Micro-fit 2 vias fêmea</v>
      </c>
      <c r="P36" s="4" t="str">
        <f aca="false">Def_Sistemas_Conectores_Cabos!$B$23</f>
        <v>Terminal tubular branco</v>
      </c>
      <c r="Q36" s="8" t="str">
        <f aca="false">K36&amp;"/"&amp;M36&amp;CHAR(10)&amp;L36&amp;"/"&amp;N36</f>
        <v>TS-04:DI-ScrnCtrl-1/PWR-IN
TS-04:DI-ScrnCtrl-1/PWR-OUT</v>
      </c>
      <c r="R36" s="12" t="n">
        <v>0.3</v>
      </c>
      <c r="S36" s="12" t="n">
        <v>0.3</v>
      </c>
      <c r="T36" s="4" t="str">
        <f aca="false">Def_Sistemas_Conectores_Cabos!$C$13</f>
        <v>Cabo multivias</v>
      </c>
      <c r="U36" s="11" t="s">
        <v>37</v>
      </c>
      <c r="V36" s="13"/>
    </row>
    <row r="37" customFormat="false" ht="15.75" hidden="true" customHeight="true" outlineLevel="0" collapsed="false">
      <c r="A37" s="4" t="str">
        <f aca="false">Def_Sistemas_Conectores_Cabos!$A$3</f>
        <v>Diagnóstico</v>
      </c>
      <c r="B37" s="5" t="str">
        <f aca="false">Datas_Entregas!$A$3</f>
        <v>BTS/Anel</v>
      </c>
      <c r="C37" s="6" t="n">
        <f aca="false" t="array" ref="C37:C37">INDEX(Datas_Entregas!$B$2:$B$100, MATCH(B37, Datas_Entregas!$A$2:$A$100, 0), 1)</f>
        <v>43296</v>
      </c>
      <c r="D37" s="5" t="str">
        <f aca="false">Def_Status_Montagem!$A$2</f>
        <v>A verificar</v>
      </c>
      <c r="E37" s="4" t="str">
        <f aca="false">Def_Status_Montagem!$B$5</f>
        <v>DIG</v>
      </c>
      <c r="F37" s="7" t="str">
        <f aca="false" t="array" ref="F37:F37">INDEX(Def_Instancias_Equipamentos!$F$2:$F$4986, MATCH(K37, Def_Instancias_Equipamentos!$D$2:$D$4986, 0), 1)</f>
        <v>Túnel (BTS)</v>
      </c>
      <c r="G37" s="8" t="str">
        <f aca="false" t="array" ref="G37:G37">INDEX(Def_Instancias_Equipamentos!$F$2:$F$4986, MATCH(L37, Def_Instancias_Equipamentos!$D$2:$D$4986, 0), 1)</f>
        <v>Túnel (BTS)</v>
      </c>
      <c r="H37" s="7" t="str">
        <f aca="false" t="array" ref="H37:H37">INDEX(Def_Instancias_Equipamentos!$E$2:$E$4986, MATCH(K37, Def_Instancias_Equipamentos!$D$2:$D$4986, 0), 1)</f>
        <v>TS-04</v>
      </c>
      <c r="I37" s="8" t="str">
        <f aca="false" t="array" ref="I37:I37">INDEX(Def_Instancias_Equipamentos!$E$2:$E$4986, MATCH(L37, Def_Instancias_Equipamentos!$D$2:$D$4986, 0), 1)</f>
        <v>TS-04</v>
      </c>
      <c r="J37" s="8" t="str">
        <f aca="false">IF(H37=I37, "INTERNO", "EXTERNO")</f>
        <v>INTERNO</v>
      </c>
      <c r="K37" s="9" t="str">
        <f aca="false">Def_Instancias_Equipamentos!$D$197</f>
        <v>TS-04:DI-ScrnCtrl-2</v>
      </c>
      <c r="L37" s="4" t="str">
        <f aca="false">Def_Instancias_Equipamentos!$D$197</f>
        <v>TS-04:DI-ScrnCtrl-2</v>
      </c>
      <c r="M37" s="10" t="s">
        <v>35</v>
      </c>
      <c r="N37" s="11" t="s">
        <v>36</v>
      </c>
      <c r="O37" s="9" t="str">
        <f aca="false">Def_Sistemas_Conectores_Cabos!$B$20</f>
        <v>Micro-fit 2 vias fêmea</v>
      </c>
      <c r="P37" s="4" t="str">
        <f aca="false">Def_Sistemas_Conectores_Cabos!$B$23</f>
        <v>Terminal tubular branco</v>
      </c>
      <c r="Q37" s="8" t="str">
        <f aca="false">K37&amp;"/"&amp;M37&amp;CHAR(10)&amp;L37&amp;"/"&amp;N37</f>
        <v>TS-04:DI-ScrnCtrl-2/PWR-IN
TS-04:DI-ScrnCtrl-2/PWR-OUT</v>
      </c>
      <c r="R37" s="12" t="n">
        <v>0.3</v>
      </c>
      <c r="S37" s="12" t="n">
        <v>0.3</v>
      </c>
      <c r="T37" s="4" t="str">
        <f aca="false">Def_Sistemas_Conectores_Cabos!$C$13</f>
        <v>Cabo multivias</v>
      </c>
      <c r="U37" s="11" t="s">
        <v>37</v>
      </c>
      <c r="V37" s="13"/>
    </row>
    <row r="38" customFormat="false" ht="15.75" hidden="true" customHeight="true" outlineLevel="0" collapsed="false">
      <c r="A38" s="4" t="str">
        <f aca="false">Def_Sistemas_Conectores_Cabos!$A$3</f>
        <v>Diagnóstico</v>
      </c>
      <c r="B38" s="5" t="str">
        <f aca="false">Datas_Entregas!$A$3</f>
        <v>BTS/Anel</v>
      </c>
      <c r="C38" s="6" t="n">
        <f aca="false" t="array" ref="C38:C38">INDEX(Datas_Entregas!$B$2:$B$100, MATCH(B38, Datas_Entregas!$A$2:$A$100, 0), 1)</f>
        <v>43296</v>
      </c>
      <c r="D38" s="5" t="str">
        <f aca="false">Def_Status_Montagem!$A$2</f>
        <v>A verificar</v>
      </c>
      <c r="E38" s="4" t="str">
        <f aca="false">Def_Status_Montagem!$B$5</f>
        <v>DIG</v>
      </c>
      <c r="F38" s="7" t="str">
        <f aca="false" t="array" ref="F38:F38">INDEX(Def_Instancias_Equipamentos!$F$2:$F$4986, MATCH(K38, Def_Instancias_Equipamentos!$D$2:$D$4986, 0), 1)</f>
        <v>Túnel (BTS)</v>
      </c>
      <c r="G38" s="8" t="str">
        <f aca="false" t="array" ref="G38:G38">INDEX(Def_Instancias_Equipamentos!$F$2:$F$4986, MATCH(L38, Def_Instancias_Equipamentos!$D$2:$D$4986, 0), 1)</f>
        <v>Túnel (BTS)</v>
      </c>
      <c r="H38" s="7" t="str">
        <f aca="false" t="array" ref="H38:H38">INDEX(Def_Instancias_Equipamentos!$E$2:$E$4986, MATCH(K38, Def_Instancias_Equipamentos!$D$2:$D$4986, 0), 1)</f>
        <v>TS-04</v>
      </c>
      <c r="I38" s="8" t="str">
        <f aca="false" t="array" ref="I38:I38">INDEX(Def_Instancias_Equipamentos!$E$2:$E$4986, MATCH(L38, Def_Instancias_Equipamentos!$D$2:$D$4986, 0), 1)</f>
        <v>TS-04</v>
      </c>
      <c r="J38" s="8" t="str">
        <f aca="false">IF(H38=I38, "INTERNO", "EXTERNO")</f>
        <v>INTERNO</v>
      </c>
      <c r="K38" s="9" t="str">
        <f aca="false">Def_Instancias_Equipamentos!$D$198</f>
        <v>TS-04:DI-ScrnCtrl-3</v>
      </c>
      <c r="L38" s="4" t="str">
        <f aca="false">Def_Instancias_Equipamentos!$D$198</f>
        <v>TS-04:DI-ScrnCtrl-3</v>
      </c>
      <c r="M38" s="10" t="s">
        <v>35</v>
      </c>
      <c r="N38" s="11" t="s">
        <v>36</v>
      </c>
      <c r="O38" s="9" t="str">
        <f aca="false">Def_Sistemas_Conectores_Cabos!$B$20</f>
        <v>Micro-fit 2 vias fêmea</v>
      </c>
      <c r="P38" s="4" t="str">
        <f aca="false">Def_Sistemas_Conectores_Cabos!$B$23</f>
        <v>Terminal tubular branco</v>
      </c>
      <c r="Q38" s="8" t="str">
        <f aca="false">K38&amp;"/"&amp;M38&amp;CHAR(10)&amp;L38&amp;"/"&amp;N38</f>
        <v>TS-04:DI-ScrnCtrl-3/PWR-IN
TS-04:DI-ScrnCtrl-3/PWR-OUT</v>
      </c>
      <c r="R38" s="12" t="n">
        <v>0.3</v>
      </c>
      <c r="S38" s="12" t="n">
        <v>0.3</v>
      </c>
      <c r="T38" s="4" t="str">
        <f aca="false">Def_Sistemas_Conectores_Cabos!$C$13</f>
        <v>Cabo multivias</v>
      </c>
      <c r="U38" s="11" t="s">
        <v>37</v>
      </c>
      <c r="V38" s="13"/>
    </row>
    <row r="39" customFormat="false" ht="15.75" hidden="false" customHeight="true" outlineLevel="0" collapsed="false">
      <c r="A39" s="4" t="str">
        <f aca="false">Def_Sistemas_Conectores_Cabos!$A$6</f>
        <v>Timing Diagnóstico</v>
      </c>
      <c r="B39" s="5" t="str">
        <f aca="false">Datas_Entregas!$A$3</f>
        <v>BTS/Anel</v>
      </c>
      <c r="C39" s="6" t="n">
        <f aca="false" t="array" ref="C39:C39">INDEX(Datas_Entregas!$B$2:$B$100, MATCH(B39, Datas_Entregas!$A$2:$A$100, 0), 1)</f>
        <v>43296</v>
      </c>
      <c r="D39" s="5" t="str">
        <f aca="false">Def_Status_Montagem!$A$3</f>
        <v>Verficado - Pronto para Produção</v>
      </c>
      <c r="E39" s="4" t="str">
        <f aca="false">Def_Status_Montagem!$B$4</f>
        <v>Contratada (inclui etiqueta)</v>
      </c>
      <c r="F39" s="7" t="str">
        <f aca="false" t="array" ref="F39:F39">INDEX(Def_Instancias_Equipamentos!$F$2:$F$1224, MATCH(K39, Def_Instancias_Equipamentos!$D$2:$D$1224, 0), 1)</f>
        <v>Sala Racks 16</v>
      </c>
      <c r="G39" s="8" t="str">
        <f aca="false" t="array" ref="G39:G39">INDEX(Def_Instancias_Equipamentos!$F$2:$F$1224, MATCH(L39, Def_Instancias_Equipamentos!$D$2:$D$1224, 0), 1)</f>
        <v>Sala Racks 16</v>
      </c>
      <c r="H39" s="7" t="str">
        <f aca="false" t="array" ref="H39:H39">INDEX(Def_Instancias_Equipamentos!$E$2:$E$1224, MATCH(K39, Def_Instancias_Equipamentos!$D$2:$D$1224, 0), 1)</f>
        <v>IA-16RaBbB</v>
      </c>
      <c r="I39" s="8" t="str">
        <f aca="false" t="array" ref="I39:I39">INDEX(Def_Instancias_Equipamentos!$E$2:$E$1224, MATCH(L39, Def_Instancias_Equipamentos!$D$2:$D$1224, 0), 1)</f>
        <v>IA-16RaBbB</v>
      </c>
      <c r="J39" s="8" t="str">
        <f aca="false">IF(H39=I39, "INTERNO", "EXTERNO")</f>
        <v>INTERNO</v>
      </c>
      <c r="K39" s="9" t="str">
        <f aca="false">Def_Instancias_Equipamentos!$D$78</f>
        <v>IA-16RaBbB:TI-EVE</v>
      </c>
      <c r="L39" s="4" t="str">
        <f aca="false">Def_Instancias_Equipamentos!$D$260</f>
        <v>SI-Glob:DI-BbBFBE</v>
      </c>
      <c r="M39" s="10" t="s">
        <v>22</v>
      </c>
      <c r="N39" s="11" t="s">
        <v>40</v>
      </c>
      <c r="O39" s="9" t="str">
        <f aca="false">Def_Sistemas_Conectores_Cabos!$B$12</f>
        <v>Lemo 00.250</v>
      </c>
      <c r="P39" s="4" t="str">
        <f aca="false">Def_Sistemas_Conectores_Cabos!$B$7</f>
        <v>SMA 50-ohm</v>
      </c>
      <c r="Q39" s="8" t="str">
        <f aca="false">K39&amp;"/"&amp;M39&amp;CHAR(10)&amp;L39&amp;"/"&amp;N39</f>
        <v>IA-16RaBbB:TI-EVE/RFOUT
SI-Glob:DI-BbBFBE/REFERENCE_IN</v>
      </c>
      <c r="R39" s="12" t="n">
        <v>0.5</v>
      </c>
      <c r="S39" s="12" t="n">
        <v>0.5</v>
      </c>
      <c r="T39" s="4" t="str">
        <f aca="false">Def_Sistemas_Conectores_Cabos!$C$9</f>
        <v>RG316</v>
      </c>
      <c r="U39" s="11" t="s">
        <v>41</v>
      </c>
      <c r="V39" s="13"/>
    </row>
    <row r="40" customFormat="false" ht="15.75" hidden="true" customHeight="true" outlineLevel="0" collapsed="false">
      <c r="A40" s="4" t="str">
        <f aca="false">Def_Sistemas_Conectores_Cabos!$A$9</f>
        <v>Timing Pulsados</v>
      </c>
      <c r="B40" s="5"/>
      <c r="C40" s="6" t="e">
        <f aca="false" t="array" ref="C40:C40">INDEX(Datas_Entregas!$B$2:$B$100, MATCH(B40, Datas_Entregas!$A$2:$A$100, 0), 1)</f>
        <v>#N/A</v>
      </c>
      <c r="D40" s="5" t="str">
        <f aca="false">Def_Status_Montagem!$A$3</f>
        <v>Verficado - Pronto para Produção</v>
      </c>
      <c r="E40" s="4" t="str">
        <f aca="false">Def_Status_Montagem!$B$7</f>
        <v>Outro Grupo LNLS</v>
      </c>
      <c r="F40" s="7" t="str">
        <f aca="false" t="array" ref="F40:F40">INDEX(Def_Instancias_Equipamentos!$F$2:$F$1224, MATCH(K40, Def_Instancias_Equipamentos!$D$2:$D$1224, 0), 1)</f>
        <v>Sala Racks 1</v>
      </c>
      <c r="G40" s="8" t="str">
        <f aca="false" t="array" ref="G40:G40">INDEX(Def_Instancias_Equipamentos!$F$2:$F$1224, MATCH(L40, Def_Instancias_Equipamentos!$D$2:$D$1224, 0), 1)</f>
        <v>Sala Racks 1</v>
      </c>
      <c r="H40" s="7" t="str">
        <f aca="false" t="array" ref="H40:H40">INDEX(Def_Instancias_Equipamentos!$E$2:$E$1224, MATCH(K40, Def_Instancias_Equipamentos!$D$2:$D$1224, 0), 1)</f>
        <v>IA-01RaInj01</v>
      </c>
      <c r="I40" s="8" t="str">
        <f aca="false" t="array" ref="I40:I40">INDEX(Def_Instancias_Equipamentos!$E$2:$E$1224, MATCH(L40, Def_Instancias_Equipamentos!$D$2:$D$1224, 0), 1)</f>
        <v>IA-01RaInj01</v>
      </c>
      <c r="J40" s="8" t="str">
        <f aca="false">IF(H40=I40, "INTERNO", "EXTERNO")</f>
        <v>INTERNO</v>
      </c>
      <c r="K40" s="9" t="str">
        <f aca="false">Def_Instancias_Equipamentos!$D$115</f>
        <v>IA-01RaInj01:TI-OEMultPOF</v>
      </c>
      <c r="L40" s="4" t="str">
        <f aca="false">Def_Instancias_Equipamentos!$D$242</f>
        <v>BO-01D:PU-InjKckrCtrl</v>
      </c>
      <c r="M40" s="10" t="s">
        <v>42</v>
      </c>
      <c r="N40" s="11" t="s">
        <v>25</v>
      </c>
      <c r="O40" s="9" t="str">
        <f aca="false">Def_Sistemas_Conectores_Cabos!$B$9</f>
        <v>BNC 50-ohm</v>
      </c>
      <c r="P40" s="4" t="str">
        <f aca="false">Def_Sistemas_Conectores_Cabos!$B$9</f>
        <v>BNC 50-ohm</v>
      </c>
      <c r="Q40" s="8" t="str">
        <f aca="false">K40&amp;"/"&amp;M40&amp;CHAR(10)&amp;L40&amp;"/"&amp;N40</f>
        <v>IA-01RaInj01:TI-OEMultPOF/OUT-1
BO-01D:PU-InjKckrCtrl/Trig_in</v>
      </c>
      <c r="R40" s="12" t="n">
        <v>0.5</v>
      </c>
      <c r="S40" s="12" t="n">
        <v>0.5</v>
      </c>
      <c r="T40" s="4" t="str">
        <f aca="false">Def_Sistemas_Conectores_Cabos!$C$10</f>
        <v>LMR-195</v>
      </c>
      <c r="U40" s="11" t="s">
        <v>43</v>
      </c>
      <c r="V40" s="13"/>
    </row>
    <row r="41" customFormat="false" ht="15.75" hidden="true" customHeight="true" outlineLevel="0" collapsed="false">
      <c r="A41" s="4" t="str">
        <f aca="false">Def_Sistemas_Conectores_Cabos!$A$9</f>
        <v>Timing Pulsados</v>
      </c>
      <c r="B41" s="5"/>
      <c r="C41" s="6" t="e">
        <f aca="false" t="array" ref="C41:C41">INDEX(Datas_Entregas!$B$2:$B$100, MATCH(B41, Datas_Entregas!$A$2:$A$100, 0), 1)</f>
        <v>#N/A</v>
      </c>
      <c r="D41" s="5" t="str">
        <f aca="false">Def_Status_Montagem!$A$3</f>
        <v>Verficado - Pronto para Produção</v>
      </c>
      <c r="E41" s="4" t="str">
        <f aca="false">Def_Status_Montagem!$B$7</f>
        <v>Outro Grupo LNLS</v>
      </c>
      <c r="F41" s="7" t="str">
        <f aca="false" t="array" ref="F41:F41">INDEX(Def_Instancias_Equipamentos!$F$2:$F$1224, MATCH(K41, Def_Instancias_Equipamentos!$D$2:$D$1224, 0), 1)</f>
        <v>Sala Racks 1</v>
      </c>
      <c r="G41" s="8" t="str">
        <f aca="false" t="array" ref="G41:G41">INDEX(Def_Instancias_Equipamentos!$F$2:$F$1224, MATCH(L41, Def_Instancias_Equipamentos!$D$2:$D$1224, 0), 1)</f>
        <v>Sala Racks 1</v>
      </c>
      <c r="H41" s="7" t="str">
        <f aca="false" t="array" ref="H41:H41">INDEX(Def_Instancias_Equipamentos!$E$2:$E$1224, MATCH(K41, Def_Instancias_Equipamentos!$D$2:$D$1224, 0), 1)</f>
        <v>IA-01RaInj01</v>
      </c>
      <c r="I41" s="8" t="str">
        <f aca="false" t="array" ref="I41:I41">INDEX(Def_Instancias_Equipamentos!$E$2:$E$1224, MATCH(L41, Def_Instancias_Equipamentos!$D$2:$D$1224, 0), 1)</f>
        <v>IA-01RaInj01</v>
      </c>
      <c r="J41" s="8" t="str">
        <f aca="false">IF(H41=I41, "INTERNO", "EXTERNO")</f>
        <v>INTERNO</v>
      </c>
      <c r="K41" s="9" t="str">
        <f aca="false">Def_Instancias_Equipamentos!$D$115</f>
        <v>IA-01RaInj01:TI-OEMultPOF</v>
      </c>
      <c r="L41" s="4" t="str">
        <f aca="false">Def_Instancias_Equipamentos!$D$229</f>
        <v>TB-04:PU-InjSeptCtrl</v>
      </c>
      <c r="M41" s="10" t="s">
        <v>44</v>
      </c>
      <c r="N41" s="11" t="s">
        <v>25</v>
      </c>
      <c r="O41" s="9" t="str">
        <f aca="false">Def_Sistemas_Conectores_Cabos!$B$9</f>
        <v>BNC 50-ohm</v>
      </c>
      <c r="P41" s="4" t="str">
        <f aca="false">Def_Sistemas_Conectores_Cabos!$B$9</f>
        <v>BNC 50-ohm</v>
      </c>
      <c r="Q41" s="8" t="str">
        <f aca="false">K41&amp;"/"&amp;M41&amp;CHAR(10)&amp;L41&amp;"/"&amp;N41</f>
        <v>IA-01RaInj01:TI-OEMultPOF/OUT-2
TB-04:PU-InjSeptCtrl/Trig_in</v>
      </c>
      <c r="R41" s="12" t="n">
        <v>0.5</v>
      </c>
      <c r="S41" s="12" t="n">
        <v>0.5</v>
      </c>
      <c r="T41" s="4" t="str">
        <f aca="false">Def_Sistemas_Conectores_Cabos!$C$10</f>
        <v>LMR-195</v>
      </c>
      <c r="U41" s="11" t="s">
        <v>43</v>
      </c>
      <c r="V41" s="13"/>
    </row>
    <row r="42" customFormat="false" ht="15.75" hidden="true" customHeight="true" outlineLevel="0" collapsed="false">
      <c r="A42" s="4" t="str">
        <f aca="false">Def_Sistemas_Conectores_Cabos!$A$9</f>
        <v>Timing Pulsados</v>
      </c>
      <c r="B42" s="5"/>
      <c r="C42" s="6" t="e">
        <f aca="false" t="array" ref="C42:C42">INDEX(Datas_Entregas!$B$2:$B$100, MATCH(B42, Datas_Entregas!$A$2:$A$100, 0), 1)</f>
        <v>#N/A</v>
      </c>
      <c r="D42" s="5" t="str">
        <f aca="false">Def_Status_Montagem!$A$3</f>
        <v>Verficado - Pronto para Produção</v>
      </c>
      <c r="E42" s="4" t="str">
        <f aca="false">Def_Status_Montagem!$B$7</f>
        <v>Outro Grupo LNLS</v>
      </c>
      <c r="F42" s="7" t="str">
        <f aca="false" t="array" ref="F42:F42">INDEX(Def_Instancias_Equipamentos!$F$2:$F$1224, MATCH(K42, Def_Instancias_Equipamentos!$D$2:$D$1224, 0), 1)</f>
        <v>Sala Racks 1</v>
      </c>
      <c r="G42" s="8" t="str">
        <f aca="false" t="array" ref="G42:G42">INDEX(Def_Instancias_Equipamentos!$F$2:$F$1224, MATCH(L42, Def_Instancias_Equipamentos!$D$2:$D$1224, 0), 1)</f>
        <v>Sala Racks 1</v>
      </c>
      <c r="H42" s="7" t="str">
        <f aca="false" t="array" ref="H42:H42">INDEX(Def_Instancias_Equipamentos!$E$2:$E$1224, MATCH(K42, Def_Instancias_Equipamentos!$D$2:$D$1224, 0), 1)</f>
        <v>IA-01RaInj04</v>
      </c>
      <c r="I42" s="8" t="str">
        <f aca="false" t="array" ref="I42:I42">INDEX(Def_Instancias_Equipamentos!$E$2:$E$1224, MATCH(L42, Def_Instancias_Equipamentos!$D$2:$D$1224, 0), 1)</f>
        <v>IA-01RaInj04</v>
      </c>
      <c r="J42" s="8" t="str">
        <f aca="false">IF(H42=I42, "INTERNO", "EXTERNO")</f>
        <v>INTERNO</v>
      </c>
      <c r="K42" s="9" t="str">
        <f aca="false">Def_Instancias_Equipamentos!$D$116</f>
        <v>IA-01RaInj04:TI-OEMultPOF</v>
      </c>
      <c r="L42" s="4" t="str">
        <f aca="false">Def_Instancias_Equipamentos!$D$226</f>
        <v>TS-04:PU-InjSeptGCtrl-1</v>
      </c>
      <c r="M42" s="10" t="s">
        <v>42</v>
      </c>
      <c r="N42" s="11" t="s">
        <v>25</v>
      </c>
      <c r="O42" s="9" t="str">
        <f aca="false">Def_Sistemas_Conectores_Cabos!$B$9</f>
        <v>BNC 50-ohm</v>
      </c>
      <c r="P42" s="4" t="str">
        <f aca="false">Def_Sistemas_Conectores_Cabos!$B$9</f>
        <v>BNC 50-ohm</v>
      </c>
      <c r="Q42" s="8" t="str">
        <f aca="false">K42&amp;"/"&amp;M42&amp;CHAR(10)&amp;L42&amp;"/"&amp;N42</f>
        <v>IA-01RaInj04:TI-OEMultPOF/OUT-1
TS-04:PU-InjSeptGCtrl-1/Trig_in</v>
      </c>
      <c r="R42" s="12" t="n">
        <v>0.5</v>
      </c>
      <c r="S42" s="12" t="n">
        <v>0.5</v>
      </c>
      <c r="T42" s="4" t="str">
        <f aca="false">Def_Sistemas_Conectores_Cabos!$C$10</f>
        <v>LMR-195</v>
      </c>
      <c r="U42" s="11" t="s">
        <v>45</v>
      </c>
      <c r="V42" s="13"/>
    </row>
    <row r="43" customFormat="false" ht="15.75" hidden="true" customHeight="true" outlineLevel="0" collapsed="false">
      <c r="A43" s="4" t="str">
        <f aca="false">Def_Sistemas_Conectores_Cabos!$A$9</f>
        <v>Timing Pulsados</v>
      </c>
      <c r="B43" s="5"/>
      <c r="C43" s="6" t="e">
        <f aca="false" t="array" ref="C43:C43">INDEX(Datas_Entregas!$B$2:$B$100, MATCH(B43, Datas_Entregas!$A$2:$A$100, 0), 1)</f>
        <v>#N/A</v>
      </c>
      <c r="D43" s="5" t="str">
        <f aca="false">Def_Status_Montagem!$A$3</f>
        <v>Verficado - Pronto para Produção</v>
      </c>
      <c r="E43" s="4" t="str">
        <f aca="false">Def_Status_Montagem!$B$7</f>
        <v>Outro Grupo LNLS</v>
      </c>
      <c r="F43" s="7" t="str">
        <f aca="false" t="array" ref="F43:F43">INDEX(Def_Instancias_Equipamentos!$F$2:$F$1224, MATCH(K43, Def_Instancias_Equipamentos!$D$2:$D$1224, 0), 1)</f>
        <v>Sala Racks 1</v>
      </c>
      <c r="G43" s="8" t="str">
        <f aca="false" t="array" ref="G43:G43">INDEX(Def_Instancias_Equipamentos!$F$2:$F$1224, MATCH(L43, Def_Instancias_Equipamentos!$D$2:$D$1224, 0), 1)</f>
        <v>Sala Racks 1</v>
      </c>
      <c r="H43" s="7" t="str">
        <f aca="false" t="array" ref="H43:H43">INDEX(Def_Instancias_Equipamentos!$E$2:$E$1224, MATCH(K43, Def_Instancias_Equipamentos!$D$2:$D$1224, 0), 1)</f>
        <v>IA-01RaInj04</v>
      </c>
      <c r="I43" s="8" t="str">
        <f aca="false" t="array" ref="I43:I43">INDEX(Def_Instancias_Equipamentos!$E$2:$E$1224, MATCH(L43, Def_Instancias_Equipamentos!$D$2:$D$1224, 0), 1)</f>
        <v>IA-01RaInj04</v>
      </c>
      <c r="J43" s="8" t="str">
        <f aca="false">IF(H43=I43, "INTERNO", "EXTERNO")</f>
        <v>INTERNO</v>
      </c>
      <c r="K43" s="9" t="str">
        <f aca="false">Def_Instancias_Equipamentos!$D$116</f>
        <v>IA-01RaInj04:TI-OEMultPOF</v>
      </c>
      <c r="L43" s="4" t="str">
        <f aca="false">Def_Instancias_Equipamentos!$D$227</f>
        <v>TS-04:PU-InjSeptGCtrl-2</v>
      </c>
      <c r="M43" s="10" t="s">
        <v>44</v>
      </c>
      <c r="N43" s="11" t="s">
        <v>25</v>
      </c>
      <c r="O43" s="9" t="str">
        <f aca="false">Def_Sistemas_Conectores_Cabos!$B$9</f>
        <v>BNC 50-ohm</v>
      </c>
      <c r="P43" s="4" t="str">
        <f aca="false">Def_Sistemas_Conectores_Cabos!$B$9</f>
        <v>BNC 50-ohm</v>
      </c>
      <c r="Q43" s="8" t="str">
        <f aca="false">K43&amp;"/"&amp;M43&amp;CHAR(10)&amp;L43&amp;"/"&amp;N43</f>
        <v>IA-01RaInj04:TI-OEMultPOF/OUT-2
TS-04:PU-InjSeptGCtrl-2/Trig_in</v>
      </c>
      <c r="R43" s="12" t="n">
        <v>0.5</v>
      </c>
      <c r="S43" s="12" t="n">
        <v>0.5</v>
      </c>
      <c r="T43" s="4" t="str">
        <f aca="false">Def_Sistemas_Conectores_Cabos!$C$10</f>
        <v>LMR-195</v>
      </c>
      <c r="U43" s="11" t="s">
        <v>46</v>
      </c>
      <c r="V43" s="13"/>
    </row>
    <row r="44" customFormat="false" ht="15.75" hidden="true" customHeight="true" outlineLevel="0" collapsed="false">
      <c r="A44" s="4" t="str">
        <f aca="false">Def_Sistemas_Conectores_Cabos!$A$9</f>
        <v>Timing Pulsados</v>
      </c>
      <c r="B44" s="5"/>
      <c r="C44" s="6" t="e">
        <f aca="false" t="array" ref="C44:C44">INDEX(Datas_Entregas!$B$2:$B$100, MATCH(B44, Datas_Entregas!$A$2:$A$100, 0), 1)</f>
        <v>#N/A</v>
      </c>
      <c r="D44" s="5" t="str">
        <f aca="false">Def_Status_Montagem!$A$3</f>
        <v>Verficado - Pronto para Produção</v>
      </c>
      <c r="E44" s="4" t="str">
        <f aca="false">Def_Status_Montagem!$B$7</f>
        <v>Outro Grupo LNLS</v>
      </c>
      <c r="F44" s="7" t="str">
        <f aca="false" t="array" ref="F44:F44">INDEX(Def_Instancias_Equipamentos!$F$2:$F$1224, MATCH(K44, Def_Instancias_Equipamentos!$D$2:$D$1224, 0), 1)</f>
        <v>Sala Racks 1</v>
      </c>
      <c r="G44" s="8" t="str">
        <f aca="false" t="array" ref="G44:G44">INDEX(Def_Instancias_Equipamentos!$F$2:$F$1224, MATCH(L44, Def_Instancias_Equipamentos!$D$2:$D$1224, 0), 1)</f>
        <v>Sala Racks 1</v>
      </c>
      <c r="H44" s="7" t="str">
        <f aca="false" t="array" ref="H44:H44">INDEX(Def_Instancias_Equipamentos!$E$2:$E$1224, MATCH(K44, Def_Instancias_Equipamentos!$D$2:$D$1224, 0), 1)</f>
        <v>IA-01RaInj05</v>
      </c>
      <c r="I44" s="8" t="str">
        <f aca="false" t="array" ref="I44:I44">INDEX(Def_Instancias_Equipamentos!$E$2:$E$1224, MATCH(L44, Def_Instancias_Equipamentos!$D$2:$D$1224, 0), 1)</f>
        <v>IA-01RaInj05</v>
      </c>
      <c r="J44" s="8" t="str">
        <f aca="false">IF(H44=I44, "INTERNO", "EXTERNO")</f>
        <v>INTERNO</v>
      </c>
      <c r="K44" s="9" t="str">
        <f aca="false">Def_Instancias_Equipamentos!$D$117</f>
        <v>IA-01RaInj05:TI-OEMultPOF</v>
      </c>
      <c r="L44" s="4" t="str">
        <f aca="false">Def_Instancias_Equipamentos!$D$216</f>
        <v>SI-01SA:PU-InjNLKckrCtrl</v>
      </c>
      <c r="M44" s="10" t="s">
        <v>42</v>
      </c>
      <c r="N44" s="11" t="s">
        <v>25</v>
      </c>
      <c r="O44" s="9" t="str">
        <f aca="false">Def_Sistemas_Conectores_Cabos!$B$9</f>
        <v>BNC 50-ohm</v>
      </c>
      <c r="P44" s="4" t="str">
        <f aca="false">Def_Sistemas_Conectores_Cabos!$B$9</f>
        <v>BNC 50-ohm</v>
      </c>
      <c r="Q44" s="8" t="str">
        <f aca="false">K44&amp;"/"&amp;M44&amp;CHAR(10)&amp;L44&amp;"/"&amp;N44</f>
        <v>IA-01RaInj05:TI-OEMultPOF/OUT-1
SI-01SA:PU-InjNLKckrCtrl/Trig_in</v>
      </c>
      <c r="R44" s="12" t="n">
        <v>0.5</v>
      </c>
      <c r="S44" s="12" t="n">
        <v>0.5</v>
      </c>
      <c r="T44" s="4" t="str">
        <f aca="false">Def_Sistemas_Conectores_Cabos!$C$10</f>
        <v>LMR-195</v>
      </c>
      <c r="U44" s="11" t="s">
        <v>43</v>
      </c>
      <c r="V44" s="13"/>
    </row>
    <row r="45" customFormat="false" ht="15.75" hidden="true" customHeight="true" outlineLevel="0" collapsed="false">
      <c r="A45" s="4" t="str">
        <f aca="false">Def_Sistemas_Conectores_Cabos!$A$9</f>
        <v>Timing Pulsados</v>
      </c>
      <c r="B45" s="5"/>
      <c r="C45" s="6" t="e">
        <f aca="false" t="array" ref="C45:C45">INDEX(Datas_Entregas!$B$2:$B$100, MATCH(B45, Datas_Entregas!$A$2:$A$100, 0), 1)</f>
        <v>#N/A</v>
      </c>
      <c r="D45" s="5" t="str">
        <f aca="false">Def_Status_Montagem!$A$3</f>
        <v>Verficado - Pronto para Produção</v>
      </c>
      <c r="E45" s="4" t="str">
        <f aca="false">Def_Status_Montagem!$B$7</f>
        <v>Outro Grupo LNLS</v>
      </c>
      <c r="F45" s="7" t="str">
        <f aca="false" t="array" ref="F45:F45">INDEX(Def_Instancias_Equipamentos!$F$2:$F$1224, MATCH(K45, Def_Instancias_Equipamentos!$D$2:$D$1224, 0), 1)</f>
        <v>Sala Racks 1</v>
      </c>
      <c r="G45" s="8" t="str">
        <f aca="false" t="array" ref="G45:G45">INDEX(Def_Instancias_Equipamentos!$F$2:$F$1224, MATCH(L45, Def_Instancias_Equipamentos!$D$2:$D$1224, 0), 1)</f>
        <v>Sala Racks 1</v>
      </c>
      <c r="H45" s="7" t="str">
        <f aca="false" t="array" ref="H45:H45">INDEX(Def_Instancias_Equipamentos!$E$2:$E$1224, MATCH(K45, Def_Instancias_Equipamentos!$D$2:$D$1224, 0), 1)</f>
        <v>IA-01RaInj05</v>
      </c>
      <c r="I45" s="8" t="str">
        <f aca="false" t="array" ref="I45:I45">INDEX(Def_Instancias_Equipamentos!$E$2:$E$1224, MATCH(L45, Def_Instancias_Equipamentos!$D$2:$D$1224, 0), 1)</f>
        <v>IA-01RaInj05</v>
      </c>
      <c r="J45" s="8" t="str">
        <f aca="false">IF(H45=I45, "INTERNO", "EXTERNO")</f>
        <v>INTERNO</v>
      </c>
      <c r="K45" s="9" t="str">
        <f aca="false">Def_Instancias_Equipamentos!$D$117</f>
        <v>IA-01RaInj05:TI-OEMultPOF</v>
      </c>
      <c r="L45" s="4" t="str">
        <f aca="false">Def_Instancias_Equipamentos!$D$241</f>
        <v>SI-01SA:PU-InjDpKckrCtrl</v>
      </c>
      <c r="M45" s="10" t="s">
        <v>44</v>
      </c>
      <c r="N45" s="11" t="s">
        <v>25</v>
      </c>
      <c r="O45" s="9" t="str">
        <f aca="false">Def_Sistemas_Conectores_Cabos!$B$9</f>
        <v>BNC 50-ohm</v>
      </c>
      <c r="P45" s="4" t="str">
        <f aca="false">Def_Sistemas_Conectores_Cabos!$B$9</f>
        <v>BNC 50-ohm</v>
      </c>
      <c r="Q45" s="8" t="str">
        <f aca="false">K45&amp;"/"&amp;M45&amp;CHAR(10)&amp;L45&amp;"/"&amp;N45</f>
        <v>IA-01RaInj05:TI-OEMultPOF/OUT-2
SI-01SA:PU-InjDpKckrCtrl/Trig_in</v>
      </c>
      <c r="R45" s="12" t="n">
        <v>0.5</v>
      </c>
      <c r="S45" s="12" t="n">
        <v>0.5</v>
      </c>
      <c r="T45" s="4" t="str">
        <f aca="false">Def_Sistemas_Conectores_Cabos!$C$10</f>
        <v>LMR-195</v>
      </c>
      <c r="U45" s="11" t="s">
        <v>43</v>
      </c>
      <c r="V45" s="13"/>
    </row>
    <row r="46" customFormat="false" ht="15.75" hidden="true" customHeight="true" outlineLevel="0" collapsed="false">
      <c r="A46" s="4" t="str">
        <f aca="false">Def_Sistemas_Conectores_Cabos!$A$9</f>
        <v>Timing Pulsados</v>
      </c>
      <c r="B46" s="5"/>
      <c r="C46" s="6" t="e">
        <f aca="false" t="array" ref="C46:C46">INDEX(Datas_Entregas!$B$2:$B$100, MATCH(B46, Datas_Entregas!$A$2:$A$100, 0), 1)</f>
        <v>#N/A</v>
      </c>
      <c r="D46" s="5" t="str">
        <f aca="false">Def_Status_Montagem!$A$3</f>
        <v>Verficado - Pronto para Produção</v>
      </c>
      <c r="E46" s="4" t="str">
        <f aca="false">Def_Status_Montagem!$B$7</f>
        <v>Outro Grupo LNLS</v>
      </c>
      <c r="F46" s="7" t="str">
        <f aca="false" t="array" ref="F46:F46">INDEX(Def_Instancias_Equipamentos!$F$2:$F$1224, MATCH(K46, Def_Instancias_Equipamentos!$D$2:$D$1224, 0), 1)</f>
        <v>Sala Racks 1</v>
      </c>
      <c r="G46" s="8" t="str">
        <f aca="false" t="array" ref="G46:G46">INDEX(Def_Instancias_Equipamentos!$F$2:$F$1224, MATCH(L46, Def_Instancias_Equipamentos!$D$2:$D$1224, 0), 1)</f>
        <v>Sala Racks 1</v>
      </c>
      <c r="H46" s="7" t="str">
        <f aca="false" t="array" ref="H46:H46">INDEX(Def_Instancias_Equipamentos!$E$2:$E$1224, MATCH(K46, Def_Instancias_Equipamentos!$D$2:$D$1224, 0), 1)</f>
        <v>IA-01RaInj05</v>
      </c>
      <c r="I46" s="8" t="str">
        <f aca="false" t="array" ref="I46:I46">INDEX(Def_Instancias_Equipamentos!$E$2:$E$1224, MATCH(L46, Def_Instancias_Equipamentos!$D$2:$D$1224, 0), 1)</f>
        <v>IA-01RaInj05</v>
      </c>
      <c r="J46" s="8" t="str">
        <f aca="false">IF(H46=I46, "INTERNO", "EXTERNO")</f>
        <v>INTERNO</v>
      </c>
      <c r="K46" s="9" t="str">
        <f aca="false">Def_Instancias_Equipamentos!$D$117</f>
        <v>IA-01RaInj05:TI-OEMultPOF</v>
      </c>
      <c r="L46" s="4" t="str">
        <f aca="false">Def_Instancias_Equipamentos!$D$214</f>
        <v>SI-01SA:PU-PingHCtrl</v>
      </c>
      <c r="M46" s="10" t="s">
        <v>47</v>
      </c>
      <c r="N46" s="11" t="s">
        <v>25</v>
      </c>
      <c r="O46" s="9" t="str">
        <f aca="false">Def_Sistemas_Conectores_Cabos!$B$9</f>
        <v>BNC 50-ohm</v>
      </c>
      <c r="P46" s="4" t="str">
        <f aca="false">Def_Sistemas_Conectores_Cabos!$B$9</f>
        <v>BNC 50-ohm</v>
      </c>
      <c r="Q46" s="8" t="str">
        <f aca="false">K46&amp;"/"&amp;M46&amp;CHAR(10)&amp;L46&amp;"/"&amp;N46</f>
        <v>IA-01RaInj05:TI-OEMultPOF/OUT-3
SI-01SA:PU-PingHCtrl/Trig_in</v>
      </c>
      <c r="R46" s="12" t="n">
        <v>0.5</v>
      </c>
      <c r="S46" s="12" t="n">
        <v>0.5</v>
      </c>
      <c r="T46" s="4" t="str">
        <f aca="false">Def_Sistemas_Conectores_Cabos!$C$10</f>
        <v>LMR-195</v>
      </c>
      <c r="U46" s="11" t="s">
        <v>43</v>
      </c>
      <c r="V46" s="13"/>
    </row>
    <row r="47" customFormat="false" ht="15.75" hidden="false" customHeight="true" outlineLevel="0" collapsed="false">
      <c r="A47" s="4" t="str">
        <f aca="false">Def_Sistemas_Conectores_Cabos!$A$6</f>
        <v>Timing Diagnóstico</v>
      </c>
      <c r="B47" s="5" t="str">
        <f aca="false">Datas_Entregas!$A$3</f>
        <v>BTS/Anel</v>
      </c>
      <c r="C47" s="6" t="n">
        <f aca="false" t="array" ref="C47:C47">INDEX(Datas_Entregas!$B$2:$B$100, MATCH(B47, Datas_Entregas!$A$2:$A$100, 0), 1)</f>
        <v>43296</v>
      </c>
      <c r="D47" s="5" t="str">
        <f aca="false">Def_Status_Montagem!$A$3</f>
        <v>Verficado - Pronto para Produção</v>
      </c>
      <c r="E47" s="4" t="str">
        <f aca="false">Def_Status_Montagem!$B$4</f>
        <v>Contratada (inclui etiqueta)</v>
      </c>
      <c r="F47" s="7" t="str">
        <f aca="false" t="array" ref="F47:F47">INDEX(Def_Instancias_Equipamentos!$F$2:$F$1224, MATCH(K47, Def_Instancias_Equipamentos!$D$2:$D$1224, 0), 1)</f>
        <v>Sala Racks 16</v>
      </c>
      <c r="G47" s="8" t="str">
        <f aca="false" t="array" ref="G47:G47">INDEX(Def_Instancias_Equipamentos!$F$2:$F$1224, MATCH(L47, Def_Instancias_Equipamentos!$D$2:$D$1224, 0), 1)</f>
        <v>Sala Racks 16</v>
      </c>
      <c r="H47" s="7" t="str">
        <f aca="false" t="array" ref="H47:H47">INDEX(Def_Instancias_Equipamentos!$E$2:$E$1224, MATCH(K47, Def_Instancias_Equipamentos!$D$2:$D$1224, 0), 1)</f>
        <v>IA-16RaBbB</v>
      </c>
      <c r="I47" s="8" t="str">
        <f aca="false" t="array" ref="I47:I47">INDEX(Def_Instancias_Equipamentos!$E$2:$E$1224, MATCH(L47, Def_Instancias_Equipamentos!$D$2:$D$1224, 0), 1)</f>
        <v>IA-16RaBbB</v>
      </c>
      <c r="J47" s="8" t="str">
        <f aca="false">IF(H47=I47, "INTERNO", "EXTERNO")</f>
        <v>INTERNO</v>
      </c>
      <c r="K47" s="9" t="str">
        <f aca="false">Def_Instancias_Equipamentos!$D$78</f>
        <v>IA-16RaBbB:TI-EVE</v>
      </c>
      <c r="L47" s="4" t="str">
        <f aca="false">Def_Instancias_Equipamentos!$D$236</f>
        <v>SI-Glob:DI-BbBProc-H</v>
      </c>
      <c r="M47" s="10" t="s">
        <v>48</v>
      </c>
      <c r="N47" s="11" t="s">
        <v>49</v>
      </c>
      <c r="O47" s="9" t="str">
        <f aca="false">Def_Sistemas_Conectores_Cabos!$B$12</f>
        <v>Lemo 00.250</v>
      </c>
      <c r="P47" s="4" t="str">
        <f aca="false">Def_Sistemas_Conectores_Cabos!$B$7</f>
        <v>SMA 50-ohm</v>
      </c>
      <c r="Q47" s="8" t="str">
        <f aca="false">K47&amp;"/"&amp;M47&amp;CHAR(10)&amp;L47&amp;"/"&amp;N47</f>
        <v>IA-16RaBbB:TI-EVE/OTP0
SI-Glob:DI-BbBProc-H/TRIG1</v>
      </c>
      <c r="R47" s="12" t="n">
        <v>2</v>
      </c>
      <c r="S47" s="12" t="n">
        <v>2</v>
      </c>
      <c r="T47" s="4" t="str">
        <f aca="false">Def_Sistemas_Conectores_Cabos!$C$9</f>
        <v>RG316</v>
      </c>
      <c r="U47" s="11" t="s">
        <v>50</v>
      </c>
      <c r="V47" s="13"/>
    </row>
    <row r="48" customFormat="false" ht="15.75" hidden="false" customHeight="true" outlineLevel="0" collapsed="false">
      <c r="A48" s="4" t="str">
        <f aca="false">Def_Sistemas_Conectores_Cabos!$A$6</f>
        <v>Timing Diagnóstico</v>
      </c>
      <c r="B48" s="5" t="str">
        <f aca="false">Datas_Entregas!$A$3</f>
        <v>BTS/Anel</v>
      </c>
      <c r="C48" s="6" t="n">
        <f aca="false" t="array" ref="C48:C48">INDEX(Datas_Entregas!$B$2:$B$100, MATCH(B48, Datas_Entregas!$A$2:$A$100, 0), 1)</f>
        <v>43296</v>
      </c>
      <c r="D48" s="5" t="str">
        <f aca="false">Def_Status_Montagem!$A$3</f>
        <v>Verficado - Pronto para Produção</v>
      </c>
      <c r="E48" s="4" t="str">
        <f aca="false">Def_Status_Montagem!$B$4</f>
        <v>Contratada (inclui etiqueta)</v>
      </c>
      <c r="F48" s="7" t="str">
        <f aca="false" t="array" ref="F48:F48">INDEX(Def_Instancias_Equipamentos!$F$2:$F$1224, MATCH(K48, Def_Instancias_Equipamentos!$D$2:$D$1224, 0), 1)</f>
        <v>Sala Racks 16</v>
      </c>
      <c r="G48" s="8" t="str">
        <f aca="false" t="array" ref="G48:G48">INDEX(Def_Instancias_Equipamentos!$F$2:$F$1224, MATCH(L48, Def_Instancias_Equipamentos!$D$2:$D$1224, 0), 1)</f>
        <v>Sala Racks 16</v>
      </c>
      <c r="H48" s="7" t="str">
        <f aca="false" t="array" ref="H48:H48">INDEX(Def_Instancias_Equipamentos!$E$2:$E$1224, MATCH(K48, Def_Instancias_Equipamentos!$D$2:$D$1224, 0), 1)</f>
        <v>IA-16RaBbB</v>
      </c>
      <c r="I48" s="8" t="str">
        <f aca="false" t="array" ref="I48:I48">INDEX(Def_Instancias_Equipamentos!$E$2:$E$1224, MATCH(L48, Def_Instancias_Equipamentos!$D$2:$D$1224, 0), 1)</f>
        <v>IA-16RaBbB</v>
      </c>
      <c r="J48" s="8" t="str">
        <f aca="false">IF(H48=I48, "INTERNO", "EXTERNO")</f>
        <v>INTERNO</v>
      </c>
      <c r="K48" s="9" t="str">
        <f aca="false">Def_Instancias_Equipamentos!$D$78</f>
        <v>IA-16RaBbB:TI-EVE</v>
      </c>
      <c r="L48" s="4" t="str">
        <f aca="false">Def_Instancias_Equipamentos!$D$236</f>
        <v>SI-Glob:DI-BbBProc-H</v>
      </c>
      <c r="M48" s="10" t="s">
        <v>51</v>
      </c>
      <c r="N48" s="11" t="s">
        <v>52</v>
      </c>
      <c r="O48" s="9" t="str">
        <f aca="false">Def_Sistemas_Conectores_Cabos!$B$12</f>
        <v>Lemo 00.250</v>
      </c>
      <c r="P48" s="4" t="str">
        <f aca="false">Def_Sistemas_Conectores_Cabos!$B$7</f>
        <v>SMA 50-ohm</v>
      </c>
      <c r="Q48" s="8" t="str">
        <f aca="false">K48&amp;"/"&amp;M48&amp;CHAR(10)&amp;L48&amp;"/"&amp;N48</f>
        <v>IA-16RaBbB:TI-EVE/OTP1
SI-Glob:DI-BbBProc-H/TRIG2</v>
      </c>
      <c r="R48" s="12" t="n">
        <v>2</v>
      </c>
      <c r="S48" s="12" t="n">
        <v>2</v>
      </c>
      <c r="T48" s="4" t="str">
        <f aca="false">Def_Sistemas_Conectores_Cabos!$C$9</f>
        <v>RG316</v>
      </c>
      <c r="U48" s="11" t="s">
        <v>50</v>
      </c>
      <c r="V48" s="13"/>
    </row>
    <row r="49" customFormat="false" ht="15.75" hidden="false" customHeight="true" outlineLevel="0" collapsed="false">
      <c r="A49" s="4" t="str">
        <f aca="false">Def_Sistemas_Conectores_Cabos!$A$6</f>
        <v>Timing Diagnóstico</v>
      </c>
      <c r="B49" s="5" t="str">
        <f aca="false">Datas_Entregas!$A$3</f>
        <v>BTS/Anel</v>
      </c>
      <c r="C49" s="6" t="n">
        <f aca="false" t="array" ref="C49:C49">INDEX(Datas_Entregas!$B$2:$B$100, MATCH(B49, Datas_Entregas!$A$2:$A$100, 0), 1)</f>
        <v>43296</v>
      </c>
      <c r="D49" s="5" t="str">
        <f aca="false">Def_Status_Montagem!$A$3</f>
        <v>Verficado - Pronto para Produção</v>
      </c>
      <c r="E49" s="4" t="str">
        <f aca="false">Def_Status_Montagem!$B$4</f>
        <v>Contratada (inclui etiqueta)</v>
      </c>
      <c r="F49" s="7" t="str">
        <f aca="false" t="array" ref="F49:F49">INDEX(Def_Instancias_Equipamentos!$F$2:$F$1224, MATCH(K49, Def_Instancias_Equipamentos!$D$2:$D$1224, 0), 1)</f>
        <v>Sala Racks 16</v>
      </c>
      <c r="G49" s="8" t="str">
        <f aca="false" t="array" ref="G49:G49">INDEX(Def_Instancias_Equipamentos!$F$2:$F$1224, MATCH(L49, Def_Instancias_Equipamentos!$D$2:$D$1224, 0), 1)</f>
        <v>Sala Racks 16</v>
      </c>
      <c r="H49" s="7" t="str">
        <f aca="false" t="array" ref="H49:H49">INDEX(Def_Instancias_Equipamentos!$E$2:$E$1224, MATCH(K49, Def_Instancias_Equipamentos!$D$2:$D$1224, 0), 1)</f>
        <v>IA-16RaBbB</v>
      </c>
      <c r="I49" s="8" t="str">
        <f aca="false" t="array" ref="I49:I49">INDEX(Def_Instancias_Equipamentos!$E$2:$E$1224, MATCH(L49, Def_Instancias_Equipamentos!$D$2:$D$1224, 0), 1)</f>
        <v>IA-16RaBbB</v>
      </c>
      <c r="J49" s="8" t="str">
        <f aca="false">IF(H49=I49, "INTERNO", "EXTERNO")</f>
        <v>INTERNO</v>
      </c>
      <c r="K49" s="9" t="str">
        <f aca="false">Def_Instancias_Equipamentos!$D$78</f>
        <v>IA-16RaBbB:TI-EVE</v>
      </c>
      <c r="L49" s="4" t="str">
        <f aca="false">Def_Instancias_Equipamentos!$D$238</f>
        <v>SI-Glob:DI-BbBProc-V</v>
      </c>
      <c r="M49" s="10" t="s">
        <v>53</v>
      </c>
      <c r="N49" s="11" t="s">
        <v>49</v>
      </c>
      <c r="O49" s="9" t="str">
        <f aca="false">Def_Sistemas_Conectores_Cabos!$B$12</f>
        <v>Lemo 00.250</v>
      </c>
      <c r="P49" s="4" t="str">
        <f aca="false">Def_Sistemas_Conectores_Cabos!$B$7</f>
        <v>SMA 50-ohm</v>
      </c>
      <c r="Q49" s="8" t="str">
        <f aca="false">K49&amp;"/"&amp;M49&amp;CHAR(10)&amp;L49&amp;"/"&amp;N49</f>
        <v>IA-16RaBbB:TI-EVE/OTP2
SI-Glob:DI-BbBProc-V/TRIG1</v>
      </c>
      <c r="R49" s="12" t="n">
        <v>2</v>
      </c>
      <c r="S49" s="12" t="n">
        <v>2</v>
      </c>
      <c r="T49" s="4" t="str">
        <f aca="false">Def_Sistemas_Conectores_Cabos!$C$9</f>
        <v>RG316</v>
      </c>
      <c r="U49" s="11" t="s">
        <v>50</v>
      </c>
      <c r="V49" s="13"/>
    </row>
    <row r="50" customFormat="false" ht="15.75" hidden="false" customHeight="true" outlineLevel="0" collapsed="false">
      <c r="A50" s="4" t="str">
        <f aca="false">Def_Sistemas_Conectores_Cabos!$A$6</f>
        <v>Timing Diagnóstico</v>
      </c>
      <c r="B50" s="5" t="str">
        <f aca="false">Datas_Entregas!$A$3</f>
        <v>BTS/Anel</v>
      </c>
      <c r="C50" s="6" t="n">
        <f aca="false" t="array" ref="C50:C50">INDEX(Datas_Entregas!$B$2:$B$100, MATCH(B50, Datas_Entregas!$A$2:$A$100, 0), 1)</f>
        <v>43296</v>
      </c>
      <c r="D50" s="5" t="str">
        <f aca="false">Def_Status_Montagem!$A$3</f>
        <v>Verficado - Pronto para Produção</v>
      </c>
      <c r="E50" s="4" t="str">
        <f aca="false">Def_Status_Montagem!$B$4</f>
        <v>Contratada (inclui etiqueta)</v>
      </c>
      <c r="F50" s="7" t="str">
        <f aca="false" t="array" ref="F50:F50">INDEX(Def_Instancias_Equipamentos!$F$2:$F$1224, MATCH(K50, Def_Instancias_Equipamentos!$D$2:$D$1224, 0), 1)</f>
        <v>Sala Racks 16</v>
      </c>
      <c r="G50" s="8" t="str">
        <f aca="false" t="array" ref="G50:G50">INDEX(Def_Instancias_Equipamentos!$F$2:$F$1224, MATCH(L50, Def_Instancias_Equipamentos!$D$2:$D$1224, 0), 1)</f>
        <v>Sala Racks 16</v>
      </c>
      <c r="H50" s="7" t="str">
        <f aca="false" t="array" ref="H50:H50">INDEX(Def_Instancias_Equipamentos!$E$2:$E$1224, MATCH(K50, Def_Instancias_Equipamentos!$D$2:$D$1224, 0), 1)</f>
        <v>IA-16RaBbB</v>
      </c>
      <c r="I50" s="8" t="str">
        <f aca="false" t="array" ref="I50:I50">INDEX(Def_Instancias_Equipamentos!$E$2:$E$1224, MATCH(L50, Def_Instancias_Equipamentos!$D$2:$D$1224, 0), 1)</f>
        <v>IA-16RaBbB</v>
      </c>
      <c r="J50" s="8" t="str">
        <f aca="false">IF(H50=I50, "INTERNO", "EXTERNO")</f>
        <v>INTERNO</v>
      </c>
      <c r="K50" s="9" t="str">
        <f aca="false">Def_Instancias_Equipamentos!$D$78</f>
        <v>IA-16RaBbB:TI-EVE</v>
      </c>
      <c r="L50" s="4" t="str">
        <f aca="false">Def_Instancias_Equipamentos!$D$238</f>
        <v>SI-Glob:DI-BbBProc-V</v>
      </c>
      <c r="M50" s="10" t="s">
        <v>54</v>
      </c>
      <c r="N50" s="11" t="s">
        <v>52</v>
      </c>
      <c r="O50" s="9" t="str">
        <f aca="false">Def_Sistemas_Conectores_Cabos!$B$12</f>
        <v>Lemo 00.250</v>
      </c>
      <c r="P50" s="4" t="str">
        <f aca="false">Def_Sistemas_Conectores_Cabos!$B$7</f>
        <v>SMA 50-ohm</v>
      </c>
      <c r="Q50" s="8" t="str">
        <f aca="false">K50&amp;"/"&amp;M50&amp;CHAR(10)&amp;L50&amp;"/"&amp;N50</f>
        <v>IA-16RaBbB:TI-EVE/OTP3
SI-Glob:DI-BbBProc-V/TRIG2</v>
      </c>
      <c r="R50" s="12" t="n">
        <v>2</v>
      </c>
      <c r="S50" s="12" t="n">
        <v>2</v>
      </c>
      <c r="T50" s="4" t="str">
        <f aca="false">Def_Sistemas_Conectores_Cabos!$C$9</f>
        <v>RG316</v>
      </c>
      <c r="U50" s="11" t="s">
        <v>50</v>
      </c>
      <c r="V50" s="13"/>
    </row>
    <row r="51" customFormat="false" ht="15.75" hidden="false" customHeight="true" outlineLevel="0" collapsed="false">
      <c r="A51" s="4" t="str">
        <f aca="false">Def_Sistemas_Conectores_Cabos!$A$6</f>
        <v>Timing Diagnóstico</v>
      </c>
      <c r="B51" s="5" t="str">
        <f aca="false">Datas_Entregas!$A$3</f>
        <v>BTS/Anel</v>
      </c>
      <c r="C51" s="6" t="n">
        <f aca="false" t="array" ref="C51:C51">INDEX(Datas_Entregas!$B$2:$B$100, MATCH(B51, Datas_Entregas!$A$2:$A$100, 0), 1)</f>
        <v>43296</v>
      </c>
      <c r="D51" s="5" t="str">
        <f aca="false">Def_Status_Montagem!$A$3</f>
        <v>Verficado - Pronto para Produção</v>
      </c>
      <c r="E51" s="4" t="str">
        <f aca="false">Def_Status_Montagem!$B$4</f>
        <v>Contratada (inclui etiqueta)</v>
      </c>
      <c r="F51" s="7" t="str">
        <f aca="false" t="array" ref="F51:F51">INDEX(Def_Instancias_Equipamentos!$F$2:$F$1224, MATCH(K51, Def_Instancias_Equipamentos!$D$2:$D$1224, 0), 1)</f>
        <v>Sala Racks 16</v>
      </c>
      <c r="G51" s="8" t="str">
        <f aca="false" t="array" ref="G51:G51">INDEX(Def_Instancias_Equipamentos!$F$2:$F$1224, MATCH(L51, Def_Instancias_Equipamentos!$D$2:$D$1224, 0), 1)</f>
        <v>Sala Racks 16</v>
      </c>
      <c r="H51" s="7" t="str">
        <f aca="false" t="array" ref="H51:H51">INDEX(Def_Instancias_Equipamentos!$E$2:$E$1224, MATCH(K51, Def_Instancias_Equipamentos!$D$2:$D$1224, 0), 1)</f>
        <v>IA-16RaBbB</v>
      </c>
      <c r="I51" s="8" t="str">
        <f aca="false" t="array" ref="I51:I51">INDEX(Def_Instancias_Equipamentos!$E$2:$E$1224, MATCH(L51, Def_Instancias_Equipamentos!$D$2:$D$1224, 0), 1)</f>
        <v>IA-16RaBbB</v>
      </c>
      <c r="J51" s="8" t="str">
        <f aca="false">IF(H51=I51, "INTERNO", "EXTERNO")</f>
        <v>INTERNO</v>
      </c>
      <c r="K51" s="9" t="str">
        <f aca="false">Def_Instancias_Equipamentos!$D$78</f>
        <v>IA-16RaBbB:TI-EVE</v>
      </c>
      <c r="L51" s="4" t="str">
        <f aca="false">Def_Instancias_Equipamentos!$D$237</f>
        <v>SI-Glob:DI-BbBProc-L</v>
      </c>
      <c r="M51" s="10" t="s">
        <v>55</v>
      </c>
      <c r="N51" s="11" t="s">
        <v>49</v>
      </c>
      <c r="O51" s="9" t="str">
        <f aca="false">Def_Sistemas_Conectores_Cabos!$B$12</f>
        <v>Lemo 00.250</v>
      </c>
      <c r="P51" s="4" t="str">
        <f aca="false">Def_Sistemas_Conectores_Cabos!$B$7</f>
        <v>SMA 50-ohm</v>
      </c>
      <c r="Q51" s="8" t="str">
        <f aca="false">K51&amp;"/"&amp;M51&amp;CHAR(10)&amp;L51&amp;"/"&amp;N51</f>
        <v>IA-16RaBbB:TI-EVE/OTP4
SI-Glob:DI-BbBProc-L/TRIG1</v>
      </c>
      <c r="R51" s="12" t="n">
        <v>2</v>
      </c>
      <c r="S51" s="12" t="n">
        <v>2</v>
      </c>
      <c r="T51" s="4" t="str">
        <f aca="false">Def_Sistemas_Conectores_Cabos!$C$9</f>
        <v>RG316</v>
      </c>
      <c r="U51" s="11" t="s">
        <v>50</v>
      </c>
      <c r="V51" s="13"/>
    </row>
    <row r="52" customFormat="false" ht="15.75" hidden="false" customHeight="true" outlineLevel="0" collapsed="false">
      <c r="A52" s="4" t="str">
        <f aca="false">Def_Sistemas_Conectores_Cabos!$A$6</f>
        <v>Timing Diagnóstico</v>
      </c>
      <c r="B52" s="5" t="str">
        <f aca="false">Datas_Entregas!$A$3</f>
        <v>BTS/Anel</v>
      </c>
      <c r="C52" s="6" t="n">
        <f aca="false" t="array" ref="C52:C52">INDEX(Datas_Entregas!$B$2:$B$100, MATCH(B52, Datas_Entregas!$A$2:$A$100, 0), 1)</f>
        <v>43296</v>
      </c>
      <c r="D52" s="5" t="str">
        <f aca="false">Def_Status_Montagem!$A$3</f>
        <v>Verficado - Pronto para Produção</v>
      </c>
      <c r="E52" s="4" t="str">
        <f aca="false">Def_Status_Montagem!$B$4</f>
        <v>Contratada (inclui etiqueta)</v>
      </c>
      <c r="F52" s="7" t="str">
        <f aca="false" t="array" ref="F52:F52">INDEX(Def_Instancias_Equipamentos!$F$2:$F$1224, MATCH(K52, Def_Instancias_Equipamentos!$D$2:$D$1224, 0), 1)</f>
        <v>Sala Racks 16</v>
      </c>
      <c r="G52" s="8" t="str">
        <f aca="false" t="array" ref="G52:G52">INDEX(Def_Instancias_Equipamentos!$F$2:$F$1224, MATCH(L52, Def_Instancias_Equipamentos!$D$2:$D$1224, 0), 1)</f>
        <v>Sala Racks 16</v>
      </c>
      <c r="H52" s="7" t="str">
        <f aca="false" t="array" ref="H52:H52">INDEX(Def_Instancias_Equipamentos!$E$2:$E$1224, MATCH(K52, Def_Instancias_Equipamentos!$D$2:$D$1224, 0), 1)</f>
        <v>IA-16RaBbB</v>
      </c>
      <c r="I52" s="8" t="str">
        <f aca="false" t="array" ref="I52:I52">INDEX(Def_Instancias_Equipamentos!$E$2:$E$1224, MATCH(L52, Def_Instancias_Equipamentos!$D$2:$D$1224, 0), 1)</f>
        <v>IA-16RaBbB</v>
      </c>
      <c r="J52" s="8" t="str">
        <f aca="false">IF(H52=I52, "INTERNO", "EXTERNO")</f>
        <v>INTERNO</v>
      </c>
      <c r="K52" s="9" t="str">
        <f aca="false">Def_Instancias_Equipamentos!$D$78</f>
        <v>IA-16RaBbB:TI-EVE</v>
      </c>
      <c r="L52" s="4" t="str">
        <f aca="false">Def_Instancias_Equipamentos!$D$237</f>
        <v>SI-Glob:DI-BbBProc-L</v>
      </c>
      <c r="M52" s="10" t="s">
        <v>56</v>
      </c>
      <c r="N52" s="11" t="s">
        <v>52</v>
      </c>
      <c r="O52" s="9" t="str">
        <f aca="false">Def_Sistemas_Conectores_Cabos!$B$12</f>
        <v>Lemo 00.250</v>
      </c>
      <c r="P52" s="4" t="str">
        <f aca="false">Def_Sistemas_Conectores_Cabos!$B$7</f>
        <v>SMA 50-ohm</v>
      </c>
      <c r="Q52" s="8" t="str">
        <f aca="false">K52&amp;"/"&amp;M52&amp;CHAR(10)&amp;L52&amp;"/"&amp;N52</f>
        <v>IA-16RaBbB:TI-EVE/OTP5
SI-Glob:DI-BbBProc-L/TRIG2</v>
      </c>
      <c r="R52" s="12" t="n">
        <v>2</v>
      </c>
      <c r="S52" s="12" t="n">
        <v>2</v>
      </c>
      <c r="T52" s="4" t="str">
        <f aca="false">Def_Sistemas_Conectores_Cabos!$C$9</f>
        <v>RG316</v>
      </c>
      <c r="U52" s="11" t="s">
        <v>50</v>
      </c>
      <c r="V52" s="13"/>
    </row>
    <row r="53" customFormat="false" ht="15.75" hidden="false" customHeight="true" outlineLevel="0" collapsed="false">
      <c r="A53" s="4" t="str">
        <f aca="false">Def_Sistemas_Conectores_Cabos!$A$6</f>
        <v>Timing Diagnóstico</v>
      </c>
      <c r="B53" s="5" t="str">
        <f aca="false">Datas_Entregas!$A$3</f>
        <v>BTS/Anel</v>
      </c>
      <c r="C53" s="6" t="n">
        <f aca="false" t="array" ref="C53:C53">INDEX(Datas_Entregas!$B$2:$B$100, MATCH(B53, Datas_Entregas!$A$2:$A$100, 0), 1)</f>
        <v>43296</v>
      </c>
      <c r="D53" s="5" t="str">
        <f aca="false">Def_Status_Montagem!$A$3</f>
        <v>Verficado - Pronto para Produção</v>
      </c>
      <c r="E53" s="4" t="str">
        <f aca="false">Def_Status_Montagem!$B$4</f>
        <v>Contratada (inclui etiqueta)</v>
      </c>
      <c r="F53" s="7" t="str">
        <f aca="false" t="array" ref="F53:F53">INDEX(Def_Instancias_Equipamentos!$F$2:$F$1224, MATCH(K53, Def_Instancias_Equipamentos!$D$2:$D$1224, 0), 1)</f>
        <v>Sala Racks 16</v>
      </c>
      <c r="G53" s="8" t="str">
        <f aca="false" t="array" ref="G53:G53">INDEX(Def_Instancias_Equipamentos!$F$2:$F$1224, MATCH(L53, Def_Instancias_Equipamentos!$D$2:$D$1224, 0), 1)</f>
        <v>Sala Racks 16</v>
      </c>
      <c r="H53" s="7" t="str">
        <f aca="false" t="array" ref="H53:H53">INDEX(Def_Instancias_Equipamentos!$E$2:$E$1224, MATCH(K53, Def_Instancias_Equipamentos!$D$2:$D$1224, 0), 1)</f>
        <v>IA-16RaBbB</v>
      </c>
      <c r="I53" s="8" t="str">
        <f aca="false" t="array" ref="I53:I53">INDEX(Def_Instancias_Equipamentos!$E$2:$E$1224, MATCH(L53, Def_Instancias_Equipamentos!$D$2:$D$1224, 0), 1)</f>
        <v>IA-16RaBbB</v>
      </c>
      <c r="J53" s="8" t="str">
        <f aca="false">IF(H53=I53, "INTERNO", "EXTERNO")</f>
        <v>INTERNO</v>
      </c>
      <c r="K53" s="9" t="str">
        <f aca="false">Def_Instancias_Equipamentos!$D$78</f>
        <v>IA-16RaBbB:TI-EVE</v>
      </c>
      <c r="L53" s="4" t="str">
        <f aca="false">Def_Instancias_Equipamentos!$D$236</f>
        <v>SI-Glob:DI-BbBProc-H</v>
      </c>
      <c r="M53" s="10" t="s">
        <v>57</v>
      </c>
      <c r="N53" s="11" t="s">
        <v>58</v>
      </c>
      <c r="O53" s="9" t="str">
        <f aca="false">Def_Sistemas_Conectores_Cabos!$B$12</f>
        <v>Lemo 00.250</v>
      </c>
      <c r="P53" s="4" t="str">
        <f aca="false">Def_Sistemas_Conectores_Cabos!$B$7</f>
        <v>SMA 50-ohm</v>
      </c>
      <c r="Q53" s="8" t="str">
        <f aca="false">K53&amp;"/"&amp;M53&amp;CHAR(10)&amp;L53&amp;"/"&amp;N53</f>
        <v>IA-16RaBbB:TI-EVE/OTP6
SI-Glob:DI-BbBProc-H/FID</v>
      </c>
      <c r="R53" s="12" t="n">
        <v>2</v>
      </c>
      <c r="S53" s="12" t="n">
        <v>2</v>
      </c>
      <c r="T53" s="4" t="str">
        <f aca="false">Def_Sistemas_Conectores_Cabos!$C$9</f>
        <v>RG316</v>
      </c>
      <c r="U53" s="11" t="s">
        <v>50</v>
      </c>
      <c r="V53" s="13"/>
    </row>
    <row r="54" customFormat="false" ht="15.75" hidden="false" customHeight="true" outlineLevel="0" collapsed="false">
      <c r="A54" s="4" t="str">
        <f aca="false">Def_Sistemas_Conectores_Cabos!$A$6</f>
        <v>Timing Diagnóstico</v>
      </c>
      <c r="B54" s="5" t="str">
        <f aca="false">Datas_Entregas!$A$3</f>
        <v>BTS/Anel</v>
      </c>
      <c r="C54" s="6" t="n">
        <f aca="false" t="array" ref="C54:C54">INDEX(Datas_Entregas!$B$2:$B$100, MATCH(B54, Datas_Entregas!$A$2:$A$100, 0), 1)</f>
        <v>43296</v>
      </c>
      <c r="D54" s="5" t="str">
        <f aca="false">Def_Status_Montagem!$A$3</f>
        <v>Verficado - Pronto para Produção</v>
      </c>
      <c r="E54" s="4" t="str">
        <f aca="false">Def_Status_Montagem!$B$4</f>
        <v>Contratada (inclui etiqueta)</v>
      </c>
      <c r="F54" s="7" t="str">
        <f aca="false" t="array" ref="F54:F54">INDEX(Def_Instancias_Equipamentos!$F$2:$F$1224, MATCH(K54, Def_Instancias_Equipamentos!$D$2:$D$1224, 0), 1)</f>
        <v>Sala Racks 16</v>
      </c>
      <c r="G54" s="8" t="str">
        <f aca="false" t="array" ref="G54:G54">INDEX(Def_Instancias_Equipamentos!$F$2:$F$1224, MATCH(L54, Def_Instancias_Equipamentos!$D$2:$D$1224, 0), 1)</f>
        <v>Sala Racks 16</v>
      </c>
      <c r="H54" s="7" t="str">
        <f aca="false" t="array" ref="H54:H54">INDEX(Def_Instancias_Equipamentos!$E$2:$E$1224, MATCH(K54, Def_Instancias_Equipamentos!$D$2:$D$1224, 0), 1)</f>
        <v>IA-16RaBbB</v>
      </c>
      <c r="I54" s="8" t="str">
        <f aca="false" t="array" ref="I54:I54">INDEX(Def_Instancias_Equipamentos!$E$2:$E$1224, MATCH(L54, Def_Instancias_Equipamentos!$D$2:$D$1224, 0), 1)</f>
        <v>IA-16RaBbB</v>
      </c>
      <c r="J54" s="8" t="str">
        <f aca="false">IF(H54=I54, "INTERNO", "EXTERNO")</f>
        <v>INTERNO</v>
      </c>
      <c r="K54" s="9" t="str">
        <f aca="false">Def_Instancias_Equipamentos!$D$78</f>
        <v>IA-16RaBbB:TI-EVE</v>
      </c>
      <c r="L54" s="4" t="str">
        <f aca="false">Def_Instancias_Equipamentos!$D$238</f>
        <v>SI-Glob:DI-BbBProc-V</v>
      </c>
      <c r="M54" s="10" t="s">
        <v>59</v>
      </c>
      <c r="N54" s="11" t="s">
        <v>58</v>
      </c>
      <c r="O54" s="9" t="str">
        <f aca="false">Def_Sistemas_Conectores_Cabos!$B$12</f>
        <v>Lemo 00.250</v>
      </c>
      <c r="P54" s="4" t="str">
        <f aca="false">Def_Sistemas_Conectores_Cabos!$B$7</f>
        <v>SMA 50-ohm</v>
      </c>
      <c r="Q54" s="8" t="str">
        <f aca="false">K54&amp;"/"&amp;M54&amp;CHAR(10)&amp;L54&amp;"/"&amp;N54</f>
        <v>IA-16RaBbB:TI-EVE/OTP7
SI-Glob:DI-BbBProc-V/FID</v>
      </c>
      <c r="R54" s="12" t="n">
        <v>2</v>
      </c>
      <c r="S54" s="12" t="n">
        <v>2</v>
      </c>
      <c r="T54" s="4" t="str">
        <f aca="false">Def_Sistemas_Conectores_Cabos!$C$9</f>
        <v>RG316</v>
      </c>
      <c r="U54" s="11" t="s">
        <v>50</v>
      </c>
      <c r="V54" s="13"/>
    </row>
    <row r="55" customFormat="false" ht="15.75" hidden="true" customHeight="true" outlineLevel="0" collapsed="false">
      <c r="A55" s="4" t="str">
        <f aca="false">Def_Sistemas_Conectores_Cabos!$A$7</f>
        <v>Timing Linac</v>
      </c>
      <c r="B55" s="5" t="str">
        <f aca="false">Datas_Entregas!$A$8</f>
        <v>Finalização LINAC</v>
      </c>
      <c r="C55" s="6" t="str">
        <f aca="false" t="array" ref="C55:C55">INDEX(Datas_Entregas!$B$2:$B$100, MATCH(B55, Datas_Entregas!$A$2:$A$100, 0), 1)</f>
        <v>?</v>
      </c>
      <c r="D55" s="5" t="str">
        <f aca="false">Def_Status_Montagem!$A$6</f>
        <v>Instalado versão final / Falta Etiqueta</v>
      </c>
      <c r="E55" s="4" t="str">
        <f aca="false">Def_Status_Montagem!$B$5</f>
        <v>DIG</v>
      </c>
      <c r="F55" s="7" t="str">
        <f aca="false" t="array" ref="F55:F55">INDEX(Def_Instancias_Equipamentos!$F$2:$F$1224, MATCH(K55, Def_Instancias_Equipamentos!$D$2:$D$1224, 0), 1)</f>
        <v>Túnel (LINAC)</v>
      </c>
      <c r="G55" s="8" t="str">
        <f aca="false" t="array" ref="G55:G55">INDEX(Def_Instancias_Equipamentos!$F$2:$F$1224, MATCH(L55, Def_Instancias_Equipamentos!$D$2:$D$1224, 0), 1)</f>
        <v>Túnel (LINAC)</v>
      </c>
      <c r="H55" s="7" t="str">
        <f aca="false" t="array" ref="H55:H55">INDEX(Def_Instancias_Equipamentos!$E$2:$E$1224, MATCH(K55, Def_Instancias_Equipamentos!$D$2:$D$1224, 0), 1)</f>
        <v>LI-IET01RACK1</v>
      </c>
      <c r="I55" s="8" t="str">
        <f aca="false" t="array" ref="I55:I55">INDEX(Def_Instancias_Equipamentos!$E$2:$E$1224, MATCH(L55, Def_Instancias_Equipamentos!$D$2:$D$1224, 0), 1)</f>
        <v>LI-IET01RACK1</v>
      </c>
      <c r="J55" s="8" t="str">
        <f aca="false">IF(H55=I55, "INTERNO", "EXTERNO")</f>
        <v>INTERNO</v>
      </c>
      <c r="K55" s="9" t="str">
        <f aca="false">Def_Instancias_Equipamentos!$D$107</f>
        <v>LI-IET01RACK1:TI-OEMultSFP</v>
      </c>
      <c r="L55" s="4" t="str">
        <f aca="false">Def_Instancias_Equipamentos!$D$72</f>
        <v>LI-01:EG-EGun</v>
      </c>
      <c r="M55" s="10" t="s">
        <v>42</v>
      </c>
      <c r="N55" s="11" t="s">
        <v>60</v>
      </c>
      <c r="O55" s="9" t="str">
        <f aca="false">Def_Sistemas_Conectores_Cabos!$B$9</f>
        <v>BNC 50-ohm</v>
      </c>
      <c r="P55" s="4" t="str">
        <f aca="false">Def_Sistemas_Conectores_Cabos!$B$10</f>
        <v>N 50-ohm</v>
      </c>
      <c r="Q55" s="8" t="str">
        <f aca="false">K55&amp;"/"&amp;M55&amp;CHAR(10)&amp;L55&amp;"/"&amp;N55</f>
        <v>LI-IET01RACK1:TI-OEMultSFP/OUT-1
LI-01:EG-EGun/Single-pulse_Amplifier</v>
      </c>
      <c r="R55" s="11" t="n">
        <v>0.5</v>
      </c>
      <c r="S55" s="11" t="n">
        <v>0.5</v>
      </c>
      <c r="T55" s="4" t="str">
        <f aca="false">Def_Sistemas_Conectores_Cabos!$C$10</f>
        <v>LMR-195</v>
      </c>
      <c r="U55" s="11" t="s">
        <v>61</v>
      </c>
      <c r="V55" s="13"/>
    </row>
    <row r="56" customFormat="false" ht="15.75" hidden="true" customHeight="true" outlineLevel="0" collapsed="false">
      <c r="A56" s="4" t="str">
        <f aca="false">Def_Sistemas_Conectores_Cabos!$A$7</f>
        <v>Timing Linac</v>
      </c>
      <c r="B56" s="5" t="str">
        <f aca="false">Datas_Entregas!$A$8</f>
        <v>Finalização LINAC</v>
      </c>
      <c r="C56" s="6" t="str">
        <f aca="false" t="array" ref="C56:C56">INDEX(Datas_Entregas!$B$2:$B$100, MATCH(B56, Datas_Entregas!$A$2:$A$100, 0), 1)</f>
        <v>?</v>
      </c>
      <c r="D56" s="5" t="str">
        <f aca="false">Def_Status_Montagem!$A$6</f>
        <v>Instalado versão final / Falta Etiqueta</v>
      </c>
      <c r="E56" s="4" t="str">
        <f aca="false">Def_Status_Montagem!$B$5</f>
        <v>DIG</v>
      </c>
      <c r="F56" s="7" t="str">
        <f aca="false" t="array" ref="F56:F56">INDEX(Def_Instancias_Equipamentos!$F$2:$F$1224, MATCH(K56, Def_Instancias_Equipamentos!$D$2:$D$1224, 0), 1)</f>
        <v>Túnel (LINAC)</v>
      </c>
      <c r="G56" s="8" t="str">
        <f aca="false" t="array" ref="G56:G56">INDEX(Def_Instancias_Equipamentos!$F$2:$F$1224, MATCH(L56, Def_Instancias_Equipamentos!$D$2:$D$1224, 0), 1)</f>
        <v>Túnel (LINAC)</v>
      </c>
      <c r="H56" s="7" t="str">
        <f aca="false" t="array" ref="H56:H56">INDEX(Def_Instancias_Equipamentos!$E$2:$E$1224, MATCH(K56, Def_Instancias_Equipamentos!$D$2:$D$1224, 0), 1)</f>
        <v>LI-IET01RACK1</v>
      </c>
      <c r="I56" s="8" t="str">
        <f aca="false" t="array" ref="I56:I56">INDEX(Def_Instancias_Equipamentos!$E$2:$E$1224, MATCH(L56, Def_Instancias_Equipamentos!$D$2:$D$1224, 0), 1)</f>
        <v>LI-IET01RACK1</v>
      </c>
      <c r="J56" s="8" t="str">
        <f aca="false">IF(H56=I56, "INTERNO", "EXTERNO")</f>
        <v>INTERNO</v>
      </c>
      <c r="K56" s="9" t="str">
        <f aca="false">Def_Instancias_Equipamentos!$D$107</f>
        <v>LI-IET01RACK1:TI-OEMultSFP</v>
      </c>
      <c r="L56" s="4" t="str">
        <f aca="false">Def_Instancias_Equipamentos!$D$72</f>
        <v>LI-01:EG-EGun</v>
      </c>
      <c r="M56" s="10" t="s">
        <v>44</v>
      </c>
      <c r="N56" s="11" t="s">
        <v>62</v>
      </c>
      <c r="O56" s="9" t="str">
        <f aca="false">Def_Sistemas_Conectores_Cabos!$B$9</f>
        <v>BNC 50-ohm</v>
      </c>
      <c r="P56" s="4" t="str">
        <f aca="false">Def_Sistemas_Conectores_Cabos!$B$10</f>
        <v>N 50-ohm</v>
      </c>
      <c r="Q56" s="8" t="str">
        <f aca="false">K56&amp;"/"&amp;M56&amp;CHAR(10)&amp;L56&amp;"/"&amp;N56</f>
        <v>LI-IET01RACK1:TI-OEMultSFP/OUT-2
LI-01:EG-EGun/Multi-pulse_Amplifier</v>
      </c>
      <c r="R56" s="11" t="n">
        <v>0.5</v>
      </c>
      <c r="S56" s="11" t="n">
        <v>0.5</v>
      </c>
      <c r="T56" s="4" t="str">
        <f aca="false">Def_Sistemas_Conectores_Cabos!$C$10</f>
        <v>LMR-195</v>
      </c>
      <c r="U56" s="11" t="s">
        <v>63</v>
      </c>
      <c r="V56" s="13"/>
    </row>
    <row r="57" customFormat="false" ht="15.75" hidden="true" customHeight="true" outlineLevel="0" collapsed="false">
      <c r="A57" s="4" t="str">
        <f aca="false">Def_Sistemas_Conectores_Cabos!$A$9</f>
        <v>Timing Pulsados</v>
      </c>
      <c r="B57" s="5"/>
      <c r="C57" s="6" t="e">
        <f aca="false" t="array" ref="C57:C57">INDEX(Datas_Entregas!$B$2:$B$100, MATCH(B57, Datas_Entregas!$A$2:$A$100, 0), 1)</f>
        <v>#N/A</v>
      </c>
      <c r="D57" s="5" t="str">
        <f aca="false">Def_Status_Montagem!$A$3</f>
        <v>Verficado - Pronto para Produção</v>
      </c>
      <c r="E57" s="4" t="str">
        <f aca="false">Def_Status_Montagem!$B$7</f>
        <v>Outro Grupo LNLS</v>
      </c>
      <c r="F57" s="7" t="str">
        <f aca="false" t="array" ref="F57:F57">INDEX(Def_Instancias_Equipamentos!$F$2:$F$1224, MATCH(K57, Def_Instancias_Equipamentos!$D$2:$D$1224, 0), 1)</f>
        <v>Sala Racks 19&amp;20</v>
      </c>
      <c r="G57" s="8" t="str">
        <f aca="false" t="array" ref="G57:G57">INDEX(Def_Instancias_Equipamentos!$F$2:$F$1224, MATCH(L57, Def_Instancias_Equipamentos!$D$2:$D$1224, 0), 1)</f>
        <v>Sala Racks 19&amp;20</v>
      </c>
      <c r="H57" s="7" t="str">
        <f aca="false" t="array" ref="H57:H57">INDEX(Def_Instancias_Equipamentos!$E$2:$E$1224, MATCH(K57, Def_Instancias_Equipamentos!$D$2:$D$1224, 0), 1)</f>
        <v>IA-20RaInj02</v>
      </c>
      <c r="I57" s="8" t="str">
        <f aca="false" t="array" ref="I57:I57">INDEX(Def_Instancias_Equipamentos!$E$2:$E$1224, MATCH(L57, Def_Instancias_Equipamentos!$D$2:$D$1224, 0), 1)</f>
        <v>IA-20RaInj02</v>
      </c>
      <c r="J57" s="8" t="str">
        <f aca="false">IF(H57=I57, "INTERNO", "EXTERNO")</f>
        <v>INTERNO</v>
      </c>
      <c r="K57" s="9" t="str">
        <f aca="false">Def_Instancias_Equipamentos!$D$108</f>
        <v>IA-20RaInj02:TI-OEMultSFP</v>
      </c>
      <c r="L57" s="4" t="str">
        <f aca="false">Def_Instancias_Equipamentos!$D$240</f>
        <v>BO-48D:PU-EjeKckrCtrl</v>
      </c>
      <c r="M57" s="10" t="s">
        <v>42</v>
      </c>
      <c r="N57" s="11" t="s">
        <v>25</v>
      </c>
      <c r="O57" s="9" t="str">
        <f aca="false">Def_Sistemas_Conectores_Cabos!$B$9</f>
        <v>BNC 50-ohm</v>
      </c>
      <c r="P57" s="4" t="str">
        <f aca="false">Def_Sistemas_Conectores_Cabos!$B$9</f>
        <v>BNC 50-ohm</v>
      </c>
      <c r="Q57" s="8" t="str">
        <f aca="false">K57&amp;"/"&amp;M57&amp;CHAR(10)&amp;L57&amp;"/"&amp;N57</f>
        <v>IA-20RaInj02:TI-OEMultSFP/OUT-1
BO-48D:PU-EjeKckrCtrl/Trig_in</v>
      </c>
      <c r="R57" s="12" t="n">
        <v>0.5</v>
      </c>
      <c r="S57" s="12" t="n">
        <v>0.5</v>
      </c>
      <c r="T57" s="4" t="str">
        <f aca="false">Def_Sistemas_Conectores_Cabos!$C$10</f>
        <v>LMR-195</v>
      </c>
      <c r="U57" s="11" t="s">
        <v>64</v>
      </c>
      <c r="V57" s="13"/>
    </row>
    <row r="58" customFormat="false" ht="15.75" hidden="true" customHeight="true" outlineLevel="0" collapsed="false">
      <c r="A58" s="4" t="str">
        <f aca="false">Def_Sistemas_Conectores_Cabos!$A$9</f>
        <v>Timing Pulsados</v>
      </c>
      <c r="B58" s="5"/>
      <c r="C58" s="6" t="e">
        <f aca="false" t="array" ref="C58:C58">INDEX(Datas_Entregas!$B$2:$B$100, MATCH(B58, Datas_Entregas!$A$2:$A$100, 0), 1)</f>
        <v>#N/A</v>
      </c>
      <c r="D58" s="5" t="str">
        <f aca="false">Def_Status_Montagem!$A$3</f>
        <v>Verficado - Pronto para Produção</v>
      </c>
      <c r="E58" s="4" t="str">
        <f aca="false">Def_Status_Montagem!$B$7</f>
        <v>Outro Grupo LNLS</v>
      </c>
      <c r="F58" s="7" t="str">
        <f aca="false" t="array" ref="F58:F58">INDEX(Def_Instancias_Equipamentos!$F$2:$F$1224, MATCH(K58, Def_Instancias_Equipamentos!$D$2:$D$1224, 0), 1)</f>
        <v>Sala Racks 19&amp;20</v>
      </c>
      <c r="G58" s="8" t="str">
        <f aca="false" t="array" ref="G58:G58">INDEX(Def_Instancias_Equipamentos!$F$2:$F$1224, MATCH(L58, Def_Instancias_Equipamentos!$D$2:$D$1224, 0), 1)</f>
        <v>Sala Racks 19&amp;20</v>
      </c>
      <c r="H58" s="7" t="str">
        <f aca="false" t="array" ref="H58:H58">INDEX(Def_Instancias_Equipamentos!$E$2:$E$1224, MATCH(K58, Def_Instancias_Equipamentos!$D$2:$D$1224, 0), 1)</f>
        <v>IA-20RaInj02</v>
      </c>
      <c r="I58" s="8" t="str">
        <f aca="false" t="array" ref="I58:I58">INDEX(Def_Instancias_Equipamentos!$E$2:$E$1224, MATCH(L58, Def_Instancias_Equipamentos!$D$2:$D$1224, 0), 1)</f>
        <v>IA-20RaInj02</v>
      </c>
      <c r="J58" s="8" t="str">
        <f aca="false">IF(H58=I58, "INTERNO", "EXTERNO")</f>
        <v>INTERNO</v>
      </c>
      <c r="K58" s="9" t="str">
        <f aca="false">Def_Instancias_Equipamentos!$D$108</f>
        <v>IA-20RaInj02:TI-OEMultSFP</v>
      </c>
      <c r="L58" s="4" t="str">
        <f aca="false">Def_Instancias_Equipamentos!$D$215</f>
        <v>SI-19C4:PU-PingVCtrl</v>
      </c>
      <c r="M58" s="10" t="s">
        <v>44</v>
      </c>
      <c r="N58" s="11" t="s">
        <v>25</v>
      </c>
      <c r="O58" s="9" t="str">
        <f aca="false">Def_Sistemas_Conectores_Cabos!$B$9</f>
        <v>BNC 50-ohm</v>
      </c>
      <c r="P58" s="4" t="str">
        <f aca="false">Def_Sistemas_Conectores_Cabos!$B$9</f>
        <v>BNC 50-ohm</v>
      </c>
      <c r="Q58" s="8" t="str">
        <f aca="false">K58&amp;"/"&amp;M58&amp;CHAR(10)&amp;L58&amp;"/"&amp;N58</f>
        <v>IA-20RaInj02:TI-OEMultSFP/OUT-2
SI-19C4:PU-PingVCtrl/Trig_in</v>
      </c>
      <c r="R58" s="12" t="n">
        <v>0.5</v>
      </c>
      <c r="S58" s="12" t="n">
        <v>0.5</v>
      </c>
      <c r="T58" s="4" t="str">
        <f aca="false">Def_Sistemas_Conectores_Cabos!$C$10</f>
        <v>LMR-195</v>
      </c>
      <c r="U58" s="11" t="s">
        <v>43</v>
      </c>
      <c r="V58" s="13"/>
    </row>
    <row r="59" customFormat="false" ht="15.75" hidden="true" customHeight="true" outlineLevel="0" collapsed="false">
      <c r="A59" s="4" t="str">
        <f aca="false">Def_Sistemas_Conectores_Cabos!$A$9</f>
        <v>Timing Pulsados</v>
      </c>
      <c r="B59" s="5"/>
      <c r="C59" s="6" t="e">
        <f aca="false" t="array" ref="C59:C59">INDEX(Datas_Entregas!$B$2:$B$100, MATCH(B59, Datas_Entregas!$A$2:$A$100, 0), 1)</f>
        <v>#N/A</v>
      </c>
      <c r="D59" s="5" t="str">
        <f aca="false">Def_Status_Montagem!$A$3</f>
        <v>Verficado - Pronto para Produção</v>
      </c>
      <c r="E59" s="4" t="str">
        <f aca="false">Def_Status_Montagem!$B$7</f>
        <v>Outro Grupo LNLS</v>
      </c>
      <c r="F59" s="7" t="str">
        <f aca="false" t="array" ref="F59:F59">INDEX(Def_Instancias_Equipamentos!$F$2:$F$1224, MATCH(K59, Def_Instancias_Equipamentos!$D$2:$D$1224, 0), 1)</f>
        <v>Sala Racks 19&amp;20</v>
      </c>
      <c r="G59" s="8" t="str">
        <f aca="false" t="array" ref="G59:G59">INDEX(Def_Instancias_Equipamentos!$F$2:$F$1224, MATCH(L59, Def_Instancias_Equipamentos!$D$2:$D$1224, 0), 1)</f>
        <v>Sala Racks 19&amp;20</v>
      </c>
      <c r="H59" s="7" t="str">
        <f aca="false" t="array" ref="H59:H59">INDEX(Def_Instancias_Equipamentos!$E$2:$E$1224, MATCH(K59, Def_Instancias_Equipamentos!$D$2:$D$1224, 0), 1)</f>
        <v>IA-20RaInj03</v>
      </c>
      <c r="I59" s="8" t="str">
        <f aca="false" t="array" ref="I59:I59">INDEX(Def_Instancias_Equipamentos!$E$2:$E$1224, MATCH(L59, Def_Instancias_Equipamentos!$D$2:$D$1224, 0), 1)</f>
        <v>IA-20RaInj03</v>
      </c>
      <c r="J59" s="8" t="str">
        <f aca="false">IF(H59=I59, "INTERNO", "EXTERNO")</f>
        <v>INTERNO</v>
      </c>
      <c r="K59" s="9" t="str">
        <f aca="false">Def_Instancias_Equipamentos!$D$109</f>
        <v>IA-20RaInj03:TI-OEMultSFP</v>
      </c>
      <c r="L59" s="4" t="str">
        <f aca="false">Def_Instancias_Equipamentos!$D$222</f>
        <v>TS-01:PU-EjeSeptGCtrl-1</v>
      </c>
      <c r="M59" s="10" t="s">
        <v>42</v>
      </c>
      <c r="N59" s="11" t="s">
        <v>25</v>
      </c>
      <c r="O59" s="9" t="str">
        <f aca="false">Def_Sistemas_Conectores_Cabos!$B$9</f>
        <v>BNC 50-ohm</v>
      </c>
      <c r="P59" s="4" t="str">
        <f aca="false">Def_Sistemas_Conectores_Cabos!$B$9</f>
        <v>BNC 50-ohm</v>
      </c>
      <c r="Q59" s="8" t="str">
        <f aca="false">K59&amp;"/"&amp;M59&amp;CHAR(10)&amp;L59&amp;"/"&amp;N59</f>
        <v>IA-20RaInj03:TI-OEMultSFP/OUT-1
TS-01:PU-EjeSeptGCtrl-1/Trig_in</v>
      </c>
      <c r="R59" s="12" t="n">
        <v>0.5</v>
      </c>
      <c r="S59" s="12" t="n">
        <v>0.5</v>
      </c>
      <c r="T59" s="4" t="str">
        <f aca="false">Def_Sistemas_Conectores_Cabos!$C$10</f>
        <v>LMR-195</v>
      </c>
      <c r="U59" s="11" t="s">
        <v>43</v>
      </c>
      <c r="V59" s="13"/>
    </row>
    <row r="60" customFormat="false" ht="15.75" hidden="true" customHeight="true" outlineLevel="0" collapsed="false">
      <c r="A60" s="4" t="str">
        <f aca="false">Def_Sistemas_Conectores_Cabos!$A$9</f>
        <v>Timing Pulsados</v>
      </c>
      <c r="B60" s="5"/>
      <c r="C60" s="6" t="e">
        <f aca="false" t="array" ref="C60:C60">INDEX(Datas_Entregas!$B$2:$B$100, MATCH(B60, Datas_Entregas!$A$2:$A$100, 0), 1)</f>
        <v>#N/A</v>
      </c>
      <c r="D60" s="5" t="str">
        <f aca="false">Def_Status_Montagem!$A$3</f>
        <v>Verficado - Pronto para Produção</v>
      </c>
      <c r="E60" s="4" t="str">
        <f aca="false">Def_Status_Montagem!$B$7</f>
        <v>Outro Grupo LNLS</v>
      </c>
      <c r="F60" s="7" t="str">
        <f aca="false" t="array" ref="F60:F60">INDEX(Def_Instancias_Equipamentos!$F$2:$F$1224, MATCH(K60, Def_Instancias_Equipamentos!$D$2:$D$1224, 0), 1)</f>
        <v>Sala Racks 19&amp;20</v>
      </c>
      <c r="G60" s="8" t="str">
        <f aca="false" t="array" ref="G60:G60">INDEX(Def_Instancias_Equipamentos!$F$2:$F$1224, MATCH(L60, Def_Instancias_Equipamentos!$D$2:$D$1224, 0), 1)</f>
        <v>Sala Racks 19&amp;20</v>
      </c>
      <c r="H60" s="7" t="str">
        <f aca="false" t="array" ref="H60:H60">INDEX(Def_Instancias_Equipamentos!$E$2:$E$1224, MATCH(K60, Def_Instancias_Equipamentos!$D$2:$D$1224, 0), 1)</f>
        <v>IA-20RaInj03</v>
      </c>
      <c r="I60" s="8" t="str">
        <f aca="false" t="array" ref="I60:I60">INDEX(Def_Instancias_Equipamentos!$E$2:$E$1224, MATCH(L60, Def_Instancias_Equipamentos!$D$2:$D$1224, 0), 1)</f>
        <v>IA-20RaInj03</v>
      </c>
      <c r="J60" s="8" t="str">
        <f aca="false">IF(H60=I60, "INTERNO", "EXTERNO")</f>
        <v>INTERNO</v>
      </c>
      <c r="K60" s="9" t="str">
        <f aca="false">Def_Instancias_Equipamentos!$D$109</f>
        <v>IA-20RaInj03:TI-OEMultSFP</v>
      </c>
      <c r="L60" s="4" t="str">
        <f aca="false">Def_Instancias_Equipamentos!$D$223</f>
        <v>TS-01:PU-EjeSeptGCtrl-2</v>
      </c>
      <c r="M60" s="10" t="s">
        <v>44</v>
      </c>
      <c r="N60" s="11" t="s">
        <v>25</v>
      </c>
      <c r="O60" s="9" t="str">
        <f aca="false">Def_Sistemas_Conectores_Cabos!$B$9</f>
        <v>BNC 50-ohm</v>
      </c>
      <c r="P60" s="4" t="str">
        <f aca="false">Def_Sistemas_Conectores_Cabos!$B$9</f>
        <v>BNC 50-ohm</v>
      </c>
      <c r="Q60" s="8" t="str">
        <f aca="false">K60&amp;"/"&amp;M60&amp;CHAR(10)&amp;L60&amp;"/"&amp;N60</f>
        <v>IA-20RaInj03:TI-OEMultSFP/OUT-2
TS-01:PU-EjeSeptGCtrl-2/Trig_in</v>
      </c>
      <c r="R60" s="12" t="n">
        <v>0.5</v>
      </c>
      <c r="S60" s="12" t="n">
        <v>0.5</v>
      </c>
      <c r="T60" s="4" t="str">
        <f aca="false">Def_Sistemas_Conectores_Cabos!$C$10</f>
        <v>LMR-195</v>
      </c>
      <c r="U60" s="11" t="s">
        <v>43</v>
      </c>
      <c r="V60" s="13"/>
    </row>
    <row r="61" customFormat="false" ht="15.75" hidden="true" customHeight="true" outlineLevel="0" collapsed="false">
      <c r="A61" s="4" t="str">
        <f aca="false">Def_Sistemas_Conectores_Cabos!$A$7</f>
        <v>Timing Linac</v>
      </c>
      <c r="B61" s="5" t="str">
        <f aca="false">Datas_Entregas!$A$8</f>
        <v>Finalização LINAC</v>
      </c>
      <c r="C61" s="6" t="str">
        <f aca="false" t="array" ref="C61:C61">INDEX(Datas_Entregas!$B$2:$B$100, MATCH(B61, Datas_Entregas!$A$2:$A$100, 0), 1)</f>
        <v>?</v>
      </c>
      <c r="D61" s="5" t="str">
        <f aca="false">Def_Status_Montagem!$A$6</f>
        <v>Instalado versão final / Falta Etiqueta</v>
      </c>
      <c r="E61" s="4" t="str">
        <f aca="false">Def_Status_Montagem!$B$5</f>
        <v>DIG</v>
      </c>
      <c r="F61" s="7" t="str">
        <f aca="false" t="array" ref="F61:F61">INDEX(Def_Instancias_Equipamentos!$F$2:$F$1224, MATCH(K61, Def_Instancias_Equipamentos!$D$2:$D$1224, 0), 1)</f>
        <v>Túnel (LINAC)</v>
      </c>
      <c r="G61" s="8" t="str">
        <f aca="false" t="array" ref="G61:G61">INDEX(Def_Instancias_Equipamentos!$F$2:$F$1224, MATCH(L61, Def_Instancias_Equipamentos!$D$2:$D$1224, 0), 1)</f>
        <v>Túnel (LINAC)</v>
      </c>
      <c r="H61" s="7" t="str">
        <f aca="false" t="array" ref="H61:H61">INDEX(Def_Instancias_Equipamentos!$E$2:$E$1224, MATCH(K61, Def_Instancias_Equipamentos!$D$2:$D$1224, 0), 1)</f>
        <v>LI-IET01RACK1</v>
      </c>
      <c r="I61" s="8" t="str">
        <f aca="false" t="array" ref="I61:I61">INDEX(Def_Instancias_Equipamentos!$E$2:$E$1224, MATCH(L61, Def_Instancias_Equipamentos!$D$2:$D$1224, 0), 1)</f>
        <v>LI-IET01RACK1</v>
      </c>
      <c r="J61" s="8" t="str">
        <f aca="false">IF(H61=I61, "INTERNO", "EXTERNO")</f>
        <v>INTERNO</v>
      </c>
      <c r="K61" s="9" t="str">
        <f aca="false">Def_Instancias_Equipamentos!$D$217</f>
        <v>LI-IET01RACK1:TI-OERFRx</v>
      </c>
      <c r="L61" s="4" t="str">
        <f aca="false">Def_Instancias_Equipamentos!$D$72</f>
        <v>LI-01:EG-EGun</v>
      </c>
      <c r="M61" s="10" t="s">
        <v>65</v>
      </c>
      <c r="N61" s="11" t="s">
        <v>66</v>
      </c>
      <c r="O61" s="9" t="str">
        <f aca="false">Def_Sistemas_Conectores_Cabos!$B$7</f>
        <v>SMA 50-ohm</v>
      </c>
      <c r="P61" s="4" t="str">
        <f aca="false">Def_Sistemas_Conectores_Cabos!$B$7</f>
        <v>SMA 50-ohm</v>
      </c>
      <c r="Q61" s="8" t="str">
        <f aca="false">K61&amp;"/"&amp;M61&amp;CHAR(10)&amp;L61&amp;"/"&amp;N61</f>
        <v>LI-IET01RACK1:TI-OERFRx/Signal
LI-01:EG-EGun/RF_IN</v>
      </c>
      <c r="R61" s="12" t="n">
        <v>0.5</v>
      </c>
      <c r="S61" s="12" t="n">
        <v>0.5</v>
      </c>
      <c r="T61" s="4" t="str">
        <f aca="false">Def_Sistemas_Conectores_Cabos!$C$9</f>
        <v>RG316</v>
      </c>
      <c r="U61" s="11" t="s">
        <v>67</v>
      </c>
      <c r="V61" s="13"/>
    </row>
    <row r="62" customFormat="false" ht="15.75" hidden="true" customHeight="true" outlineLevel="0" collapsed="false">
      <c r="A62" s="4" t="str">
        <f aca="false">Def_Sistemas_Conectores_Cabos!$A$7</f>
        <v>Timing Linac</v>
      </c>
      <c r="B62" s="5" t="str">
        <f aca="false">Datas_Entregas!$A$8</f>
        <v>Finalização LINAC</v>
      </c>
      <c r="C62" s="6" t="str">
        <f aca="false" t="array" ref="C62:C62">INDEX(Datas_Entregas!$B$2:$B$100, MATCH(B62, Datas_Entregas!$A$2:$A$100, 0), 1)</f>
        <v>?</v>
      </c>
      <c r="D62" s="5" t="str">
        <f aca="false">Def_Status_Montagem!$A$6</f>
        <v>Instalado versão final / Falta Etiqueta</v>
      </c>
      <c r="E62" s="4" t="str">
        <f aca="false">Def_Status_Montagem!$B$5</f>
        <v>DIG</v>
      </c>
      <c r="F62" s="7" t="str">
        <f aca="false" t="array" ref="F62:F62">INDEX(Def_Instancias_Equipamentos!$F$2:$F$1224, MATCH(K62, Def_Instancias_Equipamentos!$D$2:$D$1224, 0), 1)</f>
        <v>Sala de RF</v>
      </c>
      <c r="G62" s="8" t="str">
        <f aca="false" t="array" ref="G62:G62">INDEX(Def_Instancias_Equipamentos!$F$2:$F$1224, MATCH(L62, Def_Instancias_Equipamentos!$D$2:$D$1224, 0), 1)</f>
        <v>Sala de RF</v>
      </c>
      <c r="H62" s="7" t="str">
        <f aca="false" t="array" ref="H62:H62">INDEX(Def_Instancias_Equipamentos!$E$2:$E$1224, MATCH(K62, Def_Instancias_Equipamentos!$D$2:$D$1224, 0), 1)</f>
        <v>RA-RaMO</v>
      </c>
      <c r="I62" s="8" t="str">
        <f aca="false" t="array" ref="I62:I62">INDEX(Def_Instancias_Equipamentos!$E$2:$E$1224, MATCH(L62, Def_Instancias_Equipamentos!$D$2:$D$1224, 0), 1)</f>
        <v>RA-RaMO</v>
      </c>
      <c r="J62" s="8" t="str">
        <f aca="false">IF(H62=I62, "INTERNO", "EXTERNO")</f>
        <v>INTERNO</v>
      </c>
      <c r="K62" s="9" t="str">
        <f aca="false">Def_Instancias_Equipamentos!$D$232</f>
        <v>RA-RaMO:TI-OERFTx</v>
      </c>
      <c r="L62" s="4" t="str">
        <f aca="false">Def_Instancias_Equipamentos!$D$71</f>
        <v>RA-RaMO:RF-MODistrib</v>
      </c>
      <c r="M62" s="10" t="s">
        <v>65</v>
      </c>
      <c r="N62" s="12" t="s">
        <v>68</v>
      </c>
      <c r="O62" s="9" t="str">
        <f aca="false">Def_Sistemas_Conectores_Cabos!$B$7</f>
        <v>SMA 50-ohm</v>
      </c>
      <c r="P62" s="4" t="str">
        <f aca="false">Def_Sistemas_Conectores_Cabos!$B$7</f>
        <v>SMA 50-ohm</v>
      </c>
      <c r="Q62" s="8" t="str">
        <f aca="false">K62&amp;"/"&amp;M62&amp;CHAR(10)&amp;L62&amp;"/"&amp;N62</f>
        <v>RA-RaMO:TI-OERFTx/Signal
RA-RaMO:RF-MODistrib/RF_OUT</v>
      </c>
      <c r="R62" s="12" t="n">
        <v>0.5</v>
      </c>
      <c r="S62" s="12" t="n">
        <v>0.5</v>
      </c>
      <c r="T62" s="4" t="str">
        <f aca="false">Def_Sistemas_Conectores_Cabos!$C$9</f>
        <v>RG316</v>
      </c>
      <c r="U62" s="11" t="s">
        <v>67</v>
      </c>
      <c r="V62" s="13"/>
    </row>
    <row r="63" customFormat="false" ht="15.75" hidden="true" customHeight="true" outlineLevel="0" collapsed="false">
      <c r="A63" s="4" t="str">
        <f aca="false">Def_Sistemas_Conectores_Cabos!$A$15</f>
        <v>Sintonia</v>
      </c>
      <c r="B63" s="5" t="str">
        <f aca="false">Datas_Entregas!$A$2</f>
        <v>Booster/LTB</v>
      </c>
      <c r="C63" s="6" t="n">
        <f aca="false" t="array" ref="C63:C63">INDEX(Datas_Entregas!$B$2:$B$100, MATCH(B63, Datas_Entregas!$A$2:$A$100, 0), 1)</f>
        <v>43266</v>
      </c>
      <c r="D63" s="5" t="str">
        <f aca="false">Def_Status_Montagem!$A$3</f>
        <v>Verficado - Pronto para Produção</v>
      </c>
      <c r="E63" s="4" t="str">
        <f aca="false">Def_Status_Montagem!$B$4</f>
        <v>Contratada (inclui etiqueta)</v>
      </c>
      <c r="F63" s="7" t="str">
        <f aca="false" t="array" ref="F63:F63">INDEX(Def_Instancias_Equipamentos!$F$2:$F$4986, MATCH(K63, Def_Instancias_Equipamentos!$D$2:$D$4986, 0), 1)</f>
        <v>Túnel (Booster)</v>
      </c>
      <c r="G63" s="8" t="str">
        <f aca="false" t="array" ref="G63:G63">INDEX(Def_Instancias_Equipamentos!$F$2:$F$4986, MATCH(L63, Def_Instancias_Equipamentos!$D$2:$D$4986, 0), 1)</f>
        <v>Túnel (Booster)</v>
      </c>
      <c r="H63" s="7" t="str">
        <f aca="false" t="array" ref="H63:H63">INDEX(Def_Instancias_Equipamentos!$E$2:$E$4986, MATCH(K63, Def_Instancias_Equipamentos!$D$2:$D$4986, 0), 1)</f>
        <v>BO-04D</v>
      </c>
      <c r="I63" s="8" t="str">
        <f aca="false" t="array" ref="I63:I63">INDEX(Def_Instancias_Equipamentos!$E$2:$E$4986, MATCH(L63, Def_Instancias_Equipamentos!$D$2:$D$4986, 0), 1)</f>
        <v>BO-04D</v>
      </c>
      <c r="J63" s="8" t="str">
        <f aca="false">IF(H63=I63, "INTERNO", "EXTERNO")</f>
        <v>INTERNO</v>
      </c>
      <c r="K63" s="9" t="str">
        <f aca="false">Def_Instancias_Equipamentos!$D$267</f>
        <v>BO-04D:DI-TunePkup</v>
      </c>
      <c r="L63" s="4" t="str">
        <f aca="false">Def_Instancias_Equipamentos!$D$273</f>
        <v>BO-04D:DI-TuneBPMHyb</v>
      </c>
      <c r="M63" s="10" t="s">
        <v>69</v>
      </c>
      <c r="N63" s="17" t="s">
        <v>70</v>
      </c>
      <c r="O63" s="9" t="str">
        <f aca="false">Def_Sistemas_Conectores_Cabos!$B$10</f>
        <v>N 50-ohm</v>
      </c>
      <c r="P63" s="4" t="str">
        <f aca="false">Def_Sistemas_Conectores_Cabos!$B$10</f>
        <v>N 50-ohm</v>
      </c>
      <c r="Q63" s="8" t="s">
        <v>71</v>
      </c>
      <c r="R63" s="11" t="n">
        <v>0.5</v>
      </c>
      <c r="S63" s="11" t="n">
        <v>0.5</v>
      </c>
      <c r="T63" s="4" t="str">
        <f aca="false">Def_Sistemas_Conectores_Cabos!$C$8</f>
        <v>Cabo coaxial semi-rígido</v>
      </c>
      <c r="U63" s="11"/>
      <c r="V63" s="13"/>
    </row>
    <row r="64" customFormat="false" ht="15.75" hidden="true" customHeight="true" outlineLevel="0" collapsed="false">
      <c r="A64" s="4" t="str">
        <f aca="false">Def_Sistemas_Conectores_Cabos!$A$15</f>
        <v>Sintonia</v>
      </c>
      <c r="B64" s="5" t="str">
        <f aca="false">Datas_Entregas!$A$2</f>
        <v>Booster/LTB</v>
      </c>
      <c r="C64" s="6" t="n">
        <f aca="false" t="array" ref="C64:C64">INDEX(Datas_Entregas!$B$2:$B$100, MATCH(B64, Datas_Entregas!$A$2:$A$100, 0), 1)</f>
        <v>43266</v>
      </c>
      <c r="D64" s="5" t="str">
        <f aca="false">Def_Status_Montagem!$A$3</f>
        <v>Verficado - Pronto para Produção</v>
      </c>
      <c r="E64" s="4" t="str">
        <f aca="false">Def_Status_Montagem!$B$4</f>
        <v>Contratada (inclui etiqueta)</v>
      </c>
      <c r="F64" s="7" t="str">
        <f aca="false" t="array" ref="F64:F64">INDEX(Def_Instancias_Equipamentos!$F$2:$F$4986, MATCH(K64, Def_Instancias_Equipamentos!$D$2:$D$4986, 0), 1)</f>
        <v>Túnel (Booster)</v>
      </c>
      <c r="G64" s="8" t="str">
        <f aca="false" t="array" ref="G64:G64">INDEX(Def_Instancias_Equipamentos!$F$2:$F$4986, MATCH(L64, Def_Instancias_Equipamentos!$D$2:$D$4986, 0), 1)</f>
        <v>Túnel (Booster)</v>
      </c>
      <c r="H64" s="7" t="str">
        <f aca="false" t="array" ref="H64:H64">INDEX(Def_Instancias_Equipamentos!$E$2:$E$4986, MATCH(K64, Def_Instancias_Equipamentos!$D$2:$D$4986, 0), 1)</f>
        <v>BO-04D</v>
      </c>
      <c r="I64" s="8" t="str">
        <f aca="false" t="array" ref="I64:I64">INDEX(Def_Instancias_Equipamentos!$E$2:$E$4986, MATCH(L64, Def_Instancias_Equipamentos!$D$2:$D$4986, 0), 1)</f>
        <v>BO-04D</v>
      </c>
      <c r="J64" s="8" t="str">
        <f aca="false">IF(H64=I64, "INTERNO", "EXTERNO")</f>
        <v>INTERNO</v>
      </c>
      <c r="K64" s="9" t="str">
        <f aca="false">Def_Instancias_Equipamentos!$D$267</f>
        <v>BO-04D:DI-TunePkup</v>
      </c>
      <c r="L64" s="4" t="str">
        <f aca="false">Def_Instancias_Equipamentos!$D$273</f>
        <v>BO-04D:DI-TuneBPMHyb</v>
      </c>
      <c r="M64" s="10" t="s">
        <v>72</v>
      </c>
      <c r="N64" s="17" t="s">
        <v>73</v>
      </c>
      <c r="O64" s="9" t="str">
        <f aca="false">Def_Sistemas_Conectores_Cabos!$B$10</f>
        <v>N 50-ohm</v>
      </c>
      <c r="P64" s="4" t="str">
        <f aca="false">Def_Sistemas_Conectores_Cabos!$B$10</f>
        <v>N 50-ohm</v>
      </c>
      <c r="Q64" s="8" t="s">
        <v>74</v>
      </c>
      <c r="R64" s="11" t="n">
        <v>0.5</v>
      </c>
      <c r="S64" s="11" t="n">
        <v>0.5</v>
      </c>
      <c r="T64" s="4" t="str">
        <f aca="false">Def_Sistemas_Conectores_Cabos!$C$8</f>
        <v>Cabo coaxial semi-rígido</v>
      </c>
      <c r="U64" s="11"/>
      <c r="V64" s="13"/>
    </row>
    <row r="65" customFormat="false" ht="15.75" hidden="true" customHeight="true" outlineLevel="0" collapsed="false">
      <c r="A65" s="4" t="str">
        <f aca="false">Def_Sistemas_Conectores_Cabos!$A$15</f>
        <v>Sintonia</v>
      </c>
      <c r="B65" s="5" t="str">
        <f aca="false">Datas_Entregas!$A$2</f>
        <v>Booster/LTB</v>
      </c>
      <c r="C65" s="6" t="n">
        <f aca="false" t="array" ref="C65:C65">INDEX(Datas_Entregas!$B$2:$B$100, MATCH(B65, Datas_Entregas!$A$2:$A$100, 0), 1)</f>
        <v>43266</v>
      </c>
      <c r="D65" s="5" t="str">
        <f aca="false">Def_Status_Montagem!$A$3</f>
        <v>Verficado - Pronto para Produção</v>
      </c>
      <c r="E65" s="4" t="str">
        <f aca="false">Def_Status_Montagem!$B$4</f>
        <v>Contratada (inclui etiqueta)</v>
      </c>
      <c r="F65" s="7" t="str">
        <f aca="false" t="array" ref="F65:F65">INDEX(Def_Instancias_Equipamentos!$F$2:$F$4986, MATCH(K65, Def_Instancias_Equipamentos!$D$2:$D$4986, 0), 1)</f>
        <v>Túnel (Booster)</v>
      </c>
      <c r="G65" s="8" t="str">
        <f aca="false" t="array" ref="G65:G65">INDEX(Def_Instancias_Equipamentos!$F$2:$F$4986, MATCH(L65, Def_Instancias_Equipamentos!$D$2:$D$4986, 0), 1)</f>
        <v>Túnel (Booster)</v>
      </c>
      <c r="H65" s="7" t="str">
        <f aca="false" t="array" ref="H65:H65">INDEX(Def_Instancias_Equipamentos!$E$2:$E$4986, MATCH(K65, Def_Instancias_Equipamentos!$D$2:$D$4986, 0), 1)</f>
        <v>BO-04D</v>
      </c>
      <c r="I65" s="8" t="str">
        <f aca="false" t="array" ref="I65:I65">INDEX(Def_Instancias_Equipamentos!$E$2:$E$4986, MATCH(L65, Def_Instancias_Equipamentos!$D$2:$D$4986, 0), 1)</f>
        <v>BO-04D</v>
      </c>
      <c r="J65" s="8" t="str">
        <f aca="false">IF(H65=I65, "INTERNO", "EXTERNO")</f>
        <v>INTERNO</v>
      </c>
      <c r="K65" s="9" t="str">
        <f aca="false">Def_Instancias_Equipamentos!$D$267</f>
        <v>BO-04D:DI-TunePkup</v>
      </c>
      <c r="L65" s="4" t="str">
        <f aca="false">Def_Instancias_Equipamentos!$D$273</f>
        <v>BO-04D:DI-TuneBPMHyb</v>
      </c>
      <c r="M65" s="19" t="s">
        <v>75</v>
      </c>
      <c r="N65" s="20" t="s">
        <v>76</v>
      </c>
      <c r="O65" s="21" t="str">
        <f aca="false">Def_Sistemas_Conectores_Cabos!$B$10</f>
        <v>N 50-ohm</v>
      </c>
      <c r="P65" s="22" t="str">
        <f aca="false">Def_Sistemas_Conectores_Cabos!$B$10</f>
        <v>N 50-ohm</v>
      </c>
      <c r="Q65" s="23" t="s">
        <v>77</v>
      </c>
      <c r="R65" s="18" t="n">
        <v>0.5</v>
      </c>
      <c r="S65" s="18" t="n">
        <v>0.5</v>
      </c>
      <c r="T65" s="22" t="str">
        <f aca="false">Def_Sistemas_Conectores_Cabos!$C$8</f>
        <v>Cabo coaxial semi-rígido</v>
      </c>
      <c r="U65" s="18"/>
      <c r="V65" s="13"/>
    </row>
    <row r="66" customFormat="false" ht="15.75" hidden="true" customHeight="true" outlineLevel="0" collapsed="false">
      <c r="A66" s="4" t="str">
        <f aca="false">Def_Sistemas_Conectores_Cabos!$A$15</f>
        <v>Sintonia</v>
      </c>
      <c r="B66" s="5" t="str">
        <f aca="false">Datas_Entregas!$A$2</f>
        <v>Booster/LTB</v>
      </c>
      <c r="C66" s="6" t="n">
        <f aca="false" t="array" ref="C66:C66">INDEX(Datas_Entregas!$B$2:$B$100, MATCH(B66, Datas_Entregas!$A$2:$A$100, 0), 1)</f>
        <v>43266</v>
      </c>
      <c r="D66" s="5" t="str">
        <f aca="false">Def_Status_Montagem!$A$3</f>
        <v>Verficado - Pronto para Produção</v>
      </c>
      <c r="E66" s="4" t="str">
        <f aca="false">Def_Status_Montagem!$B$4</f>
        <v>Contratada (inclui etiqueta)</v>
      </c>
      <c r="F66" s="7" t="str">
        <f aca="false" t="array" ref="F66:F66">INDEX(Def_Instancias_Equipamentos!$F$2:$F$4986, MATCH(K66, Def_Instancias_Equipamentos!$D$2:$D$4986, 0), 1)</f>
        <v>Túnel (Booster)</v>
      </c>
      <c r="G66" s="8" t="str">
        <f aca="false" t="array" ref="G66:G66">INDEX(Def_Instancias_Equipamentos!$F$2:$F$4986, MATCH(L66, Def_Instancias_Equipamentos!$D$2:$D$4986, 0), 1)</f>
        <v>Túnel (Booster)</v>
      </c>
      <c r="H66" s="7" t="str">
        <f aca="false" t="array" ref="H66:H66">INDEX(Def_Instancias_Equipamentos!$E$2:$E$4986, MATCH(K66, Def_Instancias_Equipamentos!$D$2:$D$4986, 0), 1)</f>
        <v>BO-04D</v>
      </c>
      <c r="I66" s="8" t="str">
        <f aca="false" t="array" ref="I66:I66">INDEX(Def_Instancias_Equipamentos!$E$2:$E$4986, MATCH(L66, Def_Instancias_Equipamentos!$D$2:$D$4986, 0), 1)</f>
        <v>BO-04D</v>
      </c>
      <c r="J66" s="8" t="str">
        <f aca="false">IF(H66=I66, "INTERNO", "EXTERNO")</f>
        <v>INTERNO</v>
      </c>
      <c r="K66" s="9" t="str">
        <f aca="false">Def_Instancias_Equipamentos!$D$267</f>
        <v>BO-04D:DI-TunePkup</v>
      </c>
      <c r="L66" s="4" t="str">
        <f aca="false">Def_Instancias_Equipamentos!$D$273</f>
        <v>BO-04D:DI-TuneBPMHyb</v>
      </c>
      <c r="M66" s="19" t="s">
        <v>78</v>
      </c>
      <c r="N66" s="20" t="s">
        <v>79</v>
      </c>
      <c r="O66" s="21" t="str">
        <f aca="false">Def_Sistemas_Conectores_Cabos!$B$10</f>
        <v>N 50-ohm</v>
      </c>
      <c r="P66" s="22" t="str">
        <f aca="false">Def_Sistemas_Conectores_Cabos!$B$10</f>
        <v>N 50-ohm</v>
      </c>
      <c r="Q66" s="23" t="s">
        <v>80</v>
      </c>
      <c r="R66" s="18" t="n">
        <v>0.5</v>
      </c>
      <c r="S66" s="18" t="n">
        <v>0.5</v>
      </c>
      <c r="T66" s="22" t="str">
        <f aca="false">Def_Sistemas_Conectores_Cabos!$C$8</f>
        <v>Cabo coaxial semi-rígido</v>
      </c>
      <c r="U66" s="18"/>
      <c r="V66" s="13"/>
    </row>
    <row r="67" customFormat="false" ht="15.75" hidden="true" customHeight="true" outlineLevel="0" collapsed="false">
      <c r="A67" s="4" t="str">
        <f aca="false">Def_Sistemas_Conectores_Cabos!$A$17</f>
        <v>Genérico</v>
      </c>
      <c r="B67" s="5" t="str">
        <f aca="false">Datas_Entregas!$A$3</f>
        <v>BTS/Anel</v>
      </c>
      <c r="C67" s="6" t="n">
        <f aca="false" t="array" ref="C67:C67">INDEX(Datas_Entregas!$B$2:$B$100, MATCH(B67, Datas_Entregas!$A$2:$A$100, 0), 1)</f>
        <v>43296</v>
      </c>
      <c r="D67" s="5" t="str">
        <f aca="false">Def_Status_Montagem!$A$3</f>
        <v>Verficado - Pronto para Produção</v>
      </c>
      <c r="E67" s="4" t="str">
        <f aca="false">Def_Status_Montagem!$B$4</f>
        <v>Contratada (inclui etiqueta)</v>
      </c>
      <c r="F67" s="7" t="str">
        <f aca="false" t="array" ref="F67:F67">INDEX(Def_Instancias_Equipamentos!$F$2:$F$4986, MATCH(K67, Def_Instancias_Equipamentos!$D$2:$D$4986, 0), 1)</f>
        <v>Túnel (Booster)</v>
      </c>
      <c r="G67" s="8" t="str">
        <f aca="false" t="array" ref="G67:G67">INDEX(Def_Instancias_Equipamentos!$F$2:$F$4986, MATCH(L67, Def_Instancias_Equipamentos!$D$2:$D$4986, 0), 1)</f>
        <v>Túnel (Booster)</v>
      </c>
      <c r="H67" s="7" t="str">
        <f aca="false" t="array" ref="H67:H67">INDEX(Def_Instancias_Equipamentos!$E$2:$E$4986, MATCH(K67, Def_Instancias_Equipamentos!$D$2:$D$4986, 0), 1)</f>
        <v>BO-04U</v>
      </c>
      <c r="I67" s="8" t="str">
        <f aca="false" t="array" ref="I67:I67">INDEX(Def_Instancias_Equipamentos!$E$2:$E$4986, MATCH(L67, Def_Instancias_Equipamentos!$D$2:$D$4986, 0), 1)</f>
        <v>BO-04U</v>
      </c>
      <c r="J67" s="8" t="str">
        <f aca="false">IF(H67=I67, "INTERNO", "EXTERNO")</f>
        <v>INTERNO</v>
      </c>
      <c r="K67" s="9" t="str">
        <f aca="false">Def_Instancias_Equipamentos!$D$262</f>
        <v>BO-04U:DI-GSL07</v>
      </c>
      <c r="L67" s="4" t="str">
        <f aca="false">Def_Instancias_Equipamentos!$D$268</f>
        <v>BO-04U:DI-GSL07Hyb</v>
      </c>
      <c r="M67" s="10" t="s">
        <v>69</v>
      </c>
      <c r="N67" s="17" t="s">
        <v>70</v>
      </c>
      <c r="O67" s="9" t="str">
        <f aca="false">Def_Sistemas_Conectores_Cabos!$B$10</f>
        <v>N 50-ohm</v>
      </c>
      <c r="P67" s="4" t="str">
        <f aca="false">Def_Sistemas_Conectores_Cabos!$B$7</f>
        <v>SMA 50-ohm</v>
      </c>
      <c r="Q67" s="8" t="s">
        <v>71</v>
      </c>
      <c r="R67" s="11" t="n">
        <v>0.5</v>
      </c>
      <c r="S67" s="11" t="n">
        <v>0.5</v>
      </c>
      <c r="T67" s="4" t="str">
        <f aca="false">Def_Sistemas_Conectores_Cabos!$C$8</f>
        <v>Cabo coaxial semi-rígido</v>
      </c>
      <c r="U67" s="11"/>
      <c r="V67" s="13"/>
    </row>
    <row r="68" customFormat="false" ht="15.75" hidden="true" customHeight="true" outlineLevel="0" collapsed="false">
      <c r="A68" s="4" t="str">
        <f aca="false">Def_Sistemas_Conectores_Cabos!$A$17</f>
        <v>Genérico</v>
      </c>
      <c r="B68" s="5" t="str">
        <f aca="false">Datas_Entregas!$A$3</f>
        <v>BTS/Anel</v>
      </c>
      <c r="C68" s="6" t="n">
        <f aca="false" t="array" ref="C68:C68">INDEX(Datas_Entregas!$B$2:$B$100, MATCH(B68, Datas_Entregas!$A$2:$A$100, 0), 1)</f>
        <v>43296</v>
      </c>
      <c r="D68" s="5" t="str">
        <f aca="false">Def_Status_Montagem!$A$3</f>
        <v>Verficado - Pronto para Produção</v>
      </c>
      <c r="E68" s="4" t="str">
        <f aca="false">Def_Status_Montagem!$B$4</f>
        <v>Contratada (inclui etiqueta)</v>
      </c>
      <c r="F68" s="7" t="str">
        <f aca="false" t="array" ref="F68:F68">INDEX(Def_Instancias_Equipamentos!$F$2:$F$4986, MATCH(K68, Def_Instancias_Equipamentos!$D$2:$D$4986, 0), 1)</f>
        <v>Túnel (Booster)</v>
      </c>
      <c r="G68" s="8" t="str">
        <f aca="false" t="array" ref="G68:G68">INDEX(Def_Instancias_Equipamentos!$F$2:$F$4986, MATCH(L68, Def_Instancias_Equipamentos!$D$2:$D$4986, 0), 1)</f>
        <v>Túnel (Booster)</v>
      </c>
      <c r="H68" s="7" t="str">
        <f aca="false" t="array" ref="H68:H68">INDEX(Def_Instancias_Equipamentos!$E$2:$E$4986, MATCH(K68, Def_Instancias_Equipamentos!$D$2:$D$4986, 0), 1)</f>
        <v>BO-04U</v>
      </c>
      <c r="I68" s="8" t="str">
        <f aca="false" t="array" ref="I68:I68">INDEX(Def_Instancias_Equipamentos!$E$2:$E$4986, MATCH(L68, Def_Instancias_Equipamentos!$D$2:$D$4986, 0), 1)</f>
        <v>BO-04U</v>
      </c>
      <c r="J68" s="8" t="str">
        <f aca="false">IF(H68=I68, "INTERNO", "EXTERNO")</f>
        <v>INTERNO</v>
      </c>
      <c r="K68" s="9" t="str">
        <f aca="false">Def_Instancias_Equipamentos!$D$262</f>
        <v>BO-04U:DI-GSL07</v>
      </c>
      <c r="L68" s="4" t="str">
        <f aca="false">Def_Instancias_Equipamentos!$D$268</f>
        <v>BO-04U:DI-GSL07Hyb</v>
      </c>
      <c r="M68" s="10" t="s">
        <v>72</v>
      </c>
      <c r="N68" s="17" t="s">
        <v>73</v>
      </c>
      <c r="O68" s="9" t="str">
        <f aca="false">Def_Sistemas_Conectores_Cabos!$B$10</f>
        <v>N 50-ohm</v>
      </c>
      <c r="P68" s="4" t="str">
        <f aca="false">Def_Sistemas_Conectores_Cabos!$B$7</f>
        <v>SMA 50-ohm</v>
      </c>
      <c r="Q68" s="8" t="s">
        <v>74</v>
      </c>
      <c r="R68" s="11" t="n">
        <v>0.5</v>
      </c>
      <c r="S68" s="11" t="n">
        <v>0.5</v>
      </c>
      <c r="T68" s="4" t="str">
        <f aca="false">Def_Sistemas_Conectores_Cabos!$C$8</f>
        <v>Cabo coaxial semi-rígido</v>
      </c>
      <c r="U68" s="11"/>
      <c r="V68" s="13"/>
    </row>
    <row r="69" customFormat="false" ht="15.75" hidden="true" customHeight="true" outlineLevel="0" collapsed="false">
      <c r="A69" s="4" t="str">
        <f aca="false">Def_Sistemas_Conectores_Cabos!$A$14</f>
        <v>BbB</v>
      </c>
      <c r="B69" s="5" t="str">
        <f aca="false">Datas_Entregas!$A$3</f>
        <v>BTS/Anel</v>
      </c>
      <c r="C69" s="6" t="n">
        <f aca="false" t="array" ref="C69:C69">INDEX(Datas_Entregas!$B$2:$B$100, MATCH(B69, Datas_Entregas!$A$2:$A$100, 0), 1)</f>
        <v>43296</v>
      </c>
      <c r="D69" s="5" t="str">
        <f aca="false">Def_Status_Montagem!$A$3</f>
        <v>Verficado - Pronto para Produção</v>
      </c>
      <c r="E69" s="4" t="str">
        <f aca="false">Def_Status_Montagem!$B$4</f>
        <v>Contratada (inclui etiqueta)</v>
      </c>
      <c r="F69" s="7" t="str">
        <f aca="false" t="array" ref="F69:F69">INDEX(Def_Instancias_Equipamentos!$F$2:$F$4986, MATCH(K69, Def_Instancias_Equipamentos!$D$2:$D$4986, 0), 1)</f>
        <v>Túnel (Booster)</v>
      </c>
      <c r="G69" s="8" t="str">
        <f aca="false" t="array" ref="G69:G69">INDEX(Def_Instancias_Equipamentos!$F$2:$F$4986, MATCH(L69, Def_Instancias_Equipamentos!$D$2:$D$4986, 0), 1)</f>
        <v>Túnel (Booster)</v>
      </c>
      <c r="H69" s="7" t="str">
        <f aca="false" t="array" ref="H69:H69">INDEX(Def_Instancias_Equipamentos!$E$2:$E$4986, MATCH(K69, Def_Instancias_Equipamentos!$D$2:$D$4986, 0), 1)</f>
        <v>BO-04U</v>
      </c>
      <c r="I69" s="8" t="str">
        <f aca="false" t="array" ref="I69:I69">INDEX(Def_Instancias_Equipamentos!$E$2:$E$4986, MATCH(L69, Def_Instancias_Equipamentos!$D$2:$D$4986, 0), 1)</f>
        <v>BO-04U</v>
      </c>
      <c r="J69" s="8" t="str">
        <f aca="false">IF(H69=I69, "INTERNO", "EXTERNO")</f>
        <v>INTERNO</v>
      </c>
      <c r="K69" s="9" t="str">
        <f aca="false">Def_Instancias_Equipamentos!$D$262</f>
        <v>BO-04U:DI-GSL07</v>
      </c>
      <c r="L69" s="4" t="str">
        <f aca="false">Def_Instancias_Equipamentos!$D$268</f>
        <v>BO-04U:DI-GSL07Hyb</v>
      </c>
      <c r="M69" s="10" t="s">
        <v>75</v>
      </c>
      <c r="N69" s="17" t="s">
        <v>76</v>
      </c>
      <c r="O69" s="9" t="str">
        <f aca="false">Def_Sistemas_Conectores_Cabos!$B$10</f>
        <v>N 50-ohm</v>
      </c>
      <c r="P69" s="4" t="str">
        <f aca="false">Def_Sistemas_Conectores_Cabos!$B$7</f>
        <v>SMA 50-ohm</v>
      </c>
      <c r="Q69" s="8" t="s">
        <v>77</v>
      </c>
      <c r="R69" s="11" t="n">
        <v>0.5</v>
      </c>
      <c r="S69" s="11" t="n">
        <v>0.5</v>
      </c>
      <c r="T69" s="4" t="str">
        <f aca="false">Def_Sistemas_Conectores_Cabos!$C$8</f>
        <v>Cabo coaxial semi-rígido</v>
      </c>
      <c r="U69" s="11"/>
      <c r="V69" s="13"/>
    </row>
    <row r="70" customFormat="false" ht="15.75" hidden="true" customHeight="true" outlineLevel="0" collapsed="false">
      <c r="A70" s="4" t="str">
        <f aca="false">Def_Sistemas_Conectores_Cabos!$A$17</f>
        <v>Genérico</v>
      </c>
      <c r="B70" s="5" t="str">
        <f aca="false">Datas_Entregas!$A$3</f>
        <v>BTS/Anel</v>
      </c>
      <c r="C70" s="6" t="n">
        <f aca="false" t="array" ref="C70:C70">INDEX(Datas_Entregas!$B$2:$B$100, MATCH(B70, Datas_Entregas!$A$2:$A$100, 0), 1)</f>
        <v>43296</v>
      </c>
      <c r="D70" s="5" t="str">
        <f aca="false">Def_Status_Montagem!$A$3</f>
        <v>Verficado - Pronto para Produção</v>
      </c>
      <c r="E70" s="4" t="str">
        <f aca="false">Def_Status_Montagem!$B$4</f>
        <v>Contratada (inclui etiqueta)</v>
      </c>
      <c r="F70" s="7" t="str">
        <f aca="false" t="array" ref="F70:F70">INDEX(Def_Instancias_Equipamentos!$F$2:$F$4986, MATCH(K70, Def_Instancias_Equipamentos!$D$2:$D$4986, 0), 1)</f>
        <v>Túnel (Booster)</v>
      </c>
      <c r="G70" s="8" t="str">
        <f aca="false" t="array" ref="G70:G70">INDEX(Def_Instancias_Equipamentos!$F$2:$F$4986, MATCH(L70, Def_Instancias_Equipamentos!$D$2:$D$4986, 0), 1)</f>
        <v>Túnel (Booster)</v>
      </c>
      <c r="H70" s="7" t="str">
        <f aca="false" t="array" ref="H70:H70">INDEX(Def_Instancias_Equipamentos!$E$2:$E$4986, MATCH(K70, Def_Instancias_Equipamentos!$D$2:$D$4986, 0), 1)</f>
        <v>BO-04U</v>
      </c>
      <c r="I70" s="8" t="str">
        <f aca="false" t="array" ref="I70:I70">INDEX(Def_Instancias_Equipamentos!$E$2:$E$4986, MATCH(L70, Def_Instancias_Equipamentos!$D$2:$D$4986, 0), 1)</f>
        <v>BO-04U</v>
      </c>
      <c r="J70" s="8" t="str">
        <f aca="false">IF(H70=I70, "INTERNO", "EXTERNO")</f>
        <v>INTERNO</v>
      </c>
      <c r="K70" s="9" t="str">
        <f aca="false">Def_Instancias_Equipamentos!$D$262</f>
        <v>BO-04U:DI-GSL07</v>
      </c>
      <c r="L70" s="4" t="str">
        <f aca="false">Def_Instancias_Equipamentos!$D$268</f>
        <v>BO-04U:DI-GSL07Hyb</v>
      </c>
      <c r="M70" s="10" t="s">
        <v>78</v>
      </c>
      <c r="N70" s="17" t="s">
        <v>79</v>
      </c>
      <c r="O70" s="9" t="str">
        <f aca="false">Def_Sistemas_Conectores_Cabos!$B$10</f>
        <v>N 50-ohm</v>
      </c>
      <c r="P70" s="4" t="str">
        <f aca="false">Def_Sistemas_Conectores_Cabos!$B$7</f>
        <v>SMA 50-ohm</v>
      </c>
      <c r="Q70" s="8" t="s">
        <v>80</v>
      </c>
      <c r="R70" s="11" t="n">
        <v>0.5</v>
      </c>
      <c r="S70" s="11" t="n">
        <v>0.5</v>
      </c>
      <c r="T70" s="4" t="str">
        <f aca="false">Def_Sistemas_Conectores_Cabos!$C$8</f>
        <v>Cabo coaxial semi-rígido</v>
      </c>
      <c r="U70" s="11"/>
      <c r="V70" s="13"/>
    </row>
    <row r="71" customFormat="false" ht="15.75" hidden="true" customHeight="true" outlineLevel="0" collapsed="false">
      <c r="A71" s="4" t="str">
        <f aca="false">Def_Sistemas_Conectores_Cabos!$A$14</f>
        <v>BbB</v>
      </c>
      <c r="B71" s="5" t="str">
        <f aca="false">Datas_Entregas!$A$3</f>
        <v>BTS/Anel</v>
      </c>
      <c r="C71" s="6" t="n">
        <f aca="false" t="array" ref="C71:C71">INDEX(Datas_Entregas!$B$2:$B$100, MATCH(B71, Datas_Entregas!$A$2:$A$100, 0), 1)</f>
        <v>43296</v>
      </c>
      <c r="D71" s="5" t="str">
        <f aca="false">Def_Status_Montagem!$A$3</f>
        <v>Verficado - Pronto para Produção</v>
      </c>
      <c r="E71" s="4" t="str">
        <f aca="false">Def_Status_Montagem!$B$4</f>
        <v>Contratada (inclui etiqueta)</v>
      </c>
      <c r="F71" s="7" t="str">
        <f aca="false" t="array" ref="F71:F71">INDEX(Def_Instancias_Equipamentos!$F$2:$F$4986, MATCH(K71, Def_Instancias_Equipamentos!$D$2:$D$4986, 0), 1)</f>
        <v>Túnel (Anel)</v>
      </c>
      <c r="G71" s="8" t="str">
        <f aca="false" t="array" ref="G71:G71">INDEX(Def_Instancias_Equipamentos!$F$2:$F$4986, MATCH(L71, Def_Instancias_Equipamentos!$D$2:$D$4986, 0), 1)</f>
        <v>Túnel (Anel)</v>
      </c>
      <c r="H71" s="7" t="str">
        <f aca="false" t="array" ref="H71:H71">INDEX(Def_Instancias_Equipamentos!$E$2:$E$4986, MATCH(K71, Def_Instancias_Equipamentos!$D$2:$D$4986, 0), 1)</f>
        <v>SI-16M2</v>
      </c>
      <c r="I71" s="8" t="str">
        <f aca="false" t="array" ref="I71:I71">INDEX(Def_Instancias_Equipamentos!$E$2:$E$4986, MATCH(L71, Def_Instancias_Equipamentos!$D$2:$D$4986, 0), 1)</f>
        <v>SI-16M2</v>
      </c>
      <c r="J71" s="8" t="str">
        <f aca="false">IF(H71=I71, "INTERNO", "EXTERNO")</f>
        <v>INTERNO</v>
      </c>
      <c r="K71" s="9" t="str">
        <f aca="false">Def_Instancias_Equipamentos!$D$234</f>
        <v>SI-16M2:DI-BbBPkup</v>
      </c>
      <c r="L71" s="4" t="str">
        <f aca="false">Def_Instancias_Equipamentos!$D$259</f>
        <v>SI-16M2:DI-BbBBPMHyb</v>
      </c>
      <c r="M71" s="10" t="s">
        <v>69</v>
      </c>
      <c r="N71" s="17" t="s">
        <v>70</v>
      </c>
      <c r="O71" s="9" t="str">
        <f aca="false">Def_Sistemas_Conectores_Cabos!$B$8</f>
        <v>SMA-RP 50-ohm</v>
      </c>
      <c r="P71" s="4" t="str">
        <f aca="false">Def_Sistemas_Conectores_Cabos!$B$10</f>
        <v>N 50-ohm</v>
      </c>
      <c r="Q71" s="8" t="s">
        <v>71</v>
      </c>
      <c r="R71" s="11" t="n">
        <v>0.5</v>
      </c>
      <c r="S71" s="11" t="n">
        <v>0.5</v>
      </c>
      <c r="T71" s="4" t="str">
        <f aca="false">Def_Sistemas_Conectores_Cabos!$C$8</f>
        <v>Cabo coaxial semi-rígido</v>
      </c>
      <c r="U71" s="11"/>
      <c r="V71" s="13"/>
    </row>
    <row r="72" customFormat="false" ht="15.75" hidden="true" customHeight="true" outlineLevel="0" collapsed="false">
      <c r="A72" s="4" t="str">
        <f aca="false">Def_Sistemas_Conectores_Cabos!$A$14</f>
        <v>BbB</v>
      </c>
      <c r="B72" s="5" t="str">
        <f aca="false">Datas_Entregas!$A$3</f>
        <v>BTS/Anel</v>
      </c>
      <c r="C72" s="6" t="n">
        <f aca="false" t="array" ref="C72:C72">INDEX(Datas_Entregas!$B$2:$B$100, MATCH(B72, Datas_Entregas!$A$2:$A$100, 0), 1)</f>
        <v>43296</v>
      </c>
      <c r="D72" s="5" t="str">
        <f aca="false">Def_Status_Montagem!$A$3</f>
        <v>Verficado - Pronto para Produção</v>
      </c>
      <c r="E72" s="4" t="str">
        <f aca="false">Def_Status_Montagem!$B$4</f>
        <v>Contratada (inclui etiqueta)</v>
      </c>
      <c r="F72" s="7" t="str">
        <f aca="false" t="array" ref="F72:F72">INDEX(Def_Instancias_Equipamentos!$F$2:$F$4986, MATCH(K72, Def_Instancias_Equipamentos!$D$2:$D$4986, 0), 1)</f>
        <v>Túnel (Anel)</v>
      </c>
      <c r="G72" s="8" t="str">
        <f aca="false" t="array" ref="G72:G72">INDEX(Def_Instancias_Equipamentos!$F$2:$F$4986, MATCH(L72, Def_Instancias_Equipamentos!$D$2:$D$4986, 0), 1)</f>
        <v>Túnel (Anel)</v>
      </c>
      <c r="H72" s="7" t="str">
        <f aca="false" t="array" ref="H72:H72">INDEX(Def_Instancias_Equipamentos!$E$2:$E$4986, MATCH(K72, Def_Instancias_Equipamentos!$D$2:$D$4986, 0), 1)</f>
        <v>SI-16M2</v>
      </c>
      <c r="I72" s="8" t="str">
        <f aca="false" t="array" ref="I72:I72">INDEX(Def_Instancias_Equipamentos!$E$2:$E$4986, MATCH(L72, Def_Instancias_Equipamentos!$D$2:$D$4986, 0), 1)</f>
        <v>SI-16M2</v>
      </c>
      <c r="J72" s="8" t="str">
        <f aca="false">IF(H72=I72, "INTERNO", "EXTERNO")</f>
        <v>INTERNO</v>
      </c>
      <c r="K72" s="9" t="str">
        <f aca="false">Def_Instancias_Equipamentos!$D$234</f>
        <v>SI-16M2:DI-BbBPkup</v>
      </c>
      <c r="L72" s="4" t="str">
        <f aca="false">Def_Instancias_Equipamentos!$D$259</f>
        <v>SI-16M2:DI-BbBBPMHyb</v>
      </c>
      <c r="M72" s="10" t="s">
        <v>72</v>
      </c>
      <c r="N72" s="17" t="s">
        <v>73</v>
      </c>
      <c r="O72" s="9" t="str">
        <f aca="false">Def_Sistemas_Conectores_Cabos!$B$8</f>
        <v>SMA-RP 50-ohm</v>
      </c>
      <c r="P72" s="4" t="str">
        <f aca="false">Def_Sistemas_Conectores_Cabos!$B$10</f>
        <v>N 50-ohm</v>
      </c>
      <c r="Q72" s="8" t="s">
        <v>74</v>
      </c>
      <c r="R72" s="11" t="n">
        <v>0.5</v>
      </c>
      <c r="S72" s="11" t="n">
        <v>0.5</v>
      </c>
      <c r="T72" s="4" t="str">
        <f aca="false">Def_Sistemas_Conectores_Cabos!$C$8</f>
        <v>Cabo coaxial semi-rígido</v>
      </c>
      <c r="U72" s="11"/>
      <c r="V72" s="13"/>
    </row>
    <row r="73" customFormat="false" ht="15.75" hidden="true" customHeight="true" outlineLevel="0" collapsed="false">
      <c r="A73" s="4" t="str">
        <f aca="false">Def_Sistemas_Conectores_Cabos!$A$14</f>
        <v>BbB</v>
      </c>
      <c r="B73" s="5" t="str">
        <f aca="false">Datas_Entregas!$A$3</f>
        <v>BTS/Anel</v>
      </c>
      <c r="C73" s="6" t="n">
        <f aca="false" t="array" ref="C73:C73">INDEX(Datas_Entregas!$B$2:$B$100, MATCH(B73, Datas_Entregas!$A$2:$A$100, 0), 1)</f>
        <v>43296</v>
      </c>
      <c r="D73" s="5" t="str">
        <f aca="false">Def_Status_Montagem!$A$3</f>
        <v>Verficado - Pronto para Produção</v>
      </c>
      <c r="E73" s="4" t="str">
        <f aca="false">Def_Status_Montagem!$B$4</f>
        <v>Contratada (inclui etiqueta)</v>
      </c>
      <c r="F73" s="7" t="str">
        <f aca="false" t="array" ref="F73:F73">INDEX(Def_Instancias_Equipamentos!$F$2:$F$4986, MATCH(K73, Def_Instancias_Equipamentos!$D$2:$D$4986, 0), 1)</f>
        <v>Túnel (Anel)</v>
      </c>
      <c r="G73" s="8" t="str">
        <f aca="false" t="array" ref="G73:G73">INDEX(Def_Instancias_Equipamentos!$F$2:$F$4986, MATCH(L73, Def_Instancias_Equipamentos!$D$2:$D$4986, 0), 1)</f>
        <v>Túnel (Anel)</v>
      </c>
      <c r="H73" s="7" t="str">
        <f aca="false" t="array" ref="H73:H73">INDEX(Def_Instancias_Equipamentos!$E$2:$E$4986, MATCH(K73, Def_Instancias_Equipamentos!$D$2:$D$4986, 0), 1)</f>
        <v>SI-16M2</v>
      </c>
      <c r="I73" s="8" t="str">
        <f aca="false" t="array" ref="I73:I73">INDEX(Def_Instancias_Equipamentos!$E$2:$E$4986, MATCH(L73, Def_Instancias_Equipamentos!$D$2:$D$4986, 0), 1)</f>
        <v>SI-16M2</v>
      </c>
      <c r="J73" s="8" t="str">
        <f aca="false">IF(H73=I73, "INTERNO", "EXTERNO")</f>
        <v>INTERNO</v>
      </c>
      <c r="K73" s="9" t="str">
        <f aca="false">Def_Instancias_Equipamentos!$D$234</f>
        <v>SI-16M2:DI-BbBPkup</v>
      </c>
      <c r="L73" s="4" t="str">
        <f aca="false">Def_Instancias_Equipamentos!$D$259</f>
        <v>SI-16M2:DI-BbBBPMHyb</v>
      </c>
      <c r="M73" s="10" t="s">
        <v>75</v>
      </c>
      <c r="N73" s="17" t="s">
        <v>76</v>
      </c>
      <c r="O73" s="9" t="str">
        <f aca="false">Def_Sistemas_Conectores_Cabos!$B$8</f>
        <v>SMA-RP 50-ohm</v>
      </c>
      <c r="P73" s="4" t="str">
        <f aca="false">Def_Sistemas_Conectores_Cabos!$B$10</f>
        <v>N 50-ohm</v>
      </c>
      <c r="Q73" s="8" t="s">
        <v>77</v>
      </c>
      <c r="R73" s="11" t="n">
        <v>0.5</v>
      </c>
      <c r="S73" s="11" t="n">
        <v>0.5</v>
      </c>
      <c r="T73" s="4" t="str">
        <f aca="false">Def_Sistemas_Conectores_Cabos!$C$8</f>
        <v>Cabo coaxial semi-rígido</v>
      </c>
      <c r="U73" s="11"/>
      <c r="V73" s="13"/>
    </row>
    <row r="74" customFormat="false" ht="15.75" hidden="true" customHeight="true" outlineLevel="0" collapsed="false">
      <c r="A74" s="4" t="str">
        <f aca="false">Def_Sistemas_Conectores_Cabos!$A$14</f>
        <v>BbB</v>
      </c>
      <c r="B74" s="5" t="str">
        <f aca="false">Datas_Entregas!$A$3</f>
        <v>BTS/Anel</v>
      </c>
      <c r="C74" s="6" t="n">
        <f aca="false" t="array" ref="C74:C74">INDEX(Datas_Entregas!$B$2:$B$100, MATCH(B74, Datas_Entregas!$A$2:$A$100, 0), 1)</f>
        <v>43296</v>
      </c>
      <c r="D74" s="5" t="str">
        <f aca="false">Def_Status_Montagem!$A$3</f>
        <v>Verficado - Pronto para Produção</v>
      </c>
      <c r="E74" s="4" t="str">
        <f aca="false">Def_Status_Montagem!$B$4</f>
        <v>Contratada (inclui etiqueta)</v>
      </c>
      <c r="F74" s="7" t="str">
        <f aca="false" t="array" ref="F74:F74">INDEX(Def_Instancias_Equipamentos!$F$2:$F$4986, MATCH(K74, Def_Instancias_Equipamentos!$D$2:$D$4986, 0), 1)</f>
        <v>Túnel (Anel)</v>
      </c>
      <c r="G74" s="8" t="str">
        <f aca="false" t="array" ref="G74:G74">INDEX(Def_Instancias_Equipamentos!$F$2:$F$4986, MATCH(L74, Def_Instancias_Equipamentos!$D$2:$D$4986, 0), 1)</f>
        <v>Túnel (Anel)</v>
      </c>
      <c r="H74" s="7" t="str">
        <f aca="false" t="array" ref="H74:H74">INDEX(Def_Instancias_Equipamentos!$E$2:$E$4986, MATCH(K74, Def_Instancias_Equipamentos!$D$2:$D$4986, 0), 1)</f>
        <v>SI-16M2</v>
      </c>
      <c r="I74" s="8" t="str">
        <f aca="false" t="array" ref="I74:I74">INDEX(Def_Instancias_Equipamentos!$E$2:$E$4986, MATCH(L74, Def_Instancias_Equipamentos!$D$2:$D$4986, 0), 1)</f>
        <v>SI-16M2</v>
      </c>
      <c r="J74" s="8" t="str">
        <f aca="false">IF(H74=I74, "INTERNO", "EXTERNO")</f>
        <v>INTERNO</v>
      </c>
      <c r="K74" s="9" t="str">
        <f aca="false">Def_Instancias_Equipamentos!$D$234</f>
        <v>SI-16M2:DI-BbBPkup</v>
      </c>
      <c r="L74" s="4" t="str">
        <f aca="false">Def_Instancias_Equipamentos!$D$259</f>
        <v>SI-16M2:DI-BbBBPMHyb</v>
      </c>
      <c r="M74" s="10" t="s">
        <v>78</v>
      </c>
      <c r="N74" s="17" t="s">
        <v>79</v>
      </c>
      <c r="O74" s="9" t="str">
        <f aca="false">Def_Sistemas_Conectores_Cabos!$B$8</f>
        <v>SMA-RP 50-ohm</v>
      </c>
      <c r="P74" s="4" t="str">
        <f aca="false">Def_Sistemas_Conectores_Cabos!$B$10</f>
        <v>N 50-ohm</v>
      </c>
      <c r="Q74" s="8" t="s">
        <v>80</v>
      </c>
      <c r="R74" s="11" t="n">
        <v>0.5</v>
      </c>
      <c r="S74" s="11" t="n">
        <v>0.5</v>
      </c>
      <c r="T74" s="4" t="str">
        <f aca="false">Def_Sistemas_Conectores_Cabos!$C$8</f>
        <v>Cabo coaxial semi-rígido</v>
      </c>
      <c r="U74" s="11"/>
      <c r="V74" s="13"/>
    </row>
    <row r="75" customFormat="false" ht="15.75" hidden="true" customHeight="true" outlineLevel="0" collapsed="false">
      <c r="A75" s="4" t="str">
        <f aca="false">Def_Sistemas_Conectores_Cabos!$A$15</f>
        <v>Sintonia</v>
      </c>
      <c r="B75" s="5" t="str">
        <f aca="false">Datas_Entregas!$A$3</f>
        <v>BTS/Anel</v>
      </c>
      <c r="C75" s="6" t="n">
        <f aca="false" t="array" ref="C75:C75">INDEX(Datas_Entregas!$B$2:$B$100, MATCH(B75, Datas_Entregas!$A$2:$A$100, 0), 1)</f>
        <v>43296</v>
      </c>
      <c r="D75" s="5" t="str">
        <f aca="false">Def_Status_Montagem!$A$3</f>
        <v>Verficado - Pronto para Produção</v>
      </c>
      <c r="E75" s="4" t="str">
        <f aca="false">Def_Status_Montagem!$B$4</f>
        <v>Contratada (inclui etiqueta)</v>
      </c>
      <c r="F75" s="7" t="str">
        <f aca="false" t="array" ref="F75:F75">INDEX(Def_Instancias_Equipamentos!$F$2:$F$4986, MATCH(K75, Def_Instancias_Equipamentos!$D$2:$D$4986, 0), 1)</f>
        <v>Túnel (Anel)</v>
      </c>
      <c r="G75" s="8" t="str">
        <f aca="false" t="array" ref="G75:G75">INDEX(Def_Instancias_Equipamentos!$F$2:$F$4986, MATCH(L75, Def_Instancias_Equipamentos!$D$2:$D$4986, 0), 1)</f>
        <v>Túnel (Anel)</v>
      </c>
      <c r="H75" s="7" t="str">
        <f aca="false" t="array" ref="H75:H75">INDEX(Def_Instancias_Equipamentos!$E$2:$E$4986, MATCH(K75, Def_Instancias_Equipamentos!$D$2:$D$4986, 0), 1)</f>
        <v>SI-17C4</v>
      </c>
      <c r="I75" s="8" t="str">
        <f aca="false" t="array" ref="I75:I75">INDEX(Def_Instancias_Equipamentos!$E$2:$E$4986, MATCH(L75, Def_Instancias_Equipamentos!$D$2:$D$4986, 0), 1)</f>
        <v>SI-17C4</v>
      </c>
      <c r="J75" s="8" t="str">
        <f aca="false">IF(H75=I75, "INTERNO", "EXTERNO")</f>
        <v>INTERNO</v>
      </c>
      <c r="K75" s="9" t="str">
        <f aca="false">Def_Instancias_Equipamentos!$D$266</f>
        <v>SI-17C4:DI-TunePkup</v>
      </c>
      <c r="L75" s="4" t="str">
        <f aca="false">Def_Instancias_Equipamentos!$D$272</f>
        <v>SI-17C4:DI-TuneBPMHyb</v>
      </c>
      <c r="M75" s="10" t="s">
        <v>69</v>
      </c>
      <c r="N75" s="17" t="s">
        <v>70</v>
      </c>
      <c r="O75" s="9" t="str">
        <f aca="false">Def_Sistemas_Conectores_Cabos!$B$10</f>
        <v>N 50-ohm</v>
      </c>
      <c r="P75" s="4" t="str">
        <f aca="false">Def_Sistemas_Conectores_Cabos!$B$10</f>
        <v>N 50-ohm</v>
      </c>
      <c r="Q75" s="8" t="s">
        <v>71</v>
      </c>
      <c r="R75" s="11" t="n">
        <v>0.5</v>
      </c>
      <c r="S75" s="11" t="n">
        <v>0.5</v>
      </c>
      <c r="T75" s="4" t="str">
        <f aca="false">Def_Sistemas_Conectores_Cabos!$C$8</f>
        <v>Cabo coaxial semi-rígido</v>
      </c>
      <c r="U75" s="11"/>
      <c r="V75" s="13"/>
    </row>
    <row r="76" customFormat="false" ht="15.75" hidden="true" customHeight="true" outlineLevel="0" collapsed="false">
      <c r="A76" s="4" t="str">
        <f aca="false">Def_Sistemas_Conectores_Cabos!$A$15</f>
        <v>Sintonia</v>
      </c>
      <c r="B76" s="5" t="str">
        <f aca="false">Datas_Entregas!$A$3</f>
        <v>BTS/Anel</v>
      </c>
      <c r="C76" s="6" t="n">
        <f aca="false" t="array" ref="C76:C76">INDEX(Datas_Entregas!$B$2:$B$100, MATCH(B76, Datas_Entregas!$A$2:$A$100, 0), 1)</f>
        <v>43296</v>
      </c>
      <c r="D76" s="5" t="str">
        <f aca="false">Def_Status_Montagem!$A$3</f>
        <v>Verficado - Pronto para Produção</v>
      </c>
      <c r="E76" s="4" t="str">
        <f aca="false">Def_Status_Montagem!$B$4</f>
        <v>Contratada (inclui etiqueta)</v>
      </c>
      <c r="F76" s="7" t="str">
        <f aca="false" t="array" ref="F76:F76">INDEX(Def_Instancias_Equipamentos!$F$2:$F$4986, MATCH(K76, Def_Instancias_Equipamentos!$D$2:$D$4986, 0), 1)</f>
        <v>Túnel (Anel)</v>
      </c>
      <c r="G76" s="8" t="str">
        <f aca="false" t="array" ref="G76:G76">INDEX(Def_Instancias_Equipamentos!$F$2:$F$4986, MATCH(L76, Def_Instancias_Equipamentos!$D$2:$D$4986, 0), 1)</f>
        <v>Túnel (Anel)</v>
      </c>
      <c r="H76" s="7" t="str">
        <f aca="false" t="array" ref="H76:H76">INDEX(Def_Instancias_Equipamentos!$E$2:$E$4986, MATCH(K76, Def_Instancias_Equipamentos!$D$2:$D$4986, 0), 1)</f>
        <v>SI-17C4</v>
      </c>
      <c r="I76" s="8" t="str">
        <f aca="false" t="array" ref="I76:I76">INDEX(Def_Instancias_Equipamentos!$E$2:$E$4986, MATCH(L76, Def_Instancias_Equipamentos!$D$2:$D$4986, 0), 1)</f>
        <v>SI-17C4</v>
      </c>
      <c r="J76" s="8" t="str">
        <f aca="false">IF(H76=I76, "INTERNO", "EXTERNO")</f>
        <v>INTERNO</v>
      </c>
      <c r="K76" s="9" t="str">
        <f aca="false">Def_Instancias_Equipamentos!$D$266</f>
        <v>SI-17C4:DI-TunePkup</v>
      </c>
      <c r="L76" s="4" t="str">
        <f aca="false">Def_Instancias_Equipamentos!$D$272</f>
        <v>SI-17C4:DI-TuneBPMHyb</v>
      </c>
      <c r="M76" s="10" t="s">
        <v>72</v>
      </c>
      <c r="N76" s="17" t="s">
        <v>73</v>
      </c>
      <c r="O76" s="9" t="str">
        <f aca="false">Def_Sistemas_Conectores_Cabos!$B$10</f>
        <v>N 50-ohm</v>
      </c>
      <c r="P76" s="4" t="str">
        <f aca="false">Def_Sistemas_Conectores_Cabos!$B$10</f>
        <v>N 50-ohm</v>
      </c>
      <c r="Q76" s="8" t="s">
        <v>74</v>
      </c>
      <c r="R76" s="11" t="n">
        <v>0.5</v>
      </c>
      <c r="S76" s="11" t="n">
        <v>0.5</v>
      </c>
      <c r="T76" s="4" t="str">
        <f aca="false">Def_Sistemas_Conectores_Cabos!$C$8</f>
        <v>Cabo coaxial semi-rígido</v>
      </c>
      <c r="U76" s="11"/>
      <c r="V76" s="13"/>
    </row>
    <row r="77" customFormat="false" ht="15.75" hidden="true" customHeight="true" outlineLevel="0" collapsed="false">
      <c r="A77" s="4" t="str">
        <f aca="false">Def_Sistemas_Conectores_Cabos!$A$15</f>
        <v>Sintonia</v>
      </c>
      <c r="B77" s="5" t="str">
        <f aca="false">Datas_Entregas!$A$3</f>
        <v>BTS/Anel</v>
      </c>
      <c r="C77" s="6" t="n">
        <f aca="false" t="array" ref="C77:C77">INDEX(Datas_Entregas!$B$2:$B$100, MATCH(B77, Datas_Entregas!$A$2:$A$100, 0), 1)</f>
        <v>43296</v>
      </c>
      <c r="D77" s="5" t="str">
        <f aca="false">Def_Status_Montagem!$A$3</f>
        <v>Verficado - Pronto para Produção</v>
      </c>
      <c r="E77" s="4" t="str">
        <f aca="false">Def_Status_Montagem!$B$4</f>
        <v>Contratada (inclui etiqueta)</v>
      </c>
      <c r="F77" s="7" t="str">
        <f aca="false" t="array" ref="F77:F77">INDEX(Def_Instancias_Equipamentos!$F$2:$F$4986, MATCH(K77, Def_Instancias_Equipamentos!$D$2:$D$4986, 0), 1)</f>
        <v>Túnel (Anel)</v>
      </c>
      <c r="G77" s="8" t="str">
        <f aca="false" t="array" ref="G77:G77">INDEX(Def_Instancias_Equipamentos!$F$2:$F$4986, MATCH(L77, Def_Instancias_Equipamentos!$D$2:$D$4986, 0), 1)</f>
        <v>Túnel (Anel)</v>
      </c>
      <c r="H77" s="7" t="str">
        <f aca="false" t="array" ref="H77:H77">INDEX(Def_Instancias_Equipamentos!$E$2:$E$4986, MATCH(K77, Def_Instancias_Equipamentos!$D$2:$D$4986, 0), 1)</f>
        <v>SI-17C4</v>
      </c>
      <c r="I77" s="8" t="str">
        <f aca="false" t="array" ref="I77:I77">INDEX(Def_Instancias_Equipamentos!$E$2:$E$4986, MATCH(L77, Def_Instancias_Equipamentos!$D$2:$D$4986, 0), 1)</f>
        <v>SI-17C4</v>
      </c>
      <c r="J77" s="8" t="str">
        <f aca="false">IF(H77=I77, "INTERNO", "EXTERNO")</f>
        <v>INTERNO</v>
      </c>
      <c r="K77" s="9" t="str">
        <f aca="false">Def_Instancias_Equipamentos!$D$266</f>
        <v>SI-17C4:DI-TunePkup</v>
      </c>
      <c r="L77" s="4" t="str">
        <f aca="false">Def_Instancias_Equipamentos!$D$272</f>
        <v>SI-17C4:DI-TuneBPMHyb</v>
      </c>
      <c r="M77" s="19" t="s">
        <v>75</v>
      </c>
      <c r="N77" s="20" t="s">
        <v>76</v>
      </c>
      <c r="O77" s="21" t="str">
        <f aca="false">Def_Sistemas_Conectores_Cabos!$B$10</f>
        <v>N 50-ohm</v>
      </c>
      <c r="P77" s="22" t="str">
        <f aca="false">Def_Sistemas_Conectores_Cabos!$B$10</f>
        <v>N 50-ohm</v>
      </c>
      <c r="Q77" s="23" t="s">
        <v>77</v>
      </c>
      <c r="R77" s="18" t="n">
        <v>0.5</v>
      </c>
      <c r="S77" s="18" t="n">
        <v>0.5</v>
      </c>
      <c r="T77" s="22" t="str">
        <f aca="false">Def_Sistemas_Conectores_Cabos!$C$8</f>
        <v>Cabo coaxial semi-rígido</v>
      </c>
      <c r="U77" s="18"/>
      <c r="V77" s="13"/>
    </row>
    <row r="78" customFormat="false" ht="15.75" hidden="true" customHeight="true" outlineLevel="0" collapsed="false">
      <c r="A78" s="4" t="str">
        <f aca="false">Def_Sistemas_Conectores_Cabos!$A$15</f>
        <v>Sintonia</v>
      </c>
      <c r="B78" s="5" t="str">
        <f aca="false">Datas_Entregas!$A$3</f>
        <v>BTS/Anel</v>
      </c>
      <c r="C78" s="6" t="n">
        <f aca="false" t="array" ref="C78:C78">INDEX(Datas_Entregas!$B$2:$B$100, MATCH(B78, Datas_Entregas!$A$2:$A$100, 0), 1)</f>
        <v>43296</v>
      </c>
      <c r="D78" s="5" t="str">
        <f aca="false">Def_Status_Montagem!$A$3</f>
        <v>Verficado - Pronto para Produção</v>
      </c>
      <c r="E78" s="4" t="str">
        <f aca="false">Def_Status_Montagem!$B$4</f>
        <v>Contratada (inclui etiqueta)</v>
      </c>
      <c r="F78" s="7" t="str">
        <f aca="false" t="array" ref="F78:F78">INDEX(Def_Instancias_Equipamentos!$F$2:$F$4986, MATCH(K78, Def_Instancias_Equipamentos!$D$2:$D$4986, 0), 1)</f>
        <v>Túnel (Anel)</v>
      </c>
      <c r="G78" s="8" t="str">
        <f aca="false" t="array" ref="G78:G78">INDEX(Def_Instancias_Equipamentos!$F$2:$F$4986, MATCH(L78, Def_Instancias_Equipamentos!$D$2:$D$4986, 0), 1)</f>
        <v>Túnel (Anel)</v>
      </c>
      <c r="H78" s="7" t="str">
        <f aca="false" t="array" ref="H78:H78">INDEX(Def_Instancias_Equipamentos!$E$2:$E$4986, MATCH(K78, Def_Instancias_Equipamentos!$D$2:$D$4986, 0), 1)</f>
        <v>SI-17C4</v>
      </c>
      <c r="I78" s="8" t="str">
        <f aca="false" t="array" ref="I78:I78">INDEX(Def_Instancias_Equipamentos!$E$2:$E$4986, MATCH(L78, Def_Instancias_Equipamentos!$D$2:$D$4986, 0), 1)</f>
        <v>SI-17C4</v>
      </c>
      <c r="J78" s="8" t="str">
        <f aca="false">IF(H78=I78, "INTERNO", "EXTERNO")</f>
        <v>INTERNO</v>
      </c>
      <c r="K78" s="9" t="str">
        <f aca="false">Def_Instancias_Equipamentos!$D$266</f>
        <v>SI-17C4:DI-TunePkup</v>
      </c>
      <c r="L78" s="4" t="str">
        <f aca="false">Def_Instancias_Equipamentos!$D$272</f>
        <v>SI-17C4:DI-TuneBPMHyb</v>
      </c>
      <c r="M78" s="19" t="s">
        <v>78</v>
      </c>
      <c r="N78" s="20" t="s">
        <v>79</v>
      </c>
      <c r="O78" s="21" t="str">
        <f aca="false">Def_Sistemas_Conectores_Cabos!$B$10</f>
        <v>N 50-ohm</v>
      </c>
      <c r="P78" s="22" t="str">
        <f aca="false">Def_Sistemas_Conectores_Cabos!$B$10</f>
        <v>N 50-ohm</v>
      </c>
      <c r="Q78" s="23" t="s">
        <v>80</v>
      </c>
      <c r="R78" s="18" t="n">
        <v>0.5</v>
      </c>
      <c r="S78" s="18" t="n">
        <v>0.5</v>
      </c>
      <c r="T78" s="22" t="str">
        <f aca="false">Def_Sistemas_Conectores_Cabos!$C$8</f>
        <v>Cabo coaxial semi-rígido</v>
      </c>
      <c r="U78" s="18"/>
      <c r="V78" s="13"/>
    </row>
    <row r="79" customFormat="false" ht="15.75" hidden="true" customHeight="true" outlineLevel="0" collapsed="false">
      <c r="A79" s="4" t="str">
        <f aca="false">Def_Sistemas_Conectores_Cabos!$A$15</f>
        <v>Sintonia</v>
      </c>
      <c r="B79" s="5" t="str">
        <f aca="false">Datas_Entregas!$A$3</f>
        <v>BTS/Anel</v>
      </c>
      <c r="C79" s="6" t="n">
        <f aca="false" t="array" ref="C79:C79">INDEX(Datas_Entregas!$B$2:$B$100, MATCH(B79, Datas_Entregas!$A$2:$A$100, 0), 1)</f>
        <v>43296</v>
      </c>
      <c r="D79" s="5" t="str">
        <f aca="false">Def_Status_Montagem!$A$3</f>
        <v>Verficado - Pronto para Produção</v>
      </c>
      <c r="E79" s="4" t="str">
        <f aca="false">Def_Status_Montagem!$B$4</f>
        <v>Contratada (inclui etiqueta)</v>
      </c>
      <c r="F79" s="7" t="str">
        <f aca="false" t="array" ref="F79:F79">INDEX(Def_Instancias_Equipamentos!$F$2:$F$4986, MATCH(K79, Def_Instancias_Equipamentos!$D$2:$D$4986, 0), 1)</f>
        <v>Túnel (Anel)</v>
      </c>
      <c r="G79" s="8" t="str">
        <f aca="false" t="array" ref="G79:G79">INDEX(Def_Instancias_Equipamentos!$F$2:$F$4986, MATCH(L79, Def_Instancias_Equipamentos!$D$2:$D$4986, 0), 1)</f>
        <v>Túnel (Anel)</v>
      </c>
      <c r="H79" s="7" t="str">
        <f aca="false" t="array" ref="H79:H79">INDEX(Def_Instancias_Equipamentos!$E$2:$E$4986, MATCH(K79, Def_Instancias_Equipamentos!$D$2:$D$4986, 0), 1)</f>
        <v>SI-18SB</v>
      </c>
      <c r="I79" s="8" t="str">
        <f aca="false" t="array" ref="I79:I79">INDEX(Def_Instancias_Equipamentos!$E$2:$E$4986, MATCH(L79, Def_Instancias_Equipamentos!$D$2:$D$4986, 0), 1)</f>
        <v>SI-18SB</v>
      </c>
      <c r="J79" s="8" t="str">
        <f aca="false">IF(H79=I79, "INTERNO", "EXTERNO")</f>
        <v>INTERNO</v>
      </c>
      <c r="K79" s="9" t="str">
        <f aca="false">Def_Instancias_Equipamentos!$D$265</f>
        <v>SI-18SB:DI-TunePkup</v>
      </c>
      <c r="L79" s="4" t="str">
        <f aca="false">Def_Instancias_Equipamentos!$D$271</f>
        <v>SI-18SB:DI-TuneBPMHyb</v>
      </c>
      <c r="M79" s="10" t="s">
        <v>69</v>
      </c>
      <c r="N79" s="17" t="s">
        <v>70</v>
      </c>
      <c r="O79" s="9" t="str">
        <f aca="false">Def_Sistemas_Conectores_Cabos!$B$10</f>
        <v>N 50-ohm</v>
      </c>
      <c r="P79" s="4" t="str">
        <f aca="false">Def_Sistemas_Conectores_Cabos!$B$10</f>
        <v>N 50-ohm</v>
      </c>
      <c r="Q79" s="8" t="s">
        <v>71</v>
      </c>
      <c r="R79" s="11" t="n">
        <v>0.5</v>
      </c>
      <c r="S79" s="11" t="n">
        <v>0.5</v>
      </c>
      <c r="T79" s="4" t="str">
        <f aca="false">Def_Sistemas_Conectores_Cabos!$C$8</f>
        <v>Cabo coaxial semi-rígido</v>
      </c>
      <c r="U79" s="11"/>
      <c r="V79" s="13"/>
    </row>
    <row r="80" customFormat="false" ht="15.75" hidden="true" customHeight="true" outlineLevel="0" collapsed="false">
      <c r="A80" s="4" t="str">
        <f aca="false">Def_Sistemas_Conectores_Cabos!$A$15</f>
        <v>Sintonia</v>
      </c>
      <c r="B80" s="5" t="str">
        <f aca="false">Datas_Entregas!$A$3</f>
        <v>BTS/Anel</v>
      </c>
      <c r="C80" s="6" t="n">
        <f aca="false" t="array" ref="C80:C80">INDEX(Datas_Entregas!$B$2:$B$100, MATCH(B80, Datas_Entregas!$A$2:$A$100, 0), 1)</f>
        <v>43296</v>
      </c>
      <c r="D80" s="5" t="str">
        <f aca="false">Def_Status_Montagem!$A$3</f>
        <v>Verficado - Pronto para Produção</v>
      </c>
      <c r="E80" s="4" t="str">
        <f aca="false">Def_Status_Montagem!$B$4</f>
        <v>Contratada (inclui etiqueta)</v>
      </c>
      <c r="F80" s="7" t="str">
        <f aca="false" t="array" ref="F80:F80">INDEX(Def_Instancias_Equipamentos!$F$2:$F$4986, MATCH(K80, Def_Instancias_Equipamentos!$D$2:$D$4986, 0), 1)</f>
        <v>Túnel (Anel)</v>
      </c>
      <c r="G80" s="8" t="str">
        <f aca="false" t="array" ref="G80:G80">INDEX(Def_Instancias_Equipamentos!$F$2:$F$4986, MATCH(L80, Def_Instancias_Equipamentos!$D$2:$D$4986, 0), 1)</f>
        <v>Túnel (Anel)</v>
      </c>
      <c r="H80" s="7" t="str">
        <f aca="false" t="array" ref="H80:H80">INDEX(Def_Instancias_Equipamentos!$E$2:$E$4986, MATCH(K80, Def_Instancias_Equipamentos!$D$2:$D$4986, 0), 1)</f>
        <v>SI-18SB</v>
      </c>
      <c r="I80" s="8" t="str">
        <f aca="false" t="array" ref="I80:I80">INDEX(Def_Instancias_Equipamentos!$E$2:$E$4986, MATCH(L80, Def_Instancias_Equipamentos!$D$2:$D$4986, 0), 1)</f>
        <v>SI-18SB</v>
      </c>
      <c r="J80" s="8" t="str">
        <f aca="false">IF(H80=I80, "INTERNO", "EXTERNO")</f>
        <v>INTERNO</v>
      </c>
      <c r="K80" s="9" t="str">
        <f aca="false">Def_Instancias_Equipamentos!$D$265</f>
        <v>SI-18SB:DI-TunePkup</v>
      </c>
      <c r="L80" s="4" t="str">
        <f aca="false">Def_Instancias_Equipamentos!$D$271</f>
        <v>SI-18SB:DI-TuneBPMHyb</v>
      </c>
      <c r="M80" s="19" t="s">
        <v>72</v>
      </c>
      <c r="N80" s="20" t="s">
        <v>73</v>
      </c>
      <c r="O80" s="21" t="str">
        <f aca="false">Def_Sistemas_Conectores_Cabos!$B$10</f>
        <v>N 50-ohm</v>
      </c>
      <c r="P80" s="22" t="str">
        <f aca="false">Def_Sistemas_Conectores_Cabos!$B$10</f>
        <v>N 50-ohm</v>
      </c>
      <c r="Q80" s="23" t="s">
        <v>74</v>
      </c>
      <c r="R80" s="18" t="n">
        <v>0.5</v>
      </c>
      <c r="S80" s="18" t="n">
        <v>0.5</v>
      </c>
      <c r="T80" s="22" t="str">
        <f aca="false">Def_Sistemas_Conectores_Cabos!$C$8</f>
        <v>Cabo coaxial semi-rígido</v>
      </c>
      <c r="U80" s="18"/>
      <c r="V80" s="13"/>
    </row>
    <row r="81" customFormat="false" ht="15.75" hidden="true" customHeight="true" outlineLevel="0" collapsed="false">
      <c r="A81" s="4" t="str">
        <f aca="false">Def_Sistemas_Conectores_Cabos!$A$15</f>
        <v>Sintonia</v>
      </c>
      <c r="B81" s="5" t="str">
        <f aca="false">Datas_Entregas!$A$3</f>
        <v>BTS/Anel</v>
      </c>
      <c r="C81" s="6" t="n">
        <f aca="false" t="array" ref="C81:C81">INDEX(Datas_Entregas!$B$2:$B$100, MATCH(B81, Datas_Entregas!$A$2:$A$100, 0), 1)</f>
        <v>43296</v>
      </c>
      <c r="D81" s="5" t="str">
        <f aca="false">Def_Status_Montagem!$A$3</f>
        <v>Verficado - Pronto para Produção</v>
      </c>
      <c r="E81" s="4" t="str">
        <f aca="false">Def_Status_Montagem!$B$4</f>
        <v>Contratada (inclui etiqueta)</v>
      </c>
      <c r="F81" s="7" t="str">
        <f aca="false" t="array" ref="F81:F81">INDEX(Def_Instancias_Equipamentos!$F$2:$F$4986, MATCH(K81, Def_Instancias_Equipamentos!$D$2:$D$4986, 0), 1)</f>
        <v>Túnel (Anel)</v>
      </c>
      <c r="G81" s="8" t="str">
        <f aca="false" t="array" ref="G81:G81">INDEX(Def_Instancias_Equipamentos!$F$2:$F$4986, MATCH(L81, Def_Instancias_Equipamentos!$D$2:$D$4986, 0), 1)</f>
        <v>Túnel (Anel)</v>
      </c>
      <c r="H81" s="7" t="str">
        <f aca="false" t="array" ref="H81:H81">INDEX(Def_Instancias_Equipamentos!$E$2:$E$4986, MATCH(K81, Def_Instancias_Equipamentos!$D$2:$D$4986, 0), 1)</f>
        <v>SI-18SB</v>
      </c>
      <c r="I81" s="8" t="str">
        <f aca="false" t="array" ref="I81:I81">INDEX(Def_Instancias_Equipamentos!$E$2:$E$4986, MATCH(L81, Def_Instancias_Equipamentos!$D$2:$D$4986, 0), 1)</f>
        <v>SI-18SB</v>
      </c>
      <c r="J81" s="8" t="str">
        <f aca="false">IF(H81=I81, "INTERNO", "EXTERNO")</f>
        <v>INTERNO</v>
      </c>
      <c r="K81" s="9" t="str">
        <f aca="false">Def_Instancias_Equipamentos!$D$265</f>
        <v>SI-18SB:DI-TunePkup</v>
      </c>
      <c r="L81" s="4" t="str">
        <f aca="false">Def_Instancias_Equipamentos!$D$271</f>
        <v>SI-18SB:DI-TuneBPMHyb</v>
      </c>
      <c r="M81" s="19" t="s">
        <v>75</v>
      </c>
      <c r="N81" s="20" t="s">
        <v>76</v>
      </c>
      <c r="O81" s="21" t="str">
        <f aca="false">Def_Sistemas_Conectores_Cabos!$B$10</f>
        <v>N 50-ohm</v>
      </c>
      <c r="P81" s="22" t="str">
        <f aca="false">Def_Sistemas_Conectores_Cabos!$B$10</f>
        <v>N 50-ohm</v>
      </c>
      <c r="Q81" s="23" t="s">
        <v>77</v>
      </c>
      <c r="R81" s="18" t="n">
        <v>0.5</v>
      </c>
      <c r="S81" s="18" t="n">
        <v>0.5</v>
      </c>
      <c r="T81" s="22" t="str">
        <f aca="false">Def_Sistemas_Conectores_Cabos!$C$8</f>
        <v>Cabo coaxial semi-rígido</v>
      </c>
      <c r="U81" s="18"/>
      <c r="V81" s="13"/>
    </row>
    <row r="82" customFormat="false" ht="15.75" hidden="true" customHeight="true" outlineLevel="0" collapsed="false">
      <c r="A82" s="4" t="str">
        <f aca="false">Def_Sistemas_Conectores_Cabos!$A$15</f>
        <v>Sintonia</v>
      </c>
      <c r="B82" s="5" t="str">
        <f aca="false">Datas_Entregas!$A$3</f>
        <v>BTS/Anel</v>
      </c>
      <c r="C82" s="6" t="n">
        <f aca="false" t="array" ref="C82:C82">INDEX(Datas_Entregas!$B$2:$B$100, MATCH(B82, Datas_Entregas!$A$2:$A$100, 0), 1)</f>
        <v>43296</v>
      </c>
      <c r="D82" s="5" t="str">
        <f aca="false">Def_Status_Montagem!$A$3</f>
        <v>Verficado - Pronto para Produção</v>
      </c>
      <c r="E82" s="4" t="str">
        <f aca="false">Def_Status_Montagem!$B$4</f>
        <v>Contratada (inclui etiqueta)</v>
      </c>
      <c r="F82" s="7" t="str">
        <f aca="false" t="array" ref="F82:F82">INDEX(Def_Instancias_Equipamentos!$F$2:$F$4986, MATCH(K82, Def_Instancias_Equipamentos!$D$2:$D$4986, 0), 1)</f>
        <v>Túnel (Anel)</v>
      </c>
      <c r="G82" s="8" t="str">
        <f aca="false" t="array" ref="G82:G82">INDEX(Def_Instancias_Equipamentos!$F$2:$F$4986, MATCH(L82, Def_Instancias_Equipamentos!$D$2:$D$4986, 0), 1)</f>
        <v>Túnel (Anel)</v>
      </c>
      <c r="H82" s="7" t="str">
        <f aca="false" t="array" ref="H82:H82">INDEX(Def_Instancias_Equipamentos!$E$2:$E$4986, MATCH(K82, Def_Instancias_Equipamentos!$D$2:$D$4986, 0), 1)</f>
        <v>SI-18SB</v>
      </c>
      <c r="I82" s="8" t="str">
        <f aca="false" t="array" ref="I82:I82">INDEX(Def_Instancias_Equipamentos!$E$2:$E$4986, MATCH(L82, Def_Instancias_Equipamentos!$D$2:$D$4986, 0), 1)</f>
        <v>SI-18SB</v>
      </c>
      <c r="J82" s="8" t="str">
        <f aca="false">IF(H82=I82, "INTERNO", "EXTERNO")</f>
        <v>INTERNO</v>
      </c>
      <c r="K82" s="9" t="str">
        <f aca="false">Def_Instancias_Equipamentos!$D$265</f>
        <v>SI-18SB:DI-TunePkup</v>
      </c>
      <c r="L82" s="4" t="str">
        <f aca="false">Def_Instancias_Equipamentos!$D$271</f>
        <v>SI-18SB:DI-TuneBPMHyb</v>
      </c>
      <c r="M82" s="19" t="s">
        <v>78</v>
      </c>
      <c r="N82" s="20" t="s">
        <v>79</v>
      </c>
      <c r="O82" s="21" t="str">
        <f aca="false">Def_Sistemas_Conectores_Cabos!$B$10</f>
        <v>N 50-ohm</v>
      </c>
      <c r="P82" s="22" t="str">
        <f aca="false">Def_Sistemas_Conectores_Cabos!$B$10</f>
        <v>N 50-ohm</v>
      </c>
      <c r="Q82" s="23" t="s">
        <v>80</v>
      </c>
      <c r="R82" s="18" t="n">
        <v>0.5</v>
      </c>
      <c r="S82" s="18" t="n">
        <v>0.5</v>
      </c>
      <c r="T82" s="22" t="str">
        <f aca="false">Def_Sistemas_Conectores_Cabos!$C$8</f>
        <v>Cabo coaxial semi-rígido</v>
      </c>
      <c r="U82" s="18"/>
      <c r="V82" s="13"/>
    </row>
    <row r="83" customFormat="false" ht="15.75" hidden="true" customHeight="true" outlineLevel="0" collapsed="false">
      <c r="A83" s="4" t="str">
        <f aca="false">Def_Sistemas_Conectores_Cabos!$A$17</f>
        <v>Genérico</v>
      </c>
      <c r="B83" s="5" t="str">
        <f aca="false">Datas_Entregas!$A$3</f>
        <v>BTS/Anel</v>
      </c>
      <c r="C83" s="6" t="n">
        <f aca="false" t="array" ref="C83:C83">INDEX(Datas_Entregas!$B$2:$B$100, MATCH(B83, Datas_Entregas!$A$2:$A$100, 0), 1)</f>
        <v>43296</v>
      </c>
      <c r="D83" s="5" t="str">
        <f aca="false">Def_Status_Montagem!$A$3</f>
        <v>Verficado - Pronto para Produção</v>
      </c>
      <c r="E83" s="4" t="str">
        <f aca="false">Def_Status_Montagem!$B$4</f>
        <v>Contratada (inclui etiqueta)</v>
      </c>
      <c r="F83" s="7" t="str">
        <f aca="false" t="array" ref="F83:F83">INDEX(Def_Instancias_Equipamentos!$F$2:$F$4986, MATCH(K83, Def_Instancias_Equipamentos!$D$2:$D$4986, 0), 1)</f>
        <v>Túnel (Anel)</v>
      </c>
      <c r="G83" s="8" t="str">
        <f aca="false" t="array" ref="G83:G83">INDEX(Def_Instancias_Equipamentos!$F$2:$F$4986, MATCH(L83, Def_Instancias_Equipamentos!$D$2:$D$4986, 0), 1)</f>
        <v>Túnel (Anel)</v>
      </c>
      <c r="H83" s="7" t="str">
        <f aca="false" t="array" ref="H83:H83">INDEX(Def_Instancias_Equipamentos!$E$2:$E$4986, MATCH(K83, Def_Instancias_Equipamentos!$D$2:$D$4986, 0), 1)</f>
        <v>SI-19SP</v>
      </c>
      <c r="I83" s="8" t="str">
        <f aca="false" t="array" ref="I83:I83">INDEX(Def_Instancias_Equipamentos!$E$2:$E$4986, MATCH(L83, Def_Instancias_Equipamentos!$D$2:$D$4986, 0), 1)</f>
        <v>SI-19SP</v>
      </c>
      <c r="J83" s="8" t="str">
        <f aca="false">IF(H83=I83, "INTERNO", "EXTERNO")</f>
        <v>INTERNO</v>
      </c>
      <c r="K83" s="9" t="str">
        <f aca="false">Def_Instancias_Equipamentos!$D$264</f>
        <v>SI-19SP:DI-GSL15</v>
      </c>
      <c r="L83" s="4" t="str">
        <f aca="false">Def_Instancias_Equipamentos!$D$270</f>
        <v>SI-19SP:DI-GSL15Hyb</v>
      </c>
      <c r="M83" s="10" t="s">
        <v>69</v>
      </c>
      <c r="N83" s="17" t="s">
        <v>70</v>
      </c>
      <c r="O83" s="9" t="str">
        <f aca="false">Def_Sistemas_Conectores_Cabos!$B$10</f>
        <v>N 50-ohm</v>
      </c>
      <c r="P83" s="4" t="str">
        <f aca="false">Def_Sistemas_Conectores_Cabos!$B$7</f>
        <v>SMA 50-ohm</v>
      </c>
      <c r="Q83" s="8" t="s">
        <v>71</v>
      </c>
      <c r="R83" s="11" t="n">
        <v>0.5</v>
      </c>
      <c r="S83" s="11" t="n">
        <v>0.5</v>
      </c>
      <c r="T83" s="4" t="str">
        <f aca="false">Def_Sistemas_Conectores_Cabos!$C$8</f>
        <v>Cabo coaxial semi-rígido</v>
      </c>
      <c r="U83" s="11"/>
      <c r="V83" s="13"/>
    </row>
    <row r="84" customFormat="false" ht="15.75" hidden="true" customHeight="true" outlineLevel="0" collapsed="false">
      <c r="A84" s="4" t="str">
        <f aca="false">Def_Sistemas_Conectores_Cabos!$A$17</f>
        <v>Genérico</v>
      </c>
      <c r="B84" s="5" t="str">
        <f aca="false">Datas_Entregas!$A$3</f>
        <v>BTS/Anel</v>
      </c>
      <c r="C84" s="6" t="n">
        <f aca="false" t="array" ref="C84:C84">INDEX(Datas_Entregas!$B$2:$B$100, MATCH(B84, Datas_Entregas!$A$2:$A$100, 0), 1)</f>
        <v>43296</v>
      </c>
      <c r="D84" s="5" t="str">
        <f aca="false">Def_Status_Montagem!$A$3</f>
        <v>Verficado - Pronto para Produção</v>
      </c>
      <c r="E84" s="4" t="str">
        <f aca="false">Def_Status_Montagem!$B$4</f>
        <v>Contratada (inclui etiqueta)</v>
      </c>
      <c r="F84" s="7" t="str">
        <f aca="false" t="array" ref="F84:F84">INDEX(Def_Instancias_Equipamentos!$F$2:$F$4986, MATCH(K84, Def_Instancias_Equipamentos!$D$2:$D$4986, 0), 1)</f>
        <v>Túnel (Anel)</v>
      </c>
      <c r="G84" s="8" t="str">
        <f aca="false" t="array" ref="G84:G84">INDEX(Def_Instancias_Equipamentos!$F$2:$F$4986, MATCH(L84, Def_Instancias_Equipamentos!$D$2:$D$4986, 0), 1)</f>
        <v>Túnel (Anel)</v>
      </c>
      <c r="H84" s="7" t="str">
        <f aca="false" t="array" ref="H84:H84">INDEX(Def_Instancias_Equipamentos!$E$2:$E$4986, MATCH(K84, Def_Instancias_Equipamentos!$D$2:$D$4986, 0), 1)</f>
        <v>SI-19SP</v>
      </c>
      <c r="I84" s="8" t="str">
        <f aca="false" t="array" ref="I84:I84">INDEX(Def_Instancias_Equipamentos!$E$2:$E$4986, MATCH(L84, Def_Instancias_Equipamentos!$D$2:$D$4986, 0), 1)</f>
        <v>SI-19SP</v>
      </c>
      <c r="J84" s="8" t="str">
        <f aca="false">IF(H84=I84, "INTERNO", "EXTERNO")</f>
        <v>INTERNO</v>
      </c>
      <c r="K84" s="9" t="str">
        <f aca="false">Def_Instancias_Equipamentos!$D$264</f>
        <v>SI-19SP:DI-GSL15</v>
      </c>
      <c r="L84" s="4" t="str">
        <f aca="false">Def_Instancias_Equipamentos!$D$270</f>
        <v>SI-19SP:DI-GSL15Hyb</v>
      </c>
      <c r="M84" s="10" t="s">
        <v>72</v>
      </c>
      <c r="N84" s="17" t="s">
        <v>73</v>
      </c>
      <c r="O84" s="9" t="str">
        <f aca="false">Def_Sistemas_Conectores_Cabos!$B$10</f>
        <v>N 50-ohm</v>
      </c>
      <c r="P84" s="4" t="str">
        <f aca="false">Def_Sistemas_Conectores_Cabos!$B$7</f>
        <v>SMA 50-ohm</v>
      </c>
      <c r="Q84" s="8" t="s">
        <v>74</v>
      </c>
      <c r="R84" s="11" t="n">
        <v>0.5</v>
      </c>
      <c r="S84" s="11" t="n">
        <v>0.5</v>
      </c>
      <c r="T84" s="4" t="str">
        <f aca="false">Def_Sistemas_Conectores_Cabos!$C$8</f>
        <v>Cabo coaxial semi-rígido</v>
      </c>
      <c r="U84" s="11"/>
      <c r="V84" s="13"/>
    </row>
    <row r="85" customFormat="false" ht="15.75" hidden="true" customHeight="true" outlineLevel="0" collapsed="false">
      <c r="A85" s="4" t="str">
        <f aca="false">Def_Sistemas_Conectores_Cabos!$A$17</f>
        <v>Genérico</v>
      </c>
      <c r="B85" s="5" t="str">
        <f aca="false">Datas_Entregas!$A$3</f>
        <v>BTS/Anel</v>
      </c>
      <c r="C85" s="6" t="n">
        <f aca="false" t="array" ref="C85:C85">INDEX(Datas_Entregas!$B$2:$B$100, MATCH(B85, Datas_Entregas!$A$2:$A$100, 0), 1)</f>
        <v>43296</v>
      </c>
      <c r="D85" s="5" t="str">
        <f aca="false">Def_Status_Montagem!$A$3</f>
        <v>Verficado - Pronto para Produção</v>
      </c>
      <c r="E85" s="4" t="str">
        <f aca="false">Def_Status_Montagem!$B$4</f>
        <v>Contratada (inclui etiqueta)</v>
      </c>
      <c r="F85" s="7" t="str">
        <f aca="false" t="array" ref="F85:F85">INDEX(Def_Instancias_Equipamentos!$F$2:$F$4986, MATCH(K85, Def_Instancias_Equipamentos!$D$2:$D$4986, 0), 1)</f>
        <v>Túnel (Anel)</v>
      </c>
      <c r="G85" s="8" t="str">
        <f aca="false" t="array" ref="G85:G85">INDEX(Def_Instancias_Equipamentos!$F$2:$F$4986, MATCH(L85, Def_Instancias_Equipamentos!$D$2:$D$4986, 0), 1)</f>
        <v>Túnel (Anel)</v>
      </c>
      <c r="H85" s="7" t="str">
        <f aca="false" t="array" ref="H85:H85">INDEX(Def_Instancias_Equipamentos!$E$2:$E$4986, MATCH(K85, Def_Instancias_Equipamentos!$D$2:$D$4986, 0), 1)</f>
        <v>SI-19SP</v>
      </c>
      <c r="I85" s="8" t="str">
        <f aca="false" t="array" ref="I85:I85">INDEX(Def_Instancias_Equipamentos!$E$2:$E$4986, MATCH(L85, Def_Instancias_Equipamentos!$D$2:$D$4986, 0), 1)</f>
        <v>SI-19SP</v>
      </c>
      <c r="J85" s="8" t="str">
        <f aca="false">IF(H85=I85, "INTERNO", "EXTERNO")</f>
        <v>INTERNO</v>
      </c>
      <c r="K85" s="9" t="str">
        <f aca="false">Def_Instancias_Equipamentos!$D$264</f>
        <v>SI-19SP:DI-GSL15</v>
      </c>
      <c r="L85" s="4" t="str">
        <f aca="false">Def_Instancias_Equipamentos!$D$270</f>
        <v>SI-19SP:DI-GSL15Hyb</v>
      </c>
      <c r="M85" s="10" t="s">
        <v>75</v>
      </c>
      <c r="N85" s="17" t="s">
        <v>76</v>
      </c>
      <c r="O85" s="9" t="str">
        <f aca="false">Def_Sistemas_Conectores_Cabos!$B$10</f>
        <v>N 50-ohm</v>
      </c>
      <c r="P85" s="4" t="str">
        <f aca="false">Def_Sistemas_Conectores_Cabos!$B$7</f>
        <v>SMA 50-ohm</v>
      </c>
      <c r="Q85" s="8" t="s">
        <v>77</v>
      </c>
      <c r="R85" s="11" t="n">
        <v>0.5</v>
      </c>
      <c r="S85" s="11" t="n">
        <v>0.5</v>
      </c>
      <c r="T85" s="4" t="str">
        <f aca="false">Def_Sistemas_Conectores_Cabos!$C$8</f>
        <v>Cabo coaxial semi-rígido</v>
      </c>
      <c r="U85" s="11"/>
      <c r="V85" s="13"/>
    </row>
    <row r="86" customFormat="false" ht="15.75" hidden="true" customHeight="true" outlineLevel="0" collapsed="false">
      <c r="A86" s="4" t="str">
        <f aca="false">Def_Sistemas_Conectores_Cabos!$A$17</f>
        <v>Genérico</v>
      </c>
      <c r="B86" s="5" t="str">
        <f aca="false">Datas_Entregas!$A$3</f>
        <v>BTS/Anel</v>
      </c>
      <c r="C86" s="6" t="n">
        <f aca="false" t="array" ref="C86:C86">INDEX(Datas_Entregas!$B$2:$B$100, MATCH(B86, Datas_Entregas!$A$2:$A$100, 0), 1)</f>
        <v>43296</v>
      </c>
      <c r="D86" s="5" t="str">
        <f aca="false">Def_Status_Montagem!$A$3</f>
        <v>Verficado - Pronto para Produção</v>
      </c>
      <c r="E86" s="4" t="str">
        <f aca="false">Def_Status_Montagem!$B$4</f>
        <v>Contratada (inclui etiqueta)</v>
      </c>
      <c r="F86" s="7" t="str">
        <f aca="false" t="array" ref="F86:F86">INDEX(Def_Instancias_Equipamentos!$F$2:$F$4986, MATCH(K86, Def_Instancias_Equipamentos!$D$2:$D$4986, 0), 1)</f>
        <v>Túnel (Anel)</v>
      </c>
      <c r="G86" s="8" t="str">
        <f aca="false" t="array" ref="G86:G86">INDEX(Def_Instancias_Equipamentos!$F$2:$F$4986, MATCH(L86, Def_Instancias_Equipamentos!$D$2:$D$4986, 0), 1)</f>
        <v>Túnel (Anel)</v>
      </c>
      <c r="H86" s="7" t="str">
        <f aca="false" t="array" ref="H86:H86">INDEX(Def_Instancias_Equipamentos!$E$2:$E$4986, MATCH(K86, Def_Instancias_Equipamentos!$D$2:$D$4986, 0), 1)</f>
        <v>SI-19SP</v>
      </c>
      <c r="I86" s="8" t="str">
        <f aca="false" t="array" ref="I86:I86">INDEX(Def_Instancias_Equipamentos!$E$2:$E$4986, MATCH(L86, Def_Instancias_Equipamentos!$D$2:$D$4986, 0), 1)</f>
        <v>SI-19SP</v>
      </c>
      <c r="J86" s="8" t="str">
        <f aca="false">IF(H86=I86, "INTERNO", "EXTERNO")</f>
        <v>INTERNO</v>
      </c>
      <c r="K86" s="9" t="str">
        <f aca="false">Def_Instancias_Equipamentos!$D$264</f>
        <v>SI-19SP:DI-GSL15</v>
      </c>
      <c r="L86" s="4" t="str">
        <f aca="false">Def_Instancias_Equipamentos!$D$270</f>
        <v>SI-19SP:DI-GSL15Hyb</v>
      </c>
      <c r="M86" s="10" t="s">
        <v>78</v>
      </c>
      <c r="N86" s="17" t="s">
        <v>79</v>
      </c>
      <c r="O86" s="9" t="str">
        <f aca="false">Def_Sistemas_Conectores_Cabos!$B$10</f>
        <v>N 50-ohm</v>
      </c>
      <c r="P86" s="4" t="str">
        <f aca="false">Def_Sistemas_Conectores_Cabos!$B$7</f>
        <v>SMA 50-ohm</v>
      </c>
      <c r="Q86" s="8" t="s">
        <v>80</v>
      </c>
      <c r="R86" s="11" t="n">
        <v>0.5</v>
      </c>
      <c r="S86" s="11" t="n">
        <v>0.5</v>
      </c>
      <c r="T86" s="4" t="str">
        <f aca="false">Def_Sistemas_Conectores_Cabos!$C$8</f>
        <v>Cabo coaxial semi-rígido</v>
      </c>
      <c r="U86" s="11"/>
      <c r="V86" s="13"/>
    </row>
    <row r="87" customFormat="false" ht="15.75" hidden="true" customHeight="true" outlineLevel="0" collapsed="false">
      <c r="A87" s="4" t="str">
        <f aca="false">Def_Sistemas_Conectores_Cabos!$A$17</f>
        <v>Genérico</v>
      </c>
      <c r="B87" s="5" t="str">
        <f aca="false">Datas_Entregas!$A$3</f>
        <v>BTS/Anel</v>
      </c>
      <c r="C87" s="6" t="n">
        <f aca="false" t="array" ref="C87:C87">INDEX(Datas_Entregas!$B$2:$B$100, MATCH(B87, Datas_Entregas!$A$2:$A$100, 0), 1)</f>
        <v>43296</v>
      </c>
      <c r="D87" s="5" t="str">
        <f aca="false">Def_Status_Montagem!$A$3</f>
        <v>Verficado - Pronto para Produção</v>
      </c>
      <c r="E87" s="4" t="str">
        <f aca="false">Def_Status_Montagem!$B$4</f>
        <v>Contratada (inclui etiqueta)</v>
      </c>
      <c r="F87" s="7" t="str">
        <f aca="false" t="array" ref="F87:F87">INDEX(Def_Instancias_Equipamentos!$F$2:$F$4986, MATCH(K87, Def_Instancias_Equipamentos!$D$2:$D$4986, 0), 1)</f>
        <v>Túnel (Anel)</v>
      </c>
      <c r="G87" s="8" t="str">
        <f aca="false" t="array" ref="G87:G87">INDEX(Def_Instancias_Equipamentos!$F$2:$F$4986, MATCH(L87, Def_Instancias_Equipamentos!$D$2:$D$4986, 0), 1)</f>
        <v>Túnel (Anel)</v>
      </c>
      <c r="H87" s="7" t="str">
        <f aca="false" t="array" ref="H87:H87">INDEX(Def_Instancias_Equipamentos!$E$2:$E$4986, MATCH(K87, Def_Instancias_Equipamentos!$D$2:$D$4986, 0), 1)</f>
        <v>SI-20SB</v>
      </c>
      <c r="I87" s="8" t="str">
        <f aca="false" t="array" ref="I87:I87">INDEX(Def_Instancias_Equipamentos!$E$2:$E$4986, MATCH(L87, Def_Instancias_Equipamentos!$D$2:$D$4986, 0), 1)</f>
        <v>SI-20SB</v>
      </c>
      <c r="J87" s="8" t="str">
        <f aca="false">IF(H87=I87, "INTERNO", "EXTERNO")</f>
        <v>INTERNO</v>
      </c>
      <c r="K87" s="9" t="str">
        <f aca="false">Def_Instancias_Equipamentos!$D$263</f>
        <v>SI-20SB:DI-GSL07</v>
      </c>
      <c r="L87" s="4" t="str">
        <f aca="false">Def_Instancias_Equipamentos!$D$269</f>
        <v>SI-20SB:DI-GSL07Hyb</v>
      </c>
      <c r="M87" s="10" t="s">
        <v>69</v>
      </c>
      <c r="N87" s="17" t="s">
        <v>70</v>
      </c>
      <c r="O87" s="9" t="str">
        <f aca="false">Def_Sistemas_Conectores_Cabos!$B$10</f>
        <v>N 50-ohm</v>
      </c>
      <c r="P87" s="4" t="str">
        <f aca="false">Def_Sistemas_Conectores_Cabos!$B$10</f>
        <v>N 50-ohm</v>
      </c>
      <c r="Q87" s="8" t="s">
        <v>71</v>
      </c>
      <c r="R87" s="11" t="n">
        <v>0.5</v>
      </c>
      <c r="S87" s="11" t="n">
        <v>0.5</v>
      </c>
      <c r="T87" s="4" t="str">
        <f aca="false">Def_Sistemas_Conectores_Cabos!$C$8</f>
        <v>Cabo coaxial semi-rígido</v>
      </c>
      <c r="U87" s="11"/>
      <c r="V87" s="13"/>
    </row>
    <row r="88" customFormat="false" ht="15.75" hidden="true" customHeight="true" outlineLevel="0" collapsed="false">
      <c r="A88" s="4" t="str">
        <f aca="false">Def_Sistemas_Conectores_Cabos!$A$17</f>
        <v>Genérico</v>
      </c>
      <c r="B88" s="5" t="str">
        <f aca="false">Datas_Entregas!$A$3</f>
        <v>BTS/Anel</v>
      </c>
      <c r="C88" s="6" t="n">
        <f aca="false" t="array" ref="C88:C88">INDEX(Datas_Entregas!$B$2:$B$100, MATCH(B88, Datas_Entregas!$A$2:$A$100, 0), 1)</f>
        <v>43296</v>
      </c>
      <c r="D88" s="5" t="str">
        <f aca="false">Def_Status_Montagem!$A$3</f>
        <v>Verficado - Pronto para Produção</v>
      </c>
      <c r="E88" s="4" t="str">
        <f aca="false">Def_Status_Montagem!$B$4</f>
        <v>Contratada (inclui etiqueta)</v>
      </c>
      <c r="F88" s="7" t="str">
        <f aca="false" t="array" ref="F88:F88">INDEX(Def_Instancias_Equipamentos!$F$2:$F$4986, MATCH(K88, Def_Instancias_Equipamentos!$D$2:$D$4986, 0), 1)</f>
        <v>Túnel (Anel)</v>
      </c>
      <c r="G88" s="8" t="str">
        <f aca="false" t="array" ref="G88:G88">INDEX(Def_Instancias_Equipamentos!$F$2:$F$4986, MATCH(L88, Def_Instancias_Equipamentos!$D$2:$D$4986, 0), 1)</f>
        <v>Túnel (Anel)</v>
      </c>
      <c r="H88" s="7" t="str">
        <f aca="false" t="array" ref="H88:H88">INDEX(Def_Instancias_Equipamentos!$E$2:$E$4986, MATCH(K88, Def_Instancias_Equipamentos!$D$2:$D$4986, 0), 1)</f>
        <v>SI-20SB</v>
      </c>
      <c r="I88" s="8" t="str">
        <f aca="false" t="array" ref="I88:I88">INDEX(Def_Instancias_Equipamentos!$E$2:$E$4986, MATCH(L88, Def_Instancias_Equipamentos!$D$2:$D$4986, 0), 1)</f>
        <v>SI-20SB</v>
      </c>
      <c r="J88" s="8" t="str">
        <f aca="false">IF(H88=I88, "INTERNO", "EXTERNO")</f>
        <v>INTERNO</v>
      </c>
      <c r="K88" s="9" t="str">
        <f aca="false">Def_Instancias_Equipamentos!$D$263</f>
        <v>SI-20SB:DI-GSL07</v>
      </c>
      <c r="L88" s="4" t="str">
        <f aca="false">Def_Instancias_Equipamentos!$D$269</f>
        <v>SI-20SB:DI-GSL07Hyb</v>
      </c>
      <c r="M88" s="10" t="s">
        <v>72</v>
      </c>
      <c r="N88" s="17" t="s">
        <v>73</v>
      </c>
      <c r="O88" s="9" t="str">
        <f aca="false">Def_Sistemas_Conectores_Cabos!$B$10</f>
        <v>N 50-ohm</v>
      </c>
      <c r="P88" s="4" t="str">
        <f aca="false">Def_Sistemas_Conectores_Cabos!$B$10</f>
        <v>N 50-ohm</v>
      </c>
      <c r="Q88" s="8" t="s">
        <v>74</v>
      </c>
      <c r="R88" s="11" t="n">
        <v>0.5</v>
      </c>
      <c r="S88" s="11" t="n">
        <v>0.5</v>
      </c>
      <c r="T88" s="4" t="str">
        <f aca="false">Def_Sistemas_Conectores_Cabos!$C$8</f>
        <v>Cabo coaxial semi-rígido</v>
      </c>
      <c r="U88" s="11"/>
      <c r="V88" s="13"/>
    </row>
    <row r="89" customFormat="false" ht="15.75" hidden="true" customHeight="true" outlineLevel="0" collapsed="false">
      <c r="A89" s="4" t="str">
        <f aca="false">Def_Sistemas_Conectores_Cabos!$A$17</f>
        <v>Genérico</v>
      </c>
      <c r="B89" s="5" t="str">
        <f aca="false">Datas_Entregas!$A$3</f>
        <v>BTS/Anel</v>
      </c>
      <c r="C89" s="6" t="n">
        <f aca="false" t="array" ref="C89:C89">INDEX(Datas_Entregas!$B$2:$B$100, MATCH(B89, Datas_Entregas!$A$2:$A$100, 0), 1)</f>
        <v>43296</v>
      </c>
      <c r="D89" s="5" t="str">
        <f aca="false">Def_Status_Montagem!$A$3</f>
        <v>Verficado - Pronto para Produção</v>
      </c>
      <c r="E89" s="4" t="str">
        <f aca="false">Def_Status_Montagem!$B$4</f>
        <v>Contratada (inclui etiqueta)</v>
      </c>
      <c r="F89" s="7" t="str">
        <f aca="false" t="array" ref="F89:F89">INDEX(Def_Instancias_Equipamentos!$F$2:$F$4986, MATCH(K89, Def_Instancias_Equipamentos!$D$2:$D$4986, 0), 1)</f>
        <v>Túnel (Anel)</v>
      </c>
      <c r="G89" s="8" t="str">
        <f aca="false" t="array" ref="G89:G89">INDEX(Def_Instancias_Equipamentos!$F$2:$F$4986, MATCH(L89, Def_Instancias_Equipamentos!$D$2:$D$4986, 0), 1)</f>
        <v>Túnel (Anel)</v>
      </c>
      <c r="H89" s="7" t="str">
        <f aca="false" t="array" ref="H89:H89">INDEX(Def_Instancias_Equipamentos!$E$2:$E$4986, MATCH(K89, Def_Instancias_Equipamentos!$D$2:$D$4986, 0), 1)</f>
        <v>SI-20SB</v>
      </c>
      <c r="I89" s="8" t="str">
        <f aca="false" t="array" ref="I89:I89">INDEX(Def_Instancias_Equipamentos!$E$2:$E$4986, MATCH(L89, Def_Instancias_Equipamentos!$D$2:$D$4986, 0), 1)</f>
        <v>SI-20SB</v>
      </c>
      <c r="J89" s="8" t="str">
        <f aca="false">IF(H89=I89, "INTERNO", "EXTERNO")</f>
        <v>INTERNO</v>
      </c>
      <c r="K89" s="9" t="str">
        <f aca="false">Def_Instancias_Equipamentos!$D$263</f>
        <v>SI-20SB:DI-GSL07</v>
      </c>
      <c r="L89" s="4" t="str">
        <f aca="false">Def_Instancias_Equipamentos!$D$269</f>
        <v>SI-20SB:DI-GSL07Hyb</v>
      </c>
      <c r="M89" s="19" t="s">
        <v>75</v>
      </c>
      <c r="N89" s="20" t="s">
        <v>76</v>
      </c>
      <c r="O89" s="21" t="str">
        <f aca="false">Def_Sistemas_Conectores_Cabos!$B$10</f>
        <v>N 50-ohm</v>
      </c>
      <c r="P89" s="22" t="str">
        <f aca="false">Def_Sistemas_Conectores_Cabos!$B$10</f>
        <v>N 50-ohm</v>
      </c>
      <c r="Q89" s="23" t="s">
        <v>77</v>
      </c>
      <c r="R89" s="18" t="n">
        <v>0.5</v>
      </c>
      <c r="S89" s="18" t="n">
        <v>0.5</v>
      </c>
      <c r="T89" s="22" t="str">
        <f aca="false">Def_Sistemas_Conectores_Cabos!$C$8</f>
        <v>Cabo coaxial semi-rígido</v>
      </c>
      <c r="U89" s="18"/>
      <c r="V89" s="13"/>
    </row>
    <row r="90" customFormat="false" ht="15.75" hidden="true" customHeight="true" outlineLevel="0" collapsed="false">
      <c r="A90" s="4" t="str">
        <f aca="false">Def_Sistemas_Conectores_Cabos!$A$17</f>
        <v>Genérico</v>
      </c>
      <c r="B90" s="5" t="str">
        <f aca="false">Datas_Entregas!$A$3</f>
        <v>BTS/Anel</v>
      </c>
      <c r="C90" s="6" t="n">
        <f aca="false" t="array" ref="C90:C90">INDEX(Datas_Entregas!$B$2:$B$100, MATCH(B90, Datas_Entregas!$A$2:$A$100, 0), 1)</f>
        <v>43296</v>
      </c>
      <c r="D90" s="5" t="str">
        <f aca="false">Def_Status_Montagem!$A$3</f>
        <v>Verficado - Pronto para Produção</v>
      </c>
      <c r="E90" s="4" t="str">
        <f aca="false">Def_Status_Montagem!$B$4</f>
        <v>Contratada (inclui etiqueta)</v>
      </c>
      <c r="F90" s="7" t="str">
        <f aca="false" t="array" ref="F90:F90">INDEX(Def_Instancias_Equipamentos!$F$2:$F$4986, MATCH(K90, Def_Instancias_Equipamentos!$D$2:$D$4986, 0), 1)</f>
        <v>Túnel (Anel)</v>
      </c>
      <c r="G90" s="8" t="str">
        <f aca="false" t="array" ref="G90:G90">INDEX(Def_Instancias_Equipamentos!$F$2:$F$4986, MATCH(L90, Def_Instancias_Equipamentos!$D$2:$D$4986, 0), 1)</f>
        <v>Túnel (Anel)</v>
      </c>
      <c r="H90" s="7" t="str">
        <f aca="false" t="array" ref="H90:H90">INDEX(Def_Instancias_Equipamentos!$E$2:$E$4986, MATCH(K90, Def_Instancias_Equipamentos!$D$2:$D$4986, 0), 1)</f>
        <v>SI-20SB</v>
      </c>
      <c r="I90" s="8" t="str">
        <f aca="false" t="array" ref="I90:I90">INDEX(Def_Instancias_Equipamentos!$E$2:$E$4986, MATCH(L90, Def_Instancias_Equipamentos!$D$2:$D$4986, 0), 1)</f>
        <v>SI-20SB</v>
      </c>
      <c r="J90" s="8" t="str">
        <f aca="false">IF(H90=I90, "INTERNO", "EXTERNO")</f>
        <v>INTERNO</v>
      </c>
      <c r="K90" s="9" t="str">
        <f aca="false">Def_Instancias_Equipamentos!$D$263</f>
        <v>SI-20SB:DI-GSL07</v>
      </c>
      <c r="L90" s="4" t="str">
        <f aca="false">Def_Instancias_Equipamentos!$D$269</f>
        <v>SI-20SB:DI-GSL07Hyb</v>
      </c>
      <c r="M90" s="19" t="s">
        <v>78</v>
      </c>
      <c r="N90" s="20" t="s">
        <v>79</v>
      </c>
      <c r="O90" s="21" t="str">
        <f aca="false">Def_Sistemas_Conectores_Cabos!$B$10</f>
        <v>N 50-ohm</v>
      </c>
      <c r="P90" s="22" t="str">
        <f aca="false">Def_Sistemas_Conectores_Cabos!$B$10</f>
        <v>N 50-ohm</v>
      </c>
      <c r="Q90" s="23" t="s">
        <v>80</v>
      </c>
      <c r="R90" s="18" t="n">
        <v>0.5</v>
      </c>
      <c r="S90" s="18" t="n">
        <v>0.5</v>
      </c>
      <c r="T90" s="22" t="str">
        <f aca="false">Def_Sistemas_Conectores_Cabos!$C$8</f>
        <v>Cabo coaxial semi-rígido</v>
      </c>
      <c r="U90" s="18"/>
      <c r="V90" s="13"/>
    </row>
    <row r="91" customFormat="false" ht="15.75" hidden="true" customHeight="true" outlineLevel="0" collapsed="false">
      <c r="A91" s="4" t="str">
        <f aca="false">Def_Sistemas_Conectores_Cabos!$A$22</f>
        <v>BPM de elétrons</v>
      </c>
      <c r="B91" s="5" t="str">
        <f aca="false">Datas_Entregas!$A$2</f>
        <v>Booster/LTB</v>
      </c>
      <c r="C91" s="6" t="n">
        <f aca="false" t="array" ref="C91:C91">INDEX(Datas_Entregas!$B$2:$B$100, MATCH(B91, Datas_Entregas!$A$2:$A$100, 0), 1)</f>
        <v>43266</v>
      </c>
      <c r="D91" s="5" t="str">
        <f aca="false">Def_Status_Montagem!$A$4</f>
        <v>Comprado / Esperando entrega</v>
      </c>
      <c r="E91" s="4" t="str">
        <f aca="false">Def_Status_Montagem!$B$4</f>
        <v>Contratada (inclui etiqueta)</v>
      </c>
      <c r="F91" s="7"/>
      <c r="G91" s="8"/>
      <c r="H91" s="7" t="str">
        <f aca="false" t="array" ref="H91:H91">INDEX(Def_Instancias_Equipamentos!$E$2:$E$4986, MATCH(K91, Def_Instancias_Equipamentos!$D$2:$D$4986, 0), 1)</f>
        <v>BO-01U</v>
      </c>
      <c r="I91" s="8" t="str">
        <f aca="false" t="array" ref="I91:I91">INDEX(Def_Instancias_Equipamentos!$E$2:$E$4986, MATCH(L91, Def_Instancias_Equipamentos!$D$2:$D$4986, 0), 1)</f>
        <v>BO-01U</v>
      </c>
      <c r="J91" s="8" t="str">
        <f aca="false">IF(H91=I91, "INTERNO", "EXTERNO")</f>
        <v>INTERNO</v>
      </c>
      <c r="K91" s="9" t="str">
        <f aca="false">Def_Instancias_Equipamentos!$D$320</f>
        <v>BO-01U:DI-BPMPkup</v>
      </c>
      <c r="L91" s="4" t="str">
        <f aca="false">Def_Instancias_Equipamentos!$D$842</f>
        <v>BO-01U:DI-BPMSigPatch</v>
      </c>
      <c r="M91" s="10" t="s">
        <v>78</v>
      </c>
      <c r="N91" s="17" t="s">
        <v>81</v>
      </c>
      <c r="O91" s="9" t="str">
        <f aca="false">Def_Sistemas_Conectores_Cabos!$B$8</f>
        <v>SMA-RP 50-ohm</v>
      </c>
      <c r="P91" s="4" t="str">
        <f aca="false">Def_Sistemas_Conectores_Cabos!$B$8</f>
        <v>SMA-RP 50-ohm</v>
      </c>
      <c r="Q91" s="8" t="s">
        <v>80</v>
      </c>
      <c r="R91" s="11" t="n">
        <v>0.5</v>
      </c>
      <c r="S91" s="11" t="n">
        <v>0.5</v>
      </c>
      <c r="T91" s="4" t="str">
        <f aca="false">Def_Sistemas_Conectores_Cabos!$C$8</f>
        <v>Cabo coaxial semi-rígido</v>
      </c>
      <c r="U91" s="18"/>
      <c r="V91" s="13"/>
    </row>
    <row r="92" customFormat="false" ht="15.75" hidden="true" customHeight="true" outlineLevel="0" collapsed="false">
      <c r="A92" s="4" t="str">
        <f aca="false">Def_Sistemas_Conectores_Cabos!$A$22</f>
        <v>BPM de elétrons</v>
      </c>
      <c r="B92" s="5" t="str">
        <f aca="false">Datas_Entregas!$A$2</f>
        <v>Booster/LTB</v>
      </c>
      <c r="C92" s="6" t="n">
        <f aca="false" t="array" ref="C92:C92">INDEX(Datas_Entregas!$B$2:$B$100, MATCH(B92, Datas_Entregas!$A$2:$A$100, 0), 1)</f>
        <v>43266</v>
      </c>
      <c r="D92" s="5" t="str">
        <f aca="false">Def_Status_Montagem!$A$4</f>
        <v>Comprado / Esperando entrega</v>
      </c>
      <c r="E92" s="4" t="str">
        <f aca="false">Def_Status_Montagem!$B$4</f>
        <v>Contratada (inclui etiqueta)</v>
      </c>
      <c r="F92" s="7"/>
      <c r="G92" s="8"/>
      <c r="H92" s="7" t="str">
        <f aca="false" t="array" ref="H92:H92">INDEX(Def_Instancias_Equipamentos!$E$2:$E$4986, MATCH(K92, Def_Instancias_Equipamentos!$D$2:$D$4986, 0), 1)</f>
        <v>BO-02U</v>
      </c>
      <c r="I92" s="8" t="str">
        <f aca="false" t="array" ref="I92:I92">INDEX(Def_Instancias_Equipamentos!$E$2:$E$4986, MATCH(L92, Def_Instancias_Equipamentos!$D$2:$D$4986, 0), 1)</f>
        <v>BO-02U</v>
      </c>
      <c r="J92" s="8" t="str">
        <f aca="false">IF(H92=I92, "INTERNO", "EXTERNO")</f>
        <v>INTERNO</v>
      </c>
      <c r="K92" s="9" t="str">
        <f aca="false">Def_Instancias_Equipamentos!$D$321</f>
        <v>BO-02U:DI-BPMPkup</v>
      </c>
      <c r="L92" s="4" t="str">
        <f aca="false">Def_Instancias_Equipamentos!$D$843</f>
        <v>BO-02U:DI-BPMSigPatch</v>
      </c>
      <c r="M92" s="10" t="s">
        <v>78</v>
      </c>
      <c r="N92" s="17" t="s">
        <v>81</v>
      </c>
      <c r="O92" s="9" t="str">
        <f aca="false">Def_Sistemas_Conectores_Cabos!$B$8</f>
        <v>SMA-RP 50-ohm</v>
      </c>
      <c r="P92" s="4" t="str">
        <f aca="false">Def_Sistemas_Conectores_Cabos!$B$8</f>
        <v>SMA-RP 50-ohm</v>
      </c>
      <c r="Q92" s="8" t="s">
        <v>80</v>
      </c>
      <c r="R92" s="11" t="n">
        <v>0.5</v>
      </c>
      <c r="S92" s="11" t="n">
        <v>0.5</v>
      </c>
      <c r="T92" s="4" t="str">
        <f aca="false">Def_Sistemas_Conectores_Cabos!$C$8</f>
        <v>Cabo coaxial semi-rígido</v>
      </c>
      <c r="U92" s="18"/>
      <c r="V92" s="13"/>
    </row>
    <row r="93" customFormat="false" ht="15.75" hidden="true" customHeight="true" outlineLevel="0" collapsed="false">
      <c r="A93" s="4" t="str">
        <f aca="false">Def_Sistemas_Conectores_Cabos!$A$22</f>
        <v>BPM de elétrons</v>
      </c>
      <c r="B93" s="5" t="str">
        <f aca="false">Datas_Entregas!$A$2</f>
        <v>Booster/LTB</v>
      </c>
      <c r="C93" s="6" t="n">
        <f aca="false" t="array" ref="C93:C93">INDEX(Datas_Entregas!$B$2:$B$100, MATCH(B93, Datas_Entregas!$A$2:$A$100, 0), 1)</f>
        <v>43266</v>
      </c>
      <c r="D93" s="5" t="str">
        <f aca="false">Def_Status_Montagem!$A$4</f>
        <v>Comprado / Esperando entrega</v>
      </c>
      <c r="E93" s="4" t="str">
        <f aca="false">Def_Status_Montagem!$B$4</f>
        <v>Contratada (inclui etiqueta)</v>
      </c>
      <c r="F93" s="7"/>
      <c r="G93" s="8"/>
      <c r="H93" s="7" t="str">
        <f aca="false" t="array" ref="H93:H93">INDEX(Def_Instancias_Equipamentos!$E$2:$E$4986, MATCH(K93, Def_Instancias_Equipamentos!$D$2:$D$4986, 0), 1)</f>
        <v>BO-03U</v>
      </c>
      <c r="I93" s="8" t="str">
        <f aca="false" t="array" ref="I93:I93">INDEX(Def_Instancias_Equipamentos!$E$2:$E$4986, MATCH(L93, Def_Instancias_Equipamentos!$D$2:$D$4986, 0), 1)</f>
        <v>BO-03U</v>
      </c>
      <c r="J93" s="8" t="str">
        <f aca="false">IF(H93=I93, "INTERNO", "EXTERNO")</f>
        <v>INTERNO</v>
      </c>
      <c r="K93" s="9" t="str">
        <f aca="false">Def_Instancias_Equipamentos!$D$322</f>
        <v>BO-03U:DI-BPMPkup</v>
      </c>
      <c r="L93" s="4" t="str">
        <f aca="false">Def_Instancias_Equipamentos!$D$844</f>
        <v>BO-03U:DI-BPMSigPatch</v>
      </c>
      <c r="M93" s="10" t="s">
        <v>78</v>
      </c>
      <c r="N93" s="17" t="s">
        <v>81</v>
      </c>
      <c r="O93" s="9" t="str">
        <f aca="false">Def_Sistemas_Conectores_Cabos!$B$8</f>
        <v>SMA-RP 50-ohm</v>
      </c>
      <c r="P93" s="4" t="str">
        <f aca="false">Def_Sistemas_Conectores_Cabos!$B$8</f>
        <v>SMA-RP 50-ohm</v>
      </c>
      <c r="Q93" s="8" t="s">
        <v>80</v>
      </c>
      <c r="R93" s="11" t="n">
        <v>0.5</v>
      </c>
      <c r="S93" s="11" t="n">
        <v>0.5</v>
      </c>
      <c r="T93" s="4" t="str">
        <f aca="false">Def_Sistemas_Conectores_Cabos!$C$8</f>
        <v>Cabo coaxial semi-rígido</v>
      </c>
      <c r="U93" s="18"/>
      <c r="V93" s="13"/>
    </row>
    <row r="94" customFormat="false" ht="15.75" hidden="true" customHeight="true" outlineLevel="0" collapsed="false">
      <c r="A94" s="4" t="str">
        <f aca="false">Def_Sistemas_Conectores_Cabos!$A$22</f>
        <v>BPM de elétrons</v>
      </c>
      <c r="B94" s="5" t="str">
        <f aca="false">Datas_Entregas!$A$2</f>
        <v>Booster/LTB</v>
      </c>
      <c r="C94" s="6" t="n">
        <f aca="false" t="array" ref="C94:C94">INDEX(Datas_Entregas!$B$2:$B$100, MATCH(B94, Datas_Entregas!$A$2:$A$100, 0), 1)</f>
        <v>43266</v>
      </c>
      <c r="D94" s="5" t="str">
        <f aca="false">Def_Status_Montagem!$A$4</f>
        <v>Comprado / Esperando entrega</v>
      </c>
      <c r="E94" s="4" t="str">
        <f aca="false">Def_Status_Montagem!$B$4</f>
        <v>Contratada (inclui etiqueta)</v>
      </c>
      <c r="F94" s="7"/>
      <c r="G94" s="8"/>
      <c r="H94" s="7" t="str">
        <f aca="false" t="array" ref="H94:H94">INDEX(Def_Instancias_Equipamentos!$E$2:$E$4986, MATCH(K94, Def_Instancias_Equipamentos!$D$2:$D$4986, 0), 1)</f>
        <v>BO-04U</v>
      </c>
      <c r="I94" s="8" t="str">
        <f aca="false" t="array" ref="I94:I94">INDEX(Def_Instancias_Equipamentos!$E$2:$E$4986, MATCH(L94, Def_Instancias_Equipamentos!$D$2:$D$4986, 0), 1)</f>
        <v>BO-04U</v>
      </c>
      <c r="J94" s="8" t="str">
        <f aca="false">IF(H94=I94, "INTERNO", "EXTERNO")</f>
        <v>INTERNO</v>
      </c>
      <c r="K94" s="9" t="str">
        <f aca="false">Def_Instancias_Equipamentos!$D$323</f>
        <v>BO-04U:DI-BPMPkup</v>
      </c>
      <c r="L94" s="4" t="str">
        <f aca="false">Def_Instancias_Equipamentos!$D$845</f>
        <v>BO-04U:DI-BPMSigPatch</v>
      </c>
      <c r="M94" s="10" t="s">
        <v>78</v>
      </c>
      <c r="N94" s="17" t="s">
        <v>81</v>
      </c>
      <c r="O94" s="9" t="str">
        <f aca="false">Def_Sistemas_Conectores_Cabos!$B$8</f>
        <v>SMA-RP 50-ohm</v>
      </c>
      <c r="P94" s="4" t="str">
        <f aca="false">Def_Sistemas_Conectores_Cabos!$B$8</f>
        <v>SMA-RP 50-ohm</v>
      </c>
      <c r="Q94" s="8" t="s">
        <v>80</v>
      </c>
      <c r="R94" s="11" t="n">
        <v>0.5</v>
      </c>
      <c r="S94" s="11" t="n">
        <v>0.5</v>
      </c>
      <c r="T94" s="4" t="str">
        <f aca="false">Def_Sistemas_Conectores_Cabos!$C$8</f>
        <v>Cabo coaxial semi-rígido</v>
      </c>
      <c r="U94" s="18"/>
      <c r="V94" s="13"/>
    </row>
    <row r="95" customFormat="false" ht="15.75" hidden="true" customHeight="true" outlineLevel="0" collapsed="false">
      <c r="A95" s="4" t="str">
        <f aca="false">Def_Sistemas_Conectores_Cabos!$A$22</f>
        <v>BPM de elétrons</v>
      </c>
      <c r="B95" s="5" t="str">
        <f aca="false">Datas_Entregas!$A$2</f>
        <v>Booster/LTB</v>
      </c>
      <c r="C95" s="6" t="n">
        <f aca="false" t="array" ref="C95:C95">INDEX(Datas_Entregas!$B$2:$B$100, MATCH(B95, Datas_Entregas!$A$2:$A$100, 0), 1)</f>
        <v>43266</v>
      </c>
      <c r="D95" s="5" t="str">
        <f aca="false">Def_Status_Montagem!$A$4</f>
        <v>Comprado / Esperando entrega</v>
      </c>
      <c r="E95" s="4" t="str">
        <f aca="false">Def_Status_Montagem!$B$4</f>
        <v>Contratada (inclui etiqueta)</v>
      </c>
      <c r="F95" s="7"/>
      <c r="G95" s="8"/>
      <c r="H95" s="7" t="str">
        <f aca="false" t="array" ref="H95:H95">INDEX(Def_Instancias_Equipamentos!$E$2:$E$4986, MATCH(K95, Def_Instancias_Equipamentos!$D$2:$D$4986, 0), 1)</f>
        <v>BO-05U</v>
      </c>
      <c r="I95" s="8" t="str">
        <f aca="false" t="array" ref="I95:I95">INDEX(Def_Instancias_Equipamentos!$E$2:$E$4986, MATCH(L95, Def_Instancias_Equipamentos!$D$2:$D$4986, 0), 1)</f>
        <v>BO-05U</v>
      </c>
      <c r="J95" s="8" t="str">
        <f aca="false">IF(H95=I95, "INTERNO", "EXTERNO")</f>
        <v>INTERNO</v>
      </c>
      <c r="K95" s="9" t="str">
        <f aca="false">Def_Instancias_Equipamentos!$D$324</f>
        <v>BO-05U:DI-BPMPkup</v>
      </c>
      <c r="L95" s="4" t="str">
        <f aca="false">Def_Instancias_Equipamentos!$D$846</f>
        <v>BO-05U:DI-BPMSigPatch</v>
      </c>
      <c r="M95" s="10" t="s">
        <v>78</v>
      </c>
      <c r="N95" s="17" t="s">
        <v>81</v>
      </c>
      <c r="O95" s="9" t="str">
        <f aca="false">Def_Sistemas_Conectores_Cabos!$B$8</f>
        <v>SMA-RP 50-ohm</v>
      </c>
      <c r="P95" s="4" t="str">
        <f aca="false">Def_Sistemas_Conectores_Cabos!$B$8</f>
        <v>SMA-RP 50-ohm</v>
      </c>
      <c r="Q95" s="8" t="s">
        <v>80</v>
      </c>
      <c r="R95" s="11" t="n">
        <v>0.5</v>
      </c>
      <c r="S95" s="11" t="n">
        <v>0.5</v>
      </c>
      <c r="T95" s="4" t="str">
        <f aca="false">Def_Sistemas_Conectores_Cabos!$C$8</f>
        <v>Cabo coaxial semi-rígido</v>
      </c>
      <c r="U95" s="18"/>
      <c r="V95" s="13"/>
    </row>
    <row r="96" customFormat="false" ht="15.75" hidden="true" customHeight="true" outlineLevel="0" collapsed="false">
      <c r="A96" s="4" t="str">
        <f aca="false">Def_Sistemas_Conectores_Cabos!$A$22</f>
        <v>BPM de elétrons</v>
      </c>
      <c r="B96" s="5" t="str">
        <f aca="false">Datas_Entregas!$A$2</f>
        <v>Booster/LTB</v>
      </c>
      <c r="C96" s="6" t="n">
        <f aca="false" t="array" ref="C96:C96">INDEX(Datas_Entregas!$B$2:$B$100, MATCH(B96, Datas_Entregas!$A$2:$A$100, 0), 1)</f>
        <v>43266</v>
      </c>
      <c r="D96" s="5" t="str">
        <f aca="false">Def_Status_Montagem!$A$4</f>
        <v>Comprado / Esperando entrega</v>
      </c>
      <c r="E96" s="4" t="str">
        <f aca="false">Def_Status_Montagem!$B$4</f>
        <v>Contratada (inclui etiqueta)</v>
      </c>
      <c r="F96" s="7"/>
      <c r="G96" s="8"/>
      <c r="H96" s="7" t="str">
        <f aca="false" t="array" ref="H96:H96">INDEX(Def_Instancias_Equipamentos!$E$2:$E$4986, MATCH(K96, Def_Instancias_Equipamentos!$D$2:$D$4986, 0), 1)</f>
        <v>BO-06U</v>
      </c>
      <c r="I96" s="8" t="str">
        <f aca="false" t="array" ref="I96:I96">INDEX(Def_Instancias_Equipamentos!$E$2:$E$4986, MATCH(L96, Def_Instancias_Equipamentos!$D$2:$D$4986, 0), 1)</f>
        <v>BO-06U</v>
      </c>
      <c r="J96" s="8" t="str">
        <f aca="false">IF(H96=I96, "INTERNO", "EXTERNO")</f>
        <v>INTERNO</v>
      </c>
      <c r="K96" s="9" t="str">
        <f aca="false">Def_Instancias_Equipamentos!$D$325</f>
        <v>BO-06U:DI-BPMPkup</v>
      </c>
      <c r="L96" s="4" t="str">
        <f aca="false">Def_Instancias_Equipamentos!$D$847</f>
        <v>BO-06U:DI-BPMSigPatch</v>
      </c>
      <c r="M96" s="10" t="s">
        <v>78</v>
      </c>
      <c r="N96" s="17" t="s">
        <v>81</v>
      </c>
      <c r="O96" s="9" t="str">
        <f aca="false">Def_Sistemas_Conectores_Cabos!$B$8</f>
        <v>SMA-RP 50-ohm</v>
      </c>
      <c r="P96" s="4" t="str">
        <f aca="false">Def_Sistemas_Conectores_Cabos!$B$8</f>
        <v>SMA-RP 50-ohm</v>
      </c>
      <c r="Q96" s="8" t="s">
        <v>80</v>
      </c>
      <c r="R96" s="11" t="n">
        <v>0.5</v>
      </c>
      <c r="S96" s="11" t="n">
        <v>0.5</v>
      </c>
      <c r="T96" s="4" t="str">
        <f aca="false">Def_Sistemas_Conectores_Cabos!$C$8</f>
        <v>Cabo coaxial semi-rígido</v>
      </c>
      <c r="U96" s="18"/>
      <c r="V96" s="13"/>
    </row>
    <row r="97" customFormat="false" ht="15.75" hidden="true" customHeight="true" outlineLevel="0" collapsed="false">
      <c r="A97" s="4" t="str">
        <f aca="false">Def_Sistemas_Conectores_Cabos!$A$22</f>
        <v>BPM de elétrons</v>
      </c>
      <c r="B97" s="5" t="str">
        <f aca="false">Datas_Entregas!$A$2</f>
        <v>Booster/LTB</v>
      </c>
      <c r="C97" s="6" t="n">
        <f aca="false" t="array" ref="C97:C97">INDEX(Datas_Entregas!$B$2:$B$100, MATCH(B97, Datas_Entregas!$A$2:$A$100, 0), 1)</f>
        <v>43266</v>
      </c>
      <c r="D97" s="5" t="str">
        <f aca="false">Def_Status_Montagem!$A$4</f>
        <v>Comprado / Esperando entrega</v>
      </c>
      <c r="E97" s="4" t="str">
        <f aca="false">Def_Status_Montagem!$B$4</f>
        <v>Contratada (inclui etiqueta)</v>
      </c>
      <c r="F97" s="7"/>
      <c r="G97" s="8"/>
      <c r="H97" s="7" t="str">
        <f aca="false" t="array" ref="H97:H97">INDEX(Def_Instancias_Equipamentos!$E$2:$E$4986, MATCH(K97, Def_Instancias_Equipamentos!$D$2:$D$4986, 0), 1)</f>
        <v>BO-07U</v>
      </c>
      <c r="I97" s="8" t="str">
        <f aca="false" t="array" ref="I97:I97">INDEX(Def_Instancias_Equipamentos!$E$2:$E$4986, MATCH(L97, Def_Instancias_Equipamentos!$D$2:$D$4986, 0), 1)</f>
        <v>BO-07U</v>
      </c>
      <c r="J97" s="8" t="str">
        <f aca="false">IF(H97=I97, "INTERNO", "EXTERNO")</f>
        <v>INTERNO</v>
      </c>
      <c r="K97" s="9" t="str">
        <f aca="false">Def_Instancias_Equipamentos!$D$326</f>
        <v>BO-07U:DI-BPMPkup</v>
      </c>
      <c r="L97" s="4" t="str">
        <f aca="false">Def_Instancias_Equipamentos!$D$848</f>
        <v>BO-07U:DI-BPMSigPatch</v>
      </c>
      <c r="M97" s="10" t="s">
        <v>78</v>
      </c>
      <c r="N97" s="17" t="s">
        <v>81</v>
      </c>
      <c r="O97" s="9" t="str">
        <f aca="false">Def_Sistemas_Conectores_Cabos!$B$8</f>
        <v>SMA-RP 50-ohm</v>
      </c>
      <c r="P97" s="4" t="str">
        <f aca="false">Def_Sistemas_Conectores_Cabos!$B$8</f>
        <v>SMA-RP 50-ohm</v>
      </c>
      <c r="Q97" s="8" t="s">
        <v>80</v>
      </c>
      <c r="R97" s="11" t="n">
        <v>0.5</v>
      </c>
      <c r="S97" s="11" t="n">
        <v>0.5</v>
      </c>
      <c r="T97" s="4" t="str">
        <f aca="false">Def_Sistemas_Conectores_Cabos!$C$8</f>
        <v>Cabo coaxial semi-rígido</v>
      </c>
      <c r="U97" s="18"/>
      <c r="V97" s="13"/>
    </row>
    <row r="98" customFormat="false" ht="15.75" hidden="true" customHeight="true" outlineLevel="0" collapsed="false">
      <c r="A98" s="4" t="str">
        <f aca="false">Def_Sistemas_Conectores_Cabos!$A$22</f>
        <v>BPM de elétrons</v>
      </c>
      <c r="B98" s="5" t="str">
        <f aca="false">Datas_Entregas!$A$2</f>
        <v>Booster/LTB</v>
      </c>
      <c r="C98" s="6" t="n">
        <f aca="false" t="array" ref="C98:C98">INDEX(Datas_Entregas!$B$2:$B$100, MATCH(B98, Datas_Entregas!$A$2:$A$100, 0), 1)</f>
        <v>43266</v>
      </c>
      <c r="D98" s="5" t="str">
        <f aca="false">Def_Status_Montagem!$A$4</f>
        <v>Comprado / Esperando entrega</v>
      </c>
      <c r="E98" s="4" t="str">
        <f aca="false">Def_Status_Montagem!$B$4</f>
        <v>Contratada (inclui etiqueta)</v>
      </c>
      <c r="F98" s="7"/>
      <c r="G98" s="8"/>
      <c r="H98" s="7" t="str">
        <f aca="false" t="array" ref="H98:H98">INDEX(Def_Instancias_Equipamentos!$E$2:$E$4986, MATCH(K98, Def_Instancias_Equipamentos!$D$2:$D$4986, 0), 1)</f>
        <v>BO-08U</v>
      </c>
      <c r="I98" s="8" t="str">
        <f aca="false" t="array" ref="I98:I98">INDEX(Def_Instancias_Equipamentos!$E$2:$E$4986, MATCH(L98, Def_Instancias_Equipamentos!$D$2:$D$4986, 0), 1)</f>
        <v>BO-08U</v>
      </c>
      <c r="J98" s="8" t="str">
        <f aca="false">IF(H98=I98, "INTERNO", "EXTERNO")</f>
        <v>INTERNO</v>
      </c>
      <c r="K98" s="9" t="str">
        <f aca="false">Def_Instancias_Equipamentos!$D$327</f>
        <v>BO-08U:DI-BPMPkup</v>
      </c>
      <c r="L98" s="4" t="str">
        <f aca="false">Def_Instancias_Equipamentos!$D$849</f>
        <v>BO-08U:DI-BPMSigPatch</v>
      </c>
      <c r="M98" s="10" t="s">
        <v>78</v>
      </c>
      <c r="N98" s="17" t="s">
        <v>81</v>
      </c>
      <c r="O98" s="9" t="str">
        <f aca="false">Def_Sistemas_Conectores_Cabos!$B$8</f>
        <v>SMA-RP 50-ohm</v>
      </c>
      <c r="P98" s="4" t="str">
        <f aca="false">Def_Sistemas_Conectores_Cabos!$B$8</f>
        <v>SMA-RP 50-ohm</v>
      </c>
      <c r="Q98" s="8" t="s">
        <v>80</v>
      </c>
      <c r="R98" s="11" t="n">
        <v>0.5</v>
      </c>
      <c r="S98" s="11" t="n">
        <v>0.5</v>
      </c>
      <c r="T98" s="4" t="str">
        <f aca="false">Def_Sistemas_Conectores_Cabos!$C$8</f>
        <v>Cabo coaxial semi-rígido</v>
      </c>
      <c r="U98" s="18"/>
      <c r="V98" s="13"/>
    </row>
    <row r="99" customFormat="false" ht="15.75" hidden="true" customHeight="true" outlineLevel="0" collapsed="false">
      <c r="A99" s="4" t="str">
        <f aca="false">Def_Sistemas_Conectores_Cabos!$A$22</f>
        <v>BPM de elétrons</v>
      </c>
      <c r="B99" s="5" t="str">
        <f aca="false">Datas_Entregas!$A$2</f>
        <v>Booster/LTB</v>
      </c>
      <c r="C99" s="6" t="n">
        <f aca="false" t="array" ref="C99:C99">INDEX(Datas_Entregas!$B$2:$B$100, MATCH(B99, Datas_Entregas!$A$2:$A$100, 0), 1)</f>
        <v>43266</v>
      </c>
      <c r="D99" s="5" t="str">
        <f aca="false">Def_Status_Montagem!$A$4</f>
        <v>Comprado / Esperando entrega</v>
      </c>
      <c r="E99" s="4" t="str">
        <f aca="false">Def_Status_Montagem!$B$4</f>
        <v>Contratada (inclui etiqueta)</v>
      </c>
      <c r="F99" s="7"/>
      <c r="G99" s="8"/>
      <c r="H99" s="7" t="str">
        <f aca="false" t="array" ref="H99:H99">INDEX(Def_Instancias_Equipamentos!$E$2:$E$4986, MATCH(K99, Def_Instancias_Equipamentos!$D$2:$D$4986, 0), 1)</f>
        <v>BO-09U</v>
      </c>
      <c r="I99" s="8" t="str">
        <f aca="false" t="array" ref="I99:I99">INDEX(Def_Instancias_Equipamentos!$E$2:$E$4986, MATCH(L99, Def_Instancias_Equipamentos!$D$2:$D$4986, 0), 1)</f>
        <v>BO-09U</v>
      </c>
      <c r="J99" s="8" t="str">
        <f aca="false">IF(H99=I99, "INTERNO", "EXTERNO")</f>
        <v>INTERNO</v>
      </c>
      <c r="K99" s="9" t="str">
        <f aca="false">Def_Instancias_Equipamentos!$D$328</f>
        <v>BO-09U:DI-BPMPkup</v>
      </c>
      <c r="L99" s="4" t="str">
        <f aca="false">Def_Instancias_Equipamentos!$D$850</f>
        <v>BO-09U:DI-BPMSigPatch</v>
      </c>
      <c r="M99" s="10" t="s">
        <v>78</v>
      </c>
      <c r="N99" s="17" t="s">
        <v>81</v>
      </c>
      <c r="O99" s="9" t="str">
        <f aca="false">Def_Sistemas_Conectores_Cabos!$B$8</f>
        <v>SMA-RP 50-ohm</v>
      </c>
      <c r="P99" s="4" t="str">
        <f aca="false">Def_Sistemas_Conectores_Cabos!$B$8</f>
        <v>SMA-RP 50-ohm</v>
      </c>
      <c r="Q99" s="8" t="s">
        <v>80</v>
      </c>
      <c r="R99" s="11" t="n">
        <v>0.5</v>
      </c>
      <c r="S99" s="11" t="n">
        <v>0.5</v>
      </c>
      <c r="T99" s="4" t="str">
        <f aca="false">Def_Sistemas_Conectores_Cabos!$C$8</f>
        <v>Cabo coaxial semi-rígido</v>
      </c>
      <c r="U99" s="18"/>
      <c r="V99" s="13"/>
    </row>
    <row r="100" customFormat="false" ht="15.75" hidden="true" customHeight="true" outlineLevel="0" collapsed="false">
      <c r="A100" s="4" t="str">
        <f aca="false">Def_Sistemas_Conectores_Cabos!$A$22</f>
        <v>BPM de elétrons</v>
      </c>
      <c r="B100" s="5" t="str">
        <f aca="false">Datas_Entregas!$A$2</f>
        <v>Booster/LTB</v>
      </c>
      <c r="C100" s="6" t="n">
        <f aca="false" t="array" ref="C100:C100">INDEX(Datas_Entregas!$B$2:$B$100, MATCH(B100, Datas_Entregas!$A$2:$A$100, 0), 1)</f>
        <v>43266</v>
      </c>
      <c r="D100" s="5" t="str">
        <f aca="false">Def_Status_Montagem!$A$4</f>
        <v>Comprado / Esperando entrega</v>
      </c>
      <c r="E100" s="4" t="str">
        <f aca="false">Def_Status_Montagem!$B$4</f>
        <v>Contratada (inclui etiqueta)</v>
      </c>
      <c r="F100" s="7"/>
      <c r="G100" s="8"/>
      <c r="H100" s="7" t="str">
        <f aca="false" t="array" ref="H100:H100">INDEX(Def_Instancias_Equipamentos!$E$2:$E$4986, MATCH(K100, Def_Instancias_Equipamentos!$D$2:$D$4986, 0), 1)</f>
        <v>BO-10U</v>
      </c>
      <c r="I100" s="8" t="str">
        <f aca="false" t="array" ref="I100:I100">INDEX(Def_Instancias_Equipamentos!$E$2:$E$4986, MATCH(L100, Def_Instancias_Equipamentos!$D$2:$D$4986, 0), 1)</f>
        <v>BO-10U</v>
      </c>
      <c r="J100" s="8" t="str">
        <f aca="false">IF(H100=I100, "INTERNO", "EXTERNO")</f>
        <v>INTERNO</v>
      </c>
      <c r="K100" s="9" t="str">
        <f aca="false">Def_Instancias_Equipamentos!$D$329</f>
        <v>BO-10U:DI-BPMPkup</v>
      </c>
      <c r="L100" s="4" t="str">
        <f aca="false">Def_Instancias_Equipamentos!$D$851</f>
        <v>BO-10U:DI-BPMSigPatch</v>
      </c>
      <c r="M100" s="10" t="s">
        <v>78</v>
      </c>
      <c r="N100" s="17" t="s">
        <v>81</v>
      </c>
      <c r="O100" s="9" t="str">
        <f aca="false">Def_Sistemas_Conectores_Cabos!$B$8</f>
        <v>SMA-RP 50-ohm</v>
      </c>
      <c r="P100" s="4" t="str">
        <f aca="false">Def_Sistemas_Conectores_Cabos!$B$8</f>
        <v>SMA-RP 50-ohm</v>
      </c>
      <c r="Q100" s="8" t="s">
        <v>80</v>
      </c>
      <c r="R100" s="11" t="n">
        <v>0.5</v>
      </c>
      <c r="S100" s="11" t="n">
        <v>0.5</v>
      </c>
      <c r="T100" s="4" t="str">
        <f aca="false">Def_Sistemas_Conectores_Cabos!$C$8</f>
        <v>Cabo coaxial semi-rígido</v>
      </c>
      <c r="U100" s="18"/>
      <c r="V100" s="13"/>
    </row>
    <row r="101" customFormat="false" ht="15.75" hidden="true" customHeight="true" outlineLevel="0" collapsed="false">
      <c r="A101" s="4" t="str">
        <f aca="false">Def_Sistemas_Conectores_Cabos!$A$22</f>
        <v>BPM de elétrons</v>
      </c>
      <c r="B101" s="5" t="str">
        <f aca="false">Datas_Entregas!$A$2</f>
        <v>Booster/LTB</v>
      </c>
      <c r="C101" s="6" t="n">
        <f aca="false" t="array" ref="C101:C101">INDEX(Datas_Entregas!$B$2:$B$100, MATCH(B101, Datas_Entregas!$A$2:$A$100, 0), 1)</f>
        <v>43266</v>
      </c>
      <c r="D101" s="5" t="str">
        <f aca="false">Def_Status_Montagem!$A$4</f>
        <v>Comprado / Esperando entrega</v>
      </c>
      <c r="E101" s="4" t="str">
        <f aca="false">Def_Status_Montagem!$B$4</f>
        <v>Contratada (inclui etiqueta)</v>
      </c>
      <c r="F101" s="7"/>
      <c r="G101" s="8"/>
      <c r="H101" s="7" t="str">
        <f aca="false" t="array" ref="H101:H101">INDEX(Def_Instancias_Equipamentos!$E$2:$E$4986, MATCH(K101, Def_Instancias_Equipamentos!$D$2:$D$4986, 0), 1)</f>
        <v>BO-11U</v>
      </c>
      <c r="I101" s="8" t="str">
        <f aca="false" t="array" ref="I101:I101">INDEX(Def_Instancias_Equipamentos!$E$2:$E$4986, MATCH(L101, Def_Instancias_Equipamentos!$D$2:$D$4986, 0), 1)</f>
        <v>BO-11U</v>
      </c>
      <c r="J101" s="8" t="str">
        <f aca="false">IF(H101=I101, "INTERNO", "EXTERNO")</f>
        <v>INTERNO</v>
      </c>
      <c r="K101" s="9" t="str">
        <f aca="false">Def_Instancias_Equipamentos!$D$330</f>
        <v>BO-11U:DI-BPMPkup</v>
      </c>
      <c r="L101" s="4" t="str">
        <f aca="false">Def_Instancias_Equipamentos!$D$852</f>
        <v>BO-11U:DI-BPMSigPatch</v>
      </c>
      <c r="M101" s="10" t="s">
        <v>78</v>
      </c>
      <c r="N101" s="17" t="s">
        <v>81</v>
      </c>
      <c r="O101" s="9" t="str">
        <f aca="false">Def_Sistemas_Conectores_Cabos!$B$8</f>
        <v>SMA-RP 50-ohm</v>
      </c>
      <c r="P101" s="4" t="str">
        <f aca="false">Def_Sistemas_Conectores_Cabos!$B$8</f>
        <v>SMA-RP 50-ohm</v>
      </c>
      <c r="Q101" s="8" t="s">
        <v>80</v>
      </c>
      <c r="R101" s="11" t="n">
        <v>0.5</v>
      </c>
      <c r="S101" s="11" t="n">
        <v>0.5</v>
      </c>
      <c r="T101" s="4" t="str">
        <f aca="false">Def_Sistemas_Conectores_Cabos!$C$8</f>
        <v>Cabo coaxial semi-rígido</v>
      </c>
      <c r="U101" s="18"/>
      <c r="V101" s="13"/>
    </row>
    <row r="102" customFormat="false" ht="15.75" hidden="true" customHeight="true" outlineLevel="0" collapsed="false">
      <c r="A102" s="4" t="str">
        <f aca="false">Def_Sistemas_Conectores_Cabos!$A$22</f>
        <v>BPM de elétrons</v>
      </c>
      <c r="B102" s="5" t="str">
        <f aca="false">Datas_Entregas!$A$2</f>
        <v>Booster/LTB</v>
      </c>
      <c r="C102" s="6" t="n">
        <f aca="false" t="array" ref="C102:C102">INDEX(Datas_Entregas!$B$2:$B$100, MATCH(B102, Datas_Entregas!$A$2:$A$100, 0), 1)</f>
        <v>43266</v>
      </c>
      <c r="D102" s="5" t="str">
        <f aca="false">Def_Status_Montagem!$A$4</f>
        <v>Comprado / Esperando entrega</v>
      </c>
      <c r="E102" s="4" t="str">
        <f aca="false">Def_Status_Montagem!$B$4</f>
        <v>Contratada (inclui etiqueta)</v>
      </c>
      <c r="F102" s="7"/>
      <c r="G102" s="8"/>
      <c r="H102" s="7" t="str">
        <f aca="false" t="array" ref="H102:H102">INDEX(Def_Instancias_Equipamentos!$E$2:$E$4986, MATCH(K102, Def_Instancias_Equipamentos!$D$2:$D$4986, 0), 1)</f>
        <v>BO-12U</v>
      </c>
      <c r="I102" s="8" t="str">
        <f aca="false" t="array" ref="I102:I102">INDEX(Def_Instancias_Equipamentos!$E$2:$E$4986, MATCH(L102, Def_Instancias_Equipamentos!$D$2:$D$4986, 0), 1)</f>
        <v>BO-12U</v>
      </c>
      <c r="J102" s="8" t="str">
        <f aca="false">IF(H102=I102, "INTERNO", "EXTERNO")</f>
        <v>INTERNO</v>
      </c>
      <c r="K102" s="9" t="str">
        <f aca="false">Def_Instancias_Equipamentos!$D$331</f>
        <v>BO-12U:DI-BPMPkup</v>
      </c>
      <c r="L102" s="4" t="str">
        <f aca="false">Def_Instancias_Equipamentos!$D$853</f>
        <v>BO-12U:DI-BPMSigPatch</v>
      </c>
      <c r="M102" s="10" t="s">
        <v>78</v>
      </c>
      <c r="N102" s="17" t="s">
        <v>81</v>
      </c>
      <c r="O102" s="9" t="str">
        <f aca="false">Def_Sistemas_Conectores_Cabos!$B$8</f>
        <v>SMA-RP 50-ohm</v>
      </c>
      <c r="P102" s="4" t="str">
        <f aca="false">Def_Sistemas_Conectores_Cabos!$B$8</f>
        <v>SMA-RP 50-ohm</v>
      </c>
      <c r="Q102" s="8" t="s">
        <v>80</v>
      </c>
      <c r="R102" s="11" t="n">
        <v>0.5</v>
      </c>
      <c r="S102" s="11" t="n">
        <v>0.5</v>
      </c>
      <c r="T102" s="4" t="str">
        <f aca="false">Def_Sistemas_Conectores_Cabos!$C$8</f>
        <v>Cabo coaxial semi-rígido</v>
      </c>
      <c r="U102" s="18"/>
      <c r="V102" s="13"/>
    </row>
    <row r="103" customFormat="false" ht="15.75" hidden="true" customHeight="true" outlineLevel="0" collapsed="false">
      <c r="A103" s="4" t="str">
        <f aca="false">Def_Sistemas_Conectores_Cabos!$A$22</f>
        <v>BPM de elétrons</v>
      </c>
      <c r="B103" s="5" t="str">
        <f aca="false">Datas_Entregas!$A$2</f>
        <v>Booster/LTB</v>
      </c>
      <c r="C103" s="6" t="n">
        <f aca="false" t="array" ref="C103:C103">INDEX(Datas_Entregas!$B$2:$B$100, MATCH(B103, Datas_Entregas!$A$2:$A$100, 0), 1)</f>
        <v>43266</v>
      </c>
      <c r="D103" s="5" t="str">
        <f aca="false">Def_Status_Montagem!$A$4</f>
        <v>Comprado / Esperando entrega</v>
      </c>
      <c r="E103" s="4" t="str">
        <f aca="false">Def_Status_Montagem!$B$4</f>
        <v>Contratada (inclui etiqueta)</v>
      </c>
      <c r="F103" s="7"/>
      <c r="G103" s="8"/>
      <c r="H103" s="7" t="str">
        <f aca="false" t="array" ref="H103:H103">INDEX(Def_Instancias_Equipamentos!$E$2:$E$4986, MATCH(K103, Def_Instancias_Equipamentos!$D$2:$D$4986, 0), 1)</f>
        <v>BO-13U</v>
      </c>
      <c r="I103" s="8" t="str">
        <f aca="false" t="array" ref="I103:I103">INDEX(Def_Instancias_Equipamentos!$E$2:$E$4986, MATCH(L103, Def_Instancias_Equipamentos!$D$2:$D$4986, 0), 1)</f>
        <v>BO-13U</v>
      </c>
      <c r="J103" s="8" t="str">
        <f aca="false">IF(H103=I103, "INTERNO", "EXTERNO")</f>
        <v>INTERNO</v>
      </c>
      <c r="K103" s="9" t="str">
        <f aca="false">Def_Instancias_Equipamentos!$D$332</f>
        <v>BO-13U:DI-BPMPkup</v>
      </c>
      <c r="L103" s="4" t="str">
        <f aca="false">Def_Instancias_Equipamentos!$D$854</f>
        <v>BO-13U:DI-BPMSigPatch</v>
      </c>
      <c r="M103" s="10" t="s">
        <v>78</v>
      </c>
      <c r="N103" s="17" t="s">
        <v>81</v>
      </c>
      <c r="O103" s="9" t="str">
        <f aca="false">Def_Sistemas_Conectores_Cabos!$B$8</f>
        <v>SMA-RP 50-ohm</v>
      </c>
      <c r="P103" s="4" t="str">
        <f aca="false">Def_Sistemas_Conectores_Cabos!$B$8</f>
        <v>SMA-RP 50-ohm</v>
      </c>
      <c r="Q103" s="8" t="s">
        <v>80</v>
      </c>
      <c r="R103" s="11" t="n">
        <v>0.5</v>
      </c>
      <c r="S103" s="11" t="n">
        <v>0.5</v>
      </c>
      <c r="T103" s="4" t="str">
        <f aca="false">Def_Sistemas_Conectores_Cabos!$C$8</f>
        <v>Cabo coaxial semi-rígido</v>
      </c>
      <c r="U103" s="18"/>
      <c r="V103" s="13"/>
    </row>
    <row r="104" customFormat="false" ht="15.75" hidden="true" customHeight="true" outlineLevel="0" collapsed="false">
      <c r="A104" s="4" t="str">
        <f aca="false">Def_Sistemas_Conectores_Cabos!$A$22</f>
        <v>BPM de elétrons</v>
      </c>
      <c r="B104" s="5" t="str">
        <f aca="false">Datas_Entregas!$A$2</f>
        <v>Booster/LTB</v>
      </c>
      <c r="C104" s="6" t="n">
        <f aca="false" t="array" ref="C104:C104">INDEX(Datas_Entregas!$B$2:$B$100, MATCH(B104, Datas_Entregas!$A$2:$A$100, 0), 1)</f>
        <v>43266</v>
      </c>
      <c r="D104" s="5" t="str">
        <f aca="false">Def_Status_Montagem!$A$4</f>
        <v>Comprado / Esperando entrega</v>
      </c>
      <c r="E104" s="4" t="str">
        <f aca="false">Def_Status_Montagem!$B$4</f>
        <v>Contratada (inclui etiqueta)</v>
      </c>
      <c r="F104" s="7"/>
      <c r="G104" s="8"/>
      <c r="H104" s="7" t="str">
        <f aca="false" t="array" ref="H104:H104">INDEX(Def_Instancias_Equipamentos!$E$2:$E$4986, MATCH(K104, Def_Instancias_Equipamentos!$D$2:$D$4986, 0), 1)</f>
        <v>BO-14U</v>
      </c>
      <c r="I104" s="8" t="str">
        <f aca="false" t="array" ref="I104:I104">INDEX(Def_Instancias_Equipamentos!$E$2:$E$4986, MATCH(L104, Def_Instancias_Equipamentos!$D$2:$D$4986, 0), 1)</f>
        <v>BO-14U</v>
      </c>
      <c r="J104" s="8" t="str">
        <f aca="false">IF(H104=I104, "INTERNO", "EXTERNO")</f>
        <v>INTERNO</v>
      </c>
      <c r="K104" s="9" t="str">
        <f aca="false">Def_Instancias_Equipamentos!$D$333</f>
        <v>BO-14U:DI-BPMPkup</v>
      </c>
      <c r="L104" s="4" t="str">
        <f aca="false">Def_Instancias_Equipamentos!$D$855</f>
        <v>BO-14U:DI-BPMSigPatch</v>
      </c>
      <c r="M104" s="10" t="s">
        <v>78</v>
      </c>
      <c r="N104" s="17" t="s">
        <v>81</v>
      </c>
      <c r="O104" s="9" t="str">
        <f aca="false">Def_Sistemas_Conectores_Cabos!$B$8</f>
        <v>SMA-RP 50-ohm</v>
      </c>
      <c r="P104" s="4" t="str">
        <f aca="false">Def_Sistemas_Conectores_Cabos!$B$8</f>
        <v>SMA-RP 50-ohm</v>
      </c>
      <c r="Q104" s="8" t="s">
        <v>80</v>
      </c>
      <c r="R104" s="11" t="n">
        <v>0.5</v>
      </c>
      <c r="S104" s="11" t="n">
        <v>0.5</v>
      </c>
      <c r="T104" s="4" t="str">
        <f aca="false">Def_Sistemas_Conectores_Cabos!$C$8</f>
        <v>Cabo coaxial semi-rígido</v>
      </c>
      <c r="U104" s="18"/>
      <c r="V104" s="13"/>
    </row>
    <row r="105" customFormat="false" ht="15.75" hidden="true" customHeight="true" outlineLevel="0" collapsed="false">
      <c r="A105" s="4" t="str">
        <f aca="false">Def_Sistemas_Conectores_Cabos!$A$22</f>
        <v>BPM de elétrons</v>
      </c>
      <c r="B105" s="5" t="str">
        <f aca="false">Datas_Entregas!$A$2</f>
        <v>Booster/LTB</v>
      </c>
      <c r="C105" s="6" t="n">
        <f aca="false" t="array" ref="C105:C105">INDEX(Datas_Entregas!$B$2:$B$100, MATCH(B105, Datas_Entregas!$A$2:$A$100, 0), 1)</f>
        <v>43266</v>
      </c>
      <c r="D105" s="5" t="str">
        <f aca="false">Def_Status_Montagem!$A$4</f>
        <v>Comprado / Esperando entrega</v>
      </c>
      <c r="E105" s="4" t="str">
        <f aca="false">Def_Status_Montagem!$B$4</f>
        <v>Contratada (inclui etiqueta)</v>
      </c>
      <c r="F105" s="7"/>
      <c r="G105" s="8"/>
      <c r="H105" s="7" t="str">
        <f aca="false" t="array" ref="H105:H105">INDEX(Def_Instancias_Equipamentos!$E$2:$E$4986, MATCH(K105, Def_Instancias_Equipamentos!$D$2:$D$4986, 0), 1)</f>
        <v>BO-15U</v>
      </c>
      <c r="I105" s="8" t="str">
        <f aca="false" t="array" ref="I105:I105">INDEX(Def_Instancias_Equipamentos!$E$2:$E$4986, MATCH(L105, Def_Instancias_Equipamentos!$D$2:$D$4986, 0), 1)</f>
        <v>BO-15U</v>
      </c>
      <c r="J105" s="8" t="str">
        <f aca="false">IF(H105=I105, "INTERNO", "EXTERNO")</f>
        <v>INTERNO</v>
      </c>
      <c r="K105" s="9" t="str">
        <f aca="false">Def_Instancias_Equipamentos!$D$334</f>
        <v>BO-15U:DI-BPMPkup</v>
      </c>
      <c r="L105" s="4" t="str">
        <f aca="false">Def_Instancias_Equipamentos!$D$856</f>
        <v>BO-15U:DI-BPMSigPatch</v>
      </c>
      <c r="M105" s="10" t="s">
        <v>78</v>
      </c>
      <c r="N105" s="17" t="s">
        <v>81</v>
      </c>
      <c r="O105" s="9" t="str">
        <f aca="false">Def_Sistemas_Conectores_Cabos!$B$8</f>
        <v>SMA-RP 50-ohm</v>
      </c>
      <c r="P105" s="4" t="str">
        <f aca="false">Def_Sistemas_Conectores_Cabos!$B$8</f>
        <v>SMA-RP 50-ohm</v>
      </c>
      <c r="Q105" s="8" t="s">
        <v>80</v>
      </c>
      <c r="R105" s="11" t="n">
        <v>0.5</v>
      </c>
      <c r="S105" s="11" t="n">
        <v>0.5</v>
      </c>
      <c r="T105" s="4" t="str">
        <f aca="false">Def_Sistemas_Conectores_Cabos!$C$8</f>
        <v>Cabo coaxial semi-rígido</v>
      </c>
      <c r="U105" s="18"/>
      <c r="V105" s="13"/>
    </row>
    <row r="106" customFormat="false" ht="15.75" hidden="true" customHeight="true" outlineLevel="0" collapsed="false">
      <c r="A106" s="4" t="str">
        <f aca="false">Def_Sistemas_Conectores_Cabos!$A$22</f>
        <v>BPM de elétrons</v>
      </c>
      <c r="B106" s="5" t="str">
        <f aca="false">Datas_Entregas!$A$2</f>
        <v>Booster/LTB</v>
      </c>
      <c r="C106" s="6" t="n">
        <f aca="false" t="array" ref="C106:C106">INDEX(Datas_Entregas!$B$2:$B$100, MATCH(B106, Datas_Entregas!$A$2:$A$100, 0), 1)</f>
        <v>43266</v>
      </c>
      <c r="D106" s="5" t="str">
        <f aca="false">Def_Status_Montagem!$A$4</f>
        <v>Comprado / Esperando entrega</v>
      </c>
      <c r="E106" s="4" t="str">
        <f aca="false">Def_Status_Montagem!$B$4</f>
        <v>Contratada (inclui etiqueta)</v>
      </c>
      <c r="F106" s="7"/>
      <c r="G106" s="8"/>
      <c r="H106" s="7" t="str">
        <f aca="false" t="array" ref="H106:H106">INDEX(Def_Instancias_Equipamentos!$E$2:$E$4986, MATCH(K106, Def_Instancias_Equipamentos!$D$2:$D$4986, 0), 1)</f>
        <v>BO-16U</v>
      </c>
      <c r="I106" s="8" t="str">
        <f aca="false" t="array" ref="I106:I106">INDEX(Def_Instancias_Equipamentos!$E$2:$E$4986, MATCH(L106, Def_Instancias_Equipamentos!$D$2:$D$4986, 0), 1)</f>
        <v>BO-16U</v>
      </c>
      <c r="J106" s="8" t="str">
        <f aca="false">IF(H106=I106, "INTERNO", "EXTERNO")</f>
        <v>INTERNO</v>
      </c>
      <c r="K106" s="9" t="str">
        <f aca="false">Def_Instancias_Equipamentos!$D$335</f>
        <v>BO-16U:DI-BPMPkup</v>
      </c>
      <c r="L106" s="4" t="str">
        <f aca="false">Def_Instancias_Equipamentos!$D$857</f>
        <v>BO-16U:DI-BPMSigPatch</v>
      </c>
      <c r="M106" s="10" t="s">
        <v>78</v>
      </c>
      <c r="N106" s="17" t="s">
        <v>81</v>
      </c>
      <c r="O106" s="9" t="str">
        <f aca="false">Def_Sistemas_Conectores_Cabos!$B$8</f>
        <v>SMA-RP 50-ohm</v>
      </c>
      <c r="P106" s="4" t="str">
        <f aca="false">Def_Sistemas_Conectores_Cabos!$B$8</f>
        <v>SMA-RP 50-ohm</v>
      </c>
      <c r="Q106" s="8" t="s">
        <v>80</v>
      </c>
      <c r="R106" s="11" t="n">
        <v>0.5</v>
      </c>
      <c r="S106" s="11" t="n">
        <v>0.5</v>
      </c>
      <c r="T106" s="4" t="str">
        <f aca="false">Def_Sistemas_Conectores_Cabos!$C$8</f>
        <v>Cabo coaxial semi-rígido</v>
      </c>
      <c r="U106" s="18"/>
      <c r="V106" s="13"/>
    </row>
    <row r="107" customFormat="false" ht="15.75" hidden="true" customHeight="true" outlineLevel="0" collapsed="false">
      <c r="A107" s="4" t="str">
        <f aca="false">Def_Sistemas_Conectores_Cabos!$A$22</f>
        <v>BPM de elétrons</v>
      </c>
      <c r="B107" s="5" t="str">
        <f aca="false">Datas_Entregas!$A$2</f>
        <v>Booster/LTB</v>
      </c>
      <c r="C107" s="6" t="n">
        <f aca="false" t="array" ref="C107:C107">INDEX(Datas_Entregas!$B$2:$B$100, MATCH(B107, Datas_Entregas!$A$2:$A$100, 0), 1)</f>
        <v>43266</v>
      </c>
      <c r="D107" s="5" t="str">
        <f aca="false">Def_Status_Montagem!$A$4</f>
        <v>Comprado / Esperando entrega</v>
      </c>
      <c r="E107" s="4" t="str">
        <f aca="false">Def_Status_Montagem!$B$4</f>
        <v>Contratada (inclui etiqueta)</v>
      </c>
      <c r="F107" s="7"/>
      <c r="G107" s="8"/>
      <c r="H107" s="7" t="str">
        <f aca="false" t="array" ref="H107:H107">INDEX(Def_Instancias_Equipamentos!$E$2:$E$4986, MATCH(K107, Def_Instancias_Equipamentos!$D$2:$D$4986, 0), 1)</f>
        <v>BO-17U</v>
      </c>
      <c r="I107" s="8" t="str">
        <f aca="false" t="array" ref="I107:I107">INDEX(Def_Instancias_Equipamentos!$E$2:$E$4986, MATCH(L107, Def_Instancias_Equipamentos!$D$2:$D$4986, 0), 1)</f>
        <v>BO-17U</v>
      </c>
      <c r="J107" s="8" t="str">
        <f aca="false">IF(H107=I107, "INTERNO", "EXTERNO")</f>
        <v>INTERNO</v>
      </c>
      <c r="K107" s="9" t="str">
        <f aca="false">Def_Instancias_Equipamentos!$D$336</f>
        <v>BO-17U:DI-BPMPkup</v>
      </c>
      <c r="L107" s="4" t="str">
        <f aca="false">Def_Instancias_Equipamentos!$D$858</f>
        <v>BO-17U:DI-BPMSigPatch</v>
      </c>
      <c r="M107" s="10" t="s">
        <v>78</v>
      </c>
      <c r="N107" s="17" t="s">
        <v>81</v>
      </c>
      <c r="O107" s="9" t="str">
        <f aca="false">Def_Sistemas_Conectores_Cabos!$B$8</f>
        <v>SMA-RP 50-ohm</v>
      </c>
      <c r="P107" s="4" t="str">
        <f aca="false">Def_Sistemas_Conectores_Cabos!$B$8</f>
        <v>SMA-RP 50-ohm</v>
      </c>
      <c r="Q107" s="8" t="s">
        <v>80</v>
      </c>
      <c r="R107" s="11" t="n">
        <v>0.5</v>
      </c>
      <c r="S107" s="11" t="n">
        <v>0.5</v>
      </c>
      <c r="T107" s="4" t="str">
        <f aca="false">Def_Sistemas_Conectores_Cabos!$C$8</f>
        <v>Cabo coaxial semi-rígido</v>
      </c>
      <c r="U107" s="18"/>
      <c r="V107" s="13"/>
    </row>
    <row r="108" customFormat="false" ht="15.75" hidden="true" customHeight="true" outlineLevel="0" collapsed="false">
      <c r="A108" s="4" t="str">
        <f aca="false">Def_Sistemas_Conectores_Cabos!$A$22</f>
        <v>BPM de elétrons</v>
      </c>
      <c r="B108" s="5" t="str">
        <f aca="false">Datas_Entregas!$A$2</f>
        <v>Booster/LTB</v>
      </c>
      <c r="C108" s="6" t="n">
        <f aca="false" t="array" ref="C108:C108">INDEX(Datas_Entregas!$B$2:$B$100, MATCH(B108, Datas_Entregas!$A$2:$A$100, 0), 1)</f>
        <v>43266</v>
      </c>
      <c r="D108" s="5" t="str">
        <f aca="false">Def_Status_Montagem!$A$4</f>
        <v>Comprado / Esperando entrega</v>
      </c>
      <c r="E108" s="4" t="str">
        <f aca="false">Def_Status_Montagem!$B$4</f>
        <v>Contratada (inclui etiqueta)</v>
      </c>
      <c r="F108" s="7"/>
      <c r="G108" s="8"/>
      <c r="H108" s="7" t="str">
        <f aca="false" t="array" ref="H108:H108">INDEX(Def_Instancias_Equipamentos!$E$2:$E$4986, MATCH(K108, Def_Instancias_Equipamentos!$D$2:$D$4986, 0), 1)</f>
        <v>BO-18U</v>
      </c>
      <c r="I108" s="8" t="str">
        <f aca="false" t="array" ref="I108:I108">INDEX(Def_Instancias_Equipamentos!$E$2:$E$4986, MATCH(L108, Def_Instancias_Equipamentos!$D$2:$D$4986, 0), 1)</f>
        <v>BO-18U</v>
      </c>
      <c r="J108" s="8" t="str">
        <f aca="false">IF(H108=I108, "INTERNO", "EXTERNO")</f>
        <v>INTERNO</v>
      </c>
      <c r="K108" s="9" t="str">
        <f aca="false">Def_Instancias_Equipamentos!$D$337</f>
        <v>BO-18U:DI-BPMPkup</v>
      </c>
      <c r="L108" s="4" t="str">
        <f aca="false">Def_Instancias_Equipamentos!$D$859</f>
        <v>BO-18U:DI-BPMSigPatch</v>
      </c>
      <c r="M108" s="10" t="s">
        <v>78</v>
      </c>
      <c r="N108" s="17" t="s">
        <v>81</v>
      </c>
      <c r="O108" s="9" t="str">
        <f aca="false">Def_Sistemas_Conectores_Cabos!$B$8</f>
        <v>SMA-RP 50-ohm</v>
      </c>
      <c r="P108" s="4" t="str">
        <f aca="false">Def_Sistemas_Conectores_Cabos!$B$8</f>
        <v>SMA-RP 50-ohm</v>
      </c>
      <c r="Q108" s="8" t="s">
        <v>80</v>
      </c>
      <c r="R108" s="11" t="n">
        <v>0.5</v>
      </c>
      <c r="S108" s="11" t="n">
        <v>0.5</v>
      </c>
      <c r="T108" s="4" t="str">
        <f aca="false">Def_Sistemas_Conectores_Cabos!$C$8</f>
        <v>Cabo coaxial semi-rígido</v>
      </c>
      <c r="U108" s="18"/>
      <c r="V108" s="13"/>
    </row>
    <row r="109" customFormat="false" ht="15.75" hidden="true" customHeight="true" outlineLevel="0" collapsed="false">
      <c r="A109" s="4" t="str">
        <f aca="false">Def_Sistemas_Conectores_Cabos!$A$22</f>
        <v>BPM de elétrons</v>
      </c>
      <c r="B109" s="5" t="str">
        <f aca="false">Datas_Entregas!$A$2</f>
        <v>Booster/LTB</v>
      </c>
      <c r="C109" s="6" t="n">
        <f aca="false" t="array" ref="C109:C109">INDEX(Datas_Entregas!$B$2:$B$100, MATCH(B109, Datas_Entregas!$A$2:$A$100, 0), 1)</f>
        <v>43266</v>
      </c>
      <c r="D109" s="5" t="str">
        <f aca="false">Def_Status_Montagem!$A$4</f>
        <v>Comprado / Esperando entrega</v>
      </c>
      <c r="E109" s="4" t="str">
        <f aca="false">Def_Status_Montagem!$B$4</f>
        <v>Contratada (inclui etiqueta)</v>
      </c>
      <c r="F109" s="7"/>
      <c r="G109" s="8"/>
      <c r="H109" s="7" t="str">
        <f aca="false" t="array" ref="H109:H109">INDEX(Def_Instancias_Equipamentos!$E$2:$E$4986, MATCH(K109, Def_Instancias_Equipamentos!$D$2:$D$4986, 0), 1)</f>
        <v>BO-19U</v>
      </c>
      <c r="I109" s="8" t="str">
        <f aca="false" t="array" ref="I109:I109">INDEX(Def_Instancias_Equipamentos!$E$2:$E$4986, MATCH(L109, Def_Instancias_Equipamentos!$D$2:$D$4986, 0), 1)</f>
        <v>BO-19U</v>
      </c>
      <c r="J109" s="8" t="str">
        <f aca="false">IF(H109=I109, "INTERNO", "EXTERNO")</f>
        <v>INTERNO</v>
      </c>
      <c r="K109" s="9" t="str">
        <f aca="false">Def_Instancias_Equipamentos!$D$338</f>
        <v>BO-19U:DI-BPMPkup</v>
      </c>
      <c r="L109" s="4" t="str">
        <f aca="false">Def_Instancias_Equipamentos!$D$860</f>
        <v>BO-19U:DI-BPMSigPatch</v>
      </c>
      <c r="M109" s="10" t="s">
        <v>78</v>
      </c>
      <c r="N109" s="17" t="s">
        <v>81</v>
      </c>
      <c r="O109" s="9" t="str">
        <f aca="false">Def_Sistemas_Conectores_Cabos!$B$8</f>
        <v>SMA-RP 50-ohm</v>
      </c>
      <c r="P109" s="4" t="str">
        <f aca="false">Def_Sistemas_Conectores_Cabos!$B$8</f>
        <v>SMA-RP 50-ohm</v>
      </c>
      <c r="Q109" s="8" t="s">
        <v>80</v>
      </c>
      <c r="R109" s="11" t="n">
        <v>0.5</v>
      </c>
      <c r="S109" s="11" t="n">
        <v>0.5</v>
      </c>
      <c r="T109" s="4" t="str">
        <f aca="false">Def_Sistemas_Conectores_Cabos!$C$8</f>
        <v>Cabo coaxial semi-rígido</v>
      </c>
      <c r="U109" s="18"/>
      <c r="V109" s="13"/>
    </row>
    <row r="110" customFormat="false" ht="15.75" hidden="true" customHeight="true" outlineLevel="0" collapsed="false">
      <c r="A110" s="4" t="str">
        <f aca="false">Def_Sistemas_Conectores_Cabos!$A$22</f>
        <v>BPM de elétrons</v>
      </c>
      <c r="B110" s="5" t="str">
        <f aca="false">Datas_Entregas!$A$2</f>
        <v>Booster/LTB</v>
      </c>
      <c r="C110" s="6" t="n">
        <f aca="false" t="array" ref="C110:C110">INDEX(Datas_Entregas!$B$2:$B$100, MATCH(B110, Datas_Entregas!$A$2:$A$100, 0), 1)</f>
        <v>43266</v>
      </c>
      <c r="D110" s="5" t="str">
        <f aca="false">Def_Status_Montagem!$A$4</f>
        <v>Comprado / Esperando entrega</v>
      </c>
      <c r="E110" s="4" t="str">
        <f aca="false">Def_Status_Montagem!$B$4</f>
        <v>Contratada (inclui etiqueta)</v>
      </c>
      <c r="F110" s="7"/>
      <c r="G110" s="8"/>
      <c r="H110" s="7" t="str">
        <f aca="false" t="array" ref="H110:H110">INDEX(Def_Instancias_Equipamentos!$E$2:$E$4986, MATCH(K110, Def_Instancias_Equipamentos!$D$2:$D$4986, 0), 1)</f>
        <v>BO-20U</v>
      </c>
      <c r="I110" s="8" t="str">
        <f aca="false" t="array" ref="I110:I110">INDEX(Def_Instancias_Equipamentos!$E$2:$E$4986, MATCH(L110, Def_Instancias_Equipamentos!$D$2:$D$4986, 0), 1)</f>
        <v>BO-20U</v>
      </c>
      <c r="J110" s="8" t="str">
        <f aca="false">IF(H110=I110, "INTERNO", "EXTERNO")</f>
        <v>INTERNO</v>
      </c>
      <c r="K110" s="9" t="str">
        <f aca="false">Def_Instancias_Equipamentos!$D$339</f>
        <v>BO-20U:DI-BPMPkup</v>
      </c>
      <c r="L110" s="4" t="str">
        <f aca="false">Def_Instancias_Equipamentos!$D$861</f>
        <v>BO-20U:DI-BPMSigPatch</v>
      </c>
      <c r="M110" s="10" t="s">
        <v>78</v>
      </c>
      <c r="N110" s="17" t="s">
        <v>81</v>
      </c>
      <c r="O110" s="9" t="str">
        <f aca="false">Def_Sistemas_Conectores_Cabos!$B$8</f>
        <v>SMA-RP 50-ohm</v>
      </c>
      <c r="P110" s="4" t="str">
        <f aca="false">Def_Sistemas_Conectores_Cabos!$B$8</f>
        <v>SMA-RP 50-ohm</v>
      </c>
      <c r="Q110" s="8" t="s">
        <v>80</v>
      </c>
      <c r="R110" s="11" t="n">
        <v>0.5</v>
      </c>
      <c r="S110" s="11" t="n">
        <v>0.5</v>
      </c>
      <c r="T110" s="4" t="str">
        <f aca="false">Def_Sistemas_Conectores_Cabos!$C$8</f>
        <v>Cabo coaxial semi-rígido</v>
      </c>
      <c r="U110" s="18"/>
      <c r="V110" s="13"/>
    </row>
    <row r="111" customFormat="false" ht="15.75" hidden="true" customHeight="true" outlineLevel="0" collapsed="false">
      <c r="A111" s="4" t="str">
        <f aca="false">Def_Sistemas_Conectores_Cabos!$A$22</f>
        <v>BPM de elétrons</v>
      </c>
      <c r="B111" s="5" t="str">
        <f aca="false">Datas_Entregas!$A$2</f>
        <v>Booster/LTB</v>
      </c>
      <c r="C111" s="6" t="n">
        <f aca="false" t="array" ref="C111:C111">INDEX(Datas_Entregas!$B$2:$B$100, MATCH(B111, Datas_Entregas!$A$2:$A$100, 0), 1)</f>
        <v>43266</v>
      </c>
      <c r="D111" s="5" t="str">
        <f aca="false">Def_Status_Montagem!$A$4</f>
        <v>Comprado / Esperando entrega</v>
      </c>
      <c r="E111" s="4" t="str">
        <f aca="false">Def_Status_Montagem!$B$4</f>
        <v>Contratada (inclui etiqueta)</v>
      </c>
      <c r="F111" s="7"/>
      <c r="G111" s="8"/>
      <c r="H111" s="7" t="str">
        <f aca="false" t="array" ref="H111:H111">INDEX(Def_Instancias_Equipamentos!$E$2:$E$4986, MATCH(K111, Def_Instancias_Equipamentos!$D$2:$D$4986, 0), 1)</f>
        <v>BO-21U</v>
      </c>
      <c r="I111" s="8" t="str">
        <f aca="false" t="array" ref="I111:I111">INDEX(Def_Instancias_Equipamentos!$E$2:$E$4986, MATCH(L111, Def_Instancias_Equipamentos!$D$2:$D$4986, 0), 1)</f>
        <v>BO-21U</v>
      </c>
      <c r="J111" s="8" t="str">
        <f aca="false">IF(H111=I111, "INTERNO", "EXTERNO")</f>
        <v>INTERNO</v>
      </c>
      <c r="K111" s="9" t="str">
        <f aca="false">Def_Instancias_Equipamentos!$D$340</f>
        <v>BO-21U:DI-BPMPkup</v>
      </c>
      <c r="L111" s="4" t="str">
        <f aca="false">Def_Instancias_Equipamentos!$D$862</f>
        <v>BO-21U:DI-BPMSigPatch</v>
      </c>
      <c r="M111" s="10" t="s">
        <v>78</v>
      </c>
      <c r="N111" s="17" t="s">
        <v>81</v>
      </c>
      <c r="O111" s="9" t="str">
        <f aca="false">Def_Sistemas_Conectores_Cabos!$B$8</f>
        <v>SMA-RP 50-ohm</v>
      </c>
      <c r="P111" s="4" t="str">
        <f aca="false">Def_Sistemas_Conectores_Cabos!$B$8</f>
        <v>SMA-RP 50-ohm</v>
      </c>
      <c r="Q111" s="8" t="s">
        <v>80</v>
      </c>
      <c r="R111" s="11" t="n">
        <v>0.5</v>
      </c>
      <c r="S111" s="11" t="n">
        <v>0.5</v>
      </c>
      <c r="T111" s="4" t="str">
        <f aca="false">Def_Sistemas_Conectores_Cabos!$C$8</f>
        <v>Cabo coaxial semi-rígido</v>
      </c>
      <c r="U111" s="18"/>
      <c r="V111" s="13"/>
    </row>
    <row r="112" customFormat="false" ht="15.75" hidden="true" customHeight="true" outlineLevel="0" collapsed="false">
      <c r="A112" s="4" t="str">
        <f aca="false">Def_Sistemas_Conectores_Cabos!$A$22</f>
        <v>BPM de elétrons</v>
      </c>
      <c r="B112" s="5" t="str">
        <f aca="false">Datas_Entregas!$A$2</f>
        <v>Booster/LTB</v>
      </c>
      <c r="C112" s="6" t="n">
        <f aca="false" t="array" ref="C112:C112">INDEX(Datas_Entregas!$B$2:$B$100, MATCH(B112, Datas_Entregas!$A$2:$A$100, 0), 1)</f>
        <v>43266</v>
      </c>
      <c r="D112" s="5" t="str">
        <f aca="false">Def_Status_Montagem!$A$4</f>
        <v>Comprado / Esperando entrega</v>
      </c>
      <c r="E112" s="4" t="str">
        <f aca="false">Def_Status_Montagem!$B$4</f>
        <v>Contratada (inclui etiqueta)</v>
      </c>
      <c r="F112" s="7"/>
      <c r="G112" s="8"/>
      <c r="H112" s="7" t="str">
        <f aca="false" t="array" ref="H112:H112">INDEX(Def_Instancias_Equipamentos!$E$2:$E$4986, MATCH(K112, Def_Instancias_Equipamentos!$D$2:$D$4986, 0), 1)</f>
        <v>BO-22U</v>
      </c>
      <c r="I112" s="8" t="str">
        <f aca="false" t="array" ref="I112:I112">INDEX(Def_Instancias_Equipamentos!$E$2:$E$4986, MATCH(L112, Def_Instancias_Equipamentos!$D$2:$D$4986, 0), 1)</f>
        <v>BO-22U</v>
      </c>
      <c r="J112" s="8" t="str">
        <f aca="false">IF(H112=I112, "INTERNO", "EXTERNO")</f>
        <v>INTERNO</v>
      </c>
      <c r="K112" s="9" t="str">
        <f aca="false">Def_Instancias_Equipamentos!$D$341</f>
        <v>BO-22U:DI-BPMPkup</v>
      </c>
      <c r="L112" s="4" t="str">
        <f aca="false">Def_Instancias_Equipamentos!$D$863</f>
        <v>BO-22U:DI-BPMSigPatch</v>
      </c>
      <c r="M112" s="10" t="s">
        <v>78</v>
      </c>
      <c r="N112" s="17" t="s">
        <v>81</v>
      </c>
      <c r="O112" s="9" t="str">
        <f aca="false">Def_Sistemas_Conectores_Cabos!$B$8</f>
        <v>SMA-RP 50-ohm</v>
      </c>
      <c r="P112" s="4" t="str">
        <f aca="false">Def_Sistemas_Conectores_Cabos!$B$8</f>
        <v>SMA-RP 50-ohm</v>
      </c>
      <c r="Q112" s="8" t="s">
        <v>80</v>
      </c>
      <c r="R112" s="11" t="n">
        <v>0.5</v>
      </c>
      <c r="S112" s="11" t="n">
        <v>0.5</v>
      </c>
      <c r="T112" s="4" t="str">
        <f aca="false">Def_Sistemas_Conectores_Cabos!$C$8</f>
        <v>Cabo coaxial semi-rígido</v>
      </c>
      <c r="U112" s="18"/>
      <c r="V112" s="13"/>
    </row>
    <row r="113" customFormat="false" ht="15.75" hidden="true" customHeight="true" outlineLevel="0" collapsed="false">
      <c r="A113" s="4" t="str">
        <f aca="false">Def_Sistemas_Conectores_Cabos!$A$22</f>
        <v>BPM de elétrons</v>
      </c>
      <c r="B113" s="5" t="str">
        <f aca="false">Datas_Entregas!$A$2</f>
        <v>Booster/LTB</v>
      </c>
      <c r="C113" s="6" t="n">
        <f aca="false" t="array" ref="C113:C113">INDEX(Datas_Entregas!$B$2:$B$100, MATCH(B113, Datas_Entregas!$A$2:$A$100, 0), 1)</f>
        <v>43266</v>
      </c>
      <c r="D113" s="5" t="str">
        <f aca="false">Def_Status_Montagem!$A$4</f>
        <v>Comprado / Esperando entrega</v>
      </c>
      <c r="E113" s="4" t="str">
        <f aca="false">Def_Status_Montagem!$B$4</f>
        <v>Contratada (inclui etiqueta)</v>
      </c>
      <c r="F113" s="7"/>
      <c r="G113" s="8"/>
      <c r="H113" s="7" t="str">
        <f aca="false" t="array" ref="H113:H113">INDEX(Def_Instancias_Equipamentos!$E$2:$E$4986, MATCH(K113, Def_Instancias_Equipamentos!$D$2:$D$4986, 0), 1)</f>
        <v>BO-23U</v>
      </c>
      <c r="I113" s="8" t="str">
        <f aca="false" t="array" ref="I113:I113">INDEX(Def_Instancias_Equipamentos!$E$2:$E$4986, MATCH(L113, Def_Instancias_Equipamentos!$D$2:$D$4986, 0), 1)</f>
        <v>BO-23U</v>
      </c>
      <c r="J113" s="8" t="str">
        <f aca="false">IF(H113=I113, "INTERNO", "EXTERNO")</f>
        <v>INTERNO</v>
      </c>
      <c r="K113" s="9" t="str">
        <f aca="false">Def_Instancias_Equipamentos!$D$342</f>
        <v>BO-23U:DI-BPMPkup</v>
      </c>
      <c r="L113" s="4" t="str">
        <f aca="false">Def_Instancias_Equipamentos!$D$864</f>
        <v>BO-23U:DI-BPMSigPatch</v>
      </c>
      <c r="M113" s="10" t="s">
        <v>78</v>
      </c>
      <c r="N113" s="17" t="s">
        <v>81</v>
      </c>
      <c r="O113" s="9" t="str">
        <f aca="false">Def_Sistemas_Conectores_Cabos!$B$8</f>
        <v>SMA-RP 50-ohm</v>
      </c>
      <c r="P113" s="4" t="str">
        <f aca="false">Def_Sistemas_Conectores_Cabos!$B$8</f>
        <v>SMA-RP 50-ohm</v>
      </c>
      <c r="Q113" s="8" t="s">
        <v>80</v>
      </c>
      <c r="R113" s="11" t="n">
        <v>0.5</v>
      </c>
      <c r="S113" s="11" t="n">
        <v>0.5</v>
      </c>
      <c r="T113" s="4" t="str">
        <f aca="false">Def_Sistemas_Conectores_Cabos!$C$8</f>
        <v>Cabo coaxial semi-rígido</v>
      </c>
      <c r="U113" s="18"/>
      <c r="V113" s="13"/>
    </row>
    <row r="114" customFormat="false" ht="15.75" hidden="true" customHeight="true" outlineLevel="0" collapsed="false">
      <c r="A114" s="4" t="str">
        <f aca="false">Def_Sistemas_Conectores_Cabos!$A$22</f>
        <v>BPM de elétrons</v>
      </c>
      <c r="B114" s="5" t="str">
        <f aca="false">Datas_Entregas!$A$2</f>
        <v>Booster/LTB</v>
      </c>
      <c r="C114" s="6" t="n">
        <f aca="false" t="array" ref="C114:C114">INDEX(Datas_Entregas!$B$2:$B$100, MATCH(B114, Datas_Entregas!$A$2:$A$100, 0), 1)</f>
        <v>43266</v>
      </c>
      <c r="D114" s="5" t="str">
        <f aca="false">Def_Status_Montagem!$A$4</f>
        <v>Comprado / Esperando entrega</v>
      </c>
      <c r="E114" s="4" t="str">
        <f aca="false">Def_Status_Montagem!$B$4</f>
        <v>Contratada (inclui etiqueta)</v>
      </c>
      <c r="F114" s="7"/>
      <c r="G114" s="8"/>
      <c r="H114" s="7" t="str">
        <f aca="false" t="array" ref="H114:H114">INDEX(Def_Instancias_Equipamentos!$E$2:$E$4986, MATCH(K114, Def_Instancias_Equipamentos!$D$2:$D$4986, 0), 1)</f>
        <v>BO-24U</v>
      </c>
      <c r="I114" s="8" t="str">
        <f aca="false" t="array" ref="I114:I114">INDEX(Def_Instancias_Equipamentos!$E$2:$E$4986, MATCH(L114, Def_Instancias_Equipamentos!$D$2:$D$4986, 0), 1)</f>
        <v>BO-24U</v>
      </c>
      <c r="J114" s="8" t="str">
        <f aca="false">IF(H114=I114, "INTERNO", "EXTERNO")</f>
        <v>INTERNO</v>
      </c>
      <c r="K114" s="9" t="str">
        <f aca="false">Def_Instancias_Equipamentos!$D$343</f>
        <v>BO-24U:DI-BPMPkup</v>
      </c>
      <c r="L114" s="4" t="str">
        <f aca="false">Def_Instancias_Equipamentos!$D$865</f>
        <v>BO-24U:DI-BPMSigPatch</v>
      </c>
      <c r="M114" s="10" t="s">
        <v>78</v>
      </c>
      <c r="N114" s="17" t="s">
        <v>81</v>
      </c>
      <c r="O114" s="9" t="str">
        <f aca="false">Def_Sistemas_Conectores_Cabos!$B$8</f>
        <v>SMA-RP 50-ohm</v>
      </c>
      <c r="P114" s="4" t="str">
        <f aca="false">Def_Sistemas_Conectores_Cabos!$B$8</f>
        <v>SMA-RP 50-ohm</v>
      </c>
      <c r="Q114" s="8" t="s">
        <v>80</v>
      </c>
      <c r="R114" s="11" t="n">
        <v>0.5</v>
      </c>
      <c r="S114" s="11" t="n">
        <v>0.5</v>
      </c>
      <c r="T114" s="4" t="str">
        <f aca="false">Def_Sistemas_Conectores_Cabos!$C$8</f>
        <v>Cabo coaxial semi-rígido</v>
      </c>
      <c r="U114" s="18"/>
      <c r="V114" s="13"/>
    </row>
    <row r="115" customFormat="false" ht="15.75" hidden="true" customHeight="true" outlineLevel="0" collapsed="false">
      <c r="A115" s="4" t="str">
        <f aca="false">Def_Sistemas_Conectores_Cabos!$A$22</f>
        <v>BPM de elétrons</v>
      </c>
      <c r="B115" s="5" t="str">
        <f aca="false">Datas_Entregas!$A$2</f>
        <v>Booster/LTB</v>
      </c>
      <c r="C115" s="6" t="n">
        <f aca="false" t="array" ref="C115:C115">INDEX(Datas_Entregas!$B$2:$B$100, MATCH(B115, Datas_Entregas!$A$2:$A$100, 0), 1)</f>
        <v>43266</v>
      </c>
      <c r="D115" s="5" t="str">
        <f aca="false">Def_Status_Montagem!$A$4</f>
        <v>Comprado / Esperando entrega</v>
      </c>
      <c r="E115" s="4" t="str">
        <f aca="false">Def_Status_Montagem!$B$4</f>
        <v>Contratada (inclui etiqueta)</v>
      </c>
      <c r="F115" s="7"/>
      <c r="G115" s="8"/>
      <c r="H115" s="7" t="str">
        <f aca="false" t="array" ref="H115:H115">INDEX(Def_Instancias_Equipamentos!$E$2:$E$4986, MATCH(K115, Def_Instancias_Equipamentos!$D$2:$D$4986, 0), 1)</f>
        <v>BO-25U</v>
      </c>
      <c r="I115" s="8" t="str">
        <f aca="false" t="array" ref="I115:I115">INDEX(Def_Instancias_Equipamentos!$E$2:$E$4986, MATCH(L115, Def_Instancias_Equipamentos!$D$2:$D$4986, 0), 1)</f>
        <v>BO-25U</v>
      </c>
      <c r="J115" s="8" t="str">
        <f aca="false">IF(H115=I115, "INTERNO", "EXTERNO")</f>
        <v>INTERNO</v>
      </c>
      <c r="K115" s="9" t="str">
        <f aca="false">Def_Instancias_Equipamentos!$D$344</f>
        <v>BO-25U:DI-BPMPkup</v>
      </c>
      <c r="L115" s="4" t="str">
        <f aca="false">Def_Instancias_Equipamentos!$D$866</f>
        <v>BO-25U:DI-BPMSigPatch</v>
      </c>
      <c r="M115" s="10" t="s">
        <v>78</v>
      </c>
      <c r="N115" s="17" t="s">
        <v>81</v>
      </c>
      <c r="O115" s="9" t="str">
        <f aca="false">Def_Sistemas_Conectores_Cabos!$B$8</f>
        <v>SMA-RP 50-ohm</v>
      </c>
      <c r="P115" s="4" t="str">
        <f aca="false">Def_Sistemas_Conectores_Cabos!$B$8</f>
        <v>SMA-RP 50-ohm</v>
      </c>
      <c r="Q115" s="8" t="s">
        <v>80</v>
      </c>
      <c r="R115" s="11" t="n">
        <v>0.5</v>
      </c>
      <c r="S115" s="11" t="n">
        <v>0.5</v>
      </c>
      <c r="T115" s="4" t="str">
        <f aca="false">Def_Sistemas_Conectores_Cabos!$C$8</f>
        <v>Cabo coaxial semi-rígido</v>
      </c>
      <c r="U115" s="18"/>
      <c r="V115" s="13"/>
    </row>
    <row r="116" customFormat="false" ht="15.75" hidden="true" customHeight="true" outlineLevel="0" collapsed="false">
      <c r="A116" s="4" t="str">
        <f aca="false">Def_Sistemas_Conectores_Cabos!$A$22</f>
        <v>BPM de elétrons</v>
      </c>
      <c r="B116" s="5" t="str">
        <f aca="false">Datas_Entregas!$A$2</f>
        <v>Booster/LTB</v>
      </c>
      <c r="C116" s="6" t="n">
        <f aca="false" t="array" ref="C116:C116">INDEX(Datas_Entregas!$B$2:$B$100, MATCH(B116, Datas_Entregas!$A$2:$A$100, 0), 1)</f>
        <v>43266</v>
      </c>
      <c r="D116" s="5" t="str">
        <f aca="false">Def_Status_Montagem!$A$4</f>
        <v>Comprado / Esperando entrega</v>
      </c>
      <c r="E116" s="4" t="str">
        <f aca="false">Def_Status_Montagem!$B$4</f>
        <v>Contratada (inclui etiqueta)</v>
      </c>
      <c r="F116" s="7"/>
      <c r="G116" s="8"/>
      <c r="H116" s="7" t="str">
        <f aca="false" t="array" ref="H116:H116">INDEX(Def_Instancias_Equipamentos!$E$2:$E$4986, MATCH(K116, Def_Instancias_Equipamentos!$D$2:$D$4986, 0), 1)</f>
        <v>BO-26U</v>
      </c>
      <c r="I116" s="8" t="str">
        <f aca="false" t="array" ref="I116:I116">INDEX(Def_Instancias_Equipamentos!$E$2:$E$4986, MATCH(L116, Def_Instancias_Equipamentos!$D$2:$D$4986, 0), 1)</f>
        <v>BO-26U</v>
      </c>
      <c r="J116" s="8" t="str">
        <f aca="false">IF(H116=I116, "INTERNO", "EXTERNO")</f>
        <v>INTERNO</v>
      </c>
      <c r="K116" s="9" t="str">
        <f aca="false">Def_Instancias_Equipamentos!$D$345</f>
        <v>BO-26U:DI-BPMPkup</v>
      </c>
      <c r="L116" s="4" t="str">
        <f aca="false">Def_Instancias_Equipamentos!$D$867</f>
        <v>BO-26U:DI-BPMSigPatch</v>
      </c>
      <c r="M116" s="10" t="s">
        <v>78</v>
      </c>
      <c r="N116" s="17" t="s">
        <v>81</v>
      </c>
      <c r="O116" s="9" t="str">
        <f aca="false">Def_Sistemas_Conectores_Cabos!$B$8</f>
        <v>SMA-RP 50-ohm</v>
      </c>
      <c r="P116" s="4" t="str">
        <f aca="false">Def_Sistemas_Conectores_Cabos!$B$8</f>
        <v>SMA-RP 50-ohm</v>
      </c>
      <c r="Q116" s="8" t="s">
        <v>80</v>
      </c>
      <c r="R116" s="11" t="n">
        <v>0.5</v>
      </c>
      <c r="S116" s="11" t="n">
        <v>0.5</v>
      </c>
      <c r="T116" s="4" t="str">
        <f aca="false">Def_Sistemas_Conectores_Cabos!$C$8</f>
        <v>Cabo coaxial semi-rígido</v>
      </c>
      <c r="U116" s="18"/>
      <c r="V116" s="13"/>
    </row>
    <row r="117" customFormat="false" ht="15.75" hidden="true" customHeight="true" outlineLevel="0" collapsed="false">
      <c r="A117" s="4" t="str">
        <f aca="false">Def_Sistemas_Conectores_Cabos!$A$22</f>
        <v>BPM de elétrons</v>
      </c>
      <c r="B117" s="5" t="str">
        <f aca="false">Datas_Entregas!$A$2</f>
        <v>Booster/LTB</v>
      </c>
      <c r="C117" s="6" t="n">
        <f aca="false" t="array" ref="C117:C117">INDEX(Datas_Entregas!$B$2:$B$100, MATCH(B117, Datas_Entregas!$A$2:$A$100, 0), 1)</f>
        <v>43266</v>
      </c>
      <c r="D117" s="5" t="str">
        <f aca="false">Def_Status_Montagem!$A$4</f>
        <v>Comprado / Esperando entrega</v>
      </c>
      <c r="E117" s="4" t="str">
        <f aca="false">Def_Status_Montagem!$B$4</f>
        <v>Contratada (inclui etiqueta)</v>
      </c>
      <c r="F117" s="7"/>
      <c r="G117" s="8"/>
      <c r="H117" s="7" t="str">
        <f aca="false" t="array" ref="H117:H117">INDEX(Def_Instancias_Equipamentos!$E$2:$E$4986, MATCH(K117, Def_Instancias_Equipamentos!$D$2:$D$4986, 0), 1)</f>
        <v>BO-27U</v>
      </c>
      <c r="I117" s="8" t="str">
        <f aca="false" t="array" ref="I117:I117">INDEX(Def_Instancias_Equipamentos!$E$2:$E$4986, MATCH(L117, Def_Instancias_Equipamentos!$D$2:$D$4986, 0), 1)</f>
        <v>BO-27U</v>
      </c>
      <c r="J117" s="8" t="str">
        <f aca="false">IF(H117=I117, "INTERNO", "EXTERNO")</f>
        <v>INTERNO</v>
      </c>
      <c r="K117" s="9" t="str">
        <f aca="false">Def_Instancias_Equipamentos!$D$346</f>
        <v>BO-27U:DI-BPMPkup</v>
      </c>
      <c r="L117" s="4" t="str">
        <f aca="false">Def_Instancias_Equipamentos!$D$868</f>
        <v>BO-27U:DI-BPMSigPatch</v>
      </c>
      <c r="M117" s="10" t="s">
        <v>78</v>
      </c>
      <c r="N117" s="17" t="s">
        <v>81</v>
      </c>
      <c r="O117" s="9" t="str">
        <f aca="false">Def_Sistemas_Conectores_Cabos!$B$8</f>
        <v>SMA-RP 50-ohm</v>
      </c>
      <c r="P117" s="4" t="str">
        <f aca="false">Def_Sistemas_Conectores_Cabos!$B$8</f>
        <v>SMA-RP 50-ohm</v>
      </c>
      <c r="Q117" s="8" t="s">
        <v>80</v>
      </c>
      <c r="R117" s="11" t="n">
        <v>0.5</v>
      </c>
      <c r="S117" s="11" t="n">
        <v>0.5</v>
      </c>
      <c r="T117" s="4" t="str">
        <f aca="false">Def_Sistemas_Conectores_Cabos!$C$8</f>
        <v>Cabo coaxial semi-rígido</v>
      </c>
      <c r="U117" s="18"/>
      <c r="V117" s="13"/>
    </row>
    <row r="118" customFormat="false" ht="15.75" hidden="true" customHeight="true" outlineLevel="0" collapsed="false">
      <c r="A118" s="4" t="str">
        <f aca="false">Def_Sistemas_Conectores_Cabos!$A$22</f>
        <v>BPM de elétrons</v>
      </c>
      <c r="B118" s="5" t="str">
        <f aca="false">Datas_Entregas!$A$2</f>
        <v>Booster/LTB</v>
      </c>
      <c r="C118" s="6" t="n">
        <f aca="false" t="array" ref="C118:C118">INDEX(Datas_Entregas!$B$2:$B$100, MATCH(B118, Datas_Entregas!$A$2:$A$100, 0), 1)</f>
        <v>43266</v>
      </c>
      <c r="D118" s="5" t="str">
        <f aca="false">Def_Status_Montagem!$A$4</f>
        <v>Comprado / Esperando entrega</v>
      </c>
      <c r="E118" s="4" t="str">
        <f aca="false">Def_Status_Montagem!$B$4</f>
        <v>Contratada (inclui etiqueta)</v>
      </c>
      <c r="F118" s="7"/>
      <c r="G118" s="8"/>
      <c r="H118" s="7" t="str">
        <f aca="false" t="array" ref="H118:H118">INDEX(Def_Instancias_Equipamentos!$E$2:$E$4986, MATCH(K118, Def_Instancias_Equipamentos!$D$2:$D$4986, 0), 1)</f>
        <v>BO-28U</v>
      </c>
      <c r="I118" s="8" t="str">
        <f aca="false" t="array" ref="I118:I118">INDEX(Def_Instancias_Equipamentos!$E$2:$E$4986, MATCH(L118, Def_Instancias_Equipamentos!$D$2:$D$4986, 0), 1)</f>
        <v>BO-28U</v>
      </c>
      <c r="J118" s="8" t="str">
        <f aca="false">IF(H118=I118, "INTERNO", "EXTERNO")</f>
        <v>INTERNO</v>
      </c>
      <c r="K118" s="9" t="str">
        <f aca="false">Def_Instancias_Equipamentos!$D$347</f>
        <v>BO-28U:DI-BPMPkup</v>
      </c>
      <c r="L118" s="4" t="str">
        <f aca="false">Def_Instancias_Equipamentos!$D$869</f>
        <v>BO-28U:DI-BPMSigPatch</v>
      </c>
      <c r="M118" s="10" t="s">
        <v>78</v>
      </c>
      <c r="N118" s="17" t="s">
        <v>81</v>
      </c>
      <c r="O118" s="9" t="str">
        <f aca="false">Def_Sistemas_Conectores_Cabos!$B$8</f>
        <v>SMA-RP 50-ohm</v>
      </c>
      <c r="P118" s="4" t="str">
        <f aca="false">Def_Sistemas_Conectores_Cabos!$B$8</f>
        <v>SMA-RP 50-ohm</v>
      </c>
      <c r="Q118" s="8" t="s">
        <v>80</v>
      </c>
      <c r="R118" s="11" t="n">
        <v>0.5</v>
      </c>
      <c r="S118" s="11" t="n">
        <v>0.5</v>
      </c>
      <c r="T118" s="4" t="str">
        <f aca="false">Def_Sistemas_Conectores_Cabos!$C$8</f>
        <v>Cabo coaxial semi-rígido</v>
      </c>
      <c r="U118" s="18"/>
      <c r="V118" s="13"/>
    </row>
    <row r="119" customFormat="false" ht="15.75" hidden="true" customHeight="true" outlineLevel="0" collapsed="false">
      <c r="A119" s="4" t="str">
        <f aca="false">Def_Sistemas_Conectores_Cabos!$A$22</f>
        <v>BPM de elétrons</v>
      </c>
      <c r="B119" s="5" t="str">
        <f aca="false">Datas_Entregas!$A$2</f>
        <v>Booster/LTB</v>
      </c>
      <c r="C119" s="6" t="n">
        <f aca="false" t="array" ref="C119:C119">INDEX(Datas_Entregas!$B$2:$B$100, MATCH(B119, Datas_Entregas!$A$2:$A$100, 0), 1)</f>
        <v>43266</v>
      </c>
      <c r="D119" s="5" t="str">
        <f aca="false">Def_Status_Montagem!$A$4</f>
        <v>Comprado / Esperando entrega</v>
      </c>
      <c r="E119" s="4" t="str">
        <f aca="false">Def_Status_Montagem!$B$4</f>
        <v>Contratada (inclui etiqueta)</v>
      </c>
      <c r="F119" s="7"/>
      <c r="G119" s="8"/>
      <c r="H119" s="7" t="str">
        <f aca="false" t="array" ref="H119:H119">INDEX(Def_Instancias_Equipamentos!$E$2:$E$4986, MATCH(K119, Def_Instancias_Equipamentos!$D$2:$D$4986, 0), 1)</f>
        <v>BO-29U</v>
      </c>
      <c r="I119" s="8" t="str">
        <f aca="false" t="array" ref="I119:I119">INDEX(Def_Instancias_Equipamentos!$E$2:$E$4986, MATCH(L119, Def_Instancias_Equipamentos!$D$2:$D$4986, 0), 1)</f>
        <v>BO-29U</v>
      </c>
      <c r="J119" s="8" t="str">
        <f aca="false">IF(H119=I119, "INTERNO", "EXTERNO")</f>
        <v>INTERNO</v>
      </c>
      <c r="K119" s="9" t="str">
        <f aca="false">Def_Instancias_Equipamentos!$D$348</f>
        <v>BO-29U:DI-BPMPkup</v>
      </c>
      <c r="L119" s="4" t="str">
        <f aca="false">Def_Instancias_Equipamentos!$D$870</f>
        <v>BO-29U:DI-BPMSigPatch</v>
      </c>
      <c r="M119" s="10" t="s">
        <v>78</v>
      </c>
      <c r="N119" s="17" t="s">
        <v>81</v>
      </c>
      <c r="O119" s="9" t="str">
        <f aca="false">Def_Sistemas_Conectores_Cabos!$B$8</f>
        <v>SMA-RP 50-ohm</v>
      </c>
      <c r="P119" s="4" t="str">
        <f aca="false">Def_Sistemas_Conectores_Cabos!$B$8</f>
        <v>SMA-RP 50-ohm</v>
      </c>
      <c r="Q119" s="8" t="s">
        <v>80</v>
      </c>
      <c r="R119" s="11" t="n">
        <v>0.5</v>
      </c>
      <c r="S119" s="11" t="n">
        <v>0.5</v>
      </c>
      <c r="T119" s="4" t="str">
        <f aca="false">Def_Sistemas_Conectores_Cabos!$C$8</f>
        <v>Cabo coaxial semi-rígido</v>
      </c>
      <c r="U119" s="18"/>
      <c r="V119" s="13"/>
    </row>
    <row r="120" customFormat="false" ht="15.75" hidden="true" customHeight="true" outlineLevel="0" collapsed="false">
      <c r="A120" s="4" t="str">
        <f aca="false">Def_Sistemas_Conectores_Cabos!$A$22</f>
        <v>BPM de elétrons</v>
      </c>
      <c r="B120" s="5" t="str">
        <f aca="false">Datas_Entregas!$A$2</f>
        <v>Booster/LTB</v>
      </c>
      <c r="C120" s="6" t="n">
        <f aca="false" t="array" ref="C120:C120">INDEX(Datas_Entregas!$B$2:$B$100, MATCH(B120, Datas_Entregas!$A$2:$A$100, 0), 1)</f>
        <v>43266</v>
      </c>
      <c r="D120" s="5" t="str">
        <f aca="false">Def_Status_Montagem!$A$4</f>
        <v>Comprado / Esperando entrega</v>
      </c>
      <c r="E120" s="4" t="str">
        <f aca="false">Def_Status_Montagem!$B$4</f>
        <v>Contratada (inclui etiqueta)</v>
      </c>
      <c r="F120" s="7"/>
      <c r="G120" s="8"/>
      <c r="H120" s="7" t="str">
        <f aca="false" t="array" ref="H120:H120">INDEX(Def_Instancias_Equipamentos!$E$2:$E$4986, MATCH(K120, Def_Instancias_Equipamentos!$D$2:$D$4986, 0), 1)</f>
        <v>BO-30U</v>
      </c>
      <c r="I120" s="8" t="str">
        <f aca="false" t="array" ref="I120:I120">INDEX(Def_Instancias_Equipamentos!$E$2:$E$4986, MATCH(L120, Def_Instancias_Equipamentos!$D$2:$D$4986, 0), 1)</f>
        <v>BO-30U</v>
      </c>
      <c r="J120" s="8" t="str">
        <f aca="false">IF(H120=I120, "INTERNO", "EXTERNO")</f>
        <v>INTERNO</v>
      </c>
      <c r="K120" s="9" t="str">
        <f aca="false">Def_Instancias_Equipamentos!$D$349</f>
        <v>BO-30U:DI-BPMPkup</v>
      </c>
      <c r="L120" s="4" t="str">
        <f aca="false">Def_Instancias_Equipamentos!$D$871</f>
        <v>BO-30U:DI-BPMSigPatch</v>
      </c>
      <c r="M120" s="10" t="s">
        <v>78</v>
      </c>
      <c r="N120" s="17" t="s">
        <v>81</v>
      </c>
      <c r="O120" s="9" t="str">
        <f aca="false">Def_Sistemas_Conectores_Cabos!$B$8</f>
        <v>SMA-RP 50-ohm</v>
      </c>
      <c r="P120" s="4" t="str">
        <f aca="false">Def_Sistemas_Conectores_Cabos!$B$8</f>
        <v>SMA-RP 50-ohm</v>
      </c>
      <c r="Q120" s="8" t="s">
        <v>80</v>
      </c>
      <c r="R120" s="11" t="n">
        <v>0.5</v>
      </c>
      <c r="S120" s="11" t="n">
        <v>0.5</v>
      </c>
      <c r="T120" s="4" t="str">
        <f aca="false">Def_Sistemas_Conectores_Cabos!$C$8</f>
        <v>Cabo coaxial semi-rígido</v>
      </c>
      <c r="U120" s="18"/>
      <c r="V120" s="13"/>
    </row>
    <row r="121" customFormat="false" ht="15.75" hidden="true" customHeight="true" outlineLevel="0" collapsed="false">
      <c r="A121" s="4" t="str">
        <f aca="false">Def_Sistemas_Conectores_Cabos!$A$22</f>
        <v>BPM de elétrons</v>
      </c>
      <c r="B121" s="5" t="str">
        <f aca="false">Datas_Entregas!$A$2</f>
        <v>Booster/LTB</v>
      </c>
      <c r="C121" s="6" t="n">
        <f aca="false" t="array" ref="C121:C121">INDEX(Datas_Entregas!$B$2:$B$100, MATCH(B121, Datas_Entregas!$A$2:$A$100, 0), 1)</f>
        <v>43266</v>
      </c>
      <c r="D121" s="5" t="str">
        <f aca="false">Def_Status_Montagem!$A$4</f>
        <v>Comprado / Esperando entrega</v>
      </c>
      <c r="E121" s="4" t="str">
        <f aca="false">Def_Status_Montagem!$B$4</f>
        <v>Contratada (inclui etiqueta)</v>
      </c>
      <c r="F121" s="7"/>
      <c r="G121" s="8"/>
      <c r="H121" s="7" t="str">
        <f aca="false" t="array" ref="H121:H121">INDEX(Def_Instancias_Equipamentos!$E$2:$E$4986, MATCH(K121, Def_Instancias_Equipamentos!$D$2:$D$4986, 0), 1)</f>
        <v>BO-31U</v>
      </c>
      <c r="I121" s="8" t="str">
        <f aca="false" t="array" ref="I121:I121">INDEX(Def_Instancias_Equipamentos!$E$2:$E$4986, MATCH(L121, Def_Instancias_Equipamentos!$D$2:$D$4986, 0), 1)</f>
        <v>BO-31U</v>
      </c>
      <c r="J121" s="8" t="str">
        <f aca="false">IF(H121=I121, "INTERNO", "EXTERNO")</f>
        <v>INTERNO</v>
      </c>
      <c r="K121" s="9" t="str">
        <f aca="false">Def_Instancias_Equipamentos!$D$350</f>
        <v>BO-31U:DI-BPMPkup</v>
      </c>
      <c r="L121" s="4" t="str">
        <f aca="false">Def_Instancias_Equipamentos!$D$872</f>
        <v>BO-31U:DI-BPMSigPatch</v>
      </c>
      <c r="M121" s="10" t="s">
        <v>78</v>
      </c>
      <c r="N121" s="17" t="s">
        <v>81</v>
      </c>
      <c r="O121" s="9" t="str">
        <f aca="false">Def_Sistemas_Conectores_Cabos!$B$8</f>
        <v>SMA-RP 50-ohm</v>
      </c>
      <c r="P121" s="4" t="str">
        <f aca="false">Def_Sistemas_Conectores_Cabos!$B$8</f>
        <v>SMA-RP 50-ohm</v>
      </c>
      <c r="Q121" s="8" t="s">
        <v>80</v>
      </c>
      <c r="R121" s="11" t="n">
        <v>0.5</v>
      </c>
      <c r="S121" s="11" t="n">
        <v>0.5</v>
      </c>
      <c r="T121" s="4" t="str">
        <f aca="false">Def_Sistemas_Conectores_Cabos!$C$8</f>
        <v>Cabo coaxial semi-rígido</v>
      </c>
      <c r="U121" s="18"/>
      <c r="V121" s="13"/>
    </row>
    <row r="122" customFormat="false" ht="15.75" hidden="true" customHeight="true" outlineLevel="0" collapsed="false">
      <c r="A122" s="4" t="str">
        <f aca="false">Def_Sistemas_Conectores_Cabos!$A$22</f>
        <v>BPM de elétrons</v>
      </c>
      <c r="B122" s="5" t="str">
        <f aca="false">Datas_Entregas!$A$2</f>
        <v>Booster/LTB</v>
      </c>
      <c r="C122" s="6" t="n">
        <f aca="false" t="array" ref="C122:C122">INDEX(Datas_Entregas!$B$2:$B$100, MATCH(B122, Datas_Entregas!$A$2:$A$100, 0), 1)</f>
        <v>43266</v>
      </c>
      <c r="D122" s="5" t="str">
        <f aca="false">Def_Status_Montagem!$A$4</f>
        <v>Comprado / Esperando entrega</v>
      </c>
      <c r="E122" s="4" t="str">
        <f aca="false">Def_Status_Montagem!$B$4</f>
        <v>Contratada (inclui etiqueta)</v>
      </c>
      <c r="F122" s="7"/>
      <c r="G122" s="8"/>
      <c r="H122" s="7" t="str">
        <f aca="false" t="array" ref="H122:H122">INDEX(Def_Instancias_Equipamentos!$E$2:$E$4986, MATCH(K122, Def_Instancias_Equipamentos!$D$2:$D$4986, 0), 1)</f>
        <v>BO-32U</v>
      </c>
      <c r="I122" s="8" t="str">
        <f aca="false" t="array" ref="I122:I122">INDEX(Def_Instancias_Equipamentos!$E$2:$E$4986, MATCH(L122, Def_Instancias_Equipamentos!$D$2:$D$4986, 0), 1)</f>
        <v>BO-32U</v>
      </c>
      <c r="J122" s="8" t="str">
        <f aca="false">IF(H122=I122, "INTERNO", "EXTERNO")</f>
        <v>INTERNO</v>
      </c>
      <c r="K122" s="9" t="str">
        <f aca="false">Def_Instancias_Equipamentos!$D$351</f>
        <v>BO-32U:DI-BPMPkup</v>
      </c>
      <c r="L122" s="4" t="str">
        <f aca="false">Def_Instancias_Equipamentos!$D$873</f>
        <v>BO-32U:DI-BPMSigPatch</v>
      </c>
      <c r="M122" s="10" t="s">
        <v>78</v>
      </c>
      <c r="N122" s="17" t="s">
        <v>81</v>
      </c>
      <c r="O122" s="9" t="str">
        <f aca="false">Def_Sistemas_Conectores_Cabos!$B$8</f>
        <v>SMA-RP 50-ohm</v>
      </c>
      <c r="P122" s="4" t="str">
        <f aca="false">Def_Sistemas_Conectores_Cabos!$B$8</f>
        <v>SMA-RP 50-ohm</v>
      </c>
      <c r="Q122" s="8" t="s">
        <v>80</v>
      </c>
      <c r="R122" s="11" t="n">
        <v>0.5</v>
      </c>
      <c r="S122" s="11" t="n">
        <v>0.5</v>
      </c>
      <c r="T122" s="4" t="str">
        <f aca="false">Def_Sistemas_Conectores_Cabos!$C$8</f>
        <v>Cabo coaxial semi-rígido</v>
      </c>
      <c r="U122" s="18"/>
      <c r="V122" s="13"/>
    </row>
    <row r="123" customFormat="false" ht="15.75" hidden="true" customHeight="true" outlineLevel="0" collapsed="false">
      <c r="A123" s="4" t="str">
        <f aca="false">Def_Sistemas_Conectores_Cabos!$A$22</f>
        <v>BPM de elétrons</v>
      </c>
      <c r="B123" s="5" t="str">
        <f aca="false">Datas_Entregas!$A$2</f>
        <v>Booster/LTB</v>
      </c>
      <c r="C123" s="6" t="n">
        <f aca="false" t="array" ref="C123:C123">INDEX(Datas_Entregas!$B$2:$B$100, MATCH(B123, Datas_Entregas!$A$2:$A$100, 0), 1)</f>
        <v>43266</v>
      </c>
      <c r="D123" s="5" t="str">
        <f aca="false">Def_Status_Montagem!$A$4</f>
        <v>Comprado / Esperando entrega</v>
      </c>
      <c r="E123" s="4" t="str">
        <f aca="false">Def_Status_Montagem!$B$4</f>
        <v>Contratada (inclui etiqueta)</v>
      </c>
      <c r="F123" s="7"/>
      <c r="G123" s="8"/>
      <c r="H123" s="7" t="str">
        <f aca="false" t="array" ref="H123:H123">INDEX(Def_Instancias_Equipamentos!$E$2:$E$4986, MATCH(K123, Def_Instancias_Equipamentos!$D$2:$D$4986, 0), 1)</f>
        <v>BO-33U</v>
      </c>
      <c r="I123" s="8" t="str">
        <f aca="false" t="array" ref="I123:I123">INDEX(Def_Instancias_Equipamentos!$E$2:$E$4986, MATCH(L123, Def_Instancias_Equipamentos!$D$2:$D$4986, 0), 1)</f>
        <v>BO-33U</v>
      </c>
      <c r="J123" s="8" t="str">
        <f aca="false">IF(H123=I123, "INTERNO", "EXTERNO")</f>
        <v>INTERNO</v>
      </c>
      <c r="K123" s="9" t="str">
        <f aca="false">Def_Instancias_Equipamentos!$D$352</f>
        <v>BO-33U:DI-BPMPkup</v>
      </c>
      <c r="L123" s="4" t="str">
        <f aca="false">Def_Instancias_Equipamentos!$D$874</f>
        <v>BO-33U:DI-BPMSigPatch</v>
      </c>
      <c r="M123" s="10" t="s">
        <v>78</v>
      </c>
      <c r="N123" s="17" t="s">
        <v>81</v>
      </c>
      <c r="O123" s="9" t="str">
        <f aca="false">Def_Sistemas_Conectores_Cabos!$B$8</f>
        <v>SMA-RP 50-ohm</v>
      </c>
      <c r="P123" s="4" t="str">
        <f aca="false">Def_Sistemas_Conectores_Cabos!$B$8</f>
        <v>SMA-RP 50-ohm</v>
      </c>
      <c r="Q123" s="8" t="s">
        <v>80</v>
      </c>
      <c r="R123" s="11" t="n">
        <v>0.5</v>
      </c>
      <c r="S123" s="11" t="n">
        <v>0.5</v>
      </c>
      <c r="T123" s="4" t="str">
        <f aca="false">Def_Sistemas_Conectores_Cabos!$C$8</f>
        <v>Cabo coaxial semi-rígido</v>
      </c>
      <c r="U123" s="18"/>
      <c r="V123" s="13"/>
    </row>
    <row r="124" customFormat="false" ht="15.75" hidden="true" customHeight="true" outlineLevel="0" collapsed="false">
      <c r="A124" s="4" t="str">
        <f aca="false">Def_Sistemas_Conectores_Cabos!$A$22</f>
        <v>BPM de elétrons</v>
      </c>
      <c r="B124" s="5" t="str">
        <f aca="false">Datas_Entregas!$A$2</f>
        <v>Booster/LTB</v>
      </c>
      <c r="C124" s="6" t="n">
        <f aca="false" t="array" ref="C124:C124">INDEX(Datas_Entregas!$B$2:$B$100, MATCH(B124, Datas_Entregas!$A$2:$A$100, 0), 1)</f>
        <v>43266</v>
      </c>
      <c r="D124" s="5" t="str">
        <f aca="false">Def_Status_Montagem!$A$4</f>
        <v>Comprado / Esperando entrega</v>
      </c>
      <c r="E124" s="4" t="str">
        <f aca="false">Def_Status_Montagem!$B$4</f>
        <v>Contratada (inclui etiqueta)</v>
      </c>
      <c r="F124" s="7"/>
      <c r="G124" s="8"/>
      <c r="H124" s="7" t="str">
        <f aca="false" t="array" ref="H124:H124">INDEX(Def_Instancias_Equipamentos!$E$2:$E$4986, MATCH(K124, Def_Instancias_Equipamentos!$D$2:$D$4986, 0), 1)</f>
        <v>BO-34U</v>
      </c>
      <c r="I124" s="8" t="str">
        <f aca="false" t="array" ref="I124:I124">INDEX(Def_Instancias_Equipamentos!$E$2:$E$4986, MATCH(L124, Def_Instancias_Equipamentos!$D$2:$D$4986, 0), 1)</f>
        <v>BO-34U</v>
      </c>
      <c r="J124" s="8" t="str">
        <f aca="false">IF(H124=I124, "INTERNO", "EXTERNO")</f>
        <v>INTERNO</v>
      </c>
      <c r="K124" s="9" t="str">
        <f aca="false">Def_Instancias_Equipamentos!$D$353</f>
        <v>BO-34U:DI-BPMPkup</v>
      </c>
      <c r="L124" s="4" t="str">
        <f aca="false">Def_Instancias_Equipamentos!$D$875</f>
        <v>BO-34U:DI-BPMSigPatch</v>
      </c>
      <c r="M124" s="10" t="s">
        <v>78</v>
      </c>
      <c r="N124" s="17" t="s">
        <v>81</v>
      </c>
      <c r="O124" s="9" t="str">
        <f aca="false">Def_Sistemas_Conectores_Cabos!$B$8</f>
        <v>SMA-RP 50-ohm</v>
      </c>
      <c r="P124" s="4" t="str">
        <f aca="false">Def_Sistemas_Conectores_Cabos!$B$8</f>
        <v>SMA-RP 50-ohm</v>
      </c>
      <c r="Q124" s="8" t="s">
        <v>80</v>
      </c>
      <c r="R124" s="11" t="n">
        <v>0.5</v>
      </c>
      <c r="S124" s="11" t="n">
        <v>0.5</v>
      </c>
      <c r="T124" s="4" t="str">
        <f aca="false">Def_Sistemas_Conectores_Cabos!$C$8</f>
        <v>Cabo coaxial semi-rígido</v>
      </c>
      <c r="U124" s="18"/>
      <c r="V124" s="13"/>
    </row>
    <row r="125" customFormat="false" ht="15.75" hidden="true" customHeight="true" outlineLevel="0" collapsed="false">
      <c r="A125" s="4" t="str">
        <f aca="false">Def_Sistemas_Conectores_Cabos!$A$22</f>
        <v>BPM de elétrons</v>
      </c>
      <c r="B125" s="5" t="str">
        <f aca="false">Datas_Entregas!$A$2</f>
        <v>Booster/LTB</v>
      </c>
      <c r="C125" s="6" t="n">
        <f aca="false" t="array" ref="C125:C125">INDEX(Datas_Entregas!$B$2:$B$100, MATCH(B125, Datas_Entregas!$A$2:$A$100, 0), 1)</f>
        <v>43266</v>
      </c>
      <c r="D125" s="5" t="str">
        <f aca="false">Def_Status_Montagem!$A$4</f>
        <v>Comprado / Esperando entrega</v>
      </c>
      <c r="E125" s="4" t="str">
        <f aca="false">Def_Status_Montagem!$B$4</f>
        <v>Contratada (inclui etiqueta)</v>
      </c>
      <c r="F125" s="7"/>
      <c r="G125" s="8"/>
      <c r="H125" s="7" t="str">
        <f aca="false" t="array" ref="H125:H125">INDEX(Def_Instancias_Equipamentos!$E$2:$E$4986, MATCH(K125, Def_Instancias_Equipamentos!$D$2:$D$4986, 0), 1)</f>
        <v>BO-35U</v>
      </c>
      <c r="I125" s="8" t="str">
        <f aca="false" t="array" ref="I125:I125">INDEX(Def_Instancias_Equipamentos!$E$2:$E$4986, MATCH(L125, Def_Instancias_Equipamentos!$D$2:$D$4986, 0), 1)</f>
        <v>BO-35U</v>
      </c>
      <c r="J125" s="8" t="str">
        <f aca="false">IF(H125=I125, "INTERNO", "EXTERNO")</f>
        <v>INTERNO</v>
      </c>
      <c r="K125" s="9" t="str">
        <f aca="false">Def_Instancias_Equipamentos!$D$354</f>
        <v>BO-35U:DI-BPMPkup</v>
      </c>
      <c r="L125" s="4" t="str">
        <f aca="false">Def_Instancias_Equipamentos!$D$876</f>
        <v>BO-35U:DI-BPMSigPatch</v>
      </c>
      <c r="M125" s="10" t="s">
        <v>78</v>
      </c>
      <c r="N125" s="17" t="s">
        <v>81</v>
      </c>
      <c r="O125" s="9" t="str">
        <f aca="false">Def_Sistemas_Conectores_Cabos!$B$8</f>
        <v>SMA-RP 50-ohm</v>
      </c>
      <c r="P125" s="4" t="str">
        <f aca="false">Def_Sistemas_Conectores_Cabos!$B$8</f>
        <v>SMA-RP 50-ohm</v>
      </c>
      <c r="Q125" s="8" t="s">
        <v>80</v>
      </c>
      <c r="R125" s="11" t="n">
        <v>0.5</v>
      </c>
      <c r="S125" s="11" t="n">
        <v>0.5</v>
      </c>
      <c r="T125" s="4" t="str">
        <f aca="false">Def_Sistemas_Conectores_Cabos!$C$8</f>
        <v>Cabo coaxial semi-rígido</v>
      </c>
      <c r="U125" s="18"/>
      <c r="V125" s="13"/>
    </row>
    <row r="126" customFormat="false" ht="15.75" hidden="true" customHeight="true" outlineLevel="0" collapsed="false">
      <c r="A126" s="4" t="str">
        <f aca="false">Def_Sistemas_Conectores_Cabos!$A$22</f>
        <v>BPM de elétrons</v>
      </c>
      <c r="B126" s="5" t="str">
        <f aca="false">Datas_Entregas!$A$2</f>
        <v>Booster/LTB</v>
      </c>
      <c r="C126" s="6" t="n">
        <f aca="false" t="array" ref="C126:C126">INDEX(Datas_Entregas!$B$2:$B$100, MATCH(B126, Datas_Entregas!$A$2:$A$100, 0), 1)</f>
        <v>43266</v>
      </c>
      <c r="D126" s="5" t="str">
        <f aca="false">Def_Status_Montagem!$A$4</f>
        <v>Comprado / Esperando entrega</v>
      </c>
      <c r="E126" s="4" t="str">
        <f aca="false">Def_Status_Montagem!$B$4</f>
        <v>Contratada (inclui etiqueta)</v>
      </c>
      <c r="F126" s="7"/>
      <c r="G126" s="8"/>
      <c r="H126" s="7" t="str">
        <f aca="false" t="array" ref="H126:H126">INDEX(Def_Instancias_Equipamentos!$E$2:$E$4986, MATCH(K126, Def_Instancias_Equipamentos!$D$2:$D$4986, 0), 1)</f>
        <v>BO-36U</v>
      </c>
      <c r="I126" s="8" t="str">
        <f aca="false" t="array" ref="I126:I126">INDEX(Def_Instancias_Equipamentos!$E$2:$E$4986, MATCH(L126, Def_Instancias_Equipamentos!$D$2:$D$4986, 0), 1)</f>
        <v>BO-36U</v>
      </c>
      <c r="J126" s="8" t="str">
        <f aca="false">IF(H126=I126, "INTERNO", "EXTERNO")</f>
        <v>INTERNO</v>
      </c>
      <c r="K126" s="9" t="str">
        <f aca="false">Def_Instancias_Equipamentos!$D$355</f>
        <v>BO-36U:DI-BPMPkup</v>
      </c>
      <c r="L126" s="4" t="str">
        <f aca="false">Def_Instancias_Equipamentos!$D$877</f>
        <v>BO-36U:DI-BPMSigPatch</v>
      </c>
      <c r="M126" s="10" t="s">
        <v>78</v>
      </c>
      <c r="N126" s="17" t="s">
        <v>81</v>
      </c>
      <c r="O126" s="9" t="str">
        <f aca="false">Def_Sistemas_Conectores_Cabos!$B$8</f>
        <v>SMA-RP 50-ohm</v>
      </c>
      <c r="P126" s="4" t="str">
        <f aca="false">Def_Sistemas_Conectores_Cabos!$B$8</f>
        <v>SMA-RP 50-ohm</v>
      </c>
      <c r="Q126" s="8" t="s">
        <v>80</v>
      </c>
      <c r="R126" s="11" t="n">
        <v>0.5</v>
      </c>
      <c r="S126" s="11" t="n">
        <v>0.5</v>
      </c>
      <c r="T126" s="4" t="str">
        <f aca="false">Def_Sistemas_Conectores_Cabos!$C$8</f>
        <v>Cabo coaxial semi-rígido</v>
      </c>
      <c r="U126" s="18"/>
      <c r="V126" s="13"/>
    </row>
    <row r="127" customFormat="false" ht="15.75" hidden="true" customHeight="true" outlineLevel="0" collapsed="false">
      <c r="A127" s="4" t="str">
        <f aca="false">Def_Sistemas_Conectores_Cabos!$A$22</f>
        <v>BPM de elétrons</v>
      </c>
      <c r="B127" s="5" t="str">
        <f aca="false">Datas_Entregas!$A$2</f>
        <v>Booster/LTB</v>
      </c>
      <c r="C127" s="6" t="n">
        <f aca="false" t="array" ref="C127:C127">INDEX(Datas_Entregas!$B$2:$B$100, MATCH(B127, Datas_Entregas!$A$2:$A$100, 0), 1)</f>
        <v>43266</v>
      </c>
      <c r="D127" s="5" t="str">
        <f aca="false">Def_Status_Montagem!$A$4</f>
        <v>Comprado / Esperando entrega</v>
      </c>
      <c r="E127" s="4" t="str">
        <f aca="false">Def_Status_Montagem!$B$4</f>
        <v>Contratada (inclui etiqueta)</v>
      </c>
      <c r="F127" s="7"/>
      <c r="G127" s="8"/>
      <c r="H127" s="7" t="str">
        <f aca="false" t="array" ref="H127:H127">INDEX(Def_Instancias_Equipamentos!$E$2:$E$4986, MATCH(K127, Def_Instancias_Equipamentos!$D$2:$D$4986, 0), 1)</f>
        <v>BO-37U</v>
      </c>
      <c r="I127" s="8" t="str">
        <f aca="false" t="array" ref="I127:I127">INDEX(Def_Instancias_Equipamentos!$E$2:$E$4986, MATCH(L127, Def_Instancias_Equipamentos!$D$2:$D$4986, 0), 1)</f>
        <v>BO-37U</v>
      </c>
      <c r="J127" s="8" t="str">
        <f aca="false">IF(H127=I127, "INTERNO", "EXTERNO")</f>
        <v>INTERNO</v>
      </c>
      <c r="K127" s="9" t="str">
        <f aca="false">Def_Instancias_Equipamentos!$D$356</f>
        <v>BO-37U:DI-BPMPkup</v>
      </c>
      <c r="L127" s="4" t="str">
        <f aca="false">Def_Instancias_Equipamentos!$D$878</f>
        <v>BO-37U:DI-BPMSigPatch</v>
      </c>
      <c r="M127" s="10" t="s">
        <v>78</v>
      </c>
      <c r="N127" s="17" t="s">
        <v>81</v>
      </c>
      <c r="O127" s="9" t="str">
        <f aca="false">Def_Sistemas_Conectores_Cabos!$B$8</f>
        <v>SMA-RP 50-ohm</v>
      </c>
      <c r="P127" s="4" t="str">
        <f aca="false">Def_Sistemas_Conectores_Cabos!$B$8</f>
        <v>SMA-RP 50-ohm</v>
      </c>
      <c r="Q127" s="8" t="s">
        <v>80</v>
      </c>
      <c r="R127" s="11" t="n">
        <v>0.5</v>
      </c>
      <c r="S127" s="11" t="n">
        <v>0.5</v>
      </c>
      <c r="T127" s="4" t="str">
        <f aca="false">Def_Sistemas_Conectores_Cabos!$C$8</f>
        <v>Cabo coaxial semi-rígido</v>
      </c>
      <c r="U127" s="18"/>
      <c r="V127" s="13"/>
    </row>
    <row r="128" customFormat="false" ht="15.75" hidden="true" customHeight="true" outlineLevel="0" collapsed="false">
      <c r="A128" s="4" t="str">
        <f aca="false">Def_Sistemas_Conectores_Cabos!$A$22</f>
        <v>BPM de elétrons</v>
      </c>
      <c r="B128" s="5" t="str">
        <f aca="false">Datas_Entregas!$A$2</f>
        <v>Booster/LTB</v>
      </c>
      <c r="C128" s="6" t="n">
        <f aca="false" t="array" ref="C128:C128">INDEX(Datas_Entregas!$B$2:$B$100, MATCH(B128, Datas_Entregas!$A$2:$A$100, 0), 1)</f>
        <v>43266</v>
      </c>
      <c r="D128" s="5" t="str">
        <f aca="false">Def_Status_Montagem!$A$4</f>
        <v>Comprado / Esperando entrega</v>
      </c>
      <c r="E128" s="4" t="str">
        <f aca="false">Def_Status_Montagem!$B$4</f>
        <v>Contratada (inclui etiqueta)</v>
      </c>
      <c r="F128" s="7"/>
      <c r="G128" s="8"/>
      <c r="H128" s="7" t="str">
        <f aca="false" t="array" ref="H128:H128">INDEX(Def_Instancias_Equipamentos!$E$2:$E$4986, MATCH(K128, Def_Instancias_Equipamentos!$D$2:$D$4986, 0), 1)</f>
        <v>BO-38U</v>
      </c>
      <c r="I128" s="8" t="str">
        <f aca="false" t="array" ref="I128:I128">INDEX(Def_Instancias_Equipamentos!$E$2:$E$4986, MATCH(L128, Def_Instancias_Equipamentos!$D$2:$D$4986, 0), 1)</f>
        <v>BO-38U</v>
      </c>
      <c r="J128" s="8" t="str">
        <f aca="false">IF(H128=I128, "INTERNO", "EXTERNO")</f>
        <v>INTERNO</v>
      </c>
      <c r="K128" s="9" t="str">
        <f aca="false">Def_Instancias_Equipamentos!$D$357</f>
        <v>BO-38U:DI-BPMPkup</v>
      </c>
      <c r="L128" s="4" t="str">
        <f aca="false">Def_Instancias_Equipamentos!$D$879</f>
        <v>BO-38U:DI-BPMSigPatch</v>
      </c>
      <c r="M128" s="10" t="s">
        <v>78</v>
      </c>
      <c r="N128" s="17" t="s">
        <v>81</v>
      </c>
      <c r="O128" s="9" t="str">
        <f aca="false">Def_Sistemas_Conectores_Cabos!$B$8</f>
        <v>SMA-RP 50-ohm</v>
      </c>
      <c r="P128" s="4" t="str">
        <f aca="false">Def_Sistemas_Conectores_Cabos!$B$8</f>
        <v>SMA-RP 50-ohm</v>
      </c>
      <c r="Q128" s="8" t="s">
        <v>80</v>
      </c>
      <c r="R128" s="11" t="n">
        <v>0.5</v>
      </c>
      <c r="S128" s="11" t="n">
        <v>0.5</v>
      </c>
      <c r="T128" s="4" t="str">
        <f aca="false">Def_Sistemas_Conectores_Cabos!$C$8</f>
        <v>Cabo coaxial semi-rígido</v>
      </c>
      <c r="U128" s="18"/>
      <c r="V128" s="13"/>
    </row>
    <row r="129" customFormat="false" ht="15.75" hidden="true" customHeight="true" outlineLevel="0" collapsed="false">
      <c r="A129" s="4" t="str">
        <f aca="false">Def_Sistemas_Conectores_Cabos!$A$22</f>
        <v>BPM de elétrons</v>
      </c>
      <c r="B129" s="5" t="str">
        <f aca="false">Datas_Entregas!$A$2</f>
        <v>Booster/LTB</v>
      </c>
      <c r="C129" s="6" t="n">
        <f aca="false" t="array" ref="C129:C129">INDEX(Datas_Entregas!$B$2:$B$100, MATCH(B129, Datas_Entregas!$A$2:$A$100, 0), 1)</f>
        <v>43266</v>
      </c>
      <c r="D129" s="5" t="str">
        <f aca="false">Def_Status_Montagem!$A$4</f>
        <v>Comprado / Esperando entrega</v>
      </c>
      <c r="E129" s="4" t="str">
        <f aca="false">Def_Status_Montagem!$B$4</f>
        <v>Contratada (inclui etiqueta)</v>
      </c>
      <c r="F129" s="7"/>
      <c r="G129" s="8"/>
      <c r="H129" s="7" t="str">
        <f aca="false" t="array" ref="H129:H129">INDEX(Def_Instancias_Equipamentos!$E$2:$E$4986, MATCH(K129, Def_Instancias_Equipamentos!$D$2:$D$4986, 0), 1)</f>
        <v>BO-39U</v>
      </c>
      <c r="I129" s="8" t="str">
        <f aca="false" t="array" ref="I129:I129">INDEX(Def_Instancias_Equipamentos!$E$2:$E$4986, MATCH(L129, Def_Instancias_Equipamentos!$D$2:$D$4986, 0), 1)</f>
        <v>BO-39U</v>
      </c>
      <c r="J129" s="8" t="str">
        <f aca="false">IF(H129=I129, "INTERNO", "EXTERNO")</f>
        <v>INTERNO</v>
      </c>
      <c r="K129" s="9" t="str">
        <f aca="false">Def_Instancias_Equipamentos!$D$358</f>
        <v>BO-39U:DI-BPMPkup</v>
      </c>
      <c r="L129" s="4" t="str">
        <f aca="false">Def_Instancias_Equipamentos!$D$880</f>
        <v>BO-39U:DI-BPMSigPatch</v>
      </c>
      <c r="M129" s="10" t="s">
        <v>78</v>
      </c>
      <c r="N129" s="17" t="s">
        <v>81</v>
      </c>
      <c r="O129" s="9" t="str">
        <f aca="false">Def_Sistemas_Conectores_Cabos!$B$8</f>
        <v>SMA-RP 50-ohm</v>
      </c>
      <c r="P129" s="4" t="str">
        <f aca="false">Def_Sistemas_Conectores_Cabos!$B$8</f>
        <v>SMA-RP 50-ohm</v>
      </c>
      <c r="Q129" s="8" t="s">
        <v>80</v>
      </c>
      <c r="R129" s="11" t="n">
        <v>0.5</v>
      </c>
      <c r="S129" s="11" t="n">
        <v>0.5</v>
      </c>
      <c r="T129" s="4" t="str">
        <f aca="false">Def_Sistemas_Conectores_Cabos!$C$8</f>
        <v>Cabo coaxial semi-rígido</v>
      </c>
      <c r="U129" s="18"/>
      <c r="V129" s="13"/>
    </row>
    <row r="130" customFormat="false" ht="15.75" hidden="true" customHeight="true" outlineLevel="0" collapsed="false">
      <c r="A130" s="4" t="str">
        <f aca="false">Def_Sistemas_Conectores_Cabos!$A$22</f>
        <v>BPM de elétrons</v>
      </c>
      <c r="B130" s="5" t="str">
        <f aca="false">Datas_Entregas!$A$2</f>
        <v>Booster/LTB</v>
      </c>
      <c r="C130" s="6" t="n">
        <f aca="false" t="array" ref="C130:C130">INDEX(Datas_Entregas!$B$2:$B$100, MATCH(B130, Datas_Entregas!$A$2:$A$100, 0), 1)</f>
        <v>43266</v>
      </c>
      <c r="D130" s="5" t="str">
        <f aca="false">Def_Status_Montagem!$A$4</f>
        <v>Comprado / Esperando entrega</v>
      </c>
      <c r="E130" s="4" t="str">
        <f aca="false">Def_Status_Montagem!$B$4</f>
        <v>Contratada (inclui etiqueta)</v>
      </c>
      <c r="F130" s="7"/>
      <c r="G130" s="8"/>
      <c r="H130" s="7" t="str">
        <f aca="false" t="array" ref="H130:H130">INDEX(Def_Instancias_Equipamentos!$E$2:$E$4986, MATCH(K130, Def_Instancias_Equipamentos!$D$2:$D$4986, 0), 1)</f>
        <v>BO-40U</v>
      </c>
      <c r="I130" s="8" t="str">
        <f aca="false" t="array" ref="I130:I130">INDEX(Def_Instancias_Equipamentos!$E$2:$E$4986, MATCH(L130, Def_Instancias_Equipamentos!$D$2:$D$4986, 0), 1)</f>
        <v>BO-40U</v>
      </c>
      <c r="J130" s="8" t="str">
        <f aca="false">IF(H130=I130, "INTERNO", "EXTERNO")</f>
        <v>INTERNO</v>
      </c>
      <c r="K130" s="9" t="str">
        <f aca="false">Def_Instancias_Equipamentos!$D$359</f>
        <v>BO-40U:DI-BPMPkup</v>
      </c>
      <c r="L130" s="4" t="str">
        <f aca="false">Def_Instancias_Equipamentos!$D$881</f>
        <v>BO-40U:DI-BPMSigPatch</v>
      </c>
      <c r="M130" s="10" t="s">
        <v>78</v>
      </c>
      <c r="N130" s="17" t="s">
        <v>81</v>
      </c>
      <c r="O130" s="9" t="str">
        <f aca="false">Def_Sistemas_Conectores_Cabos!$B$8</f>
        <v>SMA-RP 50-ohm</v>
      </c>
      <c r="P130" s="4" t="str">
        <f aca="false">Def_Sistemas_Conectores_Cabos!$B$8</f>
        <v>SMA-RP 50-ohm</v>
      </c>
      <c r="Q130" s="8" t="s">
        <v>80</v>
      </c>
      <c r="R130" s="11" t="n">
        <v>0.5</v>
      </c>
      <c r="S130" s="11" t="n">
        <v>0.5</v>
      </c>
      <c r="T130" s="4" t="str">
        <f aca="false">Def_Sistemas_Conectores_Cabos!$C$8</f>
        <v>Cabo coaxial semi-rígido</v>
      </c>
      <c r="U130" s="18"/>
      <c r="V130" s="13"/>
    </row>
    <row r="131" customFormat="false" ht="15.75" hidden="true" customHeight="true" outlineLevel="0" collapsed="false">
      <c r="A131" s="4" t="str">
        <f aca="false">Def_Sistemas_Conectores_Cabos!$A$22</f>
        <v>BPM de elétrons</v>
      </c>
      <c r="B131" s="5" t="str">
        <f aca="false">Datas_Entregas!$A$2</f>
        <v>Booster/LTB</v>
      </c>
      <c r="C131" s="6" t="n">
        <f aca="false" t="array" ref="C131:C131">INDEX(Datas_Entregas!$B$2:$B$100, MATCH(B131, Datas_Entregas!$A$2:$A$100, 0), 1)</f>
        <v>43266</v>
      </c>
      <c r="D131" s="5" t="str">
        <f aca="false">Def_Status_Montagem!$A$4</f>
        <v>Comprado / Esperando entrega</v>
      </c>
      <c r="E131" s="4" t="str">
        <f aca="false">Def_Status_Montagem!$B$4</f>
        <v>Contratada (inclui etiqueta)</v>
      </c>
      <c r="F131" s="7"/>
      <c r="G131" s="8"/>
      <c r="H131" s="7" t="str">
        <f aca="false" t="array" ref="H131:H131">INDEX(Def_Instancias_Equipamentos!$E$2:$E$4986, MATCH(K131, Def_Instancias_Equipamentos!$D$2:$D$4986, 0), 1)</f>
        <v>BO-41U</v>
      </c>
      <c r="I131" s="8" t="str">
        <f aca="false" t="array" ref="I131:I131">INDEX(Def_Instancias_Equipamentos!$E$2:$E$4986, MATCH(L131, Def_Instancias_Equipamentos!$D$2:$D$4986, 0), 1)</f>
        <v>BO-41U</v>
      </c>
      <c r="J131" s="8" t="str">
        <f aca="false">IF(H131=I131, "INTERNO", "EXTERNO")</f>
        <v>INTERNO</v>
      </c>
      <c r="K131" s="9" t="str">
        <f aca="false">Def_Instancias_Equipamentos!$D$360</f>
        <v>BO-41U:DI-BPMPkup</v>
      </c>
      <c r="L131" s="4" t="str">
        <f aca="false">Def_Instancias_Equipamentos!$D$882</f>
        <v>BO-41U:DI-BPMSigPatch</v>
      </c>
      <c r="M131" s="10" t="s">
        <v>78</v>
      </c>
      <c r="N131" s="17" t="s">
        <v>81</v>
      </c>
      <c r="O131" s="9" t="str">
        <f aca="false">Def_Sistemas_Conectores_Cabos!$B$8</f>
        <v>SMA-RP 50-ohm</v>
      </c>
      <c r="P131" s="4" t="str">
        <f aca="false">Def_Sistemas_Conectores_Cabos!$B$8</f>
        <v>SMA-RP 50-ohm</v>
      </c>
      <c r="Q131" s="8" t="s">
        <v>80</v>
      </c>
      <c r="R131" s="11" t="n">
        <v>0.5</v>
      </c>
      <c r="S131" s="11" t="n">
        <v>0.5</v>
      </c>
      <c r="T131" s="4" t="str">
        <f aca="false">Def_Sistemas_Conectores_Cabos!$C$8</f>
        <v>Cabo coaxial semi-rígido</v>
      </c>
      <c r="U131" s="18"/>
      <c r="V131" s="13"/>
    </row>
    <row r="132" customFormat="false" ht="15.75" hidden="true" customHeight="true" outlineLevel="0" collapsed="false">
      <c r="A132" s="4" t="str">
        <f aca="false">Def_Sistemas_Conectores_Cabos!$A$22</f>
        <v>BPM de elétrons</v>
      </c>
      <c r="B132" s="5" t="str">
        <f aca="false">Datas_Entregas!$A$2</f>
        <v>Booster/LTB</v>
      </c>
      <c r="C132" s="6" t="n">
        <f aca="false" t="array" ref="C132:C132">INDEX(Datas_Entregas!$B$2:$B$100, MATCH(B132, Datas_Entregas!$A$2:$A$100, 0), 1)</f>
        <v>43266</v>
      </c>
      <c r="D132" s="5" t="str">
        <f aca="false">Def_Status_Montagem!$A$4</f>
        <v>Comprado / Esperando entrega</v>
      </c>
      <c r="E132" s="4" t="str">
        <f aca="false">Def_Status_Montagem!$B$4</f>
        <v>Contratada (inclui etiqueta)</v>
      </c>
      <c r="F132" s="7"/>
      <c r="G132" s="8"/>
      <c r="H132" s="7" t="str">
        <f aca="false" t="array" ref="H132:H132">INDEX(Def_Instancias_Equipamentos!$E$2:$E$4986, MATCH(K132, Def_Instancias_Equipamentos!$D$2:$D$4986, 0), 1)</f>
        <v>BO-42U</v>
      </c>
      <c r="I132" s="8" t="str">
        <f aca="false" t="array" ref="I132:I132">INDEX(Def_Instancias_Equipamentos!$E$2:$E$4986, MATCH(L132, Def_Instancias_Equipamentos!$D$2:$D$4986, 0), 1)</f>
        <v>BO-42U</v>
      </c>
      <c r="J132" s="8" t="str">
        <f aca="false">IF(H132=I132, "INTERNO", "EXTERNO")</f>
        <v>INTERNO</v>
      </c>
      <c r="K132" s="9" t="str">
        <f aca="false">Def_Instancias_Equipamentos!$D$361</f>
        <v>BO-42U:DI-BPMPkup</v>
      </c>
      <c r="L132" s="4" t="str">
        <f aca="false">Def_Instancias_Equipamentos!$D$883</f>
        <v>BO-42U:DI-BPMSigPatch</v>
      </c>
      <c r="M132" s="10" t="s">
        <v>78</v>
      </c>
      <c r="N132" s="17" t="s">
        <v>81</v>
      </c>
      <c r="O132" s="9" t="str">
        <f aca="false">Def_Sistemas_Conectores_Cabos!$B$8</f>
        <v>SMA-RP 50-ohm</v>
      </c>
      <c r="P132" s="4" t="str">
        <f aca="false">Def_Sistemas_Conectores_Cabos!$B$8</f>
        <v>SMA-RP 50-ohm</v>
      </c>
      <c r="Q132" s="8" t="s">
        <v>80</v>
      </c>
      <c r="R132" s="11" t="n">
        <v>0.5</v>
      </c>
      <c r="S132" s="11" t="n">
        <v>0.5</v>
      </c>
      <c r="T132" s="4" t="str">
        <f aca="false">Def_Sistemas_Conectores_Cabos!$C$8</f>
        <v>Cabo coaxial semi-rígido</v>
      </c>
      <c r="U132" s="18"/>
      <c r="V132" s="13"/>
    </row>
    <row r="133" customFormat="false" ht="15.75" hidden="true" customHeight="true" outlineLevel="0" collapsed="false">
      <c r="A133" s="4" t="str">
        <f aca="false">Def_Sistemas_Conectores_Cabos!$A$22</f>
        <v>BPM de elétrons</v>
      </c>
      <c r="B133" s="5" t="str">
        <f aca="false">Datas_Entregas!$A$2</f>
        <v>Booster/LTB</v>
      </c>
      <c r="C133" s="6" t="n">
        <f aca="false" t="array" ref="C133:C133">INDEX(Datas_Entregas!$B$2:$B$100, MATCH(B133, Datas_Entregas!$A$2:$A$100, 0), 1)</f>
        <v>43266</v>
      </c>
      <c r="D133" s="5" t="str">
        <f aca="false">Def_Status_Montagem!$A$4</f>
        <v>Comprado / Esperando entrega</v>
      </c>
      <c r="E133" s="4" t="str">
        <f aca="false">Def_Status_Montagem!$B$4</f>
        <v>Contratada (inclui etiqueta)</v>
      </c>
      <c r="F133" s="7"/>
      <c r="G133" s="8"/>
      <c r="H133" s="7" t="str">
        <f aca="false" t="array" ref="H133:H133">INDEX(Def_Instancias_Equipamentos!$E$2:$E$4986, MATCH(K133, Def_Instancias_Equipamentos!$D$2:$D$4986, 0), 1)</f>
        <v>BO-43U</v>
      </c>
      <c r="I133" s="8" t="str">
        <f aca="false" t="array" ref="I133:I133">INDEX(Def_Instancias_Equipamentos!$E$2:$E$4986, MATCH(L133, Def_Instancias_Equipamentos!$D$2:$D$4986, 0), 1)</f>
        <v>BO-43U</v>
      </c>
      <c r="J133" s="8" t="str">
        <f aca="false">IF(H133=I133, "INTERNO", "EXTERNO")</f>
        <v>INTERNO</v>
      </c>
      <c r="K133" s="9" t="str">
        <f aca="false">Def_Instancias_Equipamentos!$D$362</f>
        <v>BO-43U:DI-BPMPkup</v>
      </c>
      <c r="L133" s="4" t="str">
        <f aca="false">Def_Instancias_Equipamentos!$D$884</f>
        <v>BO-43U:DI-BPMSigPatch</v>
      </c>
      <c r="M133" s="10" t="s">
        <v>78</v>
      </c>
      <c r="N133" s="17" t="s">
        <v>81</v>
      </c>
      <c r="O133" s="9" t="str">
        <f aca="false">Def_Sistemas_Conectores_Cabos!$B$8</f>
        <v>SMA-RP 50-ohm</v>
      </c>
      <c r="P133" s="4" t="str">
        <f aca="false">Def_Sistemas_Conectores_Cabos!$B$8</f>
        <v>SMA-RP 50-ohm</v>
      </c>
      <c r="Q133" s="8" t="s">
        <v>80</v>
      </c>
      <c r="R133" s="11" t="n">
        <v>0.5</v>
      </c>
      <c r="S133" s="11" t="n">
        <v>0.5</v>
      </c>
      <c r="T133" s="4" t="str">
        <f aca="false">Def_Sistemas_Conectores_Cabos!$C$8</f>
        <v>Cabo coaxial semi-rígido</v>
      </c>
      <c r="U133" s="18"/>
      <c r="V133" s="13"/>
    </row>
    <row r="134" customFormat="false" ht="15.75" hidden="true" customHeight="true" outlineLevel="0" collapsed="false">
      <c r="A134" s="4" t="str">
        <f aca="false">Def_Sistemas_Conectores_Cabos!$A$22</f>
        <v>BPM de elétrons</v>
      </c>
      <c r="B134" s="5" t="str">
        <f aca="false">Datas_Entregas!$A$2</f>
        <v>Booster/LTB</v>
      </c>
      <c r="C134" s="6" t="n">
        <f aca="false" t="array" ref="C134:C134">INDEX(Datas_Entregas!$B$2:$B$100, MATCH(B134, Datas_Entregas!$A$2:$A$100, 0), 1)</f>
        <v>43266</v>
      </c>
      <c r="D134" s="5" t="str">
        <f aca="false">Def_Status_Montagem!$A$4</f>
        <v>Comprado / Esperando entrega</v>
      </c>
      <c r="E134" s="4" t="str">
        <f aca="false">Def_Status_Montagem!$B$4</f>
        <v>Contratada (inclui etiqueta)</v>
      </c>
      <c r="F134" s="7"/>
      <c r="G134" s="8"/>
      <c r="H134" s="7" t="str">
        <f aca="false" t="array" ref="H134:H134">INDEX(Def_Instancias_Equipamentos!$E$2:$E$4986, MATCH(K134, Def_Instancias_Equipamentos!$D$2:$D$4986, 0), 1)</f>
        <v>BO-44U</v>
      </c>
      <c r="I134" s="8" t="str">
        <f aca="false" t="array" ref="I134:I134">INDEX(Def_Instancias_Equipamentos!$E$2:$E$4986, MATCH(L134, Def_Instancias_Equipamentos!$D$2:$D$4986, 0), 1)</f>
        <v>BO-44U</v>
      </c>
      <c r="J134" s="8" t="str">
        <f aca="false">IF(H134=I134, "INTERNO", "EXTERNO")</f>
        <v>INTERNO</v>
      </c>
      <c r="K134" s="9" t="str">
        <f aca="false">Def_Instancias_Equipamentos!$D$363</f>
        <v>BO-44U:DI-BPMPkup</v>
      </c>
      <c r="L134" s="4" t="str">
        <f aca="false">Def_Instancias_Equipamentos!$D$885</f>
        <v>BO-44U:DI-BPMSigPatch</v>
      </c>
      <c r="M134" s="10" t="s">
        <v>78</v>
      </c>
      <c r="N134" s="17" t="s">
        <v>81</v>
      </c>
      <c r="O134" s="9" t="str">
        <f aca="false">Def_Sistemas_Conectores_Cabos!$B$8</f>
        <v>SMA-RP 50-ohm</v>
      </c>
      <c r="P134" s="4" t="str">
        <f aca="false">Def_Sistemas_Conectores_Cabos!$B$8</f>
        <v>SMA-RP 50-ohm</v>
      </c>
      <c r="Q134" s="8" t="s">
        <v>80</v>
      </c>
      <c r="R134" s="11" t="n">
        <v>0.5</v>
      </c>
      <c r="S134" s="11" t="n">
        <v>0.5</v>
      </c>
      <c r="T134" s="4" t="str">
        <f aca="false">Def_Sistemas_Conectores_Cabos!$C$8</f>
        <v>Cabo coaxial semi-rígido</v>
      </c>
      <c r="U134" s="18"/>
      <c r="V134" s="13"/>
    </row>
    <row r="135" customFormat="false" ht="15.75" hidden="true" customHeight="true" outlineLevel="0" collapsed="false">
      <c r="A135" s="4" t="str">
        <f aca="false">Def_Sistemas_Conectores_Cabos!$A$22</f>
        <v>BPM de elétrons</v>
      </c>
      <c r="B135" s="5" t="str">
        <f aca="false">Datas_Entregas!$A$2</f>
        <v>Booster/LTB</v>
      </c>
      <c r="C135" s="6" t="n">
        <f aca="false" t="array" ref="C135:C135">INDEX(Datas_Entregas!$B$2:$B$100, MATCH(B135, Datas_Entregas!$A$2:$A$100, 0), 1)</f>
        <v>43266</v>
      </c>
      <c r="D135" s="5" t="str">
        <f aca="false">Def_Status_Montagem!$A$4</f>
        <v>Comprado / Esperando entrega</v>
      </c>
      <c r="E135" s="4" t="str">
        <f aca="false">Def_Status_Montagem!$B$4</f>
        <v>Contratada (inclui etiqueta)</v>
      </c>
      <c r="F135" s="7"/>
      <c r="G135" s="8"/>
      <c r="H135" s="7" t="str">
        <f aca="false" t="array" ref="H135:H135">INDEX(Def_Instancias_Equipamentos!$E$2:$E$4986, MATCH(K135, Def_Instancias_Equipamentos!$D$2:$D$4986, 0), 1)</f>
        <v>BO-45U</v>
      </c>
      <c r="I135" s="8" t="str">
        <f aca="false" t="array" ref="I135:I135">INDEX(Def_Instancias_Equipamentos!$E$2:$E$4986, MATCH(L135, Def_Instancias_Equipamentos!$D$2:$D$4986, 0), 1)</f>
        <v>BO-45U</v>
      </c>
      <c r="J135" s="8" t="str">
        <f aca="false">IF(H135=I135, "INTERNO", "EXTERNO")</f>
        <v>INTERNO</v>
      </c>
      <c r="K135" s="9" t="str">
        <f aca="false">Def_Instancias_Equipamentos!$D$364</f>
        <v>BO-45U:DI-BPMPkup</v>
      </c>
      <c r="L135" s="4" t="str">
        <f aca="false">Def_Instancias_Equipamentos!$D$886</f>
        <v>BO-45U:DI-BPMSigPatch</v>
      </c>
      <c r="M135" s="10" t="s">
        <v>78</v>
      </c>
      <c r="N135" s="17" t="s">
        <v>81</v>
      </c>
      <c r="O135" s="9" t="str">
        <f aca="false">Def_Sistemas_Conectores_Cabos!$B$8</f>
        <v>SMA-RP 50-ohm</v>
      </c>
      <c r="P135" s="4" t="str">
        <f aca="false">Def_Sistemas_Conectores_Cabos!$B$8</f>
        <v>SMA-RP 50-ohm</v>
      </c>
      <c r="Q135" s="8" t="s">
        <v>80</v>
      </c>
      <c r="R135" s="11" t="n">
        <v>0.5</v>
      </c>
      <c r="S135" s="11" t="n">
        <v>0.5</v>
      </c>
      <c r="T135" s="4" t="str">
        <f aca="false">Def_Sistemas_Conectores_Cabos!$C$8</f>
        <v>Cabo coaxial semi-rígido</v>
      </c>
      <c r="U135" s="18"/>
      <c r="V135" s="13"/>
    </row>
    <row r="136" customFormat="false" ht="15.75" hidden="true" customHeight="true" outlineLevel="0" collapsed="false">
      <c r="A136" s="4" t="str">
        <f aca="false">Def_Sistemas_Conectores_Cabos!$A$22</f>
        <v>BPM de elétrons</v>
      </c>
      <c r="B136" s="5" t="str">
        <f aca="false">Datas_Entregas!$A$2</f>
        <v>Booster/LTB</v>
      </c>
      <c r="C136" s="6" t="n">
        <f aca="false" t="array" ref="C136:C136">INDEX(Datas_Entregas!$B$2:$B$100, MATCH(B136, Datas_Entregas!$A$2:$A$100, 0), 1)</f>
        <v>43266</v>
      </c>
      <c r="D136" s="5" t="str">
        <f aca="false">Def_Status_Montagem!$A$4</f>
        <v>Comprado / Esperando entrega</v>
      </c>
      <c r="E136" s="4" t="str">
        <f aca="false">Def_Status_Montagem!$B$4</f>
        <v>Contratada (inclui etiqueta)</v>
      </c>
      <c r="F136" s="7"/>
      <c r="G136" s="8"/>
      <c r="H136" s="7" t="str">
        <f aca="false" t="array" ref="H136:H136">INDEX(Def_Instancias_Equipamentos!$E$2:$E$4986, MATCH(K136, Def_Instancias_Equipamentos!$D$2:$D$4986, 0), 1)</f>
        <v>BO-46U</v>
      </c>
      <c r="I136" s="8" t="str">
        <f aca="false" t="array" ref="I136:I136">INDEX(Def_Instancias_Equipamentos!$E$2:$E$4986, MATCH(L136, Def_Instancias_Equipamentos!$D$2:$D$4986, 0), 1)</f>
        <v>BO-46U</v>
      </c>
      <c r="J136" s="8" t="str">
        <f aca="false">IF(H136=I136, "INTERNO", "EXTERNO")</f>
        <v>INTERNO</v>
      </c>
      <c r="K136" s="9" t="str">
        <f aca="false">Def_Instancias_Equipamentos!$D$365</f>
        <v>BO-46U:DI-BPMPkup</v>
      </c>
      <c r="L136" s="4" t="str">
        <f aca="false">Def_Instancias_Equipamentos!$D$887</f>
        <v>BO-46U:DI-BPMSigPatch</v>
      </c>
      <c r="M136" s="10" t="s">
        <v>78</v>
      </c>
      <c r="N136" s="17" t="s">
        <v>81</v>
      </c>
      <c r="O136" s="9" t="str">
        <f aca="false">Def_Sistemas_Conectores_Cabos!$B$8</f>
        <v>SMA-RP 50-ohm</v>
      </c>
      <c r="P136" s="4" t="str">
        <f aca="false">Def_Sistemas_Conectores_Cabos!$B$8</f>
        <v>SMA-RP 50-ohm</v>
      </c>
      <c r="Q136" s="8" t="s">
        <v>80</v>
      </c>
      <c r="R136" s="11" t="n">
        <v>0.5</v>
      </c>
      <c r="S136" s="11" t="n">
        <v>0.5</v>
      </c>
      <c r="T136" s="4" t="str">
        <f aca="false">Def_Sistemas_Conectores_Cabos!$C$8</f>
        <v>Cabo coaxial semi-rígido</v>
      </c>
      <c r="U136" s="18"/>
      <c r="V136" s="13"/>
    </row>
    <row r="137" customFormat="false" ht="15.75" hidden="true" customHeight="true" outlineLevel="0" collapsed="false">
      <c r="A137" s="4" t="str">
        <f aca="false">Def_Sistemas_Conectores_Cabos!$A$22</f>
        <v>BPM de elétrons</v>
      </c>
      <c r="B137" s="5" t="str">
        <f aca="false">Datas_Entregas!$A$2</f>
        <v>Booster/LTB</v>
      </c>
      <c r="C137" s="6" t="n">
        <f aca="false" t="array" ref="C137:C137">INDEX(Datas_Entregas!$B$2:$B$100, MATCH(B137, Datas_Entregas!$A$2:$A$100, 0), 1)</f>
        <v>43266</v>
      </c>
      <c r="D137" s="5" t="str">
        <f aca="false">Def_Status_Montagem!$A$4</f>
        <v>Comprado / Esperando entrega</v>
      </c>
      <c r="E137" s="4" t="str">
        <f aca="false">Def_Status_Montagem!$B$4</f>
        <v>Contratada (inclui etiqueta)</v>
      </c>
      <c r="F137" s="7"/>
      <c r="G137" s="8"/>
      <c r="H137" s="7" t="str">
        <f aca="false" t="array" ref="H137:H137">INDEX(Def_Instancias_Equipamentos!$E$2:$E$4986, MATCH(K137, Def_Instancias_Equipamentos!$D$2:$D$4986, 0), 1)</f>
        <v>BO-47U</v>
      </c>
      <c r="I137" s="8" t="str">
        <f aca="false" t="array" ref="I137:I137">INDEX(Def_Instancias_Equipamentos!$E$2:$E$4986, MATCH(L137, Def_Instancias_Equipamentos!$D$2:$D$4986, 0), 1)</f>
        <v>BO-47U</v>
      </c>
      <c r="J137" s="8" t="str">
        <f aca="false">IF(H137=I137, "INTERNO", "EXTERNO")</f>
        <v>INTERNO</v>
      </c>
      <c r="K137" s="9" t="str">
        <f aca="false">Def_Instancias_Equipamentos!$D$366</f>
        <v>BO-47U:DI-BPMPkup</v>
      </c>
      <c r="L137" s="4" t="str">
        <f aca="false">Def_Instancias_Equipamentos!$D$888</f>
        <v>BO-47U:DI-BPMSigPatch</v>
      </c>
      <c r="M137" s="10" t="s">
        <v>78</v>
      </c>
      <c r="N137" s="17" t="s">
        <v>81</v>
      </c>
      <c r="O137" s="9" t="str">
        <f aca="false">Def_Sistemas_Conectores_Cabos!$B$8</f>
        <v>SMA-RP 50-ohm</v>
      </c>
      <c r="P137" s="4" t="str">
        <f aca="false">Def_Sistemas_Conectores_Cabos!$B$8</f>
        <v>SMA-RP 50-ohm</v>
      </c>
      <c r="Q137" s="8" t="s">
        <v>80</v>
      </c>
      <c r="R137" s="11" t="n">
        <v>0.5</v>
      </c>
      <c r="S137" s="11" t="n">
        <v>0.5</v>
      </c>
      <c r="T137" s="4" t="str">
        <f aca="false">Def_Sistemas_Conectores_Cabos!$C$8</f>
        <v>Cabo coaxial semi-rígido</v>
      </c>
      <c r="U137" s="18"/>
      <c r="V137" s="13"/>
    </row>
    <row r="138" customFormat="false" ht="15.75" hidden="true" customHeight="true" outlineLevel="0" collapsed="false">
      <c r="A138" s="4" t="str">
        <f aca="false">Def_Sistemas_Conectores_Cabos!$A$22</f>
        <v>BPM de elétrons</v>
      </c>
      <c r="B138" s="5" t="str">
        <f aca="false">Datas_Entregas!$A$2</f>
        <v>Booster/LTB</v>
      </c>
      <c r="C138" s="6" t="n">
        <f aca="false" t="array" ref="C138:C138">INDEX(Datas_Entregas!$B$2:$B$100, MATCH(B138, Datas_Entregas!$A$2:$A$100, 0), 1)</f>
        <v>43266</v>
      </c>
      <c r="D138" s="5" t="str">
        <f aca="false">Def_Status_Montagem!$A$4</f>
        <v>Comprado / Esperando entrega</v>
      </c>
      <c r="E138" s="4" t="str">
        <f aca="false">Def_Status_Montagem!$B$4</f>
        <v>Contratada (inclui etiqueta)</v>
      </c>
      <c r="F138" s="7"/>
      <c r="G138" s="8"/>
      <c r="H138" s="7" t="str">
        <f aca="false" t="array" ref="H138:H138">INDEX(Def_Instancias_Equipamentos!$E$2:$E$4986, MATCH(K138, Def_Instancias_Equipamentos!$D$2:$D$4986, 0), 1)</f>
        <v>BO-48U</v>
      </c>
      <c r="I138" s="8" t="str">
        <f aca="false" t="array" ref="I138:I138">INDEX(Def_Instancias_Equipamentos!$E$2:$E$4986, MATCH(L138, Def_Instancias_Equipamentos!$D$2:$D$4986, 0), 1)</f>
        <v>BO-48U</v>
      </c>
      <c r="J138" s="8" t="str">
        <f aca="false">IF(H138=I138, "INTERNO", "EXTERNO")</f>
        <v>INTERNO</v>
      </c>
      <c r="K138" s="9" t="str">
        <f aca="false">Def_Instancias_Equipamentos!$D$367</f>
        <v>BO-48U:DI-BPMPkup</v>
      </c>
      <c r="L138" s="4" t="str">
        <f aca="false">Def_Instancias_Equipamentos!$D$889</f>
        <v>BO-48U:DI-BPMSigPatch</v>
      </c>
      <c r="M138" s="10" t="s">
        <v>78</v>
      </c>
      <c r="N138" s="17" t="s">
        <v>81</v>
      </c>
      <c r="O138" s="9" t="str">
        <f aca="false">Def_Sistemas_Conectores_Cabos!$B$8</f>
        <v>SMA-RP 50-ohm</v>
      </c>
      <c r="P138" s="4" t="str">
        <f aca="false">Def_Sistemas_Conectores_Cabos!$B$8</f>
        <v>SMA-RP 50-ohm</v>
      </c>
      <c r="Q138" s="8" t="s">
        <v>80</v>
      </c>
      <c r="R138" s="11" t="n">
        <v>0.5</v>
      </c>
      <c r="S138" s="11" t="n">
        <v>0.5</v>
      </c>
      <c r="T138" s="4" t="str">
        <f aca="false">Def_Sistemas_Conectores_Cabos!$C$8</f>
        <v>Cabo coaxial semi-rígido</v>
      </c>
      <c r="U138" s="18"/>
      <c r="V138" s="13"/>
    </row>
    <row r="139" customFormat="false" ht="15.75" hidden="true" customHeight="true" outlineLevel="0" collapsed="false">
      <c r="A139" s="4" t="str">
        <f aca="false">Def_Sistemas_Conectores_Cabos!$A$22</f>
        <v>BPM de elétrons</v>
      </c>
      <c r="B139" s="5" t="str">
        <f aca="false">Datas_Entregas!$A$2</f>
        <v>Booster/LTB</v>
      </c>
      <c r="C139" s="6" t="n">
        <f aca="false" t="array" ref="C139:C139">INDEX(Datas_Entregas!$B$2:$B$100, MATCH(B139, Datas_Entregas!$A$2:$A$100, 0), 1)</f>
        <v>43266</v>
      </c>
      <c r="D139" s="5" t="str">
        <f aca="false">Def_Status_Montagem!$A$4</f>
        <v>Comprado / Esperando entrega</v>
      </c>
      <c r="E139" s="4" t="str">
        <f aca="false">Def_Status_Montagem!$B$4</f>
        <v>Contratada (inclui etiqueta)</v>
      </c>
      <c r="F139" s="7"/>
      <c r="G139" s="8"/>
      <c r="H139" s="7" t="str">
        <f aca="false" t="array" ref="H139:H139">INDEX(Def_Instancias_Equipamentos!$E$2:$E$4986, MATCH(K139, Def_Instancias_Equipamentos!$D$2:$D$4986, 0), 1)</f>
        <v>BO-49U</v>
      </c>
      <c r="I139" s="8" t="str">
        <f aca="false" t="array" ref="I139:I139">INDEX(Def_Instancias_Equipamentos!$E$2:$E$4986, MATCH(L139, Def_Instancias_Equipamentos!$D$2:$D$4986, 0), 1)</f>
        <v>BO-49U</v>
      </c>
      <c r="J139" s="8" t="str">
        <f aca="false">IF(H139=I139, "INTERNO", "EXTERNO")</f>
        <v>INTERNO</v>
      </c>
      <c r="K139" s="9" t="str">
        <f aca="false">Def_Instancias_Equipamentos!$D$368</f>
        <v>BO-49U:DI-BPMPkup</v>
      </c>
      <c r="L139" s="4" t="str">
        <f aca="false">Def_Instancias_Equipamentos!$D$890</f>
        <v>BO-49U:DI-BPMSigPatch</v>
      </c>
      <c r="M139" s="10" t="s">
        <v>78</v>
      </c>
      <c r="N139" s="17" t="s">
        <v>81</v>
      </c>
      <c r="O139" s="9" t="str">
        <f aca="false">Def_Sistemas_Conectores_Cabos!$B$8</f>
        <v>SMA-RP 50-ohm</v>
      </c>
      <c r="P139" s="4" t="str">
        <f aca="false">Def_Sistemas_Conectores_Cabos!$B$8</f>
        <v>SMA-RP 50-ohm</v>
      </c>
      <c r="Q139" s="8" t="s">
        <v>80</v>
      </c>
      <c r="R139" s="11" t="n">
        <v>0.5</v>
      </c>
      <c r="S139" s="11" t="n">
        <v>0.5</v>
      </c>
      <c r="T139" s="4" t="str">
        <f aca="false">Def_Sistemas_Conectores_Cabos!$C$8</f>
        <v>Cabo coaxial semi-rígido</v>
      </c>
      <c r="U139" s="18"/>
      <c r="V139" s="13"/>
    </row>
    <row r="140" customFormat="false" ht="15.75" hidden="true" customHeight="true" outlineLevel="0" collapsed="false">
      <c r="A140" s="4" t="str">
        <f aca="false">Def_Sistemas_Conectores_Cabos!$A$22</f>
        <v>BPM de elétrons</v>
      </c>
      <c r="B140" s="5" t="str">
        <f aca="false">Datas_Entregas!$A$2</f>
        <v>Booster/LTB</v>
      </c>
      <c r="C140" s="6" t="n">
        <f aca="false" t="array" ref="C140:C140">INDEX(Datas_Entregas!$B$2:$B$100, MATCH(B140, Datas_Entregas!$A$2:$A$100, 0), 1)</f>
        <v>43266</v>
      </c>
      <c r="D140" s="5" t="str">
        <f aca="false">Def_Status_Montagem!$A$4</f>
        <v>Comprado / Esperando entrega</v>
      </c>
      <c r="E140" s="4" t="str">
        <f aca="false">Def_Status_Montagem!$B$4</f>
        <v>Contratada (inclui etiqueta)</v>
      </c>
      <c r="F140" s="7"/>
      <c r="G140" s="8"/>
      <c r="H140" s="7" t="str">
        <f aca="false" t="array" ref="H140:H140">INDEX(Def_Instancias_Equipamentos!$E$2:$E$4986, MATCH(K140, Def_Instancias_Equipamentos!$D$2:$D$4986, 0), 1)</f>
        <v>BO-50U</v>
      </c>
      <c r="I140" s="8" t="str">
        <f aca="false" t="array" ref="I140:I140">INDEX(Def_Instancias_Equipamentos!$E$2:$E$4986, MATCH(L140, Def_Instancias_Equipamentos!$D$2:$D$4986, 0), 1)</f>
        <v>BO-50U</v>
      </c>
      <c r="J140" s="8" t="str">
        <f aca="false">IF(H140=I140, "INTERNO", "EXTERNO")</f>
        <v>INTERNO</v>
      </c>
      <c r="K140" s="9" t="str">
        <f aca="false">Def_Instancias_Equipamentos!$D$369</f>
        <v>BO-50U:DI-BPMPkup</v>
      </c>
      <c r="L140" s="4" t="str">
        <f aca="false">Def_Instancias_Equipamentos!$D$891</f>
        <v>BO-50U:DI-BPMSigPatch</v>
      </c>
      <c r="M140" s="10" t="s">
        <v>78</v>
      </c>
      <c r="N140" s="17" t="s">
        <v>81</v>
      </c>
      <c r="O140" s="9" t="str">
        <f aca="false">Def_Sistemas_Conectores_Cabos!$B$8</f>
        <v>SMA-RP 50-ohm</v>
      </c>
      <c r="P140" s="4" t="str">
        <f aca="false">Def_Sistemas_Conectores_Cabos!$B$8</f>
        <v>SMA-RP 50-ohm</v>
      </c>
      <c r="Q140" s="8" t="s">
        <v>80</v>
      </c>
      <c r="R140" s="11" t="n">
        <v>0.5</v>
      </c>
      <c r="S140" s="11" t="n">
        <v>0.5</v>
      </c>
      <c r="T140" s="4" t="str">
        <f aca="false">Def_Sistemas_Conectores_Cabos!$C$8</f>
        <v>Cabo coaxial semi-rígido</v>
      </c>
      <c r="U140" s="18"/>
      <c r="V140" s="13"/>
    </row>
    <row r="141" customFormat="false" ht="15.75" hidden="true" customHeight="true" outlineLevel="0" collapsed="false">
      <c r="A141" s="4" t="str">
        <f aca="false">Def_Sistemas_Conectores_Cabos!$A$22</f>
        <v>BPM de elétrons</v>
      </c>
      <c r="B141" s="5" t="str">
        <f aca="false">Datas_Entregas!$A$3</f>
        <v>BTS/Anel</v>
      </c>
      <c r="C141" s="6" t="n">
        <f aca="false" t="array" ref="C141:C141">INDEX(Datas_Entregas!$B$2:$B$100, MATCH(B141, Datas_Entregas!$A$2:$A$100, 0), 1)</f>
        <v>43296</v>
      </c>
      <c r="D141" s="5" t="str">
        <f aca="false">Def_Status_Montagem!$A$4</f>
        <v>Comprado / Esperando entrega</v>
      </c>
      <c r="E141" s="4" t="str">
        <f aca="false">Def_Status_Montagem!$B$4</f>
        <v>Contratada (inclui etiqueta)</v>
      </c>
      <c r="F141" s="7"/>
      <c r="G141" s="8"/>
      <c r="H141" s="7" t="str">
        <f aca="false" t="array" ref="H141:H141">INDEX(Def_Instancias_Equipamentos!$E$2:$E$4986, MATCH(K141, Def_Instancias_Equipamentos!$D$2:$D$4986, 0), 1)</f>
        <v>SI-01C1</v>
      </c>
      <c r="I141" s="8" t="str">
        <f aca="false" t="array" ref="I141:I141">INDEX(Def_Instancias_Equipamentos!$E$2:$E$4986, MATCH(L141, Def_Instancias_Equipamentos!$D$2:$D$4986, 0), 1)</f>
        <v>SI-01C1</v>
      </c>
      <c r="J141" s="8" t="str">
        <f aca="false">IF(H141=I141, "INTERNO", "EXTERNO")</f>
        <v>INTERNO</v>
      </c>
      <c r="K141" s="9" t="str">
        <f aca="false">Def_Instancias_Equipamentos!$D$370</f>
        <v>SI-01C1:DI-BPMPkup-1</v>
      </c>
      <c r="L141" s="4" t="str">
        <f aca="false">Def_Instancias_Equipamentos!$D$892</f>
        <v>SI-01C1:DI-BPMSigPatch-1</v>
      </c>
      <c r="M141" s="10" t="s">
        <v>78</v>
      </c>
      <c r="N141" s="17" t="s">
        <v>81</v>
      </c>
      <c r="O141" s="9" t="str">
        <f aca="false">Def_Sistemas_Conectores_Cabos!$B$8</f>
        <v>SMA-RP 50-ohm</v>
      </c>
      <c r="P141" s="4" t="str">
        <f aca="false">Def_Sistemas_Conectores_Cabos!$B$8</f>
        <v>SMA-RP 50-ohm</v>
      </c>
      <c r="Q141" s="8" t="s">
        <v>80</v>
      </c>
      <c r="R141" s="11" t="n">
        <v>0.5</v>
      </c>
      <c r="S141" s="11" t="n">
        <v>0.5</v>
      </c>
      <c r="T141" s="4" t="str">
        <f aca="false">Def_Sistemas_Conectores_Cabos!$C$8</f>
        <v>Cabo coaxial semi-rígido</v>
      </c>
      <c r="U141" s="18"/>
      <c r="V141" s="13"/>
    </row>
    <row r="142" customFormat="false" ht="15.75" hidden="true" customHeight="true" outlineLevel="0" collapsed="false">
      <c r="A142" s="4" t="str">
        <f aca="false">Def_Sistemas_Conectores_Cabos!$A$22</f>
        <v>BPM de elétrons</v>
      </c>
      <c r="B142" s="5" t="str">
        <f aca="false">Datas_Entregas!$A$3</f>
        <v>BTS/Anel</v>
      </c>
      <c r="C142" s="6" t="n">
        <f aca="false" t="array" ref="C142:C142">INDEX(Datas_Entregas!$B$2:$B$100, MATCH(B142, Datas_Entregas!$A$2:$A$100, 0), 1)</f>
        <v>43296</v>
      </c>
      <c r="D142" s="5" t="str">
        <f aca="false">Def_Status_Montagem!$A$4</f>
        <v>Comprado / Esperando entrega</v>
      </c>
      <c r="E142" s="4" t="str">
        <f aca="false">Def_Status_Montagem!$B$4</f>
        <v>Contratada (inclui etiqueta)</v>
      </c>
      <c r="F142" s="7"/>
      <c r="G142" s="8"/>
      <c r="H142" s="7" t="str">
        <f aca="false" t="array" ref="H142:H142">INDEX(Def_Instancias_Equipamentos!$E$2:$E$4986, MATCH(K142, Def_Instancias_Equipamentos!$D$2:$D$4986, 0), 1)</f>
        <v>SI-01C1</v>
      </c>
      <c r="I142" s="8" t="str">
        <f aca="false" t="array" ref="I142:I142">INDEX(Def_Instancias_Equipamentos!$E$2:$E$4986, MATCH(L142, Def_Instancias_Equipamentos!$D$2:$D$4986, 0), 1)</f>
        <v>SI-01C1</v>
      </c>
      <c r="J142" s="8" t="str">
        <f aca="false">IF(H142=I142, "INTERNO", "EXTERNO")</f>
        <v>INTERNO</v>
      </c>
      <c r="K142" s="9" t="str">
        <f aca="false">Def_Instancias_Equipamentos!$D$371</f>
        <v>SI-01C1:DI-BPMPkup-2</v>
      </c>
      <c r="L142" s="4" t="str">
        <f aca="false">Def_Instancias_Equipamentos!$D$893</f>
        <v>SI-01C1:DI-BPMSigPatch-2</v>
      </c>
      <c r="M142" s="10" t="s">
        <v>78</v>
      </c>
      <c r="N142" s="17" t="s">
        <v>81</v>
      </c>
      <c r="O142" s="9" t="str">
        <f aca="false">Def_Sistemas_Conectores_Cabos!$B$8</f>
        <v>SMA-RP 50-ohm</v>
      </c>
      <c r="P142" s="4" t="str">
        <f aca="false">Def_Sistemas_Conectores_Cabos!$B$8</f>
        <v>SMA-RP 50-ohm</v>
      </c>
      <c r="Q142" s="8" t="s">
        <v>80</v>
      </c>
      <c r="R142" s="11" t="n">
        <v>0.5</v>
      </c>
      <c r="S142" s="11" t="n">
        <v>0.5</v>
      </c>
      <c r="T142" s="4" t="str">
        <f aca="false">Def_Sistemas_Conectores_Cabos!$C$8</f>
        <v>Cabo coaxial semi-rígido</v>
      </c>
      <c r="U142" s="18"/>
      <c r="V142" s="13"/>
    </row>
    <row r="143" customFormat="false" ht="15.75" hidden="true" customHeight="true" outlineLevel="0" collapsed="false">
      <c r="A143" s="4" t="str">
        <f aca="false">Def_Sistemas_Conectores_Cabos!$A$22</f>
        <v>BPM de elétrons</v>
      </c>
      <c r="B143" s="5" t="str">
        <f aca="false">Datas_Entregas!$A$3</f>
        <v>BTS/Anel</v>
      </c>
      <c r="C143" s="6" t="n">
        <f aca="false" t="array" ref="C143:C143">INDEX(Datas_Entregas!$B$2:$B$100, MATCH(B143, Datas_Entregas!$A$2:$A$100, 0), 1)</f>
        <v>43296</v>
      </c>
      <c r="D143" s="5" t="str">
        <f aca="false">Def_Status_Montagem!$A$4</f>
        <v>Comprado / Esperando entrega</v>
      </c>
      <c r="E143" s="4" t="str">
        <f aca="false">Def_Status_Montagem!$B$4</f>
        <v>Contratada (inclui etiqueta)</v>
      </c>
      <c r="F143" s="7"/>
      <c r="G143" s="8"/>
      <c r="H143" s="7" t="str">
        <f aca="false" t="array" ref="H143:H143">INDEX(Def_Instancias_Equipamentos!$E$2:$E$4986, MATCH(K143, Def_Instancias_Equipamentos!$D$2:$D$4986, 0), 1)</f>
        <v>SI-01C2</v>
      </c>
      <c r="I143" s="8" t="str">
        <f aca="false" t="array" ref="I143:I143">INDEX(Def_Instancias_Equipamentos!$E$2:$E$4986, MATCH(L143, Def_Instancias_Equipamentos!$D$2:$D$4986, 0), 1)</f>
        <v>SI-01C2</v>
      </c>
      <c r="J143" s="8" t="str">
        <f aca="false">IF(H143=I143, "INTERNO", "EXTERNO")</f>
        <v>INTERNO</v>
      </c>
      <c r="K143" s="9" t="str">
        <f aca="false">Def_Instancias_Equipamentos!$D$372</f>
        <v>SI-01C2:DI-BPMPkup</v>
      </c>
      <c r="L143" s="4" t="str">
        <f aca="false">Def_Instancias_Equipamentos!$D$894</f>
        <v>SI-01C2:DI-BPMSigPatch</v>
      </c>
      <c r="M143" s="10" t="s">
        <v>78</v>
      </c>
      <c r="N143" s="17" t="s">
        <v>81</v>
      </c>
      <c r="O143" s="9" t="str">
        <f aca="false">Def_Sistemas_Conectores_Cabos!$B$8</f>
        <v>SMA-RP 50-ohm</v>
      </c>
      <c r="P143" s="4" t="str">
        <f aca="false">Def_Sistemas_Conectores_Cabos!$B$8</f>
        <v>SMA-RP 50-ohm</v>
      </c>
      <c r="Q143" s="8" t="s">
        <v>80</v>
      </c>
      <c r="R143" s="11" t="n">
        <v>0.5</v>
      </c>
      <c r="S143" s="11" t="n">
        <v>0.5</v>
      </c>
      <c r="T143" s="4" t="str">
        <f aca="false">Def_Sistemas_Conectores_Cabos!$C$8</f>
        <v>Cabo coaxial semi-rígido</v>
      </c>
      <c r="U143" s="18"/>
      <c r="V143" s="13"/>
    </row>
    <row r="144" customFormat="false" ht="15.75" hidden="true" customHeight="true" outlineLevel="0" collapsed="false">
      <c r="A144" s="4" t="str">
        <f aca="false">Def_Sistemas_Conectores_Cabos!$A$22</f>
        <v>BPM de elétrons</v>
      </c>
      <c r="B144" s="5" t="str">
        <f aca="false">Datas_Entregas!$A$3</f>
        <v>BTS/Anel</v>
      </c>
      <c r="C144" s="6" t="n">
        <f aca="false" t="array" ref="C144:C144">INDEX(Datas_Entregas!$B$2:$B$100, MATCH(B144, Datas_Entregas!$A$2:$A$100, 0), 1)</f>
        <v>43296</v>
      </c>
      <c r="D144" s="5" t="str">
        <f aca="false">Def_Status_Montagem!$A$4</f>
        <v>Comprado / Esperando entrega</v>
      </c>
      <c r="E144" s="4" t="str">
        <f aca="false">Def_Status_Montagem!$B$4</f>
        <v>Contratada (inclui etiqueta)</v>
      </c>
      <c r="F144" s="7"/>
      <c r="G144" s="8"/>
      <c r="H144" s="7" t="str">
        <f aca="false" t="array" ref="H144:H144">INDEX(Def_Instancias_Equipamentos!$E$2:$E$4986, MATCH(K144, Def_Instancias_Equipamentos!$D$2:$D$4986, 0), 1)</f>
        <v>SI-01C3</v>
      </c>
      <c r="I144" s="8" t="str">
        <f aca="false" t="array" ref="I144:I144">INDEX(Def_Instancias_Equipamentos!$E$2:$E$4986, MATCH(L144, Def_Instancias_Equipamentos!$D$2:$D$4986, 0), 1)</f>
        <v>SI-01C3</v>
      </c>
      <c r="J144" s="8" t="str">
        <f aca="false">IF(H144=I144, "INTERNO", "EXTERNO")</f>
        <v>INTERNO</v>
      </c>
      <c r="K144" s="9" t="str">
        <f aca="false">Def_Instancias_Equipamentos!$D$373</f>
        <v>SI-01C3:DI-BPMPkup-1</v>
      </c>
      <c r="L144" s="4" t="str">
        <f aca="false">Def_Instancias_Equipamentos!$D$895</f>
        <v>SI-01C3:DI-BPMSigPatch-1</v>
      </c>
      <c r="M144" s="10" t="s">
        <v>78</v>
      </c>
      <c r="N144" s="17" t="s">
        <v>81</v>
      </c>
      <c r="O144" s="9" t="str">
        <f aca="false">Def_Sistemas_Conectores_Cabos!$B$8</f>
        <v>SMA-RP 50-ohm</v>
      </c>
      <c r="P144" s="4" t="str">
        <f aca="false">Def_Sistemas_Conectores_Cabos!$B$8</f>
        <v>SMA-RP 50-ohm</v>
      </c>
      <c r="Q144" s="8" t="s">
        <v>80</v>
      </c>
      <c r="R144" s="11" t="n">
        <v>0.5</v>
      </c>
      <c r="S144" s="11" t="n">
        <v>0.5</v>
      </c>
      <c r="T144" s="4" t="str">
        <f aca="false">Def_Sistemas_Conectores_Cabos!$C$8</f>
        <v>Cabo coaxial semi-rígido</v>
      </c>
      <c r="U144" s="18"/>
      <c r="V144" s="13"/>
    </row>
    <row r="145" customFormat="false" ht="15.75" hidden="true" customHeight="true" outlineLevel="0" collapsed="false">
      <c r="A145" s="4" t="str">
        <f aca="false">Def_Sistemas_Conectores_Cabos!$A$22</f>
        <v>BPM de elétrons</v>
      </c>
      <c r="B145" s="5" t="str">
        <f aca="false">Datas_Entregas!$A$3</f>
        <v>BTS/Anel</v>
      </c>
      <c r="C145" s="6" t="n">
        <f aca="false" t="array" ref="C145:C145">INDEX(Datas_Entregas!$B$2:$B$100, MATCH(B145, Datas_Entregas!$A$2:$A$100, 0), 1)</f>
        <v>43296</v>
      </c>
      <c r="D145" s="5" t="str">
        <f aca="false">Def_Status_Montagem!$A$4</f>
        <v>Comprado / Esperando entrega</v>
      </c>
      <c r="E145" s="4" t="str">
        <f aca="false">Def_Status_Montagem!$B$4</f>
        <v>Contratada (inclui etiqueta)</v>
      </c>
      <c r="F145" s="7"/>
      <c r="G145" s="8"/>
      <c r="H145" s="7" t="str">
        <f aca="false" t="array" ref="H145:H145">INDEX(Def_Instancias_Equipamentos!$E$2:$E$4986, MATCH(K145, Def_Instancias_Equipamentos!$D$2:$D$4986, 0), 1)</f>
        <v>SI-01C3</v>
      </c>
      <c r="I145" s="8" t="str">
        <f aca="false" t="array" ref="I145:I145">INDEX(Def_Instancias_Equipamentos!$E$2:$E$4986, MATCH(L145, Def_Instancias_Equipamentos!$D$2:$D$4986, 0), 1)</f>
        <v>SI-01C3</v>
      </c>
      <c r="J145" s="8" t="str">
        <f aca="false">IF(H145=I145, "INTERNO", "EXTERNO")</f>
        <v>INTERNO</v>
      </c>
      <c r="K145" s="9" t="str">
        <f aca="false">Def_Instancias_Equipamentos!$D$374</f>
        <v>SI-01C3:DI-BPMPkup-2</v>
      </c>
      <c r="L145" s="4" t="str">
        <f aca="false">Def_Instancias_Equipamentos!$D$896</f>
        <v>SI-01C3:DI-BPMSigPatch-2</v>
      </c>
      <c r="M145" s="10" t="s">
        <v>78</v>
      </c>
      <c r="N145" s="17" t="s">
        <v>81</v>
      </c>
      <c r="O145" s="9" t="str">
        <f aca="false">Def_Sistemas_Conectores_Cabos!$B$8</f>
        <v>SMA-RP 50-ohm</v>
      </c>
      <c r="P145" s="4" t="str">
        <f aca="false">Def_Sistemas_Conectores_Cabos!$B$8</f>
        <v>SMA-RP 50-ohm</v>
      </c>
      <c r="Q145" s="8" t="s">
        <v>80</v>
      </c>
      <c r="R145" s="11" t="n">
        <v>0.5</v>
      </c>
      <c r="S145" s="11" t="n">
        <v>0.5</v>
      </c>
      <c r="T145" s="4" t="str">
        <f aca="false">Def_Sistemas_Conectores_Cabos!$C$8</f>
        <v>Cabo coaxial semi-rígido</v>
      </c>
      <c r="U145" s="18"/>
      <c r="V145" s="13"/>
    </row>
    <row r="146" customFormat="false" ht="15.75" hidden="true" customHeight="true" outlineLevel="0" collapsed="false">
      <c r="A146" s="4" t="str">
        <f aca="false">Def_Sistemas_Conectores_Cabos!$A$22</f>
        <v>BPM de elétrons</v>
      </c>
      <c r="B146" s="5" t="str">
        <f aca="false">Datas_Entregas!$A$3</f>
        <v>BTS/Anel</v>
      </c>
      <c r="C146" s="6" t="n">
        <f aca="false" t="array" ref="C146:C146">INDEX(Datas_Entregas!$B$2:$B$100, MATCH(B146, Datas_Entregas!$A$2:$A$100, 0), 1)</f>
        <v>43296</v>
      </c>
      <c r="D146" s="5" t="str">
        <f aca="false">Def_Status_Montagem!$A$4</f>
        <v>Comprado / Esperando entrega</v>
      </c>
      <c r="E146" s="4" t="str">
        <f aca="false">Def_Status_Montagem!$B$4</f>
        <v>Contratada (inclui etiqueta)</v>
      </c>
      <c r="F146" s="7"/>
      <c r="G146" s="8"/>
      <c r="H146" s="7" t="str">
        <f aca="false" t="array" ref="H146:H146">INDEX(Def_Instancias_Equipamentos!$E$2:$E$4986, MATCH(K146, Def_Instancias_Equipamentos!$D$2:$D$4986, 0), 1)</f>
        <v>SI-01C4</v>
      </c>
      <c r="I146" s="8" t="str">
        <f aca="false" t="array" ref="I146:I146">INDEX(Def_Instancias_Equipamentos!$E$2:$E$4986, MATCH(L146, Def_Instancias_Equipamentos!$D$2:$D$4986, 0), 1)</f>
        <v>SI-01C4</v>
      </c>
      <c r="J146" s="8" t="str">
        <f aca="false">IF(H146=I146, "INTERNO", "EXTERNO")</f>
        <v>INTERNO</v>
      </c>
      <c r="K146" s="9" t="str">
        <f aca="false">Def_Instancias_Equipamentos!$D$375</f>
        <v>SI-01C4:DI-BPMPkup</v>
      </c>
      <c r="L146" s="4" t="str">
        <f aca="false">Def_Instancias_Equipamentos!$D$897</f>
        <v>SI-01C4:DI-BPMSigPatch</v>
      </c>
      <c r="M146" s="10" t="s">
        <v>78</v>
      </c>
      <c r="N146" s="17" t="s">
        <v>81</v>
      </c>
      <c r="O146" s="9" t="str">
        <f aca="false">Def_Sistemas_Conectores_Cabos!$B$8</f>
        <v>SMA-RP 50-ohm</v>
      </c>
      <c r="P146" s="4" t="str">
        <f aca="false">Def_Sistemas_Conectores_Cabos!$B$8</f>
        <v>SMA-RP 50-ohm</v>
      </c>
      <c r="Q146" s="8" t="s">
        <v>80</v>
      </c>
      <c r="R146" s="11" t="n">
        <v>0.5</v>
      </c>
      <c r="S146" s="11" t="n">
        <v>0.5</v>
      </c>
      <c r="T146" s="4" t="str">
        <f aca="false">Def_Sistemas_Conectores_Cabos!$C$8</f>
        <v>Cabo coaxial semi-rígido</v>
      </c>
      <c r="U146" s="18"/>
      <c r="V146" s="13"/>
    </row>
    <row r="147" customFormat="false" ht="15.75" hidden="true" customHeight="true" outlineLevel="0" collapsed="false">
      <c r="A147" s="4" t="str">
        <f aca="false">Def_Sistemas_Conectores_Cabos!$A$22</f>
        <v>BPM de elétrons</v>
      </c>
      <c r="B147" s="5" t="str">
        <f aca="false">Datas_Entregas!$A$3</f>
        <v>BTS/Anel</v>
      </c>
      <c r="C147" s="6" t="n">
        <f aca="false" t="array" ref="C147:C147">INDEX(Datas_Entregas!$B$2:$B$100, MATCH(B147, Datas_Entregas!$A$2:$A$100, 0), 1)</f>
        <v>43296</v>
      </c>
      <c r="D147" s="5" t="str">
        <f aca="false">Def_Status_Montagem!$A$4</f>
        <v>Comprado / Esperando entrega</v>
      </c>
      <c r="E147" s="4" t="str">
        <f aca="false">Def_Status_Montagem!$B$4</f>
        <v>Contratada (inclui etiqueta)</v>
      </c>
      <c r="F147" s="7"/>
      <c r="G147" s="8"/>
      <c r="H147" s="7" t="str">
        <f aca="false" t="array" ref="H147:H147">INDEX(Def_Instancias_Equipamentos!$E$2:$E$4986, MATCH(K147, Def_Instancias_Equipamentos!$D$2:$D$4986, 0), 1)</f>
        <v>SI-01M1</v>
      </c>
      <c r="I147" s="8" t="str">
        <f aca="false" t="array" ref="I147:I147">INDEX(Def_Instancias_Equipamentos!$E$2:$E$4986, MATCH(L147, Def_Instancias_Equipamentos!$D$2:$D$4986, 0), 1)</f>
        <v>SI-01M1</v>
      </c>
      <c r="J147" s="8" t="str">
        <f aca="false">IF(H147=I147, "INTERNO", "EXTERNO")</f>
        <v>INTERNO</v>
      </c>
      <c r="K147" s="9" t="str">
        <f aca="false">Def_Instancias_Equipamentos!$D$376</f>
        <v>SI-01M1:DI-BPMPkup</v>
      </c>
      <c r="L147" s="4" t="str">
        <f aca="false">Def_Instancias_Equipamentos!$D$898</f>
        <v>SI-01M1:DI-BPMSigPatch</v>
      </c>
      <c r="M147" s="10" t="s">
        <v>78</v>
      </c>
      <c r="N147" s="17" t="s">
        <v>81</v>
      </c>
      <c r="O147" s="9" t="str">
        <f aca="false">Def_Sistemas_Conectores_Cabos!$B$8</f>
        <v>SMA-RP 50-ohm</v>
      </c>
      <c r="P147" s="4" t="str">
        <f aca="false">Def_Sistemas_Conectores_Cabos!$B$8</f>
        <v>SMA-RP 50-ohm</v>
      </c>
      <c r="Q147" s="8" t="s">
        <v>80</v>
      </c>
      <c r="R147" s="11" t="n">
        <v>0.5</v>
      </c>
      <c r="S147" s="11" t="n">
        <v>0.5</v>
      </c>
      <c r="T147" s="4" t="str">
        <f aca="false">Def_Sistemas_Conectores_Cabos!$C$8</f>
        <v>Cabo coaxial semi-rígido</v>
      </c>
      <c r="U147" s="18"/>
      <c r="V147" s="13"/>
    </row>
    <row r="148" customFormat="false" ht="15.75" hidden="true" customHeight="true" outlineLevel="0" collapsed="false">
      <c r="A148" s="4" t="str">
        <f aca="false">Def_Sistemas_Conectores_Cabos!$A$22</f>
        <v>BPM de elétrons</v>
      </c>
      <c r="B148" s="5" t="str">
        <f aca="false">Datas_Entregas!$A$3</f>
        <v>BTS/Anel</v>
      </c>
      <c r="C148" s="6" t="n">
        <f aca="false" t="array" ref="C148:C148">INDEX(Datas_Entregas!$B$2:$B$100, MATCH(B148, Datas_Entregas!$A$2:$A$100, 0), 1)</f>
        <v>43296</v>
      </c>
      <c r="D148" s="5" t="str">
        <f aca="false">Def_Status_Montagem!$A$4</f>
        <v>Comprado / Esperando entrega</v>
      </c>
      <c r="E148" s="4" t="str">
        <f aca="false">Def_Status_Montagem!$B$4</f>
        <v>Contratada (inclui etiqueta)</v>
      </c>
      <c r="F148" s="7"/>
      <c r="G148" s="8"/>
      <c r="H148" s="7" t="str">
        <f aca="false" t="array" ref="H148:H148">INDEX(Def_Instancias_Equipamentos!$E$2:$E$4986, MATCH(K148, Def_Instancias_Equipamentos!$D$2:$D$4986, 0), 1)</f>
        <v>SI-01M2</v>
      </c>
      <c r="I148" s="8" t="str">
        <f aca="false" t="array" ref="I148:I148">INDEX(Def_Instancias_Equipamentos!$E$2:$E$4986, MATCH(L148, Def_Instancias_Equipamentos!$D$2:$D$4986, 0), 1)</f>
        <v>SI-01M2</v>
      </c>
      <c r="J148" s="8" t="str">
        <f aca="false">IF(H148=I148, "INTERNO", "EXTERNO")</f>
        <v>INTERNO</v>
      </c>
      <c r="K148" s="9" t="str">
        <f aca="false">Def_Instancias_Equipamentos!$D$377</f>
        <v>SI-01M2:DI-BPMPkup</v>
      </c>
      <c r="L148" s="4" t="str">
        <f aca="false">Def_Instancias_Equipamentos!$D$899</f>
        <v>SI-01M2:DI-BPMSigPatch</v>
      </c>
      <c r="M148" s="10" t="s">
        <v>78</v>
      </c>
      <c r="N148" s="17" t="s">
        <v>81</v>
      </c>
      <c r="O148" s="9" t="str">
        <f aca="false">Def_Sistemas_Conectores_Cabos!$B$8</f>
        <v>SMA-RP 50-ohm</v>
      </c>
      <c r="P148" s="4" t="str">
        <f aca="false">Def_Sistemas_Conectores_Cabos!$B$8</f>
        <v>SMA-RP 50-ohm</v>
      </c>
      <c r="Q148" s="8" t="s">
        <v>80</v>
      </c>
      <c r="R148" s="11" t="n">
        <v>0.5</v>
      </c>
      <c r="S148" s="11" t="n">
        <v>0.5</v>
      </c>
      <c r="T148" s="4" t="str">
        <f aca="false">Def_Sistemas_Conectores_Cabos!$C$8</f>
        <v>Cabo coaxial semi-rígido</v>
      </c>
      <c r="U148" s="18"/>
      <c r="V148" s="13"/>
    </row>
    <row r="149" customFormat="false" ht="15.75" hidden="true" customHeight="true" outlineLevel="0" collapsed="false">
      <c r="A149" s="4" t="str">
        <f aca="false">Def_Sistemas_Conectores_Cabos!$A$22</f>
        <v>BPM de elétrons</v>
      </c>
      <c r="B149" s="5" t="str">
        <f aca="false">Datas_Entregas!$A$3</f>
        <v>BTS/Anel</v>
      </c>
      <c r="C149" s="6" t="n">
        <f aca="false" t="array" ref="C149:C149">INDEX(Datas_Entregas!$B$2:$B$100, MATCH(B149, Datas_Entregas!$A$2:$A$100, 0), 1)</f>
        <v>43296</v>
      </c>
      <c r="D149" s="5" t="str">
        <f aca="false">Def_Status_Montagem!$A$4</f>
        <v>Comprado / Esperando entrega</v>
      </c>
      <c r="E149" s="4" t="str">
        <f aca="false">Def_Status_Montagem!$B$4</f>
        <v>Contratada (inclui etiqueta)</v>
      </c>
      <c r="F149" s="7"/>
      <c r="G149" s="8"/>
      <c r="H149" s="7" t="str">
        <f aca="false" t="array" ref="H149:H149">INDEX(Def_Instancias_Equipamentos!$E$2:$E$4986, MATCH(K149, Def_Instancias_Equipamentos!$D$2:$D$4986, 0), 1)</f>
        <v>SI-01SA</v>
      </c>
      <c r="I149" s="8" t="str">
        <f aca="false" t="array" ref="I149:I149">INDEX(Def_Instancias_Equipamentos!$E$2:$E$4986, MATCH(L149, Def_Instancias_Equipamentos!$D$2:$D$4986, 0), 1)</f>
        <v>SI-01SA</v>
      </c>
      <c r="J149" s="8" t="str">
        <f aca="false">IF(H149=I149, "INTERNO", "EXTERNO")</f>
        <v>INTERNO</v>
      </c>
      <c r="K149" s="9" t="str">
        <f aca="false">Def_Instancias_Equipamentos!$D$530</f>
        <v>SI-01SA:DI-BPMPkup-1</v>
      </c>
      <c r="L149" s="4" t="str">
        <f aca="false">Def_Instancias_Equipamentos!$D$1052</f>
        <v>SI-01SA:DI-BPMSigPatch-1</v>
      </c>
      <c r="M149" s="10" t="s">
        <v>78</v>
      </c>
      <c r="N149" s="17" t="s">
        <v>81</v>
      </c>
      <c r="O149" s="9" t="str">
        <f aca="false">Def_Sistemas_Conectores_Cabos!$B$8</f>
        <v>SMA-RP 50-ohm</v>
      </c>
      <c r="P149" s="4" t="str">
        <f aca="false">Def_Sistemas_Conectores_Cabos!$B$8</f>
        <v>SMA-RP 50-ohm</v>
      </c>
      <c r="Q149" s="8" t="s">
        <v>80</v>
      </c>
      <c r="R149" s="11" t="n">
        <v>0.5</v>
      </c>
      <c r="S149" s="11" t="n">
        <v>0.5</v>
      </c>
      <c r="T149" s="4" t="str">
        <f aca="false">Def_Sistemas_Conectores_Cabos!$C$8</f>
        <v>Cabo coaxial semi-rígido</v>
      </c>
      <c r="U149" s="18"/>
      <c r="V149" s="13"/>
    </row>
    <row r="150" customFormat="false" ht="15.75" hidden="true" customHeight="true" outlineLevel="0" collapsed="false">
      <c r="A150" s="4" t="str">
        <f aca="false">Def_Sistemas_Conectores_Cabos!$A$22</f>
        <v>BPM de elétrons</v>
      </c>
      <c r="B150" s="5" t="str">
        <f aca="false">Datas_Entregas!$A$3</f>
        <v>BTS/Anel</v>
      </c>
      <c r="C150" s="6" t="n">
        <f aca="false" t="array" ref="C150:C150">INDEX(Datas_Entregas!$B$2:$B$100, MATCH(B150, Datas_Entregas!$A$2:$A$100, 0), 1)</f>
        <v>43296</v>
      </c>
      <c r="D150" s="5" t="str">
        <f aca="false">Def_Status_Montagem!$A$4</f>
        <v>Comprado / Esperando entrega</v>
      </c>
      <c r="E150" s="4" t="str">
        <f aca="false">Def_Status_Montagem!$B$4</f>
        <v>Contratada (inclui etiqueta)</v>
      </c>
      <c r="F150" s="7"/>
      <c r="G150" s="8"/>
      <c r="H150" s="7" t="str">
        <f aca="false" t="array" ref="H150:H150">INDEX(Def_Instancias_Equipamentos!$E$2:$E$4986, MATCH(K150, Def_Instancias_Equipamentos!$D$2:$D$4986, 0), 1)</f>
        <v>SI-01SA</v>
      </c>
      <c r="I150" s="8" t="str">
        <f aca="false" t="array" ref="I150:I150">INDEX(Def_Instancias_Equipamentos!$E$2:$E$4986, MATCH(L150, Def_Instancias_Equipamentos!$D$2:$D$4986, 0), 1)</f>
        <v>SI-01SA</v>
      </c>
      <c r="J150" s="8" t="str">
        <f aca="false">IF(H150=I150, "INTERNO", "EXTERNO")</f>
        <v>INTERNO</v>
      </c>
      <c r="K150" s="9" t="str">
        <f aca="false">Def_Instancias_Equipamentos!$D$531</f>
        <v>SI-01SA:DI-BPMPkup-2</v>
      </c>
      <c r="L150" s="4" t="str">
        <f aca="false">Def_Instancias_Equipamentos!$D$1053</f>
        <v>SI-01SA:DI-BPMSigPatch-2</v>
      </c>
      <c r="M150" s="10" t="s">
        <v>78</v>
      </c>
      <c r="N150" s="17" t="s">
        <v>81</v>
      </c>
      <c r="O150" s="9" t="str">
        <f aca="false">Def_Sistemas_Conectores_Cabos!$B$8</f>
        <v>SMA-RP 50-ohm</v>
      </c>
      <c r="P150" s="4" t="str">
        <f aca="false">Def_Sistemas_Conectores_Cabos!$B$8</f>
        <v>SMA-RP 50-ohm</v>
      </c>
      <c r="Q150" s="8" t="s">
        <v>80</v>
      </c>
      <c r="R150" s="11" t="n">
        <v>0.5</v>
      </c>
      <c r="S150" s="11" t="n">
        <v>0.5</v>
      </c>
      <c r="T150" s="4" t="str">
        <f aca="false">Def_Sistemas_Conectores_Cabos!$C$8</f>
        <v>Cabo coaxial semi-rígido</v>
      </c>
      <c r="U150" s="18"/>
      <c r="V150" s="13"/>
    </row>
    <row r="151" customFormat="false" ht="15.75" hidden="true" customHeight="true" outlineLevel="0" collapsed="false">
      <c r="A151" s="4" t="str">
        <f aca="false">Def_Sistemas_Conectores_Cabos!$A$22</f>
        <v>BPM de elétrons</v>
      </c>
      <c r="B151" s="5" t="str">
        <f aca="false">Datas_Entregas!$A$3</f>
        <v>BTS/Anel</v>
      </c>
      <c r="C151" s="6" t="n">
        <f aca="false" t="array" ref="C151:C151">INDEX(Datas_Entregas!$B$2:$B$100, MATCH(B151, Datas_Entregas!$A$2:$A$100, 0), 1)</f>
        <v>43296</v>
      </c>
      <c r="D151" s="5" t="str">
        <f aca="false">Def_Status_Montagem!$A$4</f>
        <v>Comprado / Esperando entrega</v>
      </c>
      <c r="E151" s="4" t="str">
        <f aca="false">Def_Status_Montagem!$B$4</f>
        <v>Contratada (inclui etiqueta)</v>
      </c>
      <c r="F151" s="7"/>
      <c r="G151" s="8"/>
      <c r="H151" s="7" t="str">
        <f aca="false" t="array" ref="H151:H151">INDEX(Def_Instancias_Equipamentos!$E$2:$E$4986, MATCH(K151, Def_Instancias_Equipamentos!$D$2:$D$4986, 0), 1)</f>
        <v>SI-02C1</v>
      </c>
      <c r="I151" s="8" t="str">
        <f aca="false" t="array" ref="I151:I151">INDEX(Def_Instancias_Equipamentos!$E$2:$E$4986, MATCH(L151, Def_Instancias_Equipamentos!$D$2:$D$4986, 0), 1)</f>
        <v>SI-02C1</v>
      </c>
      <c r="J151" s="8" t="str">
        <f aca="false">IF(H151=I151, "INTERNO", "EXTERNO")</f>
        <v>INTERNO</v>
      </c>
      <c r="K151" s="9" t="str">
        <f aca="false">Def_Instancias_Equipamentos!$D$378</f>
        <v>SI-02C1:DI-BPMPkup-1</v>
      </c>
      <c r="L151" s="4" t="str">
        <f aca="false">Def_Instancias_Equipamentos!$D$900</f>
        <v>SI-02C1:DI-BPMSigPatch-1</v>
      </c>
      <c r="M151" s="10" t="s">
        <v>78</v>
      </c>
      <c r="N151" s="17" t="s">
        <v>81</v>
      </c>
      <c r="O151" s="9" t="str">
        <f aca="false">Def_Sistemas_Conectores_Cabos!$B$8</f>
        <v>SMA-RP 50-ohm</v>
      </c>
      <c r="P151" s="4" t="str">
        <f aca="false">Def_Sistemas_Conectores_Cabos!$B$8</f>
        <v>SMA-RP 50-ohm</v>
      </c>
      <c r="Q151" s="8" t="s">
        <v>80</v>
      </c>
      <c r="R151" s="11" t="n">
        <v>0.5</v>
      </c>
      <c r="S151" s="11" t="n">
        <v>0.5</v>
      </c>
      <c r="T151" s="4" t="str">
        <f aca="false">Def_Sistemas_Conectores_Cabos!$C$8</f>
        <v>Cabo coaxial semi-rígido</v>
      </c>
      <c r="U151" s="18"/>
      <c r="V151" s="13"/>
    </row>
    <row r="152" customFormat="false" ht="15.75" hidden="true" customHeight="true" outlineLevel="0" collapsed="false">
      <c r="A152" s="4" t="str">
        <f aca="false">Def_Sistemas_Conectores_Cabos!$A$22</f>
        <v>BPM de elétrons</v>
      </c>
      <c r="B152" s="5" t="str">
        <f aca="false">Datas_Entregas!$A$3</f>
        <v>BTS/Anel</v>
      </c>
      <c r="C152" s="6" t="n">
        <f aca="false" t="array" ref="C152:C152">INDEX(Datas_Entregas!$B$2:$B$100, MATCH(B152, Datas_Entregas!$A$2:$A$100, 0), 1)</f>
        <v>43296</v>
      </c>
      <c r="D152" s="5" t="str">
        <f aca="false">Def_Status_Montagem!$A$4</f>
        <v>Comprado / Esperando entrega</v>
      </c>
      <c r="E152" s="4" t="str">
        <f aca="false">Def_Status_Montagem!$B$4</f>
        <v>Contratada (inclui etiqueta)</v>
      </c>
      <c r="F152" s="7"/>
      <c r="G152" s="8"/>
      <c r="H152" s="7" t="str">
        <f aca="false" t="array" ref="H152:H152">INDEX(Def_Instancias_Equipamentos!$E$2:$E$4986, MATCH(K152, Def_Instancias_Equipamentos!$D$2:$D$4986, 0), 1)</f>
        <v>SI-02C1</v>
      </c>
      <c r="I152" s="8" t="str">
        <f aca="false" t="array" ref="I152:I152">INDEX(Def_Instancias_Equipamentos!$E$2:$E$4986, MATCH(L152, Def_Instancias_Equipamentos!$D$2:$D$4986, 0), 1)</f>
        <v>SI-02C1</v>
      </c>
      <c r="J152" s="8" t="str">
        <f aca="false">IF(H152=I152, "INTERNO", "EXTERNO")</f>
        <v>INTERNO</v>
      </c>
      <c r="K152" s="9" t="str">
        <f aca="false">Def_Instancias_Equipamentos!$D$379</f>
        <v>SI-02C1:DI-BPMPkup-2</v>
      </c>
      <c r="L152" s="4" t="str">
        <f aca="false">Def_Instancias_Equipamentos!$D$901</f>
        <v>SI-02C1:DI-BPMSigPatch-2</v>
      </c>
      <c r="M152" s="10" t="s">
        <v>78</v>
      </c>
      <c r="N152" s="17" t="s">
        <v>81</v>
      </c>
      <c r="O152" s="9" t="str">
        <f aca="false">Def_Sistemas_Conectores_Cabos!$B$8</f>
        <v>SMA-RP 50-ohm</v>
      </c>
      <c r="P152" s="4" t="str">
        <f aca="false">Def_Sistemas_Conectores_Cabos!$B$8</f>
        <v>SMA-RP 50-ohm</v>
      </c>
      <c r="Q152" s="8" t="s">
        <v>80</v>
      </c>
      <c r="R152" s="11" t="n">
        <v>0.5</v>
      </c>
      <c r="S152" s="11" t="n">
        <v>0.5</v>
      </c>
      <c r="T152" s="4" t="str">
        <f aca="false">Def_Sistemas_Conectores_Cabos!$C$8</f>
        <v>Cabo coaxial semi-rígido</v>
      </c>
      <c r="U152" s="18"/>
      <c r="V152" s="13"/>
    </row>
    <row r="153" customFormat="false" ht="15.75" hidden="true" customHeight="true" outlineLevel="0" collapsed="false">
      <c r="A153" s="4" t="str">
        <f aca="false">Def_Sistemas_Conectores_Cabos!$A$22</f>
        <v>BPM de elétrons</v>
      </c>
      <c r="B153" s="5" t="str">
        <f aca="false">Datas_Entregas!$A$3</f>
        <v>BTS/Anel</v>
      </c>
      <c r="C153" s="6" t="n">
        <f aca="false" t="array" ref="C153:C153">INDEX(Datas_Entregas!$B$2:$B$100, MATCH(B153, Datas_Entregas!$A$2:$A$100, 0), 1)</f>
        <v>43296</v>
      </c>
      <c r="D153" s="5" t="str">
        <f aca="false">Def_Status_Montagem!$A$4</f>
        <v>Comprado / Esperando entrega</v>
      </c>
      <c r="E153" s="4" t="str">
        <f aca="false">Def_Status_Montagem!$B$4</f>
        <v>Contratada (inclui etiqueta)</v>
      </c>
      <c r="F153" s="7"/>
      <c r="G153" s="8"/>
      <c r="H153" s="7" t="str">
        <f aca="false" t="array" ref="H153:H153">INDEX(Def_Instancias_Equipamentos!$E$2:$E$4986, MATCH(K153, Def_Instancias_Equipamentos!$D$2:$D$4986, 0), 1)</f>
        <v>SI-02C2</v>
      </c>
      <c r="I153" s="8" t="str">
        <f aca="false" t="array" ref="I153:I153">INDEX(Def_Instancias_Equipamentos!$E$2:$E$4986, MATCH(L153, Def_Instancias_Equipamentos!$D$2:$D$4986, 0), 1)</f>
        <v>SI-02C2</v>
      </c>
      <c r="J153" s="8" t="str">
        <f aca="false">IF(H153=I153, "INTERNO", "EXTERNO")</f>
        <v>INTERNO</v>
      </c>
      <c r="K153" s="9" t="str">
        <f aca="false">Def_Instancias_Equipamentos!$D$380</f>
        <v>SI-02C2:DI-BPMPkup</v>
      </c>
      <c r="L153" s="4" t="str">
        <f aca="false">Def_Instancias_Equipamentos!$D$902</f>
        <v>SI-02C2:DI-BPMSigPatch</v>
      </c>
      <c r="M153" s="10" t="s">
        <v>78</v>
      </c>
      <c r="N153" s="17" t="s">
        <v>81</v>
      </c>
      <c r="O153" s="9" t="str">
        <f aca="false">Def_Sistemas_Conectores_Cabos!$B$8</f>
        <v>SMA-RP 50-ohm</v>
      </c>
      <c r="P153" s="4" t="str">
        <f aca="false">Def_Sistemas_Conectores_Cabos!$B$8</f>
        <v>SMA-RP 50-ohm</v>
      </c>
      <c r="Q153" s="8" t="s">
        <v>80</v>
      </c>
      <c r="R153" s="11" t="n">
        <v>0.5</v>
      </c>
      <c r="S153" s="11" t="n">
        <v>0.5</v>
      </c>
      <c r="T153" s="4" t="str">
        <f aca="false">Def_Sistemas_Conectores_Cabos!$C$8</f>
        <v>Cabo coaxial semi-rígido</v>
      </c>
      <c r="U153" s="18"/>
      <c r="V153" s="13"/>
    </row>
    <row r="154" customFormat="false" ht="15.75" hidden="true" customHeight="true" outlineLevel="0" collapsed="false">
      <c r="A154" s="4" t="str">
        <f aca="false">Def_Sistemas_Conectores_Cabos!$A$22</f>
        <v>BPM de elétrons</v>
      </c>
      <c r="B154" s="5" t="str">
        <f aca="false">Datas_Entregas!$A$3</f>
        <v>BTS/Anel</v>
      </c>
      <c r="C154" s="6" t="n">
        <f aca="false" t="array" ref="C154:C154">INDEX(Datas_Entregas!$B$2:$B$100, MATCH(B154, Datas_Entregas!$A$2:$A$100, 0), 1)</f>
        <v>43296</v>
      </c>
      <c r="D154" s="5" t="str">
        <f aca="false">Def_Status_Montagem!$A$4</f>
        <v>Comprado / Esperando entrega</v>
      </c>
      <c r="E154" s="4" t="str">
        <f aca="false">Def_Status_Montagem!$B$4</f>
        <v>Contratada (inclui etiqueta)</v>
      </c>
      <c r="F154" s="7"/>
      <c r="G154" s="8"/>
      <c r="H154" s="7" t="str">
        <f aca="false" t="array" ref="H154:H154">INDEX(Def_Instancias_Equipamentos!$E$2:$E$4986, MATCH(K154, Def_Instancias_Equipamentos!$D$2:$D$4986, 0), 1)</f>
        <v>SI-02C3</v>
      </c>
      <c r="I154" s="8" t="str">
        <f aca="false" t="array" ref="I154:I154">INDEX(Def_Instancias_Equipamentos!$E$2:$E$4986, MATCH(L154, Def_Instancias_Equipamentos!$D$2:$D$4986, 0), 1)</f>
        <v>SI-02C3</v>
      </c>
      <c r="J154" s="8" t="str">
        <f aca="false">IF(H154=I154, "INTERNO", "EXTERNO")</f>
        <v>INTERNO</v>
      </c>
      <c r="K154" s="9" t="str">
        <f aca="false">Def_Instancias_Equipamentos!$D$381</f>
        <v>SI-02C3:DI-BPMPkup-1</v>
      </c>
      <c r="L154" s="4" t="str">
        <f aca="false">Def_Instancias_Equipamentos!$D$903</f>
        <v>SI-02C3:DI-BPMSigPatch-1</v>
      </c>
      <c r="M154" s="10" t="s">
        <v>78</v>
      </c>
      <c r="N154" s="17" t="s">
        <v>81</v>
      </c>
      <c r="O154" s="9" t="str">
        <f aca="false">Def_Sistemas_Conectores_Cabos!$B$8</f>
        <v>SMA-RP 50-ohm</v>
      </c>
      <c r="P154" s="4" t="str">
        <f aca="false">Def_Sistemas_Conectores_Cabos!$B$8</f>
        <v>SMA-RP 50-ohm</v>
      </c>
      <c r="Q154" s="8" t="s">
        <v>80</v>
      </c>
      <c r="R154" s="11" t="n">
        <v>0.5</v>
      </c>
      <c r="S154" s="11" t="n">
        <v>0.5</v>
      </c>
      <c r="T154" s="4" t="str">
        <f aca="false">Def_Sistemas_Conectores_Cabos!$C$8</f>
        <v>Cabo coaxial semi-rígido</v>
      </c>
      <c r="U154" s="18"/>
      <c r="V154" s="13"/>
    </row>
    <row r="155" customFormat="false" ht="15.75" hidden="true" customHeight="true" outlineLevel="0" collapsed="false">
      <c r="A155" s="4" t="str">
        <f aca="false">Def_Sistemas_Conectores_Cabos!$A$22</f>
        <v>BPM de elétrons</v>
      </c>
      <c r="B155" s="5" t="str">
        <f aca="false">Datas_Entregas!$A$3</f>
        <v>BTS/Anel</v>
      </c>
      <c r="C155" s="6" t="n">
        <f aca="false" t="array" ref="C155:C155">INDEX(Datas_Entregas!$B$2:$B$100, MATCH(B155, Datas_Entregas!$A$2:$A$100, 0), 1)</f>
        <v>43296</v>
      </c>
      <c r="D155" s="5" t="str">
        <f aca="false">Def_Status_Montagem!$A$4</f>
        <v>Comprado / Esperando entrega</v>
      </c>
      <c r="E155" s="4" t="str">
        <f aca="false">Def_Status_Montagem!$B$4</f>
        <v>Contratada (inclui etiqueta)</v>
      </c>
      <c r="F155" s="7"/>
      <c r="G155" s="8"/>
      <c r="H155" s="7" t="str">
        <f aca="false" t="array" ref="H155:H155">INDEX(Def_Instancias_Equipamentos!$E$2:$E$4986, MATCH(K155, Def_Instancias_Equipamentos!$D$2:$D$4986, 0), 1)</f>
        <v>SI-02C3</v>
      </c>
      <c r="I155" s="8" t="str">
        <f aca="false" t="array" ref="I155:I155">INDEX(Def_Instancias_Equipamentos!$E$2:$E$4986, MATCH(L155, Def_Instancias_Equipamentos!$D$2:$D$4986, 0), 1)</f>
        <v>SI-02C3</v>
      </c>
      <c r="J155" s="8" t="str">
        <f aca="false">IF(H155=I155, "INTERNO", "EXTERNO")</f>
        <v>INTERNO</v>
      </c>
      <c r="K155" s="9" t="str">
        <f aca="false">Def_Instancias_Equipamentos!$D$382</f>
        <v>SI-02C3:DI-BPMPkup-2</v>
      </c>
      <c r="L155" s="4" t="str">
        <f aca="false">Def_Instancias_Equipamentos!$D$904</f>
        <v>SI-02C3:DI-BPMSigPatch-2</v>
      </c>
      <c r="M155" s="10" t="s">
        <v>78</v>
      </c>
      <c r="N155" s="17" t="s">
        <v>81</v>
      </c>
      <c r="O155" s="9" t="str">
        <f aca="false">Def_Sistemas_Conectores_Cabos!$B$8</f>
        <v>SMA-RP 50-ohm</v>
      </c>
      <c r="P155" s="4" t="str">
        <f aca="false">Def_Sistemas_Conectores_Cabos!$B$8</f>
        <v>SMA-RP 50-ohm</v>
      </c>
      <c r="Q155" s="8" t="s">
        <v>80</v>
      </c>
      <c r="R155" s="11" t="n">
        <v>0.5</v>
      </c>
      <c r="S155" s="11" t="n">
        <v>0.5</v>
      </c>
      <c r="T155" s="4" t="str">
        <f aca="false">Def_Sistemas_Conectores_Cabos!$C$8</f>
        <v>Cabo coaxial semi-rígido</v>
      </c>
      <c r="U155" s="18"/>
      <c r="V155" s="13"/>
    </row>
    <row r="156" customFormat="false" ht="15.75" hidden="true" customHeight="true" outlineLevel="0" collapsed="false">
      <c r="A156" s="4" t="str">
        <f aca="false">Def_Sistemas_Conectores_Cabos!$A$22</f>
        <v>BPM de elétrons</v>
      </c>
      <c r="B156" s="5" t="str">
        <f aca="false">Datas_Entregas!$A$3</f>
        <v>BTS/Anel</v>
      </c>
      <c r="C156" s="6" t="n">
        <f aca="false" t="array" ref="C156:C156">INDEX(Datas_Entregas!$B$2:$B$100, MATCH(B156, Datas_Entregas!$A$2:$A$100, 0), 1)</f>
        <v>43296</v>
      </c>
      <c r="D156" s="5" t="str">
        <f aca="false">Def_Status_Montagem!$A$4</f>
        <v>Comprado / Esperando entrega</v>
      </c>
      <c r="E156" s="4" t="str">
        <f aca="false">Def_Status_Montagem!$B$4</f>
        <v>Contratada (inclui etiqueta)</v>
      </c>
      <c r="F156" s="7"/>
      <c r="G156" s="8"/>
      <c r="H156" s="7" t="str">
        <f aca="false" t="array" ref="H156:H156">INDEX(Def_Instancias_Equipamentos!$E$2:$E$4986, MATCH(K156, Def_Instancias_Equipamentos!$D$2:$D$4986, 0), 1)</f>
        <v>SI-02C4</v>
      </c>
      <c r="I156" s="8" t="str">
        <f aca="false" t="array" ref="I156:I156">INDEX(Def_Instancias_Equipamentos!$E$2:$E$4986, MATCH(L156, Def_Instancias_Equipamentos!$D$2:$D$4986, 0), 1)</f>
        <v>SI-02C4</v>
      </c>
      <c r="J156" s="8" t="str">
        <f aca="false">IF(H156=I156, "INTERNO", "EXTERNO")</f>
        <v>INTERNO</v>
      </c>
      <c r="K156" s="9" t="str">
        <f aca="false">Def_Instancias_Equipamentos!$D$383</f>
        <v>SI-02C4:DI-BPMPkup</v>
      </c>
      <c r="L156" s="4" t="str">
        <f aca="false">Def_Instancias_Equipamentos!$D$905</f>
        <v>SI-02C4:DI-BPMSigPatch</v>
      </c>
      <c r="M156" s="10" t="s">
        <v>78</v>
      </c>
      <c r="N156" s="17" t="s">
        <v>81</v>
      </c>
      <c r="O156" s="9" t="str">
        <f aca="false">Def_Sistemas_Conectores_Cabos!$B$8</f>
        <v>SMA-RP 50-ohm</v>
      </c>
      <c r="P156" s="4" t="str">
        <f aca="false">Def_Sistemas_Conectores_Cabos!$B$8</f>
        <v>SMA-RP 50-ohm</v>
      </c>
      <c r="Q156" s="8" t="s">
        <v>80</v>
      </c>
      <c r="R156" s="11" t="n">
        <v>0.5</v>
      </c>
      <c r="S156" s="11" t="n">
        <v>0.5</v>
      </c>
      <c r="T156" s="4" t="str">
        <f aca="false">Def_Sistemas_Conectores_Cabos!$C$8</f>
        <v>Cabo coaxial semi-rígido</v>
      </c>
      <c r="U156" s="18"/>
      <c r="V156" s="13"/>
    </row>
    <row r="157" customFormat="false" ht="15.75" hidden="true" customHeight="true" outlineLevel="0" collapsed="false">
      <c r="A157" s="4" t="str">
        <f aca="false">Def_Sistemas_Conectores_Cabos!$A$22</f>
        <v>BPM de elétrons</v>
      </c>
      <c r="B157" s="5" t="str">
        <f aca="false">Datas_Entregas!$A$3</f>
        <v>BTS/Anel</v>
      </c>
      <c r="C157" s="6" t="n">
        <f aca="false" t="array" ref="C157:C157">INDEX(Datas_Entregas!$B$2:$B$100, MATCH(B157, Datas_Entregas!$A$2:$A$100, 0), 1)</f>
        <v>43296</v>
      </c>
      <c r="D157" s="5" t="str">
        <f aca="false">Def_Status_Montagem!$A$4</f>
        <v>Comprado / Esperando entrega</v>
      </c>
      <c r="E157" s="4" t="str">
        <f aca="false">Def_Status_Montagem!$B$4</f>
        <v>Contratada (inclui etiqueta)</v>
      </c>
      <c r="F157" s="7"/>
      <c r="G157" s="8"/>
      <c r="H157" s="7" t="str">
        <f aca="false" t="array" ref="H157:H157">INDEX(Def_Instancias_Equipamentos!$E$2:$E$4986, MATCH(K157, Def_Instancias_Equipamentos!$D$2:$D$4986, 0), 1)</f>
        <v>SI-02M1</v>
      </c>
      <c r="I157" s="8" t="str">
        <f aca="false" t="array" ref="I157:I157">INDEX(Def_Instancias_Equipamentos!$E$2:$E$4986, MATCH(L157, Def_Instancias_Equipamentos!$D$2:$D$4986, 0), 1)</f>
        <v>SI-02M1</v>
      </c>
      <c r="J157" s="8" t="str">
        <f aca="false">IF(H157=I157, "INTERNO", "EXTERNO")</f>
        <v>INTERNO</v>
      </c>
      <c r="K157" s="9" t="str">
        <f aca="false">Def_Instancias_Equipamentos!$D$384</f>
        <v>SI-02M1:DI-BPMPkup</v>
      </c>
      <c r="L157" s="4" t="str">
        <f aca="false">Def_Instancias_Equipamentos!$D$906</f>
        <v>SI-02M1:DI-BPMSigPatch</v>
      </c>
      <c r="M157" s="10" t="s">
        <v>78</v>
      </c>
      <c r="N157" s="17" t="s">
        <v>81</v>
      </c>
      <c r="O157" s="9" t="str">
        <f aca="false">Def_Sistemas_Conectores_Cabos!$B$8</f>
        <v>SMA-RP 50-ohm</v>
      </c>
      <c r="P157" s="4" t="str">
        <f aca="false">Def_Sistemas_Conectores_Cabos!$B$8</f>
        <v>SMA-RP 50-ohm</v>
      </c>
      <c r="Q157" s="8" t="s">
        <v>80</v>
      </c>
      <c r="R157" s="11" t="n">
        <v>0.5</v>
      </c>
      <c r="S157" s="11" t="n">
        <v>0.5</v>
      </c>
      <c r="T157" s="4" t="str">
        <f aca="false">Def_Sistemas_Conectores_Cabos!$C$8</f>
        <v>Cabo coaxial semi-rígido</v>
      </c>
      <c r="U157" s="18"/>
      <c r="V157" s="13"/>
    </row>
    <row r="158" customFormat="false" ht="15.75" hidden="true" customHeight="true" outlineLevel="0" collapsed="false">
      <c r="A158" s="4" t="str">
        <f aca="false">Def_Sistemas_Conectores_Cabos!$A$22</f>
        <v>BPM de elétrons</v>
      </c>
      <c r="B158" s="5" t="str">
        <f aca="false">Datas_Entregas!$A$3</f>
        <v>BTS/Anel</v>
      </c>
      <c r="C158" s="6" t="n">
        <f aca="false" t="array" ref="C158:C158">INDEX(Datas_Entregas!$B$2:$B$100, MATCH(B158, Datas_Entregas!$A$2:$A$100, 0), 1)</f>
        <v>43296</v>
      </c>
      <c r="D158" s="5" t="str">
        <f aca="false">Def_Status_Montagem!$A$4</f>
        <v>Comprado / Esperando entrega</v>
      </c>
      <c r="E158" s="4" t="str">
        <f aca="false">Def_Status_Montagem!$B$4</f>
        <v>Contratada (inclui etiqueta)</v>
      </c>
      <c r="F158" s="7"/>
      <c r="G158" s="8"/>
      <c r="H158" s="7" t="str">
        <f aca="false" t="array" ref="H158:H158">INDEX(Def_Instancias_Equipamentos!$E$2:$E$4986, MATCH(K158, Def_Instancias_Equipamentos!$D$2:$D$4986, 0), 1)</f>
        <v>SI-02M2</v>
      </c>
      <c r="I158" s="8" t="str">
        <f aca="false" t="array" ref="I158:I158">INDEX(Def_Instancias_Equipamentos!$E$2:$E$4986, MATCH(L158, Def_Instancias_Equipamentos!$D$2:$D$4986, 0), 1)</f>
        <v>SI-02M2</v>
      </c>
      <c r="J158" s="8" t="str">
        <f aca="false">IF(H158=I158, "INTERNO", "EXTERNO")</f>
        <v>INTERNO</v>
      </c>
      <c r="K158" s="9" t="str">
        <f aca="false">Def_Instancias_Equipamentos!$D$385</f>
        <v>SI-02M2:DI-BPMPkup</v>
      </c>
      <c r="L158" s="4" t="str">
        <f aca="false">Def_Instancias_Equipamentos!$D$907</f>
        <v>SI-02M2:DI-BPMSigPatch</v>
      </c>
      <c r="M158" s="10" t="s">
        <v>78</v>
      </c>
      <c r="N158" s="17" t="s">
        <v>81</v>
      </c>
      <c r="O158" s="9" t="str">
        <f aca="false">Def_Sistemas_Conectores_Cabos!$B$8</f>
        <v>SMA-RP 50-ohm</v>
      </c>
      <c r="P158" s="4" t="str">
        <f aca="false">Def_Sistemas_Conectores_Cabos!$B$8</f>
        <v>SMA-RP 50-ohm</v>
      </c>
      <c r="Q158" s="8" t="s">
        <v>80</v>
      </c>
      <c r="R158" s="11" t="n">
        <v>0.5</v>
      </c>
      <c r="S158" s="11" t="n">
        <v>0.5</v>
      </c>
      <c r="T158" s="4" t="str">
        <f aca="false">Def_Sistemas_Conectores_Cabos!$C$8</f>
        <v>Cabo coaxial semi-rígido</v>
      </c>
      <c r="U158" s="18"/>
      <c r="V158" s="13"/>
    </row>
    <row r="159" customFormat="false" ht="15.75" hidden="true" customHeight="true" outlineLevel="0" collapsed="false">
      <c r="A159" s="4" t="str">
        <f aca="false">Def_Sistemas_Conectores_Cabos!$A$22</f>
        <v>BPM de elétrons</v>
      </c>
      <c r="B159" s="5" t="str">
        <f aca="false">Datas_Entregas!$A$3</f>
        <v>BTS/Anel</v>
      </c>
      <c r="C159" s="6" t="n">
        <f aca="false" t="array" ref="C159:C159">INDEX(Datas_Entregas!$B$2:$B$100, MATCH(B159, Datas_Entregas!$A$2:$A$100, 0), 1)</f>
        <v>43296</v>
      </c>
      <c r="D159" s="5" t="str">
        <f aca="false">Def_Status_Montagem!$A$4</f>
        <v>Comprado / Esperando entrega</v>
      </c>
      <c r="E159" s="4" t="str">
        <f aca="false">Def_Status_Montagem!$B$4</f>
        <v>Contratada (inclui etiqueta)</v>
      </c>
      <c r="F159" s="7"/>
      <c r="G159" s="8"/>
      <c r="H159" s="7" t="str">
        <f aca="false" t="array" ref="H159:H159">INDEX(Def_Instancias_Equipamentos!$E$2:$E$4986, MATCH(K159, Def_Instancias_Equipamentos!$D$2:$D$4986, 0), 1)</f>
        <v>SI-02SB</v>
      </c>
      <c r="I159" s="8" t="str">
        <f aca="false" t="array" ref="I159:I159">INDEX(Def_Instancias_Equipamentos!$E$2:$E$4986, MATCH(L159, Def_Instancias_Equipamentos!$D$2:$D$4986, 0), 1)</f>
        <v>SI-02SB</v>
      </c>
      <c r="J159" s="8" t="str">
        <f aca="false">IF(H159=I159, "INTERNO", "EXTERNO")</f>
        <v>INTERNO</v>
      </c>
      <c r="K159" s="9" t="str">
        <f aca="false">Def_Instancias_Equipamentos!$D$532</f>
        <v>SI-02SB:DI-BPMPkup-1</v>
      </c>
      <c r="L159" s="4" t="str">
        <f aca="false">Def_Instancias_Equipamentos!$D$1054</f>
        <v>SI-02SB:DI-BPMSigPatch-1</v>
      </c>
      <c r="M159" s="10" t="s">
        <v>78</v>
      </c>
      <c r="N159" s="17" t="s">
        <v>81</v>
      </c>
      <c r="O159" s="9" t="str">
        <f aca="false">Def_Sistemas_Conectores_Cabos!$B$8</f>
        <v>SMA-RP 50-ohm</v>
      </c>
      <c r="P159" s="4" t="str">
        <f aca="false">Def_Sistemas_Conectores_Cabos!$B$8</f>
        <v>SMA-RP 50-ohm</v>
      </c>
      <c r="Q159" s="8" t="s">
        <v>80</v>
      </c>
      <c r="R159" s="11" t="n">
        <v>0.5</v>
      </c>
      <c r="S159" s="11" t="n">
        <v>0.5</v>
      </c>
      <c r="T159" s="4" t="str">
        <f aca="false">Def_Sistemas_Conectores_Cabos!$C$8</f>
        <v>Cabo coaxial semi-rígido</v>
      </c>
      <c r="U159" s="18"/>
      <c r="V159" s="13"/>
    </row>
    <row r="160" customFormat="false" ht="15.75" hidden="true" customHeight="true" outlineLevel="0" collapsed="false">
      <c r="A160" s="4" t="str">
        <f aca="false">Def_Sistemas_Conectores_Cabos!$A$22</f>
        <v>BPM de elétrons</v>
      </c>
      <c r="B160" s="5" t="str">
        <f aca="false">Datas_Entregas!$A$3</f>
        <v>BTS/Anel</v>
      </c>
      <c r="C160" s="6" t="n">
        <f aca="false" t="array" ref="C160:C160">INDEX(Datas_Entregas!$B$2:$B$100, MATCH(B160, Datas_Entregas!$A$2:$A$100, 0), 1)</f>
        <v>43296</v>
      </c>
      <c r="D160" s="5" t="str">
        <f aca="false">Def_Status_Montagem!$A$4</f>
        <v>Comprado / Esperando entrega</v>
      </c>
      <c r="E160" s="4" t="str">
        <f aca="false">Def_Status_Montagem!$B$4</f>
        <v>Contratada (inclui etiqueta)</v>
      </c>
      <c r="F160" s="7"/>
      <c r="G160" s="8"/>
      <c r="H160" s="7" t="str">
        <f aca="false" t="array" ref="H160:H160">INDEX(Def_Instancias_Equipamentos!$E$2:$E$4986, MATCH(K160, Def_Instancias_Equipamentos!$D$2:$D$4986, 0), 1)</f>
        <v>SI-02SB</v>
      </c>
      <c r="I160" s="8" t="str">
        <f aca="false" t="array" ref="I160:I160">INDEX(Def_Instancias_Equipamentos!$E$2:$E$4986, MATCH(L160, Def_Instancias_Equipamentos!$D$2:$D$4986, 0), 1)</f>
        <v>SI-02SB</v>
      </c>
      <c r="J160" s="8" t="str">
        <f aca="false">IF(H160=I160, "INTERNO", "EXTERNO")</f>
        <v>INTERNO</v>
      </c>
      <c r="K160" s="9" t="str">
        <f aca="false">Def_Instancias_Equipamentos!$D$533</f>
        <v>SI-02SB:DI-BPMPkup-2</v>
      </c>
      <c r="L160" s="4" t="str">
        <f aca="false">Def_Instancias_Equipamentos!$D$1055</f>
        <v>SI-02SB:DI-BPMSigPatch-2</v>
      </c>
      <c r="M160" s="10" t="s">
        <v>78</v>
      </c>
      <c r="N160" s="17" t="s">
        <v>81</v>
      </c>
      <c r="O160" s="9" t="str">
        <f aca="false">Def_Sistemas_Conectores_Cabos!$B$8</f>
        <v>SMA-RP 50-ohm</v>
      </c>
      <c r="P160" s="4" t="str">
        <f aca="false">Def_Sistemas_Conectores_Cabos!$B$8</f>
        <v>SMA-RP 50-ohm</v>
      </c>
      <c r="Q160" s="8" t="s">
        <v>80</v>
      </c>
      <c r="R160" s="11" t="n">
        <v>0.5</v>
      </c>
      <c r="S160" s="11" t="n">
        <v>0.5</v>
      </c>
      <c r="T160" s="4" t="str">
        <f aca="false">Def_Sistemas_Conectores_Cabos!$C$8</f>
        <v>Cabo coaxial semi-rígido</v>
      </c>
      <c r="U160" s="18"/>
      <c r="V160" s="13"/>
    </row>
    <row r="161" customFormat="false" ht="15.75" hidden="true" customHeight="true" outlineLevel="0" collapsed="false">
      <c r="A161" s="4" t="str">
        <f aca="false">Def_Sistemas_Conectores_Cabos!$A$22</f>
        <v>BPM de elétrons</v>
      </c>
      <c r="B161" s="5" t="str">
        <f aca="false">Datas_Entregas!$A$3</f>
        <v>BTS/Anel</v>
      </c>
      <c r="C161" s="6" t="n">
        <f aca="false" t="array" ref="C161:C161">INDEX(Datas_Entregas!$B$2:$B$100, MATCH(B161, Datas_Entregas!$A$2:$A$100, 0), 1)</f>
        <v>43296</v>
      </c>
      <c r="D161" s="5" t="str">
        <f aca="false">Def_Status_Montagem!$A$4</f>
        <v>Comprado / Esperando entrega</v>
      </c>
      <c r="E161" s="4" t="str">
        <f aca="false">Def_Status_Montagem!$B$4</f>
        <v>Contratada (inclui etiqueta)</v>
      </c>
      <c r="F161" s="7"/>
      <c r="G161" s="8"/>
      <c r="H161" s="7" t="str">
        <f aca="false" t="array" ref="H161:H161">INDEX(Def_Instancias_Equipamentos!$E$2:$E$4986, MATCH(K161, Def_Instancias_Equipamentos!$D$2:$D$4986, 0), 1)</f>
        <v>SI-03C1</v>
      </c>
      <c r="I161" s="8" t="str">
        <f aca="false" t="array" ref="I161:I161">INDEX(Def_Instancias_Equipamentos!$E$2:$E$4986, MATCH(L161, Def_Instancias_Equipamentos!$D$2:$D$4986, 0), 1)</f>
        <v>SI-03C1</v>
      </c>
      <c r="J161" s="8" t="str">
        <f aca="false">IF(H161=I161, "INTERNO", "EXTERNO")</f>
        <v>INTERNO</v>
      </c>
      <c r="K161" s="9" t="str">
        <f aca="false">Def_Instancias_Equipamentos!$D$386</f>
        <v>SI-03C1:DI-BPMPkup-1</v>
      </c>
      <c r="L161" s="4" t="str">
        <f aca="false">Def_Instancias_Equipamentos!$D$908</f>
        <v>SI-03C1:DI-BPMSigPatch-1</v>
      </c>
      <c r="M161" s="10" t="s">
        <v>78</v>
      </c>
      <c r="N161" s="17" t="s">
        <v>81</v>
      </c>
      <c r="O161" s="9" t="str">
        <f aca="false">Def_Sistemas_Conectores_Cabos!$B$8</f>
        <v>SMA-RP 50-ohm</v>
      </c>
      <c r="P161" s="4" t="str">
        <f aca="false">Def_Sistemas_Conectores_Cabos!$B$8</f>
        <v>SMA-RP 50-ohm</v>
      </c>
      <c r="Q161" s="8" t="s">
        <v>80</v>
      </c>
      <c r="R161" s="11" t="n">
        <v>0.5</v>
      </c>
      <c r="S161" s="11" t="n">
        <v>0.5</v>
      </c>
      <c r="T161" s="4" t="str">
        <f aca="false">Def_Sistemas_Conectores_Cabos!$C$8</f>
        <v>Cabo coaxial semi-rígido</v>
      </c>
      <c r="U161" s="18"/>
      <c r="V161" s="13"/>
    </row>
    <row r="162" customFormat="false" ht="15.75" hidden="true" customHeight="true" outlineLevel="0" collapsed="false">
      <c r="A162" s="4" t="str">
        <f aca="false">Def_Sistemas_Conectores_Cabos!$A$22</f>
        <v>BPM de elétrons</v>
      </c>
      <c r="B162" s="5" t="str">
        <f aca="false">Datas_Entregas!$A$3</f>
        <v>BTS/Anel</v>
      </c>
      <c r="C162" s="6" t="n">
        <f aca="false" t="array" ref="C162:C162">INDEX(Datas_Entregas!$B$2:$B$100, MATCH(B162, Datas_Entregas!$A$2:$A$100, 0), 1)</f>
        <v>43296</v>
      </c>
      <c r="D162" s="5" t="str">
        <f aca="false">Def_Status_Montagem!$A$4</f>
        <v>Comprado / Esperando entrega</v>
      </c>
      <c r="E162" s="4" t="str">
        <f aca="false">Def_Status_Montagem!$B$4</f>
        <v>Contratada (inclui etiqueta)</v>
      </c>
      <c r="F162" s="7"/>
      <c r="G162" s="8"/>
      <c r="H162" s="7" t="str">
        <f aca="false" t="array" ref="H162:H162">INDEX(Def_Instancias_Equipamentos!$E$2:$E$4986, MATCH(K162, Def_Instancias_Equipamentos!$D$2:$D$4986, 0), 1)</f>
        <v>SI-03C1</v>
      </c>
      <c r="I162" s="8" t="str">
        <f aca="false" t="array" ref="I162:I162">INDEX(Def_Instancias_Equipamentos!$E$2:$E$4986, MATCH(L162, Def_Instancias_Equipamentos!$D$2:$D$4986, 0), 1)</f>
        <v>SI-03C1</v>
      </c>
      <c r="J162" s="8" t="str">
        <f aca="false">IF(H162=I162, "INTERNO", "EXTERNO")</f>
        <v>INTERNO</v>
      </c>
      <c r="K162" s="9" t="str">
        <f aca="false">Def_Instancias_Equipamentos!$D$387</f>
        <v>SI-03C1:DI-BPMPkup-2</v>
      </c>
      <c r="L162" s="4" t="str">
        <f aca="false">Def_Instancias_Equipamentos!$D$909</f>
        <v>SI-03C1:DI-BPMSigPatch-2</v>
      </c>
      <c r="M162" s="10" t="s">
        <v>78</v>
      </c>
      <c r="N162" s="17" t="s">
        <v>81</v>
      </c>
      <c r="O162" s="9" t="str">
        <f aca="false">Def_Sistemas_Conectores_Cabos!$B$8</f>
        <v>SMA-RP 50-ohm</v>
      </c>
      <c r="P162" s="4" t="str">
        <f aca="false">Def_Sistemas_Conectores_Cabos!$B$8</f>
        <v>SMA-RP 50-ohm</v>
      </c>
      <c r="Q162" s="8" t="s">
        <v>80</v>
      </c>
      <c r="R162" s="11" t="n">
        <v>0.5</v>
      </c>
      <c r="S162" s="11" t="n">
        <v>0.5</v>
      </c>
      <c r="T162" s="4" t="str">
        <f aca="false">Def_Sistemas_Conectores_Cabos!$C$8</f>
        <v>Cabo coaxial semi-rígido</v>
      </c>
      <c r="U162" s="18"/>
      <c r="V162" s="13"/>
    </row>
    <row r="163" customFormat="false" ht="15.75" hidden="true" customHeight="true" outlineLevel="0" collapsed="false">
      <c r="A163" s="4" t="str">
        <f aca="false">Def_Sistemas_Conectores_Cabos!$A$22</f>
        <v>BPM de elétrons</v>
      </c>
      <c r="B163" s="5" t="str">
        <f aca="false">Datas_Entregas!$A$3</f>
        <v>BTS/Anel</v>
      </c>
      <c r="C163" s="6" t="n">
        <f aca="false" t="array" ref="C163:C163">INDEX(Datas_Entregas!$B$2:$B$100, MATCH(B163, Datas_Entregas!$A$2:$A$100, 0), 1)</f>
        <v>43296</v>
      </c>
      <c r="D163" s="5" t="str">
        <f aca="false">Def_Status_Montagem!$A$4</f>
        <v>Comprado / Esperando entrega</v>
      </c>
      <c r="E163" s="4" t="str">
        <f aca="false">Def_Status_Montagem!$B$4</f>
        <v>Contratada (inclui etiqueta)</v>
      </c>
      <c r="F163" s="7"/>
      <c r="G163" s="8"/>
      <c r="H163" s="7" t="str">
        <f aca="false" t="array" ref="H163:H163">INDEX(Def_Instancias_Equipamentos!$E$2:$E$4986, MATCH(K163, Def_Instancias_Equipamentos!$D$2:$D$4986, 0), 1)</f>
        <v>SI-03C2</v>
      </c>
      <c r="I163" s="8" t="str">
        <f aca="false" t="array" ref="I163:I163">INDEX(Def_Instancias_Equipamentos!$E$2:$E$4986, MATCH(L163, Def_Instancias_Equipamentos!$D$2:$D$4986, 0), 1)</f>
        <v>SI-03C2</v>
      </c>
      <c r="J163" s="8" t="str">
        <f aca="false">IF(H163=I163, "INTERNO", "EXTERNO")</f>
        <v>INTERNO</v>
      </c>
      <c r="K163" s="9" t="str">
        <f aca="false">Def_Instancias_Equipamentos!$D$388</f>
        <v>SI-03C2:DI-BPMPkup</v>
      </c>
      <c r="L163" s="4" t="str">
        <f aca="false">Def_Instancias_Equipamentos!$D$910</f>
        <v>SI-03C2:DI-BPMSigPatch</v>
      </c>
      <c r="M163" s="10" t="s">
        <v>78</v>
      </c>
      <c r="N163" s="17" t="s">
        <v>81</v>
      </c>
      <c r="O163" s="9" t="str">
        <f aca="false">Def_Sistemas_Conectores_Cabos!$B$8</f>
        <v>SMA-RP 50-ohm</v>
      </c>
      <c r="P163" s="4" t="str">
        <f aca="false">Def_Sistemas_Conectores_Cabos!$B$8</f>
        <v>SMA-RP 50-ohm</v>
      </c>
      <c r="Q163" s="8" t="s">
        <v>80</v>
      </c>
      <c r="R163" s="11" t="n">
        <v>0.5</v>
      </c>
      <c r="S163" s="11" t="n">
        <v>0.5</v>
      </c>
      <c r="T163" s="4" t="str">
        <f aca="false">Def_Sistemas_Conectores_Cabos!$C$8</f>
        <v>Cabo coaxial semi-rígido</v>
      </c>
      <c r="U163" s="18"/>
      <c r="V163" s="13"/>
    </row>
    <row r="164" customFormat="false" ht="15.75" hidden="true" customHeight="true" outlineLevel="0" collapsed="false">
      <c r="A164" s="4" t="str">
        <f aca="false">Def_Sistemas_Conectores_Cabos!$A$22</f>
        <v>BPM de elétrons</v>
      </c>
      <c r="B164" s="5" t="str">
        <f aca="false">Datas_Entregas!$A$3</f>
        <v>BTS/Anel</v>
      </c>
      <c r="C164" s="6" t="n">
        <f aca="false" t="array" ref="C164:C164">INDEX(Datas_Entregas!$B$2:$B$100, MATCH(B164, Datas_Entregas!$A$2:$A$100, 0), 1)</f>
        <v>43296</v>
      </c>
      <c r="D164" s="5" t="str">
        <f aca="false">Def_Status_Montagem!$A$4</f>
        <v>Comprado / Esperando entrega</v>
      </c>
      <c r="E164" s="4" t="str">
        <f aca="false">Def_Status_Montagem!$B$4</f>
        <v>Contratada (inclui etiqueta)</v>
      </c>
      <c r="F164" s="7"/>
      <c r="G164" s="8"/>
      <c r="H164" s="7" t="str">
        <f aca="false" t="array" ref="H164:H164">INDEX(Def_Instancias_Equipamentos!$E$2:$E$4986, MATCH(K164, Def_Instancias_Equipamentos!$D$2:$D$4986, 0), 1)</f>
        <v>SI-03C3</v>
      </c>
      <c r="I164" s="8" t="str">
        <f aca="false" t="array" ref="I164:I164">INDEX(Def_Instancias_Equipamentos!$E$2:$E$4986, MATCH(L164, Def_Instancias_Equipamentos!$D$2:$D$4986, 0), 1)</f>
        <v>SI-03C3</v>
      </c>
      <c r="J164" s="8" t="str">
        <f aca="false">IF(H164=I164, "INTERNO", "EXTERNO")</f>
        <v>INTERNO</v>
      </c>
      <c r="K164" s="9" t="str">
        <f aca="false">Def_Instancias_Equipamentos!$D$389</f>
        <v>SI-03C3:DI-BPMPkup-1</v>
      </c>
      <c r="L164" s="4" t="str">
        <f aca="false">Def_Instancias_Equipamentos!$D$911</f>
        <v>SI-03C3:DI-BPMSigPatch-1</v>
      </c>
      <c r="M164" s="10" t="s">
        <v>78</v>
      </c>
      <c r="N164" s="17" t="s">
        <v>81</v>
      </c>
      <c r="O164" s="9" t="str">
        <f aca="false">Def_Sistemas_Conectores_Cabos!$B$8</f>
        <v>SMA-RP 50-ohm</v>
      </c>
      <c r="P164" s="4" t="str">
        <f aca="false">Def_Sistemas_Conectores_Cabos!$B$8</f>
        <v>SMA-RP 50-ohm</v>
      </c>
      <c r="Q164" s="8" t="s">
        <v>80</v>
      </c>
      <c r="R164" s="11" t="n">
        <v>0.5</v>
      </c>
      <c r="S164" s="11" t="n">
        <v>0.5</v>
      </c>
      <c r="T164" s="4" t="str">
        <f aca="false">Def_Sistemas_Conectores_Cabos!$C$8</f>
        <v>Cabo coaxial semi-rígido</v>
      </c>
      <c r="U164" s="18"/>
      <c r="V164" s="13"/>
    </row>
    <row r="165" customFormat="false" ht="15.75" hidden="true" customHeight="true" outlineLevel="0" collapsed="false">
      <c r="A165" s="4" t="str">
        <f aca="false">Def_Sistemas_Conectores_Cabos!$A$22</f>
        <v>BPM de elétrons</v>
      </c>
      <c r="B165" s="5" t="str">
        <f aca="false">Datas_Entregas!$A$3</f>
        <v>BTS/Anel</v>
      </c>
      <c r="C165" s="6" t="n">
        <f aca="false" t="array" ref="C165:C165">INDEX(Datas_Entregas!$B$2:$B$100, MATCH(B165, Datas_Entregas!$A$2:$A$100, 0), 1)</f>
        <v>43296</v>
      </c>
      <c r="D165" s="5" t="str">
        <f aca="false">Def_Status_Montagem!$A$4</f>
        <v>Comprado / Esperando entrega</v>
      </c>
      <c r="E165" s="4" t="str">
        <f aca="false">Def_Status_Montagem!$B$4</f>
        <v>Contratada (inclui etiqueta)</v>
      </c>
      <c r="F165" s="7"/>
      <c r="G165" s="8"/>
      <c r="H165" s="7" t="str">
        <f aca="false" t="array" ref="H165:H165">INDEX(Def_Instancias_Equipamentos!$E$2:$E$4986, MATCH(K165, Def_Instancias_Equipamentos!$D$2:$D$4986, 0), 1)</f>
        <v>SI-03C3</v>
      </c>
      <c r="I165" s="8" t="str">
        <f aca="false" t="array" ref="I165:I165">INDEX(Def_Instancias_Equipamentos!$E$2:$E$4986, MATCH(L165, Def_Instancias_Equipamentos!$D$2:$D$4986, 0), 1)</f>
        <v>SI-03C3</v>
      </c>
      <c r="J165" s="8" t="str">
        <f aca="false">IF(H165=I165, "INTERNO", "EXTERNO")</f>
        <v>INTERNO</v>
      </c>
      <c r="K165" s="9" t="str">
        <f aca="false">Def_Instancias_Equipamentos!$D$390</f>
        <v>SI-03C3:DI-BPMPkup-2</v>
      </c>
      <c r="L165" s="4" t="str">
        <f aca="false">Def_Instancias_Equipamentos!$D$912</f>
        <v>SI-03C3:DI-BPMSigPatch-2</v>
      </c>
      <c r="M165" s="10" t="s">
        <v>78</v>
      </c>
      <c r="N165" s="17" t="s">
        <v>81</v>
      </c>
      <c r="O165" s="9" t="str">
        <f aca="false">Def_Sistemas_Conectores_Cabos!$B$8</f>
        <v>SMA-RP 50-ohm</v>
      </c>
      <c r="P165" s="4" t="str">
        <f aca="false">Def_Sistemas_Conectores_Cabos!$B$8</f>
        <v>SMA-RP 50-ohm</v>
      </c>
      <c r="Q165" s="8" t="s">
        <v>80</v>
      </c>
      <c r="R165" s="11" t="n">
        <v>0.5</v>
      </c>
      <c r="S165" s="11" t="n">
        <v>0.5</v>
      </c>
      <c r="T165" s="4" t="str">
        <f aca="false">Def_Sistemas_Conectores_Cabos!$C$8</f>
        <v>Cabo coaxial semi-rígido</v>
      </c>
      <c r="U165" s="18"/>
      <c r="V165" s="13"/>
    </row>
    <row r="166" customFormat="false" ht="15.75" hidden="true" customHeight="true" outlineLevel="0" collapsed="false">
      <c r="A166" s="4" t="str">
        <f aca="false">Def_Sistemas_Conectores_Cabos!$A$22</f>
        <v>BPM de elétrons</v>
      </c>
      <c r="B166" s="5" t="str">
        <f aca="false">Datas_Entregas!$A$3</f>
        <v>BTS/Anel</v>
      </c>
      <c r="C166" s="6" t="n">
        <f aca="false" t="array" ref="C166:C166">INDEX(Datas_Entregas!$B$2:$B$100, MATCH(B166, Datas_Entregas!$A$2:$A$100, 0), 1)</f>
        <v>43296</v>
      </c>
      <c r="D166" s="5" t="str">
        <f aca="false">Def_Status_Montagem!$A$4</f>
        <v>Comprado / Esperando entrega</v>
      </c>
      <c r="E166" s="4" t="str">
        <f aca="false">Def_Status_Montagem!$B$4</f>
        <v>Contratada (inclui etiqueta)</v>
      </c>
      <c r="F166" s="7"/>
      <c r="G166" s="8"/>
      <c r="H166" s="7" t="str">
        <f aca="false" t="array" ref="H166:H166">INDEX(Def_Instancias_Equipamentos!$E$2:$E$4986, MATCH(K166, Def_Instancias_Equipamentos!$D$2:$D$4986, 0), 1)</f>
        <v>SI-03C4</v>
      </c>
      <c r="I166" s="8" t="str">
        <f aca="false" t="array" ref="I166:I166">INDEX(Def_Instancias_Equipamentos!$E$2:$E$4986, MATCH(L166, Def_Instancias_Equipamentos!$D$2:$D$4986, 0), 1)</f>
        <v>SI-03C4</v>
      </c>
      <c r="J166" s="8" t="str">
        <f aca="false">IF(H166=I166, "INTERNO", "EXTERNO")</f>
        <v>INTERNO</v>
      </c>
      <c r="K166" s="9" t="str">
        <f aca="false">Def_Instancias_Equipamentos!$D$391</f>
        <v>SI-03C4:DI-BPMPkup</v>
      </c>
      <c r="L166" s="4" t="str">
        <f aca="false">Def_Instancias_Equipamentos!$D$913</f>
        <v>SI-03C4:DI-BPMSigPatch</v>
      </c>
      <c r="M166" s="10" t="s">
        <v>78</v>
      </c>
      <c r="N166" s="17" t="s">
        <v>81</v>
      </c>
      <c r="O166" s="9" t="str">
        <f aca="false">Def_Sistemas_Conectores_Cabos!$B$8</f>
        <v>SMA-RP 50-ohm</v>
      </c>
      <c r="P166" s="4" t="str">
        <f aca="false">Def_Sistemas_Conectores_Cabos!$B$8</f>
        <v>SMA-RP 50-ohm</v>
      </c>
      <c r="Q166" s="8" t="s">
        <v>80</v>
      </c>
      <c r="R166" s="11" t="n">
        <v>0.5</v>
      </c>
      <c r="S166" s="11" t="n">
        <v>0.5</v>
      </c>
      <c r="T166" s="4" t="str">
        <f aca="false">Def_Sistemas_Conectores_Cabos!$C$8</f>
        <v>Cabo coaxial semi-rígido</v>
      </c>
      <c r="U166" s="18"/>
      <c r="V166" s="13"/>
    </row>
    <row r="167" customFormat="false" ht="15.75" hidden="true" customHeight="true" outlineLevel="0" collapsed="false">
      <c r="A167" s="4" t="str">
        <f aca="false">Def_Sistemas_Conectores_Cabos!$A$22</f>
        <v>BPM de elétrons</v>
      </c>
      <c r="B167" s="5" t="str">
        <f aca="false">Datas_Entregas!$A$3</f>
        <v>BTS/Anel</v>
      </c>
      <c r="C167" s="6" t="n">
        <f aca="false" t="array" ref="C167:C167">INDEX(Datas_Entregas!$B$2:$B$100, MATCH(B167, Datas_Entregas!$A$2:$A$100, 0), 1)</f>
        <v>43296</v>
      </c>
      <c r="D167" s="5" t="str">
        <f aca="false">Def_Status_Montagem!$A$4</f>
        <v>Comprado / Esperando entrega</v>
      </c>
      <c r="E167" s="4" t="str">
        <f aca="false">Def_Status_Montagem!$B$4</f>
        <v>Contratada (inclui etiqueta)</v>
      </c>
      <c r="F167" s="7"/>
      <c r="G167" s="8"/>
      <c r="H167" s="7" t="str">
        <f aca="false" t="array" ref="H167:H167">INDEX(Def_Instancias_Equipamentos!$E$2:$E$4986, MATCH(K167, Def_Instancias_Equipamentos!$D$2:$D$4986, 0), 1)</f>
        <v>SI-03M1</v>
      </c>
      <c r="I167" s="8" t="str">
        <f aca="false" t="array" ref="I167:I167">INDEX(Def_Instancias_Equipamentos!$E$2:$E$4986, MATCH(L167, Def_Instancias_Equipamentos!$D$2:$D$4986, 0), 1)</f>
        <v>SI-03M1</v>
      </c>
      <c r="J167" s="8" t="str">
        <f aca="false">IF(H167=I167, "INTERNO", "EXTERNO")</f>
        <v>INTERNO</v>
      </c>
      <c r="K167" s="9" t="str">
        <f aca="false">Def_Instancias_Equipamentos!$D$392</f>
        <v>SI-03M1:DI-BPMPkup</v>
      </c>
      <c r="L167" s="4" t="str">
        <f aca="false">Def_Instancias_Equipamentos!$D$914</f>
        <v>SI-03M1:DI-BPMSigPatch</v>
      </c>
      <c r="M167" s="10" t="s">
        <v>78</v>
      </c>
      <c r="N167" s="17" t="s">
        <v>81</v>
      </c>
      <c r="O167" s="9" t="str">
        <f aca="false">Def_Sistemas_Conectores_Cabos!$B$8</f>
        <v>SMA-RP 50-ohm</v>
      </c>
      <c r="P167" s="4" t="str">
        <f aca="false">Def_Sistemas_Conectores_Cabos!$B$8</f>
        <v>SMA-RP 50-ohm</v>
      </c>
      <c r="Q167" s="8" t="s">
        <v>80</v>
      </c>
      <c r="R167" s="11" t="n">
        <v>0.5</v>
      </c>
      <c r="S167" s="11" t="n">
        <v>0.5</v>
      </c>
      <c r="T167" s="4" t="str">
        <f aca="false">Def_Sistemas_Conectores_Cabos!$C$8</f>
        <v>Cabo coaxial semi-rígido</v>
      </c>
      <c r="U167" s="18"/>
      <c r="V167" s="13"/>
    </row>
    <row r="168" customFormat="false" ht="15.75" hidden="true" customHeight="true" outlineLevel="0" collapsed="false">
      <c r="A168" s="4" t="str">
        <f aca="false">Def_Sistemas_Conectores_Cabos!$A$22</f>
        <v>BPM de elétrons</v>
      </c>
      <c r="B168" s="5" t="str">
        <f aca="false">Datas_Entregas!$A$3</f>
        <v>BTS/Anel</v>
      </c>
      <c r="C168" s="6" t="n">
        <f aca="false" t="array" ref="C168:C168">INDEX(Datas_Entregas!$B$2:$B$100, MATCH(B168, Datas_Entregas!$A$2:$A$100, 0), 1)</f>
        <v>43296</v>
      </c>
      <c r="D168" s="5" t="str">
        <f aca="false">Def_Status_Montagem!$A$4</f>
        <v>Comprado / Esperando entrega</v>
      </c>
      <c r="E168" s="4" t="str">
        <f aca="false">Def_Status_Montagem!$B$4</f>
        <v>Contratada (inclui etiqueta)</v>
      </c>
      <c r="F168" s="7"/>
      <c r="G168" s="8"/>
      <c r="H168" s="7" t="str">
        <f aca="false" t="array" ref="H168:H168">INDEX(Def_Instancias_Equipamentos!$E$2:$E$4986, MATCH(K168, Def_Instancias_Equipamentos!$D$2:$D$4986, 0), 1)</f>
        <v>SI-03M2</v>
      </c>
      <c r="I168" s="8" t="str">
        <f aca="false" t="array" ref="I168:I168">INDEX(Def_Instancias_Equipamentos!$E$2:$E$4986, MATCH(L168, Def_Instancias_Equipamentos!$D$2:$D$4986, 0), 1)</f>
        <v>SI-03M2</v>
      </c>
      <c r="J168" s="8" t="str">
        <f aca="false">IF(H168=I168, "INTERNO", "EXTERNO")</f>
        <v>INTERNO</v>
      </c>
      <c r="K168" s="9" t="str">
        <f aca="false">Def_Instancias_Equipamentos!$D$393</f>
        <v>SI-03M2:DI-BPMPkup</v>
      </c>
      <c r="L168" s="4" t="str">
        <f aca="false">Def_Instancias_Equipamentos!$D$915</f>
        <v>SI-03M2:DI-BPMSigPatch</v>
      </c>
      <c r="M168" s="10" t="s">
        <v>78</v>
      </c>
      <c r="N168" s="17" t="s">
        <v>81</v>
      </c>
      <c r="O168" s="9" t="str">
        <f aca="false">Def_Sistemas_Conectores_Cabos!$B$8</f>
        <v>SMA-RP 50-ohm</v>
      </c>
      <c r="P168" s="4" t="str">
        <f aca="false">Def_Sistemas_Conectores_Cabos!$B$8</f>
        <v>SMA-RP 50-ohm</v>
      </c>
      <c r="Q168" s="8" t="s">
        <v>80</v>
      </c>
      <c r="R168" s="11" t="n">
        <v>0.5</v>
      </c>
      <c r="S168" s="11" t="n">
        <v>0.5</v>
      </c>
      <c r="T168" s="4" t="str">
        <f aca="false">Def_Sistemas_Conectores_Cabos!$C$8</f>
        <v>Cabo coaxial semi-rígido</v>
      </c>
      <c r="U168" s="18"/>
      <c r="V168" s="13"/>
    </row>
    <row r="169" customFormat="false" ht="15.75" hidden="true" customHeight="true" outlineLevel="0" collapsed="false">
      <c r="A169" s="4" t="str">
        <f aca="false">Def_Sistemas_Conectores_Cabos!$A$22</f>
        <v>BPM de elétrons</v>
      </c>
      <c r="B169" s="5" t="str">
        <f aca="false">Datas_Entregas!$A$3</f>
        <v>BTS/Anel</v>
      </c>
      <c r="C169" s="6" t="n">
        <f aca="false" t="array" ref="C169:C169">INDEX(Datas_Entregas!$B$2:$B$100, MATCH(B169, Datas_Entregas!$A$2:$A$100, 0), 1)</f>
        <v>43296</v>
      </c>
      <c r="D169" s="5" t="str">
        <f aca="false">Def_Status_Montagem!$A$4</f>
        <v>Comprado / Esperando entrega</v>
      </c>
      <c r="E169" s="4" t="str">
        <f aca="false">Def_Status_Montagem!$B$4</f>
        <v>Contratada (inclui etiqueta)</v>
      </c>
      <c r="F169" s="7"/>
      <c r="G169" s="8"/>
      <c r="H169" s="7" t="str">
        <f aca="false" t="array" ref="H169:H169">INDEX(Def_Instancias_Equipamentos!$E$2:$E$4986, MATCH(K169, Def_Instancias_Equipamentos!$D$2:$D$4986, 0), 1)</f>
        <v>SI-03SP</v>
      </c>
      <c r="I169" s="8" t="str">
        <f aca="false" t="array" ref="I169:I169">INDEX(Def_Instancias_Equipamentos!$E$2:$E$4986, MATCH(L169, Def_Instancias_Equipamentos!$D$2:$D$4986, 0), 1)</f>
        <v>SI-03SP</v>
      </c>
      <c r="J169" s="8" t="str">
        <f aca="false">IF(H169=I169, "INTERNO", "EXTERNO")</f>
        <v>INTERNO</v>
      </c>
      <c r="K169" s="9" t="str">
        <f aca="false">Def_Instancias_Equipamentos!$D$534</f>
        <v>SI-03SP:DI-BPMPkup-1</v>
      </c>
      <c r="L169" s="4" t="str">
        <f aca="false">Def_Instancias_Equipamentos!$D$1056</f>
        <v>SI-03SP:DI-BPMSigPatch-1</v>
      </c>
      <c r="M169" s="10" t="s">
        <v>78</v>
      </c>
      <c r="N169" s="17" t="s">
        <v>81</v>
      </c>
      <c r="O169" s="9" t="str">
        <f aca="false">Def_Sistemas_Conectores_Cabos!$B$8</f>
        <v>SMA-RP 50-ohm</v>
      </c>
      <c r="P169" s="4" t="str">
        <f aca="false">Def_Sistemas_Conectores_Cabos!$B$8</f>
        <v>SMA-RP 50-ohm</v>
      </c>
      <c r="Q169" s="8" t="s">
        <v>80</v>
      </c>
      <c r="R169" s="11" t="n">
        <v>0.5</v>
      </c>
      <c r="S169" s="11" t="n">
        <v>0.5</v>
      </c>
      <c r="T169" s="4" t="str">
        <f aca="false">Def_Sistemas_Conectores_Cabos!$C$8</f>
        <v>Cabo coaxial semi-rígido</v>
      </c>
      <c r="U169" s="18"/>
      <c r="V169" s="13"/>
    </row>
    <row r="170" customFormat="false" ht="15.75" hidden="true" customHeight="true" outlineLevel="0" collapsed="false">
      <c r="A170" s="4" t="str">
        <f aca="false">Def_Sistemas_Conectores_Cabos!$A$22</f>
        <v>BPM de elétrons</v>
      </c>
      <c r="B170" s="5" t="str">
        <f aca="false">Datas_Entregas!$A$3</f>
        <v>BTS/Anel</v>
      </c>
      <c r="C170" s="6" t="n">
        <f aca="false" t="array" ref="C170:C170">INDEX(Datas_Entregas!$B$2:$B$100, MATCH(B170, Datas_Entregas!$A$2:$A$100, 0), 1)</f>
        <v>43296</v>
      </c>
      <c r="D170" s="5" t="str">
        <f aca="false">Def_Status_Montagem!$A$4</f>
        <v>Comprado / Esperando entrega</v>
      </c>
      <c r="E170" s="4" t="str">
        <f aca="false">Def_Status_Montagem!$B$4</f>
        <v>Contratada (inclui etiqueta)</v>
      </c>
      <c r="F170" s="7"/>
      <c r="G170" s="8"/>
      <c r="H170" s="7" t="str">
        <f aca="false" t="array" ref="H170:H170">INDEX(Def_Instancias_Equipamentos!$E$2:$E$4986, MATCH(K170, Def_Instancias_Equipamentos!$D$2:$D$4986, 0), 1)</f>
        <v>SI-03SP</v>
      </c>
      <c r="I170" s="8" t="str">
        <f aca="false" t="array" ref="I170:I170">INDEX(Def_Instancias_Equipamentos!$E$2:$E$4986, MATCH(L170, Def_Instancias_Equipamentos!$D$2:$D$4986, 0), 1)</f>
        <v>SI-03SP</v>
      </c>
      <c r="J170" s="8" t="str">
        <f aca="false">IF(H170=I170, "INTERNO", "EXTERNO")</f>
        <v>INTERNO</v>
      </c>
      <c r="K170" s="9" t="str">
        <f aca="false">Def_Instancias_Equipamentos!$D$535</f>
        <v>SI-03SP:DI-BPMPkup-2</v>
      </c>
      <c r="L170" s="4" t="str">
        <f aca="false">Def_Instancias_Equipamentos!$D$1057</f>
        <v>SI-03SP:DI-BPMSigPatch-2</v>
      </c>
      <c r="M170" s="10" t="s">
        <v>78</v>
      </c>
      <c r="N170" s="17" t="s">
        <v>81</v>
      </c>
      <c r="O170" s="9" t="str">
        <f aca="false">Def_Sistemas_Conectores_Cabos!$B$8</f>
        <v>SMA-RP 50-ohm</v>
      </c>
      <c r="P170" s="4" t="str">
        <f aca="false">Def_Sistemas_Conectores_Cabos!$B$8</f>
        <v>SMA-RP 50-ohm</v>
      </c>
      <c r="Q170" s="8" t="s">
        <v>80</v>
      </c>
      <c r="R170" s="11" t="n">
        <v>0.5</v>
      </c>
      <c r="S170" s="11" t="n">
        <v>0.5</v>
      </c>
      <c r="T170" s="4" t="str">
        <f aca="false">Def_Sistemas_Conectores_Cabos!$C$8</f>
        <v>Cabo coaxial semi-rígido</v>
      </c>
      <c r="U170" s="18"/>
      <c r="V170" s="13"/>
    </row>
    <row r="171" customFormat="false" ht="15.75" hidden="true" customHeight="true" outlineLevel="0" collapsed="false">
      <c r="A171" s="4" t="str">
        <f aca="false">Def_Sistemas_Conectores_Cabos!$A$22</f>
        <v>BPM de elétrons</v>
      </c>
      <c r="B171" s="5" t="str">
        <f aca="false">Datas_Entregas!$A$3</f>
        <v>BTS/Anel</v>
      </c>
      <c r="C171" s="6" t="n">
        <f aca="false" t="array" ref="C171:C171">INDEX(Datas_Entregas!$B$2:$B$100, MATCH(B171, Datas_Entregas!$A$2:$A$100, 0), 1)</f>
        <v>43296</v>
      </c>
      <c r="D171" s="5" t="str">
        <f aca="false">Def_Status_Montagem!$A$4</f>
        <v>Comprado / Esperando entrega</v>
      </c>
      <c r="E171" s="4" t="str">
        <f aca="false">Def_Status_Montagem!$B$4</f>
        <v>Contratada (inclui etiqueta)</v>
      </c>
      <c r="F171" s="7"/>
      <c r="G171" s="8"/>
      <c r="H171" s="7" t="str">
        <f aca="false" t="array" ref="H171:H171">INDEX(Def_Instancias_Equipamentos!$E$2:$E$4986, MATCH(K171, Def_Instancias_Equipamentos!$D$2:$D$4986, 0), 1)</f>
        <v>SI-04C1</v>
      </c>
      <c r="I171" s="8" t="str">
        <f aca="false" t="array" ref="I171:I171">INDEX(Def_Instancias_Equipamentos!$E$2:$E$4986, MATCH(L171, Def_Instancias_Equipamentos!$D$2:$D$4986, 0), 1)</f>
        <v>SI-04C1</v>
      </c>
      <c r="J171" s="8" t="str">
        <f aca="false">IF(H171=I171, "INTERNO", "EXTERNO")</f>
        <v>INTERNO</v>
      </c>
      <c r="K171" s="9" t="str">
        <f aca="false">Def_Instancias_Equipamentos!$D$394</f>
        <v>SI-04C1:DI-BPMPkup-1</v>
      </c>
      <c r="L171" s="4" t="str">
        <f aca="false">Def_Instancias_Equipamentos!$D$916</f>
        <v>SI-04C1:DI-BPMSigPatch-1</v>
      </c>
      <c r="M171" s="10" t="s">
        <v>78</v>
      </c>
      <c r="N171" s="17" t="s">
        <v>81</v>
      </c>
      <c r="O171" s="9" t="str">
        <f aca="false">Def_Sistemas_Conectores_Cabos!$B$8</f>
        <v>SMA-RP 50-ohm</v>
      </c>
      <c r="P171" s="4" t="str">
        <f aca="false">Def_Sistemas_Conectores_Cabos!$B$8</f>
        <v>SMA-RP 50-ohm</v>
      </c>
      <c r="Q171" s="8" t="s">
        <v>80</v>
      </c>
      <c r="R171" s="11" t="n">
        <v>0.5</v>
      </c>
      <c r="S171" s="11" t="n">
        <v>0.5</v>
      </c>
      <c r="T171" s="4" t="str">
        <f aca="false">Def_Sistemas_Conectores_Cabos!$C$8</f>
        <v>Cabo coaxial semi-rígido</v>
      </c>
      <c r="U171" s="18"/>
      <c r="V171" s="13"/>
    </row>
    <row r="172" customFormat="false" ht="15.75" hidden="true" customHeight="true" outlineLevel="0" collapsed="false">
      <c r="A172" s="4" t="str">
        <f aca="false">Def_Sistemas_Conectores_Cabos!$A$22</f>
        <v>BPM de elétrons</v>
      </c>
      <c r="B172" s="5" t="str">
        <f aca="false">Datas_Entregas!$A$3</f>
        <v>BTS/Anel</v>
      </c>
      <c r="C172" s="6" t="n">
        <f aca="false" t="array" ref="C172:C172">INDEX(Datas_Entregas!$B$2:$B$100, MATCH(B172, Datas_Entregas!$A$2:$A$100, 0), 1)</f>
        <v>43296</v>
      </c>
      <c r="D172" s="5" t="str">
        <f aca="false">Def_Status_Montagem!$A$4</f>
        <v>Comprado / Esperando entrega</v>
      </c>
      <c r="E172" s="4" t="str">
        <f aca="false">Def_Status_Montagem!$B$4</f>
        <v>Contratada (inclui etiqueta)</v>
      </c>
      <c r="F172" s="7"/>
      <c r="G172" s="8"/>
      <c r="H172" s="7" t="str">
        <f aca="false" t="array" ref="H172:H172">INDEX(Def_Instancias_Equipamentos!$E$2:$E$4986, MATCH(K172, Def_Instancias_Equipamentos!$D$2:$D$4986, 0), 1)</f>
        <v>SI-04C1</v>
      </c>
      <c r="I172" s="8" t="str">
        <f aca="false" t="array" ref="I172:I172">INDEX(Def_Instancias_Equipamentos!$E$2:$E$4986, MATCH(L172, Def_Instancias_Equipamentos!$D$2:$D$4986, 0), 1)</f>
        <v>SI-04C1</v>
      </c>
      <c r="J172" s="8" t="str">
        <f aca="false">IF(H172=I172, "INTERNO", "EXTERNO")</f>
        <v>INTERNO</v>
      </c>
      <c r="K172" s="9" t="str">
        <f aca="false">Def_Instancias_Equipamentos!$D$395</f>
        <v>SI-04C1:DI-BPMPkup-2</v>
      </c>
      <c r="L172" s="4" t="str">
        <f aca="false">Def_Instancias_Equipamentos!$D$917</f>
        <v>SI-04C1:DI-BPMSigPatch-2</v>
      </c>
      <c r="M172" s="10" t="s">
        <v>78</v>
      </c>
      <c r="N172" s="17" t="s">
        <v>81</v>
      </c>
      <c r="O172" s="9" t="str">
        <f aca="false">Def_Sistemas_Conectores_Cabos!$B$8</f>
        <v>SMA-RP 50-ohm</v>
      </c>
      <c r="P172" s="4" t="str">
        <f aca="false">Def_Sistemas_Conectores_Cabos!$B$8</f>
        <v>SMA-RP 50-ohm</v>
      </c>
      <c r="Q172" s="8" t="s">
        <v>80</v>
      </c>
      <c r="R172" s="11" t="n">
        <v>0.5</v>
      </c>
      <c r="S172" s="11" t="n">
        <v>0.5</v>
      </c>
      <c r="T172" s="4" t="str">
        <f aca="false">Def_Sistemas_Conectores_Cabos!$C$8</f>
        <v>Cabo coaxial semi-rígido</v>
      </c>
      <c r="U172" s="18"/>
      <c r="V172" s="13"/>
    </row>
    <row r="173" customFormat="false" ht="15.75" hidden="true" customHeight="true" outlineLevel="0" collapsed="false">
      <c r="A173" s="4" t="str">
        <f aca="false">Def_Sistemas_Conectores_Cabos!$A$22</f>
        <v>BPM de elétrons</v>
      </c>
      <c r="B173" s="5" t="str">
        <f aca="false">Datas_Entregas!$A$3</f>
        <v>BTS/Anel</v>
      </c>
      <c r="C173" s="6" t="n">
        <f aca="false" t="array" ref="C173:C173">INDEX(Datas_Entregas!$B$2:$B$100, MATCH(B173, Datas_Entregas!$A$2:$A$100, 0), 1)</f>
        <v>43296</v>
      </c>
      <c r="D173" s="5" t="str">
        <f aca="false">Def_Status_Montagem!$A$4</f>
        <v>Comprado / Esperando entrega</v>
      </c>
      <c r="E173" s="4" t="str">
        <f aca="false">Def_Status_Montagem!$B$4</f>
        <v>Contratada (inclui etiqueta)</v>
      </c>
      <c r="F173" s="7"/>
      <c r="G173" s="8"/>
      <c r="H173" s="7" t="str">
        <f aca="false" t="array" ref="H173:H173">INDEX(Def_Instancias_Equipamentos!$E$2:$E$4986, MATCH(K173, Def_Instancias_Equipamentos!$D$2:$D$4986, 0), 1)</f>
        <v>SI-04C2</v>
      </c>
      <c r="I173" s="8" t="str">
        <f aca="false" t="array" ref="I173:I173">INDEX(Def_Instancias_Equipamentos!$E$2:$E$4986, MATCH(L173, Def_Instancias_Equipamentos!$D$2:$D$4986, 0), 1)</f>
        <v>SI-04C2</v>
      </c>
      <c r="J173" s="8" t="str">
        <f aca="false">IF(H173=I173, "INTERNO", "EXTERNO")</f>
        <v>INTERNO</v>
      </c>
      <c r="K173" s="9" t="str">
        <f aca="false">Def_Instancias_Equipamentos!$D$396</f>
        <v>SI-04C2:DI-BPMPkup</v>
      </c>
      <c r="L173" s="4" t="str">
        <f aca="false">Def_Instancias_Equipamentos!$D$918</f>
        <v>SI-04C2:DI-BPMSigPatch</v>
      </c>
      <c r="M173" s="10" t="s">
        <v>78</v>
      </c>
      <c r="N173" s="17" t="s">
        <v>81</v>
      </c>
      <c r="O173" s="9" t="str">
        <f aca="false">Def_Sistemas_Conectores_Cabos!$B$8</f>
        <v>SMA-RP 50-ohm</v>
      </c>
      <c r="P173" s="4" t="str">
        <f aca="false">Def_Sistemas_Conectores_Cabos!$B$8</f>
        <v>SMA-RP 50-ohm</v>
      </c>
      <c r="Q173" s="8" t="s">
        <v>80</v>
      </c>
      <c r="R173" s="11" t="n">
        <v>0.5</v>
      </c>
      <c r="S173" s="11" t="n">
        <v>0.5</v>
      </c>
      <c r="T173" s="4" t="str">
        <f aca="false">Def_Sistemas_Conectores_Cabos!$C$8</f>
        <v>Cabo coaxial semi-rígido</v>
      </c>
      <c r="U173" s="18"/>
      <c r="V173" s="13"/>
    </row>
    <row r="174" customFormat="false" ht="15.75" hidden="true" customHeight="true" outlineLevel="0" collapsed="false">
      <c r="A174" s="4" t="str">
        <f aca="false">Def_Sistemas_Conectores_Cabos!$A$22</f>
        <v>BPM de elétrons</v>
      </c>
      <c r="B174" s="5" t="str">
        <f aca="false">Datas_Entregas!$A$3</f>
        <v>BTS/Anel</v>
      </c>
      <c r="C174" s="6" t="n">
        <f aca="false" t="array" ref="C174:C174">INDEX(Datas_Entregas!$B$2:$B$100, MATCH(B174, Datas_Entregas!$A$2:$A$100, 0), 1)</f>
        <v>43296</v>
      </c>
      <c r="D174" s="5" t="str">
        <f aca="false">Def_Status_Montagem!$A$4</f>
        <v>Comprado / Esperando entrega</v>
      </c>
      <c r="E174" s="4" t="str">
        <f aca="false">Def_Status_Montagem!$B$4</f>
        <v>Contratada (inclui etiqueta)</v>
      </c>
      <c r="F174" s="7"/>
      <c r="G174" s="8"/>
      <c r="H174" s="7" t="str">
        <f aca="false" t="array" ref="H174:H174">INDEX(Def_Instancias_Equipamentos!$E$2:$E$4986, MATCH(K174, Def_Instancias_Equipamentos!$D$2:$D$4986, 0), 1)</f>
        <v>SI-04C3</v>
      </c>
      <c r="I174" s="8" t="str">
        <f aca="false" t="array" ref="I174:I174">INDEX(Def_Instancias_Equipamentos!$E$2:$E$4986, MATCH(L174, Def_Instancias_Equipamentos!$D$2:$D$4986, 0), 1)</f>
        <v>SI-04C3</v>
      </c>
      <c r="J174" s="8" t="str">
        <f aca="false">IF(H174=I174, "INTERNO", "EXTERNO")</f>
        <v>INTERNO</v>
      </c>
      <c r="K174" s="9" t="str">
        <f aca="false">Def_Instancias_Equipamentos!$D$397</f>
        <v>SI-04C3:DI-BPMPkup-1</v>
      </c>
      <c r="L174" s="4" t="str">
        <f aca="false">Def_Instancias_Equipamentos!$D$919</f>
        <v>SI-04C3:DI-BPMSigPatch-1</v>
      </c>
      <c r="M174" s="10" t="s">
        <v>78</v>
      </c>
      <c r="N174" s="17" t="s">
        <v>81</v>
      </c>
      <c r="O174" s="9" t="str">
        <f aca="false">Def_Sistemas_Conectores_Cabos!$B$8</f>
        <v>SMA-RP 50-ohm</v>
      </c>
      <c r="P174" s="4" t="str">
        <f aca="false">Def_Sistemas_Conectores_Cabos!$B$8</f>
        <v>SMA-RP 50-ohm</v>
      </c>
      <c r="Q174" s="8" t="s">
        <v>80</v>
      </c>
      <c r="R174" s="11" t="n">
        <v>0.5</v>
      </c>
      <c r="S174" s="11" t="n">
        <v>0.5</v>
      </c>
      <c r="T174" s="4" t="str">
        <f aca="false">Def_Sistemas_Conectores_Cabos!$C$8</f>
        <v>Cabo coaxial semi-rígido</v>
      </c>
      <c r="U174" s="18"/>
      <c r="V174" s="13"/>
    </row>
    <row r="175" customFormat="false" ht="15.75" hidden="true" customHeight="true" outlineLevel="0" collapsed="false">
      <c r="A175" s="4" t="str">
        <f aca="false">Def_Sistemas_Conectores_Cabos!$A$22</f>
        <v>BPM de elétrons</v>
      </c>
      <c r="B175" s="5" t="str">
        <f aca="false">Datas_Entregas!$A$3</f>
        <v>BTS/Anel</v>
      </c>
      <c r="C175" s="6" t="n">
        <f aca="false" t="array" ref="C175:C175">INDEX(Datas_Entregas!$B$2:$B$100, MATCH(B175, Datas_Entregas!$A$2:$A$100, 0), 1)</f>
        <v>43296</v>
      </c>
      <c r="D175" s="5" t="str">
        <f aca="false">Def_Status_Montagem!$A$4</f>
        <v>Comprado / Esperando entrega</v>
      </c>
      <c r="E175" s="4" t="str">
        <f aca="false">Def_Status_Montagem!$B$4</f>
        <v>Contratada (inclui etiqueta)</v>
      </c>
      <c r="F175" s="7"/>
      <c r="G175" s="8"/>
      <c r="H175" s="7" t="str">
        <f aca="false" t="array" ref="H175:H175">INDEX(Def_Instancias_Equipamentos!$E$2:$E$4986, MATCH(K175, Def_Instancias_Equipamentos!$D$2:$D$4986, 0), 1)</f>
        <v>SI-04C3</v>
      </c>
      <c r="I175" s="8" t="str">
        <f aca="false" t="array" ref="I175:I175">INDEX(Def_Instancias_Equipamentos!$E$2:$E$4986, MATCH(L175, Def_Instancias_Equipamentos!$D$2:$D$4986, 0), 1)</f>
        <v>SI-04C3</v>
      </c>
      <c r="J175" s="8" t="str">
        <f aca="false">IF(H175=I175, "INTERNO", "EXTERNO")</f>
        <v>INTERNO</v>
      </c>
      <c r="K175" s="9" t="str">
        <f aca="false">Def_Instancias_Equipamentos!$D$398</f>
        <v>SI-04C3:DI-BPMPkup-2</v>
      </c>
      <c r="L175" s="4" t="str">
        <f aca="false">Def_Instancias_Equipamentos!$D$920</f>
        <v>SI-04C3:DI-BPMSigPatch-2</v>
      </c>
      <c r="M175" s="10" t="s">
        <v>78</v>
      </c>
      <c r="N175" s="17" t="s">
        <v>81</v>
      </c>
      <c r="O175" s="9" t="str">
        <f aca="false">Def_Sistemas_Conectores_Cabos!$B$8</f>
        <v>SMA-RP 50-ohm</v>
      </c>
      <c r="P175" s="4" t="str">
        <f aca="false">Def_Sistemas_Conectores_Cabos!$B$8</f>
        <v>SMA-RP 50-ohm</v>
      </c>
      <c r="Q175" s="8" t="s">
        <v>80</v>
      </c>
      <c r="R175" s="11" t="n">
        <v>0.5</v>
      </c>
      <c r="S175" s="11" t="n">
        <v>0.5</v>
      </c>
      <c r="T175" s="4" t="str">
        <f aca="false">Def_Sistemas_Conectores_Cabos!$C$8</f>
        <v>Cabo coaxial semi-rígido</v>
      </c>
      <c r="U175" s="18"/>
      <c r="V175" s="13"/>
    </row>
    <row r="176" customFormat="false" ht="15.75" hidden="true" customHeight="true" outlineLevel="0" collapsed="false">
      <c r="A176" s="4" t="str">
        <f aca="false">Def_Sistemas_Conectores_Cabos!$A$22</f>
        <v>BPM de elétrons</v>
      </c>
      <c r="B176" s="5" t="str">
        <f aca="false">Datas_Entregas!$A$3</f>
        <v>BTS/Anel</v>
      </c>
      <c r="C176" s="6" t="n">
        <f aca="false" t="array" ref="C176:C176">INDEX(Datas_Entregas!$B$2:$B$100, MATCH(B176, Datas_Entregas!$A$2:$A$100, 0), 1)</f>
        <v>43296</v>
      </c>
      <c r="D176" s="5" t="str">
        <f aca="false">Def_Status_Montagem!$A$4</f>
        <v>Comprado / Esperando entrega</v>
      </c>
      <c r="E176" s="4" t="str">
        <f aca="false">Def_Status_Montagem!$B$4</f>
        <v>Contratada (inclui etiqueta)</v>
      </c>
      <c r="F176" s="7"/>
      <c r="G176" s="8"/>
      <c r="H176" s="7" t="str">
        <f aca="false" t="array" ref="H176:H176">INDEX(Def_Instancias_Equipamentos!$E$2:$E$4986, MATCH(K176, Def_Instancias_Equipamentos!$D$2:$D$4986, 0), 1)</f>
        <v>SI-04C4</v>
      </c>
      <c r="I176" s="8" t="str">
        <f aca="false" t="array" ref="I176:I176">INDEX(Def_Instancias_Equipamentos!$E$2:$E$4986, MATCH(L176, Def_Instancias_Equipamentos!$D$2:$D$4986, 0), 1)</f>
        <v>SI-04C4</v>
      </c>
      <c r="J176" s="8" t="str">
        <f aca="false">IF(H176=I176, "INTERNO", "EXTERNO")</f>
        <v>INTERNO</v>
      </c>
      <c r="K176" s="9" t="str">
        <f aca="false">Def_Instancias_Equipamentos!$D$399</f>
        <v>SI-04C4:DI-BPMPkup</v>
      </c>
      <c r="L176" s="4" t="str">
        <f aca="false">Def_Instancias_Equipamentos!$D$921</f>
        <v>SI-04C4:DI-BPMSigPatch</v>
      </c>
      <c r="M176" s="10" t="s">
        <v>78</v>
      </c>
      <c r="N176" s="17" t="s">
        <v>81</v>
      </c>
      <c r="O176" s="9" t="str">
        <f aca="false">Def_Sistemas_Conectores_Cabos!$B$8</f>
        <v>SMA-RP 50-ohm</v>
      </c>
      <c r="P176" s="4" t="str">
        <f aca="false">Def_Sistemas_Conectores_Cabos!$B$8</f>
        <v>SMA-RP 50-ohm</v>
      </c>
      <c r="Q176" s="8" t="s">
        <v>80</v>
      </c>
      <c r="R176" s="11" t="n">
        <v>0.5</v>
      </c>
      <c r="S176" s="11" t="n">
        <v>0.5</v>
      </c>
      <c r="T176" s="4" t="str">
        <f aca="false">Def_Sistemas_Conectores_Cabos!$C$8</f>
        <v>Cabo coaxial semi-rígido</v>
      </c>
      <c r="U176" s="18"/>
      <c r="V176" s="13"/>
    </row>
    <row r="177" customFormat="false" ht="15.75" hidden="true" customHeight="true" outlineLevel="0" collapsed="false">
      <c r="A177" s="4" t="str">
        <f aca="false">Def_Sistemas_Conectores_Cabos!$A$22</f>
        <v>BPM de elétrons</v>
      </c>
      <c r="B177" s="5" t="str">
        <f aca="false">Datas_Entregas!$A$3</f>
        <v>BTS/Anel</v>
      </c>
      <c r="C177" s="6" t="n">
        <f aca="false" t="array" ref="C177:C177">INDEX(Datas_Entregas!$B$2:$B$100, MATCH(B177, Datas_Entregas!$A$2:$A$100, 0), 1)</f>
        <v>43296</v>
      </c>
      <c r="D177" s="5" t="str">
        <f aca="false">Def_Status_Montagem!$A$4</f>
        <v>Comprado / Esperando entrega</v>
      </c>
      <c r="E177" s="4" t="str">
        <f aca="false">Def_Status_Montagem!$B$4</f>
        <v>Contratada (inclui etiqueta)</v>
      </c>
      <c r="F177" s="7"/>
      <c r="G177" s="8"/>
      <c r="H177" s="7" t="str">
        <f aca="false" t="array" ref="H177:H177">INDEX(Def_Instancias_Equipamentos!$E$2:$E$4986, MATCH(K177, Def_Instancias_Equipamentos!$D$2:$D$4986, 0), 1)</f>
        <v>SI-04M1</v>
      </c>
      <c r="I177" s="8" t="str">
        <f aca="false" t="array" ref="I177:I177">INDEX(Def_Instancias_Equipamentos!$E$2:$E$4986, MATCH(L177, Def_Instancias_Equipamentos!$D$2:$D$4986, 0), 1)</f>
        <v>SI-04M1</v>
      </c>
      <c r="J177" s="8" t="str">
        <f aca="false">IF(H177=I177, "INTERNO", "EXTERNO")</f>
        <v>INTERNO</v>
      </c>
      <c r="K177" s="9" t="str">
        <f aca="false">Def_Instancias_Equipamentos!$D$400</f>
        <v>SI-04M1:DI-BPMPkup</v>
      </c>
      <c r="L177" s="4" t="str">
        <f aca="false">Def_Instancias_Equipamentos!$D$922</f>
        <v>SI-04M1:DI-BPMSigPatch</v>
      </c>
      <c r="M177" s="10" t="s">
        <v>78</v>
      </c>
      <c r="N177" s="17" t="s">
        <v>81</v>
      </c>
      <c r="O177" s="9" t="str">
        <f aca="false">Def_Sistemas_Conectores_Cabos!$B$8</f>
        <v>SMA-RP 50-ohm</v>
      </c>
      <c r="P177" s="4" t="str">
        <f aca="false">Def_Sistemas_Conectores_Cabos!$B$8</f>
        <v>SMA-RP 50-ohm</v>
      </c>
      <c r="Q177" s="8" t="s">
        <v>80</v>
      </c>
      <c r="R177" s="11" t="n">
        <v>0.5</v>
      </c>
      <c r="S177" s="11" t="n">
        <v>0.5</v>
      </c>
      <c r="T177" s="4" t="str">
        <f aca="false">Def_Sistemas_Conectores_Cabos!$C$8</f>
        <v>Cabo coaxial semi-rígido</v>
      </c>
      <c r="U177" s="18"/>
      <c r="V177" s="13"/>
    </row>
    <row r="178" customFormat="false" ht="15.75" hidden="true" customHeight="true" outlineLevel="0" collapsed="false">
      <c r="A178" s="4" t="str">
        <f aca="false">Def_Sistemas_Conectores_Cabos!$A$22</f>
        <v>BPM de elétrons</v>
      </c>
      <c r="B178" s="5" t="str">
        <f aca="false">Datas_Entregas!$A$3</f>
        <v>BTS/Anel</v>
      </c>
      <c r="C178" s="6" t="n">
        <f aca="false" t="array" ref="C178:C178">INDEX(Datas_Entregas!$B$2:$B$100, MATCH(B178, Datas_Entregas!$A$2:$A$100, 0), 1)</f>
        <v>43296</v>
      </c>
      <c r="D178" s="5" t="str">
        <f aca="false">Def_Status_Montagem!$A$4</f>
        <v>Comprado / Esperando entrega</v>
      </c>
      <c r="E178" s="4" t="str">
        <f aca="false">Def_Status_Montagem!$B$4</f>
        <v>Contratada (inclui etiqueta)</v>
      </c>
      <c r="F178" s="7"/>
      <c r="G178" s="8"/>
      <c r="H178" s="7" t="str">
        <f aca="false" t="array" ref="H178:H178">INDEX(Def_Instancias_Equipamentos!$E$2:$E$4986, MATCH(K178, Def_Instancias_Equipamentos!$D$2:$D$4986, 0), 1)</f>
        <v>SI-04M2</v>
      </c>
      <c r="I178" s="8" t="str">
        <f aca="false" t="array" ref="I178:I178">INDEX(Def_Instancias_Equipamentos!$E$2:$E$4986, MATCH(L178, Def_Instancias_Equipamentos!$D$2:$D$4986, 0), 1)</f>
        <v>SI-04M2</v>
      </c>
      <c r="J178" s="8" t="str">
        <f aca="false">IF(H178=I178, "INTERNO", "EXTERNO")</f>
        <v>INTERNO</v>
      </c>
      <c r="K178" s="9" t="str">
        <f aca="false">Def_Instancias_Equipamentos!$D$401</f>
        <v>SI-04M2:DI-BPMPkup</v>
      </c>
      <c r="L178" s="4" t="str">
        <f aca="false">Def_Instancias_Equipamentos!$D$923</f>
        <v>SI-04M2:DI-BPMSigPatch</v>
      </c>
      <c r="M178" s="10" t="s">
        <v>78</v>
      </c>
      <c r="N178" s="17" t="s">
        <v>81</v>
      </c>
      <c r="O178" s="9" t="str">
        <f aca="false">Def_Sistemas_Conectores_Cabos!$B$8</f>
        <v>SMA-RP 50-ohm</v>
      </c>
      <c r="P178" s="4" t="str">
        <f aca="false">Def_Sistemas_Conectores_Cabos!$B$8</f>
        <v>SMA-RP 50-ohm</v>
      </c>
      <c r="Q178" s="8" t="s">
        <v>80</v>
      </c>
      <c r="R178" s="11" t="n">
        <v>0.5</v>
      </c>
      <c r="S178" s="11" t="n">
        <v>0.5</v>
      </c>
      <c r="T178" s="4" t="str">
        <f aca="false">Def_Sistemas_Conectores_Cabos!$C$8</f>
        <v>Cabo coaxial semi-rígido</v>
      </c>
      <c r="U178" s="18"/>
      <c r="V178" s="13"/>
    </row>
    <row r="179" customFormat="false" ht="15.75" hidden="true" customHeight="true" outlineLevel="0" collapsed="false">
      <c r="A179" s="4" t="str">
        <f aca="false">Def_Sistemas_Conectores_Cabos!$A$22</f>
        <v>BPM de elétrons</v>
      </c>
      <c r="B179" s="5" t="str">
        <f aca="false">Datas_Entregas!$A$3</f>
        <v>BTS/Anel</v>
      </c>
      <c r="C179" s="6" t="n">
        <f aca="false" t="array" ref="C179:C179">INDEX(Datas_Entregas!$B$2:$B$100, MATCH(B179, Datas_Entregas!$A$2:$A$100, 0), 1)</f>
        <v>43296</v>
      </c>
      <c r="D179" s="5" t="str">
        <f aca="false">Def_Status_Montagem!$A$4</f>
        <v>Comprado / Esperando entrega</v>
      </c>
      <c r="E179" s="4" t="str">
        <f aca="false">Def_Status_Montagem!$B$4</f>
        <v>Contratada (inclui etiqueta)</v>
      </c>
      <c r="F179" s="7"/>
      <c r="G179" s="8"/>
      <c r="H179" s="7" t="str">
        <f aca="false" t="array" ref="H179:H179">INDEX(Def_Instancias_Equipamentos!$E$2:$E$4986, MATCH(K179, Def_Instancias_Equipamentos!$D$2:$D$4986, 0), 1)</f>
        <v>SI-04SB</v>
      </c>
      <c r="I179" s="8" t="str">
        <f aca="false" t="array" ref="I179:I179">INDEX(Def_Instancias_Equipamentos!$E$2:$E$4986, MATCH(L179, Def_Instancias_Equipamentos!$D$2:$D$4986, 0), 1)</f>
        <v>SI-04SB</v>
      </c>
      <c r="J179" s="8" t="str">
        <f aca="false">IF(H179=I179, "INTERNO", "EXTERNO")</f>
        <v>INTERNO</v>
      </c>
      <c r="K179" s="9" t="str">
        <f aca="false">Def_Instancias_Equipamentos!$D$536</f>
        <v>SI-04SB:DI-BPMPkup-1</v>
      </c>
      <c r="L179" s="4" t="str">
        <f aca="false">Def_Instancias_Equipamentos!$D$1058</f>
        <v>SI-04SB:DI-BPMSigPatch-1</v>
      </c>
      <c r="M179" s="10" t="s">
        <v>78</v>
      </c>
      <c r="N179" s="17" t="s">
        <v>81</v>
      </c>
      <c r="O179" s="9" t="str">
        <f aca="false">Def_Sistemas_Conectores_Cabos!$B$8</f>
        <v>SMA-RP 50-ohm</v>
      </c>
      <c r="P179" s="4" t="str">
        <f aca="false">Def_Sistemas_Conectores_Cabos!$B$8</f>
        <v>SMA-RP 50-ohm</v>
      </c>
      <c r="Q179" s="8" t="s">
        <v>80</v>
      </c>
      <c r="R179" s="11" t="n">
        <v>0.5</v>
      </c>
      <c r="S179" s="11" t="n">
        <v>0.5</v>
      </c>
      <c r="T179" s="4" t="str">
        <f aca="false">Def_Sistemas_Conectores_Cabos!$C$8</f>
        <v>Cabo coaxial semi-rígido</v>
      </c>
      <c r="U179" s="18"/>
      <c r="V179" s="13"/>
    </row>
    <row r="180" customFormat="false" ht="15.75" hidden="true" customHeight="true" outlineLevel="0" collapsed="false">
      <c r="A180" s="4" t="str">
        <f aca="false">Def_Sistemas_Conectores_Cabos!$A$22</f>
        <v>BPM de elétrons</v>
      </c>
      <c r="B180" s="5" t="str">
        <f aca="false">Datas_Entregas!$A$3</f>
        <v>BTS/Anel</v>
      </c>
      <c r="C180" s="6" t="n">
        <f aca="false" t="array" ref="C180:C180">INDEX(Datas_Entregas!$B$2:$B$100, MATCH(B180, Datas_Entregas!$A$2:$A$100, 0), 1)</f>
        <v>43296</v>
      </c>
      <c r="D180" s="5" t="str">
        <f aca="false">Def_Status_Montagem!$A$4</f>
        <v>Comprado / Esperando entrega</v>
      </c>
      <c r="E180" s="4" t="str">
        <f aca="false">Def_Status_Montagem!$B$4</f>
        <v>Contratada (inclui etiqueta)</v>
      </c>
      <c r="F180" s="7"/>
      <c r="G180" s="8"/>
      <c r="H180" s="7" t="str">
        <f aca="false" t="array" ref="H180:H180">INDEX(Def_Instancias_Equipamentos!$E$2:$E$4986, MATCH(K180, Def_Instancias_Equipamentos!$D$2:$D$4986, 0), 1)</f>
        <v>SI-04SB</v>
      </c>
      <c r="I180" s="8" t="str">
        <f aca="false" t="array" ref="I180:I180">INDEX(Def_Instancias_Equipamentos!$E$2:$E$4986, MATCH(L180, Def_Instancias_Equipamentos!$D$2:$D$4986, 0), 1)</f>
        <v>SI-04SB</v>
      </c>
      <c r="J180" s="8" t="str">
        <f aca="false">IF(H180=I180, "INTERNO", "EXTERNO")</f>
        <v>INTERNO</v>
      </c>
      <c r="K180" s="9" t="str">
        <f aca="false">Def_Instancias_Equipamentos!$D$537</f>
        <v>SI-04SB:DI-BPMPkup-2</v>
      </c>
      <c r="L180" s="4" t="str">
        <f aca="false">Def_Instancias_Equipamentos!$D$1059</f>
        <v>SI-04SB:DI-BPMSigPatch-2</v>
      </c>
      <c r="M180" s="10" t="s">
        <v>78</v>
      </c>
      <c r="N180" s="17" t="s">
        <v>81</v>
      </c>
      <c r="O180" s="9" t="str">
        <f aca="false">Def_Sistemas_Conectores_Cabos!$B$8</f>
        <v>SMA-RP 50-ohm</v>
      </c>
      <c r="P180" s="4" t="str">
        <f aca="false">Def_Sistemas_Conectores_Cabos!$B$8</f>
        <v>SMA-RP 50-ohm</v>
      </c>
      <c r="Q180" s="8" t="s">
        <v>80</v>
      </c>
      <c r="R180" s="11" t="n">
        <v>0.5</v>
      </c>
      <c r="S180" s="11" t="n">
        <v>0.5</v>
      </c>
      <c r="T180" s="4" t="str">
        <f aca="false">Def_Sistemas_Conectores_Cabos!$C$8</f>
        <v>Cabo coaxial semi-rígido</v>
      </c>
      <c r="U180" s="18"/>
      <c r="V180" s="13"/>
    </row>
    <row r="181" customFormat="false" ht="15.75" hidden="true" customHeight="true" outlineLevel="0" collapsed="false">
      <c r="A181" s="4" t="str">
        <f aca="false">Def_Sistemas_Conectores_Cabos!$A$22</f>
        <v>BPM de elétrons</v>
      </c>
      <c r="B181" s="5" t="str">
        <f aca="false">Datas_Entregas!$A$3</f>
        <v>BTS/Anel</v>
      </c>
      <c r="C181" s="6" t="n">
        <f aca="false" t="array" ref="C181:C181">INDEX(Datas_Entregas!$B$2:$B$100, MATCH(B181, Datas_Entregas!$A$2:$A$100, 0), 1)</f>
        <v>43296</v>
      </c>
      <c r="D181" s="5" t="str">
        <f aca="false">Def_Status_Montagem!$A$4</f>
        <v>Comprado / Esperando entrega</v>
      </c>
      <c r="E181" s="4" t="str">
        <f aca="false">Def_Status_Montagem!$B$4</f>
        <v>Contratada (inclui etiqueta)</v>
      </c>
      <c r="F181" s="7"/>
      <c r="G181" s="8"/>
      <c r="H181" s="7" t="str">
        <f aca="false" t="array" ref="H181:H181">INDEX(Def_Instancias_Equipamentos!$E$2:$E$4986, MATCH(K181, Def_Instancias_Equipamentos!$D$2:$D$4986, 0), 1)</f>
        <v>SI-05C1</v>
      </c>
      <c r="I181" s="8" t="str">
        <f aca="false" t="array" ref="I181:I181">INDEX(Def_Instancias_Equipamentos!$E$2:$E$4986, MATCH(L181, Def_Instancias_Equipamentos!$D$2:$D$4986, 0), 1)</f>
        <v>SI-05C1</v>
      </c>
      <c r="J181" s="8" t="str">
        <f aca="false">IF(H181=I181, "INTERNO", "EXTERNO")</f>
        <v>INTERNO</v>
      </c>
      <c r="K181" s="9" t="str">
        <f aca="false">Def_Instancias_Equipamentos!$D$402</f>
        <v>SI-05C1:DI-BPMPkup-1</v>
      </c>
      <c r="L181" s="4" t="str">
        <f aca="false">Def_Instancias_Equipamentos!$D$924</f>
        <v>SI-05C1:DI-BPMSigPatch-1</v>
      </c>
      <c r="M181" s="10" t="s">
        <v>78</v>
      </c>
      <c r="N181" s="17" t="s">
        <v>81</v>
      </c>
      <c r="O181" s="9" t="str">
        <f aca="false">Def_Sistemas_Conectores_Cabos!$B$8</f>
        <v>SMA-RP 50-ohm</v>
      </c>
      <c r="P181" s="4" t="str">
        <f aca="false">Def_Sistemas_Conectores_Cabos!$B$8</f>
        <v>SMA-RP 50-ohm</v>
      </c>
      <c r="Q181" s="8" t="s">
        <v>80</v>
      </c>
      <c r="R181" s="11" t="n">
        <v>0.5</v>
      </c>
      <c r="S181" s="11" t="n">
        <v>0.5</v>
      </c>
      <c r="T181" s="4" t="str">
        <f aca="false">Def_Sistemas_Conectores_Cabos!$C$8</f>
        <v>Cabo coaxial semi-rígido</v>
      </c>
      <c r="U181" s="18"/>
      <c r="V181" s="13"/>
    </row>
    <row r="182" customFormat="false" ht="15.75" hidden="true" customHeight="true" outlineLevel="0" collapsed="false">
      <c r="A182" s="4" t="str">
        <f aca="false">Def_Sistemas_Conectores_Cabos!$A$22</f>
        <v>BPM de elétrons</v>
      </c>
      <c r="B182" s="5" t="str">
        <f aca="false">Datas_Entregas!$A$3</f>
        <v>BTS/Anel</v>
      </c>
      <c r="C182" s="6" t="n">
        <f aca="false" t="array" ref="C182:C182">INDEX(Datas_Entregas!$B$2:$B$100, MATCH(B182, Datas_Entregas!$A$2:$A$100, 0), 1)</f>
        <v>43296</v>
      </c>
      <c r="D182" s="5" t="str">
        <f aca="false">Def_Status_Montagem!$A$4</f>
        <v>Comprado / Esperando entrega</v>
      </c>
      <c r="E182" s="4" t="str">
        <f aca="false">Def_Status_Montagem!$B$4</f>
        <v>Contratada (inclui etiqueta)</v>
      </c>
      <c r="F182" s="7"/>
      <c r="G182" s="8"/>
      <c r="H182" s="7" t="str">
        <f aca="false" t="array" ref="H182:H182">INDEX(Def_Instancias_Equipamentos!$E$2:$E$4986, MATCH(K182, Def_Instancias_Equipamentos!$D$2:$D$4986, 0), 1)</f>
        <v>SI-05C1</v>
      </c>
      <c r="I182" s="8" t="str">
        <f aca="false" t="array" ref="I182:I182">INDEX(Def_Instancias_Equipamentos!$E$2:$E$4986, MATCH(L182, Def_Instancias_Equipamentos!$D$2:$D$4986, 0), 1)</f>
        <v>SI-05C1</v>
      </c>
      <c r="J182" s="8" t="str">
        <f aca="false">IF(H182=I182, "INTERNO", "EXTERNO")</f>
        <v>INTERNO</v>
      </c>
      <c r="K182" s="9" t="str">
        <f aca="false">Def_Instancias_Equipamentos!$D$403</f>
        <v>SI-05C1:DI-BPMPkup-2</v>
      </c>
      <c r="L182" s="4" t="str">
        <f aca="false">Def_Instancias_Equipamentos!$D$925</f>
        <v>SI-05C1:DI-BPMSigPatch-2</v>
      </c>
      <c r="M182" s="10" t="s">
        <v>78</v>
      </c>
      <c r="N182" s="17" t="s">
        <v>81</v>
      </c>
      <c r="O182" s="9" t="str">
        <f aca="false">Def_Sistemas_Conectores_Cabos!$B$8</f>
        <v>SMA-RP 50-ohm</v>
      </c>
      <c r="P182" s="4" t="str">
        <f aca="false">Def_Sistemas_Conectores_Cabos!$B$8</f>
        <v>SMA-RP 50-ohm</v>
      </c>
      <c r="Q182" s="8" t="s">
        <v>80</v>
      </c>
      <c r="R182" s="11" t="n">
        <v>0.5</v>
      </c>
      <c r="S182" s="11" t="n">
        <v>0.5</v>
      </c>
      <c r="T182" s="4" t="str">
        <f aca="false">Def_Sistemas_Conectores_Cabos!$C$8</f>
        <v>Cabo coaxial semi-rígido</v>
      </c>
      <c r="U182" s="18"/>
      <c r="V182" s="13"/>
    </row>
    <row r="183" customFormat="false" ht="15.75" hidden="true" customHeight="true" outlineLevel="0" collapsed="false">
      <c r="A183" s="4" t="str">
        <f aca="false">Def_Sistemas_Conectores_Cabos!$A$22</f>
        <v>BPM de elétrons</v>
      </c>
      <c r="B183" s="5" t="str">
        <f aca="false">Datas_Entregas!$A$3</f>
        <v>BTS/Anel</v>
      </c>
      <c r="C183" s="6" t="n">
        <f aca="false" t="array" ref="C183:C183">INDEX(Datas_Entregas!$B$2:$B$100, MATCH(B183, Datas_Entregas!$A$2:$A$100, 0), 1)</f>
        <v>43296</v>
      </c>
      <c r="D183" s="5" t="str">
        <f aca="false">Def_Status_Montagem!$A$4</f>
        <v>Comprado / Esperando entrega</v>
      </c>
      <c r="E183" s="4" t="str">
        <f aca="false">Def_Status_Montagem!$B$4</f>
        <v>Contratada (inclui etiqueta)</v>
      </c>
      <c r="F183" s="7"/>
      <c r="G183" s="8"/>
      <c r="H183" s="7" t="str">
        <f aca="false" t="array" ref="H183:H183">INDEX(Def_Instancias_Equipamentos!$E$2:$E$4986, MATCH(K183, Def_Instancias_Equipamentos!$D$2:$D$4986, 0), 1)</f>
        <v>SI-05C2</v>
      </c>
      <c r="I183" s="8" t="str">
        <f aca="false" t="array" ref="I183:I183">INDEX(Def_Instancias_Equipamentos!$E$2:$E$4986, MATCH(L183, Def_Instancias_Equipamentos!$D$2:$D$4986, 0), 1)</f>
        <v>SI-05C2</v>
      </c>
      <c r="J183" s="8" t="str">
        <f aca="false">IF(H183=I183, "INTERNO", "EXTERNO")</f>
        <v>INTERNO</v>
      </c>
      <c r="K183" s="9" t="str">
        <f aca="false">Def_Instancias_Equipamentos!$D$404</f>
        <v>SI-05C2:DI-BPMPkup</v>
      </c>
      <c r="L183" s="4" t="str">
        <f aca="false">Def_Instancias_Equipamentos!$D$926</f>
        <v>SI-05C2:DI-BPMSigPatch</v>
      </c>
      <c r="M183" s="10" t="s">
        <v>78</v>
      </c>
      <c r="N183" s="17" t="s">
        <v>81</v>
      </c>
      <c r="O183" s="9" t="str">
        <f aca="false">Def_Sistemas_Conectores_Cabos!$B$8</f>
        <v>SMA-RP 50-ohm</v>
      </c>
      <c r="P183" s="4" t="str">
        <f aca="false">Def_Sistemas_Conectores_Cabos!$B$8</f>
        <v>SMA-RP 50-ohm</v>
      </c>
      <c r="Q183" s="8" t="s">
        <v>80</v>
      </c>
      <c r="R183" s="11" t="n">
        <v>0.5</v>
      </c>
      <c r="S183" s="11" t="n">
        <v>0.5</v>
      </c>
      <c r="T183" s="4" t="str">
        <f aca="false">Def_Sistemas_Conectores_Cabos!$C$8</f>
        <v>Cabo coaxial semi-rígido</v>
      </c>
      <c r="U183" s="18"/>
      <c r="V183" s="13"/>
    </row>
    <row r="184" customFormat="false" ht="15.75" hidden="true" customHeight="true" outlineLevel="0" collapsed="false">
      <c r="A184" s="4" t="str">
        <f aca="false">Def_Sistemas_Conectores_Cabos!$A$22</f>
        <v>BPM de elétrons</v>
      </c>
      <c r="B184" s="5" t="str">
        <f aca="false">Datas_Entregas!$A$3</f>
        <v>BTS/Anel</v>
      </c>
      <c r="C184" s="6" t="n">
        <f aca="false" t="array" ref="C184:C184">INDEX(Datas_Entregas!$B$2:$B$100, MATCH(B184, Datas_Entregas!$A$2:$A$100, 0), 1)</f>
        <v>43296</v>
      </c>
      <c r="D184" s="5" t="str">
        <f aca="false">Def_Status_Montagem!$A$4</f>
        <v>Comprado / Esperando entrega</v>
      </c>
      <c r="E184" s="4" t="str">
        <f aca="false">Def_Status_Montagem!$B$4</f>
        <v>Contratada (inclui etiqueta)</v>
      </c>
      <c r="F184" s="7"/>
      <c r="G184" s="8"/>
      <c r="H184" s="7" t="str">
        <f aca="false" t="array" ref="H184:H184">INDEX(Def_Instancias_Equipamentos!$E$2:$E$4986, MATCH(K184, Def_Instancias_Equipamentos!$D$2:$D$4986, 0), 1)</f>
        <v>SI-05C3</v>
      </c>
      <c r="I184" s="8" t="str">
        <f aca="false" t="array" ref="I184:I184">INDEX(Def_Instancias_Equipamentos!$E$2:$E$4986, MATCH(L184, Def_Instancias_Equipamentos!$D$2:$D$4986, 0), 1)</f>
        <v>SI-05C3</v>
      </c>
      <c r="J184" s="8" t="str">
        <f aca="false">IF(H184=I184, "INTERNO", "EXTERNO")</f>
        <v>INTERNO</v>
      </c>
      <c r="K184" s="9" t="str">
        <f aca="false">Def_Instancias_Equipamentos!$D$405</f>
        <v>SI-05C3:DI-BPMPkup-1</v>
      </c>
      <c r="L184" s="4" t="str">
        <f aca="false">Def_Instancias_Equipamentos!$D$927</f>
        <v>SI-05C3:DI-BPMSigPatch-1</v>
      </c>
      <c r="M184" s="10" t="s">
        <v>78</v>
      </c>
      <c r="N184" s="17" t="s">
        <v>81</v>
      </c>
      <c r="O184" s="9" t="str">
        <f aca="false">Def_Sistemas_Conectores_Cabos!$B$8</f>
        <v>SMA-RP 50-ohm</v>
      </c>
      <c r="P184" s="4" t="str">
        <f aca="false">Def_Sistemas_Conectores_Cabos!$B$8</f>
        <v>SMA-RP 50-ohm</v>
      </c>
      <c r="Q184" s="8" t="s">
        <v>80</v>
      </c>
      <c r="R184" s="11" t="n">
        <v>0.5</v>
      </c>
      <c r="S184" s="11" t="n">
        <v>0.5</v>
      </c>
      <c r="T184" s="4" t="str">
        <f aca="false">Def_Sistemas_Conectores_Cabos!$C$8</f>
        <v>Cabo coaxial semi-rígido</v>
      </c>
      <c r="U184" s="18"/>
      <c r="V184" s="13"/>
    </row>
    <row r="185" customFormat="false" ht="15.75" hidden="true" customHeight="true" outlineLevel="0" collapsed="false">
      <c r="A185" s="4" t="str">
        <f aca="false">Def_Sistemas_Conectores_Cabos!$A$22</f>
        <v>BPM de elétrons</v>
      </c>
      <c r="B185" s="5" t="str">
        <f aca="false">Datas_Entregas!$A$3</f>
        <v>BTS/Anel</v>
      </c>
      <c r="C185" s="6" t="n">
        <f aca="false" t="array" ref="C185:C185">INDEX(Datas_Entregas!$B$2:$B$100, MATCH(B185, Datas_Entregas!$A$2:$A$100, 0), 1)</f>
        <v>43296</v>
      </c>
      <c r="D185" s="5" t="str">
        <f aca="false">Def_Status_Montagem!$A$4</f>
        <v>Comprado / Esperando entrega</v>
      </c>
      <c r="E185" s="4" t="str">
        <f aca="false">Def_Status_Montagem!$B$4</f>
        <v>Contratada (inclui etiqueta)</v>
      </c>
      <c r="F185" s="7"/>
      <c r="G185" s="8"/>
      <c r="H185" s="7" t="str">
        <f aca="false" t="array" ref="H185:H185">INDEX(Def_Instancias_Equipamentos!$E$2:$E$4986, MATCH(K185, Def_Instancias_Equipamentos!$D$2:$D$4986, 0), 1)</f>
        <v>SI-05C3</v>
      </c>
      <c r="I185" s="8" t="str">
        <f aca="false" t="array" ref="I185:I185">INDEX(Def_Instancias_Equipamentos!$E$2:$E$4986, MATCH(L185, Def_Instancias_Equipamentos!$D$2:$D$4986, 0), 1)</f>
        <v>SI-05C3</v>
      </c>
      <c r="J185" s="8" t="str">
        <f aca="false">IF(H185=I185, "INTERNO", "EXTERNO")</f>
        <v>INTERNO</v>
      </c>
      <c r="K185" s="9" t="str">
        <f aca="false">Def_Instancias_Equipamentos!$D$406</f>
        <v>SI-05C3:DI-BPMPkup-2</v>
      </c>
      <c r="L185" s="4" t="str">
        <f aca="false">Def_Instancias_Equipamentos!$D$928</f>
        <v>SI-05C3:DI-BPMSigPatch-2</v>
      </c>
      <c r="M185" s="10" t="s">
        <v>78</v>
      </c>
      <c r="N185" s="17" t="s">
        <v>81</v>
      </c>
      <c r="O185" s="9" t="str">
        <f aca="false">Def_Sistemas_Conectores_Cabos!$B$8</f>
        <v>SMA-RP 50-ohm</v>
      </c>
      <c r="P185" s="4" t="str">
        <f aca="false">Def_Sistemas_Conectores_Cabos!$B$8</f>
        <v>SMA-RP 50-ohm</v>
      </c>
      <c r="Q185" s="8" t="s">
        <v>80</v>
      </c>
      <c r="R185" s="11" t="n">
        <v>0.5</v>
      </c>
      <c r="S185" s="11" t="n">
        <v>0.5</v>
      </c>
      <c r="T185" s="4" t="str">
        <f aca="false">Def_Sistemas_Conectores_Cabos!$C$8</f>
        <v>Cabo coaxial semi-rígido</v>
      </c>
      <c r="U185" s="18"/>
      <c r="V185" s="13"/>
    </row>
    <row r="186" customFormat="false" ht="15.75" hidden="true" customHeight="true" outlineLevel="0" collapsed="false">
      <c r="A186" s="4" t="str">
        <f aca="false">Def_Sistemas_Conectores_Cabos!$A$22</f>
        <v>BPM de elétrons</v>
      </c>
      <c r="B186" s="5" t="str">
        <f aca="false">Datas_Entregas!$A$3</f>
        <v>BTS/Anel</v>
      </c>
      <c r="C186" s="6" t="n">
        <f aca="false" t="array" ref="C186:C186">INDEX(Datas_Entregas!$B$2:$B$100, MATCH(B186, Datas_Entregas!$A$2:$A$100, 0), 1)</f>
        <v>43296</v>
      </c>
      <c r="D186" s="5" t="str">
        <f aca="false">Def_Status_Montagem!$A$4</f>
        <v>Comprado / Esperando entrega</v>
      </c>
      <c r="E186" s="4" t="str">
        <f aca="false">Def_Status_Montagem!$B$4</f>
        <v>Contratada (inclui etiqueta)</v>
      </c>
      <c r="F186" s="7"/>
      <c r="G186" s="8"/>
      <c r="H186" s="7" t="str">
        <f aca="false" t="array" ref="H186:H186">INDEX(Def_Instancias_Equipamentos!$E$2:$E$4986, MATCH(K186, Def_Instancias_Equipamentos!$D$2:$D$4986, 0), 1)</f>
        <v>SI-05C4</v>
      </c>
      <c r="I186" s="8" t="str">
        <f aca="false" t="array" ref="I186:I186">INDEX(Def_Instancias_Equipamentos!$E$2:$E$4986, MATCH(L186, Def_Instancias_Equipamentos!$D$2:$D$4986, 0), 1)</f>
        <v>SI-05C4</v>
      </c>
      <c r="J186" s="8" t="str">
        <f aca="false">IF(H186=I186, "INTERNO", "EXTERNO")</f>
        <v>INTERNO</v>
      </c>
      <c r="K186" s="9" t="str">
        <f aca="false">Def_Instancias_Equipamentos!$D$407</f>
        <v>SI-05C4:DI-BPMPkup</v>
      </c>
      <c r="L186" s="4" t="str">
        <f aca="false">Def_Instancias_Equipamentos!$D$929</f>
        <v>SI-05C4:DI-BPMSigPatch</v>
      </c>
      <c r="M186" s="10" t="s">
        <v>78</v>
      </c>
      <c r="N186" s="17" t="s">
        <v>81</v>
      </c>
      <c r="O186" s="9" t="str">
        <f aca="false">Def_Sistemas_Conectores_Cabos!$B$8</f>
        <v>SMA-RP 50-ohm</v>
      </c>
      <c r="P186" s="4" t="str">
        <f aca="false">Def_Sistemas_Conectores_Cabos!$B$8</f>
        <v>SMA-RP 50-ohm</v>
      </c>
      <c r="Q186" s="8" t="s">
        <v>80</v>
      </c>
      <c r="R186" s="11" t="n">
        <v>0.5</v>
      </c>
      <c r="S186" s="11" t="n">
        <v>0.5</v>
      </c>
      <c r="T186" s="4" t="str">
        <f aca="false">Def_Sistemas_Conectores_Cabos!$C$8</f>
        <v>Cabo coaxial semi-rígido</v>
      </c>
      <c r="U186" s="18"/>
      <c r="V186" s="13"/>
    </row>
    <row r="187" customFormat="false" ht="15.75" hidden="true" customHeight="true" outlineLevel="0" collapsed="false">
      <c r="A187" s="4" t="str">
        <f aca="false">Def_Sistemas_Conectores_Cabos!$A$22</f>
        <v>BPM de elétrons</v>
      </c>
      <c r="B187" s="5" t="str">
        <f aca="false">Datas_Entregas!$A$3</f>
        <v>BTS/Anel</v>
      </c>
      <c r="C187" s="6" t="n">
        <f aca="false" t="array" ref="C187:C187">INDEX(Datas_Entregas!$B$2:$B$100, MATCH(B187, Datas_Entregas!$A$2:$A$100, 0), 1)</f>
        <v>43296</v>
      </c>
      <c r="D187" s="5" t="str">
        <f aca="false">Def_Status_Montagem!$A$4</f>
        <v>Comprado / Esperando entrega</v>
      </c>
      <c r="E187" s="4" t="str">
        <f aca="false">Def_Status_Montagem!$B$4</f>
        <v>Contratada (inclui etiqueta)</v>
      </c>
      <c r="F187" s="7"/>
      <c r="G187" s="8"/>
      <c r="H187" s="7" t="str">
        <f aca="false" t="array" ref="H187:H187">INDEX(Def_Instancias_Equipamentos!$E$2:$E$4986, MATCH(K187, Def_Instancias_Equipamentos!$D$2:$D$4986, 0), 1)</f>
        <v>SI-05M1</v>
      </c>
      <c r="I187" s="8" t="str">
        <f aca="false" t="array" ref="I187:I187">INDEX(Def_Instancias_Equipamentos!$E$2:$E$4986, MATCH(L187, Def_Instancias_Equipamentos!$D$2:$D$4986, 0), 1)</f>
        <v>SI-05M1</v>
      </c>
      <c r="J187" s="8" t="str">
        <f aca="false">IF(H187=I187, "INTERNO", "EXTERNO")</f>
        <v>INTERNO</v>
      </c>
      <c r="K187" s="9" t="str">
        <f aca="false">Def_Instancias_Equipamentos!$D$408</f>
        <v>SI-05M1:DI-BPMPkup</v>
      </c>
      <c r="L187" s="4" t="str">
        <f aca="false">Def_Instancias_Equipamentos!$D$930</f>
        <v>SI-05M1:DI-BPMSigPatch</v>
      </c>
      <c r="M187" s="10" t="s">
        <v>78</v>
      </c>
      <c r="N187" s="17" t="s">
        <v>81</v>
      </c>
      <c r="O187" s="9" t="str">
        <f aca="false">Def_Sistemas_Conectores_Cabos!$B$8</f>
        <v>SMA-RP 50-ohm</v>
      </c>
      <c r="P187" s="4" t="str">
        <f aca="false">Def_Sistemas_Conectores_Cabos!$B$8</f>
        <v>SMA-RP 50-ohm</v>
      </c>
      <c r="Q187" s="8" t="s">
        <v>80</v>
      </c>
      <c r="R187" s="11" t="n">
        <v>0.5</v>
      </c>
      <c r="S187" s="11" t="n">
        <v>0.5</v>
      </c>
      <c r="T187" s="4" t="str">
        <f aca="false">Def_Sistemas_Conectores_Cabos!$C$8</f>
        <v>Cabo coaxial semi-rígido</v>
      </c>
      <c r="U187" s="18"/>
      <c r="V187" s="13"/>
    </row>
    <row r="188" customFormat="false" ht="15.75" hidden="true" customHeight="true" outlineLevel="0" collapsed="false">
      <c r="A188" s="4" t="str">
        <f aca="false">Def_Sistemas_Conectores_Cabos!$A$22</f>
        <v>BPM de elétrons</v>
      </c>
      <c r="B188" s="5" t="str">
        <f aca="false">Datas_Entregas!$A$3</f>
        <v>BTS/Anel</v>
      </c>
      <c r="C188" s="6" t="n">
        <f aca="false" t="array" ref="C188:C188">INDEX(Datas_Entregas!$B$2:$B$100, MATCH(B188, Datas_Entregas!$A$2:$A$100, 0), 1)</f>
        <v>43296</v>
      </c>
      <c r="D188" s="5" t="str">
        <f aca="false">Def_Status_Montagem!$A$4</f>
        <v>Comprado / Esperando entrega</v>
      </c>
      <c r="E188" s="4" t="str">
        <f aca="false">Def_Status_Montagem!$B$4</f>
        <v>Contratada (inclui etiqueta)</v>
      </c>
      <c r="F188" s="7"/>
      <c r="G188" s="8"/>
      <c r="H188" s="7" t="str">
        <f aca="false" t="array" ref="H188:H188">INDEX(Def_Instancias_Equipamentos!$E$2:$E$4986, MATCH(K188, Def_Instancias_Equipamentos!$D$2:$D$4986, 0), 1)</f>
        <v>SI-05M2</v>
      </c>
      <c r="I188" s="8" t="str">
        <f aca="false" t="array" ref="I188:I188">INDEX(Def_Instancias_Equipamentos!$E$2:$E$4986, MATCH(L188, Def_Instancias_Equipamentos!$D$2:$D$4986, 0), 1)</f>
        <v>SI-05M2</v>
      </c>
      <c r="J188" s="8" t="str">
        <f aca="false">IF(H188=I188, "INTERNO", "EXTERNO")</f>
        <v>INTERNO</v>
      </c>
      <c r="K188" s="9" t="str">
        <f aca="false">Def_Instancias_Equipamentos!$D$409</f>
        <v>SI-05M2:DI-BPMPkup</v>
      </c>
      <c r="L188" s="4" t="str">
        <f aca="false">Def_Instancias_Equipamentos!$D$931</f>
        <v>SI-05M2:DI-BPMSigPatch</v>
      </c>
      <c r="M188" s="10" t="s">
        <v>78</v>
      </c>
      <c r="N188" s="17" t="s">
        <v>81</v>
      </c>
      <c r="O188" s="9" t="str">
        <f aca="false">Def_Sistemas_Conectores_Cabos!$B$8</f>
        <v>SMA-RP 50-ohm</v>
      </c>
      <c r="P188" s="4" t="str">
        <f aca="false">Def_Sistemas_Conectores_Cabos!$B$8</f>
        <v>SMA-RP 50-ohm</v>
      </c>
      <c r="Q188" s="8" t="s">
        <v>80</v>
      </c>
      <c r="R188" s="11" t="n">
        <v>0.5</v>
      </c>
      <c r="S188" s="11" t="n">
        <v>0.5</v>
      </c>
      <c r="T188" s="4" t="str">
        <f aca="false">Def_Sistemas_Conectores_Cabos!$C$8</f>
        <v>Cabo coaxial semi-rígido</v>
      </c>
      <c r="U188" s="18"/>
      <c r="V188" s="13"/>
    </row>
    <row r="189" customFormat="false" ht="15.75" hidden="true" customHeight="true" outlineLevel="0" collapsed="false">
      <c r="A189" s="4" t="str">
        <f aca="false">Def_Sistemas_Conectores_Cabos!$A$22</f>
        <v>BPM de elétrons</v>
      </c>
      <c r="B189" s="5" t="str">
        <f aca="false">Datas_Entregas!$A$3</f>
        <v>BTS/Anel</v>
      </c>
      <c r="C189" s="6" t="n">
        <f aca="false" t="array" ref="C189:C189">INDEX(Datas_Entregas!$B$2:$B$100, MATCH(B189, Datas_Entregas!$A$2:$A$100, 0), 1)</f>
        <v>43296</v>
      </c>
      <c r="D189" s="5" t="str">
        <f aca="false">Def_Status_Montagem!$A$4</f>
        <v>Comprado / Esperando entrega</v>
      </c>
      <c r="E189" s="4" t="str">
        <f aca="false">Def_Status_Montagem!$B$4</f>
        <v>Contratada (inclui etiqueta)</v>
      </c>
      <c r="F189" s="7"/>
      <c r="G189" s="8"/>
      <c r="H189" s="7" t="str">
        <f aca="false" t="array" ref="H189:H189">INDEX(Def_Instancias_Equipamentos!$E$2:$E$4986, MATCH(K189, Def_Instancias_Equipamentos!$D$2:$D$4986, 0), 1)</f>
        <v>SI-05SA</v>
      </c>
      <c r="I189" s="8" t="str">
        <f aca="false" t="array" ref="I189:I189">INDEX(Def_Instancias_Equipamentos!$E$2:$E$4986, MATCH(L189, Def_Instancias_Equipamentos!$D$2:$D$4986, 0), 1)</f>
        <v>SI-05SA</v>
      </c>
      <c r="J189" s="8" t="str">
        <f aca="false">IF(H189=I189, "INTERNO", "EXTERNO")</f>
        <v>INTERNO</v>
      </c>
      <c r="K189" s="9" t="str">
        <f aca="false">Def_Instancias_Equipamentos!$D$538</f>
        <v>SI-05SA:DI-BPMPkup-1</v>
      </c>
      <c r="L189" s="4" t="str">
        <f aca="false">Def_Instancias_Equipamentos!$D$1060</f>
        <v>SI-05SA:DI-BPMSigPatch-1</v>
      </c>
      <c r="M189" s="10" t="s">
        <v>78</v>
      </c>
      <c r="N189" s="17" t="s">
        <v>81</v>
      </c>
      <c r="O189" s="9" t="str">
        <f aca="false">Def_Sistemas_Conectores_Cabos!$B$8</f>
        <v>SMA-RP 50-ohm</v>
      </c>
      <c r="P189" s="4" t="str">
        <f aca="false">Def_Sistemas_Conectores_Cabos!$B$8</f>
        <v>SMA-RP 50-ohm</v>
      </c>
      <c r="Q189" s="8" t="s">
        <v>80</v>
      </c>
      <c r="R189" s="11" t="n">
        <v>0.5</v>
      </c>
      <c r="S189" s="11" t="n">
        <v>0.5</v>
      </c>
      <c r="T189" s="4" t="str">
        <f aca="false">Def_Sistemas_Conectores_Cabos!$C$8</f>
        <v>Cabo coaxial semi-rígido</v>
      </c>
      <c r="U189" s="18"/>
      <c r="V189" s="13"/>
    </row>
    <row r="190" customFormat="false" ht="15.75" hidden="true" customHeight="true" outlineLevel="0" collapsed="false">
      <c r="A190" s="4" t="str">
        <f aca="false">Def_Sistemas_Conectores_Cabos!$A$22</f>
        <v>BPM de elétrons</v>
      </c>
      <c r="B190" s="5" t="str">
        <f aca="false">Datas_Entregas!$A$3</f>
        <v>BTS/Anel</v>
      </c>
      <c r="C190" s="6" t="n">
        <f aca="false" t="array" ref="C190:C190">INDEX(Datas_Entregas!$B$2:$B$100, MATCH(B190, Datas_Entregas!$A$2:$A$100, 0), 1)</f>
        <v>43296</v>
      </c>
      <c r="D190" s="5" t="str">
        <f aca="false">Def_Status_Montagem!$A$4</f>
        <v>Comprado / Esperando entrega</v>
      </c>
      <c r="E190" s="4" t="str">
        <f aca="false">Def_Status_Montagem!$B$4</f>
        <v>Contratada (inclui etiqueta)</v>
      </c>
      <c r="F190" s="7"/>
      <c r="G190" s="8"/>
      <c r="H190" s="7" t="str">
        <f aca="false" t="array" ref="H190:H190">INDEX(Def_Instancias_Equipamentos!$E$2:$E$4986, MATCH(K190, Def_Instancias_Equipamentos!$D$2:$D$4986, 0), 1)</f>
        <v>SI-05SA</v>
      </c>
      <c r="I190" s="8" t="str">
        <f aca="false" t="array" ref="I190:I190">INDEX(Def_Instancias_Equipamentos!$E$2:$E$4986, MATCH(L190, Def_Instancias_Equipamentos!$D$2:$D$4986, 0), 1)</f>
        <v>SI-05SA</v>
      </c>
      <c r="J190" s="8" t="str">
        <f aca="false">IF(H190=I190, "INTERNO", "EXTERNO")</f>
        <v>INTERNO</v>
      </c>
      <c r="K190" s="9" t="str">
        <f aca="false">Def_Instancias_Equipamentos!$D$539</f>
        <v>SI-05SA:DI-BPMPkup-2</v>
      </c>
      <c r="L190" s="4" t="str">
        <f aca="false">Def_Instancias_Equipamentos!$D$1061</f>
        <v>SI-05SA:DI-BPMSigPatch-2</v>
      </c>
      <c r="M190" s="10" t="s">
        <v>78</v>
      </c>
      <c r="N190" s="17" t="s">
        <v>81</v>
      </c>
      <c r="O190" s="9" t="str">
        <f aca="false">Def_Sistemas_Conectores_Cabos!$B$8</f>
        <v>SMA-RP 50-ohm</v>
      </c>
      <c r="P190" s="4" t="str">
        <f aca="false">Def_Sistemas_Conectores_Cabos!$B$8</f>
        <v>SMA-RP 50-ohm</v>
      </c>
      <c r="Q190" s="8" t="s">
        <v>80</v>
      </c>
      <c r="R190" s="11" t="n">
        <v>0.5</v>
      </c>
      <c r="S190" s="11" t="n">
        <v>0.5</v>
      </c>
      <c r="T190" s="4" t="str">
        <f aca="false">Def_Sistemas_Conectores_Cabos!$C$8</f>
        <v>Cabo coaxial semi-rígido</v>
      </c>
      <c r="U190" s="18"/>
      <c r="V190" s="13"/>
    </row>
    <row r="191" customFormat="false" ht="15.75" hidden="true" customHeight="true" outlineLevel="0" collapsed="false">
      <c r="A191" s="4" t="str">
        <f aca="false">Def_Sistemas_Conectores_Cabos!$A$22</f>
        <v>BPM de elétrons</v>
      </c>
      <c r="B191" s="5" t="str">
        <f aca="false">Datas_Entregas!$A$3</f>
        <v>BTS/Anel</v>
      </c>
      <c r="C191" s="6" t="n">
        <f aca="false" t="array" ref="C191:C191">INDEX(Datas_Entregas!$B$2:$B$100, MATCH(B191, Datas_Entregas!$A$2:$A$100, 0), 1)</f>
        <v>43296</v>
      </c>
      <c r="D191" s="5" t="str">
        <f aca="false">Def_Status_Montagem!$A$4</f>
        <v>Comprado / Esperando entrega</v>
      </c>
      <c r="E191" s="4" t="str">
        <f aca="false">Def_Status_Montagem!$B$4</f>
        <v>Contratada (inclui etiqueta)</v>
      </c>
      <c r="F191" s="7"/>
      <c r="G191" s="8"/>
      <c r="H191" s="7" t="str">
        <f aca="false" t="array" ref="H191:H191">INDEX(Def_Instancias_Equipamentos!$E$2:$E$4986, MATCH(K191, Def_Instancias_Equipamentos!$D$2:$D$4986, 0), 1)</f>
        <v>SI-06C1</v>
      </c>
      <c r="I191" s="8" t="str">
        <f aca="false" t="array" ref="I191:I191">INDEX(Def_Instancias_Equipamentos!$E$2:$E$4986, MATCH(L191, Def_Instancias_Equipamentos!$D$2:$D$4986, 0), 1)</f>
        <v>SI-06C1</v>
      </c>
      <c r="J191" s="8" t="str">
        <f aca="false">IF(H191=I191, "INTERNO", "EXTERNO")</f>
        <v>INTERNO</v>
      </c>
      <c r="K191" s="9" t="str">
        <f aca="false">Def_Instancias_Equipamentos!$D$410</f>
        <v>SI-06C1:DI-BPMPkup-1</v>
      </c>
      <c r="L191" s="4" t="str">
        <f aca="false">Def_Instancias_Equipamentos!$D$932</f>
        <v>SI-06C1:DI-BPMSigPatch-1</v>
      </c>
      <c r="M191" s="10" t="s">
        <v>78</v>
      </c>
      <c r="N191" s="17" t="s">
        <v>81</v>
      </c>
      <c r="O191" s="9" t="str">
        <f aca="false">Def_Sistemas_Conectores_Cabos!$B$8</f>
        <v>SMA-RP 50-ohm</v>
      </c>
      <c r="P191" s="4" t="str">
        <f aca="false">Def_Sistemas_Conectores_Cabos!$B$8</f>
        <v>SMA-RP 50-ohm</v>
      </c>
      <c r="Q191" s="8" t="s">
        <v>80</v>
      </c>
      <c r="R191" s="11" t="n">
        <v>0.5</v>
      </c>
      <c r="S191" s="11" t="n">
        <v>0.5</v>
      </c>
      <c r="T191" s="4" t="str">
        <f aca="false">Def_Sistemas_Conectores_Cabos!$C$8</f>
        <v>Cabo coaxial semi-rígido</v>
      </c>
      <c r="U191" s="18"/>
      <c r="V191" s="13"/>
    </row>
    <row r="192" customFormat="false" ht="15.75" hidden="true" customHeight="true" outlineLevel="0" collapsed="false">
      <c r="A192" s="4" t="str">
        <f aca="false">Def_Sistemas_Conectores_Cabos!$A$22</f>
        <v>BPM de elétrons</v>
      </c>
      <c r="B192" s="5" t="str">
        <f aca="false">Datas_Entregas!$A$3</f>
        <v>BTS/Anel</v>
      </c>
      <c r="C192" s="6" t="n">
        <f aca="false" t="array" ref="C192:C192">INDEX(Datas_Entregas!$B$2:$B$100, MATCH(B192, Datas_Entregas!$A$2:$A$100, 0), 1)</f>
        <v>43296</v>
      </c>
      <c r="D192" s="5" t="str">
        <f aca="false">Def_Status_Montagem!$A$4</f>
        <v>Comprado / Esperando entrega</v>
      </c>
      <c r="E192" s="4" t="str">
        <f aca="false">Def_Status_Montagem!$B$4</f>
        <v>Contratada (inclui etiqueta)</v>
      </c>
      <c r="F192" s="7"/>
      <c r="G192" s="8"/>
      <c r="H192" s="7" t="str">
        <f aca="false" t="array" ref="H192:H192">INDEX(Def_Instancias_Equipamentos!$E$2:$E$4986, MATCH(K192, Def_Instancias_Equipamentos!$D$2:$D$4986, 0), 1)</f>
        <v>SI-06C1</v>
      </c>
      <c r="I192" s="8" t="str">
        <f aca="false" t="array" ref="I192:I192">INDEX(Def_Instancias_Equipamentos!$E$2:$E$4986, MATCH(L192, Def_Instancias_Equipamentos!$D$2:$D$4986, 0), 1)</f>
        <v>SI-06C1</v>
      </c>
      <c r="J192" s="8" t="str">
        <f aca="false">IF(H192=I192, "INTERNO", "EXTERNO")</f>
        <v>INTERNO</v>
      </c>
      <c r="K192" s="9" t="str">
        <f aca="false">Def_Instancias_Equipamentos!$D$411</f>
        <v>SI-06C1:DI-BPMPkup-2</v>
      </c>
      <c r="L192" s="4" t="str">
        <f aca="false">Def_Instancias_Equipamentos!$D$933</f>
        <v>SI-06C1:DI-BPMSigPatch-2</v>
      </c>
      <c r="M192" s="10" t="s">
        <v>78</v>
      </c>
      <c r="N192" s="17" t="s">
        <v>81</v>
      </c>
      <c r="O192" s="9" t="str">
        <f aca="false">Def_Sistemas_Conectores_Cabos!$B$8</f>
        <v>SMA-RP 50-ohm</v>
      </c>
      <c r="P192" s="4" t="str">
        <f aca="false">Def_Sistemas_Conectores_Cabos!$B$8</f>
        <v>SMA-RP 50-ohm</v>
      </c>
      <c r="Q192" s="8" t="s">
        <v>80</v>
      </c>
      <c r="R192" s="11" t="n">
        <v>0.5</v>
      </c>
      <c r="S192" s="11" t="n">
        <v>0.5</v>
      </c>
      <c r="T192" s="4" t="str">
        <f aca="false">Def_Sistemas_Conectores_Cabos!$C$8</f>
        <v>Cabo coaxial semi-rígido</v>
      </c>
      <c r="U192" s="18"/>
      <c r="V192" s="13"/>
    </row>
    <row r="193" customFormat="false" ht="15.75" hidden="true" customHeight="true" outlineLevel="0" collapsed="false">
      <c r="A193" s="4" t="str">
        <f aca="false">Def_Sistemas_Conectores_Cabos!$A$22</f>
        <v>BPM de elétrons</v>
      </c>
      <c r="B193" s="5" t="str">
        <f aca="false">Datas_Entregas!$A$3</f>
        <v>BTS/Anel</v>
      </c>
      <c r="C193" s="6" t="n">
        <f aca="false" t="array" ref="C193:C193">INDEX(Datas_Entregas!$B$2:$B$100, MATCH(B193, Datas_Entregas!$A$2:$A$100, 0), 1)</f>
        <v>43296</v>
      </c>
      <c r="D193" s="5" t="str">
        <f aca="false">Def_Status_Montagem!$A$4</f>
        <v>Comprado / Esperando entrega</v>
      </c>
      <c r="E193" s="4" t="str">
        <f aca="false">Def_Status_Montagem!$B$4</f>
        <v>Contratada (inclui etiqueta)</v>
      </c>
      <c r="F193" s="7"/>
      <c r="G193" s="8"/>
      <c r="H193" s="7" t="str">
        <f aca="false" t="array" ref="H193:H193">INDEX(Def_Instancias_Equipamentos!$E$2:$E$4986, MATCH(K193, Def_Instancias_Equipamentos!$D$2:$D$4986, 0), 1)</f>
        <v>SI-06C2</v>
      </c>
      <c r="I193" s="8" t="str">
        <f aca="false" t="array" ref="I193:I193">INDEX(Def_Instancias_Equipamentos!$E$2:$E$4986, MATCH(L193, Def_Instancias_Equipamentos!$D$2:$D$4986, 0), 1)</f>
        <v>SI-06C2</v>
      </c>
      <c r="J193" s="8" t="str">
        <f aca="false">IF(H193=I193, "INTERNO", "EXTERNO")</f>
        <v>INTERNO</v>
      </c>
      <c r="K193" s="9" t="str">
        <f aca="false">Def_Instancias_Equipamentos!$D$412</f>
        <v>SI-06C2:DI-BPMPkup</v>
      </c>
      <c r="L193" s="4" t="str">
        <f aca="false">Def_Instancias_Equipamentos!$D$934</f>
        <v>SI-06C2:DI-BPMSigPatch</v>
      </c>
      <c r="M193" s="10" t="s">
        <v>78</v>
      </c>
      <c r="N193" s="17" t="s">
        <v>81</v>
      </c>
      <c r="O193" s="9" t="str">
        <f aca="false">Def_Sistemas_Conectores_Cabos!$B$8</f>
        <v>SMA-RP 50-ohm</v>
      </c>
      <c r="P193" s="4" t="str">
        <f aca="false">Def_Sistemas_Conectores_Cabos!$B$8</f>
        <v>SMA-RP 50-ohm</v>
      </c>
      <c r="Q193" s="8" t="s">
        <v>80</v>
      </c>
      <c r="R193" s="11" t="n">
        <v>0.5</v>
      </c>
      <c r="S193" s="11" t="n">
        <v>0.5</v>
      </c>
      <c r="T193" s="4" t="str">
        <f aca="false">Def_Sistemas_Conectores_Cabos!$C$8</f>
        <v>Cabo coaxial semi-rígido</v>
      </c>
      <c r="U193" s="18"/>
      <c r="V193" s="13"/>
    </row>
    <row r="194" customFormat="false" ht="15.75" hidden="true" customHeight="true" outlineLevel="0" collapsed="false">
      <c r="A194" s="4" t="str">
        <f aca="false">Def_Sistemas_Conectores_Cabos!$A$22</f>
        <v>BPM de elétrons</v>
      </c>
      <c r="B194" s="5" t="str">
        <f aca="false">Datas_Entregas!$A$3</f>
        <v>BTS/Anel</v>
      </c>
      <c r="C194" s="6" t="n">
        <f aca="false" t="array" ref="C194:C194">INDEX(Datas_Entregas!$B$2:$B$100, MATCH(B194, Datas_Entregas!$A$2:$A$100, 0), 1)</f>
        <v>43296</v>
      </c>
      <c r="D194" s="5" t="str">
        <f aca="false">Def_Status_Montagem!$A$4</f>
        <v>Comprado / Esperando entrega</v>
      </c>
      <c r="E194" s="4" t="str">
        <f aca="false">Def_Status_Montagem!$B$4</f>
        <v>Contratada (inclui etiqueta)</v>
      </c>
      <c r="F194" s="7"/>
      <c r="G194" s="8"/>
      <c r="H194" s="7" t="str">
        <f aca="false" t="array" ref="H194:H194">INDEX(Def_Instancias_Equipamentos!$E$2:$E$4986, MATCH(K194, Def_Instancias_Equipamentos!$D$2:$D$4986, 0), 1)</f>
        <v>SI-06C3</v>
      </c>
      <c r="I194" s="8" t="str">
        <f aca="false" t="array" ref="I194:I194">INDEX(Def_Instancias_Equipamentos!$E$2:$E$4986, MATCH(L194, Def_Instancias_Equipamentos!$D$2:$D$4986, 0), 1)</f>
        <v>SI-06C3</v>
      </c>
      <c r="J194" s="8" t="str">
        <f aca="false">IF(H194=I194, "INTERNO", "EXTERNO")</f>
        <v>INTERNO</v>
      </c>
      <c r="K194" s="9" t="str">
        <f aca="false">Def_Instancias_Equipamentos!$D$413</f>
        <v>SI-06C3:DI-BPMPkup-1</v>
      </c>
      <c r="L194" s="4" t="str">
        <f aca="false">Def_Instancias_Equipamentos!$D$935</f>
        <v>SI-06C3:DI-BPMSigPatch-1</v>
      </c>
      <c r="M194" s="10" t="s">
        <v>78</v>
      </c>
      <c r="N194" s="17" t="s">
        <v>81</v>
      </c>
      <c r="O194" s="9" t="str">
        <f aca="false">Def_Sistemas_Conectores_Cabos!$B$8</f>
        <v>SMA-RP 50-ohm</v>
      </c>
      <c r="P194" s="4" t="str">
        <f aca="false">Def_Sistemas_Conectores_Cabos!$B$8</f>
        <v>SMA-RP 50-ohm</v>
      </c>
      <c r="Q194" s="8" t="s">
        <v>80</v>
      </c>
      <c r="R194" s="11" t="n">
        <v>0.5</v>
      </c>
      <c r="S194" s="11" t="n">
        <v>0.5</v>
      </c>
      <c r="T194" s="4" t="str">
        <f aca="false">Def_Sistemas_Conectores_Cabos!$C$8</f>
        <v>Cabo coaxial semi-rígido</v>
      </c>
      <c r="U194" s="18"/>
      <c r="V194" s="13"/>
    </row>
    <row r="195" customFormat="false" ht="15.75" hidden="true" customHeight="true" outlineLevel="0" collapsed="false">
      <c r="A195" s="4" t="str">
        <f aca="false">Def_Sistemas_Conectores_Cabos!$A$22</f>
        <v>BPM de elétrons</v>
      </c>
      <c r="B195" s="5" t="str">
        <f aca="false">Datas_Entregas!$A$3</f>
        <v>BTS/Anel</v>
      </c>
      <c r="C195" s="6" t="n">
        <f aca="false" t="array" ref="C195:C195">INDEX(Datas_Entregas!$B$2:$B$100, MATCH(B195, Datas_Entregas!$A$2:$A$100, 0), 1)</f>
        <v>43296</v>
      </c>
      <c r="D195" s="5" t="str">
        <f aca="false">Def_Status_Montagem!$A$4</f>
        <v>Comprado / Esperando entrega</v>
      </c>
      <c r="E195" s="4" t="str">
        <f aca="false">Def_Status_Montagem!$B$4</f>
        <v>Contratada (inclui etiqueta)</v>
      </c>
      <c r="F195" s="7"/>
      <c r="G195" s="8"/>
      <c r="H195" s="7" t="str">
        <f aca="false" t="array" ref="H195:H195">INDEX(Def_Instancias_Equipamentos!$E$2:$E$4986, MATCH(K195, Def_Instancias_Equipamentos!$D$2:$D$4986, 0), 1)</f>
        <v>SI-06C3</v>
      </c>
      <c r="I195" s="8" t="str">
        <f aca="false" t="array" ref="I195:I195">INDEX(Def_Instancias_Equipamentos!$E$2:$E$4986, MATCH(L195, Def_Instancias_Equipamentos!$D$2:$D$4986, 0), 1)</f>
        <v>SI-06C3</v>
      </c>
      <c r="J195" s="8" t="str">
        <f aca="false">IF(H195=I195, "INTERNO", "EXTERNO")</f>
        <v>INTERNO</v>
      </c>
      <c r="K195" s="9" t="str">
        <f aca="false">Def_Instancias_Equipamentos!$D$414</f>
        <v>SI-06C3:DI-BPMPkup-2</v>
      </c>
      <c r="L195" s="4" t="str">
        <f aca="false">Def_Instancias_Equipamentos!$D$936</f>
        <v>SI-06C3:DI-BPMSigPatch-2</v>
      </c>
      <c r="M195" s="10" t="s">
        <v>78</v>
      </c>
      <c r="N195" s="17" t="s">
        <v>81</v>
      </c>
      <c r="O195" s="9" t="str">
        <f aca="false">Def_Sistemas_Conectores_Cabos!$B$8</f>
        <v>SMA-RP 50-ohm</v>
      </c>
      <c r="P195" s="4" t="str">
        <f aca="false">Def_Sistemas_Conectores_Cabos!$B$8</f>
        <v>SMA-RP 50-ohm</v>
      </c>
      <c r="Q195" s="8" t="s">
        <v>80</v>
      </c>
      <c r="R195" s="11" t="n">
        <v>0.5</v>
      </c>
      <c r="S195" s="11" t="n">
        <v>0.5</v>
      </c>
      <c r="T195" s="4" t="str">
        <f aca="false">Def_Sistemas_Conectores_Cabos!$C$8</f>
        <v>Cabo coaxial semi-rígido</v>
      </c>
      <c r="U195" s="18"/>
      <c r="V195" s="13"/>
    </row>
    <row r="196" customFormat="false" ht="15.75" hidden="true" customHeight="true" outlineLevel="0" collapsed="false">
      <c r="A196" s="4" t="str">
        <f aca="false">Def_Sistemas_Conectores_Cabos!$A$22</f>
        <v>BPM de elétrons</v>
      </c>
      <c r="B196" s="5" t="str">
        <f aca="false">Datas_Entregas!$A$3</f>
        <v>BTS/Anel</v>
      </c>
      <c r="C196" s="6" t="n">
        <f aca="false" t="array" ref="C196:C196">INDEX(Datas_Entregas!$B$2:$B$100, MATCH(B196, Datas_Entregas!$A$2:$A$100, 0), 1)</f>
        <v>43296</v>
      </c>
      <c r="D196" s="5" t="str">
        <f aca="false">Def_Status_Montagem!$A$4</f>
        <v>Comprado / Esperando entrega</v>
      </c>
      <c r="E196" s="4" t="str">
        <f aca="false">Def_Status_Montagem!$B$4</f>
        <v>Contratada (inclui etiqueta)</v>
      </c>
      <c r="F196" s="7"/>
      <c r="G196" s="8"/>
      <c r="H196" s="7" t="str">
        <f aca="false" t="array" ref="H196:H196">INDEX(Def_Instancias_Equipamentos!$E$2:$E$4986, MATCH(K196, Def_Instancias_Equipamentos!$D$2:$D$4986, 0), 1)</f>
        <v>SI-06C4</v>
      </c>
      <c r="I196" s="8" t="str">
        <f aca="false" t="array" ref="I196:I196">INDEX(Def_Instancias_Equipamentos!$E$2:$E$4986, MATCH(L196, Def_Instancias_Equipamentos!$D$2:$D$4986, 0), 1)</f>
        <v>SI-06C4</v>
      </c>
      <c r="J196" s="8" t="str">
        <f aca="false">IF(H196=I196, "INTERNO", "EXTERNO")</f>
        <v>INTERNO</v>
      </c>
      <c r="K196" s="9" t="str">
        <f aca="false">Def_Instancias_Equipamentos!$D$415</f>
        <v>SI-06C4:DI-BPMPkup</v>
      </c>
      <c r="L196" s="4" t="str">
        <f aca="false">Def_Instancias_Equipamentos!$D$937</f>
        <v>SI-06C4:DI-BPMSigPatch</v>
      </c>
      <c r="M196" s="10" t="s">
        <v>78</v>
      </c>
      <c r="N196" s="17" t="s">
        <v>81</v>
      </c>
      <c r="O196" s="9" t="str">
        <f aca="false">Def_Sistemas_Conectores_Cabos!$B$8</f>
        <v>SMA-RP 50-ohm</v>
      </c>
      <c r="P196" s="4" t="str">
        <f aca="false">Def_Sistemas_Conectores_Cabos!$B$8</f>
        <v>SMA-RP 50-ohm</v>
      </c>
      <c r="Q196" s="8" t="s">
        <v>80</v>
      </c>
      <c r="R196" s="11" t="n">
        <v>0.5</v>
      </c>
      <c r="S196" s="11" t="n">
        <v>0.5</v>
      </c>
      <c r="T196" s="4" t="str">
        <f aca="false">Def_Sistemas_Conectores_Cabos!$C$8</f>
        <v>Cabo coaxial semi-rígido</v>
      </c>
      <c r="U196" s="18"/>
      <c r="V196" s="13"/>
    </row>
    <row r="197" customFormat="false" ht="15.75" hidden="true" customHeight="true" outlineLevel="0" collapsed="false">
      <c r="A197" s="4" t="str">
        <f aca="false">Def_Sistemas_Conectores_Cabos!$A$22</f>
        <v>BPM de elétrons</v>
      </c>
      <c r="B197" s="5" t="str">
        <f aca="false">Datas_Entregas!$A$3</f>
        <v>BTS/Anel</v>
      </c>
      <c r="C197" s="6" t="n">
        <f aca="false" t="array" ref="C197:C197">INDEX(Datas_Entregas!$B$2:$B$100, MATCH(B197, Datas_Entregas!$A$2:$A$100, 0), 1)</f>
        <v>43296</v>
      </c>
      <c r="D197" s="5" t="str">
        <f aca="false">Def_Status_Montagem!$A$4</f>
        <v>Comprado / Esperando entrega</v>
      </c>
      <c r="E197" s="4" t="str">
        <f aca="false">Def_Status_Montagem!$B$4</f>
        <v>Contratada (inclui etiqueta)</v>
      </c>
      <c r="F197" s="7"/>
      <c r="G197" s="8"/>
      <c r="H197" s="7" t="str">
        <f aca="false" t="array" ref="H197:H197">INDEX(Def_Instancias_Equipamentos!$E$2:$E$4986, MATCH(K197, Def_Instancias_Equipamentos!$D$2:$D$4986, 0), 1)</f>
        <v>SI-06M1</v>
      </c>
      <c r="I197" s="8" t="str">
        <f aca="false" t="array" ref="I197:I197">INDEX(Def_Instancias_Equipamentos!$E$2:$E$4986, MATCH(L197, Def_Instancias_Equipamentos!$D$2:$D$4986, 0), 1)</f>
        <v>SI-06M1</v>
      </c>
      <c r="J197" s="8" t="str">
        <f aca="false">IF(H197=I197, "INTERNO", "EXTERNO")</f>
        <v>INTERNO</v>
      </c>
      <c r="K197" s="9" t="str">
        <f aca="false">Def_Instancias_Equipamentos!$D$416</f>
        <v>SI-06M1:DI-BPMPkup</v>
      </c>
      <c r="L197" s="4" t="str">
        <f aca="false">Def_Instancias_Equipamentos!$D$938</f>
        <v>SI-06M1:DI-BPMSigPatch</v>
      </c>
      <c r="M197" s="10" t="s">
        <v>78</v>
      </c>
      <c r="N197" s="17" t="s">
        <v>81</v>
      </c>
      <c r="O197" s="9" t="str">
        <f aca="false">Def_Sistemas_Conectores_Cabos!$B$8</f>
        <v>SMA-RP 50-ohm</v>
      </c>
      <c r="P197" s="4" t="str">
        <f aca="false">Def_Sistemas_Conectores_Cabos!$B$8</f>
        <v>SMA-RP 50-ohm</v>
      </c>
      <c r="Q197" s="8" t="s">
        <v>80</v>
      </c>
      <c r="R197" s="11" t="n">
        <v>0.5</v>
      </c>
      <c r="S197" s="11" t="n">
        <v>0.5</v>
      </c>
      <c r="T197" s="4" t="str">
        <f aca="false">Def_Sistemas_Conectores_Cabos!$C$8</f>
        <v>Cabo coaxial semi-rígido</v>
      </c>
      <c r="U197" s="18"/>
      <c r="V197" s="13"/>
    </row>
    <row r="198" customFormat="false" ht="15.75" hidden="true" customHeight="true" outlineLevel="0" collapsed="false">
      <c r="A198" s="4" t="str">
        <f aca="false">Def_Sistemas_Conectores_Cabos!$A$22</f>
        <v>BPM de elétrons</v>
      </c>
      <c r="B198" s="5" t="str">
        <f aca="false">Datas_Entregas!$A$3</f>
        <v>BTS/Anel</v>
      </c>
      <c r="C198" s="6" t="n">
        <f aca="false" t="array" ref="C198:C198">INDEX(Datas_Entregas!$B$2:$B$100, MATCH(B198, Datas_Entregas!$A$2:$A$100, 0), 1)</f>
        <v>43296</v>
      </c>
      <c r="D198" s="5" t="str">
        <f aca="false">Def_Status_Montagem!$A$4</f>
        <v>Comprado / Esperando entrega</v>
      </c>
      <c r="E198" s="4" t="str">
        <f aca="false">Def_Status_Montagem!$B$4</f>
        <v>Contratada (inclui etiqueta)</v>
      </c>
      <c r="F198" s="7"/>
      <c r="G198" s="8"/>
      <c r="H198" s="7" t="str">
        <f aca="false" t="array" ref="H198:H198">INDEX(Def_Instancias_Equipamentos!$E$2:$E$4986, MATCH(K198, Def_Instancias_Equipamentos!$D$2:$D$4986, 0), 1)</f>
        <v>SI-06M2</v>
      </c>
      <c r="I198" s="8" t="str">
        <f aca="false" t="array" ref="I198:I198">INDEX(Def_Instancias_Equipamentos!$E$2:$E$4986, MATCH(L198, Def_Instancias_Equipamentos!$D$2:$D$4986, 0), 1)</f>
        <v>SI-06M2</v>
      </c>
      <c r="J198" s="8" t="str">
        <f aca="false">IF(H198=I198, "INTERNO", "EXTERNO")</f>
        <v>INTERNO</v>
      </c>
      <c r="K198" s="9" t="str">
        <f aca="false">Def_Instancias_Equipamentos!$D$417</f>
        <v>SI-06M2:DI-BPMPkup</v>
      </c>
      <c r="L198" s="4" t="str">
        <f aca="false">Def_Instancias_Equipamentos!$D$939</f>
        <v>SI-06M2:DI-BPMSigPatch</v>
      </c>
      <c r="M198" s="10" t="s">
        <v>78</v>
      </c>
      <c r="N198" s="17" t="s">
        <v>81</v>
      </c>
      <c r="O198" s="9" t="str">
        <f aca="false">Def_Sistemas_Conectores_Cabos!$B$8</f>
        <v>SMA-RP 50-ohm</v>
      </c>
      <c r="P198" s="4" t="str">
        <f aca="false">Def_Sistemas_Conectores_Cabos!$B$8</f>
        <v>SMA-RP 50-ohm</v>
      </c>
      <c r="Q198" s="8" t="s">
        <v>80</v>
      </c>
      <c r="R198" s="11" t="n">
        <v>0.5</v>
      </c>
      <c r="S198" s="11" t="n">
        <v>0.5</v>
      </c>
      <c r="T198" s="4" t="str">
        <f aca="false">Def_Sistemas_Conectores_Cabos!$C$8</f>
        <v>Cabo coaxial semi-rígido</v>
      </c>
      <c r="U198" s="18"/>
      <c r="V198" s="13"/>
    </row>
    <row r="199" customFormat="false" ht="15.75" hidden="true" customHeight="true" outlineLevel="0" collapsed="false">
      <c r="A199" s="4" t="str">
        <f aca="false">Def_Sistemas_Conectores_Cabos!$A$22</f>
        <v>BPM de elétrons</v>
      </c>
      <c r="B199" s="5" t="str">
        <f aca="false">Datas_Entregas!$A$3</f>
        <v>BTS/Anel</v>
      </c>
      <c r="C199" s="6" t="n">
        <f aca="false" t="array" ref="C199:C199">INDEX(Datas_Entregas!$B$2:$B$100, MATCH(B199, Datas_Entregas!$A$2:$A$100, 0), 1)</f>
        <v>43296</v>
      </c>
      <c r="D199" s="5" t="str">
        <f aca="false">Def_Status_Montagem!$A$4</f>
        <v>Comprado / Esperando entrega</v>
      </c>
      <c r="E199" s="4" t="str">
        <f aca="false">Def_Status_Montagem!$B$4</f>
        <v>Contratada (inclui etiqueta)</v>
      </c>
      <c r="F199" s="7"/>
      <c r="G199" s="8"/>
      <c r="H199" s="7" t="str">
        <f aca="false" t="array" ref="H199:H199">INDEX(Def_Instancias_Equipamentos!$E$2:$E$4986, MATCH(K199, Def_Instancias_Equipamentos!$D$2:$D$4986, 0), 1)</f>
        <v>SI-06SB</v>
      </c>
      <c r="I199" s="8" t="str">
        <f aca="false" t="array" ref="I199:I199">INDEX(Def_Instancias_Equipamentos!$E$2:$E$4986, MATCH(L199, Def_Instancias_Equipamentos!$D$2:$D$4986, 0), 1)</f>
        <v>SI-06SB</v>
      </c>
      <c r="J199" s="8" t="str">
        <f aca="false">IF(H199=I199, "INTERNO", "EXTERNO")</f>
        <v>INTERNO</v>
      </c>
      <c r="K199" s="9" t="str">
        <f aca="false">Def_Instancias_Equipamentos!$D$540</f>
        <v>SI-06SB:DI-BPMPkup-1</v>
      </c>
      <c r="L199" s="4" t="str">
        <f aca="false">Def_Instancias_Equipamentos!$D$1062</f>
        <v>SI-06SB:DI-BPMSigPatch-1</v>
      </c>
      <c r="M199" s="10" t="s">
        <v>78</v>
      </c>
      <c r="N199" s="17" t="s">
        <v>81</v>
      </c>
      <c r="O199" s="9" t="str">
        <f aca="false">Def_Sistemas_Conectores_Cabos!$B$8</f>
        <v>SMA-RP 50-ohm</v>
      </c>
      <c r="P199" s="4" t="str">
        <f aca="false">Def_Sistemas_Conectores_Cabos!$B$8</f>
        <v>SMA-RP 50-ohm</v>
      </c>
      <c r="Q199" s="8" t="s">
        <v>80</v>
      </c>
      <c r="R199" s="11" t="n">
        <v>0.5</v>
      </c>
      <c r="S199" s="11" t="n">
        <v>0.5</v>
      </c>
      <c r="T199" s="4" t="str">
        <f aca="false">Def_Sistemas_Conectores_Cabos!$C$8</f>
        <v>Cabo coaxial semi-rígido</v>
      </c>
      <c r="U199" s="18"/>
      <c r="V199" s="13"/>
    </row>
    <row r="200" customFormat="false" ht="15.75" hidden="true" customHeight="true" outlineLevel="0" collapsed="false">
      <c r="A200" s="4" t="str">
        <f aca="false">Def_Sistemas_Conectores_Cabos!$A$22</f>
        <v>BPM de elétrons</v>
      </c>
      <c r="B200" s="5" t="str">
        <f aca="false">Datas_Entregas!$A$3</f>
        <v>BTS/Anel</v>
      </c>
      <c r="C200" s="6" t="n">
        <f aca="false" t="array" ref="C200:C200">INDEX(Datas_Entregas!$B$2:$B$100, MATCH(B200, Datas_Entregas!$A$2:$A$100, 0), 1)</f>
        <v>43296</v>
      </c>
      <c r="D200" s="5" t="str">
        <f aca="false">Def_Status_Montagem!$A$4</f>
        <v>Comprado / Esperando entrega</v>
      </c>
      <c r="E200" s="4" t="str">
        <f aca="false">Def_Status_Montagem!$B$4</f>
        <v>Contratada (inclui etiqueta)</v>
      </c>
      <c r="F200" s="7"/>
      <c r="G200" s="8"/>
      <c r="H200" s="7" t="str">
        <f aca="false" t="array" ref="H200:H200">INDEX(Def_Instancias_Equipamentos!$E$2:$E$4986, MATCH(K200, Def_Instancias_Equipamentos!$D$2:$D$4986, 0), 1)</f>
        <v>SI-06SB</v>
      </c>
      <c r="I200" s="8" t="str">
        <f aca="false" t="array" ref="I200:I200">INDEX(Def_Instancias_Equipamentos!$E$2:$E$4986, MATCH(L200, Def_Instancias_Equipamentos!$D$2:$D$4986, 0), 1)</f>
        <v>SI-06SB</v>
      </c>
      <c r="J200" s="8" t="str">
        <f aca="false">IF(H200=I200, "INTERNO", "EXTERNO")</f>
        <v>INTERNO</v>
      </c>
      <c r="K200" s="9" t="str">
        <f aca="false">Def_Instancias_Equipamentos!$D$541</f>
        <v>SI-06SB:DI-BPMPkup-2</v>
      </c>
      <c r="L200" s="4" t="str">
        <f aca="false">Def_Instancias_Equipamentos!$D$1063</f>
        <v>SI-06SB:DI-BPMSigPatch-2</v>
      </c>
      <c r="M200" s="10" t="s">
        <v>78</v>
      </c>
      <c r="N200" s="17" t="s">
        <v>81</v>
      </c>
      <c r="O200" s="9" t="str">
        <f aca="false">Def_Sistemas_Conectores_Cabos!$B$8</f>
        <v>SMA-RP 50-ohm</v>
      </c>
      <c r="P200" s="4" t="str">
        <f aca="false">Def_Sistemas_Conectores_Cabos!$B$8</f>
        <v>SMA-RP 50-ohm</v>
      </c>
      <c r="Q200" s="8" t="s">
        <v>80</v>
      </c>
      <c r="R200" s="11" t="n">
        <v>0.5</v>
      </c>
      <c r="S200" s="11" t="n">
        <v>0.5</v>
      </c>
      <c r="T200" s="4" t="str">
        <f aca="false">Def_Sistemas_Conectores_Cabos!$C$8</f>
        <v>Cabo coaxial semi-rígido</v>
      </c>
      <c r="U200" s="18"/>
      <c r="V200" s="13"/>
    </row>
    <row r="201" customFormat="false" ht="15.75" hidden="true" customHeight="true" outlineLevel="0" collapsed="false">
      <c r="A201" s="4" t="str">
        <f aca="false">Def_Sistemas_Conectores_Cabos!$A$22</f>
        <v>BPM de elétrons</v>
      </c>
      <c r="B201" s="5" t="str">
        <f aca="false">Datas_Entregas!$A$3</f>
        <v>BTS/Anel</v>
      </c>
      <c r="C201" s="6" t="n">
        <f aca="false" t="array" ref="C201:C201">INDEX(Datas_Entregas!$B$2:$B$100, MATCH(B201, Datas_Entregas!$A$2:$A$100, 0), 1)</f>
        <v>43296</v>
      </c>
      <c r="D201" s="5" t="str">
        <f aca="false">Def_Status_Montagem!$A$4</f>
        <v>Comprado / Esperando entrega</v>
      </c>
      <c r="E201" s="4" t="str">
        <f aca="false">Def_Status_Montagem!$B$4</f>
        <v>Contratada (inclui etiqueta)</v>
      </c>
      <c r="F201" s="7"/>
      <c r="G201" s="8"/>
      <c r="H201" s="7" t="str">
        <f aca="false" t="array" ref="H201:H201">INDEX(Def_Instancias_Equipamentos!$E$2:$E$4986, MATCH(K201, Def_Instancias_Equipamentos!$D$2:$D$4986, 0), 1)</f>
        <v>SI-07C1</v>
      </c>
      <c r="I201" s="8" t="str">
        <f aca="false" t="array" ref="I201:I201">INDEX(Def_Instancias_Equipamentos!$E$2:$E$4986, MATCH(L201, Def_Instancias_Equipamentos!$D$2:$D$4986, 0), 1)</f>
        <v>SI-07C1</v>
      </c>
      <c r="J201" s="8" t="str">
        <f aca="false">IF(H201=I201, "INTERNO", "EXTERNO")</f>
        <v>INTERNO</v>
      </c>
      <c r="K201" s="9" t="str">
        <f aca="false">Def_Instancias_Equipamentos!$D$418</f>
        <v>SI-07C1:DI-BPMPkup-1</v>
      </c>
      <c r="L201" s="4" t="str">
        <f aca="false">Def_Instancias_Equipamentos!$D$940</f>
        <v>SI-07C1:DI-BPMSigPatch-1</v>
      </c>
      <c r="M201" s="10" t="s">
        <v>78</v>
      </c>
      <c r="N201" s="17" t="s">
        <v>81</v>
      </c>
      <c r="O201" s="9" t="str">
        <f aca="false">Def_Sistemas_Conectores_Cabos!$B$8</f>
        <v>SMA-RP 50-ohm</v>
      </c>
      <c r="P201" s="4" t="str">
        <f aca="false">Def_Sistemas_Conectores_Cabos!$B$8</f>
        <v>SMA-RP 50-ohm</v>
      </c>
      <c r="Q201" s="8" t="s">
        <v>80</v>
      </c>
      <c r="R201" s="11" t="n">
        <v>0.5</v>
      </c>
      <c r="S201" s="11" t="n">
        <v>0.5</v>
      </c>
      <c r="T201" s="4" t="str">
        <f aca="false">Def_Sistemas_Conectores_Cabos!$C$8</f>
        <v>Cabo coaxial semi-rígido</v>
      </c>
      <c r="U201" s="18"/>
      <c r="V201" s="13"/>
    </row>
    <row r="202" customFormat="false" ht="15.75" hidden="true" customHeight="true" outlineLevel="0" collapsed="false">
      <c r="A202" s="4" t="str">
        <f aca="false">Def_Sistemas_Conectores_Cabos!$A$22</f>
        <v>BPM de elétrons</v>
      </c>
      <c r="B202" s="5" t="str">
        <f aca="false">Datas_Entregas!$A$3</f>
        <v>BTS/Anel</v>
      </c>
      <c r="C202" s="6" t="n">
        <f aca="false" t="array" ref="C202:C202">INDEX(Datas_Entregas!$B$2:$B$100, MATCH(B202, Datas_Entregas!$A$2:$A$100, 0), 1)</f>
        <v>43296</v>
      </c>
      <c r="D202" s="5" t="str">
        <f aca="false">Def_Status_Montagem!$A$4</f>
        <v>Comprado / Esperando entrega</v>
      </c>
      <c r="E202" s="4" t="str">
        <f aca="false">Def_Status_Montagem!$B$4</f>
        <v>Contratada (inclui etiqueta)</v>
      </c>
      <c r="F202" s="7"/>
      <c r="G202" s="8"/>
      <c r="H202" s="7" t="str">
        <f aca="false" t="array" ref="H202:H202">INDEX(Def_Instancias_Equipamentos!$E$2:$E$4986, MATCH(K202, Def_Instancias_Equipamentos!$D$2:$D$4986, 0), 1)</f>
        <v>SI-07C1</v>
      </c>
      <c r="I202" s="8" t="str">
        <f aca="false" t="array" ref="I202:I202">INDEX(Def_Instancias_Equipamentos!$E$2:$E$4986, MATCH(L202, Def_Instancias_Equipamentos!$D$2:$D$4986, 0), 1)</f>
        <v>SI-07C1</v>
      </c>
      <c r="J202" s="8" t="str">
        <f aca="false">IF(H202=I202, "INTERNO", "EXTERNO")</f>
        <v>INTERNO</v>
      </c>
      <c r="K202" s="9" t="str">
        <f aca="false">Def_Instancias_Equipamentos!$D$419</f>
        <v>SI-07C1:DI-BPMPkup-2</v>
      </c>
      <c r="L202" s="4" t="str">
        <f aca="false">Def_Instancias_Equipamentos!$D$941</f>
        <v>SI-07C1:DI-BPMSigPatch-2</v>
      </c>
      <c r="M202" s="10" t="s">
        <v>78</v>
      </c>
      <c r="N202" s="17" t="s">
        <v>81</v>
      </c>
      <c r="O202" s="9" t="str">
        <f aca="false">Def_Sistemas_Conectores_Cabos!$B$8</f>
        <v>SMA-RP 50-ohm</v>
      </c>
      <c r="P202" s="4" t="str">
        <f aca="false">Def_Sistemas_Conectores_Cabos!$B$8</f>
        <v>SMA-RP 50-ohm</v>
      </c>
      <c r="Q202" s="8" t="s">
        <v>80</v>
      </c>
      <c r="R202" s="11" t="n">
        <v>0.5</v>
      </c>
      <c r="S202" s="11" t="n">
        <v>0.5</v>
      </c>
      <c r="T202" s="4" t="str">
        <f aca="false">Def_Sistemas_Conectores_Cabos!$C$8</f>
        <v>Cabo coaxial semi-rígido</v>
      </c>
      <c r="U202" s="18"/>
      <c r="V202" s="13"/>
    </row>
    <row r="203" customFormat="false" ht="15.75" hidden="true" customHeight="true" outlineLevel="0" collapsed="false">
      <c r="A203" s="4" t="str">
        <f aca="false">Def_Sistemas_Conectores_Cabos!$A$22</f>
        <v>BPM de elétrons</v>
      </c>
      <c r="B203" s="5" t="str">
        <f aca="false">Datas_Entregas!$A$3</f>
        <v>BTS/Anel</v>
      </c>
      <c r="C203" s="6" t="n">
        <f aca="false" t="array" ref="C203:C203">INDEX(Datas_Entregas!$B$2:$B$100, MATCH(B203, Datas_Entregas!$A$2:$A$100, 0), 1)</f>
        <v>43296</v>
      </c>
      <c r="D203" s="5" t="str">
        <f aca="false">Def_Status_Montagem!$A$4</f>
        <v>Comprado / Esperando entrega</v>
      </c>
      <c r="E203" s="4" t="str">
        <f aca="false">Def_Status_Montagem!$B$4</f>
        <v>Contratada (inclui etiqueta)</v>
      </c>
      <c r="F203" s="7"/>
      <c r="G203" s="8"/>
      <c r="H203" s="7" t="str">
        <f aca="false" t="array" ref="H203:H203">INDEX(Def_Instancias_Equipamentos!$E$2:$E$4986, MATCH(K203, Def_Instancias_Equipamentos!$D$2:$D$4986, 0), 1)</f>
        <v>SI-07C2</v>
      </c>
      <c r="I203" s="8" t="str">
        <f aca="false" t="array" ref="I203:I203">INDEX(Def_Instancias_Equipamentos!$E$2:$E$4986, MATCH(L203, Def_Instancias_Equipamentos!$D$2:$D$4986, 0), 1)</f>
        <v>SI-07C2</v>
      </c>
      <c r="J203" s="8" t="str">
        <f aca="false">IF(H203=I203, "INTERNO", "EXTERNO")</f>
        <v>INTERNO</v>
      </c>
      <c r="K203" s="9" t="str">
        <f aca="false">Def_Instancias_Equipamentos!$D$420</f>
        <v>SI-07C2:DI-BPMPkup</v>
      </c>
      <c r="L203" s="4" t="str">
        <f aca="false">Def_Instancias_Equipamentos!$D$942</f>
        <v>SI-07C2:DI-BPMSigPatch</v>
      </c>
      <c r="M203" s="10" t="s">
        <v>78</v>
      </c>
      <c r="N203" s="17" t="s">
        <v>81</v>
      </c>
      <c r="O203" s="9" t="str">
        <f aca="false">Def_Sistemas_Conectores_Cabos!$B$8</f>
        <v>SMA-RP 50-ohm</v>
      </c>
      <c r="P203" s="4" t="str">
        <f aca="false">Def_Sistemas_Conectores_Cabos!$B$8</f>
        <v>SMA-RP 50-ohm</v>
      </c>
      <c r="Q203" s="8" t="s">
        <v>80</v>
      </c>
      <c r="R203" s="11" t="n">
        <v>0.5</v>
      </c>
      <c r="S203" s="11" t="n">
        <v>0.5</v>
      </c>
      <c r="T203" s="4" t="str">
        <f aca="false">Def_Sistemas_Conectores_Cabos!$C$8</f>
        <v>Cabo coaxial semi-rígido</v>
      </c>
      <c r="U203" s="18"/>
      <c r="V203" s="13"/>
    </row>
    <row r="204" customFormat="false" ht="15.75" hidden="true" customHeight="true" outlineLevel="0" collapsed="false">
      <c r="A204" s="4" t="str">
        <f aca="false">Def_Sistemas_Conectores_Cabos!$A$22</f>
        <v>BPM de elétrons</v>
      </c>
      <c r="B204" s="5" t="str">
        <f aca="false">Datas_Entregas!$A$3</f>
        <v>BTS/Anel</v>
      </c>
      <c r="C204" s="6" t="n">
        <f aca="false" t="array" ref="C204:C204">INDEX(Datas_Entregas!$B$2:$B$100, MATCH(B204, Datas_Entregas!$A$2:$A$100, 0), 1)</f>
        <v>43296</v>
      </c>
      <c r="D204" s="5" t="str">
        <f aca="false">Def_Status_Montagem!$A$4</f>
        <v>Comprado / Esperando entrega</v>
      </c>
      <c r="E204" s="4" t="str">
        <f aca="false">Def_Status_Montagem!$B$4</f>
        <v>Contratada (inclui etiqueta)</v>
      </c>
      <c r="F204" s="7"/>
      <c r="G204" s="8"/>
      <c r="H204" s="7" t="str">
        <f aca="false" t="array" ref="H204:H204">INDEX(Def_Instancias_Equipamentos!$E$2:$E$4986, MATCH(K204, Def_Instancias_Equipamentos!$D$2:$D$4986, 0), 1)</f>
        <v>SI-07C3</v>
      </c>
      <c r="I204" s="8" t="str">
        <f aca="false" t="array" ref="I204:I204">INDEX(Def_Instancias_Equipamentos!$E$2:$E$4986, MATCH(L204, Def_Instancias_Equipamentos!$D$2:$D$4986, 0), 1)</f>
        <v>SI-07C3</v>
      </c>
      <c r="J204" s="8" t="str">
        <f aca="false">IF(H204=I204, "INTERNO", "EXTERNO")</f>
        <v>INTERNO</v>
      </c>
      <c r="K204" s="9" t="str">
        <f aca="false">Def_Instancias_Equipamentos!$D$421</f>
        <v>SI-07C3:DI-BPMPkup-1</v>
      </c>
      <c r="L204" s="4" t="str">
        <f aca="false">Def_Instancias_Equipamentos!$D$943</f>
        <v>SI-07C3:DI-BPMSigPatch-1</v>
      </c>
      <c r="M204" s="10" t="s">
        <v>78</v>
      </c>
      <c r="N204" s="17" t="s">
        <v>81</v>
      </c>
      <c r="O204" s="9" t="str">
        <f aca="false">Def_Sistemas_Conectores_Cabos!$B$8</f>
        <v>SMA-RP 50-ohm</v>
      </c>
      <c r="P204" s="4" t="str">
        <f aca="false">Def_Sistemas_Conectores_Cabos!$B$8</f>
        <v>SMA-RP 50-ohm</v>
      </c>
      <c r="Q204" s="8" t="s">
        <v>80</v>
      </c>
      <c r="R204" s="11" t="n">
        <v>0.5</v>
      </c>
      <c r="S204" s="11" t="n">
        <v>0.5</v>
      </c>
      <c r="T204" s="4" t="str">
        <f aca="false">Def_Sistemas_Conectores_Cabos!$C$8</f>
        <v>Cabo coaxial semi-rígido</v>
      </c>
      <c r="U204" s="18"/>
      <c r="V204" s="13"/>
    </row>
    <row r="205" customFormat="false" ht="15.75" hidden="true" customHeight="true" outlineLevel="0" collapsed="false">
      <c r="A205" s="4" t="str">
        <f aca="false">Def_Sistemas_Conectores_Cabos!$A$22</f>
        <v>BPM de elétrons</v>
      </c>
      <c r="B205" s="5" t="str">
        <f aca="false">Datas_Entregas!$A$3</f>
        <v>BTS/Anel</v>
      </c>
      <c r="C205" s="6" t="n">
        <f aca="false" t="array" ref="C205:C205">INDEX(Datas_Entregas!$B$2:$B$100, MATCH(B205, Datas_Entregas!$A$2:$A$100, 0), 1)</f>
        <v>43296</v>
      </c>
      <c r="D205" s="5" t="str">
        <f aca="false">Def_Status_Montagem!$A$4</f>
        <v>Comprado / Esperando entrega</v>
      </c>
      <c r="E205" s="4" t="str">
        <f aca="false">Def_Status_Montagem!$B$4</f>
        <v>Contratada (inclui etiqueta)</v>
      </c>
      <c r="F205" s="7"/>
      <c r="G205" s="8"/>
      <c r="H205" s="7" t="str">
        <f aca="false" t="array" ref="H205:H205">INDEX(Def_Instancias_Equipamentos!$E$2:$E$4986, MATCH(K205, Def_Instancias_Equipamentos!$D$2:$D$4986, 0), 1)</f>
        <v>SI-07C3</v>
      </c>
      <c r="I205" s="8" t="str">
        <f aca="false" t="array" ref="I205:I205">INDEX(Def_Instancias_Equipamentos!$E$2:$E$4986, MATCH(L205, Def_Instancias_Equipamentos!$D$2:$D$4986, 0), 1)</f>
        <v>SI-07C3</v>
      </c>
      <c r="J205" s="8" t="str">
        <f aca="false">IF(H205=I205, "INTERNO", "EXTERNO")</f>
        <v>INTERNO</v>
      </c>
      <c r="K205" s="9" t="str">
        <f aca="false">Def_Instancias_Equipamentos!$D$422</f>
        <v>SI-07C3:DI-BPMPkup-2</v>
      </c>
      <c r="L205" s="4" t="str">
        <f aca="false">Def_Instancias_Equipamentos!$D$944</f>
        <v>SI-07C3:DI-BPMSigPatch-2</v>
      </c>
      <c r="M205" s="10" t="s">
        <v>78</v>
      </c>
      <c r="N205" s="17" t="s">
        <v>81</v>
      </c>
      <c r="O205" s="9" t="str">
        <f aca="false">Def_Sistemas_Conectores_Cabos!$B$8</f>
        <v>SMA-RP 50-ohm</v>
      </c>
      <c r="P205" s="4" t="str">
        <f aca="false">Def_Sistemas_Conectores_Cabos!$B$8</f>
        <v>SMA-RP 50-ohm</v>
      </c>
      <c r="Q205" s="8" t="s">
        <v>80</v>
      </c>
      <c r="R205" s="11" t="n">
        <v>0.5</v>
      </c>
      <c r="S205" s="11" t="n">
        <v>0.5</v>
      </c>
      <c r="T205" s="4" t="str">
        <f aca="false">Def_Sistemas_Conectores_Cabos!$C$8</f>
        <v>Cabo coaxial semi-rígido</v>
      </c>
      <c r="U205" s="18"/>
      <c r="V205" s="13"/>
    </row>
    <row r="206" customFormat="false" ht="15.75" hidden="true" customHeight="true" outlineLevel="0" collapsed="false">
      <c r="A206" s="4" t="str">
        <f aca="false">Def_Sistemas_Conectores_Cabos!$A$22</f>
        <v>BPM de elétrons</v>
      </c>
      <c r="B206" s="5" t="str">
        <f aca="false">Datas_Entregas!$A$3</f>
        <v>BTS/Anel</v>
      </c>
      <c r="C206" s="6" t="n">
        <f aca="false" t="array" ref="C206:C206">INDEX(Datas_Entregas!$B$2:$B$100, MATCH(B206, Datas_Entregas!$A$2:$A$100, 0), 1)</f>
        <v>43296</v>
      </c>
      <c r="D206" s="5" t="str">
        <f aca="false">Def_Status_Montagem!$A$4</f>
        <v>Comprado / Esperando entrega</v>
      </c>
      <c r="E206" s="4" t="str">
        <f aca="false">Def_Status_Montagem!$B$4</f>
        <v>Contratada (inclui etiqueta)</v>
      </c>
      <c r="F206" s="7"/>
      <c r="G206" s="8"/>
      <c r="H206" s="7" t="str">
        <f aca="false" t="array" ref="H206:H206">INDEX(Def_Instancias_Equipamentos!$E$2:$E$4986, MATCH(K206, Def_Instancias_Equipamentos!$D$2:$D$4986, 0), 1)</f>
        <v>SI-07C4</v>
      </c>
      <c r="I206" s="8" t="str">
        <f aca="false" t="array" ref="I206:I206">INDEX(Def_Instancias_Equipamentos!$E$2:$E$4986, MATCH(L206, Def_Instancias_Equipamentos!$D$2:$D$4986, 0), 1)</f>
        <v>SI-07C4</v>
      </c>
      <c r="J206" s="8" t="str">
        <f aca="false">IF(H206=I206, "INTERNO", "EXTERNO")</f>
        <v>INTERNO</v>
      </c>
      <c r="K206" s="9" t="str">
        <f aca="false">Def_Instancias_Equipamentos!$D$423</f>
        <v>SI-07C4:DI-BPMPkup</v>
      </c>
      <c r="L206" s="4" t="str">
        <f aca="false">Def_Instancias_Equipamentos!$D$945</f>
        <v>SI-07C4:DI-BPMSigPatch</v>
      </c>
      <c r="M206" s="10" t="s">
        <v>78</v>
      </c>
      <c r="N206" s="17" t="s">
        <v>81</v>
      </c>
      <c r="O206" s="9" t="str">
        <f aca="false">Def_Sistemas_Conectores_Cabos!$B$8</f>
        <v>SMA-RP 50-ohm</v>
      </c>
      <c r="P206" s="4" t="str">
        <f aca="false">Def_Sistemas_Conectores_Cabos!$B$8</f>
        <v>SMA-RP 50-ohm</v>
      </c>
      <c r="Q206" s="8" t="s">
        <v>80</v>
      </c>
      <c r="R206" s="11" t="n">
        <v>0.5</v>
      </c>
      <c r="S206" s="11" t="n">
        <v>0.5</v>
      </c>
      <c r="T206" s="4" t="str">
        <f aca="false">Def_Sistemas_Conectores_Cabos!$C$8</f>
        <v>Cabo coaxial semi-rígido</v>
      </c>
      <c r="U206" s="18"/>
      <c r="V206" s="13"/>
    </row>
    <row r="207" customFormat="false" ht="15.75" hidden="true" customHeight="true" outlineLevel="0" collapsed="false">
      <c r="A207" s="4" t="str">
        <f aca="false">Def_Sistemas_Conectores_Cabos!$A$22</f>
        <v>BPM de elétrons</v>
      </c>
      <c r="B207" s="5" t="str">
        <f aca="false">Datas_Entregas!$A$3</f>
        <v>BTS/Anel</v>
      </c>
      <c r="C207" s="6" t="n">
        <f aca="false" t="array" ref="C207:C207">INDEX(Datas_Entregas!$B$2:$B$100, MATCH(B207, Datas_Entregas!$A$2:$A$100, 0), 1)</f>
        <v>43296</v>
      </c>
      <c r="D207" s="5" t="str">
        <f aca="false">Def_Status_Montagem!$A$4</f>
        <v>Comprado / Esperando entrega</v>
      </c>
      <c r="E207" s="4" t="str">
        <f aca="false">Def_Status_Montagem!$B$4</f>
        <v>Contratada (inclui etiqueta)</v>
      </c>
      <c r="F207" s="7"/>
      <c r="G207" s="8"/>
      <c r="H207" s="7" t="str">
        <f aca="false" t="array" ref="H207:H207">INDEX(Def_Instancias_Equipamentos!$E$2:$E$4986, MATCH(K207, Def_Instancias_Equipamentos!$D$2:$D$4986, 0), 1)</f>
        <v>SI-07M1</v>
      </c>
      <c r="I207" s="8" t="str">
        <f aca="false" t="array" ref="I207:I207">INDEX(Def_Instancias_Equipamentos!$E$2:$E$4986, MATCH(L207, Def_Instancias_Equipamentos!$D$2:$D$4986, 0), 1)</f>
        <v>SI-07M1</v>
      </c>
      <c r="J207" s="8" t="str">
        <f aca="false">IF(H207=I207, "INTERNO", "EXTERNO")</f>
        <v>INTERNO</v>
      </c>
      <c r="K207" s="9" t="str">
        <f aca="false">Def_Instancias_Equipamentos!$D$424</f>
        <v>SI-07M1:DI-BPMPkup</v>
      </c>
      <c r="L207" s="4" t="str">
        <f aca="false">Def_Instancias_Equipamentos!$D$946</f>
        <v>SI-07M1:DI-BPMSigPatch</v>
      </c>
      <c r="M207" s="10" t="s">
        <v>78</v>
      </c>
      <c r="N207" s="17" t="s">
        <v>81</v>
      </c>
      <c r="O207" s="9" t="str">
        <f aca="false">Def_Sistemas_Conectores_Cabos!$B$8</f>
        <v>SMA-RP 50-ohm</v>
      </c>
      <c r="P207" s="4" t="str">
        <f aca="false">Def_Sistemas_Conectores_Cabos!$B$8</f>
        <v>SMA-RP 50-ohm</v>
      </c>
      <c r="Q207" s="8" t="s">
        <v>80</v>
      </c>
      <c r="R207" s="11" t="n">
        <v>0.5</v>
      </c>
      <c r="S207" s="11" t="n">
        <v>0.5</v>
      </c>
      <c r="T207" s="4" t="str">
        <f aca="false">Def_Sistemas_Conectores_Cabos!$C$8</f>
        <v>Cabo coaxial semi-rígido</v>
      </c>
      <c r="U207" s="18"/>
      <c r="V207" s="13"/>
    </row>
    <row r="208" customFormat="false" ht="15.75" hidden="true" customHeight="true" outlineLevel="0" collapsed="false">
      <c r="A208" s="4" t="str">
        <f aca="false">Def_Sistemas_Conectores_Cabos!$A$22</f>
        <v>BPM de elétrons</v>
      </c>
      <c r="B208" s="5" t="str">
        <f aca="false">Datas_Entregas!$A$3</f>
        <v>BTS/Anel</v>
      </c>
      <c r="C208" s="6" t="n">
        <f aca="false" t="array" ref="C208:C208">INDEX(Datas_Entregas!$B$2:$B$100, MATCH(B208, Datas_Entregas!$A$2:$A$100, 0), 1)</f>
        <v>43296</v>
      </c>
      <c r="D208" s="5" t="str">
        <f aca="false">Def_Status_Montagem!$A$4</f>
        <v>Comprado / Esperando entrega</v>
      </c>
      <c r="E208" s="4" t="str">
        <f aca="false">Def_Status_Montagem!$B$4</f>
        <v>Contratada (inclui etiqueta)</v>
      </c>
      <c r="F208" s="7"/>
      <c r="G208" s="8"/>
      <c r="H208" s="7" t="str">
        <f aca="false" t="array" ref="H208:H208">INDEX(Def_Instancias_Equipamentos!$E$2:$E$4986, MATCH(K208, Def_Instancias_Equipamentos!$D$2:$D$4986, 0), 1)</f>
        <v>SI-07M2</v>
      </c>
      <c r="I208" s="8" t="str">
        <f aca="false" t="array" ref="I208:I208">INDEX(Def_Instancias_Equipamentos!$E$2:$E$4986, MATCH(L208, Def_Instancias_Equipamentos!$D$2:$D$4986, 0), 1)</f>
        <v>SI-07M2</v>
      </c>
      <c r="J208" s="8" t="str">
        <f aca="false">IF(H208=I208, "INTERNO", "EXTERNO")</f>
        <v>INTERNO</v>
      </c>
      <c r="K208" s="9" t="str">
        <f aca="false">Def_Instancias_Equipamentos!$D$425</f>
        <v>SI-07M2:DI-BPMPkup</v>
      </c>
      <c r="L208" s="4" t="str">
        <f aca="false">Def_Instancias_Equipamentos!$D$947</f>
        <v>SI-07M2:DI-BPMSigPatch</v>
      </c>
      <c r="M208" s="10" t="s">
        <v>78</v>
      </c>
      <c r="N208" s="17" t="s">
        <v>81</v>
      </c>
      <c r="O208" s="9" t="str">
        <f aca="false">Def_Sistemas_Conectores_Cabos!$B$8</f>
        <v>SMA-RP 50-ohm</v>
      </c>
      <c r="P208" s="4" t="str">
        <f aca="false">Def_Sistemas_Conectores_Cabos!$B$8</f>
        <v>SMA-RP 50-ohm</v>
      </c>
      <c r="Q208" s="8" t="s">
        <v>80</v>
      </c>
      <c r="R208" s="11" t="n">
        <v>0.5</v>
      </c>
      <c r="S208" s="11" t="n">
        <v>0.5</v>
      </c>
      <c r="T208" s="4" t="str">
        <f aca="false">Def_Sistemas_Conectores_Cabos!$C$8</f>
        <v>Cabo coaxial semi-rígido</v>
      </c>
      <c r="U208" s="18"/>
      <c r="V208" s="13"/>
    </row>
    <row r="209" customFormat="false" ht="15.75" hidden="true" customHeight="true" outlineLevel="0" collapsed="false">
      <c r="A209" s="4" t="str">
        <f aca="false">Def_Sistemas_Conectores_Cabos!$A$22</f>
        <v>BPM de elétrons</v>
      </c>
      <c r="B209" s="5" t="str">
        <f aca="false">Datas_Entregas!$A$3</f>
        <v>BTS/Anel</v>
      </c>
      <c r="C209" s="6" t="n">
        <f aca="false" t="array" ref="C209:C209">INDEX(Datas_Entregas!$B$2:$B$100, MATCH(B209, Datas_Entregas!$A$2:$A$100, 0), 1)</f>
        <v>43296</v>
      </c>
      <c r="D209" s="5" t="str">
        <f aca="false">Def_Status_Montagem!$A$4</f>
        <v>Comprado / Esperando entrega</v>
      </c>
      <c r="E209" s="4" t="str">
        <f aca="false">Def_Status_Montagem!$B$4</f>
        <v>Contratada (inclui etiqueta)</v>
      </c>
      <c r="F209" s="7"/>
      <c r="G209" s="8"/>
      <c r="H209" s="7" t="str">
        <f aca="false" t="array" ref="H209:H209">INDEX(Def_Instancias_Equipamentos!$E$2:$E$4986, MATCH(K209, Def_Instancias_Equipamentos!$D$2:$D$4986, 0), 1)</f>
        <v>SI-07SP</v>
      </c>
      <c r="I209" s="8" t="str">
        <f aca="false" t="array" ref="I209:I209">INDEX(Def_Instancias_Equipamentos!$E$2:$E$4986, MATCH(L209, Def_Instancias_Equipamentos!$D$2:$D$4986, 0), 1)</f>
        <v>SI-07SP</v>
      </c>
      <c r="J209" s="8" t="str">
        <f aca="false">IF(H209=I209, "INTERNO", "EXTERNO")</f>
        <v>INTERNO</v>
      </c>
      <c r="K209" s="9" t="str">
        <f aca="false">Def_Instancias_Equipamentos!$D$542</f>
        <v>SI-07SP:DI-BPMPkup-1</v>
      </c>
      <c r="L209" s="4" t="str">
        <f aca="false">Def_Instancias_Equipamentos!$D$1064</f>
        <v>SI-07SP:DI-BPMSigPatch-1</v>
      </c>
      <c r="M209" s="10" t="s">
        <v>78</v>
      </c>
      <c r="N209" s="17" t="s">
        <v>81</v>
      </c>
      <c r="O209" s="9" t="str">
        <f aca="false">Def_Sistemas_Conectores_Cabos!$B$8</f>
        <v>SMA-RP 50-ohm</v>
      </c>
      <c r="P209" s="4" t="str">
        <f aca="false">Def_Sistemas_Conectores_Cabos!$B$8</f>
        <v>SMA-RP 50-ohm</v>
      </c>
      <c r="Q209" s="8" t="s">
        <v>80</v>
      </c>
      <c r="R209" s="11" t="n">
        <v>0.5</v>
      </c>
      <c r="S209" s="11" t="n">
        <v>0.5</v>
      </c>
      <c r="T209" s="4" t="str">
        <f aca="false">Def_Sistemas_Conectores_Cabos!$C$8</f>
        <v>Cabo coaxial semi-rígido</v>
      </c>
      <c r="U209" s="18"/>
      <c r="V209" s="13"/>
    </row>
    <row r="210" customFormat="false" ht="15.75" hidden="true" customHeight="true" outlineLevel="0" collapsed="false">
      <c r="A210" s="4" t="str">
        <f aca="false">Def_Sistemas_Conectores_Cabos!$A$22</f>
        <v>BPM de elétrons</v>
      </c>
      <c r="B210" s="5" t="str">
        <f aca="false">Datas_Entregas!$A$3</f>
        <v>BTS/Anel</v>
      </c>
      <c r="C210" s="6" t="n">
        <f aca="false" t="array" ref="C210:C210">INDEX(Datas_Entregas!$B$2:$B$100, MATCH(B210, Datas_Entregas!$A$2:$A$100, 0), 1)</f>
        <v>43296</v>
      </c>
      <c r="D210" s="5" t="str">
        <f aca="false">Def_Status_Montagem!$A$4</f>
        <v>Comprado / Esperando entrega</v>
      </c>
      <c r="E210" s="4" t="str">
        <f aca="false">Def_Status_Montagem!$B$4</f>
        <v>Contratada (inclui etiqueta)</v>
      </c>
      <c r="F210" s="7"/>
      <c r="G210" s="8"/>
      <c r="H210" s="7" t="str">
        <f aca="false" t="array" ref="H210:H210">INDEX(Def_Instancias_Equipamentos!$E$2:$E$4986, MATCH(K210, Def_Instancias_Equipamentos!$D$2:$D$4986, 0), 1)</f>
        <v>SI-07SP</v>
      </c>
      <c r="I210" s="8" t="str">
        <f aca="false" t="array" ref="I210:I210">INDEX(Def_Instancias_Equipamentos!$E$2:$E$4986, MATCH(L210, Def_Instancias_Equipamentos!$D$2:$D$4986, 0), 1)</f>
        <v>SI-07SP</v>
      </c>
      <c r="J210" s="8" t="str">
        <f aca="false">IF(H210=I210, "INTERNO", "EXTERNO")</f>
        <v>INTERNO</v>
      </c>
      <c r="K210" s="9" t="str">
        <f aca="false">Def_Instancias_Equipamentos!$D$543</f>
        <v>SI-07SP:DI-BPMPkup-2</v>
      </c>
      <c r="L210" s="4" t="str">
        <f aca="false">Def_Instancias_Equipamentos!$D$1065</f>
        <v>SI-07SP:DI-BPMSigPatch-2</v>
      </c>
      <c r="M210" s="10" t="s">
        <v>78</v>
      </c>
      <c r="N210" s="17" t="s">
        <v>81</v>
      </c>
      <c r="O210" s="9" t="str">
        <f aca="false">Def_Sistemas_Conectores_Cabos!$B$8</f>
        <v>SMA-RP 50-ohm</v>
      </c>
      <c r="P210" s="4" t="str">
        <f aca="false">Def_Sistemas_Conectores_Cabos!$B$8</f>
        <v>SMA-RP 50-ohm</v>
      </c>
      <c r="Q210" s="8" t="s">
        <v>80</v>
      </c>
      <c r="R210" s="11" t="n">
        <v>0.5</v>
      </c>
      <c r="S210" s="11" t="n">
        <v>0.5</v>
      </c>
      <c r="T210" s="4" t="str">
        <f aca="false">Def_Sistemas_Conectores_Cabos!$C$8</f>
        <v>Cabo coaxial semi-rígido</v>
      </c>
      <c r="U210" s="18"/>
      <c r="V210" s="13"/>
    </row>
    <row r="211" customFormat="false" ht="15.75" hidden="true" customHeight="true" outlineLevel="0" collapsed="false">
      <c r="A211" s="4" t="str">
        <f aca="false">Def_Sistemas_Conectores_Cabos!$A$22</f>
        <v>BPM de elétrons</v>
      </c>
      <c r="B211" s="5" t="str">
        <f aca="false">Datas_Entregas!$A$3</f>
        <v>BTS/Anel</v>
      </c>
      <c r="C211" s="6" t="n">
        <f aca="false" t="array" ref="C211:C211">INDEX(Datas_Entregas!$B$2:$B$100, MATCH(B211, Datas_Entregas!$A$2:$A$100, 0), 1)</f>
        <v>43296</v>
      </c>
      <c r="D211" s="5" t="str">
        <f aca="false">Def_Status_Montagem!$A$4</f>
        <v>Comprado / Esperando entrega</v>
      </c>
      <c r="E211" s="4" t="str">
        <f aca="false">Def_Status_Montagem!$B$4</f>
        <v>Contratada (inclui etiqueta)</v>
      </c>
      <c r="F211" s="7"/>
      <c r="G211" s="8"/>
      <c r="H211" s="7" t="str">
        <f aca="false" t="array" ref="H211:H211">INDEX(Def_Instancias_Equipamentos!$E$2:$E$4986, MATCH(K211, Def_Instancias_Equipamentos!$D$2:$D$4986, 0), 1)</f>
        <v>SI-08C1</v>
      </c>
      <c r="I211" s="8" t="str">
        <f aca="false" t="array" ref="I211:I211">INDEX(Def_Instancias_Equipamentos!$E$2:$E$4986, MATCH(L211, Def_Instancias_Equipamentos!$D$2:$D$4986, 0), 1)</f>
        <v>SI-08C1</v>
      </c>
      <c r="J211" s="8" t="str">
        <f aca="false">IF(H211=I211, "INTERNO", "EXTERNO")</f>
        <v>INTERNO</v>
      </c>
      <c r="K211" s="9" t="str">
        <f aca="false">Def_Instancias_Equipamentos!$D$426</f>
        <v>SI-08C1:DI-BPMPkup-1</v>
      </c>
      <c r="L211" s="4" t="str">
        <f aca="false">Def_Instancias_Equipamentos!$D$948</f>
        <v>SI-08C1:DI-BPMSigPatch-1</v>
      </c>
      <c r="M211" s="10" t="s">
        <v>78</v>
      </c>
      <c r="N211" s="17" t="s">
        <v>81</v>
      </c>
      <c r="O211" s="9" t="str">
        <f aca="false">Def_Sistemas_Conectores_Cabos!$B$8</f>
        <v>SMA-RP 50-ohm</v>
      </c>
      <c r="P211" s="4" t="str">
        <f aca="false">Def_Sistemas_Conectores_Cabos!$B$8</f>
        <v>SMA-RP 50-ohm</v>
      </c>
      <c r="Q211" s="8" t="s">
        <v>80</v>
      </c>
      <c r="R211" s="11" t="n">
        <v>0.5</v>
      </c>
      <c r="S211" s="11" t="n">
        <v>0.5</v>
      </c>
      <c r="T211" s="4" t="str">
        <f aca="false">Def_Sistemas_Conectores_Cabos!$C$8</f>
        <v>Cabo coaxial semi-rígido</v>
      </c>
      <c r="U211" s="18"/>
      <c r="V211" s="13"/>
    </row>
    <row r="212" customFormat="false" ht="15.75" hidden="true" customHeight="true" outlineLevel="0" collapsed="false">
      <c r="A212" s="4" t="str">
        <f aca="false">Def_Sistemas_Conectores_Cabos!$A$22</f>
        <v>BPM de elétrons</v>
      </c>
      <c r="B212" s="5" t="str">
        <f aca="false">Datas_Entregas!$A$3</f>
        <v>BTS/Anel</v>
      </c>
      <c r="C212" s="6" t="n">
        <f aca="false" t="array" ref="C212:C212">INDEX(Datas_Entregas!$B$2:$B$100, MATCH(B212, Datas_Entregas!$A$2:$A$100, 0), 1)</f>
        <v>43296</v>
      </c>
      <c r="D212" s="5" t="str">
        <f aca="false">Def_Status_Montagem!$A$4</f>
        <v>Comprado / Esperando entrega</v>
      </c>
      <c r="E212" s="4" t="str">
        <f aca="false">Def_Status_Montagem!$B$4</f>
        <v>Contratada (inclui etiqueta)</v>
      </c>
      <c r="F212" s="7"/>
      <c r="G212" s="8"/>
      <c r="H212" s="7" t="str">
        <f aca="false" t="array" ref="H212:H212">INDEX(Def_Instancias_Equipamentos!$E$2:$E$4986, MATCH(K212, Def_Instancias_Equipamentos!$D$2:$D$4986, 0), 1)</f>
        <v>SI-08C1</v>
      </c>
      <c r="I212" s="8" t="str">
        <f aca="false" t="array" ref="I212:I212">INDEX(Def_Instancias_Equipamentos!$E$2:$E$4986, MATCH(L212, Def_Instancias_Equipamentos!$D$2:$D$4986, 0), 1)</f>
        <v>SI-08C1</v>
      </c>
      <c r="J212" s="8" t="str">
        <f aca="false">IF(H212=I212, "INTERNO", "EXTERNO")</f>
        <v>INTERNO</v>
      </c>
      <c r="K212" s="9" t="str">
        <f aca="false">Def_Instancias_Equipamentos!$D$427</f>
        <v>SI-08C1:DI-BPMPkup-2</v>
      </c>
      <c r="L212" s="4" t="str">
        <f aca="false">Def_Instancias_Equipamentos!$D$949</f>
        <v>SI-08C1:DI-BPMSigPatch-2</v>
      </c>
      <c r="M212" s="10" t="s">
        <v>78</v>
      </c>
      <c r="N212" s="17" t="s">
        <v>81</v>
      </c>
      <c r="O212" s="9" t="str">
        <f aca="false">Def_Sistemas_Conectores_Cabos!$B$8</f>
        <v>SMA-RP 50-ohm</v>
      </c>
      <c r="P212" s="4" t="str">
        <f aca="false">Def_Sistemas_Conectores_Cabos!$B$8</f>
        <v>SMA-RP 50-ohm</v>
      </c>
      <c r="Q212" s="8" t="s">
        <v>80</v>
      </c>
      <c r="R212" s="11" t="n">
        <v>0.5</v>
      </c>
      <c r="S212" s="11" t="n">
        <v>0.5</v>
      </c>
      <c r="T212" s="4" t="str">
        <f aca="false">Def_Sistemas_Conectores_Cabos!$C$8</f>
        <v>Cabo coaxial semi-rígido</v>
      </c>
      <c r="U212" s="18"/>
      <c r="V212" s="13"/>
    </row>
    <row r="213" customFormat="false" ht="15.75" hidden="true" customHeight="true" outlineLevel="0" collapsed="false">
      <c r="A213" s="4" t="str">
        <f aca="false">Def_Sistemas_Conectores_Cabos!$A$22</f>
        <v>BPM de elétrons</v>
      </c>
      <c r="B213" s="5" t="str">
        <f aca="false">Datas_Entregas!$A$3</f>
        <v>BTS/Anel</v>
      </c>
      <c r="C213" s="6" t="n">
        <f aca="false" t="array" ref="C213:C213">INDEX(Datas_Entregas!$B$2:$B$100, MATCH(B213, Datas_Entregas!$A$2:$A$100, 0), 1)</f>
        <v>43296</v>
      </c>
      <c r="D213" s="5" t="str">
        <f aca="false">Def_Status_Montagem!$A$4</f>
        <v>Comprado / Esperando entrega</v>
      </c>
      <c r="E213" s="4" t="str">
        <f aca="false">Def_Status_Montagem!$B$4</f>
        <v>Contratada (inclui etiqueta)</v>
      </c>
      <c r="F213" s="7"/>
      <c r="G213" s="8"/>
      <c r="H213" s="7" t="str">
        <f aca="false" t="array" ref="H213:H213">INDEX(Def_Instancias_Equipamentos!$E$2:$E$4986, MATCH(K213, Def_Instancias_Equipamentos!$D$2:$D$4986, 0), 1)</f>
        <v>SI-08C2</v>
      </c>
      <c r="I213" s="8" t="str">
        <f aca="false" t="array" ref="I213:I213">INDEX(Def_Instancias_Equipamentos!$E$2:$E$4986, MATCH(L213, Def_Instancias_Equipamentos!$D$2:$D$4986, 0), 1)</f>
        <v>SI-08C2</v>
      </c>
      <c r="J213" s="8" t="str">
        <f aca="false">IF(H213=I213, "INTERNO", "EXTERNO")</f>
        <v>INTERNO</v>
      </c>
      <c r="K213" s="9" t="str">
        <f aca="false">Def_Instancias_Equipamentos!$D$428</f>
        <v>SI-08C2:DI-BPMPkup</v>
      </c>
      <c r="L213" s="4" t="str">
        <f aca="false">Def_Instancias_Equipamentos!$D$950</f>
        <v>SI-08C2:DI-BPMSigPatch</v>
      </c>
      <c r="M213" s="10" t="s">
        <v>78</v>
      </c>
      <c r="N213" s="17" t="s">
        <v>81</v>
      </c>
      <c r="O213" s="9" t="str">
        <f aca="false">Def_Sistemas_Conectores_Cabos!$B$8</f>
        <v>SMA-RP 50-ohm</v>
      </c>
      <c r="P213" s="4" t="str">
        <f aca="false">Def_Sistemas_Conectores_Cabos!$B$8</f>
        <v>SMA-RP 50-ohm</v>
      </c>
      <c r="Q213" s="8" t="s">
        <v>80</v>
      </c>
      <c r="R213" s="11" t="n">
        <v>0.5</v>
      </c>
      <c r="S213" s="11" t="n">
        <v>0.5</v>
      </c>
      <c r="T213" s="4" t="str">
        <f aca="false">Def_Sistemas_Conectores_Cabos!$C$8</f>
        <v>Cabo coaxial semi-rígido</v>
      </c>
      <c r="U213" s="18"/>
      <c r="V213" s="13"/>
    </row>
    <row r="214" customFormat="false" ht="15.75" hidden="true" customHeight="true" outlineLevel="0" collapsed="false">
      <c r="A214" s="4" t="str">
        <f aca="false">Def_Sistemas_Conectores_Cabos!$A$22</f>
        <v>BPM de elétrons</v>
      </c>
      <c r="B214" s="5" t="str">
        <f aca="false">Datas_Entregas!$A$3</f>
        <v>BTS/Anel</v>
      </c>
      <c r="C214" s="6" t="n">
        <f aca="false" t="array" ref="C214:C214">INDEX(Datas_Entregas!$B$2:$B$100, MATCH(B214, Datas_Entregas!$A$2:$A$100, 0), 1)</f>
        <v>43296</v>
      </c>
      <c r="D214" s="5" t="str">
        <f aca="false">Def_Status_Montagem!$A$4</f>
        <v>Comprado / Esperando entrega</v>
      </c>
      <c r="E214" s="4" t="str">
        <f aca="false">Def_Status_Montagem!$B$4</f>
        <v>Contratada (inclui etiqueta)</v>
      </c>
      <c r="F214" s="7"/>
      <c r="G214" s="8"/>
      <c r="H214" s="7" t="str">
        <f aca="false" t="array" ref="H214:H214">INDEX(Def_Instancias_Equipamentos!$E$2:$E$4986, MATCH(K214, Def_Instancias_Equipamentos!$D$2:$D$4986, 0), 1)</f>
        <v>SI-08C3</v>
      </c>
      <c r="I214" s="8" t="str">
        <f aca="false" t="array" ref="I214:I214">INDEX(Def_Instancias_Equipamentos!$E$2:$E$4986, MATCH(L214, Def_Instancias_Equipamentos!$D$2:$D$4986, 0), 1)</f>
        <v>SI-08C3</v>
      </c>
      <c r="J214" s="8" t="str">
        <f aca="false">IF(H214=I214, "INTERNO", "EXTERNO")</f>
        <v>INTERNO</v>
      </c>
      <c r="K214" s="9" t="str">
        <f aca="false">Def_Instancias_Equipamentos!$D$429</f>
        <v>SI-08C3:DI-BPMPkup-1</v>
      </c>
      <c r="L214" s="4" t="str">
        <f aca="false">Def_Instancias_Equipamentos!$D$951</f>
        <v>SI-08C3:DI-BPMSigPatch-1</v>
      </c>
      <c r="M214" s="10" t="s">
        <v>78</v>
      </c>
      <c r="N214" s="17" t="s">
        <v>81</v>
      </c>
      <c r="O214" s="9" t="str">
        <f aca="false">Def_Sistemas_Conectores_Cabos!$B$8</f>
        <v>SMA-RP 50-ohm</v>
      </c>
      <c r="P214" s="4" t="str">
        <f aca="false">Def_Sistemas_Conectores_Cabos!$B$8</f>
        <v>SMA-RP 50-ohm</v>
      </c>
      <c r="Q214" s="8" t="s">
        <v>80</v>
      </c>
      <c r="R214" s="11" t="n">
        <v>0.5</v>
      </c>
      <c r="S214" s="11" t="n">
        <v>0.5</v>
      </c>
      <c r="T214" s="4" t="str">
        <f aca="false">Def_Sistemas_Conectores_Cabos!$C$8</f>
        <v>Cabo coaxial semi-rígido</v>
      </c>
      <c r="U214" s="18"/>
      <c r="V214" s="13"/>
    </row>
    <row r="215" customFormat="false" ht="15.75" hidden="true" customHeight="true" outlineLevel="0" collapsed="false">
      <c r="A215" s="4" t="str">
        <f aca="false">Def_Sistemas_Conectores_Cabos!$A$22</f>
        <v>BPM de elétrons</v>
      </c>
      <c r="B215" s="5" t="str">
        <f aca="false">Datas_Entregas!$A$3</f>
        <v>BTS/Anel</v>
      </c>
      <c r="C215" s="6" t="n">
        <f aca="false" t="array" ref="C215:C215">INDEX(Datas_Entregas!$B$2:$B$100, MATCH(B215, Datas_Entregas!$A$2:$A$100, 0), 1)</f>
        <v>43296</v>
      </c>
      <c r="D215" s="5" t="str">
        <f aca="false">Def_Status_Montagem!$A$4</f>
        <v>Comprado / Esperando entrega</v>
      </c>
      <c r="E215" s="4" t="str">
        <f aca="false">Def_Status_Montagem!$B$4</f>
        <v>Contratada (inclui etiqueta)</v>
      </c>
      <c r="F215" s="7"/>
      <c r="G215" s="8"/>
      <c r="H215" s="7" t="str">
        <f aca="false" t="array" ref="H215:H215">INDEX(Def_Instancias_Equipamentos!$E$2:$E$4986, MATCH(K215, Def_Instancias_Equipamentos!$D$2:$D$4986, 0), 1)</f>
        <v>SI-08C3</v>
      </c>
      <c r="I215" s="8" t="str">
        <f aca="false" t="array" ref="I215:I215">INDEX(Def_Instancias_Equipamentos!$E$2:$E$4986, MATCH(L215, Def_Instancias_Equipamentos!$D$2:$D$4986, 0), 1)</f>
        <v>SI-08C3</v>
      </c>
      <c r="J215" s="8" t="str">
        <f aca="false">IF(H215=I215, "INTERNO", "EXTERNO")</f>
        <v>INTERNO</v>
      </c>
      <c r="K215" s="9" t="str">
        <f aca="false">Def_Instancias_Equipamentos!$D$430</f>
        <v>SI-08C3:DI-BPMPkup-2</v>
      </c>
      <c r="L215" s="4" t="str">
        <f aca="false">Def_Instancias_Equipamentos!$D$952</f>
        <v>SI-08C3:DI-BPMSigPatch-2</v>
      </c>
      <c r="M215" s="10" t="s">
        <v>78</v>
      </c>
      <c r="N215" s="17" t="s">
        <v>81</v>
      </c>
      <c r="O215" s="9" t="str">
        <f aca="false">Def_Sistemas_Conectores_Cabos!$B$8</f>
        <v>SMA-RP 50-ohm</v>
      </c>
      <c r="P215" s="4" t="str">
        <f aca="false">Def_Sistemas_Conectores_Cabos!$B$8</f>
        <v>SMA-RP 50-ohm</v>
      </c>
      <c r="Q215" s="8" t="s">
        <v>80</v>
      </c>
      <c r="R215" s="11" t="n">
        <v>0.5</v>
      </c>
      <c r="S215" s="11" t="n">
        <v>0.5</v>
      </c>
      <c r="T215" s="4" t="str">
        <f aca="false">Def_Sistemas_Conectores_Cabos!$C$8</f>
        <v>Cabo coaxial semi-rígido</v>
      </c>
      <c r="U215" s="18"/>
      <c r="V215" s="13"/>
    </row>
    <row r="216" customFormat="false" ht="15.75" hidden="true" customHeight="true" outlineLevel="0" collapsed="false">
      <c r="A216" s="4" t="str">
        <f aca="false">Def_Sistemas_Conectores_Cabos!$A$22</f>
        <v>BPM de elétrons</v>
      </c>
      <c r="B216" s="5" t="str">
        <f aca="false">Datas_Entregas!$A$3</f>
        <v>BTS/Anel</v>
      </c>
      <c r="C216" s="6" t="n">
        <f aca="false" t="array" ref="C216:C216">INDEX(Datas_Entregas!$B$2:$B$100, MATCH(B216, Datas_Entregas!$A$2:$A$100, 0), 1)</f>
        <v>43296</v>
      </c>
      <c r="D216" s="5" t="str">
        <f aca="false">Def_Status_Montagem!$A$4</f>
        <v>Comprado / Esperando entrega</v>
      </c>
      <c r="E216" s="4" t="str">
        <f aca="false">Def_Status_Montagem!$B$4</f>
        <v>Contratada (inclui etiqueta)</v>
      </c>
      <c r="F216" s="7"/>
      <c r="G216" s="8"/>
      <c r="H216" s="7" t="str">
        <f aca="false" t="array" ref="H216:H216">INDEX(Def_Instancias_Equipamentos!$E$2:$E$4986, MATCH(K216, Def_Instancias_Equipamentos!$D$2:$D$4986, 0), 1)</f>
        <v>SI-08C4</v>
      </c>
      <c r="I216" s="8" t="str">
        <f aca="false" t="array" ref="I216:I216">INDEX(Def_Instancias_Equipamentos!$E$2:$E$4986, MATCH(L216, Def_Instancias_Equipamentos!$D$2:$D$4986, 0), 1)</f>
        <v>SI-08C4</v>
      </c>
      <c r="J216" s="8" t="str">
        <f aca="false">IF(H216=I216, "INTERNO", "EXTERNO")</f>
        <v>INTERNO</v>
      </c>
      <c r="K216" s="9" t="str">
        <f aca="false">Def_Instancias_Equipamentos!$D$431</f>
        <v>SI-08C4:DI-BPMPkup</v>
      </c>
      <c r="L216" s="4" t="str">
        <f aca="false">Def_Instancias_Equipamentos!$D$953</f>
        <v>SI-08C4:DI-BPMSigPatch</v>
      </c>
      <c r="M216" s="10" t="s">
        <v>78</v>
      </c>
      <c r="N216" s="17" t="s">
        <v>81</v>
      </c>
      <c r="O216" s="9" t="str">
        <f aca="false">Def_Sistemas_Conectores_Cabos!$B$8</f>
        <v>SMA-RP 50-ohm</v>
      </c>
      <c r="P216" s="4" t="str">
        <f aca="false">Def_Sistemas_Conectores_Cabos!$B$8</f>
        <v>SMA-RP 50-ohm</v>
      </c>
      <c r="Q216" s="8" t="s">
        <v>80</v>
      </c>
      <c r="R216" s="11" t="n">
        <v>0.5</v>
      </c>
      <c r="S216" s="11" t="n">
        <v>0.5</v>
      </c>
      <c r="T216" s="4" t="str">
        <f aca="false">Def_Sistemas_Conectores_Cabos!$C$8</f>
        <v>Cabo coaxial semi-rígido</v>
      </c>
      <c r="U216" s="18"/>
      <c r="V216" s="13"/>
    </row>
    <row r="217" customFormat="false" ht="15.75" hidden="true" customHeight="true" outlineLevel="0" collapsed="false">
      <c r="A217" s="4" t="str">
        <f aca="false">Def_Sistemas_Conectores_Cabos!$A$22</f>
        <v>BPM de elétrons</v>
      </c>
      <c r="B217" s="5" t="str">
        <f aca="false">Datas_Entregas!$A$3</f>
        <v>BTS/Anel</v>
      </c>
      <c r="C217" s="6" t="n">
        <f aca="false" t="array" ref="C217:C217">INDEX(Datas_Entregas!$B$2:$B$100, MATCH(B217, Datas_Entregas!$A$2:$A$100, 0), 1)</f>
        <v>43296</v>
      </c>
      <c r="D217" s="5" t="str">
        <f aca="false">Def_Status_Montagem!$A$4</f>
        <v>Comprado / Esperando entrega</v>
      </c>
      <c r="E217" s="4" t="str">
        <f aca="false">Def_Status_Montagem!$B$4</f>
        <v>Contratada (inclui etiqueta)</v>
      </c>
      <c r="F217" s="7"/>
      <c r="G217" s="8"/>
      <c r="H217" s="7" t="str">
        <f aca="false" t="array" ref="H217:H217">INDEX(Def_Instancias_Equipamentos!$E$2:$E$4986, MATCH(K217, Def_Instancias_Equipamentos!$D$2:$D$4986, 0), 1)</f>
        <v>SI-08M1</v>
      </c>
      <c r="I217" s="8" t="str">
        <f aca="false" t="array" ref="I217:I217">INDEX(Def_Instancias_Equipamentos!$E$2:$E$4986, MATCH(L217, Def_Instancias_Equipamentos!$D$2:$D$4986, 0), 1)</f>
        <v>SI-08M1</v>
      </c>
      <c r="J217" s="8" t="str">
        <f aca="false">IF(H217=I217, "INTERNO", "EXTERNO")</f>
        <v>INTERNO</v>
      </c>
      <c r="K217" s="9" t="str">
        <f aca="false">Def_Instancias_Equipamentos!$D$432</f>
        <v>SI-08M1:DI-BPMPkup</v>
      </c>
      <c r="L217" s="4" t="str">
        <f aca="false">Def_Instancias_Equipamentos!$D$954</f>
        <v>SI-08M1:DI-BPMSigPatch</v>
      </c>
      <c r="M217" s="10" t="s">
        <v>78</v>
      </c>
      <c r="N217" s="17" t="s">
        <v>81</v>
      </c>
      <c r="O217" s="9" t="str">
        <f aca="false">Def_Sistemas_Conectores_Cabos!$B$8</f>
        <v>SMA-RP 50-ohm</v>
      </c>
      <c r="P217" s="4" t="str">
        <f aca="false">Def_Sistemas_Conectores_Cabos!$B$8</f>
        <v>SMA-RP 50-ohm</v>
      </c>
      <c r="Q217" s="8" t="s">
        <v>80</v>
      </c>
      <c r="R217" s="11" t="n">
        <v>0.5</v>
      </c>
      <c r="S217" s="11" t="n">
        <v>0.5</v>
      </c>
      <c r="T217" s="4" t="str">
        <f aca="false">Def_Sistemas_Conectores_Cabos!$C$8</f>
        <v>Cabo coaxial semi-rígido</v>
      </c>
      <c r="U217" s="18"/>
      <c r="V217" s="13"/>
    </row>
    <row r="218" customFormat="false" ht="15.75" hidden="true" customHeight="true" outlineLevel="0" collapsed="false">
      <c r="A218" s="4" t="str">
        <f aca="false">Def_Sistemas_Conectores_Cabos!$A$22</f>
        <v>BPM de elétrons</v>
      </c>
      <c r="B218" s="5" t="str">
        <f aca="false">Datas_Entregas!$A$3</f>
        <v>BTS/Anel</v>
      </c>
      <c r="C218" s="6" t="n">
        <f aca="false" t="array" ref="C218:C218">INDEX(Datas_Entregas!$B$2:$B$100, MATCH(B218, Datas_Entregas!$A$2:$A$100, 0), 1)</f>
        <v>43296</v>
      </c>
      <c r="D218" s="5" t="str">
        <f aca="false">Def_Status_Montagem!$A$4</f>
        <v>Comprado / Esperando entrega</v>
      </c>
      <c r="E218" s="4" t="str">
        <f aca="false">Def_Status_Montagem!$B$4</f>
        <v>Contratada (inclui etiqueta)</v>
      </c>
      <c r="F218" s="7"/>
      <c r="G218" s="8"/>
      <c r="H218" s="7" t="str">
        <f aca="false" t="array" ref="H218:H218">INDEX(Def_Instancias_Equipamentos!$E$2:$E$4986, MATCH(K218, Def_Instancias_Equipamentos!$D$2:$D$4986, 0), 1)</f>
        <v>SI-08M2</v>
      </c>
      <c r="I218" s="8" t="str">
        <f aca="false" t="array" ref="I218:I218">INDEX(Def_Instancias_Equipamentos!$E$2:$E$4986, MATCH(L218, Def_Instancias_Equipamentos!$D$2:$D$4986, 0), 1)</f>
        <v>SI-08M2</v>
      </c>
      <c r="J218" s="8" t="str">
        <f aca="false">IF(H218=I218, "INTERNO", "EXTERNO")</f>
        <v>INTERNO</v>
      </c>
      <c r="K218" s="9" t="str">
        <f aca="false">Def_Instancias_Equipamentos!$D$433</f>
        <v>SI-08M2:DI-BPMPkup</v>
      </c>
      <c r="L218" s="4" t="str">
        <f aca="false">Def_Instancias_Equipamentos!$D$955</f>
        <v>SI-08M2:DI-BPMSigPatch</v>
      </c>
      <c r="M218" s="10" t="s">
        <v>78</v>
      </c>
      <c r="N218" s="17" t="s">
        <v>81</v>
      </c>
      <c r="O218" s="9" t="str">
        <f aca="false">Def_Sistemas_Conectores_Cabos!$B$8</f>
        <v>SMA-RP 50-ohm</v>
      </c>
      <c r="P218" s="4" t="str">
        <f aca="false">Def_Sistemas_Conectores_Cabos!$B$8</f>
        <v>SMA-RP 50-ohm</v>
      </c>
      <c r="Q218" s="8" t="s">
        <v>80</v>
      </c>
      <c r="R218" s="11" t="n">
        <v>0.5</v>
      </c>
      <c r="S218" s="11" t="n">
        <v>0.5</v>
      </c>
      <c r="T218" s="4" t="str">
        <f aca="false">Def_Sistemas_Conectores_Cabos!$C$8</f>
        <v>Cabo coaxial semi-rígido</v>
      </c>
      <c r="U218" s="18"/>
      <c r="V218" s="13"/>
    </row>
    <row r="219" customFormat="false" ht="15.75" hidden="true" customHeight="true" outlineLevel="0" collapsed="false">
      <c r="A219" s="4" t="str">
        <f aca="false">Def_Sistemas_Conectores_Cabos!$A$22</f>
        <v>BPM de elétrons</v>
      </c>
      <c r="B219" s="5" t="str">
        <f aca="false">Datas_Entregas!$A$3</f>
        <v>BTS/Anel</v>
      </c>
      <c r="C219" s="6" t="n">
        <f aca="false" t="array" ref="C219:C219">INDEX(Datas_Entregas!$B$2:$B$100, MATCH(B219, Datas_Entregas!$A$2:$A$100, 0), 1)</f>
        <v>43296</v>
      </c>
      <c r="D219" s="5" t="str">
        <f aca="false">Def_Status_Montagem!$A$4</f>
        <v>Comprado / Esperando entrega</v>
      </c>
      <c r="E219" s="4" t="str">
        <f aca="false">Def_Status_Montagem!$B$4</f>
        <v>Contratada (inclui etiqueta)</v>
      </c>
      <c r="F219" s="7"/>
      <c r="G219" s="8"/>
      <c r="H219" s="7" t="str">
        <f aca="false" t="array" ref="H219:H219">INDEX(Def_Instancias_Equipamentos!$E$2:$E$4986, MATCH(K219, Def_Instancias_Equipamentos!$D$2:$D$4986, 0), 1)</f>
        <v>SI-08SB</v>
      </c>
      <c r="I219" s="8" t="str">
        <f aca="false" t="array" ref="I219:I219">INDEX(Def_Instancias_Equipamentos!$E$2:$E$4986, MATCH(L219, Def_Instancias_Equipamentos!$D$2:$D$4986, 0), 1)</f>
        <v>SI-08SB</v>
      </c>
      <c r="J219" s="8" t="str">
        <f aca="false">IF(H219=I219, "INTERNO", "EXTERNO")</f>
        <v>INTERNO</v>
      </c>
      <c r="K219" s="9" t="str">
        <f aca="false">Def_Instancias_Equipamentos!$D$544</f>
        <v>SI-08SB:DI-BPMPkup-1</v>
      </c>
      <c r="L219" s="4" t="str">
        <f aca="false">Def_Instancias_Equipamentos!$D$1066</f>
        <v>SI-08SB:DI-BPMSigPatch-1</v>
      </c>
      <c r="M219" s="10" t="s">
        <v>78</v>
      </c>
      <c r="N219" s="17" t="s">
        <v>81</v>
      </c>
      <c r="O219" s="9" t="str">
        <f aca="false">Def_Sistemas_Conectores_Cabos!$B$8</f>
        <v>SMA-RP 50-ohm</v>
      </c>
      <c r="P219" s="4" t="str">
        <f aca="false">Def_Sistemas_Conectores_Cabos!$B$8</f>
        <v>SMA-RP 50-ohm</v>
      </c>
      <c r="Q219" s="8" t="s">
        <v>80</v>
      </c>
      <c r="R219" s="11" t="n">
        <v>0.5</v>
      </c>
      <c r="S219" s="11" t="n">
        <v>0.5</v>
      </c>
      <c r="T219" s="4" t="str">
        <f aca="false">Def_Sistemas_Conectores_Cabos!$C$8</f>
        <v>Cabo coaxial semi-rígido</v>
      </c>
      <c r="U219" s="18"/>
      <c r="V219" s="13"/>
    </row>
    <row r="220" customFormat="false" ht="15.75" hidden="true" customHeight="true" outlineLevel="0" collapsed="false">
      <c r="A220" s="4" t="str">
        <f aca="false">Def_Sistemas_Conectores_Cabos!$A$22</f>
        <v>BPM de elétrons</v>
      </c>
      <c r="B220" s="5" t="str">
        <f aca="false">Datas_Entregas!$A$3</f>
        <v>BTS/Anel</v>
      </c>
      <c r="C220" s="6" t="n">
        <f aca="false" t="array" ref="C220:C220">INDEX(Datas_Entregas!$B$2:$B$100, MATCH(B220, Datas_Entregas!$A$2:$A$100, 0), 1)</f>
        <v>43296</v>
      </c>
      <c r="D220" s="5" t="str">
        <f aca="false">Def_Status_Montagem!$A$4</f>
        <v>Comprado / Esperando entrega</v>
      </c>
      <c r="E220" s="4" t="str">
        <f aca="false">Def_Status_Montagem!$B$4</f>
        <v>Contratada (inclui etiqueta)</v>
      </c>
      <c r="F220" s="7"/>
      <c r="G220" s="8"/>
      <c r="H220" s="7" t="str">
        <f aca="false" t="array" ref="H220:H220">INDEX(Def_Instancias_Equipamentos!$E$2:$E$4986, MATCH(K220, Def_Instancias_Equipamentos!$D$2:$D$4986, 0), 1)</f>
        <v>SI-08SB</v>
      </c>
      <c r="I220" s="8" t="str">
        <f aca="false" t="array" ref="I220:I220">INDEX(Def_Instancias_Equipamentos!$E$2:$E$4986, MATCH(L220, Def_Instancias_Equipamentos!$D$2:$D$4986, 0), 1)</f>
        <v>SI-08SB</v>
      </c>
      <c r="J220" s="8" t="str">
        <f aca="false">IF(H220=I220, "INTERNO", "EXTERNO")</f>
        <v>INTERNO</v>
      </c>
      <c r="K220" s="9" t="str">
        <f aca="false">Def_Instancias_Equipamentos!$D$545</f>
        <v>SI-08SB:DI-BPMPkup-2</v>
      </c>
      <c r="L220" s="4" t="str">
        <f aca="false">Def_Instancias_Equipamentos!$D$1067</f>
        <v>SI-08SB:DI-BPMSigPatch-2</v>
      </c>
      <c r="M220" s="10" t="s">
        <v>78</v>
      </c>
      <c r="N220" s="17" t="s">
        <v>81</v>
      </c>
      <c r="O220" s="9" t="str">
        <f aca="false">Def_Sistemas_Conectores_Cabos!$B$8</f>
        <v>SMA-RP 50-ohm</v>
      </c>
      <c r="P220" s="4" t="str">
        <f aca="false">Def_Sistemas_Conectores_Cabos!$B$8</f>
        <v>SMA-RP 50-ohm</v>
      </c>
      <c r="Q220" s="8" t="s">
        <v>80</v>
      </c>
      <c r="R220" s="11" t="n">
        <v>0.5</v>
      </c>
      <c r="S220" s="11" t="n">
        <v>0.5</v>
      </c>
      <c r="T220" s="4" t="str">
        <f aca="false">Def_Sistemas_Conectores_Cabos!$C$8</f>
        <v>Cabo coaxial semi-rígido</v>
      </c>
      <c r="U220" s="18"/>
      <c r="V220" s="13"/>
    </row>
    <row r="221" customFormat="false" ht="15.75" hidden="true" customHeight="true" outlineLevel="0" collapsed="false">
      <c r="A221" s="4" t="str">
        <f aca="false">Def_Sistemas_Conectores_Cabos!$A$22</f>
        <v>BPM de elétrons</v>
      </c>
      <c r="B221" s="5" t="str">
        <f aca="false">Datas_Entregas!$A$3</f>
        <v>BTS/Anel</v>
      </c>
      <c r="C221" s="6" t="n">
        <f aca="false" t="array" ref="C221:C221">INDEX(Datas_Entregas!$B$2:$B$100, MATCH(B221, Datas_Entregas!$A$2:$A$100, 0), 1)</f>
        <v>43296</v>
      </c>
      <c r="D221" s="5" t="str">
        <f aca="false">Def_Status_Montagem!$A$4</f>
        <v>Comprado / Esperando entrega</v>
      </c>
      <c r="E221" s="4" t="str">
        <f aca="false">Def_Status_Montagem!$B$4</f>
        <v>Contratada (inclui etiqueta)</v>
      </c>
      <c r="F221" s="7"/>
      <c r="G221" s="8"/>
      <c r="H221" s="7" t="str">
        <f aca="false" t="array" ref="H221:H221">INDEX(Def_Instancias_Equipamentos!$E$2:$E$4986, MATCH(K221, Def_Instancias_Equipamentos!$D$2:$D$4986, 0), 1)</f>
        <v>SI-09C1</v>
      </c>
      <c r="I221" s="8" t="str">
        <f aca="false" t="array" ref="I221:I221">INDEX(Def_Instancias_Equipamentos!$E$2:$E$4986, MATCH(L221, Def_Instancias_Equipamentos!$D$2:$D$4986, 0), 1)</f>
        <v>SI-09C1</v>
      </c>
      <c r="J221" s="8" t="str">
        <f aca="false">IF(H221=I221, "INTERNO", "EXTERNO")</f>
        <v>INTERNO</v>
      </c>
      <c r="K221" s="9" t="str">
        <f aca="false">Def_Instancias_Equipamentos!$D$434</f>
        <v>SI-09C1:DI-BPMPkup-1</v>
      </c>
      <c r="L221" s="4" t="str">
        <f aca="false">Def_Instancias_Equipamentos!$D$956</f>
        <v>SI-09C1:DI-BPMSigPatch-1</v>
      </c>
      <c r="M221" s="10" t="s">
        <v>78</v>
      </c>
      <c r="N221" s="17" t="s">
        <v>81</v>
      </c>
      <c r="O221" s="9" t="str">
        <f aca="false">Def_Sistemas_Conectores_Cabos!$B$8</f>
        <v>SMA-RP 50-ohm</v>
      </c>
      <c r="P221" s="4" t="str">
        <f aca="false">Def_Sistemas_Conectores_Cabos!$B$8</f>
        <v>SMA-RP 50-ohm</v>
      </c>
      <c r="Q221" s="8" t="s">
        <v>80</v>
      </c>
      <c r="R221" s="11" t="n">
        <v>0.5</v>
      </c>
      <c r="S221" s="11" t="n">
        <v>0.5</v>
      </c>
      <c r="T221" s="4" t="str">
        <f aca="false">Def_Sistemas_Conectores_Cabos!$C$8</f>
        <v>Cabo coaxial semi-rígido</v>
      </c>
      <c r="U221" s="18"/>
      <c r="V221" s="13"/>
    </row>
    <row r="222" customFormat="false" ht="15.75" hidden="true" customHeight="true" outlineLevel="0" collapsed="false">
      <c r="A222" s="4" t="str">
        <f aca="false">Def_Sistemas_Conectores_Cabos!$A$22</f>
        <v>BPM de elétrons</v>
      </c>
      <c r="B222" s="5" t="str">
        <f aca="false">Datas_Entregas!$A$3</f>
        <v>BTS/Anel</v>
      </c>
      <c r="C222" s="6" t="n">
        <f aca="false" t="array" ref="C222:C222">INDEX(Datas_Entregas!$B$2:$B$100, MATCH(B222, Datas_Entregas!$A$2:$A$100, 0), 1)</f>
        <v>43296</v>
      </c>
      <c r="D222" s="5" t="str">
        <f aca="false">Def_Status_Montagem!$A$4</f>
        <v>Comprado / Esperando entrega</v>
      </c>
      <c r="E222" s="4" t="str">
        <f aca="false">Def_Status_Montagem!$B$4</f>
        <v>Contratada (inclui etiqueta)</v>
      </c>
      <c r="F222" s="7"/>
      <c r="G222" s="8"/>
      <c r="H222" s="7" t="str">
        <f aca="false" t="array" ref="H222:H222">INDEX(Def_Instancias_Equipamentos!$E$2:$E$4986, MATCH(K222, Def_Instancias_Equipamentos!$D$2:$D$4986, 0), 1)</f>
        <v>SI-09C1</v>
      </c>
      <c r="I222" s="8" t="str">
        <f aca="false" t="array" ref="I222:I222">INDEX(Def_Instancias_Equipamentos!$E$2:$E$4986, MATCH(L222, Def_Instancias_Equipamentos!$D$2:$D$4986, 0), 1)</f>
        <v>SI-09C1</v>
      </c>
      <c r="J222" s="8" t="str">
        <f aca="false">IF(H222=I222, "INTERNO", "EXTERNO")</f>
        <v>INTERNO</v>
      </c>
      <c r="K222" s="9" t="str">
        <f aca="false">Def_Instancias_Equipamentos!$D$435</f>
        <v>SI-09C1:DI-BPMPkup-2</v>
      </c>
      <c r="L222" s="4" t="str">
        <f aca="false">Def_Instancias_Equipamentos!$D$957</f>
        <v>SI-09C1:DI-BPMSigPatch-2</v>
      </c>
      <c r="M222" s="10" t="s">
        <v>78</v>
      </c>
      <c r="N222" s="17" t="s">
        <v>81</v>
      </c>
      <c r="O222" s="9" t="str">
        <f aca="false">Def_Sistemas_Conectores_Cabos!$B$8</f>
        <v>SMA-RP 50-ohm</v>
      </c>
      <c r="P222" s="4" t="str">
        <f aca="false">Def_Sistemas_Conectores_Cabos!$B$8</f>
        <v>SMA-RP 50-ohm</v>
      </c>
      <c r="Q222" s="8" t="s">
        <v>80</v>
      </c>
      <c r="R222" s="11" t="n">
        <v>0.5</v>
      </c>
      <c r="S222" s="11" t="n">
        <v>0.5</v>
      </c>
      <c r="T222" s="4" t="str">
        <f aca="false">Def_Sistemas_Conectores_Cabos!$C$8</f>
        <v>Cabo coaxial semi-rígido</v>
      </c>
      <c r="U222" s="18"/>
      <c r="V222" s="13"/>
    </row>
    <row r="223" customFormat="false" ht="15.75" hidden="true" customHeight="true" outlineLevel="0" collapsed="false">
      <c r="A223" s="4" t="str">
        <f aca="false">Def_Sistemas_Conectores_Cabos!$A$22</f>
        <v>BPM de elétrons</v>
      </c>
      <c r="B223" s="5" t="str">
        <f aca="false">Datas_Entregas!$A$3</f>
        <v>BTS/Anel</v>
      </c>
      <c r="C223" s="6" t="n">
        <f aca="false" t="array" ref="C223:C223">INDEX(Datas_Entregas!$B$2:$B$100, MATCH(B223, Datas_Entregas!$A$2:$A$100, 0), 1)</f>
        <v>43296</v>
      </c>
      <c r="D223" s="5" t="str">
        <f aca="false">Def_Status_Montagem!$A$4</f>
        <v>Comprado / Esperando entrega</v>
      </c>
      <c r="E223" s="4" t="str">
        <f aca="false">Def_Status_Montagem!$B$4</f>
        <v>Contratada (inclui etiqueta)</v>
      </c>
      <c r="F223" s="7"/>
      <c r="G223" s="8"/>
      <c r="H223" s="7" t="str">
        <f aca="false" t="array" ref="H223:H223">INDEX(Def_Instancias_Equipamentos!$E$2:$E$4986, MATCH(K223, Def_Instancias_Equipamentos!$D$2:$D$4986, 0), 1)</f>
        <v>SI-09C2</v>
      </c>
      <c r="I223" s="8" t="str">
        <f aca="false" t="array" ref="I223:I223">INDEX(Def_Instancias_Equipamentos!$E$2:$E$4986, MATCH(L223, Def_Instancias_Equipamentos!$D$2:$D$4986, 0), 1)</f>
        <v>SI-09C2</v>
      </c>
      <c r="J223" s="8" t="str">
        <f aca="false">IF(H223=I223, "INTERNO", "EXTERNO")</f>
        <v>INTERNO</v>
      </c>
      <c r="K223" s="9" t="str">
        <f aca="false">Def_Instancias_Equipamentos!$D$436</f>
        <v>SI-09C2:DI-BPMPkup</v>
      </c>
      <c r="L223" s="4" t="str">
        <f aca="false">Def_Instancias_Equipamentos!$D$958</f>
        <v>SI-09C2:DI-BPMSigPatch</v>
      </c>
      <c r="M223" s="10" t="s">
        <v>78</v>
      </c>
      <c r="N223" s="17" t="s">
        <v>81</v>
      </c>
      <c r="O223" s="9" t="str">
        <f aca="false">Def_Sistemas_Conectores_Cabos!$B$8</f>
        <v>SMA-RP 50-ohm</v>
      </c>
      <c r="P223" s="4" t="str">
        <f aca="false">Def_Sistemas_Conectores_Cabos!$B$8</f>
        <v>SMA-RP 50-ohm</v>
      </c>
      <c r="Q223" s="8" t="s">
        <v>80</v>
      </c>
      <c r="R223" s="11" t="n">
        <v>0.5</v>
      </c>
      <c r="S223" s="11" t="n">
        <v>0.5</v>
      </c>
      <c r="T223" s="4" t="str">
        <f aca="false">Def_Sistemas_Conectores_Cabos!$C$8</f>
        <v>Cabo coaxial semi-rígido</v>
      </c>
      <c r="U223" s="18"/>
      <c r="V223" s="13"/>
    </row>
    <row r="224" customFormat="false" ht="15.75" hidden="true" customHeight="true" outlineLevel="0" collapsed="false">
      <c r="A224" s="4" t="str">
        <f aca="false">Def_Sistemas_Conectores_Cabos!$A$22</f>
        <v>BPM de elétrons</v>
      </c>
      <c r="B224" s="5" t="str">
        <f aca="false">Datas_Entregas!$A$3</f>
        <v>BTS/Anel</v>
      </c>
      <c r="C224" s="6" t="n">
        <f aca="false" t="array" ref="C224:C224">INDEX(Datas_Entregas!$B$2:$B$100, MATCH(B224, Datas_Entregas!$A$2:$A$100, 0), 1)</f>
        <v>43296</v>
      </c>
      <c r="D224" s="5" t="str">
        <f aca="false">Def_Status_Montagem!$A$4</f>
        <v>Comprado / Esperando entrega</v>
      </c>
      <c r="E224" s="4" t="str">
        <f aca="false">Def_Status_Montagem!$B$4</f>
        <v>Contratada (inclui etiqueta)</v>
      </c>
      <c r="F224" s="7"/>
      <c r="G224" s="8"/>
      <c r="H224" s="7" t="str">
        <f aca="false" t="array" ref="H224:H224">INDEX(Def_Instancias_Equipamentos!$E$2:$E$4986, MATCH(K224, Def_Instancias_Equipamentos!$D$2:$D$4986, 0), 1)</f>
        <v>SI-09C3</v>
      </c>
      <c r="I224" s="8" t="str">
        <f aca="false" t="array" ref="I224:I224">INDEX(Def_Instancias_Equipamentos!$E$2:$E$4986, MATCH(L224, Def_Instancias_Equipamentos!$D$2:$D$4986, 0), 1)</f>
        <v>SI-09C3</v>
      </c>
      <c r="J224" s="8" t="str">
        <f aca="false">IF(H224=I224, "INTERNO", "EXTERNO")</f>
        <v>INTERNO</v>
      </c>
      <c r="K224" s="9" t="str">
        <f aca="false">Def_Instancias_Equipamentos!$D$437</f>
        <v>SI-09C3:DI-BPMPkup-1</v>
      </c>
      <c r="L224" s="4" t="str">
        <f aca="false">Def_Instancias_Equipamentos!$D$959</f>
        <v>SI-09C3:DI-BPMSigPatch-1</v>
      </c>
      <c r="M224" s="10" t="s">
        <v>78</v>
      </c>
      <c r="N224" s="17" t="s">
        <v>81</v>
      </c>
      <c r="O224" s="9" t="str">
        <f aca="false">Def_Sistemas_Conectores_Cabos!$B$8</f>
        <v>SMA-RP 50-ohm</v>
      </c>
      <c r="P224" s="4" t="str">
        <f aca="false">Def_Sistemas_Conectores_Cabos!$B$8</f>
        <v>SMA-RP 50-ohm</v>
      </c>
      <c r="Q224" s="8" t="s">
        <v>80</v>
      </c>
      <c r="R224" s="11" t="n">
        <v>0.5</v>
      </c>
      <c r="S224" s="11" t="n">
        <v>0.5</v>
      </c>
      <c r="T224" s="4" t="str">
        <f aca="false">Def_Sistemas_Conectores_Cabos!$C$8</f>
        <v>Cabo coaxial semi-rígido</v>
      </c>
      <c r="U224" s="18"/>
      <c r="V224" s="13"/>
    </row>
    <row r="225" customFormat="false" ht="15.75" hidden="true" customHeight="true" outlineLevel="0" collapsed="false">
      <c r="A225" s="4" t="str">
        <f aca="false">Def_Sistemas_Conectores_Cabos!$A$22</f>
        <v>BPM de elétrons</v>
      </c>
      <c r="B225" s="5" t="str">
        <f aca="false">Datas_Entregas!$A$3</f>
        <v>BTS/Anel</v>
      </c>
      <c r="C225" s="6" t="n">
        <f aca="false" t="array" ref="C225:C225">INDEX(Datas_Entregas!$B$2:$B$100, MATCH(B225, Datas_Entregas!$A$2:$A$100, 0), 1)</f>
        <v>43296</v>
      </c>
      <c r="D225" s="5" t="str">
        <f aca="false">Def_Status_Montagem!$A$4</f>
        <v>Comprado / Esperando entrega</v>
      </c>
      <c r="E225" s="4" t="str">
        <f aca="false">Def_Status_Montagem!$B$4</f>
        <v>Contratada (inclui etiqueta)</v>
      </c>
      <c r="F225" s="7"/>
      <c r="G225" s="8"/>
      <c r="H225" s="7" t="str">
        <f aca="false" t="array" ref="H225:H225">INDEX(Def_Instancias_Equipamentos!$E$2:$E$4986, MATCH(K225, Def_Instancias_Equipamentos!$D$2:$D$4986, 0), 1)</f>
        <v>SI-09C3</v>
      </c>
      <c r="I225" s="8" t="str">
        <f aca="false" t="array" ref="I225:I225">INDEX(Def_Instancias_Equipamentos!$E$2:$E$4986, MATCH(L225, Def_Instancias_Equipamentos!$D$2:$D$4986, 0), 1)</f>
        <v>SI-09C3</v>
      </c>
      <c r="J225" s="8" t="str">
        <f aca="false">IF(H225=I225, "INTERNO", "EXTERNO")</f>
        <v>INTERNO</v>
      </c>
      <c r="K225" s="9" t="str">
        <f aca="false">Def_Instancias_Equipamentos!$D$438</f>
        <v>SI-09C3:DI-BPMPkup-2</v>
      </c>
      <c r="L225" s="4" t="str">
        <f aca="false">Def_Instancias_Equipamentos!$D$960</f>
        <v>SI-09C3:DI-BPMSigPatch-2</v>
      </c>
      <c r="M225" s="10" t="s">
        <v>78</v>
      </c>
      <c r="N225" s="17" t="s">
        <v>81</v>
      </c>
      <c r="O225" s="9" t="str">
        <f aca="false">Def_Sistemas_Conectores_Cabos!$B$8</f>
        <v>SMA-RP 50-ohm</v>
      </c>
      <c r="P225" s="4" t="str">
        <f aca="false">Def_Sistemas_Conectores_Cabos!$B$8</f>
        <v>SMA-RP 50-ohm</v>
      </c>
      <c r="Q225" s="8" t="s">
        <v>80</v>
      </c>
      <c r="R225" s="11" t="n">
        <v>0.5</v>
      </c>
      <c r="S225" s="11" t="n">
        <v>0.5</v>
      </c>
      <c r="T225" s="4" t="str">
        <f aca="false">Def_Sistemas_Conectores_Cabos!$C$8</f>
        <v>Cabo coaxial semi-rígido</v>
      </c>
      <c r="U225" s="18"/>
      <c r="V225" s="13"/>
    </row>
    <row r="226" customFormat="false" ht="15.75" hidden="true" customHeight="true" outlineLevel="0" collapsed="false">
      <c r="A226" s="4" t="str">
        <f aca="false">Def_Sistemas_Conectores_Cabos!$A$22</f>
        <v>BPM de elétrons</v>
      </c>
      <c r="B226" s="5" t="str">
        <f aca="false">Datas_Entregas!$A$3</f>
        <v>BTS/Anel</v>
      </c>
      <c r="C226" s="6" t="n">
        <f aca="false" t="array" ref="C226:C226">INDEX(Datas_Entregas!$B$2:$B$100, MATCH(B226, Datas_Entregas!$A$2:$A$100, 0), 1)</f>
        <v>43296</v>
      </c>
      <c r="D226" s="5" t="str">
        <f aca="false">Def_Status_Montagem!$A$4</f>
        <v>Comprado / Esperando entrega</v>
      </c>
      <c r="E226" s="4" t="str">
        <f aca="false">Def_Status_Montagem!$B$4</f>
        <v>Contratada (inclui etiqueta)</v>
      </c>
      <c r="F226" s="7"/>
      <c r="G226" s="8"/>
      <c r="H226" s="7" t="str">
        <f aca="false" t="array" ref="H226:H226">INDEX(Def_Instancias_Equipamentos!$E$2:$E$4986, MATCH(K226, Def_Instancias_Equipamentos!$D$2:$D$4986, 0), 1)</f>
        <v>SI-09C4</v>
      </c>
      <c r="I226" s="8" t="str">
        <f aca="false" t="array" ref="I226:I226">INDEX(Def_Instancias_Equipamentos!$E$2:$E$4986, MATCH(L226, Def_Instancias_Equipamentos!$D$2:$D$4986, 0), 1)</f>
        <v>SI-09C4</v>
      </c>
      <c r="J226" s="8" t="str">
        <f aca="false">IF(H226=I226, "INTERNO", "EXTERNO")</f>
        <v>INTERNO</v>
      </c>
      <c r="K226" s="9" t="str">
        <f aca="false">Def_Instancias_Equipamentos!$D$439</f>
        <v>SI-09C4:DI-BPMPkup</v>
      </c>
      <c r="L226" s="4" t="str">
        <f aca="false">Def_Instancias_Equipamentos!$D$961</f>
        <v>SI-09C4:DI-BPMSigPatch</v>
      </c>
      <c r="M226" s="10" t="s">
        <v>78</v>
      </c>
      <c r="N226" s="17" t="s">
        <v>81</v>
      </c>
      <c r="O226" s="9" t="str">
        <f aca="false">Def_Sistemas_Conectores_Cabos!$B$8</f>
        <v>SMA-RP 50-ohm</v>
      </c>
      <c r="P226" s="4" t="str">
        <f aca="false">Def_Sistemas_Conectores_Cabos!$B$8</f>
        <v>SMA-RP 50-ohm</v>
      </c>
      <c r="Q226" s="8" t="s">
        <v>80</v>
      </c>
      <c r="R226" s="11" t="n">
        <v>0.5</v>
      </c>
      <c r="S226" s="11" t="n">
        <v>0.5</v>
      </c>
      <c r="T226" s="4" t="str">
        <f aca="false">Def_Sistemas_Conectores_Cabos!$C$8</f>
        <v>Cabo coaxial semi-rígido</v>
      </c>
      <c r="U226" s="18"/>
      <c r="V226" s="13"/>
    </row>
    <row r="227" customFormat="false" ht="15.75" hidden="true" customHeight="true" outlineLevel="0" collapsed="false">
      <c r="A227" s="4" t="str">
        <f aca="false">Def_Sistemas_Conectores_Cabos!$A$22</f>
        <v>BPM de elétrons</v>
      </c>
      <c r="B227" s="5" t="str">
        <f aca="false">Datas_Entregas!$A$3</f>
        <v>BTS/Anel</v>
      </c>
      <c r="C227" s="6" t="n">
        <f aca="false" t="array" ref="C227:C227">INDEX(Datas_Entregas!$B$2:$B$100, MATCH(B227, Datas_Entregas!$A$2:$A$100, 0), 1)</f>
        <v>43296</v>
      </c>
      <c r="D227" s="5" t="str">
        <f aca="false">Def_Status_Montagem!$A$4</f>
        <v>Comprado / Esperando entrega</v>
      </c>
      <c r="E227" s="4" t="str">
        <f aca="false">Def_Status_Montagem!$B$4</f>
        <v>Contratada (inclui etiqueta)</v>
      </c>
      <c r="F227" s="7"/>
      <c r="G227" s="8"/>
      <c r="H227" s="7" t="str">
        <f aca="false" t="array" ref="H227:H227">INDEX(Def_Instancias_Equipamentos!$E$2:$E$4986, MATCH(K227, Def_Instancias_Equipamentos!$D$2:$D$4986, 0), 1)</f>
        <v>SI-09M1</v>
      </c>
      <c r="I227" s="8" t="str">
        <f aca="false" t="array" ref="I227:I227">INDEX(Def_Instancias_Equipamentos!$E$2:$E$4986, MATCH(L227, Def_Instancias_Equipamentos!$D$2:$D$4986, 0), 1)</f>
        <v>SI-09M1</v>
      </c>
      <c r="J227" s="8" t="str">
        <f aca="false">IF(H227=I227, "INTERNO", "EXTERNO")</f>
        <v>INTERNO</v>
      </c>
      <c r="K227" s="9" t="str">
        <f aca="false">Def_Instancias_Equipamentos!$D$440</f>
        <v>SI-09M1:DI-BPMPkup</v>
      </c>
      <c r="L227" s="4" t="str">
        <f aca="false">Def_Instancias_Equipamentos!$D$962</f>
        <v>SI-09M1:DI-BPMSigPatch</v>
      </c>
      <c r="M227" s="10" t="s">
        <v>78</v>
      </c>
      <c r="N227" s="17" t="s">
        <v>81</v>
      </c>
      <c r="O227" s="9" t="str">
        <f aca="false">Def_Sistemas_Conectores_Cabos!$B$8</f>
        <v>SMA-RP 50-ohm</v>
      </c>
      <c r="P227" s="4" t="str">
        <f aca="false">Def_Sistemas_Conectores_Cabos!$B$8</f>
        <v>SMA-RP 50-ohm</v>
      </c>
      <c r="Q227" s="8" t="s">
        <v>80</v>
      </c>
      <c r="R227" s="11" t="n">
        <v>0.5</v>
      </c>
      <c r="S227" s="11" t="n">
        <v>0.5</v>
      </c>
      <c r="T227" s="4" t="str">
        <f aca="false">Def_Sistemas_Conectores_Cabos!$C$8</f>
        <v>Cabo coaxial semi-rígido</v>
      </c>
      <c r="U227" s="18"/>
      <c r="V227" s="13"/>
    </row>
    <row r="228" customFormat="false" ht="15.75" hidden="true" customHeight="true" outlineLevel="0" collapsed="false">
      <c r="A228" s="4" t="str">
        <f aca="false">Def_Sistemas_Conectores_Cabos!$A$22</f>
        <v>BPM de elétrons</v>
      </c>
      <c r="B228" s="5" t="str">
        <f aca="false">Datas_Entregas!$A$3</f>
        <v>BTS/Anel</v>
      </c>
      <c r="C228" s="6" t="n">
        <f aca="false" t="array" ref="C228:C228">INDEX(Datas_Entregas!$B$2:$B$100, MATCH(B228, Datas_Entregas!$A$2:$A$100, 0), 1)</f>
        <v>43296</v>
      </c>
      <c r="D228" s="5" t="str">
        <f aca="false">Def_Status_Montagem!$A$4</f>
        <v>Comprado / Esperando entrega</v>
      </c>
      <c r="E228" s="4" t="str">
        <f aca="false">Def_Status_Montagem!$B$4</f>
        <v>Contratada (inclui etiqueta)</v>
      </c>
      <c r="F228" s="7"/>
      <c r="G228" s="8"/>
      <c r="H228" s="7" t="str">
        <f aca="false" t="array" ref="H228:H228">INDEX(Def_Instancias_Equipamentos!$E$2:$E$4986, MATCH(K228, Def_Instancias_Equipamentos!$D$2:$D$4986, 0), 1)</f>
        <v>SI-09M2</v>
      </c>
      <c r="I228" s="8" t="str">
        <f aca="false" t="array" ref="I228:I228">INDEX(Def_Instancias_Equipamentos!$E$2:$E$4986, MATCH(L228, Def_Instancias_Equipamentos!$D$2:$D$4986, 0), 1)</f>
        <v>SI-09M2</v>
      </c>
      <c r="J228" s="8" t="str">
        <f aca="false">IF(H228=I228, "INTERNO", "EXTERNO")</f>
        <v>INTERNO</v>
      </c>
      <c r="K228" s="9" t="str">
        <f aca="false">Def_Instancias_Equipamentos!$D$441</f>
        <v>SI-09M2:DI-BPMPkup</v>
      </c>
      <c r="L228" s="4" t="str">
        <f aca="false">Def_Instancias_Equipamentos!$D$963</f>
        <v>SI-09M2:DI-BPMSigPatch</v>
      </c>
      <c r="M228" s="10" t="s">
        <v>78</v>
      </c>
      <c r="N228" s="17" t="s">
        <v>81</v>
      </c>
      <c r="O228" s="9" t="str">
        <f aca="false">Def_Sistemas_Conectores_Cabos!$B$8</f>
        <v>SMA-RP 50-ohm</v>
      </c>
      <c r="P228" s="4" t="str">
        <f aca="false">Def_Sistemas_Conectores_Cabos!$B$8</f>
        <v>SMA-RP 50-ohm</v>
      </c>
      <c r="Q228" s="8" t="s">
        <v>80</v>
      </c>
      <c r="R228" s="11" t="n">
        <v>0.5</v>
      </c>
      <c r="S228" s="11" t="n">
        <v>0.5</v>
      </c>
      <c r="T228" s="4" t="str">
        <f aca="false">Def_Sistemas_Conectores_Cabos!$C$8</f>
        <v>Cabo coaxial semi-rígido</v>
      </c>
      <c r="U228" s="18"/>
      <c r="V228" s="13"/>
    </row>
    <row r="229" customFormat="false" ht="15.75" hidden="true" customHeight="true" outlineLevel="0" collapsed="false">
      <c r="A229" s="4" t="str">
        <f aca="false">Def_Sistemas_Conectores_Cabos!$A$22</f>
        <v>BPM de elétrons</v>
      </c>
      <c r="B229" s="5" t="str">
        <f aca="false">Datas_Entregas!$A$3</f>
        <v>BTS/Anel</v>
      </c>
      <c r="C229" s="6" t="n">
        <f aca="false" t="array" ref="C229:C229">INDEX(Datas_Entregas!$B$2:$B$100, MATCH(B229, Datas_Entregas!$A$2:$A$100, 0), 1)</f>
        <v>43296</v>
      </c>
      <c r="D229" s="5" t="str">
        <f aca="false">Def_Status_Montagem!$A$4</f>
        <v>Comprado / Esperando entrega</v>
      </c>
      <c r="E229" s="4" t="str">
        <f aca="false">Def_Status_Montagem!$B$4</f>
        <v>Contratada (inclui etiqueta)</v>
      </c>
      <c r="F229" s="7"/>
      <c r="G229" s="8"/>
      <c r="H229" s="7" t="str">
        <f aca="false" t="array" ref="H229:H229">INDEX(Def_Instancias_Equipamentos!$E$2:$E$4986, MATCH(K229, Def_Instancias_Equipamentos!$D$2:$D$4986, 0), 1)</f>
        <v>SI-09SA</v>
      </c>
      <c r="I229" s="8" t="str">
        <f aca="false" t="array" ref="I229:I229">INDEX(Def_Instancias_Equipamentos!$E$2:$E$4986, MATCH(L229, Def_Instancias_Equipamentos!$D$2:$D$4986, 0), 1)</f>
        <v>SI-09SA</v>
      </c>
      <c r="J229" s="8" t="str">
        <f aca="false">IF(H229=I229, "INTERNO", "EXTERNO")</f>
        <v>INTERNO</v>
      </c>
      <c r="K229" s="9" t="str">
        <f aca="false">Def_Instancias_Equipamentos!$D$546</f>
        <v>SI-09SA:DI-BPMPkup-1</v>
      </c>
      <c r="L229" s="4" t="str">
        <f aca="false">Def_Instancias_Equipamentos!$D$1068</f>
        <v>SI-09SA:DI-BPMSigPatch-1</v>
      </c>
      <c r="M229" s="10" t="s">
        <v>78</v>
      </c>
      <c r="N229" s="17" t="s">
        <v>81</v>
      </c>
      <c r="O229" s="9" t="str">
        <f aca="false">Def_Sistemas_Conectores_Cabos!$B$8</f>
        <v>SMA-RP 50-ohm</v>
      </c>
      <c r="P229" s="4" t="str">
        <f aca="false">Def_Sistemas_Conectores_Cabos!$B$8</f>
        <v>SMA-RP 50-ohm</v>
      </c>
      <c r="Q229" s="8" t="s">
        <v>80</v>
      </c>
      <c r="R229" s="11" t="n">
        <v>0.5</v>
      </c>
      <c r="S229" s="11" t="n">
        <v>0.5</v>
      </c>
      <c r="T229" s="4" t="str">
        <f aca="false">Def_Sistemas_Conectores_Cabos!$C$8</f>
        <v>Cabo coaxial semi-rígido</v>
      </c>
      <c r="U229" s="18"/>
      <c r="V229" s="13"/>
    </row>
    <row r="230" customFormat="false" ht="15.75" hidden="true" customHeight="true" outlineLevel="0" collapsed="false">
      <c r="A230" s="4" t="str">
        <f aca="false">Def_Sistemas_Conectores_Cabos!$A$22</f>
        <v>BPM de elétrons</v>
      </c>
      <c r="B230" s="5" t="str">
        <f aca="false">Datas_Entregas!$A$3</f>
        <v>BTS/Anel</v>
      </c>
      <c r="C230" s="6" t="n">
        <f aca="false" t="array" ref="C230:C230">INDEX(Datas_Entregas!$B$2:$B$100, MATCH(B230, Datas_Entregas!$A$2:$A$100, 0), 1)</f>
        <v>43296</v>
      </c>
      <c r="D230" s="5" t="str">
        <f aca="false">Def_Status_Montagem!$A$4</f>
        <v>Comprado / Esperando entrega</v>
      </c>
      <c r="E230" s="4" t="str">
        <f aca="false">Def_Status_Montagem!$B$4</f>
        <v>Contratada (inclui etiqueta)</v>
      </c>
      <c r="F230" s="7"/>
      <c r="G230" s="8"/>
      <c r="H230" s="7" t="str">
        <f aca="false" t="array" ref="H230:H230">INDEX(Def_Instancias_Equipamentos!$E$2:$E$4986, MATCH(K230, Def_Instancias_Equipamentos!$D$2:$D$4986, 0), 1)</f>
        <v>SI-09SA</v>
      </c>
      <c r="I230" s="8" t="str">
        <f aca="false" t="array" ref="I230:I230">INDEX(Def_Instancias_Equipamentos!$E$2:$E$4986, MATCH(L230, Def_Instancias_Equipamentos!$D$2:$D$4986, 0), 1)</f>
        <v>SI-09SA</v>
      </c>
      <c r="J230" s="8" t="str">
        <f aca="false">IF(H230=I230, "INTERNO", "EXTERNO")</f>
        <v>INTERNO</v>
      </c>
      <c r="K230" s="9" t="str">
        <f aca="false">Def_Instancias_Equipamentos!$D$547</f>
        <v>SI-09SA:DI-BPMPkup-2</v>
      </c>
      <c r="L230" s="4" t="str">
        <f aca="false">Def_Instancias_Equipamentos!$D$1069</f>
        <v>SI-09SA:DI-BPMSigPatch-2</v>
      </c>
      <c r="M230" s="10" t="s">
        <v>78</v>
      </c>
      <c r="N230" s="17" t="s">
        <v>81</v>
      </c>
      <c r="O230" s="9" t="str">
        <f aca="false">Def_Sistemas_Conectores_Cabos!$B$8</f>
        <v>SMA-RP 50-ohm</v>
      </c>
      <c r="P230" s="4" t="str">
        <f aca="false">Def_Sistemas_Conectores_Cabos!$B$8</f>
        <v>SMA-RP 50-ohm</v>
      </c>
      <c r="Q230" s="8" t="s">
        <v>80</v>
      </c>
      <c r="R230" s="11" t="n">
        <v>0.5</v>
      </c>
      <c r="S230" s="11" t="n">
        <v>0.5</v>
      </c>
      <c r="T230" s="4" t="str">
        <f aca="false">Def_Sistemas_Conectores_Cabos!$C$8</f>
        <v>Cabo coaxial semi-rígido</v>
      </c>
      <c r="U230" s="18"/>
      <c r="V230" s="13"/>
    </row>
    <row r="231" customFormat="false" ht="15.75" hidden="true" customHeight="true" outlineLevel="0" collapsed="false">
      <c r="A231" s="4" t="str">
        <f aca="false">Def_Sistemas_Conectores_Cabos!$A$22</f>
        <v>BPM de elétrons</v>
      </c>
      <c r="B231" s="5" t="str">
        <f aca="false">Datas_Entregas!$A$3</f>
        <v>BTS/Anel</v>
      </c>
      <c r="C231" s="6" t="n">
        <f aca="false" t="array" ref="C231:C231">INDEX(Datas_Entregas!$B$2:$B$100, MATCH(B231, Datas_Entregas!$A$2:$A$100, 0), 1)</f>
        <v>43296</v>
      </c>
      <c r="D231" s="5" t="str">
        <f aca="false">Def_Status_Montagem!$A$4</f>
        <v>Comprado / Esperando entrega</v>
      </c>
      <c r="E231" s="4" t="str">
        <f aca="false">Def_Status_Montagem!$B$4</f>
        <v>Contratada (inclui etiqueta)</v>
      </c>
      <c r="F231" s="7"/>
      <c r="G231" s="8"/>
      <c r="H231" s="7" t="str">
        <f aca="false" t="array" ref="H231:H231">INDEX(Def_Instancias_Equipamentos!$E$2:$E$4986, MATCH(K231, Def_Instancias_Equipamentos!$D$2:$D$4986, 0), 1)</f>
        <v>SI-10C1</v>
      </c>
      <c r="I231" s="8" t="str">
        <f aca="false" t="array" ref="I231:I231">INDEX(Def_Instancias_Equipamentos!$E$2:$E$4986, MATCH(L231, Def_Instancias_Equipamentos!$D$2:$D$4986, 0), 1)</f>
        <v>SI-10C1</v>
      </c>
      <c r="J231" s="8" t="str">
        <f aca="false">IF(H231=I231, "INTERNO", "EXTERNO")</f>
        <v>INTERNO</v>
      </c>
      <c r="K231" s="9" t="str">
        <f aca="false">Def_Instancias_Equipamentos!$D$442</f>
        <v>SI-10C1:DI-BPMPkup-1</v>
      </c>
      <c r="L231" s="4" t="str">
        <f aca="false">Def_Instancias_Equipamentos!$D$964</f>
        <v>SI-10C1:DI-BPMSigPatch-1</v>
      </c>
      <c r="M231" s="10" t="s">
        <v>78</v>
      </c>
      <c r="N231" s="17" t="s">
        <v>81</v>
      </c>
      <c r="O231" s="9" t="str">
        <f aca="false">Def_Sistemas_Conectores_Cabos!$B$8</f>
        <v>SMA-RP 50-ohm</v>
      </c>
      <c r="P231" s="4" t="str">
        <f aca="false">Def_Sistemas_Conectores_Cabos!$B$8</f>
        <v>SMA-RP 50-ohm</v>
      </c>
      <c r="Q231" s="8" t="s">
        <v>80</v>
      </c>
      <c r="R231" s="11" t="n">
        <v>0.5</v>
      </c>
      <c r="S231" s="11" t="n">
        <v>0.5</v>
      </c>
      <c r="T231" s="4" t="str">
        <f aca="false">Def_Sistemas_Conectores_Cabos!$C$8</f>
        <v>Cabo coaxial semi-rígido</v>
      </c>
      <c r="U231" s="18"/>
      <c r="V231" s="13"/>
    </row>
    <row r="232" customFormat="false" ht="15.75" hidden="true" customHeight="true" outlineLevel="0" collapsed="false">
      <c r="A232" s="4" t="str">
        <f aca="false">Def_Sistemas_Conectores_Cabos!$A$22</f>
        <v>BPM de elétrons</v>
      </c>
      <c r="B232" s="5" t="str">
        <f aca="false">Datas_Entregas!$A$3</f>
        <v>BTS/Anel</v>
      </c>
      <c r="C232" s="6" t="n">
        <f aca="false" t="array" ref="C232:C232">INDEX(Datas_Entregas!$B$2:$B$100, MATCH(B232, Datas_Entregas!$A$2:$A$100, 0), 1)</f>
        <v>43296</v>
      </c>
      <c r="D232" s="5" t="str">
        <f aca="false">Def_Status_Montagem!$A$4</f>
        <v>Comprado / Esperando entrega</v>
      </c>
      <c r="E232" s="4" t="str">
        <f aca="false">Def_Status_Montagem!$B$4</f>
        <v>Contratada (inclui etiqueta)</v>
      </c>
      <c r="F232" s="7"/>
      <c r="G232" s="8"/>
      <c r="H232" s="7" t="str">
        <f aca="false" t="array" ref="H232:H232">INDEX(Def_Instancias_Equipamentos!$E$2:$E$4986, MATCH(K232, Def_Instancias_Equipamentos!$D$2:$D$4986, 0), 1)</f>
        <v>SI-10C1</v>
      </c>
      <c r="I232" s="8" t="str">
        <f aca="false" t="array" ref="I232:I232">INDEX(Def_Instancias_Equipamentos!$E$2:$E$4986, MATCH(L232, Def_Instancias_Equipamentos!$D$2:$D$4986, 0), 1)</f>
        <v>SI-10C1</v>
      </c>
      <c r="J232" s="8" t="str">
        <f aca="false">IF(H232=I232, "INTERNO", "EXTERNO")</f>
        <v>INTERNO</v>
      </c>
      <c r="K232" s="9" t="str">
        <f aca="false">Def_Instancias_Equipamentos!$D$443</f>
        <v>SI-10C1:DI-BPMPkup-2</v>
      </c>
      <c r="L232" s="4" t="str">
        <f aca="false">Def_Instancias_Equipamentos!$D$965</f>
        <v>SI-10C1:DI-BPMSigPatch-2</v>
      </c>
      <c r="M232" s="10" t="s">
        <v>78</v>
      </c>
      <c r="N232" s="17" t="s">
        <v>81</v>
      </c>
      <c r="O232" s="9" t="str">
        <f aca="false">Def_Sistemas_Conectores_Cabos!$B$8</f>
        <v>SMA-RP 50-ohm</v>
      </c>
      <c r="P232" s="4" t="str">
        <f aca="false">Def_Sistemas_Conectores_Cabos!$B$8</f>
        <v>SMA-RP 50-ohm</v>
      </c>
      <c r="Q232" s="8" t="s">
        <v>80</v>
      </c>
      <c r="R232" s="11" t="n">
        <v>0.5</v>
      </c>
      <c r="S232" s="11" t="n">
        <v>0.5</v>
      </c>
      <c r="T232" s="4" t="str">
        <f aca="false">Def_Sistemas_Conectores_Cabos!$C$8</f>
        <v>Cabo coaxial semi-rígido</v>
      </c>
      <c r="U232" s="18"/>
      <c r="V232" s="13"/>
    </row>
    <row r="233" customFormat="false" ht="15.75" hidden="true" customHeight="true" outlineLevel="0" collapsed="false">
      <c r="A233" s="4" t="str">
        <f aca="false">Def_Sistemas_Conectores_Cabos!$A$22</f>
        <v>BPM de elétrons</v>
      </c>
      <c r="B233" s="5" t="str">
        <f aca="false">Datas_Entregas!$A$3</f>
        <v>BTS/Anel</v>
      </c>
      <c r="C233" s="6" t="n">
        <f aca="false" t="array" ref="C233:C233">INDEX(Datas_Entregas!$B$2:$B$100, MATCH(B233, Datas_Entregas!$A$2:$A$100, 0), 1)</f>
        <v>43296</v>
      </c>
      <c r="D233" s="5" t="str">
        <f aca="false">Def_Status_Montagem!$A$4</f>
        <v>Comprado / Esperando entrega</v>
      </c>
      <c r="E233" s="4" t="str">
        <f aca="false">Def_Status_Montagem!$B$4</f>
        <v>Contratada (inclui etiqueta)</v>
      </c>
      <c r="F233" s="7"/>
      <c r="G233" s="8"/>
      <c r="H233" s="7" t="str">
        <f aca="false" t="array" ref="H233:H233">INDEX(Def_Instancias_Equipamentos!$E$2:$E$4986, MATCH(K233, Def_Instancias_Equipamentos!$D$2:$D$4986, 0), 1)</f>
        <v>SI-10C2</v>
      </c>
      <c r="I233" s="8" t="str">
        <f aca="false" t="array" ref="I233:I233">INDEX(Def_Instancias_Equipamentos!$E$2:$E$4986, MATCH(L233, Def_Instancias_Equipamentos!$D$2:$D$4986, 0), 1)</f>
        <v>SI-10C2</v>
      </c>
      <c r="J233" s="8" t="str">
        <f aca="false">IF(H233=I233, "INTERNO", "EXTERNO")</f>
        <v>INTERNO</v>
      </c>
      <c r="K233" s="9" t="str">
        <f aca="false">Def_Instancias_Equipamentos!$D$444</f>
        <v>SI-10C2:DI-BPMPkup</v>
      </c>
      <c r="L233" s="4" t="str">
        <f aca="false">Def_Instancias_Equipamentos!$D$966</f>
        <v>SI-10C2:DI-BPMSigPatch</v>
      </c>
      <c r="M233" s="10" t="s">
        <v>78</v>
      </c>
      <c r="N233" s="17" t="s">
        <v>81</v>
      </c>
      <c r="O233" s="9" t="str">
        <f aca="false">Def_Sistemas_Conectores_Cabos!$B$8</f>
        <v>SMA-RP 50-ohm</v>
      </c>
      <c r="P233" s="4" t="str">
        <f aca="false">Def_Sistemas_Conectores_Cabos!$B$8</f>
        <v>SMA-RP 50-ohm</v>
      </c>
      <c r="Q233" s="8" t="s">
        <v>80</v>
      </c>
      <c r="R233" s="11" t="n">
        <v>0.5</v>
      </c>
      <c r="S233" s="11" t="n">
        <v>0.5</v>
      </c>
      <c r="T233" s="4" t="str">
        <f aca="false">Def_Sistemas_Conectores_Cabos!$C$8</f>
        <v>Cabo coaxial semi-rígido</v>
      </c>
      <c r="U233" s="18"/>
      <c r="V233" s="13"/>
    </row>
    <row r="234" customFormat="false" ht="15.75" hidden="true" customHeight="true" outlineLevel="0" collapsed="false">
      <c r="A234" s="4" t="str">
        <f aca="false">Def_Sistemas_Conectores_Cabos!$A$22</f>
        <v>BPM de elétrons</v>
      </c>
      <c r="B234" s="5" t="str">
        <f aca="false">Datas_Entregas!$A$3</f>
        <v>BTS/Anel</v>
      </c>
      <c r="C234" s="6" t="n">
        <f aca="false" t="array" ref="C234:C234">INDEX(Datas_Entregas!$B$2:$B$100, MATCH(B234, Datas_Entregas!$A$2:$A$100, 0), 1)</f>
        <v>43296</v>
      </c>
      <c r="D234" s="5" t="str">
        <f aca="false">Def_Status_Montagem!$A$4</f>
        <v>Comprado / Esperando entrega</v>
      </c>
      <c r="E234" s="4" t="str">
        <f aca="false">Def_Status_Montagem!$B$4</f>
        <v>Contratada (inclui etiqueta)</v>
      </c>
      <c r="F234" s="7"/>
      <c r="G234" s="8"/>
      <c r="H234" s="7" t="str">
        <f aca="false" t="array" ref="H234:H234">INDEX(Def_Instancias_Equipamentos!$E$2:$E$4986, MATCH(K234, Def_Instancias_Equipamentos!$D$2:$D$4986, 0), 1)</f>
        <v>SI-10C3</v>
      </c>
      <c r="I234" s="8" t="str">
        <f aca="false" t="array" ref="I234:I234">INDEX(Def_Instancias_Equipamentos!$E$2:$E$4986, MATCH(L234, Def_Instancias_Equipamentos!$D$2:$D$4986, 0), 1)</f>
        <v>SI-10C3</v>
      </c>
      <c r="J234" s="8" t="str">
        <f aca="false">IF(H234=I234, "INTERNO", "EXTERNO")</f>
        <v>INTERNO</v>
      </c>
      <c r="K234" s="9" t="str">
        <f aca="false">Def_Instancias_Equipamentos!$D$445</f>
        <v>SI-10C3:DI-BPMPkup-1</v>
      </c>
      <c r="L234" s="4" t="str">
        <f aca="false">Def_Instancias_Equipamentos!$D$967</f>
        <v>SI-10C3:DI-BPMSigPatch-1</v>
      </c>
      <c r="M234" s="10" t="s">
        <v>78</v>
      </c>
      <c r="N234" s="17" t="s">
        <v>81</v>
      </c>
      <c r="O234" s="9" t="str">
        <f aca="false">Def_Sistemas_Conectores_Cabos!$B$8</f>
        <v>SMA-RP 50-ohm</v>
      </c>
      <c r="P234" s="4" t="str">
        <f aca="false">Def_Sistemas_Conectores_Cabos!$B$8</f>
        <v>SMA-RP 50-ohm</v>
      </c>
      <c r="Q234" s="8" t="s">
        <v>80</v>
      </c>
      <c r="R234" s="11" t="n">
        <v>0.5</v>
      </c>
      <c r="S234" s="11" t="n">
        <v>0.5</v>
      </c>
      <c r="T234" s="4" t="str">
        <f aca="false">Def_Sistemas_Conectores_Cabos!$C$8</f>
        <v>Cabo coaxial semi-rígido</v>
      </c>
      <c r="U234" s="18"/>
      <c r="V234" s="13"/>
    </row>
    <row r="235" customFormat="false" ht="15.75" hidden="true" customHeight="true" outlineLevel="0" collapsed="false">
      <c r="A235" s="4" t="str">
        <f aca="false">Def_Sistemas_Conectores_Cabos!$A$22</f>
        <v>BPM de elétrons</v>
      </c>
      <c r="B235" s="5" t="str">
        <f aca="false">Datas_Entregas!$A$3</f>
        <v>BTS/Anel</v>
      </c>
      <c r="C235" s="6" t="n">
        <f aca="false" t="array" ref="C235:C235">INDEX(Datas_Entregas!$B$2:$B$100, MATCH(B235, Datas_Entregas!$A$2:$A$100, 0), 1)</f>
        <v>43296</v>
      </c>
      <c r="D235" s="5" t="str">
        <f aca="false">Def_Status_Montagem!$A$4</f>
        <v>Comprado / Esperando entrega</v>
      </c>
      <c r="E235" s="4" t="str">
        <f aca="false">Def_Status_Montagem!$B$4</f>
        <v>Contratada (inclui etiqueta)</v>
      </c>
      <c r="F235" s="7"/>
      <c r="G235" s="8"/>
      <c r="H235" s="7" t="str">
        <f aca="false" t="array" ref="H235:H235">INDEX(Def_Instancias_Equipamentos!$E$2:$E$4986, MATCH(K235, Def_Instancias_Equipamentos!$D$2:$D$4986, 0), 1)</f>
        <v>SI-10C3</v>
      </c>
      <c r="I235" s="8" t="str">
        <f aca="false" t="array" ref="I235:I235">INDEX(Def_Instancias_Equipamentos!$E$2:$E$4986, MATCH(L235, Def_Instancias_Equipamentos!$D$2:$D$4986, 0), 1)</f>
        <v>SI-10C3</v>
      </c>
      <c r="J235" s="8" t="str">
        <f aca="false">IF(H235=I235, "INTERNO", "EXTERNO")</f>
        <v>INTERNO</v>
      </c>
      <c r="K235" s="9" t="str">
        <f aca="false">Def_Instancias_Equipamentos!$D$446</f>
        <v>SI-10C3:DI-BPMPkup-2</v>
      </c>
      <c r="L235" s="4" t="str">
        <f aca="false">Def_Instancias_Equipamentos!$D$968</f>
        <v>SI-10C3:DI-BPMSigPatch-2</v>
      </c>
      <c r="M235" s="10" t="s">
        <v>78</v>
      </c>
      <c r="N235" s="17" t="s">
        <v>81</v>
      </c>
      <c r="O235" s="9" t="str">
        <f aca="false">Def_Sistemas_Conectores_Cabos!$B$8</f>
        <v>SMA-RP 50-ohm</v>
      </c>
      <c r="P235" s="4" t="str">
        <f aca="false">Def_Sistemas_Conectores_Cabos!$B$8</f>
        <v>SMA-RP 50-ohm</v>
      </c>
      <c r="Q235" s="8" t="s">
        <v>80</v>
      </c>
      <c r="R235" s="11" t="n">
        <v>0.5</v>
      </c>
      <c r="S235" s="11" t="n">
        <v>0.5</v>
      </c>
      <c r="T235" s="4" t="str">
        <f aca="false">Def_Sistemas_Conectores_Cabos!$C$8</f>
        <v>Cabo coaxial semi-rígido</v>
      </c>
      <c r="U235" s="18"/>
      <c r="V235" s="13"/>
    </row>
    <row r="236" customFormat="false" ht="15.75" hidden="true" customHeight="true" outlineLevel="0" collapsed="false">
      <c r="A236" s="4" t="str">
        <f aca="false">Def_Sistemas_Conectores_Cabos!$A$22</f>
        <v>BPM de elétrons</v>
      </c>
      <c r="B236" s="5" t="str">
        <f aca="false">Datas_Entregas!$A$3</f>
        <v>BTS/Anel</v>
      </c>
      <c r="C236" s="6" t="n">
        <f aca="false" t="array" ref="C236:C236">INDEX(Datas_Entregas!$B$2:$B$100, MATCH(B236, Datas_Entregas!$A$2:$A$100, 0), 1)</f>
        <v>43296</v>
      </c>
      <c r="D236" s="5" t="str">
        <f aca="false">Def_Status_Montagem!$A$4</f>
        <v>Comprado / Esperando entrega</v>
      </c>
      <c r="E236" s="4" t="str">
        <f aca="false">Def_Status_Montagem!$B$4</f>
        <v>Contratada (inclui etiqueta)</v>
      </c>
      <c r="F236" s="7"/>
      <c r="G236" s="8"/>
      <c r="H236" s="7" t="str">
        <f aca="false" t="array" ref="H236:H236">INDEX(Def_Instancias_Equipamentos!$E$2:$E$4986, MATCH(K236, Def_Instancias_Equipamentos!$D$2:$D$4986, 0), 1)</f>
        <v>SI-10C4</v>
      </c>
      <c r="I236" s="8" t="str">
        <f aca="false" t="array" ref="I236:I236">INDEX(Def_Instancias_Equipamentos!$E$2:$E$4986, MATCH(L236, Def_Instancias_Equipamentos!$D$2:$D$4986, 0), 1)</f>
        <v>SI-10C4</v>
      </c>
      <c r="J236" s="8" t="str">
        <f aca="false">IF(H236=I236, "INTERNO", "EXTERNO")</f>
        <v>INTERNO</v>
      </c>
      <c r="K236" s="9" t="str">
        <f aca="false">Def_Instancias_Equipamentos!$D$447</f>
        <v>SI-10C4:DI-BPMPkup</v>
      </c>
      <c r="L236" s="4" t="str">
        <f aca="false">Def_Instancias_Equipamentos!$D$969</f>
        <v>SI-10C4:DI-BPMSigPatch</v>
      </c>
      <c r="M236" s="10" t="s">
        <v>78</v>
      </c>
      <c r="N236" s="17" t="s">
        <v>81</v>
      </c>
      <c r="O236" s="9" t="str">
        <f aca="false">Def_Sistemas_Conectores_Cabos!$B$8</f>
        <v>SMA-RP 50-ohm</v>
      </c>
      <c r="P236" s="4" t="str">
        <f aca="false">Def_Sistemas_Conectores_Cabos!$B$8</f>
        <v>SMA-RP 50-ohm</v>
      </c>
      <c r="Q236" s="8" t="s">
        <v>80</v>
      </c>
      <c r="R236" s="11" t="n">
        <v>0.5</v>
      </c>
      <c r="S236" s="11" t="n">
        <v>0.5</v>
      </c>
      <c r="T236" s="4" t="str">
        <f aca="false">Def_Sistemas_Conectores_Cabos!$C$8</f>
        <v>Cabo coaxial semi-rígido</v>
      </c>
      <c r="U236" s="18"/>
      <c r="V236" s="13"/>
    </row>
    <row r="237" customFormat="false" ht="15.75" hidden="true" customHeight="true" outlineLevel="0" collapsed="false">
      <c r="A237" s="4" t="str">
        <f aca="false">Def_Sistemas_Conectores_Cabos!$A$22</f>
        <v>BPM de elétrons</v>
      </c>
      <c r="B237" s="5" t="str">
        <f aca="false">Datas_Entregas!$A$3</f>
        <v>BTS/Anel</v>
      </c>
      <c r="C237" s="6" t="n">
        <f aca="false" t="array" ref="C237:C237">INDEX(Datas_Entregas!$B$2:$B$100, MATCH(B237, Datas_Entregas!$A$2:$A$100, 0), 1)</f>
        <v>43296</v>
      </c>
      <c r="D237" s="5" t="str">
        <f aca="false">Def_Status_Montagem!$A$4</f>
        <v>Comprado / Esperando entrega</v>
      </c>
      <c r="E237" s="4" t="str">
        <f aca="false">Def_Status_Montagem!$B$4</f>
        <v>Contratada (inclui etiqueta)</v>
      </c>
      <c r="F237" s="7"/>
      <c r="G237" s="8"/>
      <c r="H237" s="7" t="str">
        <f aca="false" t="array" ref="H237:H237">INDEX(Def_Instancias_Equipamentos!$E$2:$E$4986, MATCH(K237, Def_Instancias_Equipamentos!$D$2:$D$4986, 0), 1)</f>
        <v>SI-10M1</v>
      </c>
      <c r="I237" s="8" t="str">
        <f aca="false" t="array" ref="I237:I237">INDEX(Def_Instancias_Equipamentos!$E$2:$E$4986, MATCH(L237, Def_Instancias_Equipamentos!$D$2:$D$4986, 0), 1)</f>
        <v>SI-10M1</v>
      </c>
      <c r="J237" s="8" t="str">
        <f aca="false">IF(H237=I237, "INTERNO", "EXTERNO")</f>
        <v>INTERNO</v>
      </c>
      <c r="K237" s="9" t="str">
        <f aca="false">Def_Instancias_Equipamentos!$D$448</f>
        <v>SI-10M1:DI-BPMPkup</v>
      </c>
      <c r="L237" s="4" t="str">
        <f aca="false">Def_Instancias_Equipamentos!$D$970</f>
        <v>SI-10M1:DI-BPMSigPatch</v>
      </c>
      <c r="M237" s="10" t="s">
        <v>78</v>
      </c>
      <c r="N237" s="17" t="s">
        <v>81</v>
      </c>
      <c r="O237" s="9" t="str">
        <f aca="false">Def_Sistemas_Conectores_Cabos!$B$8</f>
        <v>SMA-RP 50-ohm</v>
      </c>
      <c r="P237" s="4" t="str">
        <f aca="false">Def_Sistemas_Conectores_Cabos!$B$8</f>
        <v>SMA-RP 50-ohm</v>
      </c>
      <c r="Q237" s="8" t="s">
        <v>80</v>
      </c>
      <c r="R237" s="11" t="n">
        <v>0.5</v>
      </c>
      <c r="S237" s="11" t="n">
        <v>0.5</v>
      </c>
      <c r="T237" s="4" t="str">
        <f aca="false">Def_Sistemas_Conectores_Cabos!$C$8</f>
        <v>Cabo coaxial semi-rígido</v>
      </c>
      <c r="U237" s="18"/>
      <c r="V237" s="13"/>
    </row>
    <row r="238" customFormat="false" ht="15.75" hidden="true" customHeight="true" outlineLevel="0" collapsed="false">
      <c r="A238" s="4" t="str">
        <f aca="false">Def_Sistemas_Conectores_Cabos!$A$22</f>
        <v>BPM de elétrons</v>
      </c>
      <c r="B238" s="5" t="str">
        <f aca="false">Datas_Entregas!$A$3</f>
        <v>BTS/Anel</v>
      </c>
      <c r="C238" s="6" t="n">
        <f aca="false" t="array" ref="C238:C238">INDEX(Datas_Entregas!$B$2:$B$100, MATCH(B238, Datas_Entregas!$A$2:$A$100, 0), 1)</f>
        <v>43296</v>
      </c>
      <c r="D238" s="5" t="str">
        <f aca="false">Def_Status_Montagem!$A$4</f>
        <v>Comprado / Esperando entrega</v>
      </c>
      <c r="E238" s="4" t="str">
        <f aca="false">Def_Status_Montagem!$B$4</f>
        <v>Contratada (inclui etiqueta)</v>
      </c>
      <c r="F238" s="7"/>
      <c r="G238" s="8"/>
      <c r="H238" s="7" t="str">
        <f aca="false" t="array" ref="H238:H238">INDEX(Def_Instancias_Equipamentos!$E$2:$E$4986, MATCH(K238, Def_Instancias_Equipamentos!$D$2:$D$4986, 0), 1)</f>
        <v>SI-10M2</v>
      </c>
      <c r="I238" s="8" t="str">
        <f aca="false" t="array" ref="I238:I238">INDEX(Def_Instancias_Equipamentos!$E$2:$E$4986, MATCH(L238, Def_Instancias_Equipamentos!$D$2:$D$4986, 0), 1)</f>
        <v>SI-10M2</v>
      </c>
      <c r="J238" s="8" t="str">
        <f aca="false">IF(H238=I238, "INTERNO", "EXTERNO")</f>
        <v>INTERNO</v>
      </c>
      <c r="K238" s="9" t="str">
        <f aca="false">Def_Instancias_Equipamentos!$D$449</f>
        <v>SI-10M2:DI-BPMPkup</v>
      </c>
      <c r="L238" s="4" t="str">
        <f aca="false">Def_Instancias_Equipamentos!$D$971</f>
        <v>SI-10M2:DI-BPMSigPatch</v>
      </c>
      <c r="M238" s="10" t="s">
        <v>78</v>
      </c>
      <c r="N238" s="17" t="s">
        <v>81</v>
      </c>
      <c r="O238" s="9" t="str">
        <f aca="false">Def_Sistemas_Conectores_Cabos!$B$8</f>
        <v>SMA-RP 50-ohm</v>
      </c>
      <c r="P238" s="4" t="str">
        <f aca="false">Def_Sistemas_Conectores_Cabos!$B$8</f>
        <v>SMA-RP 50-ohm</v>
      </c>
      <c r="Q238" s="8" t="s">
        <v>80</v>
      </c>
      <c r="R238" s="11" t="n">
        <v>0.5</v>
      </c>
      <c r="S238" s="11" t="n">
        <v>0.5</v>
      </c>
      <c r="T238" s="4" t="str">
        <f aca="false">Def_Sistemas_Conectores_Cabos!$C$8</f>
        <v>Cabo coaxial semi-rígido</v>
      </c>
      <c r="U238" s="18"/>
      <c r="V238" s="13"/>
    </row>
    <row r="239" customFormat="false" ht="15.75" hidden="true" customHeight="true" outlineLevel="0" collapsed="false">
      <c r="A239" s="4" t="str">
        <f aca="false">Def_Sistemas_Conectores_Cabos!$A$22</f>
        <v>BPM de elétrons</v>
      </c>
      <c r="B239" s="5" t="str">
        <f aca="false">Datas_Entregas!$A$3</f>
        <v>BTS/Anel</v>
      </c>
      <c r="C239" s="6" t="n">
        <f aca="false" t="array" ref="C239:C239">INDEX(Datas_Entregas!$B$2:$B$100, MATCH(B239, Datas_Entregas!$A$2:$A$100, 0), 1)</f>
        <v>43296</v>
      </c>
      <c r="D239" s="5" t="str">
        <f aca="false">Def_Status_Montagem!$A$4</f>
        <v>Comprado / Esperando entrega</v>
      </c>
      <c r="E239" s="4" t="str">
        <f aca="false">Def_Status_Montagem!$B$4</f>
        <v>Contratada (inclui etiqueta)</v>
      </c>
      <c r="F239" s="7"/>
      <c r="G239" s="8"/>
      <c r="H239" s="7" t="str">
        <f aca="false" t="array" ref="H239:H239">INDEX(Def_Instancias_Equipamentos!$E$2:$E$4986, MATCH(K239, Def_Instancias_Equipamentos!$D$2:$D$4986, 0), 1)</f>
        <v>SI-10SB</v>
      </c>
      <c r="I239" s="8" t="str">
        <f aca="false" t="array" ref="I239:I239">INDEX(Def_Instancias_Equipamentos!$E$2:$E$4986, MATCH(L239, Def_Instancias_Equipamentos!$D$2:$D$4986, 0), 1)</f>
        <v>SI-10SB</v>
      </c>
      <c r="J239" s="8" t="str">
        <f aca="false">IF(H239=I239, "INTERNO", "EXTERNO")</f>
        <v>INTERNO</v>
      </c>
      <c r="K239" s="9" t="str">
        <f aca="false">Def_Instancias_Equipamentos!$D$548</f>
        <v>SI-10SB:DI-BPMPkup-1</v>
      </c>
      <c r="L239" s="4" t="str">
        <f aca="false">Def_Instancias_Equipamentos!$D$1070</f>
        <v>SI-10SB:DI-BPMSigPatch-1</v>
      </c>
      <c r="M239" s="10" t="s">
        <v>78</v>
      </c>
      <c r="N239" s="17" t="s">
        <v>81</v>
      </c>
      <c r="O239" s="9" t="str">
        <f aca="false">Def_Sistemas_Conectores_Cabos!$B$8</f>
        <v>SMA-RP 50-ohm</v>
      </c>
      <c r="P239" s="4" t="str">
        <f aca="false">Def_Sistemas_Conectores_Cabos!$B$8</f>
        <v>SMA-RP 50-ohm</v>
      </c>
      <c r="Q239" s="8" t="s">
        <v>80</v>
      </c>
      <c r="R239" s="11" t="n">
        <v>0.5</v>
      </c>
      <c r="S239" s="11" t="n">
        <v>0.5</v>
      </c>
      <c r="T239" s="4" t="str">
        <f aca="false">Def_Sistemas_Conectores_Cabos!$C$8</f>
        <v>Cabo coaxial semi-rígido</v>
      </c>
      <c r="U239" s="18"/>
      <c r="V239" s="13"/>
    </row>
    <row r="240" customFormat="false" ht="15.75" hidden="true" customHeight="true" outlineLevel="0" collapsed="false">
      <c r="A240" s="4" t="str">
        <f aca="false">Def_Sistemas_Conectores_Cabos!$A$22</f>
        <v>BPM de elétrons</v>
      </c>
      <c r="B240" s="5" t="str">
        <f aca="false">Datas_Entregas!$A$3</f>
        <v>BTS/Anel</v>
      </c>
      <c r="C240" s="6" t="n">
        <f aca="false" t="array" ref="C240:C240">INDEX(Datas_Entregas!$B$2:$B$100, MATCH(B240, Datas_Entregas!$A$2:$A$100, 0), 1)</f>
        <v>43296</v>
      </c>
      <c r="D240" s="5" t="str">
        <f aca="false">Def_Status_Montagem!$A$4</f>
        <v>Comprado / Esperando entrega</v>
      </c>
      <c r="E240" s="4" t="str">
        <f aca="false">Def_Status_Montagem!$B$4</f>
        <v>Contratada (inclui etiqueta)</v>
      </c>
      <c r="F240" s="7"/>
      <c r="G240" s="8"/>
      <c r="H240" s="7" t="str">
        <f aca="false" t="array" ref="H240:H240">INDEX(Def_Instancias_Equipamentos!$E$2:$E$4986, MATCH(K240, Def_Instancias_Equipamentos!$D$2:$D$4986, 0), 1)</f>
        <v>SI-10SB</v>
      </c>
      <c r="I240" s="8" t="str">
        <f aca="false" t="array" ref="I240:I240">INDEX(Def_Instancias_Equipamentos!$E$2:$E$4986, MATCH(L240, Def_Instancias_Equipamentos!$D$2:$D$4986, 0), 1)</f>
        <v>SI-10SB</v>
      </c>
      <c r="J240" s="8" t="str">
        <f aca="false">IF(H240=I240, "INTERNO", "EXTERNO")</f>
        <v>INTERNO</v>
      </c>
      <c r="K240" s="9" t="str">
        <f aca="false">Def_Instancias_Equipamentos!$D$549</f>
        <v>SI-10SB:DI-BPMPkup-2</v>
      </c>
      <c r="L240" s="4" t="str">
        <f aca="false">Def_Instancias_Equipamentos!$D$1071</f>
        <v>SI-10SB:DI-BPMSigPatch-2</v>
      </c>
      <c r="M240" s="10" t="s">
        <v>78</v>
      </c>
      <c r="N240" s="17" t="s">
        <v>81</v>
      </c>
      <c r="O240" s="9" t="str">
        <f aca="false">Def_Sistemas_Conectores_Cabos!$B$8</f>
        <v>SMA-RP 50-ohm</v>
      </c>
      <c r="P240" s="4" t="str">
        <f aca="false">Def_Sistemas_Conectores_Cabos!$B$8</f>
        <v>SMA-RP 50-ohm</v>
      </c>
      <c r="Q240" s="8" t="s">
        <v>80</v>
      </c>
      <c r="R240" s="11" t="n">
        <v>0.5</v>
      </c>
      <c r="S240" s="11" t="n">
        <v>0.5</v>
      </c>
      <c r="T240" s="4" t="str">
        <f aca="false">Def_Sistemas_Conectores_Cabos!$C$8</f>
        <v>Cabo coaxial semi-rígido</v>
      </c>
      <c r="U240" s="18"/>
      <c r="V240" s="13"/>
    </row>
    <row r="241" customFormat="false" ht="15.75" hidden="true" customHeight="true" outlineLevel="0" collapsed="false">
      <c r="A241" s="4" t="str">
        <f aca="false">Def_Sistemas_Conectores_Cabos!$A$22</f>
        <v>BPM de elétrons</v>
      </c>
      <c r="B241" s="5" t="str">
        <f aca="false">Datas_Entregas!$A$3</f>
        <v>BTS/Anel</v>
      </c>
      <c r="C241" s="6" t="n">
        <f aca="false" t="array" ref="C241:C241">INDEX(Datas_Entregas!$B$2:$B$100, MATCH(B241, Datas_Entregas!$A$2:$A$100, 0), 1)</f>
        <v>43296</v>
      </c>
      <c r="D241" s="5" t="str">
        <f aca="false">Def_Status_Montagem!$A$4</f>
        <v>Comprado / Esperando entrega</v>
      </c>
      <c r="E241" s="4" t="str">
        <f aca="false">Def_Status_Montagem!$B$4</f>
        <v>Contratada (inclui etiqueta)</v>
      </c>
      <c r="F241" s="7"/>
      <c r="G241" s="8"/>
      <c r="H241" s="7" t="str">
        <f aca="false" t="array" ref="H241:H241">INDEX(Def_Instancias_Equipamentos!$E$2:$E$4986, MATCH(K241, Def_Instancias_Equipamentos!$D$2:$D$4986, 0), 1)</f>
        <v>SI-11C1</v>
      </c>
      <c r="I241" s="8" t="str">
        <f aca="false" t="array" ref="I241:I241">INDEX(Def_Instancias_Equipamentos!$E$2:$E$4986, MATCH(L241, Def_Instancias_Equipamentos!$D$2:$D$4986, 0), 1)</f>
        <v>SI-11C1</v>
      </c>
      <c r="J241" s="8" t="str">
        <f aca="false">IF(H241=I241, "INTERNO", "EXTERNO")</f>
        <v>INTERNO</v>
      </c>
      <c r="K241" s="9" t="str">
        <f aca="false">Def_Instancias_Equipamentos!$D$450</f>
        <v>SI-11C1:DI-BPMPkup-1</v>
      </c>
      <c r="L241" s="4" t="str">
        <f aca="false">Def_Instancias_Equipamentos!$D$972</f>
        <v>SI-11C1:DI-BPMSigPatch-1</v>
      </c>
      <c r="M241" s="10" t="s">
        <v>78</v>
      </c>
      <c r="N241" s="17" t="s">
        <v>81</v>
      </c>
      <c r="O241" s="9" t="str">
        <f aca="false">Def_Sistemas_Conectores_Cabos!$B$8</f>
        <v>SMA-RP 50-ohm</v>
      </c>
      <c r="P241" s="4" t="str">
        <f aca="false">Def_Sistemas_Conectores_Cabos!$B$8</f>
        <v>SMA-RP 50-ohm</v>
      </c>
      <c r="Q241" s="8" t="s">
        <v>80</v>
      </c>
      <c r="R241" s="11" t="n">
        <v>0.5</v>
      </c>
      <c r="S241" s="11" t="n">
        <v>0.5</v>
      </c>
      <c r="T241" s="4" t="str">
        <f aca="false">Def_Sistemas_Conectores_Cabos!$C$8</f>
        <v>Cabo coaxial semi-rígido</v>
      </c>
      <c r="U241" s="18"/>
      <c r="V241" s="13"/>
    </row>
    <row r="242" customFormat="false" ht="15.75" hidden="true" customHeight="true" outlineLevel="0" collapsed="false">
      <c r="A242" s="4" t="str">
        <f aca="false">Def_Sistemas_Conectores_Cabos!$A$22</f>
        <v>BPM de elétrons</v>
      </c>
      <c r="B242" s="5" t="str">
        <f aca="false">Datas_Entregas!$A$3</f>
        <v>BTS/Anel</v>
      </c>
      <c r="C242" s="6" t="n">
        <f aca="false" t="array" ref="C242:C242">INDEX(Datas_Entregas!$B$2:$B$100, MATCH(B242, Datas_Entregas!$A$2:$A$100, 0), 1)</f>
        <v>43296</v>
      </c>
      <c r="D242" s="5" t="str">
        <f aca="false">Def_Status_Montagem!$A$4</f>
        <v>Comprado / Esperando entrega</v>
      </c>
      <c r="E242" s="4" t="str">
        <f aca="false">Def_Status_Montagem!$B$4</f>
        <v>Contratada (inclui etiqueta)</v>
      </c>
      <c r="F242" s="7"/>
      <c r="G242" s="8"/>
      <c r="H242" s="7" t="str">
        <f aca="false" t="array" ref="H242:H242">INDEX(Def_Instancias_Equipamentos!$E$2:$E$4986, MATCH(K242, Def_Instancias_Equipamentos!$D$2:$D$4986, 0), 1)</f>
        <v>SI-11C1</v>
      </c>
      <c r="I242" s="8" t="str">
        <f aca="false" t="array" ref="I242:I242">INDEX(Def_Instancias_Equipamentos!$E$2:$E$4986, MATCH(L242, Def_Instancias_Equipamentos!$D$2:$D$4986, 0), 1)</f>
        <v>SI-11C1</v>
      </c>
      <c r="J242" s="8" t="str">
        <f aca="false">IF(H242=I242, "INTERNO", "EXTERNO")</f>
        <v>INTERNO</v>
      </c>
      <c r="K242" s="9" t="str">
        <f aca="false">Def_Instancias_Equipamentos!$D$451</f>
        <v>SI-11C1:DI-BPMPkup-2</v>
      </c>
      <c r="L242" s="4" t="str">
        <f aca="false">Def_Instancias_Equipamentos!$D$973</f>
        <v>SI-11C1:DI-BPMSigPatch-2</v>
      </c>
      <c r="M242" s="10" t="s">
        <v>78</v>
      </c>
      <c r="N242" s="17" t="s">
        <v>81</v>
      </c>
      <c r="O242" s="9" t="str">
        <f aca="false">Def_Sistemas_Conectores_Cabos!$B$8</f>
        <v>SMA-RP 50-ohm</v>
      </c>
      <c r="P242" s="4" t="str">
        <f aca="false">Def_Sistemas_Conectores_Cabos!$B$8</f>
        <v>SMA-RP 50-ohm</v>
      </c>
      <c r="Q242" s="8" t="s">
        <v>80</v>
      </c>
      <c r="R242" s="11" t="n">
        <v>0.5</v>
      </c>
      <c r="S242" s="11" t="n">
        <v>0.5</v>
      </c>
      <c r="T242" s="4" t="str">
        <f aca="false">Def_Sistemas_Conectores_Cabos!$C$8</f>
        <v>Cabo coaxial semi-rígido</v>
      </c>
      <c r="U242" s="18"/>
      <c r="V242" s="13"/>
    </row>
    <row r="243" customFormat="false" ht="15.75" hidden="true" customHeight="true" outlineLevel="0" collapsed="false">
      <c r="A243" s="4" t="str">
        <f aca="false">Def_Sistemas_Conectores_Cabos!$A$22</f>
        <v>BPM de elétrons</v>
      </c>
      <c r="B243" s="5" t="str">
        <f aca="false">Datas_Entregas!$A$3</f>
        <v>BTS/Anel</v>
      </c>
      <c r="C243" s="6" t="n">
        <f aca="false" t="array" ref="C243:C243">INDEX(Datas_Entregas!$B$2:$B$100, MATCH(B243, Datas_Entregas!$A$2:$A$100, 0), 1)</f>
        <v>43296</v>
      </c>
      <c r="D243" s="5" t="str">
        <f aca="false">Def_Status_Montagem!$A$4</f>
        <v>Comprado / Esperando entrega</v>
      </c>
      <c r="E243" s="4" t="str">
        <f aca="false">Def_Status_Montagem!$B$4</f>
        <v>Contratada (inclui etiqueta)</v>
      </c>
      <c r="F243" s="7"/>
      <c r="G243" s="8"/>
      <c r="H243" s="7" t="str">
        <f aca="false" t="array" ref="H243:H243">INDEX(Def_Instancias_Equipamentos!$E$2:$E$4986, MATCH(K243, Def_Instancias_Equipamentos!$D$2:$D$4986, 0), 1)</f>
        <v>SI-11C2</v>
      </c>
      <c r="I243" s="8" t="str">
        <f aca="false" t="array" ref="I243:I243">INDEX(Def_Instancias_Equipamentos!$E$2:$E$4986, MATCH(L243, Def_Instancias_Equipamentos!$D$2:$D$4986, 0), 1)</f>
        <v>SI-11C2</v>
      </c>
      <c r="J243" s="8" t="str">
        <f aca="false">IF(H243=I243, "INTERNO", "EXTERNO")</f>
        <v>INTERNO</v>
      </c>
      <c r="K243" s="9" t="str">
        <f aca="false">Def_Instancias_Equipamentos!$D$452</f>
        <v>SI-11C2:DI-BPMPkup</v>
      </c>
      <c r="L243" s="4" t="str">
        <f aca="false">Def_Instancias_Equipamentos!$D$974</f>
        <v>SI-11C2:DI-BPMSigPatch</v>
      </c>
      <c r="M243" s="10" t="s">
        <v>78</v>
      </c>
      <c r="N243" s="17" t="s">
        <v>81</v>
      </c>
      <c r="O243" s="9" t="str">
        <f aca="false">Def_Sistemas_Conectores_Cabos!$B$8</f>
        <v>SMA-RP 50-ohm</v>
      </c>
      <c r="P243" s="4" t="str">
        <f aca="false">Def_Sistemas_Conectores_Cabos!$B$8</f>
        <v>SMA-RP 50-ohm</v>
      </c>
      <c r="Q243" s="8" t="s">
        <v>80</v>
      </c>
      <c r="R243" s="11" t="n">
        <v>0.5</v>
      </c>
      <c r="S243" s="11" t="n">
        <v>0.5</v>
      </c>
      <c r="T243" s="4" t="str">
        <f aca="false">Def_Sistemas_Conectores_Cabos!$C$8</f>
        <v>Cabo coaxial semi-rígido</v>
      </c>
      <c r="U243" s="18"/>
      <c r="V243" s="13"/>
    </row>
    <row r="244" customFormat="false" ht="15.75" hidden="true" customHeight="true" outlineLevel="0" collapsed="false">
      <c r="A244" s="4" t="str">
        <f aca="false">Def_Sistemas_Conectores_Cabos!$A$22</f>
        <v>BPM de elétrons</v>
      </c>
      <c r="B244" s="5" t="str">
        <f aca="false">Datas_Entregas!$A$3</f>
        <v>BTS/Anel</v>
      </c>
      <c r="C244" s="6" t="n">
        <f aca="false" t="array" ref="C244:C244">INDEX(Datas_Entregas!$B$2:$B$100, MATCH(B244, Datas_Entregas!$A$2:$A$100, 0), 1)</f>
        <v>43296</v>
      </c>
      <c r="D244" s="5" t="str">
        <f aca="false">Def_Status_Montagem!$A$4</f>
        <v>Comprado / Esperando entrega</v>
      </c>
      <c r="E244" s="4" t="str">
        <f aca="false">Def_Status_Montagem!$B$4</f>
        <v>Contratada (inclui etiqueta)</v>
      </c>
      <c r="F244" s="7"/>
      <c r="G244" s="8"/>
      <c r="H244" s="7" t="str">
        <f aca="false" t="array" ref="H244:H244">INDEX(Def_Instancias_Equipamentos!$E$2:$E$4986, MATCH(K244, Def_Instancias_Equipamentos!$D$2:$D$4986, 0), 1)</f>
        <v>SI-11C3</v>
      </c>
      <c r="I244" s="8" t="str">
        <f aca="false" t="array" ref="I244:I244">INDEX(Def_Instancias_Equipamentos!$E$2:$E$4986, MATCH(L244, Def_Instancias_Equipamentos!$D$2:$D$4986, 0), 1)</f>
        <v>SI-11C3</v>
      </c>
      <c r="J244" s="8" t="str">
        <f aca="false">IF(H244=I244, "INTERNO", "EXTERNO")</f>
        <v>INTERNO</v>
      </c>
      <c r="K244" s="9" t="str">
        <f aca="false">Def_Instancias_Equipamentos!$D$453</f>
        <v>SI-11C3:DI-BPMPkup-1</v>
      </c>
      <c r="L244" s="4" t="str">
        <f aca="false">Def_Instancias_Equipamentos!$D$975</f>
        <v>SI-11C3:DI-BPMSigPatch-1</v>
      </c>
      <c r="M244" s="10" t="s">
        <v>78</v>
      </c>
      <c r="N244" s="17" t="s">
        <v>81</v>
      </c>
      <c r="O244" s="9" t="str">
        <f aca="false">Def_Sistemas_Conectores_Cabos!$B$8</f>
        <v>SMA-RP 50-ohm</v>
      </c>
      <c r="P244" s="4" t="str">
        <f aca="false">Def_Sistemas_Conectores_Cabos!$B$8</f>
        <v>SMA-RP 50-ohm</v>
      </c>
      <c r="Q244" s="8" t="s">
        <v>80</v>
      </c>
      <c r="R244" s="11" t="n">
        <v>0.5</v>
      </c>
      <c r="S244" s="11" t="n">
        <v>0.5</v>
      </c>
      <c r="T244" s="4" t="str">
        <f aca="false">Def_Sistemas_Conectores_Cabos!$C$8</f>
        <v>Cabo coaxial semi-rígido</v>
      </c>
      <c r="U244" s="18"/>
      <c r="V244" s="13"/>
    </row>
    <row r="245" customFormat="false" ht="15.75" hidden="true" customHeight="true" outlineLevel="0" collapsed="false">
      <c r="A245" s="4" t="str">
        <f aca="false">Def_Sistemas_Conectores_Cabos!$A$22</f>
        <v>BPM de elétrons</v>
      </c>
      <c r="B245" s="5" t="str">
        <f aca="false">Datas_Entregas!$A$3</f>
        <v>BTS/Anel</v>
      </c>
      <c r="C245" s="6" t="n">
        <f aca="false" t="array" ref="C245:C245">INDEX(Datas_Entregas!$B$2:$B$100, MATCH(B245, Datas_Entregas!$A$2:$A$100, 0), 1)</f>
        <v>43296</v>
      </c>
      <c r="D245" s="5" t="str">
        <f aca="false">Def_Status_Montagem!$A$4</f>
        <v>Comprado / Esperando entrega</v>
      </c>
      <c r="E245" s="4" t="str">
        <f aca="false">Def_Status_Montagem!$B$4</f>
        <v>Contratada (inclui etiqueta)</v>
      </c>
      <c r="F245" s="7"/>
      <c r="G245" s="8"/>
      <c r="H245" s="7" t="str">
        <f aca="false" t="array" ref="H245:H245">INDEX(Def_Instancias_Equipamentos!$E$2:$E$4986, MATCH(K245, Def_Instancias_Equipamentos!$D$2:$D$4986, 0), 1)</f>
        <v>SI-11C3</v>
      </c>
      <c r="I245" s="8" t="str">
        <f aca="false" t="array" ref="I245:I245">INDEX(Def_Instancias_Equipamentos!$E$2:$E$4986, MATCH(L245, Def_Instancias_Equipamentos!$D$2:$D$4986, 0), 1)</f>
        <v>SI-11C3</v>
      </c>
      <c r="J245" s="8" t="str">
        <f aca="false">IF(H245=I245, "INTERNO", "EXTERNO")</f>
        <v>INTERNO</v>
      </c>
      <c r="K245" s="9" t="str">
        <f aca="false">Def_Instancias_Equipamentos!$D$454</f>
        <v>SI-11C3:DI-BPMPkup-2</v>
      </c>
      <c r="L245" s="4" t="str">
        <f aca="false">Def_Instancias_Equipamentos!$D$976</f>
        <v>SI-11C3:DI-BPMSigPatch-2</v>
      </c>
      <c r="M245" s="10" t="s">
        <v>78</v>
      </c>
      <c r="N245" s="17" t="s">
        <v>81</v>
      </c>
      <c r="O245" s="9" t="str">
        <f aca="false">Def_Sistemas_Conectores_Cabos!$B$8</f>
        <v>SMA-RP 50-ohm</v>
      </c>
      <c r="P245" s="4" t="str">
        <f aca="false">Def_Sistemas_Conectores_Cabos!$B$8</f>
        <v>SMA-RP 50-ohm</v>
      </c>
      <c r="Q245" s="8" t="s">
        <v>80</v>
      </c>
      <c r="R245" s="11" t="n">
        <v>0.5</v>
      </c>
      <c r="S245" s="11" t="n">
        <v>0.5</v>
      </c>
      <c r="T245" s="4" t="str">
        <f aca="false">Def_Sistemas_Conectores_Cabos!$C$8</f>
        <v>Cabo coaxial semi-rígido</v>
      </c>
      <c r="U245" s="18"/>
      <c r="V245" s="13"/>
    </row>
    <row r="246" customFormat="false" ht="15.75" hidden="true" customHeight="true" outlineLevel="0" collapsed="false">
      <c r="A246" s="4" t="str">
        <f aca="false">Def_Sistemas_Conectores_Cabos!$A$22</f>
        <v>BPM de elétrons</v>
      </c>
      <c r="B246" s="5" t="str">
        <f aca="false">Datas_Entregas!$A$3</f>
        <v>BTS/Anel</v>
      </c>
      <c r="C246" s="6" t="n">
        <f aca="false" t="array" ref="C246:C246">INDEX(Datas_Entregas!$B$2:$B$100, MATCH(B246, Datas_Entregas!$A$2:$A$100, 0), 1)</f>
        <v>43296</v>
      </c>
      <c r="D246" s="5" t="str">
        <f aca="false">Def_Status_Montagem!$A$4</f>
        <v>Comprado / Esperando entrega</v>
      </c>
      <c r="E246" s="4" t="str">
        <f aca="false">Def_Status_Montagem!$B$4</f>
        <v>Contratada (inclui etiqueta)</v>
      </c>
      <c r="F246" s="7"/>
      <c r="G246" s="8"/>
      <c r="H246" s="7" t="str">
        <f aca="false" t="array" ref="H246:H246">INDEX(Def_Instancias_Equipamentos!$E$2:$E$4986, MATCH(K246, Def_Instancias_Equipamentos!$D$2:$D$4986, 0), 1)</f>
        <v>SI-11C4</v>
      </c>
      <c r="I246" s="8" t="str">
        <f aca="false" t="array" ref="I246:I246">INDEX(Def_Instancias_Equipamentos!$E$2:$E$4986, MATCH(L246, Def_Instancias_Equipamentos!$D$2:$D$4986, 0), 1)</f>
        <v>SI-11C4</v>
      </c>
      <c r="J246" s="8" t="str">
        <f aca="false">IF(H246=I246, "INTERNO", "EXTERNO")</f>
        <v>INTERNO</v>
      </c>
      <c r="K246" s="9" t="str">
        <f aca="false">Def_Instancias_Equipamentos!$D$455</f>
        <v>SI-11C4:DI-BPMPkup</v>
      </c>
      <c r="L246" s="4" t="str">
        <f aca="false">Def_Instancias_Equipamentos!$D$977</f>
        <v>SI-11C4:DI-BPMSigPatch</v>
      </c>
      <c r="M246" s="10" t="s">
        <v>78</v>
      </c>
      <c r="N246" s="17" t="s">
        <v>81</v>
      </c>
      <c r="O246" s="9" t="str">
        <f aca="false">Def_Sistemas_Conectores_Cabos!$B$8</f>
        <v>SMA-RP 50-ohm</v>
      </c>
      <c r="P246" s="4" t="str">
        <f aca="false">Def_Sistemas_Conectores_Cabos!$B$8</f>
        <v>SMA-RP 50-ohm</v>
      </c>
      <c r="Q246" s="8" t="s">
        <v>80</v>
      </c>
      <c r="R246" s="11" t="n">
        <v>0.5</v>
      </c>
      <c r="S246" s="11" t="n">
        <v>0.5</v>
      </c>
      <c r="T246" s="4" t="str">
        <f aca="false">Def_Sistemas_Conectores_Cabos!$C$8</f>
        <v>Cabo coaxial semi-rígido</v>
      </c>
      <c r="U246" s="18"/>
      <c r="V246" s="13"/>
    </row>
    <row r="247" customFormat="false" ht="15.75" hidden="true" customHeight="true" outlineLevel="0" collapsed="false">
      <c r="A247" s="4" t="str">
        <f aca="false">Def_Sistemas_Conectores_Cabos!$A$22</f>
        <v>BPM de elétrons</v>
      </c>
      <c r="B247" s="5" t="str">
        <f aca="false">Datas_Entregas!$A$3</f>
        <v>BTS/Anel</v>
      </c>
      <c r="C247" s="6" t="n">
        <f aca="false" t="array" ref="C247:C247">INDEX(Datas_Entregas!$B$2:$B$100, MATCH(B247, Datas_Entregas!$A$2:$A$100, 0), 1)</f>
        <v>43296</v>
      </c>
      <c r="D247" s="5" t="str">
        <f aca="false">Def_Status_Montagem!$A$4</f>
        <v>Comprado / Esperando entrega</v>
      </c>
      <c r="E247" s="4" t="str">
        <f aca="false">Def_Status_Montagem!$B$4</f>
        <v>Contratada (inclui etiqueta)</v>
      </c>
      <c r="F247" s="7"/>
      <c r="G247" s="8"/>
      <c r="H247" s="7" t="str">
        <f aca="false" t="array" ref="H247:H247">INDEX(Def_Instancias_Equipamentos!$E$2:$E$4986, MATCH(K247, Def_Instancias_Equipamentos!$D$2:$D$4986, 0), 1)</f>
        <v>SI-11M1</v>
      </c>
      <c r="I247" s="8" t="str">
        <f aca="false" t="array" ref="I247:I247">INDEX(Def_Instancias_Equipamentos!$E$2:$E$4986, MATCH(L247, Def_Instancias_Equipamentos!$D$2:$D$4986, 0), 1)</f>
        <v>SI-11M1</v>
      </c>
      <c r="J247" s="8" t="str">
        <f aca="false">IF(H247=I247, "INTERNO", "EXTERNO")</f>
        <v>INTERNO</v>
      </c>
      <c r="K247" s="9" t="str">
        <f aca="false">Def_Instancias_Equipamentos!$D$456</f>
        <v>SI-11M1:DI-BPMPkup</v>
      </c>
      <c r="L247" s="4" t="str">
        <f aca="false">Def_Instancias_Equipamentos!$D$978</f>
        <v>SI-11M1:DI-BPMSigPatch</v>
      </c>
      <c r="M247" s="10" t="s">
        <v>78</v>
      </c>
      <c r="N247" s="17" t="s">
        <v>81</v>
      </c>
      <c r="O247" s="9" t="str">
        <f aca="false">Def_Sistemas_Conectores_Cabos!$B$8</f>
        <v>SMA-RP 50-ohm</v>
      </c>
      <c r="P247" s="4" t="str">
        <f aca="false">Def_Sistemas_Conectores_Cabos!$B$8</f>
        <v>SMA-RP 50-ohm</v>
      </c>
      <c r="Q247" s="8" t="s">
        <v>80</v>
      </c>
      <c r="R247" s="11" t="n">
        <v>0.5</v>
      </c>
      <c r="S247" s="11" t="n">
        <v>0.5</v>
      </c>
      <c r="T247" s="4" t="str">
        <f aca="false">Def_Sistemas_Conectores_Cabos!$C$8</f>
        <v>Cabo coaxial semi-rígido</v>
      </c>
      <c r="U247" s="18"/>
      <c r="V247" s="13"/>
    </row>
    <row r="248" customFormat="false" ht="15.75" hidden="true" customHeight="true" outlineLevel="0" collapsed="false">
      <c r="A248" s="4" t="str">
        <f aca="false">Def_Sistemas_Conectores_Cabos!$A$22</f>
        <v>BPM de elétrons</v>
      </c>
      <c r="B248" s="5" t="str">
        <f aca="false">Datas_Entregas!$A$3</f>
        <v>BTS/Anel</v>
      </c>
      <c r="C248" s="6" t="n">
        <f aca="false" t="array" ref="C248:C248">INDEX(Datas_Entregas!$B$2:$B$100, MATCH(B248, Datas_Entregas!$A$2:$A$100, 0), 1)</f>
        <v>43296</v>
      </c>
      <c r="D248" s="5" t="str">
        <f aca="false">Def_Status_Montagem!$A$4</f>
        <v>Comprado / Esperando entrega</v>
      </c>
      <c r="E248" s="4" t="str">
        <f aca="false">Def_Status_Montagem!$B$4</f>
        <v>Contratada (inclui etiqueta)</v>
      </c>
      <c r="F248" s="7"/>
      <c r="G248" s="8"/>
      <c r="H248" s="7" t="str">
        <f aca="false" t="array" ref="H248:H248">INDEX(Def_Instancias_Equipamentos!$E$2:$E$4986, MATCH(K248, Def_Instancias_Equipamentos!$D$2:$D$4986, 0), 1)</f>
        <v>SI-11M2</v>
      </c>
      <c r="I248" s="8" t="str">
        <f aca="false" t="array" ref="I248:I248">INDEX(Def_Instancias_Equipamentos!$E$2:$E$4986, MATCH(L248, Def_Instancias_Equipamentos!$D$2:$D$4986, 0), 1)</f>
        <v>SI-11M2</v>
      </c>
      <c r="J248" s="8" t="str">
        <f aca="false">IF(H248=I248, "INTERNO", "EXTERNO")</f>
        <v>INTERNO</v>
      </c>
      <c r="K248" s="9" t="str">
        <f aca="false">Def_Instancias_Equipamentos!$D$457</f>
        <v>SI-11M2:DI-BPMPkup</v>
      </c>
      <c r="L248" s="4" t="str">
        <f aca="false">Def_Instancias_Equipamentos!$D$979</f>
        <v>SI-11M2:DI-BPMSigPatch</v>
      </c>
      <c r="M248" s="10" t="s">
        <v>78</v>
      </c>
      <c r="N248" s="17" t="s">
        <v>81</v>
      </c>
      <c r="O248" s="9" t="str">
        <f aca="false">Def_Sistemas_Conectores_Cabos!$B$8</f>
        <v>SMA-RP 50-ohm</v>
      </c>
      <c r="P248" s="4" t="str">
        <f aca="false">Def_Sistemas_Conectores_Cabos!$B$8</f>
        <v>SMA-RP 50-ohm</v>
      </c>
      <c r="Q248" s="8" t="s">
        <v>80</v>
      </c>
      <c r="R248" s="11" t="n">
        <v>0.5</v>
      </c>
      <c r="S248" s="11" t="n">
        <v>0.5</v>
      </c>
      <c r="T248" s="4" t="str">
        <f aca="false">Def_Sistemas_Conectores_Cabos!$C$8</f>
        <v>Cabo coaxial semi-rígido</v>
      </c>
      <c r="U248" s="18"/>
      <c r="V248" s="13"/>
    </row>
    <row r="249" customFormat="false" ht="15.75" hidden="true" customHeight="true" outlineLevel="0" collapsed="false">
      <c r="A249" s="4" t="str">
        <f aca="false">Def_Sistemas_Conectores_Cabos!$A$22</f>
        <v>BPM de elétrons</v>
      </c>
      <c r="B249" s="5" t="str">
        <f aca="false">Datas_Entregas!$A$3</f>
        <v>BTS/Anel</v>
      </c>
      <c r="C249" s="6" t="n">
        <f aca="false" t="array" ref="C249:C249">INDEX(Datas_Entregas!$B$2:$B$100, MATCH(B249, Datas_Entregas!$A$2:$A$100, 0), 1)</f>
        <v>43296</v>
      </c>
      <c r="D249" s="5" t="str">
        <f aca="false">Def_Status_Montagem!$A$4</f>
        <v>Comprado / Esperando entrega</v>
      </c>
      <c r="E249" s="4" t="str">
        <f aca="false">Def_Status_Montagem!$B$4</f>
        <v>Contratada (inclui etiqueta)</v>
      </c>
      <c r="F249" s="7"/>
      <c r="G249" s="8"/>
      <c r="H249" s="7" t="str">
        <f aca="false" t="array" ref="H249:H249">INDEX(Def_Instancias_Equipamentos!$E$2:$E$4986, MATCH(K249, Def_Instancias_Equipamentos!$D$2:$D$4986, 0), 1)</f>
        <v>SI-11SP</v>
      </c>
      <c r="I249" s="8" t="str">
        <f aca="false" t="array" ref="I249:I249">INDEX(Def_Instancias_Equipamentos!$E$2:$E$4986, MATCH(L249, Def_Instancias_Equipamentos!$D$2:$D$4986, 0), 1)</f>
        <v>SI-11SP</v>
      </c>
      <c r="J249" s="8" t="str">
        <f aca="false">IF(H249=I249, "INTERNO", "EXTERNO")</f>
        <v>INTERNO</v>
      </c>
      <c r="K249" s="9" t="str">
        <f aca="false">Def_Instancias_Equipamentos!$D$550</f>
        <v>SI-11SP:DI-BPMPkup-1</v>
      </c>
      <c r="L249" s="4" t="str">
        <f aca="false">Def_Instancias_Equipamentos!$D$1072</f>
        <v>SI-11SP:DI-BPMSigPatch-1</v>
      </c>
      <c r="M249" s="10" t="s">
        <v>78</v>
      </c>
      <c r="N249" s="17" t="s">
        <v>81</v>
      </c>
      <c r="O249" s="9" t="str">
        <f aca="false">Def_Sistemas_Conectores_Cabos!$B$8</f>
        <v>SMA-RP 50-ohm</v>
      </c>
      <c r="P249" s="4" t="str">
        <f aca="false">Def_Sistemas_Conectores_Cabos!$B$8</f>
        <v>SMA-RP 50-ohm</v>
      </c>
      <c r="Q249" s="8" t="s">
        <v>80</v>
      </c>
      <c r="R249" s="11" t="n">
        <v>0.5</v>
      </c>
      <c r="S249" s="11" t="n">
        <v>0.5</v>
      </c>
      <c r="T249" s="4" t="str">
        <f aca="false">Def_Sistemas_Conectores_Cabos!$C$8</f>
        <v>Cabo coaxial semi-rígido</v>
      </c>
      <c r="U249" s="18"/>
      <c r="V249" s="13"/>
    </row>
    <row r="250" customFormat="false" ht="15.75" hidden="true" customHeight="true" outlineLevel="0" collapsed="false">
      <c r="A250" s="4" t="str">
        <f aca="false">Def_Sistemas_Conectores_Cabos!$A$22</f>
        <v>BPM de elétrons</v>
      </c>
      <c r="B250" s="5" t="str">
        <f aca="false">Datas_Entregas!$A$3</f>
        <v>BTS/Anel</v>
      </c>
      <c r="C250" s="6" t="n">
        <f aca="false" t="array" ref="C250:C250">INDEX(Datas_Entregas!$B$2:$B$100, MATCH(B250, Datas_Entregas!$A$2:$A$100, 0), 1)</f>
        <v>43296</v>
      </c>
      <c r="D250" s="5" t="str">
        <f aca="false">Def_Status_Montagem!$A$4</f>
        <v>Comprado / Esperando entrega</v>
      </c>
      <c r="E250" s="4" t="str">
        <f aca="false">Def_Status_Montagem!$B$4</f>
        <v>Contratada (inclui etiqueta)</v>
      </c>
      <c r="F250" s="7"/>
      <c r="G250" s="8"/>
      <c r="H250" s="7" t="str">
        <f aca="false" t="array" ref="H250:H250">INDEX(Def_Instancias_Equipamentos!$E$2:$E$4986, MATCH(K250, Def_Instancias_Equipamentos!$D$2:$D$4986, 0), 1)</f>
        <v>SI-11SP</v>
      </c>
      <c r="I250" s="8" t="str">
        <f aca="false" t="array" ref="I250:I250">INDEX(Def_Instancias_Equipamentos!$E$2:$E$4986, MATCH(L250, Def_Instancias_Equipamentos!$D$2:$D$4986, 0), 1)</f>
        <v>SI-11SP</v>
      </c>
      <c r="J250" s="8" t="str">
        <f aca="false">IF(H250=I250, "INTERNO", "EXTERNO")</f>
        <v>INTERNO</v>
      </c>
      <c r="K250" s="9" t="str">
        <f aca="false">Def_Instancias_Equipamentos!$D$551</f>
        <v>SI-11SP:DI-BPMPkup-2</v>
      </c>
      <c r="L250" s="4" t="str">
        <f aca="false">Def_Instancias_Equipamentos!$D$1073</f>
        <v>SI-11SP:DI-BPMSigPatch-2</v>
      </c>
      <c r="M250" s="10" t="s">
        <v>78</v>
      </c>
      <c r="N250" s="17" t="s">
        <v>81</v>
      </c>
      <c r="O250" s="9" t="str">
        <f aca="false">Def_Sistemas_Conectores_Cabos!$B$8</f>
        <v>SMA-RP 50-ohm</v>
      </c>
      <c r="P250" s="4" t="str">
        <f aca="false">Def_Sistemas_Conectores_Cabos!$B$8</f>
        <v>SMA-RP 50-ohm</v>
      </c>
      <c r="Q250" s="8" t="s">
        <v>80</v>
      </c>
      <c r="R250" s="11" t="n">
        <v>0.5</v>
      </c>
      <c r="S250" s="11" t="n">
        <v>0.5</v>
      </c>
      <c r="T250" s="4" t="str">
        <f aca="false">Def_Sistemas_Conectores_Cabos!$C$8</f>
        <v>Cabo coaxial semi-rígido</v>
      </c>
      <c r="U250" s="18"/>
      <c r="V250" s="13"/>
    </row>
    <row r="251" customFormat="false" ht="15.75" hidden="true" customHeight="true" outlineLevel="0" collapsed="false">
      <c r="A251" s="4" t="str">
        <f aca="false">Def_Sistemas_Conectores_Cabos!$A$22</f>
        <v>BPM de elétrons</v>
      </c>
      <c r="B251" s="5" t="str">
        <f aca="false">Datas_Entregas!$A$3</f>
        <v>BTS/Anel</v>
      </c>
      <c r="C251" s="6" t="n">
        <f aca="false" t="array" ref="C251:C251">INDEX(Datas_Entregas!$B$2:$B$100, MATCH(B251, Datas_Entregas!$A$2:$A$100, 0), 1)</f>
        <v>43296</v>
      </c>
      <c r="D251" s="5" t="str">
        <f aca="false">Def_Status_Montagem!$A$4</f>
        <v>Comprado / Esperando entrega</v>
      </c>
      <c r="E251" s="4" t="str">
        <f aca="false">Def_Status_Montagem!$B$4</f>
        <v>Contratada (inclui etiqueta)</v>
      </c>
      <c r="F251" s="7"/>
      <c r="G251" s="8"/>
      <c r="H251" s="7" t="str">
        <f aca="false" t="array" ref="H251:H251">INDEX(Def_Instancias_Equipamentos!$E$2:$E$4986, MATCH(K251, Def_Instancias_Equipamentos!$D$2:$D$4986, 0), 1)</f>
        <v>SI-12C1</v>
      </c>
      <c r="I251" s="8" t="str">
        <f aca="false" t="array" ref="I251:I251">INDEX(Def_Instancias_Equipamentos!$E$2:$E$4986, MATCH(L251, Def_Instancias_Equipamentos!$D$2:$D$4986, 0), 1)</f>
        <v>SI-12C1</v>
      </c>
      <c r="J251" s="8" t="str">
        <f aca="false">IF(H251=I251, "INTERNO", "EXTERNO")</f>
        <v>INTERNO</v>
      </c>
      <c r="K251" s="9" t="str">
        <f aca="false">Def_Instancias_Equipamentos!$D$458</f>
        <v>SI-12C1:DI-BPMPkup-1</v>
      </c>
      <c r="L251" s="4" t="str">
        <f aca="false">Def_Instancias_Equipamentos!$D$980</f>
        <v>SI-12C1:DI-BPMSigPatch-1</v>
      </c>
      <c r="M251" s="10" t="s">
        <v>78</v>
      </c>
      <c r="N251" s="17" t="s">
        <v>81</v>
      </c>
      <c r="O251" s="9" t="str">
        <f aca="false">Def_Sistemas_Conectores_Cabos!$B$8</f>
        <v>SMA-RP 50-ohm</v>
      </c>
      <c r="P251" s="4" t="str">
        <f aca="false">Def_Sistemas_Conectores_Cabos!$B$8</f>
        <v>SMA-RP 50-ohm</v>
      </c>
      <c r="Q251" s="8" t="s">
        <v>80</v>
      </c>
      <c r="R251" s="11" t="n">
        <v>0.5</v>
      </c>
      <c r="S251" s="11" t="n">
        <v>0.5</v>
      </c>
      <c r="T251" s="4" t="str">
        <f aca="false">Def_Sistemas_Conectores_Cabos!$C$8</f>
        <v>Cabo coaxial semi-rígido</v>
      </c>
      <c r="U251" s="18"/>
      <c r="V251" s="13"/>
    </row>
    <row r="252" customFormat="false" ht="15.75" hidden="true" customHeight="true" outlineLevel="0" collapsed="false">
      <c r="A252" s="4" t="str">
        <f aca="false">Def_Sistemas_Conectores_Cabos!$A$22</f>
        <v>BPM de elétrons</v>
      </c>
      <c r="B252" s="5" t="str">
        <f aca="false">Datas_Entregas!$A$3</f>
        <v>BTS/Anel</v>
      </c>
      <c r="C252" s="6" t="n">
        <f aca="false" t="array" ref="C252:C252">INDEX(Datas_Entregas!$B$2:$B$100, MATCH(B252, Datas_Entregas!$A$2:$A$100, 0), 1)</f>
        <v>43296</v>
      </c>
      <c r="D252" s="5" t="str">
        <f aca="false">Def_Status_Montagem!$A$4</f>
        <v>Comprado / Esperando entrega</v>
      </c>
      <c r="E252" s="4" t="str">
        <f aca="false">Def_Status_Montagem!$B$4</f>
        <v>Contratada (inclui etiqueta)</v>
      </c>
      <c r="F252" s="7"/>
      <c r="G252" s="8"/>
      <c r="H252" s="7" t="str">
        <f aca="false" t="array" ref="H252:H252">INDEX(Def_Instancias_Equipamentos!$E$2:$E$4986, MATCH(K252, Def_Instancias_Equipamentos!$D$2:$D$4986, 0), 1)</f>
        <v>SI-12C1</v>
      </c>
      <c r="I252" s="8" t="str">
        <f aca="false" t="array" ref="I252:I252">INDEX(Def_Instancias_Equipamentos!$E$2:$E$4986, MATCH(L252, Def_Instancias_Equipamentos!$D$2:$D$4986, 0), 1)</f>
        <v>SI-12C1</v>
      </c>
      <c r="J252" s="8" t="str">
        <f aca="false">IF(H252=I252, "INTERNO", "EXTERNO")</f>
        <v>INTERNO</v>
      </c>
      <c r="K252" s="9" t="str">
        <f aca="false">Def_Instancias_Equipamentos!$D$459</f>
        <v>SI-12C1:DI-BPMPkup-2</v>
      </c>
      <c r="L252" s="4" t="str">
        <f aca="false">Def_Instancias_Equipamentos!$D$981</f>
        <v>SI-12C1:DI-BPMSigPatch-2</v>
      </c>
      <c r="M252" s="10" t="s">
        <v>78</v>
      </c>
      <c r="N252" s="17" t="s">
        <v>81</v>
      </c>
      <c r="O252" s="9" t="str">
        <f aca="false">Def_Sistemas_Conectores_Cabos!$B$8</f>
        <v>SMA-RP 50-ohm</v>
      </c>
      <c r="P252" s="4" t="str">
        <f aca="false">Def_Sistemas_Conectores_Cabos!$B$8</f>
        <v>SMA-RP 50-ohm</v>
      </c>
      <c r="Q252" s="8" t="s">
        <v>80</v>
      </c>
      <c r="R252" s="11" t="n">
        <v>0.5</v>
      </c>
      <c r="S252" s="11" t="n">
        <v>0.5</v>
      </c>
      <c r="T252" s="4" t="str">
        <f aca="false">Def_Sistemas_Conectores_Cabos!$C$8</f>
        <v>Cabo coaxial semi-rígido</v>
      </c>
      <c r="U252" s="18"/>
      <c r="V252" s="13"/>
    </row>
    <row r="253" customFormat="false" ht="15.75" hidden="true" customHeight="true" outlineLevel="0" collapsed="false">
      <c r="A253" s="4" t="str">
        <f aca="false">Def_Sistemas_Conectores_Cabos!$A$22</f>
        <v>BPM de elétrons</v>
      </c>
      <c r="B253" s="5" t="str">
        <f aca="false">Datas_Entregas!$A$3</f>
        <v>BTS/Anel</v>
      </c>
      <c r="C253" s="6" t="n">
        <f aca="false" t="array" ref="C253:C253">INDEX(Datas_Entregas!$B$2:$B$100, MATCH(B253, Datas_Entregas!$A$2:$A$100, 0), 1)</f>
        <v>43296</v>
      </c>
      <c r="D253" s="5" t="str">
        <f aca="false">Def_Status_Montagem!$A$4</f>
        <v>Comprado / Esperando entrega</v>
      </c>
      <c r="E253" s="4" t="str">
        <f aca="false">Def_Status_Montagem!$B$4</f>
        <v>Contratada (inclui etiqueta)</v>
      </c>
      <c r="F253" s="7"/>
      <c r="G253" s="8"/>
      <c r="H253" s="7" t="str">
        <f aca="false" t="array" ref="H253:H253">INDEX(Def_Instancias_Equipamentos!$E$2:$E$4986, MATCH(K253, Def_Instancias_Equipamentos!$D$2:$D$4986, 0), 1)</f>
        <v>SI-12C2</v>
      </c>
      <c r="I253" s="8" t="str">
        <f aca="false" t="array" ref="I253:I253">INDEX(Def_Instancias_Equipamentos!$E$2:$E$4986, MATCH(L253, Def_Instancias_Equipamentos!$D$2:$D$4986, 0), 1)</f>
        <v>SI-12C2</v>
      </c>
      <c r="J253" s="8" t="str">
        <f aca="false">IF(H253=I253, "INTERNO", "EXTERNO")</f>
        <v>INTERNO</v>
      </c>
      <c r="K253" s="9" t="str">
        <f aca="false">Def_Instancias_Equipamentos!$D$460</f>
        <v>SI-12C2:DI-BPMPkup</v>
      </c>
      <c r="L253" s="4" t="str">
        <f aca="false">Def_Instancias_Equipamentos!$D$982</f>
        <v>SI-12C2:DI-BPMSigPatch</v>
      </c>
      <c r="M253" s="10" t="s">
        <v>78</v>
      </c>
      <c r="N253" s="17" t="s">
        <v>81</v>
      </c>
      <c r="O253" s="9" t="str">
        <f aca="false">Def_Sistemas_Conectores_Cabos!$B$8</f>
        <v>SMA-RP 50-ohm</v>
      </c>
      <c r="P253" s="4" t="str">
        <f aca="false">Def_Sistemas_Conectores_Cabos!$B$8</f>
        <v>SMA-RP 50-ohm</v>
      </c>
      <c r="Q253" s="8" t="s">
        <v>80</v>
      </c>
      <c r="R253" s="11" t="n">
        <v>0.5</v>
      </c>
      <c r="S253" s="11" t="n">
        <v>0.5</v>
      </c>
      <c r="T253" s="4" t="str">
        <f aca="false">Def_Sistemas_Conectores_Cabos!$C$8</f>
        <v>Cabo coaxial semi-rígido</v>
      </c>
      <c r="U253" s="18"/>
      <c r="V253" s="13"/>
    </row>
    <row r="254" customFormat="false" ht="15.75" hidden="true" customHeight="true" outlineLevel="0" collapsed="false">
      <c r="A254" s="4" t="str">
        <f aca="false">Def_Sistemas_Conectores_Cabos!$A$22</f>
        <v>BPM de elétrons</v>
      </c>
      <c r="B254" s="5" t="str">
        <f aca="false">Datas_Entregas!$A$3</f>
        <v>BTS/Anel</v>
      </c>
      <c r="C254" s="6" t="n">
        <f aca="false" t="array" ref="C254:C254">INDEX(Datas_Entregas!$B$2:$B$100, MATCH(B254, Datas_Entregas!$A$2:$A$100, 0), 1)</f>
        <v>43296</v>
      </c>
      <c r="D254" s="5" t="str">
        <f aca="false">Def_Status_Montagem!$A$4</f>
        <v>Comprado / Esperando entrega</v>
      </c>
      <c r="E254" s="4" t="str">
        <f aca="false">Def_Status_Montagem!$B$4</f>
        <v>Contratada (inclui etiqueta)</v>
      </c>
      <c r="F254" s="7"/>
      <c r="G254" s="8"/>
      <c r="H254" s="7" t="str">
        <f aca="false" t="array" ref="H254:H254">INDEX(Def_Instancias_Equipamentos!$E$2:$E$4986, MATCH(K254, Def_Instancias_Equipamentos!$D$2:$D$4986, 0), 1)</f>
        <v>SI-12C3</v>
      </c>
      <c r="I254" s="8" t="str">
        <f aca="false" t="array" ref="I254:I254">INDEX(Def_Instancias_Equipamentos!$E$2:$E$4986, MATCH(L254, Def_Instancias_Equipamentos!$D$2:$D$4986, 0), 1)</f>
        <v>SI-12C3</v>
      </c>
      <c r="J254" s="8" t="str">
        <f aca="false">IF(H254=I254, "INTERNO", "EXTERNO")</f>
        <v>INTERNO</v>
      </c>
      <c r="K254" s="9" t="str">
        <f aca="false">Def_Instancias_Equipamentos!$D$461</f>
        <v>SI-12C3:DI-BPMPkup-1</v>
      </c>
      <c r="L254" s="4" t="str">
        <f aca="false">Def_Instancias_Equipamentos!$D$983</f>
        <v>SI-12C3:DI-BPMSigPatch-1</v>
      </c>
      <c r="M254" s="10" t="s">
        <v>78</v>
      </c>
      <c r="N254" s="17" t="s">
        <v>81</v>
      </c>
      <c r="O254" s="9" t="str">
        <f aca="false">Def_Sistemas_Conectores_Cabos!$B$8</f>
        <v>SMA-RP 50-ohm</v>
      </c>
      <c r="P254" s="4" t="str">
        <f aca="false">Def_Sistemas_Conectores_Cabos!$B$8</f>
        <v>SMA-RP 50-ohm</v>
      </c>
      <c r="Q254" s="8" t="s">
        <v>80</v>
      </c>
      <c r="R254" s="11" t="n">
        <v>0.5</v>
      </c>
      <c r="S254" s="11" t="n">
        <v>0.5</v>
      </c>
      <c r="T254" s="4" t="str">
        <f aca="false">Def_Sistemas_Conectores_Cabos!$C$8</f>
        <v>Cabo coaxial semi-rígido</v>
      </c>
      <c r="U254" s="18"/>
      <c r="V254" s="13"/>
    </row>
    <row r="255" customFormat="false" ht="15.75" hidden="true" customHeight="true" outlineLevel="0" collapsed="false">
      <c r="A255" s="4" t="str">
        <f aca="false">Def_Sistemas_Conectores_Cabos!$A$22</f>
        <v>BPM de elétrons</v>
      </c>
      <c r="B255" s="5" t="str">
        <f aca="false">Datas_Entregas!$A$3</f>
        <v>BTS/Anel</v>
      </c>
      <c r="C255" s="6" t="n">
        <f aca="false" t="array" ref="C255:C255">INDEX(Datas_Entregas!$B$2:$B$100, MATCH(B255, Datas_Entregas!$A$2:$A$100, 0), 1)</f>
        <v>43296</v>
      </c>
      <c r="D255" s="5" t="str">
        <f aca="false">Def_Status_Montagem!$A$4</f>
        <v>Comprado / Esperando entrega</v>
      </c>
      <c r="E255" s="4" t="str">
        <f aca="false">Def_Status_Montagem!$B$4</f>
        <v>Contratada (inclui etiqueta)</v>
      </c>
      <c r="F255" s="7"/>
      <c r="G255" s="8"/>
      <c r="H255" s="7" t="str">
        <f aca="false" t="array" ref="H255:H255">INDEX(Def_Instancias_Equipamentos!$E$2:$E$4986, MATCH(K255, Def_Instancias_Equipamentos!$D$2:$D$4986, 0), 1)</f>
        <v>SI-12C3</v>
      </c>
      <c r="I255" s="8" t="str">
        <f aca="false" t="array" ref="I255:I255">INDEX(Def_Instancias_Equipamentos!$E$2:$E$4986, MATCH(L255, Def_Instancias_Equipamentos!$D$2:$D$4986, 0), 1)</f>
        <v>SI-12C3</v>
      </c>
      <c r="J255" s="8" t="str">
        <f aca="false">IF(H255=I255, "INTERNO", "EXTERNO")</f>
        <v>INTERNO</v>
      </c>
      <c r="K255" s="9" t="str">
        <f aca="false">Def_Instancias_Equipamentos!$D$462</f>
        <v>SI-12C3:DI-BPMPkup-2</v>
      </c>
      <c r="L255" s="4" t="str">
        <f aca="false">Def_Instancias_Equipamentos!$D$984</f>
        <v>SI-12C3:DI-BPMSigPatch-2</v>
      </c>
      <c r="M255" s="10" t="s">
        <v>78</v>
      </c>
      <c r="N255" s="17" t="s">
        <v>81</v>
      </c>
      <c r="O255" s="9" t="str">
        <f aca="false">Def_Sistemas_Conectores_Cabos!$B$8</f>
        <v>SMA-RP 50-ohm</v>
      </c>
      <c r="P255" s="4" t="str">
        <f aca="false">Def_Sistemas_Conectores_Cabos!$B$8</f>
        <v>SMA-RP 50-ohm</v>
      </c>
      <c r="Q255" s="8" t="s">
        <v>80</v>
      </c>
      <c r="R255" s="11" t="n">
        <v>0.5</v>
      </c>
      <c r="S255" s="11" t="n">
        <v>0.5</v>
      </c>
      <c r="T255" s="4" t="str">
        <f aca="false">Def_Sistemas_Conectores_Cabos!$C$8</f>
        <v>Cabo coaxial semi-rígido</v>
      </c>
      <c r="U255" s="18"/>
      <c r="V255" s="13"/>
    </row>
    <row r="256" customFormat="false" ht="15.75" hidden="true" customHeight="true" outlineLevel="0" collapsed="false">
      <c r="A256" s="4" t="str">
        <f aca="false">Def_Sistemas_Conectores_Cabos!$A$22</f>
        <v>BPM de elétrons</v>
      </c>
      <c r="B256" s="5" t="str">
        <f aca="false">Datas_Entregas!$A$3</f>
        <v>BTS/Anel</v>
      </c>
      <c r="C256" s="6" t="n">
        <f aca="false" t="array" ref="C256:C256">INDEX(Datas_Entregas!$B$2:$B$100, MATCH(B256, Datas_Entregas!$A$2:$A$100, 0), 1)</f>
        <v>43296</v>
      </c>
      <c r="D256" s="5" t="str">
        <f aca="false">Def_Status_Montagem!$A$4</f>
        <v>Comprado / Esperando entrega</v>
      </c>
      <c r="E256" s="4" t="str">
        <f aca="false">Def_Status_Montagem!$B$4</f>
        <v>Contratada (inclui etiqueta)</v>
      </c>
      <c r="F256" s="7"/>
      <c r="G256" s="8"/>
      <c r="H256" s="7" t="str">
        <f aca="false" t="array" ref="H256:H256">INDEX(Def_Instancias_Equipamentos!$E$2:$E$4986, MATCH(K256, Def_Instancias_Equipamentos!$D$2:$D$4986, 0), 1)</f>
        <v>SI-12C4</v>
      </c>
      <c r="I256" s="8" t="str">
        <f aca="false" t="array" ref="I256:I256">INDEX(Def_Instancias_Equipamentos!$E$2:$E$4986, MATCH(L256, Def_Instancias_Equipamentos!$D$2:$D$4986, 0), 1)</f>
        <v>SI-12C4</v>
      </c>
      <c r="J256" s="8" t="str">
        <f aca="false">IF(H256=I256, "INTERNO", "EXTERNO")</f>
        <v>INTERNO</v>
      </c>
      <c r="K256" s="9" t="str">
        <f aca="false">Def_Instancias_Equipamentos!$D$463</f>
        <v>SI-12C4:DI-BPMPkup</v>
      </c>
      <c r="L256" s="4" t="str">
        <f aca="false">Def_Instancias_Equipamentos!$D$985</f>
        <v>SI-12C4:DI-BPMSigPatch</v>
      </c>
      <c r="M256" s="10" t="s">
        <v>78</v>
      </c>
      <c r="N256" s="17" t="s">
        <v>81</v>
      </c>
      <c r="O256" s="9" t="str">
        <f aca="false">Def_Sistemas_Conectores_Cabos!$B$8</f>
        <v>SMA-RP 50-ohm</v>
      </c>
      <c r="P256" s="4" t="str">
        <f aca="false">Def_Sistemas_Conectores_Cabos!$B$8</f>
        <v>SMA-RP 50-ohm</v>
      </c>
      <c r="Q256" s="8" t="s">
        <v>80</v>
      </c>
      <c r="R256" s="11" t="n">
        <v>0.5</v>
      </c>
      <c r="S256" s="11" t="n">
        <v>0.5</v>
      </c>
      <c r="T256" s="4" t="str">
        <f aca="false">Def_Sistemas_Conectores_Cabos!$C$8</f>
        <v>Cabo coaxial semi-rígido</v>
      </c>
      <c r="U256" s="18"/>
      <c r="V256" s="13"/>
    </row>
    <row r="257" customFormat="false" ht="15.75" hidden="true" customHeight="true" outlineLevel="0" collapsed="false">
      <c r="A257" s="4" t="str">
        <f aca="false">Def_Sistemas_Conectores_Cabos!$A$22</f>
        <v>BPM de elétrons</v>
      </c>
      <c r="B257" s="5" t="str">
        <f aca="false">Datas_Entregas!$A$3</f>
        <v>BTS/Anel</v>
      </c>
      <c r="C257" s="6" t="n">
        <f aca="false" t="array" ref="C257:C257">INDEX(Datas_Entregas!$B$2:$B$100, MATCH(B257, Datas_Entregas!$A$2:$A$100, 0), 1)</f>
        <v>43296</v>
      </c>
      <c r="D257" s="5" t="str">
        <f aca="false">Def_Status_Montagem!$A$4</f>
        <v>Comprado / Esperando entrega</v>
      </c>
      <c r="E257" s="4" t="str">
        <f aca="false">Def_Status_Montagem!$B$4</f>
        <v>Contratada (inclui etiqueta)</v>
      </c>
      <c r="F257" s="7"/>
      <c r="G257" s="8"/>
      <c r="H257" s="7" t="str">
        <f aca="false" t="array" ref="H257:H257">INDEX(Def_Instancias_Equipamentos!$E$2:$E$4986, MATCH(K257, Def_Instancias_Equipamentos!$D$2:$D$4986, 0), 1)</f>
        <v>SI-12M1</v>
      </c>
      <c r="I257" s="8" t="str">
        <f aca="false" t="array" ref="I257:I257">INDEX(Def_Instancias_Equipamentos!$E$2:$E$4986, MATCH(L257, Def_Instancias_Equipamentos!$D$2:$D$4986, 0), 1)</f>
        <v>SI-12M1</v>
      </c>
      <c r="J257" s="8" t="str">
        <f aca="false">IF(H257=I257, "INTERNO", "EXTERNO")</f>
        <v>INTERNO</v>
      </c>
      <c r="K257" s="9" t="str">
        <f aca="false">Def_Instancias_Equipamentos!$D$464</f>
        <v>SI-12M1:DI-BPMPkup</v>
      </c>
      <c r="L257" s="4" t="str">
        <f aca="false">Def_Instancias_Equipamentos!$D$986</f>
        <v>SI-12M1:DI-BPMSigPatch</v>
      </c>
      <c r="M257" s="10" t="s">
        <v>78</v>
      </c>
      <c r="N257" s="17" t="s">
        <v>81</v>
      </c>
      <c r="O257" s="9" t="str">
        <f aca="false">Def_Sistemas_Conectores_Cabos!$B$8</f>
        <v>SMA-RP 50-ohm</v>
      </c>
      <c r="P257" s="4" t="str">
        <f aca="false">Def_Sistemas_Conectores_Cabos!$B$8</f>
        <v>SMA-RP 50-ohm</v>
      </c>
      <c r="Q257" s="8" t="s">
        <v>80</v>
      </c>
      <c r="R257" s="11" t="n">
        <v>0.5</v>
      </c>
      <c r="S257" s="11" t="n">
        <v>0.5</v>
      </c>
      <c r="T257" s="4" t="str">
        <f aca="false">Def_Sistemas_Conectores_Cabos!$C$8</f>
        <v>Cabo coaxial semi-rígido</v>
      </c>
      <c r="U257" s="18"/>
      <c r="V257" s="13"/>
    </row>
    <row r="258" customFormat="false" ht="15.75" hidden="true" customHeight="true" outlineLevel="0" collapsed="false">
      <c r="A258" s="4" t="str">
        <f aca="false">Def_Sistemas_Conectores_Cabos!$A$22</f>
        <v>BPM de elétrons</v>
      </c>
      <c r="B258" s="5" t="str">
        <f aca="false">Datas_Entregas!$A$3</f>
        <v>BTS/Anel</v>
      </c>
      <c r="C258" s="6" t="n">
        <f aca="false" t="array" ref="C258:C258">INDEX(Datas_Entregas!$B$2:$B$100, MATCH(B258, Datas_Entregas!$A$2:$A$100, 0), 1)</f>
        <v>43296</v>
      </c>
      <c r="D258" s="5" t="str">
        <f aca="false">Def_Status_Montagem!$A$4</f>
        <v>Comprado / Esperando entrega</v>
      </c>
      <c r="E258" s="4" t="str">
        <f aca="false">Def_Status_Montagem!$B$4</f>
        <v>Contratada (inclui etiqueta)</v>
      </c>
      <c r="F258" s="7"/>
      <c r="G258" s="8"/>
      <c r="H258" s="7" t="str">
        <f aca="false" t="array" ref="H258:H258">INDEX(Def_Instancias_Equipamentos!$E$2:$E$4986, MATCH(K258, Def_Instancias_Equipamentos!$D$2:$D$4986, 0), 1)</f>
        <v>SI-12M2</v>
      </c>
      <c r="I258" s="8" t="str">
        <f aca="false" t="array" ref="I258:I258">INDEX(Def_Instancias_Equipamentos!$E$2:$E$4986, MATCH(L258, Def_Instancias_Equipamentos!$D$2:$D$4986, 0), 1)</f>
        <v>SI-12M2</v>
      </c>
      <c r="J258" s="8" t="str">
        <f aca="false">IF(H258=I258, "INTERNO", "EXTERNO")</f>
        <v>INTERNO</v>
      </c>
      <c r="K258" s="9" t="str">
        <f aca="false">Def_Instancias_Equipamentos!$D$465</f>
        <v>SI-12M2:DI-BPMPkup</v>
      </c>
      <c r="L258" s="4" t="str">
        <f aca="false">Def_Instancias_Equipamentos!$D$987</f>
        <v>SI-12M2:DI-BPMSigPatch</v>
      </c>
      <c r="M258" s="10" t="s">
        <v>78</v>
      </c>
      <c r="N258" s="17" t="s">
        <v>81</v>
      </c>
      <c r="O258" s="9" t="str">
        <f aca="false">Def_Sistemas_Conectores_Cabos!$B$8</f>
        <v>SMA-RP 50-ohm</v>
      </c>
      <c r="P258" s="4" t="str">
        <f aca="false">Def_Sistemas_Conectores_Cabos!$B$8</f>
        <v>SMA-RP 50-ohm</v>
      </c>
      <c r="Q258" s="8" t="s">
        <v>80</v>
      </c>
      <c r="R258" s="11" t="n">
        <v>0.5</v>
      </c>
      <c r="S258" s="11" t="n">
        <v>0.5</v>
      </c>
      <c r="T258" s="4" t="str">
        <f aca="false">Def_Sistemas_Conectores_Cabos!$C$8</f>
        <v>Cabo coaxial semi-rígido</v>
      </c>
      <c r="U258" s="18"/>
      <c r="V258" s="13"/>
    </row>
    <row r="259" customFormat="false" ht="15.75" hidden="true" customHeight="true" outlineLevel="0" collapsed="false">
      <c r="A259" s="4" t="str">
        <f aca="false">Def_Sistemas_Conectores_Cabos!$A$22</f>
        <v>BPM de elétrons</v>
      </c>
      <c r="B259" s="5" t="str">
        <f aca="false">Datas_Entregas!$A$3</f>
        <v>BTS/Anel</v>
      </c>
      <c r="C259" s="6" t="n">
        <f aca="false" t="array" ref="C259:C259">INDEX(Datas_Entregas!$B$2:$B$100, MATCH(B259, Datas_Entregas!$A$2:$A$100, 0), 1)</f>
        <v>43296</v>
      </c>
      <c r="D259" s="5" t="str">
        <f aca="false">Def_Status_Montagem!$A$4</f>
        <v>Comprado / Esperando entrega</v>
      </c>
      <c r="E259" s="4" t="str">
        <f aca="false">Def_Status_Montagem!$B$4</f>
        <v>Contratada (inclui etiqueta)</v>
      </c>
      <c r="F259" s="7"/>
      <c r="G259" s="8"/>
      <c r="H259" s="7" t="str">
        <f aca="false" t="array" ref="H259:H259">INDEX(Def_Instancias_Equipamentos!$E$2:$E$4986, MATCH(K259, Def_Instancias_Equipamentos!$D$2:$D$4986, 0), 1)</f>
        <v>SI-12SB</v>
      </c>
      <c r="I259" s="8" t="str">
        <f aca="false" t="array" ref="I259:I259">INDEX(Def_Instancias_Equipamentos!$E$2:$E$4986, MATCH(L259, Def_Instancias_Equipamentos!$D$2:$D$4986, 0), 1)</f>
        <v>SI-12SB</v>
      </c>
      <c r="J259" s="8" t="str">
        <f aca="false">IF(H259=I259, "INTERNO", "EXTERNO")</f>
        <v>INTERNO</v>
      </c>
      <c r="K259" s="9" t="str">
        <f aca="false">Def_Instancias_Equipamentos!$D$552</f>
        <v>SI-12SB:DI-BPMPkup-1</v>
      </c>
      <c r="L259" s="4" t="str">
        <f aca="false">Def_Instancias_Equipamentos!$D$1074</f>
        <v>SI-12SB:DI-BPMSigPatch-1</v>
      </c>
      <c r="M259" s="10" t="s">
        <v>78</v>
      </c>
      <c r="N259" s="17" t="s">
        <v>81</v>
      </c>
      <c r="O259" s="9" t="str">
        <f aca="false">Def_Sistemas_Conectores_Cabos!$B$8</f>
        <v>SMA-RP 50-ohm</v>
      </c>
      <c r="P259" s="4" t="str">
        <f aca="false">Def_Sistemas_Conectores_Cabos!$B$8</f>
        <v>SMA-RP 50-ohm</v>
      </c>
      <c r="Q259" s="8" t="s">
        <v>80</v>
      </c>
      <c r="R259" s="11" t="n">
        <v>0.5</v>
      </c>
      <c r="S259" s="11" t="n">
        <v>0.5</v>
      </c>
      <c r="T259" s="4" t="str">
        <f aca="false">Def_Sistemas_Conectores_Cabos!$C$8</f>
        <v>Cabo coaxial semi-rígido</v>
      </c>
      <c r="U259" s="18"/>
      <c r="V259" s="13"/>
    </row>
    <row r="260" customFormat="false" ht="15.75" hidden="true" customHeight="true" outlineLevel="0" collapsed="false">
      <c r="A260" s="4" t="str">
        <f aca="false">Def_Sistemas_Conectores_Cabos!$A$22</f>
        <v>BPM de elétrons</v>
      </c>
      <c r="B260" s="5" t="str">
        <f aca="false">Datas_Entregas!$A$3</f>
        <v>BTS/Anel</v>
      </c>
      <c r="C260" s="6" t="n">
        <f aca="false" t="array" ref="C260:C260">INDEX(Datas_Entregas!$B$2:$B$100, MATCH(B260, Datas_Entregas!$A$2:$A$100, 0), 1)</f>
        <v>43296</v>
      </c>
      <c r="D260" s="5" t="str">
        <f aca="false">Def_Status_Montagem!$A$4</f>
        <v>Comprado / Esperando entrega</v>
      </c>
      <c r="E260" s="4" t="str">
        <f aca="false">Def_Status_Montagem!$B$4</f>
        <v>Contratada (inclui etiqueta)</v>
      </c>
      <c r="F260" s="7"/>
      <c r="G260" s="8"/>
      <c r="H260" s="7" t="str">
        <f aca="false" t="array" ref="H260:H260">INDEX(Def_Instancias_Equipamentos!$E$2:$E$4986, MATCH(K260, Def_Instancias_Equipamentos!$D$2:$D$4986, 0), 1)</f>
        <v>SI-12SB</v>
      </c>
      <c r="I260" s="8" t="str">
        <f aca="false" t="array" ref="I260:I260">INDEX(Def_Instancias_Equipamentos!$E$2:$E$4986, MATCH(L260, Def_Instancias_Equipamentos!$D$2:$D$4986, 0), 1)</f>
        <v>SI-12SB</v>
      </c>
      <c r="J260" s="8" t="str">
        <f aca="false">IF(H260=I260, "INTERNO", "EXTERNO")</f>
        <v>INTERNO</v>
      </c>
      <c r="K260" s="9" t="str">
        <f aca="false">Def_Instancias_Equipamentos!$D$553</f>
        <v>SI-12SB:DI-BPMPkup-2</v>
      </c>
      <c r="L260" s="4" t="str">
        <f aca="false">Def_Instancias_Equipamentos!$D$1075</f>
        <v>SI-12SB:DI-BPMSigPatch-2</v>
      </c>
      <c r="M260" s="10" t="s">
        <v>78</v>
      </c>
      <c r="N260" s="17" t="s">
        <v>81</v>
      </c>
      <c r="O260" s="9" t="str">
        <f aca="false">Def_Sistemas_Conectores_Cabos!$B$8</f>
        <v>SMA-RP 50-ohm</v>
      </c>
      <c r="P260" s="4" t="str">
        <f aca="false">Def_Sistemas_Conectores_Cabos!$B$8</f>
        <v>SMA-RP 50-ohm</v>
      </c>
      <c r="Q260" s="8" t="s">
        <v>80</v>
      </c>
      <c r="R260" s="11" t="n">
        <v>0.5</v>
      </c>
      <c r="S260" s="11" t="n">
        <v>0.5</v>
      </c>
      <c r="T260" s="4" t="str">
        <f aca="false">Def_Sistemas_Conectores_Cabos!$C$8</f>
        <v>Cabo coaxial semi-rígido</v>
      </c>
      <c r="U260" s="18"/>
      <c r="V260" s="13"/>
    </row>
    <row r="261" customFormat="false" ht="15.75" hidden="true" customHeight="true" outlineLevel="0" collapsed="false">
      <c r="A261" s="4" t="str">
        <f aca="false">Def_Sistemas_Conectores_Cabos!$A$22</f>
        <v>BPM de elétrons</v>
      </c>
      <c r="B261" s="5" t="str">
        <f aca="false">Datas_Entregas!$A$3</f>
        <v>BTS/Anel</v>
      </c>
      <c r="C261" s="6" t="n">
        <f aca="false" t="array" ref="C261:C261">INDEX(Datas_Entregas!$B$2:$B$100, MATCH(B261, Datas_Entregas!$A$2:$A$100, 0), 1)</f>
        <v>43296</v>
      </c>
      <c r="D261" s="5" t="str">
        <f aca="false">Def_Status_Montagem!$A$4</f>
        <v>Comprado / Esperando entrega</v>
      </c>
      <c r="E261" s="4" t="str">
        <f aca="false">Def_Status_Montagem!$B$4</f>
        <v>Contratada (inclui etiqueta)</v>
      </c>
      <c r="F261" s="7"/>
      <c r="G261" s="8"/>
      <c r="H261" s="7" t="str">
        <f aca="false" t="array" ref="H261:H261">INDEX(Def_Instancias_Equipamentos!$E$2:$E$4986, MATCH(K261, Def_Instancias_Equipamentos!$D$2:$D$4986, 0), 1)</f>
        <v>SI-13C1</v>
      </c>
      <c r="I261" s="8" t="str">
        <f aca="false" t="array" ref="I261:I261">INDEX(Def_Instancias_Equipamentos!$E$2:$E$4986, MATCH(L261, Def_Instancias_Equipamentos!$D$2:$D$4986, 0), 1)</f>
        <v>SI-13C1</v>
      </c>
      <c r="J261" s="8" t="str">
        <f aca="false">IF(H261=I261, "INTERNO", "EXTERNO")</f>
        <v>INTERNO</v>
      </c>
      <c r="K261" s="9" t="str">
        <f aca="false">Def_Instancias_Equipamentos!$D$466</f>
        <v>SI-13C1:DI-BPMPkup-1</v>
      </c>
      <c r="L261" s="4" t="str">
        <f aca="false">Def_Instancias_Equipamentos!$D$988</f>
        <v>SI-13C1:DI-BPMSigPatch-1</v>
      </c>
      <c r="M261" s="10" t="s">
        <v>78</v>
      </c>
      <c r="N261" s="17" t="s">
        <v>81</v>
      </c>
      <c r="O261" s="9" t="str">
        <f aca="false">Def_Sistemas_Conectores_Cabos!$B$8</f>
        <v>SMA-RP 50-ohm</v>
      </c>
      <c r="P261" s="4" t="str">
        <f aca="false">Def_Sistemas_Conectores_Cabos!$B$8</f>
        <v>SMA-RP 50-ohm</v>
      </c>
      <c r="Q261" s="8" t="s">
        <v>80</v>
      </c>
      <c r="R261" s="11" t="n">
        <v>0.5</v>
      </c>
      <c r="S261" s="11" t="n">
        <v>0.5</v>
      </c>
      <c r="T261" s="4" t="str">
        <f aca="false">Def_Sistemas_Conectores_Cabos!$C$8</f>
        <v>Cabo coaxial semi-rígido</v>
      </c>
      <c r="U261" s="18"/>
      <c r="V261" s="13"/>
    </row>
    <row r="262" customFormat="false" ht="15.75" hidden="true" customHeight="true" outlineLevel="0" collapsed="false">
      <c r="A262" s="4" t="str">
        <f aca="false">Def_Sistemas_Conectores_Cabos!$A$22</f>
        <v>BPM de elétrons</v>
      </c>
      <c r="B262" s="5" t="str">
        <f aca="false">Datas_Entregas!$A$3</f>
        <v>BTS/Anel</v>
      </c>
      <c r="C262" s="6" t="n">
        <f aca="false" t="array" ref="C262:C262">INDEX(Datas_Entregas!$B$2:$B$100, MATCH(B262, Datas_Entregas!$A$2:$A$100, 0), 1)</f>
        <v>43296</v>
      </c>
      <c r="D262" s="5" t="str">
        <f aca="false">Def_Status_Montagem!$A$4</f>
        <v>Comprado / Esperando entrega</v>
      </c>
      <c r="E262" s="4" t="str">
        <f aca="false">Def_Status_Montagem!$B$4</f>
        <v>Contratada (inclui etiqueta)</v>
      </c>
      <c r="F262" s="7"/>
      <c r="G262" s="8"/>
      <c r="H262" s="7" t="str">
        <f aca="false" t="array" ref="H262:H262">INDEX(Def_Instancias_Equipamentos!$E$2:$E$4986, MATCH(K262, Def_Instancias_Equipamentos!$D$2:$D$4986, 0), 1)</f>
        <v>SI-13C1</v>
      </c>
      <c r="I262" s="8" t="str">
        <f aca="false" t="array" ref="I262:I262">INDEX(Def_Instancias_Equipamentos!$E$2:$E$4986, MATCH(L262, Def_Instancias_Equipamentos!$D$2:$D$4986, 0), 1)</f>
        <v>SI-13C1</v>
      </c>
      <c r="J262" s="8" t="str">
        <f aca="false">IF(H262=I262, "INTERNO", "EXTERNO")</f>
        <v>INTERNO</v>
      </c>
      <c r="K262" s="9" t="str">
        <f aca="false">Def_Instancias_Equipamentos!$D$467</f>
        <v>SI-13C1:DI-BPMPkup-2</v>
      </c>
      <c r="L262" s="4" t="str">
        <f aca="false">Def_Instancias_Equipamentos!$D$989</f>
        <v>SI-13C1:DI-BPMSigPatch-2</v>
      </c>
      <c r="M262" s="10" t="s">
        <v>78</v>
      </c>
      <c r="N262" s="17" t="s">
        <v>81</v>
      </c>
      <c r="O262" s="9" t="str">
        <f aca="false">Def_Sistemas_Conectores_Cabos!$B$8</f>
        <v>SMA-RP 50-ohm</v>
      </c>
      <c r="P262" s="4" t="str">
        <f aca="false">Def_Sistemas_Conectores_Cabos!$B$8</f>
        <v>SMA-RP 50-ohm</v>
      </c>
      <c r="Q262" s="8" t="s">
        <v>80</v>
      </c>
      <c r="R262" s="11" t="n">
        <v>0.5</v>
      </c>
      <c r="S262" s="11" t="n">
        <v>0.5</v>
      </c>
      <c r="T262" s="4" t="str">
        <f aca="false">Def_Sistemas_Conectores_Cabos!$C$8</f>
        <v>Cabo coaxial semi-rígido</v>
      </c>
      <c r="U262" s="18"/>
      <c r="V262" s="13"/>
    </row>
    <row r="263" customFormat="false" ht="15.75" hidden="true" customHeight="true" outlineLevel="0" collapsed="false">
      <c r="A263" s="4" t="str">
        <f aca="false">Def_Sistemas_Conectores_Cabos!$A$22</f>
        <v>BPM de elétrons</v>
      </c>
      <c r="B263" s="5" t="str">
        <f aca="false">Datas_Entregas!$A$3</f>
        <v>BTS/Anel</v>
      </c>
      <c r="C263" s="6" t="n">
        <f aca="false" t="array" ref="C263:C263">INDEX(Datas_Entregas!$B$2:$B$100, MATCH(B263, Datas_Entregas!$A$2:$A$100, 0), 1)</f>
        <v>43296</v>
      </c>
      <c r="D263" s="5" t="str">
        <f aca="false">Def_Status_Montagem!$A$4</f>
        <v>Comprado / Esperando entrega</v>
      </c>
      <c r="E263" s="4" t="str">
        <f aca="false">Def_Status_Montagem!$B$4</f>
        <v>Contratada (inclui etiqueta)</v>
      </c>
      <c r="F263" s="7"/>
      <c r="G263" s="8"/>
      <c r="H263" s="7" t="str">
        <f aca="false" t="array" ref="H263:H263">INDEX(Def_Instancias_Equipamentos!$E$2:$E$4986, MATCH(K263, Def_Instancias_Equipamentos!$D$2:$D$4986, 0), 1)</f>
        <v>SI-13C2</v>
      </c>
      <c r="I263" s="8" t="str">
        <f aca="false" t="array" ref="I263:I263">INDEX(Def_Instancias_Equipamentos!$E$2:$E$4986, MATCH(L263, Def_Instancias_Equipamentos!$D$2:$D$4986, 0), 1)</f>
        <v>SI-13C2</v>
      </c>
      <c r="J263" s="8" t="str">
        <f aca="false">IF(H263=I263, "INTERNO", "EXTERNO")</f>
        <v>INTERNO</v>
      </c>
      <c r="K263" s="9" t="str">
        <f aca="false">Def_Instancias_Equipamentos!$D$468</f>
        <v>SI-13C2:DI-BPMPkup</v>
      </c>
      <c r="L263" s="4" t="str">
        <f aca="false">Def_Instancias_Equipamentos!$D$990</f>
        <v>SI-13C2:DI-BPMSigPatch</v>
      </c>
      <c r="M263" s="10" t="s">
        <v>78</v>
      </c>
      <c r="N263" s="17" t="s">
        <v>81</v>
      </c>
      <c r="O263" s="9" t="str">
        <f aca="false">Def_Sistemas_Conectores_Cabos!$B$8</f>
        <v>SMA-RP 50-ohm</v>
      </c>
      <c r="P263" s="4" t="str">
        <f aca="false">Def_Sistemas_Conectores_Cabos!$B$8</f>
        <v>SMA-RP 50-ohm</v>
      </c>
      <c r="Q263" s="8" t="s">
        <v>80</v>
      </c>
      <c r="R263" s="11" t="n">
        <v>0.5</v>
      </c>
      <c r="S263" s="11" t="n">
        <v>0.5</v>
      </c>
      <c r="T263" s="4" t="str">
        <f aca="false">Def_Sistemas_Conectores_Cabos!$C$8</f>
        <v>Cabo coaxial semi-rígido</v>
      </c>
      <c r="U263" s="18"/>
      <c r="V263" s="13"/>
    </row>
    <row r="264" customFormat="false" ht="15.75" hidden="true" customHeight="true" outlineLevel="0" collapsed="false">
      <c r="A264" s="4" t="str">
        <f aca="false">Def_Sistemas_Conectores_Cabos!$A$22</f>
        <v>BPM de elétrons</v>
      </c>
      <c r="B264" s="5" t="str">
        <f aca="false">Datas_Entregas!$A$3</f>
        <v>BTS/Anel</v>
      </c>
      <c r="C264" s="6" t="n">
        <f aca="false" t="array" ref="C264:C264">INDEX(Datas_Entregas!$B$2:$B$100, MATCH(B264, Datas_Entregas!$A$2:$A$100, 0), 1)</f>
        <v>43296</v>
      </c>
      <c r="D264" s="5" t="str">
        <f aca="false">Def_Status_Montagem!$A$4</f>
        <v>Comprado / Esperando entrega</v>
      </c>
      <c r="E264" s="4" t="str">
        <f aca="false">Def_Status_Montagem!$B$4</f>
        <v>Contratada (inclui etiqueta)</v>
      </c>
      <c r="F264" s="7"/>
      <c r="G264" s="8"/>
      <c r="H264" s="7" t="str">
        <f aca="false" t="array" ref="H264:H264">INDEX(Def_Instancias_Equipamentos!$E$2:$E$4986, MATCH(K264, Def_Instancias_Equipamentos!$D$2:$D$4986, 0), 1)</f>
        <v>SI-13C3</v>
      </c>
      <c r="I264" s="8" t="str">
        <f aca="false" t="array" ref="I264:I264">INDEX(Def_Instancias_Equipamentos!$E$2:$E$4986, MATCH(L264, Def_Instancias_Equipamentos!$D$2:$D$4986, 0), 1)</f>
        <v>SI-13C3</v>
      </c>
      <c r="J264" s="8" t="str">
        <f aca="false">IF(H264=I264, "INTERNO", "EXTERNO")</f>
        <v>INTERNO</v>
      </c>
      <c r="K264" s="9" t="str">
        <f aca="false">Def_Instancias_Equipamentos!$D$469</f>
        <v>SI-13C3:DI-BPMPkup-1</v>
      </c>
      <c r="L264" s="4" t="str">
        <f aca="false">Def_Instancias_Equipamentos!$D$991</f>
        <v>SI-13C3:DI-BPMSigPatch-1</v>
      </c>
      <c r="M264" s="10" t="s">
        <v>78</v>
      </c>
      <c r="N264" s="17" t="s">
        <v>81</v>
      </c>
      <c r="O264" s="9" t="str">
        <f aca="false">Def_Sistemas_Conectores_Cabos!$B$8</f>
        <v>SMA-RP 50-ohm</v>
      </c>
      <c r="P264" s="4" t="str">
        <f aca="false">Def_Sistemas_Conectores_Cabos!$B$8</f>
        <v>SMA-RP 50-ohm</v>
      </c>
      <c r="Q264" s="8" t="s">
        <v>80</v>
      </c>
      <c r="R264" s="11" t="n">
        <v>0.5</v>
      </c>
      <c r="S264" s="11" t="n">
        <v>0.5</v>
      </c>
      <c r="T264" s="4" t="str">
        <f aca="false">Def_Sistemas_Conectores_Cabos!$C$8</f>
        <v>Cabo coaxial semi-rígido</v>
      </c>
      <c r="U264" s="18"/>
      <c r="V264" s="13"/>
    </row>
    <row r="265" customFormat="false" ht="15.75" hidden="true" customHeight="true" outlineLevel="0" collapsed="false">
      <c r="A265" s="4" t="str">
        <f aca="false">Def_Sistemas_Conectores_Cabos!$A$22</f>
        <v>BPM de elétrons</v>
      </c>
      <c r="B265" s="5" t="str">
        <f aca="false">Datas_Entregas!$A$3</f>
        <v>BTS/Anel</v>
      </c>
      <c r="C265" s="6" t="n">
        <f aca="false" t="array" ref="C265:C265">INDEX(Datas_Entregas!$B$2:$B$100, MATCH(B265, Datas_Entregas!$A$2:$A$100, 0), 1)</f>
        <v>43296</v>
      </c>
      <c r="D265" s="5" t="str">
        <f aca="false">Def_Status_Montagem!$A$4</f>
        <v>Comprado / Esperando entrega</v>
      </c>
      <c r="E265" s="4" t="str">
        <f aca="false">Def_Status_Montagem!$B$4</f>
        <v>Contratada (inclui etiqueta)</v>
      </c>
      <c r="F265" s="7"/>
      <c r="G265" s="8"/>
      <c r="H265" s="7" t="str">
        <f aca="false" t="array" ref="H265:H265">INDEX(Def_Instancias_Equipamentos!$E$2:$E$4986, MATCH(K265, Def_Instancias_Equipamentos!$D$2:$D$4986, 0), 1)</f>
        <v>SI-13C3</v>
      </c>
      <c r="I265" s="8" t="str">
        <f aca="false" t="array" ref="I265:I265">INDEX(Def_Instancias_Equipamentos!$E$2:$E$4986, MATCH(L265, Def_Instancias_Equipamentos!$D$2:$D$4986, 0), 1)</f>
        <v>SI-13C3</v>
      </c>
      <c r="J265" s="8" t="str">
        <f aca="false">IF(H265=I265, "INTERNO", "EXTERNO")</f>
        <v>INTERNO</v>
      </c>
      <c r="K265" s="9" t="str">
        <f aca="false">Def_Instancias_Equipamentos!$D$470</f>
        <v>SI-13C3:DI-BPMPkup-2</v>
      </c>
      <c r="L265" s="4" t="str">
        <f aca="false">Def_Instancias_Equipamentos!$D$992</f>
        <v>SI-13C3:DI-BPMSigPatch-2</v>
      </c>
      <c r="M265" s="10" t="s">
        <v>78</v>
      </c>
      <c r="N265" s="17" t="s">
        <v>81</v>
      </c>
      <c r="O265" s="9" t="str">
        <f aca="false">Def_Sistemas_Conectores_Cabos!$B$8</f>
        <v>SMA-RP 50-ohm</v>
      </c>
      <c r="P265" s="4" t="str">
        <f aca="false">Def_Sistemas_Conectores_Cabos!$B$8</f>
        <v>SMA-RP 50-ohm</v>
      </c>
      <c r="Q265" s="8" t="s">
        <v>80</v>
      </c>
      <c r="R265" s="11" t="n">
        <v>0.5</v>
      </c>
      <c r="S265" s="11" t="n">
        <v>0.5</v>
      </c>
      <c r="T265" s="4" t="str">
        <f aca="false">Def_Sistemas_Conectores_Cabos!$C$8</f>
        <v>Cabo coaxial semi-rígido</v>
      </c>
      <c r="U265" s="18"/>
      <c r="V265" s="13"/>
    </row>
    <row r="266" customFormat="false" ht="15.75" hidden="true" customHeight="true" outlineLevel="0" collapsed="false">
      <c r="A266" s="4" t="str">
        <f aca="false">Def_Sistemas_Conectores_Cabos!$A$22</f>
        <v>BPM de elétrons</v>
      </c>
      <c r="B266" s="5" t="str">
        <f aca="false">Datas_Entregas!$A$3</f>
        <v>BTS/Anel</v>
      </c>
      <c r="C266" s="6" t="n">
        <f aca="false" t="array" ref="C266:C266">INDEX(Datas_Entregas!$B$2:$B$100, MATCH(B266, Datas_Entregas!$A$2:$A$100, 0), 1)</f>
        <v>43296</v>
      </c>
      <c r="D266" s="5" t="str">
        <f aca="false">Def_Status_Montagem!$A$4</f>
        <v>Comprado / Esperando entrega</v>
      </c>
      <c r="E266" s="4" t="str">
        <f aca="false">Def_Status_Montagem!$B$4</f>
        <v>Contratada (inclui etiqueta)</v>
      </c>
      <c r="F266" s="7"/>
      <c r="G266" s="8"/>
      <c r="H266" s="7" t="str">
        <f aca="false" t="array" ref="H266:H266">INDEX(Def_Instancias_Equipamentos!$E$2:$E$4986, MATCH(K266, Def_Instancias_Equipamentos!$D$2:$D$4986, 0), 1)</f>
        <v>SI-13C4</v>
      </c>
      <c r="I266" s="8" t="str">
        <f aca="false" t="array" ref="I266:I266">INDEX(Def_Instancias_Equipamentos!$E$2:$E$4986, MATCH(L266, Def_Instancias_Equipamentos!$D$2:$D$4986, 0), 1)</f>
        <v>SI-13C4</v>
      </c>
      <c r="J266" s="8" t="str">
        <f aca="false">IF(H266=I266, "INTERNO", "EXTERNO")</f>
        <v>INTERNO</v>
      </c>
      <c r="K266" s="9" t="str">
        <f aca="false">Def_Instancias_Equipamentos!$D$471</f>
        <v>SI-13C4:DI-BPMPkup</v>
      </c>
      <c r="L266" s="4" t="str">
        <f aca="false">Def_Instancias_Equipamentos!$D$993</f>
        <v>SI-13C4:DI-BPMSigPatch</v>
      </c>
      <c r="M266" s="10" t="s">
        <v>78</v>
      </c>
      <c r="N266" s="17" t="s">
        <v>81</v>
      </c>
      <c r="O266" s="9" t="str">
        <f aca="false">Def_Sistemas_Conectores_Cabos!$B$8</f>
        <v>SMA-RP 50-ohm</v>
      </c>
      <c r="P266" s="4" t="str">
        <f aca="false">Def_Sistemas_Conectores_Cabos!$B$8</f>
        <v>SMA-RP 50-ohm</v>
      </c>
      <c r="Q266" s="8" t="s">
        <v>80</v>
      </c>
      <c r="R266" s="11" t="n">
        <v>0.5</v>
      </c>
      <c r="S266" s="11" t="n">
        <v>0.5</v>
      </c>
      <c r="T266" s="4" t="str">
        <f aca="false">Def_Sistemas_Conectores_Cabos!$C$8</f>
        <v>Cabo coaxial semi-rígido</v>
      </c>
      <c r="U266" s="18"/>
      <c r="V266" s="13"/>
    </row>
    <row r="267" customFormat="false" ht="15.75" hidden="true" customHeight="true" outlineLevel="0" collapsed="false">
      <c r="A267" s="4" t="str">
        <f aca="false">Def_Sistemas_Conectores_Cabos!$A$22</f>
        <v>BPM de elétrons</v>
      </c>
      <c r="B267" s="5" t="str">
        <f aca="false">Datas_Entregas!$A$3</f>
        <v>BTS/Anel</v>
      </c>
      <c r="C267" s="6" t="n">
        <f aca="false" t="array" ref="C267:C267">INDEX(Datas_Entregas!$B$2:$B$100, MATCH(B267, Datas_Entregas!$A$2:$A$100, 0), 1)</f>
        <v>43296</v>
      </c>
      <c r="D267" s="5" t="str">
        <f aca="false">Def_Status_Montagem!$A$4</f>
        <v>Comprado / Esperando entrega</v>
      </c>
      <c r="E267" s="4" t="str">
        <f aca="false">Def_Status_Montagem!$B$4</f>
        <v>Contratada (inclui etiqueta)</v>
      </c>
      <c r="F267" s="7"/>
      <c r="G267" s="8"/>
      <c r="H267" s="7" t="str">
        <f aca="false" t="array" ref="H267:H267">INDEX(Def_Instancias_Equipamentos!$E$2:$E$4986, MATCH(K267, Def_Instancias_Equipamentos!$D$2:$D$4986, 0), 1)</f>
        <v>SI-13M1</v>
      </c>
      <c r="I267" s="8" t="str">
        <f aca="false" t="array" ref="I267:I267">INDEX(Def_Instancias_Equipamentos!$E$2:$E$4986, MATCH(L267, Def_Instancias_Equipamentos!$D$2:$D$4986, 0), 1)</f>
        <v>SI-13M1</v>
      </c>
      <c r="J267" s="8" t="str">
        <f aca="false">IF(H267=I267, "INTERNO", "EXTERNO")</f>
        <v>INTERNO</v>
      </c>
      <c r="K267" s="9" t="str">
        <f aca="false">Def_Instancias_Equipamentos!$D$472</f>
        <v>SI-13M1:DI-BPMPkup</v>
      </c>
      <c r="L267" s="4" t="str">
        <f aca="false">Def_Instancias_Equipamentos!$D$994</f>
        <v>SI-13M1:DI-BPMSigPatch</v>
      </c>
      <c r="M267" s="10" t="s">
        <v>78</v>
      </c>
      <c r="N267" s="17" t="s">
        <v>81</v>
      </c>
      <c r="O267" s="9" t="str">
        <f aca="false">Def_Sistemas_Conectores_Cabos!$B$8</f>
        <v>SMA-RP 50-ohm</v>
      </c>
      <c r="P267" s="4" t="str">
        <f aca="false">Def_Sistemas_Conectores_Cabos!$B$8</f>
        <v>SMA-RP 50-ohm</v>
      </c>
      <c r="Q267" s="8" t="s">
        <v>80</v>
      </c>
      <c r="R267" s="11" t="n">
        <v>0.5</v>
      </c>
      <c r="S267" s="11" t="n">
        <v>0.5</v>
      </c>
      <c r="T267" s="4" t="str">
        <f aca="false">Def_Sistemas_Conectores_Cabos!$C$8</f>
        <v>Cabo coaxial semi-rígido</v>
      </c>
      <c r="U267" s="18"/>
      <c r="V267" s="13"/>
    </row>
    <row r="268" customFormat="false" ht="15.75" hidden="true" customHeight="true" outlineLevel="0" collapsed="false">
      <c r="A268" s="4" t="str">
        <f aca="false">Def_Sistemas_Conectores_Cabos!$A$22</f>
        <v>BPM de elétrons</v>
      </c>
      <c r="B268" s="5" t="str">
        <f aca="false">Datas_Entregas!$A$3</f>
        <v>BTS/Anel</v>
      </c>
      <c r="C268" s="6" t="n">
        <f aca="false" t="array" ref="C268:C268">INDEX(Datas_Entregas!$B$2:$B$100, MATCH(B268, Datas_Entregas!$A$2:$A$100, 0), 1)</f>
        <v>43296</v>
      </c>
      <c r="D268" s="5" t="str">
        <f aca="false">Def_Status_Montagem!$A$4</f>
        <v>Comprado / Esperando entrega</v>
      </c>
      <c r="E268" s="4" t="str">
        <f aca="false">Def_Status_Montagem!$B$4</f>
        <v>Contratada (inclui etiqueta)</v>
      </c>
      <c r="F268" s="7"/>
      <c r="G268" s="8"/>
      <c r="H268" s="7" t="str">
        <f aca="false" t="array" ref="H268:H268">INDEX(Def_Instancias_Equipamentos!$E$2:$E$4986, MATCH(K268, Def_Instancias_Equipamentos!$D$2:$D$4986, 0), 1)</f>
        <v>SI-13M2</v>
      </c>
      <c r="I268" s="8" t="str">
        <f aca="false" t="array" ref="I268:I268">INDEX(Def_Instancias_Equipamentos!$E$2:$E$4986, MATCH(L268, Def_Instancias_Equipamentos!$D$2:$D$4986, 0), 1)</f>
        <v>SI-13M2</v>
      </c>
      <c r="J268" s="8" t="str">
        <f aca="false">IF(H268=I268, "INTERNO", "EXTERNO")</f>
        <v>INTERNO</v>
      </c>
      <c r="K268" s="9" t="str">
        <f aca="false">Def_Instancias_Equipamentos!$D$473</f>
        <v>SI-13M2:DI-BPMPkup</v>
      </c>
      <c r="L268" s="4" t="str">
        <f aca="false">Def_Instancias_Equipamentos!$D$995</f>
        <v>SI-13M2:DI-BPMSigPatch</v>
      </c>
      <c r="M268" s="10" t="s">
        <v>78</v>
      </c>
      <c r="N268" s="17" t="s">
        <v>81</v>
      </c>
      <c r="O268" s="9" t="str">
        <f aca="false">Def_Sistemas_Conectores_Cabos!$B$8</f>
        <v>SMA-RP 50-ohm</v>
      </c>
      <c r="P268" s="4" t="str">
        <f aca="false">Def_Sistemas_Conectores_Cabos!$B$8</f>
        <v>SMA-RP 50-ohm</v>
      </c>
      <c r="Q268" s="8" t="s">
        <v>80</v>
      </c>
      <c r="R268" s="11" t="n">
        <v>0.5</v>
      </c>
      <c r="S268" s="11" t="n">
        <v>0.5</v>
      </c>
      <c r="T268" s="4" t="str">
        <f aca="false">Def_Sistemas_Conectores_Cabos!$C$8</f>
        <v>Cabo coaxial semi-rígido</v>
      </c>
      <c r="U268" s="18"/>
      <c r="V268" s="13"/>
    </row>
    <row r="269" customFormat="false" ht="15.75" hidden="true" customHeight="true" outlineLevel="0" collapsed="false">
      <c r="A269" s="4" t="str">
        <f aca="false">Def_Sistemas_Conectores_Cabos!$A$22</f>
        <v>BPM de elétrons</v>
      </c>
      <c r="B269" s="5" t="str">
        <f aca="false">Datas_Entregas!$A$3</f>
        <v>BTS/Anel</v>
      </c>
      <c r="C269" s="6" t="n">
        <f aca="false" t="array" ref="C269:C269">INDEX(Datas_Entregas!$B$2:$B$100, MATCH(B269, Datas_Entregas!$A$2:$A$100, 0), 1)</f>
        <v>43296</v>
      </c>
      <c r="D269" s="5" t="str">
        <f aca="false">Def_Status_Montagem!$A$4</f>
        <v>Comprado / Esperando entrega</v>
      </c>
      <c r="E269" s="4" t="str">
        <f aca="false">Def_Status_Montagem!$B$4</f>
        <v>Contratada (inclui etiqueta)</v>
      </c>
      <c r="F269" s="7"/>
      <c r="G269" s="8"/>
      <c r="H269" s="7" t="str">
        <f aca="false" t="array" ref="H269:H269">INDEX(Def_Instancias_Equipamentos!$E$2:$E$4986, MATCH(K269, Def_Instancias_Equipamentos!$D$2:$D$4986, 0), 1)</f>
        <v>SI-13SA</v>
      </c>
      <c r="I269" s="8" t="str">
        <f aca="false" t="array" ref="I269:I269">INDEX(Def_Instancias_Equipamentos!$E$2:$E$4986, MATCH(L269, Def_Instancias_Equipamentos!$D$2:$D$4986, 0), 1)</f>
        <v>SI-13SA</v>
      </c>
      <c r="J269" s="8" t="str">
        <f aca="false">IF(H269=I269, "INTERNO", "EXTERNO")</f>
        <v>INTERNO</v>
      </c>
      <c r="K269" s="9" t="str">
        <f aca="false">Def_Instancias_Equipamentos!$D$554</f>
        <v>SI-13SA:DI-BPMPkup-1</v>
      </c>
      <c r="L269" s="4" t="str">
        <f aca="false">Def_Instancias_Equipamentos!$D$1076</f>
        <v>SI-13SA:DI-BPMSigPatch-1</v>
      </c>
      <c r="M269" s="10" t="s">
        <v>78</v>
      </c>
      <c r="N269" s="17" t="s">
        <v>81</v>
      </c>
      <c r="O269" s="9" t="str">
        <f aca="false">Def_Sistemas_Conectores_Cabos!$B$8</f>
        <v>SMA-RP 50-ohm</v>
      </c>
      <c r="P269" s="4" t="str">
        <f aca="false">Def_Sistemas_Conectores_Cabos!$B$8</f>
        <v>SMA-RP 50-ohm</v>
      </c>
      <c r="Q269" s="8" t="s">
        <v>80</v>
      </c>
      <c r="R269" s="11" t="n">
        <v>0.5</v>
      </c>
      <c r="S269" s="11" t="n">
        <v>0.5</v>
      </c>
      <c r="T269" s="4" t="str">
        <f aca="false">Def_Sistemas_Conectores_Cabos!$C$8</f>
        <v>Cabo coaxial semi-rígido</v>
      </c>
      <c r="U269" s="18"/>
      <c r="V269" s="13"/>
    </row>
    <row r="270" customFormat="false" ht="15.75" hidden="true" customHeight="true" outlineLevel="0" collapsed="false">
      <c r="A270" s="4" t="str">
        <f aca="false">Def_Sistemas_Conectores_Cabos!$A$22</f>
        <v>BPM de elétrons</v>
      </c>
      <c r="B270" s="5" t="str">
        <f aca="false">Datas_Entregas!$A$3</f>
        <v>BTS/Anel</v>
      </c>
      <c r="C270" s="6" t="n">
        <f aca="false" t="array" ref="C270:C270">INDEX(Datas_Entregas!$B$2:$B$100, MATCH(B270, Datas_Entregas!$A$2:$A$100, 0), 1)</f>
        <v>43296</v>
      </c>
      <c r="D270" s="5" t="str">
        <f aca="false">Def_Status_Montagem!$A$4</f>
        <v>Comprado / Esperando entrega</v>
      </c>
      <c r="E270" s="4" t="str">
        <f aca="false">Def_Status_Montagem!$B$4</f>
        <v>Contratada (inclui etiqueta)</v>
      </c>
      <c r="F270" s="7"/>
      <c r="G270" s="8"/>
      <c r="H270" s="7" t="str">
        <f aca="false" t="array" ref="H270:H270">INDEX(Def_Instancias_Equipamentos!$E$2:$E$4986, MATCH(K270, Def_Instancias_Equipamentos!$D$2:$D$4986, 0), 1)</f>
        <v>SI-13SA</v>
      </c>
      <c r="I270" s="8" t="str">
        <f aca="false" t="array" ref="I270:I270">INDEX(Def_Instancias_Equipamentos!$E$2:$E$4986, MATCH(L270, Def_Instancias_Equipamentos!$D$2:$D$4986, 0), 1)</f>
        <v>SI-13SA</v>
      </c>
      <c r="J270" s="8" t="str">
        <f aca="false">IF(H270=I270, "INTERNO", "EXTERNO")</f>
        <v>INTERNO</v>
      </c>
      <c r="K270" s="9" t="str">
        <f aca="false">Def_Instancias_Equipamentos!$D$555</f>
        <v>SI-13SA:DI-BPMPkup-2</v>
      </c>
      <c r="L270" s="4" t="str">
        <f aca="false">Def_Instancias_Equipamentos!$D$1077</f>
        <v>SI-13SA:DI-BPMSigPatch-2</v>
      </c>
      <c r="M270" s="10" t="s">
        <v>78</v>
      </c>
      <c r="N270" s="17" t="s">
        <v>81</v>
      </c>
      <c r="O270" s="9" t="str">
        <f aca="false">Def_Sistemas_Conectores_Cabos!$B$8</f>
        <v>SMA-RP 50-ohm</v>
      </c>
      <c r="P270" s="4" t="str">
        <f aca="false">Def_Sistemas_Conectores_Cabos!$B$8</f>
        <v>SMA-RP 50-ohm</v>
      </c>
      <c r="Q270" s="8" t="s">
        <v>80</v>
      </c>
      <c r="R270" s="11" t="n">
        <v>0.5</v>
      </c>
      <c r="S270" s="11" t="n">
        <v>0.5</v>
      </c>
      <c r="T270" s="4" t="str">
        <f aca="false">Def_Sistemas_Conectores_Cabos!$C$8</f>
        <v>Cabo coaxial semi-rígido</v>
      </c>
      <c r="U270" s="18"/>
      <c r="V270" s="13"/>
    </row>
    <row r="271" customFormat="false" ht="15.75" hidden="true" customHeight="true" outlineLevel="0" collapsed="false">
      <c r="A271" s="4" t="str">
        <f aca="false">Def_Sistemas_Conectores_Cabos!$A$22</f>
        <v>BPM de elétrons</v>
      </c>
      <c r="B271" s="5" t="str">
        <f aca="false">Datas_Entregas!$A$3</f>
        <v>BTS/Anel</v>
      </c>
      <c r="C271" s="6" t="n">
        <f aca="false" t="array" ref="C271:C271">INDEX(Datas_Entregas!$B$2:$B$100, MATCH(B271, Datas_Entregas!$A$2:$A$100, 0), 1)</f>
        <v>43296</v>
      </c>
      <c r="D271" s="5" t="str">
        <f aca="false">Def_Status_Montagem!$A$4</f>
        <v>Comprado / Esperando entrega</v>
      </c>
      <c r="E271" s="4" t="str">
        <f aca="false">Def_Status_Montagem!$B$4</f>
        <v>Contratada (inclui etiqueta)</v>
      </c>
      <c r="F271" s="7"/>
      <c r="G271" s="8"/>
      <c r="H271" s="7" t="str">
        <f aca="false" t="array" ref="H271:H271">INDEX(Def_Instancias_Equipamentos!$E$2:$E$4986, MATCH(K271, Def_Instancias_Equipamentos!$D$2:$D$4986, 0), 1)</f>
        <v>SI-14C1</v>
      </c>
      <c r="I271" s="8" t="str">
        <f aca="false" t="array" ref="I271:I271">INDEX(Def_Instancias_Equipamentos!$E$2:$E$4986, MATCH(L271, Def_Instancias_Equipamentos!$D$2:$D$4986, 0), 1)</f>
        <v>SI-14C1</v>
      </c>
      <c r="J271" s="8" t="str">
        <f aca="false">IF(H271=I271, "INTERNO", "EXTERNO")</f>
        <v>INTERNO</v>
      </c>
      <c r="K271" s="9" t="str">
        <f aca="false">Def_Instancias_Equipamentos!$D$474</f>
        <v>SI-14C1:DI-BPMPkup-1</v>
      </c>
      <c r="L271" s="4" t="str">
        <f aca="false">Def_Instancias_Equipamentos!$D$996</f>
        <v>SI-14C1:DI-BPMSigPatch-1</v>
      </c>
      <c r="M271" s="10" t="s">
        <v>78</v>
      </c>
      <c r="N271" s="17" t="s">
        <v>81</v>
      </c>
      <c r="O271" s="9" t="str">
        <f aca="false">Def_Sistemas_Conectores_Cabos!$B$8</f>
        <v>SMA-RP 50-ohm</v>
      </c>
      <c r="P271" s="4" t="str">
        <f aca="false">Def_Sistemas_Conectores_Cabos!$B$8</f>
        <v>SMA-RP 50-ohm</v>
      </c>
      <c r="Q271" s="8" t="s">
        <v>80</v>
      </c>
      <c r="R271" s="11" t="n">
        <v>0.5</v>
      </c>
      <c r="S271" s="11" t="n">
        <v>0.5</v>
      </c>
      <c r="T271" s="4" t="str">
        <f aca="false">Def_Sistemas_Conectores_Cabos!$C$8</f>
        <v>Cabo coaxial semi-rígido</v>
      </c>
      <c r="U271" s="18"/>
      <c r="V271" s="13"/>
    </row>
    <row r="272" customFormat="false" ht="15.75" hidden="true" customHeight="true" outlineLevel="0" collapsed="false">
      <c r="A272" s="4" t="str">
        <f aca="false">Def_Sistemas_Conectores_Cabos!$A$22</f>
        <v>BPM de elétrons</v>
      </c>
      <c r="B272" s="5" t="str">
        <f aca="false">Datas_Entregas!$A$3</f>
        <v>BTS/Anel</v>
      </c>
      <c r="C272" s="6" t="n">
        <f aca="false" t="array" ref="C272:C272">INDEX(Datas_Entregas!$B$2:$B$100, MATCH(B272, Datas_Entregas!$A$2:$A$100, 0), 1)</f>
        <v>43296</v>
      </c>
      <c r="D272" s="5" t="str">
        <f aca="false">Def_Status_Montagem!$A$4</f>
        <v>Comprado / Esperando entrega</v>
      </c>
      <c r="E272" s="4" t="str">
        <f aca="false">Def_Status_Montagem!$B$4</f>
        <v>Contratada (inclui etiqueta)</v>
      </c>
      <c r="F272" s="7"/>
      <c r="G272" s="8"/>
      <c r="H272" s="7" t="str">
        <f aca="false" t="array" ref="H272:H272">INDEX(Def_Instancias_Equipamentos!$E$2:$E$4986, MATCH(K272, Def_Instancias_Equipamentos!$D$2:$D$4986, 0), 1)</f>
        <v>SI-14C1</v>
      </c>
      <c r="I272" s="8" t="str">
        <f aca="false" t="array" ref="I272:I272">INDEX(Def_Instancias_Equipamentos!$E$2:$E$4986, MATCH(L272, Def_Instancias_Equipamentos!$D$2:$D$4986, 0), 1)</f>
        <v>SI-14C1</v>
      </c>
      <c r="J272" s="8" t="str">
        <f aca="false">IF(H272=I272, "INTERNO", "EXTERNO")</f>
        <v>INTERNO</v>
      </c>
      <c r="K272" s="9" t="str">
        <f aca="false">Def_Instancias_Equipamentos!$D$475</f>
        <v>SI-14C1:DI-BPMPkup-2</v>
      </c>
      <c r="L272" s="4" t="str">
        <f aca="false">Def_Instancias_Equipamentos!$D$997</f>
        <v>SI-14C1:DI-BPMSigPatch-2</v>
      </c>
      <c r="M272" s="10" t="s">
        <v>78</v>
      </c>
      <c r="N272" s="17" t="s">
        <v>81</v>
      </c>
      <c r="O272" s="9" t="str">
        <f aca="false">Def_Sistemas_Conectores_Cabos!$B$8</f>
        <v>SMA-RP 50-ohm</v>
      </c>
      <c r="P272" s="4" t="str">
        <f aca="false">Def_Sistemas_Conectores_Cabos!$B$8</f>
        <v>SMA-RP 50-ohm</v>
      </c>
      <c r="Q272" s="8" t="s">
        <v>80</v>
      </c>
      <c r="R272" s="11" t="n">
        <v>0.5</v>
      </c>
      <c r="S272" s="11" t="n">
        <v>0.5</v>
      </c>
      <c r="T272" s="4" t="str">
        <f aca="false">Def_Sistemas_Conectores_Cabos!$C$8</f>
        <v>Cabo coaxial semi-rígido</v>
      </c>
      <c r="U272" s="18"/>
      <c r="V272" s="13"/>
    </row>
    <row r="273" customFormat="false" ht="15.75" hidden="true" customHeight="true" outlineLevel="0" collapsed="false">
      <c r="A273" s="4" t="str">
        <f aca="false">Def_Sistemas_Conectores_Cabos!$A$22</f>
        <v>BPM de elétrons</v>
      </c>
      <c r="B273" s="5" t="str">
        <f aca="false">Datas_Entregas!$A$3</f>
        <v>BTS/Anel</v>
      </c>
      <c r="C273" s="6" t="n">
        <f aca="false" t="array" ref="C273:C273">INDEX(Datas_Entregas!$B$2:$B$100, MATCH(B273, Datas_Entregas!$A$2:$A$100, 0), 1)</f>
        <v>43296</v>
      </c>
      <c r="D273" s="5" t="str">
        <f aca="false">Def_Status_Montagem!$A$4</f>
        <v>Comprado / Esperando entrega</v>
      </c>
      <c r="E273" s="4" t="str">
        <f aca="false">Def_Status_Montagem!$B$4</f>
        <v>Contratada (inclui etiqueta)</v>
      </c>
      <c r="F273" s="7"/>
      <c r="G273" s="8"/>
      <c r="H273" s="7" t="str">
        <f aca="false" t="array" ref="H273:H273">INDEX(Def_Instancias_Equipamentos!$E$2:$E$4986, MATCH(K273, Def_Instancias_Equipamentos!$D$2:$D$4986, 0), 1)</f>
        <v>SI-14C2</v>
      </c>
      <c r="I273" s="8" t="str">
        <f aca="false" t="array" ref="I273:I273">INDEX(Def_Instancias_Equipamentos!$E$2:$E$4986, MATCH(L273, Def_Instancias_Equipamentos!$D$2:$D$4986, 0), 1)</f>
        <v>SI-14C2</v>
      </c>
      <c r="J273" s="8" t="str">
        <f aca="false">IF(H273=I273, "INTERNO", "EXTERNO")</f>
        <v>INTERNO</v>
      </c>
      <c r="K273" s="9" t="str">
        <f aca="false">Def_Instancias_Equipamentos!$D$476</f>
        <v>SI-14C2:DI-BPMPkup</v>
      </c>
      <c r="L273" s="4" t="str">
        <f aca="false">Def_Instancias_Equipamentos!$D$998</f>
        <v>SI-14C2:DI-BPMSigPatch</v>
      </c>
      <c r="M273" s="10" t="s">
        <v>78</v>
      </c>
      <c r="N273" s="17" t="s">
        <v>81</v>
      </c>
      <c r="O273" s="9" t="str">
        <f aca="false">Def_Sistemas_Conectores_Cabos!$B$8</f>
        <v>SMA-RP 50-ohm</v>
      </c>
      <c r="P273" s="4" t="str">
        <f aca="false">Def_Sistemas_Conectores_Cabos!$B$8</f>
        <v>SMA-RP 50-ohm</v>
      </c>
      <c r="Q273" s="8" t="s">
        <v>80</v>
      </c>
      <c r="R273" s="11" t="n">
        <v>0.5</v>
      </c>
      <c r="S273" s="11" t="n">
        <v>0.5</v>
      </c>
      <c r="T273" s="4" t="str">
        <f aca="false">Def_Sistemas_Conectores_Cabos!$C$8</f>
        <v>Cabo coaxial semi-rígido</v>
      </c>
      <c r="U273" s="18"/>
      <c r="V273" s="13"/>
    </row>
    <row r="274" customFormat="false" ht="15.75" hidden="true" customHeight="true" outlineLevel="0" collapsed="false">
      <c r="A274" s="4" t="str">
        <f aca="false">Def_Sistemas_Conectores_Cabos!$A$22</f>
        <v>BPM de elétrons</v>
      </c>
      <c r="B274" s="5" t="str">
        <f aca="false">Datas_Entregas!$A$3</f>
        <v>BTS/Anel</v>
      </c>
      <c r="C274" s="6" t="n">
        <f aca="false" t="array" ref="C274:C274">INDEX(Datas_Entregas!$B$2:$B$100, MATCH(B274, Datas_Entregas!$A$2:$A$100, 0), 1)</f>
        <v>43296</v>
      </c>
      <c r="D274" s="5" t="str">
        <f aca="false">Def_Status_Montagem!$A$4</f>
        <v>Comprado / Esperando entrega</v>
      </c>
      <c r="E274" s="4" t="str">
        <f aca="false">Def_Status_Montagem!$B$4</f>
        <v>Contratada (inclui etiqueta)</v>
      </c>
      <c r="F274" s="7"/>
      <c r="G274" s="8"/>
      <c r="H274" s="7" t="str">
        <f aca="false" t="array" ref="H274:H274">INDEX(Def_Instancias_Equipamentos!$E$2:$E$4986, MATCH(K274, Def_Instancias_Equipamentos!$D$2:$D$4986, 0), 1)</f>
        <v>SI-14C3</v>
      </c>
      <c r="I274" s="8" t="str">
        <f aca="false" t="array" ref="I274:I274">INDEX(Def_Instancias_Equipamentos!$E$2:$E$4986, MATCH(L274, Def_Instancias_Equipamentos!$D$2:$D$4986, 0), 1)</f>
        <v>SI-14C3</v>
      </c>
      <c r="J274" s="8" t="str">
        <f aca="false">IF(H274=I274, "INTERNO", "EXTERNO")</f>
        <v>INTERNO</v>
      </c>
      <c r="K274" s="9" t="str">
        <f aca="false">Def_Instancias_Equipamentos!$D$477</f>
        <v>SI-14C3:DI-BPMPkup-1</v>
      </c>
      <c r="L274" s="4" t="str">
        <f aca="false">Def_Instancias_Equipamentos!$D$999</f>
        <v>SI-14C3:DI-BPMSigPatch-1</v>
      </c>
      <c r="M274" s="10" t="s">
        <v>78</v>
      </c>
      <c r="N274" s="17" t="s">
        <v>81</v>
      </c>
      <c r="O274" s="9" t="str">
        <f aca="false">Def_Sistemas_Conectores_Cabos!$B$8</f>
        <v>SMA-RP 50-ohm</v>
      </c>
      <c r="P274" s="4" t="str">
        <f aca="false">Def_Sistemas_Conectores_Cabos!$B$8</f>
        <v>SMA-RP 50-ohm</v>
      </c>
      <c r="Q274" s="8" t="s">
        <v>80</v>
      </c>
      <c r="R274" s="11" t="n">
        <v>0.5</v>
      </c>
      <c r="S274" s="11" t="n">
        <v>0.5</v>
      </c>
      <c r="T274" s="4" t="str">
        <f aca="false">Def_Sistemas_Conectores_Cabos!$C$8</f>
        <v>Cabo coaxial semi-rígido</v>
      </c>
      <c r="U274" s="18"/>
      <c r="V274" s="13"/>
    </row>
    <row r="275" customFormat="false" ht="15.75" hidden="true" customHeight="true" outlineLevel="0" collapsed="false">
      <c r="A275" s="4" t="str">
        <f aca="false">Def_Sistemas_Conectores_Cabos!$A$22</f>
        <v>BPM de elétrons</v>
      </c>
      <c r="B275" s="5" t="str">
        <f aca="false">Datas_Entregas!$A$3</f>
        <v>BTS/Anel</v>
      </c>
      <c r="C275" s="6" t="n">
        <f aca="false" t="array" ref="C275:C275">INDEX(Datas_Entregas!$B$2:$B$100, MATCH(B275, Datas_Entregas!$A$2:$A$100, 0), 1)</f>
        <v>43296</v>
      </c>
      <c r="D275" s="5" t="str">
        <f aca="false">Def_Status_Montagem!$A$4</f>
        <v>Comprado / Esperando entrega</v>
      </c>
      <c r="E275" s="4" t="str">
        <f aca="false">Def_Status_Montagem!$B$4</f>
        <v>Contratada (inclui etiqueta)</v>
      </c>
      <c r="F275" s="7"/>
      <c r="G275" s="8"/>
      <c r="H275" s="7" t="str">
        <f aca="false" t="array" ref="H275:H275">INDEX(Def_Instancias_Equipamentos!$E$2:$E$4986, MATCH(K275, Def_Instancias_Equipamentos!$D$2:$D$4986, 0), 1)</f>
        <v>SI-14C3</v>
      </c>
      <c r="I275" s="8" t="str">
        <f aca="false" t="array" ref="I275:I275">INDEX(Def_Instancias_Equipamentos!$E$2:$E$4986, MATCH(L275, Def_Instancias_Equipamentos!$D$2:$D$4986, 0), 1)</f>
        <v>SI-14C3</v>
      </c>
      <c r="J275" s="8" t="str">
        <f aca="false">IF(H275=I275, "INTERNO", "EXTERNO")</f>
        <v>INTERNO</v>
      </c>
      <c r="K275" s="9" t="str">
        <f aca="false">Def_Instancias_Equipamentos!$D$478</f>
        <v>SI-14C3:DI-BPMPkup-2</v>
      </c>
      <c r="L275" s="4" t="str">
        <f aca="false">Def_Instancias_Equipamentos!$D$1000</f>
        <v>SI-14C3:DI-BPMSigPatch-2</v>
      </c>
      <c r="M275" s="10" t="s">
        <v>78</v>
      </c>
      <c r="N275" s="17" t="s">
        <v>81</v>
      </c>
      <c r="O275" s="9" t="str">
        <f aca="false">Def_Sistemas_Conectores_Cabos!$B$8</f>
        <v>SMA-RP 50-ohm</v>
      </c>
      <c r="P275" s="4" t="str">
        <f aca="false">Def_Sistemas_Conectores_Cabos!$B$8</f>
        <v>SMA-RP 50-ohm</v>
      </c>
      <c r="Q275" s="8" t="s">
        <v>80</v>
      </c>
      <c r="R275" s="11" t="n">
        <v>0.5</v>
      </c>
      <c r="S275" s="11" t="n">
        <v>0.5</v>
      </c>
      <c r="T275" s="4" t="str">
        <f aca="false">Def_Sistemas_Conectores_Cabos!$C$8</f>
        <v>Cabo coaxial semi-rígido</v>
      </c>
      <c r="U275" s="18"/>
      <c r="V275" s="13"/>
    </row>
    <row r="276" customFormat="false" ht="15.75" hidden="true" customHeight="true" outlineLevel="0" collapsed="false">
      <c r="A276" s="4" t="str">
        <f aca="false">Def_Sistemas_Conectores_Cabos!$A$22</f>
        <v>BPM de elétrons</v>
      </c>
      <c r="B276" s="5" t="str">
        <f aca="false">Datas_Entregas!$A$3</f>
        <v>BTS/Anel</v>
      </c>
      <c r="C276" s="6" t="n">
        <f aca="false" t="array" ref="C276:C276">INDEX(Datas_Entregas!$B$2:$B$100, MATCH(B276, Datas_Entregas!$A$2:$A$100, 0), 1)</f>
        <v>43296</v>
      </c>
      <c r="D276" s="5" t="str">
        <f aca="false">Def_Status_Montagem!$A$4</f>
        <v>Comprado / Esperando entrega</v>
      </c>
      <c r="E276" s="4" t="str">
        <f aca="false">Def_Status_Montagem!$B$4</f>
        <v>Contratada (inclui etiqueta)</v>
      </c>
      <c r="F276" s="7"/>
      <c r="G276" s="8"/>
      <c r="H276" s="7" t="str">
        <f aca="false" t="array" ref="H276:H276">INDEX(Def_Instancias_Equipamentos!$E$2:$E$4986, MATCH(K276, Def_Instancias_Equipamentos!$D$2:$D$4986, 0), 1)</f>
        <v>SI-14C4</v>
      </c>
      <c r="I276" s="8" t="str">
        <f aca="false" t="array" ref="I276:I276">INDEX(Def_Instancias_Equipamentos!$E$2:$E$4986, MATCH(L276, Def_Instancias_Equipamentos!$D$2:$D$4986, 0), 1)</f>
        <v>SI-14C4</v>
      </c>
      <c r="J276" s="8" t="str">
        <f aca="false">IF(H276=I276, "INTERNO", "EXTERNO")</f>
        <v>INTERNO</v>
      </c>
      <c r="K276" s="9" t="str">
        <f aca="false">Def_Instancias_Equipamentos!$D$479</f>
        <v>SI-14C4:DI-BPMPkup</v>
      </c>
      <c r="L276" s="4" t="str">
        <f aca="false">Def_Instancias_Equipamentos!$D$1001</f>
        <v>SI-14C4:DI-BPMSigPatch</v>
      </c>
      <c r="M276" s="10" t="s">
        <v>78</v>
      </c>
      <c r="N276" s="17" t="s">
        <v>81</v>
      </c>
      <c r="O276" s="9" t="str">
        <f aca="false">Def_Sistemas_Conectores_Cabos!$B$8</f>
        <v>SMA-RP 50-ohm</v>
      </c>
      <c r="P276" s="4" t="str">
        <f aca="false">Def_Sistemas_Conectores_Cabos!$B$8</f>
        <v>SMA-RP 50-ohm</v>
      </c>
      <c r="Q276" s="8" t="s">
        <v>80</v>
      </c>
      <c r="R276" s="11" t="n">
        <v>0.5</v>
      </c>
      <c r="S276" s="11" t="n">
        <v>0.5</v>
      </c>
      <c r="T276" s="4" t="str">
        <f aca="false">Def_Sistemas_Conectores_Cabos!$C$8</f>
        <v>Cabo coaxial semi-rígido</v>
      </c>
      <c r="U276" s="18"/>
      <c r="V276" s="13"/>
    </row>
    <row r="277" customFormat="false" ht="15.75" hidden="true" customHeight="true" outlineLevel="0" collapsed="false">
      <c r="A277" s="4" t="str">
        <f aca="false">Def_Sistemas_Conectores_Cabos!$A$22</f>
        <v>BPM de elétrons</v>
      </c>
      <c r="B277" s="5" t="str">
        <f aca="false">Datas_Entregas!$A$3</f>
        <v>BTS/Anel</v>
      </c>
      <c r="C277" s="6" t="n">
        <f aca="false" t="array" ref="C277:C277">INDEX(Datas_Entregas!$B$2:$B$100, MATCH(B277, Datas_Entregas!$A$2:$A$100, 0), 1)</f>
        <v>43296</v>
      </c>
      <c r="D277" s="5" t="str">
        <f aca="false">Def_Status_Montagem!$A$4</f>
        <v>Comprado / Esperando entrega</v>
      </c>
      <c r="E277" s="4" t="str">
        <f aca="false">Def_Status_Montagem!$B$4</f>
        <v>Contratada (inclui etiqueta)</v>
      </c>
      <c r="F277" s="7"/>
      <c r="G277" s="8"/>
      <c r="H277" s="7" t="str">
        <f aca="false" t="array" ref="H277:H277">INDEX(Def_Instancias_Equipamentos!$E$2:$E$4986, MATCH(K277, Def_Instancias_Equipamentos!$D$2:$D$4986, 0), 1)</f>
        <v>SI-14M1</v>
      </c>
      <c r="I277" s="8" t="str">
        <f aca="false" t="array" ref="I277:I277">INDEX(Def_Instancias_Equipamentos!$E$2:$E$4986, MATCH(L277, Def_Instancias_Equipamentos!$D$2:$D$4986, 0), 1)</f>
        <v>SI-14M1</v>
      </c>
      <c r="J277" s="8" t="str">
        <f aca="false">IF(H277=I277, "INTERNO", "EXTERNO")</f>
        <v>INTERNO</v>
      </c>
      <c r="K277" s="9" t="str">
        <f aca="false">Def_Instancias_Equipamentos!$D$480</f>
        <v>SI-14M1:DI-BPMPkup</v>
      </c>
      <c r="L277" s="4" t="str">
        <f aca="false">Def_Instancias_Equipamentos!$D$1002</f>
        <v>SI-14M1:DI-BPMSigPatch</v>
      </c>
      <c r="M277" s="10" t="s">
        <v>78</v>
      </c>
      <c r="N277" s="17" t="s">
        <v>81</v>
      </c>
      <c r="O277" s="9" t="str">
        <f aca="false">Def_Sistemas_Conectores_Cabos!$B$8</f>
        <v>SMA-RP 50-ohm</v>
      </c>
      <c r="P277" s="4" t="str">
        <f aca="false">Def_Sistemas_Conectores_Cabos!$B$8</f>
        <v>SMA-RP 50-ohm</v>
      </c>
      <c r="Q277" s="8" t="s">
        <v>80</v>
      </c>
      <c r="R277" s="11" t="n">
        <v>0.5</v>
      </c>
      <c r="S277" s="11" t="n">
        <v>0.5</v>
      </c>
      <c r="T277" s="4" t="str">
        <f aca="false">Def_Sistemas_Conectores_Cabos!$C$8</f>
        <v>Cabo coaxial semi-rígido</v>
      </c>
      <c r="U277" s="18"/>
      <c r="V277" s="13"/>
    </row>
    <row r="278" customFormat="false" ht="15.75" hidden="true" customHeight="true" outlineLevel="0" collapsed="false">
      <c r="A278" s="4" t="str">
        <f aca="false">Def_Sistemas_Conectores_Cabos!$A$22</f>
        <v>BPM de elétrons</v>
      </c>
      <c r="B278" s="5" t="str">
        <f aca="false">Datas_Entregas!$A$3</f>
        <v>BTS/Anel</v>
      </c>
      <c r="C278" s="6" t="n">
        <f aca="false" t="array" ref="C278:C278">INDEX(Datas_Entregas!$B$2:$B$100, MATCH(B278, Datas_Entregas!$A$2:$A$100, 0), 1)</f>
        <v>43296</v>
      </c>
      <c r="D278" s="5" t="str">
        <f aca="false">Def_Status_Montagem!$A$4</f>
        <v>Comprado / Esperando entrega</v>
      </c>
      <c r="E278" s="4" t="str">
        <f aca="false">Def_Status_Montagem!$B$4</f>
        <v>Contratada (inclui etiqueta)</v>
      </c>
      <c r="F278" s="7"/>
      <c r="G278" s="8"/>
      <c r="H278" s="7" t="str">
        <f aca="false" t="array" ref="H278:H278">INDEX(Def_Instancias_Equipamentos!$E$2:$E$4986, MATCH(K278, Def_Instancias_Equipamentos!$D$2:$D$4986, 0), 1)</f>
        <v>SI-14M2</v>
      </c>
      <c r="I278" s="8" t="str">
        <f aca="false" t="array" ref="I278:I278">INDEX(Def_Instancias_Equipamentos!$E$2:$E$4986, MATCH(L278, Def_Instancias_Equipamentos!$D$2:$D$4986, 0), 1)</f>
        <v>SI-14M2</v>
      </c>
      <c r="J278" s="8" t="str">
        <f aca="false">IF(H278=I278, "INTERNO", "EXTERNO")</f>
        <v>INTERNO</v>
      </c>
      <c r="K278" s="9" t="str">
        <f aca="false">Def_Instancias_Equipamentos!$D$481</f>
        <v>SI-14M2:DI-BPMPkup</v>
      </c>
      <c r="L278" s="4" t="str">
        <f aca="false">Def_Instancias_Equipamentos!$D$1003</f>
        <v>SI-14M2:DI-BPMSigPatch</v>
      </c>
      <c r="M278" s="10" t="s">
        <v>78</v>
      </c>
      <c r="N278" s="17" t="s">
        <v>81</v>
      </c>
      <c r="O278" s="9" t="str">
        <f aca="false">Def_Sistemas_Conectores_Cabos!$B$8</f>
        <v>SMA-RP 50-ohm</v>
      </c>
      <c r="P278" s="4" t="str">
        <f aca="false">Def_Sistemas_Conectores_Cabos!$B$8</f>
        <v>SMA-RP 50-ohm</v>
      </c>
      <c r="Q278" s="8" t="s">
        <v>80</v>
      </c>
      <c r="R278" s="11" t="n">
        <v>0.5</v>
      </c>
      <c r="S278" s="11" t="n">
        <v>0.5</v>
      </c>
      <c r="T278" s="4" t="str">
        <f aca="false">Def_Sistemas_Conectores_Cabos!$C$8</f>
        <v>Cabo coaxial semi-rígido</v>
      </c>
      <c r="U278" s="18"/>
      <c r="V278" s="13"/>
    </row>
    <row r="279" customFormat="false" ht="15.75" hidden="true" customHeight="true" outlineLevel="0" collapsed="false">
      <c r="A279" s="4" t="str">
        <f aca="false">Def_Sistemas_Conectores_Cabos!$A$22</f>
        <v>BPM de elétrons</v>
      </c>
      <c r="B279" s="5" t="str">
        <f aca="false">Datas_Entregas!$A$3</f>
        <v>BTS/Anel</v>
      </c>
      <c r="C279" s="6" t="n">
        <f aca="false" t="array" ref="C279:C279">INDEX(Datas_Entregas!$B$2:$B$100, MATCH(B279, Datas_Entregas!$A$2:$A$100, 0), 1)</f>
        <v>43296</v>
      </c>
      <c r="D279" s="5" t="str">
        <f aca="false">Def_Status_Montagem!$A$4</f>
        <v>Comprado / Esperando entrega</v>
      </c>
      <c r="E279" s="4" t="str">
        <f aca="false">Def_Status_Montagem!$B$4</f>
        <v>Contratada (inclui etiqueta)</v>
      </c>
      <c r="F279" s="7"/>
      <c r="G279" s="8"/>
      <c r="H279" s="7" t="str">
        <f aca="false" t="array" ref="H279:H279">INDEX(Def_Instancias_Equipamentos!$E$2:$E$4986, MATCH(K279, Def_Instancias_Equipamentos!$D$2:$D$4986, 0), 1)</f>
        <v>SI-14SB</v>
      </c>
      <c r="I279" s="8" t="str">
        <f aca="false" t="array" ref="I279:I279">INDEX(Def_Instancias_Equipamentos!$E$2:$E$4986, MATCH(L279, Def_Instancias_Equipamentos!$D$2:$D$4986, 0), 1)</f>
        <v>SI-14SB</v>
      </c>
      <c r="J279" s="8" t="str">
        <f aca="false">IF(H279=I279, "INTERNO", "EXTERNO")</f>
        <v>INTERNO</v>
      </c>
      <c r="K279" s="9" t="str">
        <f aca="false">Def_Instancias_Equipamentos!$D$556</f>
        <v>SI-14SB:DI-BPMPkup-1</v>
      </c>
      <c r="L279" s="4" t="str">
        <f aca="false">Def_Instancias_Equipamentos!$D$1078</f>
        <v>SI-14SB:DI-BPMSigPatch-1</v>
      </c>
      <c r="M279" s="10" t="s">
        <v>78</v>
      </c>
      <c r="N279" s="17" t="s">
        <v>81</v>
      </c>
      <c r="O279" s="9" t="str">
        <f aca="false">Def_Sistemas_Conectores_Cabos!$B$8</f>
        <v>SMA-RP 50-ohm</v>
      </c>
      <c r="P279" s="4" t="str">
        <f aca="false">Def_Sistemas_Conectores_Cabos!$B$8</f>
        <v>SMA-RP 50-ohm</v>
      </c>
      <c r="Q279" s="8" t="s">
        <v>80</v>
      </c>
      <c r="R279" s="11" t="n">
        <v>0.5</v>
      </c>
      <c r="S279" s="11" t="n">
        <v>0.5</v>
      </c>
      <c r="T279" s="4" t="str">
        <f aca="false">Def_Sistemas_Conectores_Cabos!$C$8</f>
        <v>Cabo coaxial semi-rígido</v>
      </c>
      <c r="U279" s="18"/>
      <c r="V279" s="13"/>
    </row>
    <row r="280" customFormat="false" ht="15.75" hidden="true" customHeight="true" outlineLevel="0" collapsed="false">
      <c r="A280" s="4" t="str">
        <f aca="false">Def_Sistemas_Conectores_Cabos!$A$22</f>
        <v>BPM de elétrons</v>
      </c>
      <c r="B280" s="5" t="str">
        <f aca="false">Datas_Entregas!$A$3</f>
        <v>BTS/Anel</v>
      </c>
      <c r="C280" s="6" t="n">
        <f aca="false" t="array" ref="C280:C280">INDEX(Datas_Entregas!$B$2:$B$100, MATCH(B280, Datas_Entregas!$A$2:$A$100, 0), 1)</f>
        <v>43296</v>
      </c>
      <c r="D280" s="5" t="str">
        <f aca="false">Def_Status_Montagem!$A$4</f>
        <v>Comprado / Esperando entrega</v>
      </c>
      <c r="E280" s="4" t="str">
        <f aca="false">Def_Status_Montagem!$B$4</f>
        <v>Contratada (inclui etiqueta)</v>
      </c>
      <c r="F280" s="7"/>
      <c r="G280" s="8"/>
      <c r="H280" s="7" t="str">
        <f aca="false" t="array" ref="H280:H280">INDEX(Def_Instancias_Equipamentos!$E$2:$E$4986, MATCH(K280, Def_Instancias_Equipamentos!$D$2:$D$4986, 0), 1)</f>
        <v>SI-14SB</v>
      </c>
      <c r="I280" s="8" t="str">
        <f aca="false" t="array" ref="I280:I280">INDEX(Def_Instancias_Equipamentos!$E$2:$E$4986, MATCH(L280, Def_Instancias_Equipamentos!$D$2:$D$4986, 0), 1)</f>
        <v>SI-14SB</v>
      </c>
      <c r="J280" s="8" t="str">
        <f aca="false">IF(H280=I280, "INTERNO", "EXTERNO")</f>
        <v>INTERNO</v>
      </c>
      <c r="K280" s="9" t="str">
        <f aca="false">Def_Instancias_Equipamentos!$D$557</f>
        <v>SI-14SB:DI-BPMPkup-2</v>
      </c>
      <c r="L280" s="4" t="str">
        <f aca="false">Def_Instancias_Equipamentos!$D$1079</f>
        <v>SI-14SB:DI-BPMSigPatch-2</v>
      </c>
      <c r="M280" s="10" t="s">
        <v>78</v>
      </c>
      <c r="N280" s="17" t="s">
        <v>81</v>
      </c>
      <c r="O280" s="9" t="str">
        <f aca="false">Def_Sistemas_Conectores_Cabos!$B$8</f>
        <v>SMA-RP 50-ohm</v>
      </c>
      <c r="P280" s="4" t="str">
        <f aca="false">Def_Sistemas_Conectores_Cabos!$B$8</f>
        <v>SMA-RP 50-ohm</v>
      </c>
      <c r="Q280" s="8" t="s">
        <v>80</v>
      </c>
      <c r="R280" s="11" t="n">
        <v>0.5</v>
      </c>
      <c r="S280" s="11" t="n">
        <v>0.5</v>
      </c>
      <c r="T280" s="4" t="str">
        <f aca="false">Def_Sistemas_Conectores_Cabos!$C$8</f>
        <v>Cabo coaxial semi-rígido</v>
      </c>
      <c r="U280" s="18"/>
      <c r="V280" s="13"/>
    </row>
    <row r="281" customFormat="false" ht="15.75" hidden="true" customHeight="true" outlineLevel="0" collapsed="false">
      <c r="A281" s="4" t="str">
        <f aca="false">Def_Sistemas_Conectores_Cabos!$A$22</f>
        <v>BPM de elétrons</v>
      </c>
      <c r="B281" s="5" t="str">
        <f aca="false">Datas_Entregas!$A$3</f>
        <v>BTS/Anel</v>
      </c>
      <c r="C281" s="6" t="n">
        <f aca="false" t="array" ref="C281:C281">INDEX(Datas_Entregas!$B$2:$B$100, MATCH(B281, Datas_Entregas!$A$2:$A$100, 0), 1)</f>
        <v>43296</v>
      </c>
      <c r="D281" s="5" t="str">
        <f aca="false">Def_Status_Montagem!$A$4</f>
        <v>Comprado / Esperando entrega</v>
      </c>
      <c r="E281" s="4" t="str">
        <f aca="false">Def_Status_Montagem!$B$4</f>
        <v>Contratada (inclui etiqueta)</v>
      </c>
      <c r="F281" s="7"/>
      <c r="G281" s="8"/>
      <c r="H281" s="7" t="str">
        <f aca="false" t="array" ref="H281:H281">INDEX(Def_Instancias_Equipamentos!$E$2:$E$4986, MATCH(K281, Def_Instancias_Equipamentos!$D$2:$D$4986, 0), 1)</f>
        <v>SI-15C1</v>
      </c>
      <c r="I281" s="8" t="str">
        <f aca="false" t="array" ref="I281:I281">INDEX(Def_Instancias_Equipamentos!$E$2:$E$4986, MATCH(L281, Def_Instancias_Equipamentos!$D$2:$D$4986, 0), 1)</f>
        <v>SI-15C1</v>
      </c>
      <c r="J281" s="8" t="str">
        <f aca="false">IF(H281=I281, "INTERNO", "EXTERNO")</f>
        <v>INTERNO</v>
      </c>
      <c r="K281" s="9" t="str">
        <f aca="false">Def_Instancias_Equipamentos!$D$482</f>
        <v>SI-15C1:DI-BPMPkup-1</v>
      </c>
      <c r="L281" s="4" t="str">
        <f aca="false">Def_Instancias_Equipamentos!$D$1004</f>
        <v>SI-15C1:DI-BPMSigPatch-1</v>
      </c>
      <c r="M281" s="10" t="s">
        <v>78</v>
      </c>
      <c r="N281" s="17" t="s">
        <v>81</v>
      </c>
      <c r="O281" s="9" t="str">
        <f aca="false">Def_Sistemas_Conectores_Cabos!$B$8</f>
        <v>SMA-RP 50-ohm</v>
      </c>
      <c r="P281" s="4" t="str">
        <f aca="false">Def_Sistemas_Conectores_Cabos!$B$8</f>
        <v>SMA-RP 50-ohm</v>
      </c>
      <c r="Q281" s="8" t="s">
        <v>80</v>
      </c>
      <c r="R281" s="11" t="n">
        <v>0.5</v>
      </c>
      <c r="S281" s="11" t="n">
        <v>0.5</v>
      </c>
      <c r="T281" s="4" t="str">
        <f aca="false">Def_Sistemas_Conectores_Cabos!$C$8</f>
        <v>Cabo coaxial semi-rígido</v>
      </c>
      <c r="U281" s="18"/>
      <c r="V281" s="13"/>
    </row>
    <row r="282" customFormat="false" ht="15.75" hidden="true" customHeight="true" outlineLevel="0" collapsed="false">
      <c r="A282" s="4" t="str">
        <f aca="false">Def_Sistemas_Conectores_Cabos!$A$22</f>
        <v>BPM de elétrons</v>
      </c>
      <c r="B282" s="5" t="str">
        <f aca="false">Datas_Entregas!$A$3</f>
        <v>BTS/Anel</v>
      </c>
      <c r="C282" s="6" t="n">
        <f aca="false" t="array" ref="C282:C282">INDEX(Datas_Entregas!$B$2:$B$100, MATCH(B282, Datas_Entregas!$A$2:$A$100, 0), 1)</f>
        <v>43296</v>
      </c>
      <c r="D282" s="5" t="str">
        <f aca="false">Def_Status_Montagem!$A$4</f>
        <v>Comprado / Esperando entrega</v>
      </c>
      <c r="E282" s="4" t="str">
        <f aca="false">Def_Status_Montagem!$B$4</f>
        <v>Contratada (inclui etiqueta)</v>
      </c>
      <c r="F282" s="7"/>
      <c r="G282" s="8"/>
      <c r="H282" s="7" t="str">
        <f aca="false" t="array" ref="H282:H282">INDEX(Def_Instancias_Equipamentos!$E$2:$E$4986, MATCH(K282, Def_Instancias_Equipamentos!$D$2:$D$4986, 0), 1)</f>
        <v>SI-15C1</v>
      </c>
      <c r="I282" s="8" t="str">
        <f aca="false" t="array" ref="I282:I282">INDEX(Def_Instancias_Equipamentos!$E$2:$E$4986, MATCH(L282, Def_Instancias_Equipamentos!$D$2:$D$4986, 0), 1)</f>
        <v>SI-15C1</v>
      </c>
      <c r="J282" s="8" t="str">
        <f aca="false">IF(H282=I282, "INTERNO", "EXTERNO")</f>
        <v>INTERNO</v>
      </c>
      <c r="K282" s="9" t="str">
        <f aca="false">Def_Instancias_Equipamentos!$D$483</f>
        <v>SI-15C1:DI-BPMPkup-2</v>
      </c>
      <c r="L282" s="4" t="str">
        <f aca="false">Def_Instancias_Equipamentos!$D$1005</f>
        <v>SI-15C1:DI-BPMSigPatch-2</v>
      </c>
      <c r="M282" s="10" t="s">
        <v>78</v>
      </c>
      <c r="N282" s="17" t="s">
        <v>81</v>
      </c>
      <c r="O282" s="9" t="str">
        <f aca="false">Def_Sistemas_Conectores_Cabos!$B$8</f>
        <v>SMA-RP 50-ohm</v>
      </c>
      <c r="P282" s="4" t="str">
        <f aca="false">Def_Sistemas_Conectores_Cabos!$B$8</f>
        <v>SMA-RP 50-ohm</v>
      </c>
      <c r="Q282" s="8" t="s">
        <v>80</v>
      </c>
      <c r="R282" s="11" t="n">
        <v>0.5</v>
      </c>
      <c r="S282" s="11" t="n">
        <v>0.5</v>
      </c>
      <c r="T282" s="4" t="str">
        <f aca="false">Def_Sistemas_Conectores_Cabos!$C$8</f>
        <v>Cabo coaxial semi-rígido</v>
      </c>
      <c r="U282" s="18"/>
      <c r="V282" s="13"/>
    </row>
    <row r="283" customFormat="false" ht="15.75" hidden="true" customHeight="true" outlineLevel="0" collapsed="false">
      <c r="A283" s="4" t="str">
        <f aca="false">Def_Sistemas_Conectores_Cabos!$A$22</f>
        <v>BPM de elétrons</v>
      </c>
      <c r="B283" s="5" t="str">
        <f aca="false">Datas_Entregas!$A$3</f>
        <v>BTS/Anel</v>
      </c>
      <c r="C283" s="6" t="n">
        <f aca="false" t="array" ref="C283:C283">INDEX(Datas_Entregas!$B$2:$B$100, MATCH(B283, Datas_Entregas!$A$2:$A$100, 0), 1)</f>
        <v>43296</v>
      </c>
      <c r="D283" s="5" t="str">
        <f aca="false">Def_Status_Montagem!$A$4</f>
        <v>Comprado / Esperando entrega</v>
      </c>
      <c r="E283" s="4" t="str">
        <f aca="false">Def_Status_Montagem!$B$4</f>
        <v>Contratada (inclui etiqueta)</v>
      </c>
      <c r="F283" s="7"/>
      <c r="G283" s="8"/>
      <c r="H283" s="7" t="str">
        <f aca="false" t="array" ref="H283:H283">INDEX(Def_Instancias_Equipamentos!$E$2:$E$4986, MATCH(K283, Def_Instancias_Equipamentos!$D$2:$D$4986, 0), 1)</f>
        <v>SI-15C2</v>
      </c>
      <c r="I283" s="8" t="str">
        <f aca="false" t="array" ref="I283:I283">INDEX(Def_Instancias_Equipamentos!$E$2:$E$4986, MATCH(L283, Def_Instancias_Equipamentos!$D$2:$D$4986, 0), 1)</f>
        <v>SI-15C2</v>
      </c>
      <c r="J283" s="8" t="str">
        <f aca="false">IF(H283=I283, "INTERNO", "EXTERNO")</f>
        <v>INTERNO</v>
      </c>
      <c r="K283" s="9" t="str">
        <f aca="false">Def_Instancias_Equipamentos!$D$484</f>
        <v>SI-15C2:DI-BPMPkup</v>
      </c>
      <c r="L283" s="4" t="str">
        <f aca="false">Def_Instancias_Equipamentos!$D$1006</f>
        <v>SI-15C2:DI-BPMSigPatch</v>
      </c>
      <c r="M283" s="10" t="s">
        <v>78</v>
      </c>
      <c r="N283" s="17" t="s">
        <v>81</v>
      </c>
      <c r="O283" s="9" t="str">
        <f aca="false">Def_Sistemas_Conectores_Cabos!$B$8</f>
        <v>SMA-RP 50-ohm</v>
      </c>
      <c r="P283" s="4" t="str">
        <f aca="false">Def_Sistemas_Conectores_Cabos!$B$8</f>
        <v>SMA-RP 50-ohm</v>
      </c>
      <c r="Q283" s="8" t="s">
        <v>80</v>
      </c>
      <c r="R283" s="11" t="n">
        <v>0.5</v>
      </c>
      <c r="S283" s="11" t="n">
        <v>0.5</v>
      </c>
      <c r="T283" s="4" t="str">
        <f aca="false">Def_Sistemas_Conectores_Cabos!$C$8</f>
        <v>Cabo coaxial semi-rígido</v>
      </c>
      <c r="U283" s="18"/>
      <c r="V283" s="13"/>
    </row>
    <row r="284" customFormat="false" ht="15.75" hidden="true" customHeight="true" outlineLevel="0" collapsed="false">
      <c r="A284" s="4" t="str">
        <f aca="false">Def_Sistemas_Conectores_Cabos!$A$22</f>
        <v>BPM de elétrons</v>
      </c>
      <c r="B284" s="5" t="str">
        <f aca="false">Datas_Entregas!$A$3</f>
        <v>BTS/Anel</v>
      </c>
      <c r="C284" s="6" t="n">
        <f aca="false" t="array" ref="C284:C284">INDEX(Datas_Entregas!$B$2:$B$100, MATCH(B284, Datas_Entregas!$A$2:$A$100, 0), 1)</f>
        <v>43296</v>
      </c>
      <c r="D284" s="5" t="str">
        <f aca="false">Def_Status_Montagem!$A$4</f>
        <v>Comprado / Esperando entrega</v>
      </c>
      <c r="E284" s="4" t="str">
        <f aca="false">Def_Status_Montagem!$B$4</f>
        <v>Contratada (inclui etiqueta)</v>
      </c>
      <c r="F284" s="7"/>
      <c r="G284" s="8"/>
      <c r="H284" s="7" t="str">
        <f aca="false" t="array" ref="H284:H284">INDEX(Def_Instancias_Equipamentos!$E$2:$E$4986, MATCH(K284, Def_Instancias_Equipamentos!$D$2:$D$4986, 0), 1)</f>
        <v>SI-15C3</v>
      </c>
      <c r="I284" s="8" t="str">
        <f aca="false" t="array" ref="I284:I284">INDEX(Def_Instancias_Equipamentos!$E$2:$E$4986, MATCH(L284, Def_Instancias_Equipamentos!$D$2:$D$4986, 0), 1)</f>
        <v>SI-15C3</v>
      </c>
      <c r="J284" s="8" t="str">
        <f aca="false">IF(H284=I284, "INTERNO", "EXTERNO")</f>
        <v>INTERNO</v>
      </c>
      <c r="K284" s="9" t="str">
        <f aca="false">Def_Instancias_Equipamentos!$D$485</f>
        <v>SI-15C3:DI-BPMPkup-1</v>
      </c>
      <c r="L284" s="4" t="str">
        <f aca="false">Def_Instancias_Equipamentos!$D$1007</f>
        <v>SI-15C3:DI-BPMSigPatch-1</v>
      </c>
      <c r="M284" s="10" t="s">
        <v>78</v>
      </c>
      <c r="N284" s="17" t="s">
        <v>81</v>
      </c>
      <c r="O284" s="9" t="str">
        <f aca="false">Def_Sistemas_Conectores_Cabos!$B$8</f>
        <v>SMA-RP 50-ohm</v>
      </c>
      <c r="P284" s="4" t="str">
        <f aca="false">Def_Sistemas_Conectores_Cabos!$B$8</f>
        <v>SMA-RP 50-ohm</v>
      </c>
      <c r="Q284" s="8" t="s">
        <v>80</v>
      </c>
      <c r="R284" s="11" t="n">
        <v>0.5</v>
      </c>
      <c r="S284" s="11" t="n">
        <v>0.5</v>
      </c>
      <c r="T284" s="4" t="str">
        <f aca="false">Def_Sistemas_Conectores_Cabos!$C$8</f>
        <v>Cabo coaxial semi-rígido</v>
      </c>
      <c r="U284" s="18"/>
      <c r="V284" s="13"/>
    </row>
    <row r="285" customFormat="false" ht="15.75" hidden="true" customHeight="true" outlineLevel="0" collapsed="false">
      <c r="A285" s="4" t="str">
        <f aca="false">Def_Sistemas_Conectores_Cabos!$A$22</f>
        <v>BPM de elétrons</v>
      </c>
      <c r="B285" s="5" t="str">
        <f aca="false">Datas_Entregas!$A$3</f>
        <v>BTS/Anel</v>
      </c>
      <c r="C285" s="6" t="n">
        <f aca="false" t="array" ref="C285:C285">INDEX(Datas_Entregas!$B$2:$B$100, MATCH(B285, Datas_Entregas!$A$2:$A$100, 0), 1)</f>
        <v>43296</v>
      </c>
      <c r="D285" s="5" t="str">
        <f aca="false">Def_Status_Montagem!$A$4</f>
        <v>Comprado / Esperando entrega</v>
      </c>
      <c r="E285" s="4" t="str">
        <f aca="false">Def_Status_Montagem!$B$4</f>
        <v>Contratada (inclui etiqueta)</v>
      </c>
      <c r="F285" s="7"/>
      <c r="G285" s="8"/>
      <c r="H285" s="7" t="str">
        <f aca="false" t="array" ref="H285:H285">INDEX(Def_Instancias_Equipamentos!$E$2:$E$4986, MATCH(K285, Def_Instancias_Equipamentos!$D$2:$D$4986, 0), 1)</f>
        <v>SI-15C3</v>
      </c>
      <c r="I285" s="8" t="str">
        <f aca="false" t="array" ref="I285:I285">INDEX(Def_Instancias_Equipamentos!$E$2:$E$4986, MATCH(L285, Def_Instancias_Equipamentos!$D$2:$D$4986, 0), 1)</f>
        <v>SI-15C3</v>
      </c>
      <c r="J285" s="8" t="str">
        <f aca="false">IF(H285=I285, "INTERNO", "EXTERNO")</f>
        <v>INTERNO</v>
      </c>
      <c r="K285" s="9" t="str">
        <f aca="false">Def_Instancias_Equipamentos!$D$486</f>
        <v>SI-15C3:DI-BPMPkup-2</v>
      </c>
      <c r="L285" s="4" t="str">
        <f aca="false">Def_Instancias_Equipamentos!$D$1008</f>
        <v>SI-15C3:DI-BPMSigPatch-2</v>
      </c>
      <c r="M285" s="10" t="s">
        <v>78</v>
      </c>
      <c r="N285" s="17" t="s">
        <v>81</v>
      </c>
      <c r="O285" s="9" t="str">
        <f aca="false">Def_Sistemas_Conectores_Cabos!$B$8</f>
        <v>SMA-RP 50-ohm</v>
      </c>
      <c r="P285" s="4" t="str">
        <f aca="false">Def_Sistemas_Conectores_Cabos!$B$8</f>
        <v>SMA-RP 50-ohm</v>
      </c>
      <c r="Q285" s="8" t="s">
        <v>80</v>
      </c>
      <c r="R285" s="11" t="n">
        <v>0.5</v>
      </c>
      <c r="S285" s="11" t="n">
        <v>0.5</v>
      </c>
      <c r="T285" s="4" t="str">
        <f aca="false">Def_Sistemas_Conectores_Cabos!$C$8</f>
        <v>Cabo coaxial semi-rígido</v>
      </c>
      <c r="U285" s="18"/>
      <c r="V285" s="13"/>
    </row>
    <row r="286" customFormat="false" ht="15.75" hidden="true" customHeight="true" outlineLevel="0" collapsed="false">
      <c r="A286" s="4" t="str">
        <f aca="false">Def_Sistemas_Conectores_Cabos!$A$22</f>
        <v>BPM de elétrons</v>
      </c>
      <c r="B286" s="5" t="str">
        <f aca="false">Datas_Entregas!$A$3</f>
        <v>BTS/Anel</v>
      </c>
      <c r="C286" s="6" t="n">
        <f aca="false" t="array" ref="C286:C286">INDEX(Datas_Entregas!$B$2:$B$100, MATCH(B286, Datas_Entregas!$A$2:$A$100, 0), 1)</f>
        <v>43296</v>
      </c>
      <c r="D286" s="5" t="str">
        <f aca="false">Def_Status_Montagem!$A$4</f>
        <v>Comprado / Esperando entrega</v>
      </c>
      <c r="E286" s="4" t="str">
        <f aca="false">Def_Status_Montagem!$B$4</f>
        <v>Contratada (inclui etiqueta)</v>
      </c>
      <c r="F286" s="7"/>
      <c r="G286" s="8"/>
      <c r="H286" s="7" t="str">
        <f aca="false" t="array" ref="H286:H286">INDEX(Def_Instancias_Equipamentos!$E$2:$E$4986, MATCH(K286, Def_Instancias_Equipamentos!$D$2:$D$4986, 0), 1)</f>
        <v>SI-15C4</v>
      </c>
      <c r="I286" s="8" t="str">
        <f aca="false" t="array" ref="I286:I286">INDEX(Def_Instancias_Equipamentos!$E$2:$E$4986, MATCH(L286, Def_Instancias_Equipamentos!$D$2:$D$4986, 0), 1)</f>
        <v>SI-15C4</v>
      </c>
      <c r="J286" s="8" t="str">
        <f aca="false">IF(H286=I286, "INTERNO", "EXTERNO")</f>
        <v>INTERNO</v>
      </c>
      <c r="K286" s="9" t="str">
        <f aca="false">Def_Instancias_Equipamentos!$D$487</f>
        <v>SI-15C4:DI-BPMPkup</v>
      </c>
      <c r="L286" s="4" t="str">
        <f aca="false">Def_Instancias_Equipamentos!$D$1009</f>
        <v>SI-15C4:DI-BPMSigPatch</v>
      </c>
      <c r="M286" s="10" t="s">
        <v>78</v>
      </c>
      <c r="N286" s="17" t="s">
        <v>81</v>
      </c>
      <c r="O286" s="9" t="str">
        <f aca="false">Def_Sistemas_Conectores_Cabos!$B$8</f>
        <v>SMA-RP 50-ohm</v>
      </c>
      <c r="P286" s="4" t="str">
        <f aca="false">Def_Sistemas_Conectores_Cabos!$B$8</f>
        <v>SMA-RP 50-ohm</v>
      </c>
      <c r="Q286" s="8" t="s">
        <v>80</v>
      </c>
      <c r="R286" s="11" t="n">
        <v>0.5</v>
      </c>
      <c r="S286" s="11" t="n">
        <v>0.5</v>
      </c>
      <c r="T286" s="4" t="str">
        <f aca="false">Def_Sistemas_Conectores_Cabos!$C$8</f>
        <v>Cabo coaxial semi-rígido</v>
      </c>
      <c r="U286" s="18"/>
      <c r="V286" s="13"/>
    </row>
    <row r="287" customFormat="false" ht="15.75" hidden="true" customHeight="true" outlineLevel="0" collapsed="false">
      <c r="A287" s="4" t="str">
        <f aca="false">Def_Sistemas_Conectores_Cabos!$A$22</f>
        <v>BPM de elétrons</v>
      </c>
      <c r="B287" s="5" t="str">
        <f aca="false">Datas_Entregas!$A$3</f>
        <v>BTS/Anel</v>
      </c>
      <c r="C287" s="6" t="n">
        <f aca="false" t="array" ref="C287:C287">INDEX(Datas_Entregas!$B$2:$B$100, MATCH(B287, Datas_Entregas!$A$2:$A$100, 0), 1)</f>
        <v>43296</v>
      </c>
      <c r="D287" s="5" t="str">
        <f aca="false">Def_Status_Montagem!$A$4</f>
        <v>Comprado / Esperando entrega</v>
      </c>
      <c r="E287" s="4" t="str">
        <f aca="false">Def_Status_Montagem!$B$4</f>
        <v>Contratada (inclui etiqueta)</v>
      </c>
      <c r="F287" s="7"/>
      <c r="G287" s="8"/>
      <c r="H287" s="7" t="str">
        <f aca="false" t="array" ref="H287:H287">INDEX(Def_Instancias_Equipamentos!$E$2:$E$4986, MATCH(K287, Def_Instancias_Equipamentos!$D$2:$D$4986, 0), 1)</f>
        <v>SI-15M1</v>
      </c>
      <c r="I287" s="8" t="str">
        <f aca="false" t="array" ref="I287:I287">INDEX(Def_Instancias_Equipamentos!$E$2:$E$4986, MATCH(L287, Def_Instancias_Equipamentos!$D$2:$D$4986, 0), 1)</f>
        <v>SI-15M1</v>
      </c>
      <c r="J287" s="8" t="str">
        <f aca="false">IF(H287=I287, "INTERNO", "EXTERNO")</f>
        <v>INTERNO</v>
      </c>
      <c r="K287" s="9" t="str">
        <f aca="false">Def_Instancias_Equipamentos!$D$488</f>
        <v>SI-15M1:DI-BPMPkup</v>
      </c>
      <c r="L287" s="4" t="str">
        <f aca="false">Def_Instancias_Equipamentos!$D$1010</f>
        <v>SI-15M1:DI-BPMSigPatch</v>
      </c>
      <c r="M287" s="10" t="s">
        <v>78</v>
      </c>
      <c r="N287" s="17" t="s">
        <v>81</v>
      </c>
      <c r="O287" s="9" t="str">
        <f aca="false">Def_Sistemas_Conectores_Cabos!$B$8</f>
        <v>SMA-RP 50-ohm</v>
      </c>
      <c r="P287" s="4" t="str">
        <f aca="false">Def_Sistemas_Conectores_Cabos!$B$8</f>
        <v>SMA-RP 50-ohm</v>
      </c>
      <c r="Q287" s="8" t="s">
        <v>80</v>
      </c>
      <c r="R287" s="11" t="n">
        <v>0.5</v>
      </c>
      <c r="S287" s="11" t="n">
        <v>0.5</v>
      </c>
      <c r="T287" s="4" t="str">
        <f aca="false">Def_Sistemas_Conectores_Cabos!$C$8</f>
        <v>Cabo coaxial semi-rígido</v>
      </c>
      <c r="U287" s="18"/>
      <c r="V287" s="13"/>
    </row>
    <row r="288" customFormat="false" ht="15.75" hidden="true" customHeight="true" outlineLevel="0" collapsed="false">
      <c r="A288" s="4" t="str">
        <f aca="false">Def_Sistemas_Conectores_Cabos!$A$22</f>
        <v>BPM de elétrons</v>
      </c>
      <c r="B288" s="5" t="str">
        <f aca="false">Datas_Entregas!$A$3</f>
        <v>BTS/Anel</v>
      </c>
      <c r="C288" s="6" t="n">
        <f aca="false" t="array" ref="C288:C288">INDEX(Datas_Entregas!$B$2:$B$100, MATCH(B288, Datas_Entregas!$A$2:$A$100, 0), 1)</f>
        <v>43296</v>
      </c>
      <c r="D288" s="5" t="str">
        <f aca="false">Def_Status_Montagem!$A$4</f>
        <v>Comprado / Esperando entrega</v>
      </c>
      <c r="E288" s="4" t="str">
        <f aca="false">Def_Status_Montagem!$B$4</f>
        <v>Contratada (inclui etiqueta)</v>
      </c>
      <c r="F288" s="7"/>
      <c r="G288" s="8"/>
      <c r="H288" s="7" t="str">
        <f aca="false" t="array" ref="H288:H288">INDEX(Def_Instancias_Equipamentos!$E$2:$E$4986, MATCH(K288, Def_Instancias_Equipamentos!$D$2:$D$4986, 0), 1)</f>
        <v>SI-15M2</v>
      </c>
      <c r="I288" s="8" t="str">
        <f aca="false" t="array" ref="I288:I288">INDEX(Def_Instancias_Equipamentos!$E$2:$E$4986, MATCH(L288, Def_Instancias_Equipamentos!$D$2:$D$4986, 0), 1)</f>
        <v>SI-15M2</v>
      </c>
      <c r="J288" s="8" t="str">
        <f aca="false">IF(H288=I288, "INTERNO", "EXTERNO")</f>
        <v>INTERNO</v>
      </c>
      <c r="K288" s="9" t="str">
        <f aca="false">Def_Instancias_Equipamentos!$D$489</f>
        <v>SI-15M2:DI-BPMPkup</v>
      </c>
      <c r="L288" s="4" t="str">
        <f aca="false">Def_Instancias_Equipamentos!$D$1011</f>
        <v>SI-15M2:DI-BPMSigPatch</v>
      </c>
      <c r="M288" s="10" t="s">
        <v>78</v>
      </c>
      <c r="N288" s="17" t="s">
        <v>81</v>
      </c>
      <c r="O288" s="9" t="str">
        <f aca="false">Def_Sistemas_Conectores_Cabos!$B$8</f>
        <v>SMA-RP 50-ohm</v>
      </c>
      <c r="P288" s="4" t="str">
        <f aca="false">Def_Sistemas_Conectores_Cabos!$B$8</f>
        <v>SMA-RP 50-ohm</v>
      </c>
      <c r="Q288" s="8" t="s">
        <v>80</v>
      </c>
      <c r="R288" s="11" t="n">
        <v>0.5</v>
      </c>
      <c r="S288" s="11" t="n">
        <v>0.5</v>
      </c>
      <c r="T288" s="4" t="str">
        <f aca="false">Def_Sistemas_Conectores_Cabos!$C$8</f>
        <v>Cabo coaxial semi-rígido</v>
      </c>
      <c r="U288" s="18"/>
      <c r="V288" s="13"/>
    </row>
    <row r="289" customFormat="false" ht="15.75" hidden="true" customHeight="true" outlineLevel="0" collapsed="false">
      <c r="A289" s="4" t="str">
        <f aca="false">Def_Sistemas_Conectores_Cabos!$A$22</f>
        <v>BPM de elétrons</v>
      </c>
      <c r="B289" s="5" t="str">
        <f aca="false">Datas_Entregas!$A$3</f>
        <v>BTS/Anel</v>
      </c>
      <c r="C289" s="6" t="n">
        <f aca="false" t="array" ref="C289:C289">INDEX(Datas_Entregas!$B$2:$B$100, MATCH(B289, Datas_Entregas!$A$2:$A$100, 0), 1)</f>
        <v>43296</v>
      </c>
      <c r="D289" s="5" t="str">
        <f aca="false">Def_Status_Montagem!$A$4</f>
        <v>Comprado / Esperando entrega</v>
      </c>
      <c r="E289" s="4" t="str">
        <f aca="false">Def_Status_Montagem!$B$4</f>
        <v>Contratada (inclui etiqueta)</v>
      </c>
      <c r="F289" s="7"/>
      <c r="G289" s="8"/>
      <c r="H289" s="7" t="str">
        <f aca="false" t="array" ref="H289:H289">INDEX(Def_Instancias_Equipamentos!$E$2:$E$4986, MATCH(K289, Def_Instancias_Equipamentos!$D$2:$D$4986, 0), 1)</f>
        <v>SI-15SP</v>
      </c>
      <c r="I289" s="8" t="str">
        <f aca="false" t="array" ref="I289:I289">INDEX(Def_Instancias_Equipamentos!$E$2:$E$4986, MATCH(L289, Def_Instancias_Equipamentos!$D$2:$D$4986, 0), 1)</f>
        <v>SI-15SP</v>
      </c>
      <c r="J289" s="8" t="str">
        <f aca="false">IF(H289=I289, "INTERNO", "EXTERNO")</f>
        <v>INTERNO</v>
      </c>
      <c r="K289" s="9" t="str">
        <f aca="false">Def_Instancias_Equipamentos!$D$558</f>
        <v>SI-15SP:DI-BPMPkup-1</v>
      </c>
      <c r="L289" s="4" t="str">
        <f aca="false">Def_Instancias_Equipamentos!$D$1080</f>
        <v>SI-15SP:DI-BPMSigPatch-1</v>
      </c>
      <c r="M289" s="10" t="s">
        <v>78</v>
      </c>
      <c r="N289" s="17" t="s">
        <v>81</v>
      </c>
      <c r="O289" s="9" t="str">
        <f aca="false">Def_Sistemas_Conectores_Cabos!$B$8</f>
        <v>SMA-RP 50-ohm</v>
      </c>
      <c r="P289" s="4" t="str">
        <f aca="false">Def_Sistemas_Conectores_Cabos!$B$8</f>
        <v>SMA-RP 50-ohm</v>
      </c>
      <c r="Q289" s="8" t="s">
        <v>80</v>
      </c>
      <c r="R289" s="11" t="n">
        <v>0.5</v>
      </c>
      <c r="S289" s="11" t="n">
        <v>0.5</v>
      </c>
      <c r="T289" s="4" t="str">
        <f aca="false">Def_Sistemas_Conectores_Cabos!$C$8</f>
        <v>Cabo coaxial semi-rígido</v>
      </c>
      <c r="U289" s="18"/>
      <c r="V289" s="13"/>
    </row>
    <row r="290" customFormat="false" ht="15.75" hidden="true" customHeight="true" outlineLevel="0" collapsed="false">
      <c r="A290" s="4" t="str">
        <f aca="false">Def_Sistemas_Conectores_Cabos!$A$22</f>
        <v>BPM de elétrons</v>
      </c>
      <c r="B290" s="5" t="str">
        <f aca="false">Datas_Entregas!$A$3</f>
        <v>BTS/Anel</v>
      </c>
      <c r="C290" s="6" t="n">
        <f aca="false" t="array" ref="C290:C290">INDEX(Datas_Entregas!$B$2:$B$100, MATCH(B290, Datas_Entregas!$A$2:$A$100, 0), 1)</f>
        <v>43296</v>
      </c>
      <c r="D290" s="5" t="str">
        <f aca="false">Def_Status_Montagem!$A$4</f>
        <v>Comprado / Esperando entrega</v>
      </c>
      <c r="E290" s="4" t="str">
        <f aca="false">Def_Status_Montagem!$B$4</f>
        <v>Contratada (inclui etiqueta)</v>
      </c>
      <c r="F290" s="7"/>
      <c r="G290" s="8"/>
      <c r="H290" s="7" t="str">
        <f aca="false" t="array" ref="H290:H290">INDEX(Def_Instancias_Equipamentos!$E$2:$E$4986, MATCH(K290, Def_Instancias_Equipamentos!$D$2:$D$4986, 0), 1)</f>
        <v>SI-15SP</v>
      </c>
      <c r="I290" s="8" t="str">
        <f aca="false" t="array" ref="I290:I290">INDEX(Def_Instancias_Equipamentos!$E$2:$E$4986, MATCH(L290, Def_Instancias_Equipamentos!$D$2:$D$4986, 0), 1)</f>
        <v>SI-15SP</v>
      </c>
      <c r="J290" s="8" t="str">
        <f aca="false">IF(H290=I290, "INTERNO", "EXTERNO")</f>
        <v>INTERNO</v>
      </c>
      <c r="K290" s="9" t="str">
        <f aca="false">Def_Instancias_Equipamentos!$D$559</f>
        <v>SI-15SP:DI-BPMPkup-2</v>
      </c>
      <c r="L290" s="4" t="str">
        <f aca="false">Def_Instancias_Equipamentos!$D$1081</f>
        <v>SI-15SP:DI-BPMSigPatch-2</v>
      </c>
      <c r="M290" s="10" t="s">
        <v>78</v>
      </c>
      <c r="N290" s="17" t="s">
        <v>81</v>
      </c>
      <c r="O290" s="9" t="str">
        <f aca="false">Def_Sistemas_Conectores_Cabos!$B$8</f>
        <v>SMA-RP 50-ohm</v>
      </c>
      <c r="P290" s="4" t="str">
        <f aca="false">Def_Sistemas_Conectores_Cabos!$B$8</f>
        <v>SMA-RP 50-ohm</v>
      </c>
      <c r="Q290" s="8" t="s">
        <v>80</v>
      </c>
      <c r="R290" s="11" t="n">
        <v>0.5</v>
      </c>
      <c r="S290" s="11" t="n">
        <v>0.5</v>
      </c>
      <c r="T290" s="4" t="str">
        <f aca="false">Def_Sistemas_Conectores_Cabos!$C$8</f>
        <v>Cabo coaxial semi-rígido</v>
      </c>
      <c r="U290" s="18"/>
      <c r="V290" s="13"/>
    </row>
    <row r="291" customFormat="false" ht="15.75" hidden="true" customHeight="true" outlineLevel="0" collapsed="false">
      <c r="A291" s="4" t="str">
        <f aca="false">Def_Sistemas_Conectores_Cabos!$A$22</f>
        <v>BPM de elétrons</v>
      </c>
      <c r="B291" s="5" t="str">
        <f aca="false">Datas_Entregas!$A$3</f>
        <v>BTS/Anel</v>
      </c>
      <c r="C291" s="6" t="n">
        <f aca="false" t="array" ref="C291:C291">INDEX(Datas_Entregas!$B$2:$B$100, MATCH(B291, Datas_Entregas!$A$2:$A$100, 0), 1)</f>
        <v>43296</v>
      </c>
      <c r="D291" s="5" t="str">
        <f aca="false">Def_Status_Montagem!$A$4</f>
        <v>Comprado / Esperando entrega</v>
      </c>
      <c r="E291" s="4" t="str">
        <f aca="false">Def_Status_Montagem!$B$4</f>
        <v>Contratada (inclui etiqueta)</v>
      </c>
      <c r="F291" s="7"/>
      <c r="G291" s="8"/>
      <c r="H291" s="7" t="str">
        <f aca="false" t="array" ref="H291:H291">INDEX(Def_Instancias_Equipamentos!$E$2:$E$4986, MATCH(K291, Def_Instancias_Equipamentos!$D$2:$D$4986, 0), 1)</f>
        <v>SI-16C1</v>
      </c>
      <c r="I291" s="8" t="str">
        <f aca="false" t="array" ref="I291:I291">INDEX(Def_Instancias_Equipamentos!$E$2:$E$4986, MATCH(L291, Def_Instancias_Equipamentos!$D$2:$D$4986, 0), 1)</f>
        <v>SI-16C1</v>
      </c>
      <c r="J291" s="8" t="str">
        <f aca="false">IF(H291=I291, "INTERNO", "EXTERNO")</f>
        <v>INTERNO</v>
      </c>
      <c r="K291" s="9" t="str">
        <f aca="false">Def_Instancias_Equipamentos!$D$490</f>
        <v>SI-16C1:DI-BPMPkup-1</v>
      </c>
      <c r="L291" s="4" t="str">
        <f aca="false">Def_Instancias_Equipamentos!$D$1012</f>
        <v>SI-16C1:DI-BPMSigPatch-1</v>
      </c>
      <c r="M291" s="10" t="s">
        <v>78</v>
      </c>
      <c r="N291" s="17" t="s">
        <v>81</v>
      </c>
      <c r="O291" s="9" t="str">
        <f aca="false">Def_Sistemas_Conectores_Cabos!$B$8</f>
        <v>SMA-RP 50-ohm</v>
      </c>
      <c r="P291" s="4" t="str">
        <f aca="false">Def_Sistemas_Conectores_Cabos!$B$8</f>
        <v>SMA-RP 50-ohm</v>
      </c>
      <c r="Q291" s="8" t="s">
        <v>80</v>
      </c>
      <c r="R291" s="11" t="n">
        <v>0.5</v>
      </c>
      <c r="S291" s="11" t="n">
        <v>0.5</v>
      </c>
      <c r="T291" s="4" t="str">
        <f aca="false">Def_Sistemas_Conectores_Cabos!$C$8</f>
        <v>Cabo coaxial semi-rígido</v>
      </c>
      <c r="U291" s="18"/>
      <c r="V291" s="13"/>
    </row>
    <row r="292" customFormat="false" ht="15.75" hidden="true" customHeight="true" outlineLevel="0" collapsed="false">
      <c r="A292" s="4" t="str">
        <f aca="false">Def_Sistemas_Conectores_Cabos!$A$22</f>
        <v>BPM de elétrons</v>
      </c>
      <c r="B292" s="5" t="str">
        <f aca="false">Datas_Entregas!$A$3</f>
        <v>BTS/Anel</v>
      </c>
      <c r="C292" s="6" t="n">
        <f aca="false" t="array" ref="C292:C292">INDEX(Datas_Entregas!$B$2:$B$100, MATCH(B292, Datas_Entregas!$A$2:$A$100, 0), 1)</f>
        <v>43296</v>
      </c>
      <c r="D292" s="5" t="str">
        <f aca="false">Def_Status_Montagem!$A$4</f>
        <v>Comprado / Esperando entrega</v>
      </c>
      <c r="E292" s="4" t="str">
        <f aca="false">Def_Status_Montagem!$B$4</f>
        <v>Contratada (inclui etiqueta)</v>
      </c>
      <c r="F292" s="7"/>
      <c r="G292" s="8"/>
      <c r="H292" s="7" t="str">
        <f aca="false" t="array" ref="H292:H292">INDEX(Def_Instancias_Equipamentos!$E$2:$E$4986, MATCH(K292, Def_Instancias_Equipamentos!$D$2:$D$4986, 0), 1)</f>
        <v>SI-16C1</v>
      </c>
      <c r="I292" s="8" t="str">
        <f aca="false" t="array" ref="I292:I292">INDEX(Def_Instancias_Equipamentos!$E$2:$E$4986, MATCH(L292, Def_Instancias_Equipamentos!$D$2:$D$4986, 0), 1)</f>
        <v>SI-16C1</v>
      </c>
      <c r="J292" s="8" t="str">
        <f aca="false">IF(H292=I292, "INTERNO", "EXTERNO")</f>
        <v>INTERNO</v>
      </c>
      <c r="K292" s="9" t="str">
        <f aca="false">Def_Instancias_Equipamentos!$D$491</f>
        <v>SI-16C1:DI-BPMPkup-2</v>
      </c>
      <c r="L292" s="4" t="str">
        <f aca="false">Def_Instancias_Equipamentos!$D$1013</f>
        <v>SI-16C1:DI-BPMSigPatch-2</v>
      </c>
      <c r="M292" s="10" t="s">
        <v>78</v>
      </c>
      <c r="N292" s="17" t="s">
        <v>81</v>
      </c>
      <c r="O292" s="9" t="str">
        <f aca="false">Def_Sistemas_Conectores_Cabos!$B$8</f>
        <v>SMA-RP 50-ohm</v>
      </c>
      <c r="P292" s="4" t="str">
        <f aca="false">Def_Sistemas_Conectores_Cabos!$B$8</f>
        <v>SMA-RP 50-ohm</v>
      </c>
      <c r="Q292" s="8" t="s">
        <v>80</v>
      </c>
      <c r="R292" s="11" t="n">
        <v>0.5</v>
      </c>
      <c r="S292" s="11" t="n">
        <v>0.5</v>
      </c>
      <c r="T292" s="4" t="str">
        <f aca="false">Def_Sistemas_Conectores_Cabos!$C$8</f>
        <v>Cabo coaxial semi-rígido</v>
      </c>
      <c r="U292" s="18"/>
      <c r="V292" s="13"/>
    </row>
    <row r="293" customFormat="false" ht="15.75" hidden="true" customHeight="true" outlineLevel="0" collapsed="false">
      <c r="A293" s="4" t="str">
        <f aca="false">Def_Sistemas_Conectores_Cabos!$A$22</f>
        <v>BPM de elétrons</v>
      </c>
      <c r="B293" s="5" t="str">
        <f aca="false">Datas_Entregas!$A$3</f>
        <v>BTS/Anel</v>
      </c>
      <c r="C293" s="6" t="n">
        <f aca="false" t="array" ref="C293:C293">INDEX(Datas_Entregas!$B$2:$B$100, MATCH(B293, Datas_Entregas!$A$2:$A$100, 0), 1)</f>
        <v>43296</v>
      </c>
      <c r="D293" s="5" t="str">
        <f aca="false">Def_Status_Montagem!$A$4</f>
        <v>Comprado / Esperando entrega</v>
      </c>
      <c r="E293" s="4" t="str">
        <f aca="false">Def_Status_Montagem!$B$4</f>
        <v>Contratada (inclui etiqueta)</v>
      </c>
      <c r="F293" s="7"/>
      <c r="G293" s="8"/>
      <c r="H293" s="7" t="str">
        <f aca="false" t="array" ref="H293:H293">INDEX(Def_Instancias_Equipamentos!$E$2:$E$4986, MATCH(K293, Def_Instancias_Equipamentos!$D$2:$D$4986, 0), 1)</f>
        <v>SI-16C2</v>
      </c>
      <c r="I293" s="8" t="str">
        <f aca="false" t="array" ref="I293:I293">INDEX(Def_Instancias_Equipamentos!$E$2:$E$4986, MATCH(L293, Def_Instancias_Equipamentos!$D$2:$D$4986, 0), 1)</f>
        <v>SI-16C2</v>
      </c>
      <c r="J293" s="8" t="str">
        <f aca="false">IF(H293=I293, "INTERNO", "EXTERNO")</f>
        <v>INTERNO</v>
      </c>
      <c r="K293" s="9" t="str">
        <f aca="false">Def_Instancias_Equipamentos!$D$492</f>
        <v>SI-16C2:DI-BPMPkup</v>
      </c>
      <c r="L293" s="4" t="str">
        <f aca="false">Def_Instancias_Equipamentos!$D$1014</f>
        <v>SI-16C2:DI-BPMSigPatch</v>
      </c>
      <c r="M293" s="10" t="s">
        <v>78</v>
      </c>
      <c r="N293" s="17" t="s">
        <v>81</v>
      </c>
      <c r="O293" s="9" t="str">
        <f aca="false">Def_Sistemas_Conectores_Cabos!$B$8</f>
        <v>SMA-RP 50-ohm</v>
      </c>
      <c r="P293" s="4" t="str">
        <f aca="false">Def_Sistemas_Conectores_Cabos!$B$8</f>
        <v>SMA-RP 50-ohm</v>
      </c>
      <c r="Q293" s="8" t="s">
        <v>80</v>
      </c>
      <c r="R293" s="11" t="n">
        <v>0.5</v>
      </c>
      <c r="S293" s="11" t="n">
        <v>0.5</v>
      </c>
      <c r="T293" s="4" t="str">
        <f aca="false">Def_Sistemas_Conectores_Cabos!$C$8</f>
        <v>Cabo coaxial semi-rígido</v>
      </c>
      <c r="U293" s="18"/>
      <c r="V293" s="13"/>
    </row>
    <row r="294" customFormat="false" ht="15.75" hidden="true" customHeight="true" outlineLevel="0" collapsed="false">
      <c r="A294" s="4" t="str">
        <f aca="false">Def_Sistemas_Conectores_Cabos!$A$22</f>
        <v>BPM de elétrons</v>
      </c>
      <c r="B294" s="5" t="str">
        <f aca="false">Datas_Entregas!$A$3</f>
        <v>BTS/Anel</v>
      </c>
      <c r="C294" s="6" t="n">
        <f aca="false" t="array" ref="C294:C294">INDEX(Datas_Entregas!$B$2:$B$100, MATCH(B294, Datas_Entregas!$A$2:$A$100, 0), 1)</f>
        <v>43296</v>
      </c>
      <c r="D294" s="5" t="str">
        <f aca="false">Def_Status_Montagem!$A$4</f>
        <v>Comprado / Esperando entrega</v>
      </c>
      <c r="E294" s="4" t="str">
        <f aca="false">Def_Status_Montagem!$B$4</f>
        <v>Contratada (inclui etiqueta)</v>
      </c>
      <c r="F294" s="7"/>
      <c r="G294" s="8"/>
      <c r="H294" s="7" t="str">
        <f aca="false" t="array" ref="H294:H294">INDEX(Def_Instancias_Equipamentos!$E$2:$E$4986, MATCH(K294, Def_Instancias_Equipamentos!$D$2:$D$4986, 0), 1)</f>
        <v>SI-16C3</v>
      </c>
      <c r="I294" s="8" t="str">
        <f aca="false" t="array" ref="I294:I294">INDEX(Def_Instancias_Equipamentos!$E$2:$E$4986, MATCH(L294, Def_Instancias_Equipamentos!$D$2:$D$4986, 0), 1)</f>
        <v>SI-16C3</v>
      </c>
      <c r="J294" s="8" t="str">
        <f aca="false">IF(H294=I294, "INTERNO", "EXTERNO")</f>
        <v>INTERNO</v>
      </c>
      <c r="K294" s="9" t="str">
        <f aca="false">Def_Instancias_Equipamentos!$D$493</f>
        <v>SI-16C3:DI-BPMPkup-1</v>
      </c>
      <c r="L294" s="4" t="str">
        <f aca="false">Def_Instancias_Equipamentos!$D$1015</f>
        <v>SI-16C3:DI-BPMSigPatch-1</v>
      </c>
      <c r="M294" s="10" t="s">
        <v>78</v>
      </c>
      <c r="N294" s="17" t="s">
        <v>81</v>
      </c>
      <c r="O294" s="9" t="str">
        <f aca="false">Def_Sistemas_Conectores_Cabos!$B$8</f>
        <v>SMA-RP 50-ohm</v>
      </c>
      <c r="P294" s="4" t="str">
        <f aca="false">Def_Sistemas_Conectores_Cabos!$B$8</f>
        <v>SMA-RP 50-ohm</v>
      </c>
      <c r="Q294" s="8" t="s">
        <v>80</v>
      </c>
      <c r="R294" s="11" t="n">
        <v>0.5</v>
      </c>
      <c r="S294" s="11" t="n">
        <v>0.5</v>
      </c>
      <c r="T294" s="4" t="str">
        <f aca="false">Def_Sistemas_Conectores_Cabos!$C$8</f>
        <v>Cabo coaxial semi-rígido</v>
      </c>
      <c r="U294" s="18"/>
      <c r="V294" s="13"/>
    </row>
    <row r="295" customFormat="false" ht="15.75" hidden="true" customHeight="true" outlineLevel="0" collapsed="false">
      <c r="A295" s="4" t="str">
        <f aca="false">Def_Sistemas_Conectores_Cabos!$A$22</f>
        <v>BPM de elétrons</v>
      </c>
      <c r="B295" s="5" t="str">
        <f aca="false">Datas_Entregas!$A$3</f>
        <v>BTS/Anel</v>
      </c>
      <c r="C295" s="6" t="n">
        <f aca="false" t="array" ref="C295:C295">INDEX(Datas_Entregas!$B$2:$B$100, MATCH(B295, Datas_Entregas!$A$2:$A$100, 0), 1)</f>
        <v>43296</v>
      </c>
      <c r="D295" s="5" t="str">
        <f aca="false">Def_Status_Montagem!$A$4</f>
        <v>Comprado / Esperando entrega</v>
      </c>
      <c r="E295" s="4" t="str">
        <f aca="false">Def_Status_Montagem!$B$4</f>
        <v>Contratada (inclui etiqueta)</v>
      </c>
      <c r="F295" s="7"/>
      <c r="G295" s="8"/>
      <c r="H295" s="7" t="str">
        <f aca="false" t="array" ref="H295:H295">INDEX(Def_Instancias_Equipamentos!$E$2:$E$4986, MATCH(K295, Def_Instancias_Equipamentos!$D$2:$D$4986, 0), 1)</f>
        <v>SI-16C3</v>
      </c>
      <c r="I295" s="8" t="str">
        <f aca="false" t="array" ref="I295:I295">INDEX(Def_Instancias_Equipamentos!$E$2:$E$4986, MATCH(L295, Def_Instancias_Equipamentos!$D$2:$D$4986, 0), 1)</f>
        <v>SI-16C3</v>
      </c>
      <c r="J295" s="8" t="str">
        <f aca="false">IF(H295=I295, "INTERNO", "EXTERNO")</f>
        <v>INTERNO</v>
      </c>
      <c r="K295" s="9" t="str">
        <f aca="false">Def_Instancias_Equipamentos!$D$494</f>
        <v>SI-16C3:DI-BPMPkup-2</v>
      </c>
      <c r="L295" s="4" t="str">
        <f aca="false">Def_Instancias_Equipamentos!$D$1016</f>
        <v>SI-16C3:DI-BPMSigPatch-2</v>
      </c>
      <c r="M295" s="10" t="s">
        <v>78</v>
      </c>
      <c r="N295" s="17" t="s">
        <v>81</v>
      </c>
      <c r="O295" s="9" t="str">
        <f aca="false">Def_Sistemas_Conectores_Cabos!$B$8</f>
        <v>SMA-RP 50-ohm</v>
      </c>
      <c r="P295" s="4" t="str">
        <f aca="false">Def_Sistemas_Conectores_Cabos!$B$8</f>
        <v>SMA-RP 50-ohm</v>
      </c>
      <c r="Q295" s="8" t="s">
        <v>80</v>
      </c>
      <c r="R295" s="11" t="n">
        <v>0.5</v>
      </c>
      <c r="S295" s="11" t="n">
        <v>0.5</v>
      </c>
      <c r="T295" s="4" t="str">
        <f aca="false">Def_Sistemas_Conectores_Cabos!$C$8</f>
        <v>Cabo coaxial semi-rígido</v>
      </c>
      <c r="U295" s="18"/>
      <c r="V295" s="13"/>
    </row>
    <row r="296" customFormat="false" ht="15.75" hidden="true" customHeight="true" outlineLevel="0" collapsed="false">
      <c r="A296" s="4" t="str">
        <f aca="false">Def_Sistemas_Conectores_Cabos!$A$22</f>
        <v>BPM de elétrons</v>
      </c>
      <c r="B296" s="5" t="str">
        <f aca="false">Datas_Entregas!$A$3</f>
        <v>BTS/Anel</v>
      </c>
      <c r="C296" s="6" t="n">
        <f aca="false" t="array" ref="C296:C296">INDEX(Datas_Entregas!$B$2:$B$100, MATCH(B296, Datas_Entregas!$A$2:$A$100, 0), 1)</f>
        <v>43296</v>
      </c>
      <c r="D296" s="5" t="str">
        <f aca="false">Def_Status_Montagem!$A$4</f>
        <v>Comprado / Esperando entrega</v>
      </c>
      <c r="E296" s="4" t="str">
        <f aca="false">Def_Status_Montagem!$B$4</f>
        <v>Contratada (inclui etiqueta)</v>
      </c>
      <c r="F296" s="7"/>
      <c r="G296" s="8"/>
      <c r="H296" s="7" t="str">
        <f aca="false" t="array" ref="H296:H296">INDEX(Def_Instancias_Equipamentos!$E$2:$E$4986, MATCH(K296, Def_Instancias_Equipamentos!$D$2:$D$4986, 0), 1)</f>
        <v>SI-16C4</v>
      </c>
      <c r="I296" s="8" t="str">
        <f aca="false" t="array" ref="I296:I296">INDEX(Def_Instancias_Equipamentos!$E$2:$E$4986, MATCH(L296, Def_Instancias_Equipamentos!$D$2:$D$4986, 0), 1)</f>
        <v>SI-16C4</v>
      </c>
      <c r="J296" s="8" t="str">
        <f aca="false">IF(H296=I296, "INTERNO", "EXTERNO")</f>
        <v>INTERNO</v>
      </c>
      <c r="K296" s="9" t="str">
        <f aca="false">Def_Instancias_Equipamentos!$D$495</f>
        <v>SI-16C4:DI-BPMPkup</v>
      </c>
      <c r="L296" s="4" t="str">
        <f aca="false">Def_Instancias_Equipamentos!$D$1017</f>
        <v>SI-16C4:DI-BPMSigPatch</v>
      </c>
      <c r="M296" s="10" t="s">
        <v>78</v>
      </c>
      <c r="N296" s="17" t="s">
        <v>81</v>
      </c>
      <c r="O296" s="9" t="str">
        <f aca="false">Def_Sistemas_Conectores_Cabos!$B$8</f>
        <v>SMA-RP 50-ohm</v>
      </c>
      <c r="P296" s="4" t="str">
        <f aca="false">Def_Sistemas_Conectores_Cabos!$B$8</f>
        <v>SMA-RP 50-ohm</v>
      </c>
      <c r="Q296" s="8" t="s">
        <v>80</v>
      </c>
      <c r="R296" s="11" t="n">
        <v>0.5</v>
      </c>
      <c r="S296" s="11" t="n">
        <v>0.5</v>
      </c>
      <c r="T296" s="4" t="str">
        <f aca="false">Def_Sistemas_Conectores_Cabos!$C$8</f>
        <v>Cabo coaxial semi-rígido</v>
      </c>
      <c r="U296" s="18"/>
      <c r="V296" s="13"/>
    </row>
    <row r="297" customFormat="false" ht="15.75" hidden="true" customHeight="true" outlineLevel="0" collapsed="false">
      <c r="A297" s="4" t="str">
        <f aca="false">Def_Sistemas_Conectores_Cabos!$A$22</f>
        <v>BPM de elétrons</v>
      </c>
      <c r="B297" s="5" t="str">
        <f aca="false">Datas_Entregas!$A$3</f>
        <v>BTS/Anel</v>
      </c>
      <c r="C297" s="6" t="n">
        <f aca="false" t="array" ref="C297:C297">INDEX(Datas_Entregas!$B$2:$B$100, MATCH(B297, Datas_Entregas!$A$2:$A$100, 0), 1)</f>
        <v>43296</v>
      </c>
      <c r="D297" s="5" t="str">
        <f aca="false">Def_Status_Montagem!$A$4</f>
        <v>Comprado / Esperando entrega</v>
      </c>
      <c r="E297" s="4" t="str">
        <f aca="false">Def_Status_Montagem!$B$4</f>
        <v>Contratada (inclui etiqueta)</v>
      </c>
      <c r="F297" s="7"/>
      <c r="G297" s="8"/>
      <c r="H297" s="7" t="str">
        <f aca="false" t="array" ref="H297:H297">INDEX(Def_Instancias_Equipamentos!$E$2:$E$4986, MATCH(K297, Def_Instancias_Equipamentos!$D$2:$D$4986, 0), 1)</f>
        <v>SI-16M1</v>
      </c>
      <c r="I297" s="8" t="str">
        <f aca="false" t="array" ref="I297:I297">INDEX(Def_Instancias_Equipamentos!$E$2:$E$4986, MATCH(L297, Def_Instancias_Equipamentos!$D$2:$D$4986, 0), 1)</f>
        <v>SI-16M1</v>
      </c>
      <c r="J297" s="8" t="str">
        <f aca="false">IF(H297=I297, "INTERNO", "EXTERNO")</f>
        <v>INTERNO</v>
      </c>
      <c r="K297" s="9" t="str">
        <f aca="false">Def_Instancias_Equipamentos!$D$496</f>
        <v>SI-16M1:DI-BPMPkup</v>
      </c>
      <c r="L297" s="4" t="str">
        <f aca="false">Def_Instancias_Equipamentos!$D$1018</f>
        <v>SI-16M1:DI-BPMSigPatch</v>
      </c>
      <c r="M297" s="10" t="s">
        <v>78</v>
      </c>
      <c r="N297" s="17" t="s">
        <v>81</v>
      </c>
      <c r="O297" s="9" t="str">
        <f aca="false">Def_Sistemas_Conectores_Cabos!$B$8</f>
        <v>SMA-RP 50-ohm</v>
      </c>
      <c r="P297" s="4" t="str">
        <f aca="false">Def_Sistemas_Conectores_Cabos!$B$8</f>
        <v>SMA-RP 50-ohm</v>
      </c>
      <c r="Q297" s="8" t="s">
        <v>80</v>
      </c>
      <c r="R297" s="11" t="n">
        <v>0.5</v>
      </c>
      <c r="S297" s="11" t="n">
        <v>0.5</v>
      </c>
      <c r="T297" s="4" t="str">
        <f aca="false">Def_Sistemas_Conectores_Cabos!$C$8</f>
        <v>Cabo coaxial semi-rígido</v>
      </c>
      <c r="U297" s="18"/>
      <c r="V297" s="13"/>
    </row>
    <row r="298" customFormat="false" ht="15.75" hidden="true" customHeight="true" outlineLevel="0" collapsed="false">
      <c r="A298" s="4" t="str">
        <f aca="false">Def_Sistemas_Conectores_Cabos!$A$22</f>
        <v>BPM de elétrons</v>
      </c>
      <c r="B298" s="5" t="str">
        <f aca="false">Datas_Entregas!$A$3</f>
        <v>BTS/Anel</v>
      </c>
      <c r="C298" s="6" t="n">
        <f aca="false" t="array" ref="C298:C298">INDEX(Datas_Entregas!$B$2:$B$100, MATCH(B298, Datas_Entregas!$A$2:$A$100, 0), 1)</f>
        <v>43296</v>
      </c>
      <c r="D298" s="5" t="str">
        <f aca="false">Def_Status_Montagem!$A$4</f>
        <v>Comprado / Esperando entrega</v>
      </c>
      <c r="E298" s="4" t="str">
        <f aca="false">Def_Status_Montagem!$B$4</f>
        <v>Contratada (inclui etiqueta)</v>
      </c>
      <c r="F298" s="7"/>
      <c r="G298" s="8"/>
      <c r="H298" s="7" t="str">
        <f aca="false" t="array" ref="H298:H298">INDEX(Def_Instancias_Equipamentos!$E$2:$E$4986, MATCH(K298, Def_Instancias_Equipamentos!$D$2:$D$4986, 0), 1)</f>
        <v>SI-16M2</v>
      </c>
      <c r="I298" s="8" t="str">
        <f aca="false" t="array" ref="I298:I298">INDEX(Def_Instancias_Equipamentos!$E$2:$E$4986, MATCH(L298, Def_Instancias_Equipamentos!$D$2:$D$4986, 0), 1)</f>
        <v>SI-16M2</v>
      </c>
      <c r="J298" s="8" t="str">
        <f aca="false">IF(H298=I298, "INTERNO", "EXTERNO")</f>
        <v>INTERNO</v>
      </c>
      <c r="K298" s="9" t="str">
        <f aca="false">Def_Instancias_Equipamentos!$D$497</f>
        <v>SI-16M2:DI-BPMPkup</v>
      </c>
      <c r="L298" s="4" t="str">
        <f aca="false">Def_Instancias_Equipamentos!$D$1019</f>
        <v>SI-16M2:DI-BPMSigPatch</v>
      </c>
      <c r="M298" s="10" t="s">
        <v>78</v>
      </c>
      <c r="N298" s="17" t="s">
        <v>81</v>
      </c>
      <c r="O298" s="9" t="str">
        <f aca="false">Def_Sistemas_Conectores_Cabos!$B$8</f>
        <v>SMA-RP 50-ohm</v>
      </c>
      <c r="P298" s="4" t="str">
        <f aca="false">Def_Sistemas_Conectores_Cabos!$B$8</f>
        <v>SMA-RP 50-ohm</v>
      </c>
      <c r="Q298" s="8" t="s">
        <v>80</v>
      </c>
      <c r="R298" s="11" t="n">
        <v>0.5</v>
      </c>
      <c r="S298" s="11" t="n">
        <v>0.5</v>
      </c>
      <c r="T298" s="4" t="str">
        <f aca="false">Def_Sistemas_Conectores_Cabos!$C$8</f>
        <v>Cabo coaxial semi-rígido</v>
      </c>
      <c r="U298" s="18"/>
      <c r="V298" s="13"/>
    </row>
    <row r="299" customFormat="false" ht="15.75" hidden="true" customHeight="true" outlineLevel="0" collapsed="false">
      <c r="A299" s="4" t="str">
        <f aca="false">Def_Sistemas_Conectores_Cabos!$A$22</f>
        <v>BPM de elétrons</v>
      </c>
      <c r="B299" s="5" t="str">
        <f aca="false">Datas_Entregas!$A$3</f>
        <v>BTS/Anel</v>
      </c>
      <c r="C299" s="6" t="n">
        <f aca="false" t="array" ref="C299:C299">INDEX(Datas_Entregas!$B$2:$B$100, MATCH(B299, Datas_Entregas!$A$2:$A$100, 0), 1)</f>
        <v>43296</v>
      </c>
      <c r="D299" s="5" t="str">
        <f aca="false">Def_Status_Montagem!$A$4</f>
        <v>Comprado / Esperando entrega</v>
      </c>
      <c r="E299" s="4" t="str">
        <f aca="false">Def_Status_Montagem!$B$4</f>
        <v>Contratada (inclui etiqueta)</v>
      </c>
      <c r="F299" s="7"/>
      <c r="G299" s="8"/>
      <c r="H299" s="7" t="str">
        <f aca="false" t="array" ref="H299:H299">INDEX(Def_Instancias_Equipamentos!$E$2:$E$4986, MATCH(K299, Def_Instancias_Equipamentos!$D$2:$D$4986, 0), 1)</f>
        <v>SI-16SB</v>
      </c>
      <c r="I299" s="8" t="str">
        <f aca="false" t="array" ref="I299:I299">INDEX(Def_Instancias_Equipamentos!$E$2:$E$4986, MATCH(L299, Def_Instancias_Equipamentos!$D$2:$D$4986, 0), 1)</f>
        <v>SI-16SB</v>
      </c>
      <c r="J299" s="8" t="str">
        <f aca="false">IF(H299=I299, "INTERNO", "EXTERNO")</f>
        <v>INTERNO</v>
      </c>
      <c r="K299" s="9" t="str">
        <f aca="false">Def_Instancias_Equipamentos!$D$560</f>
        <v>SI-16SB:DI-BPMPkup-1</v>
      </c>
      <c r="L299" s="4" t="str">
        <f aca="false">Def_Instancias_Equipamentos!$D$1082</f>
        <v>SI-16SB:DI-BPMSigPatch-1</v>
      </c>
      <c r="M299" s="10" t="s">
        <v>78</v>
      </c>
      <c r="N299" s="17" t="s">
        <v>81</v>
      </c>
      <c r="O299" s="9" t="str">
        <f aca="false">Def_Sistemas_Conectores_Cabos!$B$8</f>
        <v>SMA-RP 50-ohm</v>
      </c>
      <c r="P299" s="4" t="str">
        <f aca="false">Def_Sistemas_Conectores_Cabos!$B$8</f>
        <v>SMA-RP 50-ohm</v>
      </c>
      <c r="Q299" s="8" t="s">
        <v>80</v>
      </c>
      <c r="R299" s="11" t="n">
        <v>0.5</v>
      </c>
      <c r="S299" s="11" t="n">
        <v>0.5</v>
      </c>
      <c r="T299" s="4" t="str">
        <f aca="false">Def_Sistemas_Conectores_Cabos!$C$8</f>
        <v>Cabo coaxial semi-rígido</v>
      </c>
      <c r="U299" s="18"/>
      <c r="V299" s="13"/>
    </row>
    <row r="300" customFormat="false" ht="15.75" hidden="true" customHeight="true" outlineLevel="0" collapsed="false">
      <c r="A300" s="4" t="str">
        <f aca="false">Def_Sistemas_Conectores_Cabos!$A$22</f>
        <v>BPM de elétrons</v>
      </c>
      <c r="B300" s="5" t="str">
        <f aca="false">Datas_Entregas!$A$3</f>
        <v>BTS/Anel</v>
      </c>
      <c r="C300" s="6" t="n">
        <f aca="false" t="array" ref="C300:C300">INDEX(Datas_Entregas!$B$2:$B$100, MATCH(B300, Datas_Entregas!$A$2:$A$100, 0), 1)</f>
        <v>43296</v>
      </c>
      <c r="D300" s="5" t="str">
        <f aca="false">Def_Status_Montagem!$A$4</f>
        <v>Comprado / Esperando entrega</v>
      </c>
      <c r="E300" s="4" t="str">
        <f aca="false">Def_Status_Montagem!$B$4</f>
        <v>Contratada (inclui etiqueta)</v>
      </c>
      <c r="F300" s="7"/>
      <c r="G300" s="8"/>
      <c r="H300" s="7" t="str">
        <f aca="false" t="array" ref="H300:H300">INDEX(Def_Instancias_Equipamentos!$E$2:$E$4986, MATCH(K300, Def_Instancias_Equipamentos!$D$2:$D$4986, 0), 1)</f>
        <v>SI-16SB</v>
      </c>
      <c r="I300" s="8" t="str">
        <f aca="false" t="array" ref="I300:I300">INDEX(Def_Instancias_Equipamentos!$E$2:$E$4986, MATCH(L300, Def_Instancias_Equipamentos!$D$2:$D$4986, 0), 1)</f>
        <v>SI-16SB</v>
      </c>
      <c r="J300" s="8" t="str">
        <f aca="false">IF(H300=I300, "INTERNO", "EXTERNO")</f>
        <v>INTERNO</v>
      </c>
      <c r="K300" s="9" t="str">
        <f aca="false">Def_Instancias_Equipamentos!$D$561</f>
        <v>SI-16SB:DI-BPMPkup-2</v>
      </c>
      <c r="L300" s="4" t="str">
        <f aca="false">Def_Instancias_Equipamentos!$D$1083</f>
        <v>SI-16SB:DI-BPMSigPatch-2</v>
      </c>
      <c r="M300" s="10" t="s">
        <v>78</v>
      </c>
      <c r="N300" s="17" t="s">
        <v>81</v>
      </c>
      <c r="O300" s="9" t="str">
        <f aca="false">Def_Sistemas_Conectores_Cabos!$B$8</f>
        <v>SMA-RP 50-ohm</v>
      </c>
      <c r="P300" s="4" t="str">
        <f aca="false">Def_Sistemas_Conectores_Cabos!$B$8</f>
        <v>SMA-RP 50-ohm</v>
      </c>
      <c r="Q300" s="8" t="s">
        <v>80</v>
      </c>
      <c r="R300" s="11" t="n">
        <v>0.5</v>
      </c>
      <c r="S300" s="11" t="n">
        <v>0.5</v>
      </c>
      <c r="T300" s="4" t="str">
        <f aca="false">Def_Sistemas_Conectores_Cabos!$C$8</f>
        <v>Cabo coaxial semi-rígido</v>
      </c>
      <c r="U300" s="18"/>
      <c r="V300" s="13"/>
    </row>
    <row r="301" customFormat="false" ht="15.75" hidden="true" customHeight="true" outlineLevel="0" collapsed="false">
      <c r="A301" s="4" t="str">
        <f aca="false">Def_Sistemas_Conectores_Cabos!$A$22</f>
        <v>BPM de elétrons</v>
      </c>
      <c r="B301" s="5" t="str">
        <f aca="false">Datas_Entregas!$A$3</f>
        <v>BTS/Anel</v>
      </c>
      <c r="C301" s="6" t="n">
        <f aca="false" t="array" ref="C301:C301">INDEX(Datas_Entregas!$B$2:$B$100, MATCH(B301, Datas_Entregas!$A$2:$A$100, 0), 1)</f>
        <v>43296</v>
      </c>
      <c r="D301" s="5" t="str">
        <f aca="false">Def_Status_Montagem!$A$4</f>
        <v>Comprado / Esperando entrega</v>
      </c>
      <c r="E301" s="4" t="str">
        <f aca="false">Def_Status_Montagem!$B$4</f>
        <v>Contratada (inclui etiqueta)</v>
      </c>
      <c r="F301" s="7"/>
      <c r="G301" s="8"/>
      <c r="H301" s="7" t="str">
        <f aca="false" t="array" ref="H301:H301">INDEX(Def_Instancias_Equipamentos!$E$2:$E$4986, MATCH(K301, Def_Instancias_Equipamentos!$D$2:$D$4986, 0), 1)</f>
        <v>SI-17C1</v>
      </c>
      <c r="I301" s="8" t="str">
        <f aca="false" t="array" ref="I301:I301">INDEX(Def_Instancias_Equipamentos!$E$2:$E$4986, MATCH(L301, Def_Instancias_Equipamentos!$D$2:$D$4986, 0), 1)</f>
        <v>SI-17C1</v>
      </c>
      <c r="J301" s="8" t="str">
        <f aca="false">IF(H301=I301, "INTERNO", "EXTERNO")</f>
        <v>INTERNO</v>
      </c>
      <c r="K301" s="9" t="str">
        <f aca="false">Def_Instancias_Equipamentos!$D$498</f>
        <v>SI-17C1:DI-BPMPkup-1</v>
      </c>
      <c r="L301" s="4" t="str">
        <f aca="false">Def_Instancias_Equipamentos!$D$1020</f>
        <v>SI-17C1:DI-BPMSigPatch-1</v>
      </c>
      <c r="M301" s="10" t="s">
        <v>78</v>
      </c>
      <c r="N301" s="17" t="s">
        <v>81</v>
      </c>
      <c r="O301" s="9" t="str">
        <f aca="false">Def_Sistemas_Conectores_Cabos!$B$8</f>
        <v>SMA-RP 50-ohm</v>
      </c>
      <c r="P301" s="4" t="str">
        <f aca="false">Def_Sistemas_Conectores_Cabos!$B$8</f>
        <v>SMA-RP 50-ohm</v>
      </c>
      <c r="Q301" s="8" t="s">
        <v>80</v>
      </c>
      <c r="R301" s="11" t="n">
        <v>0.5</v>
      </c>
      <c r="S301" s="11" t="n">
        <v>0.5</v>
      </c>
      <c r="T301" s="4" t="str">
        <f aca="false">Def_Sistemas_Conectores_Cabos!$C$8</f>
        <v>Cabo coaxial semi-rígido</v>
      </c>
      <c r="U301" s="18"/>
      <c r="V301" s="13"/>
    </row>
    <row r="302" customFormat="false" ht="15.75" hidden="true" customHeight="true" outlineLevel="0" collapsed="false">
      <c r="A302" s="4" t="str">
        <f aca="false">Def_Sistemas_Conectores_Cabos!$A$22</f>
        <v>BPM de elétrons</v>
      </c>
      <c r="B302" s="5" t="str">
        <f aca="false">Datas_Entregas!$A$3</f>
        <v>BTS/Anel</v>
      </c>
      <c r="C302" s="6" t="n">
        <f aca="false" t="array" ref="C302:C302">INDEX(Datas_Entregas!$B$2:$B$100, MATCH(B302, Datas_Entregas!$A$2:$A$100, 0), 1)</f>
        <v>43296</v>
      </c>
      <c r="D302" s="5" t="str">
        <f aca="false">Def_Status_Montagem!$A$4</f>
        <v>Comprado / Esperando entrega</v>
      </c>
      <c r="E302" s="4" t="str">
        <f aca="false">Def_Status_Montagem!$B$4</f>
        <v>Contratada (inclui etiqueta)</v>
      </c>
      <c r="F302" s="7"/>
      <c r="G302" s="8"/>
      <c r="H302" s="7" t="str">
        <f aca="false" t="array" ref="H302:H302">INDEX(Def_Instancias_Equipamentos!$E$2:$E$4986, MATCH(K302, Def_Instancias_Equipamentos!$D$2:$D$4986, 0), 1)</f>
        <v>SI-17C1</v>
      </c>
      <c r="I302" s="8" t="str">
        <f aca="false" t="array" ref="I302:I302">INDEX(Def_Instancias_Equipamentos!$E$2:$E$4986, MATCH(L302, Def_Instancias_Equipamentos!$D$2:$D$4986, 0), 1)</f>
        <v>SI-17C1</v>
      </c>
      <c r="J302" s="8" t="str">
        <f aca="false">IF(H302=I302, "INTERNO", "EXTERNO")</f>
        <v>INTERNO</v>
      </c>
      <c r="K302" s="9" t="str">
        <f aca="false">Def_Instancias_Equipamentos!$D$499</f>
        <v>SI-17C1:DI-BPMPkup-2</v>
      </c>
      <c r="L302" s="4" t="str">
        <f aca="false">Def_Instancias_Equipamentos!$D$1021</f>
        <v>SI-17C1:DI-BPMSigPatch-2</v>
      </c>
      <c r="M302" s="10" t="s">
        <v>78</v>
      </c>
      <c r="N302" s="17" t="s">
        <v>81</v>
      </c>
      <c r="O302" s="9" t="str">
        <f aca="false">Def_Sistemas_Conectores_Cabos!$B$8</f>
        <v>SMA-RP 50-ohm</v>
      </c>
      <c r="P302" s="4" t="str">
        <f aca="false">Def_Sistemas_Conectores_Cabos!$B$8</f>
        <v>SMA-RP 50-ohm</v>
      </c>
      <c r="Q302" s="8" t="s">
        <v>80</v>
      </c>
      <c r="R302" s="11" t="n">
        <v>0.5</v>
      </c>
      <c r="S302" s="11" t="n">
        <v>0.5</v>
      </c>
      <c r="T302" s="4" t="str">
        <f aca="false">Def_Sistemas_Conectores_Cabos!$C$8</f>
        <v>Cabo coaxial semi-rígido</v>
      </c>
      <c r="U302" s="18"/>
      <c r="V302" s="13"/>
    </row>
    <row r="303" customFormat="false" ht="15.75" hidden="true" customHeight="true" outlineLevel="0" collapsed="false">
      <c r="A303" s="4" t="str">
        <f aca="false">Def_Sistemas_Conectores_Cabos!$A$22</f>
        <v>BPM de elétrons</v>
      </c>
      <c r="B303" s="5" t="str">
        <f aca="false">Datas_Entregas!$A$3</f>
        <v>BTS/Anel</v>
      </c>
      <c r="C303" s="6" t="n">
        <f aca="false" t="array" ref="C303:C303">INDEX(Datas_Entregas!$B$2:$B$100, MATCH(B303, Datas_Entregas!$A$2:$A$100, 0), 1)</f>
        <v>43296</v>
      </c>
      <c r="D303" s="5" t="str">
        <f aca="false">Def_Status_Montagem!$A$4</f>
        <v>Comprado / Esperando entrega</v>
      </c>
      <c r="E303" s="4" t="str">
        <f aca="false">Def_Status_Montagem!$B$4</f>
        <v>Contratada (inclui etiqueta)</v>
      </c>
      <c r="F303" s="7"/>
      <c r="G303" s="8"/>
      <c r="H303" s="7" t="str">
        <f aca="false" t="array" ref="H303:H303">INDEX(Def_Instancias_Equipamentos!$E$2:$E$4986, MATCH(K303, Def_Instancias_Equipamentos!$D$2:$D$4986, 0), 1)</f>
        <v>SI-17C2</v>
      </c>
      <c r="I303" s="8" t="str">
        <f aca="false" t="array" ref="I303:I303">INDEX(Def_Instancias_Equipamentos!$E$2:$E$4986, MATCH(L303, Def_Instancias_Equipamentos!$D$2:$D$4986, 0), 1)</f>
        <v>SI-17C2</v>
      </c>
      <c r="J303" s="8" t="str">
        <f aca="false">IF(H303=I303, "INTERNO", "EXTERNO")</f>
        <v>INTERNO</v>
      </c>
      <c r="K303" s="9" t="str">
        <f aca="false">Def_Instancias_Equipamentos!$D$500</f>
        <v>SI-17C2:DI-BPMPkup</v>
      </c>
      <c r="L303" s="4" t="str">
        <f aca="false">Def_Instancias_Equipamentos!$D$1022</f>
        <v>SI-17C2:DI-BPMSigPatch</v>
      </c>
      <c r="M303" s="10" t="s">
        <v>78</v>
      </c>
      <c r="N303" s="17" t="s">
        <v>81</v>
      </c>
      <c r="O303" s="9" t="str">
        <f aca="false">Def_Sistemas_Conectores_Cabos!$B$8</f>
        <v>SMA-RP 50-ohm</v>
      </c>
      <c r="P303" s="4" t="str">
        <f aca="false">Def_Sistemas_Conectores_Cabos!$B$8</f>
        <v>SMA-RP 50-ohm</v>
      </c>
      <c r="Q303" s="8" t="s">
        <v>80</v>
      </c>
      <c r="R303" s="11" t="n">
        <v>0.5</v>
      </c>
      <c r="S303" s="11" t="n">
        <v>0.5</v>
      </c>
      <c r="T303" s="4" t="str">
        <f aca="false">Def_Sistemas_Conectores_Cabos!$C$8</f>
        <v>Cabo coaxial semi-rígido</v>
      </c>
      <c r="U303" s="18"/>
      <c r="V303" s="13"/>
    </row>
    <row r="304" customFormat="false" ht="15.75" hidden="true" customHeight="true" outlineLevel="0" collapsed="false">
      <c r="A304" s="4" t="str">
        <f aca="false">Def_Sistemas_Conectores_Cabos!$A$22</f>
        <v>BPM de elétrons</v>
      </c>
      <c r="B304" s="5" t="str">
        <f aca="false">Datas_Entregas!$A$3</f>
        <v>BTS/Anel</v>
      </c>
      <c r="C304" s="6" t="n">
        <f aca="false" t="array" ref="C304:C304">INDEX(Datas_Entregas!$B$2:$B$100, MATCH(B304, Datas_Entregas!$A$2:$A$100, 0), 1)</f>
        <v>43296</v>
      </c>
      <c r="D304" s="5" t="str">
        <f aca="false">Def_Status_Montagem!$A$4</f>
        <v>Comprado / Esperando entrega</v>
      </c>
      <c r="E304" s="4" t="str">
        <f aca="false">Def_Status_Montagem!$B$4</f>
        <v>Contratada (inclui etiqueta)</v>
      </c>
      <c r="F304" s="7"/>
      <c r="G304" s="8"/>
      <c r="H304" s="7" t="str">
        <f aca="false" t="array" ref="H304:H304">INDEX(Def_Instancias_Equipamentos!$E$2:$E$4986, MATCH(K304, Def_Instancias_Equipamentos!$D$2:$D$4986, 0), 1)</f>
        <v>SI-17C3</v>
      </c>
      <c r="I304" s="8" t="str">
        <f aca="false" t="array" ref="I304:I304">INDEX(Def_Instancias_Equipamentos!$E$2:$E$4986, MATCH(L304, Def_Instancias_Equipamentos!$D$2:$D$4986, 0), 1)</f>
        <v>SI-17C3</v>
      </c>
      <c r="J304" s="8" t="str">
        <f aca="false">IF(H304=I304, "INTERNO", "EXTERNO")</f>
        <v>INTERNO</v>
      </c>
      <c r="K304" s="9" t="str">
        <f aca="false">Def_Instancias_Equipamentos!$D$501</f>
        <v>SI-17C3:DI-BPMPkup-1</v>
      </c>
      <c r="L304" s="4" t="str">
        <f aca="false">Def_Instancias_Equipamentos!$D$1023</f>
        <v>SI-17C3:DI-BPMSigPatch-1</v>
      </c>
      <c r="M304" s="10" t="s">
        <v>78</v>
      </c>
      <c r="N304" s="17" t="s">
        <v>81</v>
      </c>
      <c r="O304" s="9" t="str">
        <f aca="false">Def_Sistemas_Conectores_Cabos!$B$8</f>
        <v>SMA-RP 50-ohm</v>
      </c>
      <c r="P304" s="4" t="str">
        <f aca="false">Def_Sistemas_Conectores_Cabos!$B$8</f>
        <v>SMA-RP 50-ohm</v>
      </c>
      <c r="Q304" s="8" t="s">
        <v>80</v>
      </c>
      <c r="R304" s="11" t="n">
        <v>0.5</v>
      </c>
      <c r="S304" s="11" t="n">
        <v>0.5</v>
      </c>
      <c r="T304" s="4" t="str">
        <f aca="false">Def_Sistemas_Conectores_Cabos!$C$8</f>
        <v>Cabo coaxial semi-rígido</v>
      </c>
      <c r="U304" s="18"/>
      <c r="V304" s="13"/>
    </row>
    <row r="305" customFormat="false" ht="15.75" hidden="true" customHeight="true" outlineLevel="0" collapsed="false">
      <c r="A305" s="4" t="str">
        <f aca="false">Def_Sistemas_Conectores_Cabos!$A$22</f>
        <v>BPM de elétrons</v>
      </c>
      <c r="B305" s="5" t="str">
        <f aca="false">Datas_Entregas!$A$3</f>
        <v>BTS/Anel</v>
      </c>
      <c r="C305" s="6" t="n">
        <f aca="false" t="array" ref="C305:C305">INDEX(Datas_Entregas!$B$2:$B$100, MATCH(B305, Datas_Entregas!$A$2:$A$100, 0), 1)</f>
        <v>43296</v>
      </c>
      <c r="D305" s="5" t="str">
        <f aca="false">Def_Status_Montagem!$A$4</f>
        <v>Comprado / Esperando entrega</v>
      </c>
      <c r="E305" s="4" t="str">
        <f aca="false">Def_Status_Montagem!$B$4</f>
        <v>Contratada (inclui etiqueta)</v>
      </c>
      <c r="F305" s="7"/>
      <c r="G305" s="8"/>
      <c r="H305" s="7" t="str">
        <f aca="false" t="array" ref="H305:H305">INDEX(Def_Instancias_Equipamentos!$E$2:$E$4986, MATCH(K305, Def_Instancias_Equipamentos!$D$2:$D$4986, 0), 1)</f>
        <v>SI-17C3</v>
      </c>
      <c r="I305" s="8" t="str">
        <f aca="false" t="array" ref="I305:I305">INDEX(Def_Instancias_Equipamentos!$E$2:$E$4986, MATCH(L305, Def_Instancias_Equipamentos!$D$2:$D$4986, 0), 1)</f>
        <v>SI-17C3</v>
      </c>
      <c r="J305" s="8" t="str">
        <f aca="false">IF(H305=I305, "INTERNO", "EXTERNO")</f>
        <v>INTERNO</v>
      </c>
      <c r="K305" s="9" t="str">
        <f aca="false">Def_Instancias_Equipamentos!$D$502</f>
        <v>SI-17C3:DI-BPMPkup-2</v>
      </c>
      <c r="L305" s="4" t="str">
        <f aca="false">Def_Instancias_Equipamentos!$D$1024</f>
        <v>SI-17C3:DI-BPMSigPatch-2</v>
      </c>
      <c r="M305" s="10" t="s">
        <v>78</v>
      </c>
      <c r="N305" s="17" t="s">
        <v>81</v>
      </c>
      <c r="O305" s="9" t="str">
        <f aca="false">Def_Sistemas_Conectores_Cabos!$B$8</f>
        <v>SMA-RP 50-ohm</v>
      </c>
      <c r="P305" s="4" t="str">
        <f aca="false">Def_Sistemas_Conectores_Cabos!$B$8</f>
        <v>SMA-RP 50-ohm</v>
      </c>
      <c r="Q305" s="8" t="s">
        <v>80</v>
      </c>
      <c r="R305" s="11" t="n">
        <v>0.5</v>
      </c>
      <c r="S305" s="11" t="n">
        <v>0.5</v>
      </c>
      <c r="T305" s="4" t="str">
        <f aca="false">Def_Sistemas_Conectores_Cabos!$C$8</f>
        <v>Cabo coaxial semi-rígido</v>
      </c>
      <c r="U305" s="18"/>
      <c r="V305" s="13"/>
    </row>
    <row r="306" customFormat="false" ht="15.75" hidden="true" customHeight="true" outlineLevel="0" collapsed="false">
      <c r="A306" s="4" t="str">
        <f aca="false">Def_Sistemas_Conectores_Cabos!$A$22</f>
        <v>BPM de elétrons</v>
      </c>
      <c r="B306" s="5" t="str">
        <f aca="false">Datas_Entregas!$A$3</f>
        <v>BTS/Anel</v>
      </c>
      <c r="C306" s="6" t="n">
        <f aca="false" t="array" ref="C306:C306">INDEX(Datas_Entregas!$B$2:$B$100, MATCH(B306, Datas_Entregas!$A$2:$A$100, 0), 1)</f>
        <v>43296</v>
      </c>
      <c r="D306" s="5" t="str">
        <f aca="false">Def_Status_Montagem!$A$4</f>
        <v>Comprado / Esperando entrega</v>
      </c>
      <c r="E306" s="4" t="str">
        <f aca="false">Def_Status_Montagem!$B$4</f>
        <v>Contratada (inclui etiqueta)</v>
      </c>
      <c r="F306" s="7"/>
      <c r="G306" s="8"/>
      <c r="H306" s="7" t="str">
        <f aca="false" t="array" ref="H306:H306">INDEX(Def_Instancias_Equipamentos!$E$2:$E$4986, MATCH(K306, Def_Instancias_Equipamentos!$D$2:$D$4986, 0), 1)</f>
        <v>SI-17C4</v>
      </c>
      <c r="I306" s="8" t="str">
        <f aca="false" t="array" ref="I306:I306">INDEX(Def_Instancias_Equipamentos!$E$2:$E$4986, MATCH(L306, Def_Instancias_Equipamentos!$D$2:$D$4986, 0), 1)</f>
        <v>SI-17C4</v>
      </c>
      <c r="J306" s="8" t="str">
        <f aca="false">IF(H306=I306, "INTERNO", "EXTERNO")</f>
        <v>INTERNO</v>
      </c>
      <c r="K306" s="9" t="str">
        <f aca="false">Def_Instancias_Equipamentos!$D$503</f>
        <v>SI-17C4:DI-BPMPkup</v>
      </c>
      <c r="L306" s="4" t="str">
        <f aca="false">Def_Instancias_Equipamentos!$D$1025</f>
        <v>SI-17C4:DI-BPMSigPatch</v>
      </c>
      <c r="M306" s="10" t="s">
        <v>78</v>
      </c>
      <c r="N306" s="17" t="s">
        <v>81</v>
      </c>
      <c r="O306" s="9" t="str">
        <f aca="false">Def_Sistemas_Conectores_Cabos!$B$8</f>
        <v>SMA-RP 50-ohm</v>
      </c>
      <c r="P306" s="4" t="str">
        <f aca="false">Def_Sistemas_Conectores_Cabos!$B$8</f>
        <v>SMA-RP 50-ohm</v>
      </c>
      <c r="Q306" s="8" t="s">
        <v>80</v>
      </c>
      <c r="R306" s="11" t="n">
        <v>0.5</v>
      </c>
      <c r="S306" s="11" t="n">
        <v>0.5</v>
      </c>
      <c r="T306" s="4" t="str">
        <f aca="false">Def_Sistemas_Conectores_Cabos!$C$8</f>
        <v>Cabo coaxial semi-rígido</v>
      </c>
      <c r="U306" s="18"/>
      <c r="V306" s="13"/>
    </row>
    <row r="307" customFormat="false" ht="15.75" hidden="true" customHeight="true" outlineLevel="0" collapsed="false">
      <c r="A307" s="4" t="str">
        <f aca="false">Def_Sistemas_Conectores_Cabos!$A$22</f>
        <v>BPM de elétrons</v>
      </c>
      <c r="B307" s="5" t="str">
        <f aca="false">Datas_Entregas!$A$3</f>
        <v>BTS/Anel</v>
      </c>
      <c r="C307" s="6" t="n">
        <f aca="false" t="array" ref="C307:C307">INDEX(Datas_Entregas!$B$2:$B$100, MATCH(B307, Datas_Entregas!$A$2:$A$100, 0), 1)</f>
        <v>43296</v>
      </c>
      <c r="D307" s="5" t="str">
        <f aca="false">Def_Status_Montagem!$A$4</f>
        <v>Comprado / Esperando entrega</v>
      </c>
      <c r="E307" s="4" t="str">
        <f aca="false">Def_Status_Montagem!$B$4</f>
        <v>Contratada (inclui etiqueta)</v>
      </c>
      <c r="F307" s="7"/>
      <c r="G307" s="8"/>
      <c r="H307" s="7" t="str">
        <f aca="false" t="array" ref="H307:H307">INDEX(Def_Instancias_Equipamentos!$E$2:$E$4986, MATCH(K307, Def_Instancias_Equipamentos!$D$2:$D$4986, 0), 1)</f>
        <v>SI-17M1</v>
      </c>
      <c r="I307" s="8" t="str">
        <f aca="false" t="array" ref="I307:I307">INDEX(Def_Instancias_Equipamentos!$E$2:$E$4986, MATCH(L307, Def_Instancias_Equipamentos!$D$2:$D$4986, 0), 1)</f>
        <v>SI-17M1</v>
      </c>
      <c r="J307" s="8" t="str">
        <f aca="false">IF(H307=I307, "INTERNO", "EXTERNO")</f>
        <v>INTERNO</v>
      </c>
      <c r="K307" s="9" t="str">
        <f aca="false">Def_Instancias_Equipamentos!$D$504</f>
        <v>SI-17M1:DI-BPMPkup</v>
      </c>
      <c r="L307" s="4" t="str">
        <f aca="false">Def_Instancias_Equipamentos!$D$1026</f>
        <v>SI-17M1:DI-BPMSigPatch</v>
      </c>
      <c r="M307" s="10" t="s">
        <v>78</v>
      </c>
      <c r="N307" s="17" t="s">
        <v>81</v>
      </c>
      <c r="O307" s="9" t="str">
        <f aca="false">Def_Sistemas_Conectores_Cabos!$B$8</f>
        <v>SMA-RP 50-ohm</v>
      </c>
      <c r="P307" s="4" t="str">
        <f aca="false">Def_Sistemas_Conectores_Cabos!$B$8</f>
        <v>SMA-RP 50-ohm</v>
      </c>
      <c r="Q307" s="8" t="s">
        <v>80</v>
      </c>
      <c r="R307" s="11" t="n">
        <v>0.5</v>
      </c>
      <c r="S307" s="11" t="n">
        <v>0.5</v>
      </c>
      <c r="T307" s="4" t="str">
        <f aca="false">Def_Sistemas_Conectores_Cabos!$C$8</f>
        <v>Cabo coaxial semi-rígido</v>
      </c>
      <c r="U307" s="18"/>
      <c r="V307" s="13"/>
    </row>
    <row r="308" customFormat="false" ht="15.75" hidden="true" customHeight="true" outlineLevel="0" collapsed="false">
      <c r="A308" s="4" t="str">
        <f aca="false">Def_Sistemas_Conectores_Cabos!$A$22</f>
        <v>BPM de elétrons</v>
      </c>
      <c r="B308" s="5" t="str">
        <f aca="false">Datas_Entregas!$A$3</f>
        <v>BTS/Anel</v>
      </c>
      <c r="C308" s="6" t="n">
        <f aca="false" t="array" ref="C308:C308">INDEX(Datas_Entregas!$B$2:$B$100, MATCH(B308, Datas_Entregas!$A$2:$A$100, 0), 1)</f>
        <v>43296</v>
      </c>
      <c r="D308" s="5" t="str">
        <f aca="false">Def_Status_Montagem!$A$4</f>
        <v>Comprado / Esperando entrega</v>
      </c>
      <c r="E308" s="4" t="str">
        <f aca="false">Def_Status_Montagem!$B$4</f>
        <v>Contratada (inclui etiqueta)</v>
      </c>
      <c r="F308" s="7"/>
      <c r="G308" s="8"/>
      <c r="H308" s="7" t="str">
        <f aca="false" t="array" ref="H308:H308">INDEX(Def_Instancias_Equipamentos!$E$2:$E$4986, MATCH(K308, Def_Instancias_Equipamentos!$D$2:$D$4986, 0), 1)</f>
        <v>SI-17M2</v>
      </c>
      <c r="I308" s="8" t="str">
        <f aca="false" t="array" ref="I308:I308">INDEX(Def_Instancias_Equipamentos!$E$2:$E$4986, MATCH(L308, Def_Instancias_Equipamentos!$D$2:$D$4986, 0), 1)</f>
        <v>SI-17M2</v>
      </c>
      <c r="J308" s="8" t="str">
        <f aca="false">IF(H308=I308, "INTERNO", "EXTERNO")</f>
        <v>INTERNO</v>
      </c>
      <c r="K308" s="9" t="str">
        <f aca="false">Def_Instancias_Equipamentos!$D$505</f>
        <v>SI-17M2:DI-BPMPkup</v>
      </c>
      <c r="L308" s="4" t="str">
        <f aca="false">Def_Instancias_Equipamentos!$D$1027</f>
        <v>SI-17M2:DI-BPMSigPatch</v>
      </c>
      <c r="M308" s="10" t="s">
        <v>78</v>
      </c>
      <c r="N308" s="17" t="s">
        <v>81</v>
      </c>
      <c r="O308" s="9" t="str">
        <f aca="false">Def_Sistemas_Conectores_Cabos!$B$8</f>
        <v>SMA-RP 50-ohm</v>
      </c>
      <c r="P308" s="4" t="str">
        <f aca="false">Def_Sistemas_Conectores_Cabos!$B$8</f>
        <v>SMA-RP 50-ohm</v>
      </c>
      <c r="Q308" s="8" t="s">
        <v>80</v>
      </c>
      <c r="R308" s="11" t="n">
        <v>0.5</v>
      </c>
      <c r="S308" s="11" t="n">
        <v>0.5</v>
      </c>
      <c r="T308" s="4" t="str">
        <f aca="false">Def_Sistemas_Conectores_Cabos!$C$8</f>
        <v>Cabo coaxial semi-rígido</v>
      </c>
      <c r="U308" s="18"/>
      <c r="V308" s="13"/>
    </row>
    <row r="309" customFormat="false" ht="15.75" hidden="true" customHeight="true" outlineLevel="0" collapsed="false">
      <c r="A309" s="4" t="str">
        <f aca="false">Def_Sistemas_Conectores_Cabos!$A$22</f>
        <v>BPM de elétrons</v>
      </c>
      <c r="B309" s="5" t="str">
        <f aca="false">Datas_Entregas!$A$3</f>
        <v>BTS/Anel</v>
      </c>
      <c r="C309" s="6" t="n">
        <f aca="false" t="array" ref="C309:C309">INDEX(Datas_Entregas!$B$2:$B$100, MATCH(B309, Datas_Entregas!$A$2:$A$100, 0), 1)</f>
        <v>43296</v>
      </c>
      <c r="D309" s="5" t="str">
        <f aca="false">Def_Status_Montagem!$A$4</f>
        <v>Comprado / Esperando entrega</v>
      </c>
      <c r="E309" s="4" t="str">
        <f aca="false">Def_Status_Montagem!$B$4</f>
        <v>Contratada (inclui etiqueta)</v>
      </c>
      <c r="F309" s="7"/>
      <c r="G309" s="8"/>
      <c r="H309" s="7" t="str">
        <f aca="false" t="array" ref="H309:H309">INDEX(Def_Instancias_Equipamentos!$E$2:$E$4986, MATCH(K309, Def_Instancias_Equipamentos!$D$2:$D$4986, 0), 1)</f>
        <v>SI-17SA</v>
      </c>
      <c r="I309" s="8" t="str">
        <f aca="false" t="array" ref="I309:I309">INDEX(Def_Instancias_Equipamentos!$E$2:$E$4986, MATCH(L309, Def_Instancias_Equipamentos!$D$2:$D$4986, 0), 1)</f>
        <v>SI-17SA</v>
      </c>
      <c r="J309" s="8" t="str">
        <f aca="false">IF(H309=I309, "INTERNO", "EXTERNO")</f>
        <v>INTERNO</v>
      </c>
      <c r="K309" s="9" t="str">
        <f aca="false">Def_Instancias_Equipamentos!$D$562</f>
        <v>SI-17SA:DI-BPMPkup-1</v>
      </c>
      <c r="L309" s="4" t="str">
        <f aca="false">Def_Instancias_Equipamentos!$D$1084</f>
        <v>SI-17SA:DI-BPMSigPatch-1</v>
      </c>
      <c r="M309" s="10" t="s">
        <v>78</v>
      </c>
      <c r="N309" s="17" t="s">
        <v>81</v>
      </c>
      <c r="O309" s="9" t="str">
        <f aca="false">Def_Sistemas_Conectores_Cabos!$B$8</f>
        <v>SMA-RP 50-ohm</v>
      </c>
      <c r="P309" s="4" t="str">
        <f aca="false">Def_Sistemas_Conectores_Cabos!$B$8</f>
        <v>SMA-RP 50-ohm</v>
      </c>
      <c r="Q309" s="8" t="s">
        <v>80</v>
      </c>
      <c r="R309" s="11" t="n">
        <v>0.5</v>
      </c>
      <c r="S309" s="11" t="n">
        <v>0.5</v>
      </c>
      <c r="T309" s="4" t="str">
        <f aca="false">Def_Sistemas_Conectores_Cabos!$C$8</f>
        <v>Cabo coaxial semi-rígido</v>
      </c>
      <c r="U309" s="18"/>
      <c r="V309" s="13"/>
    </row>
    <row r="310" customFormat="false" ht="15.75" hidden="true" customHeight="true" outlineLevel="0" collapsed="false">
      <c r="A310" s="4" t="str">
        <f aca="false">Def_Sistemas_Conectores_Cabos!$A$22</f>
        <v>BPM de elétrons</v>
      </c>
      <c r="B310" s="5" t="str">
        <f aca="false">Datas_Entregas!$A$3</f>
        <v>BTS/Anel</v>
      </c>
      <c r="C310" s="6" t="n">
        <f aca="false" t="array" ref="C310:C310">INDEX(Datas_Entregas!$B$2:$B$100, MATCH(B310, Datas_Entregas!$A$2:$A$100, 0), 1)</f>
        <v>43296</v>
      </c>
      <c r="D310" s="5" t="str">
        <f aca="false">Def_Status_Montagem!$A$4</f>
        <v>Comprado / Esperando entrega</v>
      </c>
      <c r="E310" s="4" t="str">
        <f aca="false">Def_Status_Montagem!$B$4</f>
        <v>Contratada (inclui etiqueta)</v>
      </c>
      <c r="F310" s="7"/>
      <c r="G310" s="8"/>
      <c r="H310" s="7" t="str">
        <f aca="false" t="array" ref="H310:H310">INDEX(Def_Instancias_Equipamentos!$E$2:$E$4986, MATCH(K310, Def_Instancias_Equipamentos!$D$2:$D$4986, 0), 1)</f>
        <v>SI-17SA</v>
      </c>
      <c r="I310" s="8" t="str">
        <f aca="false" t="array" ref="I310:I310">INDEX(Def_Instancias_Equipamentos!$E$2:$E$4986, MATCH(L310, Def_Instancias_Equipamentos!$D$2:$D$4986, 0), 1)</f>
        <v>SI-17SA</v>
      </c>
      <c r="J310" s="8" t="str">
        <f aca="false">IF(H310=I310, "INTERNO", "EXTERNO")</f>
        <v>INTERNO</v>
      </c>
      <c r="K310" s="9" t="str">
        <f aca="false">Def_Instancias_Equipamentos!$D$563</f>
        <v>SI-17SA:DI-BPMPkup-2</v>
      </c>
      <c r="L310" s="4" t="str">
        <f aca="false">Def_Instancias_Equipamentos!$D$1085</f>
        <v>SI-17SA:DI-BPMSigPatch-2</v>
      </c>
      <c r="M310" s="10" t="s">
        <v>78</v>
      </c>
      <c r="N310" s="17" t="s">
        <v>81</v>
      </c>
      <c r="O310" s="9" t="str">
        <f aca="false">Def_Sistemas_Conectores_Cabos!$B$8</f>
        <v>SMA-RP 50-ohm</v>
      </c>
      <c r="P310" s="4" t="str">
        <f aca="false">Def_Sistemas_Conectores_Cabos!$B$8</f>
        <v>SMA-RP 50-ohm</v>
      </c>
      <c r="Q310" s="8" t="s">
        <v>80</v>
      </c>
      <c r="R310" s="11" t="n">
        <v>0.5</v>
      </c>
      <c r="S310" s="11" t="n">
        <v>0.5</v>
      </c>
      <c r="T310" s="4" t="str">
        <f aca="false">Def_Sistemas_Conectores_Cabos!$C$8</f>
        <v>Cabo coaxial semi-rígido</v>
      </c>
      <c r="U310" s="18"/>
      <c r="V310" s="13"/>
    </row>
    <row r="311" customFormat="false" ht="15.75" hidden="true" customHeight="true" outlineLevel="0" collapsed="false">
      <c r="A311" s="4" t="str">
        <f aca="false">Def_Sistemas_Conectores_Cabos!$A$22</f>
        <v>BPM de elétrons</v>
      </c>
      <c r="B311" s="5" t="str">
        <f aca="false">Datas_Entregas!$A$3</f>
        <v>BTS/Anel</v>
      </c>
      <c r="C311" s="6" t="n">
        <f aca="false" t="array" ref="C311:C311">INDEX(Datas_Entregas!$B$2:$B$100, MATCH(B311, Datas_Entregas!$A$2:$A$100, 0), 1)</f>
        <v>43296</v>
      </c>
      <c r="D311" s="5" t="str">
        <f aca="false">Def_Status_Montagem!$A$4</f>
        <v>Comprado / Esperando entrega</v>
      </c>
      <c r="E311" s="4" t="str">
        <f aca="false">Def_Status_Montagem!$B$4</f>
        <v>Contratada (inclui etiqueta)</v>
      </c>
      <c r="F311" s="7"/>
      <c r="G311" s="8"/>
      <c r="H311" s="7" t="str">
        <f aca="false" t="array" ref="H311:H311">INDEX(Def_Instancias_Equipamentos!$E$2:$E$4986, MATCH(K311, Def_Instancias_Equipamentos!$D$2:$D$4986, 0), 1)</f>
        <v>SI-18C1</v>
      </c>
      <c r="I311" s="8" t="str">
        <f aca="false" t="array" ref="I311:I311">INDEX(Def_Instancias_Equipamentos!$E$2:$E$4986, MATCH(L311, Def_Instancias_Equipamentos!$D$2:$D$4986, 0), 1)</f>
        <v>SI-18C1</v>
      </c>
      <c r="J311" s="8" t="str">
        <f aca="false">IF(H311=I311, "INTERNO", "EXTERNO")</f>
        <v>INTERNO</v>
      </c>
      <c r="K311" s="9" t="str">
        <f aca="false">Def_Instancias_Equipamentos!$D$506</f>
        <v>SI-18C1:DI-BPMPkup-1</v>
      </c>
      <c r="L311" s="4" t="str">
        <f aca="false">Def_Instancias_Equipamentos!$D$1028</f>
        <v>SI-18C1:DI-BPMSigPatch-1</v>
      </c>
      <c r="M311" s="10" t="s">
        <v>78</v>
      </c>
      <c r="N311" s="17" t="s">
        <v>81</v>
      </c>
      <c r="O311" s="9" t="str">
        <f aca="false">Def_Sistemas_Conectores_Cabos!$B$8</f>
        <v>SMA-RP 50-ohm</v>
      </c>
      <c r="P311" s="4" t="str">
        <f aca="false">Def_Sistemas_Conectores_Cabos!$B$8</f>
        <v>SMA-RP 50-ohm</v>
      </c>
      <c r="Q311" s="8" t="s">
        <v>80</v>
      </c>
      <c r="R311" s="11" t="n">
        <v>0.5</v>
      </c>
      <c r="S311" s="11" t="n">
        <v>0.5</v>
      </c>
      <c r="T311" s="4" t="str">
        <f aca="false">Def_Sistemas_Conectores_Cabos!$C$8</f>
        <v>Cabo coaxial semi-rígido</v>
      </c>
      <c r="U311" s="18"/>
      <c r="V311" s="13"/>
    </row>
    <row r="312" customFormat="false" ht="15.75" hidden="true" customHeight="true" outlineLevel="0" collapsed="false">
      <c r="A312" s="4" t="str">
        <f aca="false">Def_Sistemas_Conectores_Cabos!$A$22</f>
        <v>BPM de elétrons</v>
      </c>
      <c r="B312" s="5" t="str">
        <f aca="false">Datas_Entregas!$A$3</f>
        <v>BTS/Anel</v>
      </c>
      <c r="C312" s="6" t="n">
        <f aca="false" t="array" ref="C312:C312">INDEX(Datas_Entregas!$B$2:$B$100, MATCH(B312, Datas_Entregas!$A$2:$A$100, 0), 1)</f>
        <v>43296</v>
      </c>
      <c r="D312" s="5" t="str">
        <f aca="false">Def_Status_Montagem!$A$4</f>
        <v>Comprado / Esperando entrega</v>
      </c>
      <c r="E312" s="4" t="str">
        <f aca="false">Def_Status_Montagem!$B$4</f>
        <v>Contratada (inclui etiqueta)</v>
      </c>
      <c r="F312" s="7"/>
      <c r="G312" s="8"/>
      <c r="H312" s="7" t="str">
        <f aca="false" t="array" ref="H312:H312">INDEX(Def_Instancias_Equipamentos!$E$2:$E$4986, MATCH(K312, Def_Instancias_Equipamentos!$D$2:$D$4986, 0), 1)</f>
        <v>SI-18C1</v>
      </c>
      <c r="I312" s="8" t="str">
        <f aca="false" t="array" ref="I312:I312">INDEX(Def_Instancias_Equipamentos!$E$2:$E$4986, MATCH(L312, Def_Instancias_Equipamentos!$D$2:$D$4986, 0), 1)</f>
        <v>SI-18C1</v>
      </c>
      <c r="J312" s="8" t="str">
        <f aca="false">IF(H312=I312, "INTERNO", "EXTERNO")</f>
        <v>INTERNO</v>
      </c>
      <c r="K312" s="9" t="str">
        <f aca="false">Def_Instancias_Equipamentos!$D$507</f>
        <v>SI-18C1:DI-BPMPkup-2</v>
      </c>
      <c r="L312" s="4" t="str">
        <f aca="false">Def_Instancias_Equipamentos!$D$1029</f>
        <v>SI-18C1:DI-BPMSigPatch-2</v>
      </c>
      <c r="M312" s="10" t="s">
        <v>78</v>
      </c>
      <c r="N312" s="17" t="s">
        <v>81</v>
      </c>
      <c r="O312" s="9" t="str">
        <f aca="false">Def_Sistemas_Conectores_Cabos!$B$8</f>
        <v>SMA-RP 50-ohm</v>
      </c>
      <c r="P312" s="4" t="str">
        <f aca="false">Def_Sistemas_Conectores_Cabos!$B$8</f>
        <v>SMA-RP 50-ohm</v>
      </c>
      <c r="Q312" s="8" t="s">
        <v>80</v>
      </c>
      <c r="R312" s="11" t="n">
        <v>0.5</v>
      </c>
      <c r="S312" s="11" t="n">
        <v>0.5</v>
      </c>
      <c r="T312" s="4" t="str">
        <f aca="false">Def_Sistemas_Conectores_Cabos!$C$8</f>
        <v>Cabo coaxial semi-rígido</v>
      </c>
      <c r="U312" s="18"/>
      <c r="V312" s="13"/>
    </row>
    <row r="313" customFormat="false" ht="15.75" hidden="true" customHeight="true" outlineLevel="0" collapsed="false">
      <c r="A313" s="4" t="str">
        <f aca="false">Def_Sistemas_Conectores_Cabos!$A$22</f>
        <v>BPM de elétrons</v>
      </c>
      <c r="B313" s="5" t="str">
        <f aca="false">Datas_Entregas!$A$3</f>
        <v>BTS/Anel</v>
      </c>
      <c r="C313" s="6" t="n">
        <f aca="false" t="array" ref="C313:C313">INDEX(Datas_Entregas!$B$2:$B$100, MATCH(B313, Datas_Entregas!$A$2:$A$100, 0), 1)</f>
        <v>43296</v>
      </c>
      <c r="D313" s="5" t="str">
        <f aca="false">Def_Status_Montagem!$A$4</f>
        <v>Comprado / Esperando entrega</v>
      </c>
      <c r="E313" s="4" t="str">
        <f aca="false">Def_Status_Montagem!$B$4</f>
        <v>Contratada (inclui etiqueta)</v>
      </c>
      <c r="F313" s="7"/>
      <c r="G313" s="8"/>
      <c r="H313" s="7" t="str">
        <f aca="false" t="array" ref="H313:H313">INDEX(Def_Instancias_Equipamentos!$E$2:$E$4986, MATCH(K313, Def_Instancias_Equipamentos!$D$2:$D$4986, 0), 1)</f>
        <v>SI-18C2</v>
      </c>
      <c r="I313" s="8" t="str">
        <f aca="false" t="array" ref="I313:I313">INDEX(Def_Instancias_Equipamentos!$E$2:$E$4986, MATCH(L313, Def_Instancias_Equipamentos!$D$2:$D$4986, 0), 1)</f>
        <v>SI-18C2</v>
      </c>
      <c r="J313" s="8" t="str">
        <f aca="false">IF(H313=I313, "INTERNO", "EXTERNO")</f>
        <v>INTERNO</v>
      </c>
      <c r="K313" s="9" t="str">
        <f aca="false">Def_Instancias_Equipamentos!$D$508</f>
        <v>SI-18C2:DI-BPMPkup</v>
      </c>
      <c r="L313" s="4" t="str">
        <f aca="false">Def_Instancias_Equipamentos!$D$1030</f>
        <v>SI-18C2:DI-BPMSigPatch</v>
      </c>
      <c r="M313" s="10" t="s">
        <v>78</v>
      </c>
      <c r="N313" s="17" t="s">
        <v>81</v>
      </c>
      <c r="O313" s="9" t="str">
        <f aca="false">Def_Sistemas_Conectores_Cabos!$B$8</f>
        <v>SMA-RP 50-ohm</v>
      </c>
      <c r="P313" s="4" t="str">
        <f aca="false">Def_Sistemas_Conectores_Cabos!$B$8</f>
        <v>SMA-RP 50-ohm</v>
      </c>
      <c r="Q313" s="8" t="s">
        <v>80</v>
      </c>
      <c r="R313" s="11" t="n">
        <v>0.5</v>
      </c>
      <c r="S313" s="11" t="n">
        <v>0.5</v>
      </c>
      <c r="T313" s="4" t="str">
        <f aca="false">Def_Sistemas_Conectores_Cabos!$C$8</f>
        <v>Cabo coaxial semi-rígido</v>
      </c>
      <c r="U313" s="18"/>
      <c r="V313" s="13"/>
    </row>
    <row r="314" customFormat="false" ht="15.75" hidden="true" customHeight="true" outlineLevel="0" collapsed="false">
      <c r="A314" s="4" t="str">
        <f aca="false">Def_Sistemas_Conectores_Cabos!$A$22</f>
        <v>BPM de elétrons</v>
      </c>
      <c r="B314" s="5" t="str">
        <f aca="false">Datas_Entregas!$A$3</f>
        <v>BTS/Anel</v>
      </c>
      <c r="C314" s="6" t="n">
        <f aca="false" t="array" ref="C314:C314">INDEX(Datas_Entregas!$B$2:$B$100, MATCH(B314, Datas_Entregas!$A$2:$A$100, 0), 1)</f>
        <v>43296</v>
      </c>
      <c r="D314" s="5" t="str">
        <f aca="false">Def_Status_Montagem!$A$4</f>
        <v>Comprado / Esperando entrega</v>
      </c>
      <c r="E314" s="4" t="str">
        <f aca="false">Def_Status_Montagem!$B$4</f>
        <v>Contratada (inclui etiqueta)</v>
      </c>
      <c r="F314" s="7"/>
      <c r="G314" s="8"/>
      <c r="H314" s="7" t="str">
        <f aca="false" t="array" ref="H314:H314">INDEX(Def_Instancias_Equipamentos!$E$2:$E$4986, MATCH(K314, Def_Instancias_Equipamentos!$D$2:$D$4986, 0), 1)</f>
        <v>SI-18C3</v>
      </c>
      <c r="I314" s="8" t="str">
        <f aca="false" t="array" ref="I314:I314">INDEX(Def_Instancias_Equipamentos!$E$2:$E$4986, MATCH(L314, Def_Instancias_Equipamentos!$D$2:$D$4986, 0), 1)</f>
        <v>SI-18C3</v>
      </c>
      <c r="J314" s="8" t="str">
        <f aca="false">IF(H314=I314, "INTERNO", "EXTERNO")</f>
        <v>INTERNO</v>
      </c>
      <c r="K314" s="9" t="str">
        <f aca="false">Def_Instancias_Equipamentos!$D$509</f>
        <v>SI-18C3:DI-BPMPkup-1</v>
      </c>
      <c r="L314" s="4" t="str">
        <f aca="false">Def_Instancias_Equipamentos!$D$1031</f>
        <v>SI-18C3:DI-BPMSigPatch-1</v>
      </c>
      <c r="M314" s="10" t="s">
        <v>78</v>
      </c>
      <c r="N314" s="17" t="s">
        <v>81</v>
      </c>
      <c r="O314" s="9" t="str">
        <f aca="false">Def_Sistemas_Conectores_Cabos!$B$8</f>
        <v>SMA-RP 50-ohm</v>
      </c>
      <c r="P314" s="4" t="str">
        <f aca="false">Def_Sistemas_Conectores_Cabos!$B$8</f>
        <v>SMA-RP 50-ohm</v>
      </c>
      <c r="Q314" s="8" t="s">
        <v>80</v>
      </c>
      <c r="R314" s="11" t="n">
        <v>0.5</v>
      </c>
      <c r="S314" s="11" t="n">
        <v>0.5</v>
      </c>
      <c r="T314" s="4" t="str">
        <f aca="false">Def_Sistemas_Conectores_Cabos!$C$8</f>
        <v>Cabo coaxial semi-rígido</v>
      </c>
      <c r="U314" s="18"/>
      <c r="V314" s="13"/>
    </row>
    <row r="315" customFormat="false" ht="15.75" hidden="true" customHeight="true" outlineLevel="0" collapsed="false">
      <c r="A315" s="4" t="str">
        <f aca="false">Def_Sistemas_Conectores_Cabos!$A$22</f>
        <v>BPM de elétrons</v>
      </c>
      <c r="B315" s="5" t="str">
        <f aca="false">Datas_Entregas!$A$3</f>
        <v>BTS/Anel</v>
      </c>
      <c r="C315" s="6" t="n">
        <f aca="false" t="array" ref="C315:C315">INDEX(Datas_Entregas!$B$2:$B$100, MATCH(B315, Datas_Entregas!$A$2:$A$100, 0), 1)</f>
        <v>43296</v>
      </c>
      <c r="D315" s="5" t="str">
        <f aca="false">Def_Status_Montagem!$A$4</f>
        <v>Comprado / Esperando entrega</v>
      </c>
      <c r="E315" s="4" t="str">
        <f aca="false">Def_Status_Montagem!$B$4</f>
        <v>Contratada (inclui etiqueta)</v>
      </c>
      <c r="F315" s="7"/>
      <c r="G315" s="8"/>
      <c r="H315" s="7" t="str">
        <f aca="false" t="array" ref="H315:H315">INDEX(Def_Instancias_Equipamentos!$E$2:$E$4986, MATCH(K315, Def_Instancias_Equipamentos!$D$2:$D$4986, 0), 1)</f>
        <v>SI-18C3</v>
      </c>
      <c r="I315" s="8" t="str">
        <f aca="false" t="array" ref="I315:I315">INDEX(Def_Instancias_Equipamentos!$E$2:$E$4986, MATCH(L315, Def_Instancias_Equipamentos!$D$2:$D$4986, 0), 1)</f>
        <v>SI-18C3</v>
      </c>
      <c r="J315" s="8" t="str">
        <f aca="false">IF(H315=I315, "INTERNO", "EXTERNO")</f>
        <v>INTERNO</v>
      </c>
      <c r="K315" s="9" t="str">
        <f aca="false">Def_Instancias_Equipamentos!$D$510</f>
        <v>SI-18C3:DI-BPMPkup-2</v>
      </c>
      <c r="L315" s="4" t="str">
        <f aca="false">Def_Instancias_Equipamentos!$D$1032</f>
        <v>SI-18C3:DI-BPMSigPatch-2</v>
      </c>
      <c r="M315" s="10" t="s">
        <v>78</v>
      </c>
      <c r="N315" s="17" t="s">
        <v>81</v>
      </c>
      <c r="O315" s="9" t="str">
        <f aca="false">Def_Sistemas_Conectores_Cabos!$B$8</f>
        <v>SMA-RP 50-ohm</v>
      </c>
      <c r="P315" s="4" t="str">
        <f aca="false">Def_Sistemas_Conectores_Cabos!$B$8</f>
        <v>SMA-RP 50-ohm</v>
      </c>
      <c r="Q315" s="8" t="s">
        <v>80</v>
      </c>
      <c r="R315" s="11" t="n">
        <v>0.5</v>
      </c>
      <c r="S315" s="11" t="n">
        <v>0.5</v>
      </c>
      <c r="T315" s="4" t="str">
        <f aca="false">Def_Sistemas_Conectores_Cabos!$C$8</f>
        <v>Cabo coaxial semi-rígido</v>
      </c>
      <c r="U315" s="18"/>
      <c r="V315" s="13"/>
    </row>
    <row r="316" customFormat="false" ht="15.75" hidden="true" customHeight="true" outlineLevel="0" collapsed="false">
      <c r="A316" s="4" t="str">
        <f aca="false">Def_Sistemas_Conectores_Cabos!$A$22</f>
        <v>BPM de elétrons</v>
      </c>
      <c r="B316" s="5" t="str">
        <f aca="false">Datas_Entregas!$A$3</f>
        <v>BTS/Anel</v>
      </c>
      <c r="C316" s="6" t="n">
        <f aca="false" t="array" ref="C316:C316">INDEX(Datas_Entregas!$B$2:$B$100, MATCH(B316, Datas_Entregas!$A$2:$A$100, 0), 1)</f>
        <v>43296</v>
      </c>
      <c r="D316" s="5" t="str">
        <f aca="false">Def_Status_Montagem!$A$4</f>
        <v>Comprado / Esperando entrega</v>
      </c>
      <c r="E316" s="4" t="str">
        <f aca="false">Def_Status_Montagem!$B$4</f>
        <v>Contratada (inclui etiqueta)</v>
      </c>
      <c r="F316" s="7"/>
      <c r="G316" s="8"/>
      <c r="H316" s="7" t="str">
        <f aca="false" t="array" ref="H316:H316">INDEX(Def_Instancias_Equipamentos!$E$2:$E$4986, MATCH(K316, Def_Instancias_Equipamentos!$D$2:$D$4986, 0), 1)</f>
        <v>SI-18C4</v>
      </c>
      <c r="I316" s="8" t="str">
        <f aca="false" t="array" ref="I316:I316">INDEX(Def_Instancias_Equipamentos!$E$2:$E$4986, MATCH(L316, Def_Instancias_Equipamentos!$D$2:$D$4986, 0), 1)</f>
        <v>SI-18C4</v>
      </c>
      <c r="J316" s="8" t="str">
        <f aca="false">IF(H316=I316, "INTERNO", "EXTERNO")</f>
        <v>INTERNO</v>
      </c>
      <c r="K316" s="9" t="str">
        <f aca="false">Def_Instancias_Equipamentos!$D$511</f>
        <v>SI-18C4:DI-BPMPkup</v>
      </c>
      <c r="L316" s="4" t="str">
        <f aca="false">Def_Instancias_Equipamentos!$D$1033</f>
        <v>SI-18C4:DI-BPMSigPatch</v>
      </c>
      <c r="M316" s="10" t="s">
        <v>78</v>
      </c>
      <c r="N316" s="17" t="s">
        <v>81</v>
      </c>
      <c r="O316" s="9" t="str">
        <f aca="false">Def_Sistemas_Conectores_Cabos!$B$8</f>
        <v>SMA-RP 50-ohm</v>
      </c>
      <c r="P316" s="4" t="str">
        <f aca="false">Def_Sistemas_Conectores_Cabos!$B$8</f>
        <v>SMA-RP 50-ohm</v>
      </c>
      <c r="Q316" s="8" t="s">
        <v>80</v>
      </c>
      <c r="R316" s="11" t="n">
        <v>0.5</v>
      </c>
      <c r="S316" s="11" t="n">
        <v>0.5</v>
      </c>
      <c r="T316" s="4" t="str">
        <f aca="false">Def_Sistemas_Conectores_Cabos!$C$8</f>
        <v>Cabo coaxial semi-rígido</v>
      </c>
      <c r="U316" s="18"/>
      <c r="V316" s="13"/>
    </row>
    <row r="317" customFormat="false" ht="15.75" hidden="true" customHeight="true" outlineLevel="0" collapsed="false">
      <c r="A317" s="4" t="str">
        <f aca="false">Def_Sistemas_Conectores_Cabos!$A$22</f>
        <v>BPM de elétrons</v>
      </c>
      <c r="B317" s="5" t="str">
        <f aca="false">Datas_Entregas!$A$3</f>
        <v>BTS/Anel</v>
      </c>
      <c r="C317" s="6" t="n">
        <f aca="false" t="array" ref="C317:C317">INDEX(Datas_Entregas!$B$2:$B$100, MATCH(B317, Datas_Entregas!$A$2:$A$100, 0), 1)</f>
        <v>43296</v>
      </c>
      <c r="D317" s="5" t="str">
        <f aca="false">Def_Status_Montagem!$A$4</f>
        <v>Comprado / Esperando entrega</v>
      </c>
      <c r="E317" s="4" t="str">
        <f aca="false">Def_Status_Montagem!$B$4</f>
        <v>Contratada (inclui etiqueta)</v>
      </c>
      <c r="F317" s="7"/>
      <c r="G317" s="8"/>
      <c r="H317" s="7" t="str">
        <f aca="false" t="array" ref="H317:H317">INDEX(Def_Instancias_Equipamentos!$E$2:$E$4986, MATCH(K317, Def_Instancias_Equipamentos!$D$2:$D$4986, 0), 1)</f>
        <v>SI-18M1</v>
      </c>
      <c r="I317" s="8" t="str">
        <f aca="false" t="array" ref="I317:I317">INDEX(Def_Instancias_Equipamentos!$E$2:$E$4986, MATCH(L317, Def_Instancias_Equipamentos!$D$2:$D$4986, 0), 1)</f>
        <v>SI-18M1</v>
      </c>
      <c r="J317" s="8" t="str">
        <f aca="false">IF(H317=I317, "INTERNO", "EXTERNO")</f>
        <v>INTERNO</v>
      </c>
      <c r="K317" s="9" t="str">
        <f aca="false">Def_Instancias_Equipamentos!$D$512</f>
        <v>SI-18M1:DI-BPMPkup</v>
      </c>
      <c r="L317" s="4" t="str">
        <f aca="false">Def_Instancias_Equipamentos!$D$1034</f>
        <v>SI-18M1:DI-BPMSigPatch</v>
      </c>
      <c r="M317" s="10" t="s">
        <v>78</v>
      </c>
      <c r="N317" s="17" t="s">
        <v>81</v>
      </c>
      <c r="O317" s="9" t="str">
        <f aca="false">Def_Sistemas_Conectores_Cabos!$B$8</f>
        <v>SMA-RP 50-ohm</v>
      </c>
      <c r="P317" s="4" t="str">
        <f aca="false">Def_Sistemas_Conectores_Cabos!$B$8</f>
        <v>SMA-RP 50-ohm</v>
      </c>
      <c r="Q317" s="8" t="s">
        <v>80</v>
      </c>
      <c r="R317" s="11" t="n">
        <v>0.5</v>
      </c>
      <c r="S317" s="11" t="n">
        <v>0.5</v>
      </c>
      <c r="T317" s="4" t="str">
        <f aca="false">Def_Sistemas_Conectores_Cabos!$C$8</f>
        <v>Cabo coaxial semi-rígido</v>
      </c>
      <c r="U317" s="18"/>
      <c r="V317" s="13"/>
    </row>
    <row r="318" customFormat="false" ht="15.75" hidden="true" customHeight="true" outlineLevel="0" collapsed="false">
      <c r="A318" s="4" t="str">
        <f aca="false">Def_Sistemas_Conectores_Cabos!$A$22</f>
        <v>BPM de elétrons</v>
      </c>
      <c r="B318" s="5" t="str">
        <f aca="false">Datas_Entregas!$A$3</f>
        <v>BTS/Anel</v>
      </c>
      <c r="C318" s="6" t="n">
        <f aca="false" t="array" ref="C318:C318">INDEX(Datas_Entregas!$B$2:$B$100, MATCH(B318, Datas_Entregas!$A$2:$A$100, 0), 1)</f>
        <v>43296</v>
      </c>
      <c r="D318" s="5" t="str">
        <f aca="false">Def_Status_Montagem!$A$4</f>
        <v>Comprado / Esperando entrega</v>
      </c>
      <c r="E318" s="4" t="str">
        <f aca="false">Def_Status_Montagem!$B$4</f>
        <v>Contratada (inclui etiqueta)</v>
      </c>
      <c r="F318" s="7"/>
      <c r="G318" s="8"/>
      <c r="H318" s="7" t="str">
        <f aca="false" t="array" ref="H318:H318">INDEX(Def_Instancias_Equipamentos!$E$2:$E$4986, MATCH(K318, Def_Instancias_Equipamentos!$D$2:$D$4986, 0), 1)</f>
        <v>SI-18M2</v>
      </c>
      <c r="I318" s="8" t="str">
        <f aca="false" t="array" ref="I318:I318">INDEX(Def_Instancias_Equipamentos!$E$2:$E$4986, MATCH(L318, Def_Instancias_Equipamentos!$D$2:$D$4986, 0), 1)</f>
        <v>SI-18M2</v>
      </c>
      <c r="J318" s="8" t="str">
        <f aca="false">IF(H318=I318, "INTERNO", "EXTERNO")</f>
        <v>INTERNO</v>
      </c>
      <c r="K318" s="9" t="str">
        <f aca="false">Def_Instancias_Equipamentos!$D$513</f>
        <v>SI-18M2:DI-BPMPkup</v>
      </c>
      <c r="L318" s="4" t="str">
        <f aca="false">Def_Instancias_Equipamentos!$D$1035</f>
        <v>SI-18M2:DI-BPMSigPatch</v>
      </c>
      <c r="M318" s="10" t="s">
        <v>78</v>
      </c>
      <c r="N318" s="17" t="s">
        <v>81</v>
      </c>
      <c r="O318" s="9" t="str">
        <f aca="false">Def_Sistemas_Conectores_Cabos!$B$8</f>
        <v>SMA-RP 50-ohm</v>
      </c>
      <c r="P318" s="4" t="str">
        <f aca="false">Def_Sistemas_Conectores_Cabos!$B$8</f>
        <v>SMA-RP 50-ohm</v>
      </c>
      <c r="Q318" s="8" t="s">
        <v>80</v>
      </c>
      <c r="R318" s="11" t="n">
        <v>0.5</v>
      </c>
      <c r="S318" s="11" t="n">
        <v>0.5</v>
      </c>
      <c r="T318" s="4" t="str">
        <f aca="false">Def_Sistemas_Conectores_Cabos!$C$8</f>
        <v>Cabo coaxial semi-rígido</v>
      </c>
      <c r="U318" s="18"/>
      <c r="V318" s="13"/>
    </row>
    <row r="319" customFormat="false" ht="15.75" hidden="true" customHeight="true" outlineLevel="0" collapsed="false">
      <c r="A319" s="4" t="str">
        <f aca="false">Def_Sistemas_Conectores_Cabos!$A$22</f>
        <v>BPM de elétrons</v>
      </c>
      <c r="B319" s="5" t="str">
        <f aca="false">Datas_Entregas!$A$3</f>
        <v>BTS/Anel</v>
      </c>
      <c r="C319" s="6" t="n">
        <f aca="false" t="array" ref="C319:C319">INDEX(Datas_Entregas!$B$2:$B$100, MATCH(B319, Datas_Entregas!$A$2:$A$100, 0), 1)</f>
        <v>43296</v>
      </c>
      <c r="D319" s="5" t="str">
        <f aca="false">Def_Status_Montagem!$A$4</f>
        <v>Comprado / Esperando entrega</v>
      </c>
      <c r="E319" s="4" t="str">
        <f aca="false">Def_Status_Montagem!$B$4</f>
        <v>Contratada (inclui etiqueta)</v>
      </c>
      <c r="F319" s="7"/>
      <c r="G319" s="8"/>
      <c r="H319" s="7" t="str">
        <f aca="false" t="array" ref="H319:H319">INDEX(Def_Instancias_Equipamentos!$E$2:$E$4986, MATCH(K319, Def_Instancias_Equipamentos!$D$2:$D$4986, 0), 1)</f>
        <v>SI-18SB</v>
      </c>
      <c r="I319" s="8" t="str">
        <f aca="false" t="array" ref="I319:I319">INDEX(Def_Instancias_Equipamentos!$E$2:$E$4986, MATCH(L319, Def_Instancias_Equipamentos!$D$2:$D$4986, 0), 1)</f>
        <v>SI-18SB</v>
      </c>
      <c r="J319" s="8" t="str">
        <f aca="false">IF(H319=I319, "INTERNO", "EXTERNO")</f>
        <v>INTERNO</v>
      </c>
      <c r="K319" s="9" t="str">
        <f aca="false">Def_Instancias_Equipamentos!$D$564</f>
        <v>SI-18SB:DI-BPMPkup-1</v>
      </c>
      <c r="L319" s="4" t="str">
        <f aca="false">Def_Instancias_Equipamentos!$D$1086</f>
        <v>SI-18SB:DI-BPMSigPatch-1</v>
      </c>
      <c r="M319" s="10" t="s">
        <v>78</v>
      </c>
      <c r="N319" s="17" t="s">
        <v>81</v>
      </c>
      <c r="O319" s="9" t="str">
        <f aca="false">Def_Sistemas_Conectores_Cabos!$B$8</f>
        <v>SMA-RP 50-ohm</v>
      </c>
      <c r="P319" s="4" t="str">
        <f aca="false">Def_Sistemas_Conectores_Cabos!$B$8</f>
        <v>SMA-RP 50-ohm</v>
      </c>
      <c r="Q319" s="8" t="s">
        <v>80</v>
      </c>
      <c r="R319" s="11" t="n">
        <v>0.5</v>
      </c>
      <c r="S319" s="11" t="n">
        <v>0.5</v>
      </c>
      <c r="T319" s="4" t="str">
        <f aca="false">Def_Sistemas_Conectores_Cabos!$C$8</f>
        <v>Cabo coaxial semi-rígido</v>
      </c>
      <c r="U319" s="18"/>
      <c r="V319" s="13"/>
    </row>
    <row r="320" customFormat="false" ht="15.75" hidden="true" customHeight="true" outlineLevel="0" collapsed="false">
      <c r="A320" s="4" t="str">
        <f aca="false">Def_Sistemas_Conectores_Cabos!$A$22</f>
        <v>BPM de elétrons</v>
      </c>
      <c r="B320" s="5" t="str">
        <f aca="false">Datas_Entregas!$A$3</f>
        <v>BTS/Anel</v>
      </c>
      <c r="C320" s="6" t="n">
        <f aca="false" t="array" ref="C320:C320">INDEX(Datas_Entregas!$B$2:$B$100, MATCH(B320, Datas_Entregas!$A$2:$A$100, 0), 1)</f>
        <v>43296</v>
      </c>
      <c r="D320" s="5" t="str">
        <f aca="false">Def_Status_Montagem!$A$4</f>
        <v>Comprado / Esperando entrega</v>
      </c>
      <c r="E320" s="4" t="str">
        <f aca="false">Def_Status_Montagem!$B$4</f>
        <v>Contratada (inclui etiqueta)</v>
      </c>
      <c r="F320" s="7"/>
      <c r="G320" s="8"/>
      <c r="H320" s="7" t="str">
        <f aca="false" t="array" ref="H320:H320">INDEX(Def_Instancias_Equipamentos!$E$2:$E$4986, MATCH(K320, Def_Instancias_Equipamentos!$D$2:$D$4986, 0), 1)</f>
        <v>SI-18SB</v>
      </c>
      <c r="I320" s="8" t="str">
        <f aca="false" t="array" ref="I320:I320">INDEX(Def_Instancias_Equipamentos!$E$2:$E$4986, MATCH(L320, Def_Instancias_Equipamentos!$D$2:$D$4986, 0), 1)</f>
        <v>SI-18SB</v>
      </c>
      <c r="J320" s="8" t="str">
        <f aca="false">IF(H320=I320, "INTERNO", "EXTERNO")</f>
        <v>INTERNO</v>
      </c>
      <c r="K320" s="9" t="str">
        <f aca="false">Def_Instancias_Equipamentos!$D$565</f>
        <v>SI-18SB:DI-BPMPkup-2</v>
      </c>
      <c r="L320" s="4" t="str">
        <f aca="false">Def_Instancias_Equipamentos!$D$1087</f>
        <v>SI-18SB:DI-BPMSigPatch-2</v>
      </c>
      <c r="M320" s="10" t="s">
        <v>78</v>
      </c>
      <c r="N320" s="17" t="s">
        <v>81</v>
      </c>
      <c r="O320" s="9" t="str">
        <f aca="false">Def_Sistemas_Conectores_Cabos!$B$8</f>
        <v>SMA-RP 50-ohm</v>
      </c>
      <c r="P320" s="4" t="str">
        <f aca="false">Def_Sistemas_Conectores_Cabos!$B$8</f>
        <v>SMA-RP 50-ohm</v>
      </c>
      <c r="Q320" s="8" t="s">
        <v>80</v>
      </c>
      <c r="R320" s="11" t="n">
        <v>0.5</v>
      </c>
      <c r="S320" s="11" t="n">
        <v>0.5</v>
      </c>
      <c r="T320" s="4" t="str">
        <f aca="false">Def_Sistemas_Conectores_Cabos!$C$8</f>
        <v>Cabo coaxial semi-rígido</v>
      </c>
      <c r="U320" s="18"/>
      <c r="V320" s="13"/>
    </row>
    <row r="321" customFormat="false" ht="15.75" hidden="true" customHeight="true" outlineLevel="0" collapsed="false">
      <c r="A321" s="4" t="str">
        <f aca="false">Def_Sistemas_Conectores_Cabos!$A$22</f>
        <v>BPM de elétrons</v>
      </c>
      <c r="B321" s="5" t="str">
        <f aca="false">Datas_Entregas!$A$3</f>
        <v>BTS/Anel</v>
      </c>
      <c r="C321" s="6" t="n">
        <f aca="false" t="array" ref="C321:C321">INDEX(Datas_Entregas!$B$2:$B$100, MATCH(B321, Datas_Entregas!$A$2:$A$100, 0), 1)</f>
        <v>43296</v>
      </c>
      <c r="D321" s="5" t="str">
        <f aca="false">Def_Status_Montagem!$A$4</f>
        <v>Comprado / Esperando entrega</v>
      </c>
      <c r="E321" s="4" t="str">
        <f aca="false">Def_Status_Montagem!$B$4</f>
        <v>Contratada (inclui etiqueta)</v>
      </c>
      <c r="F321" s="7"/>
      <c r="G321" s="8"/>
      <c r="H321" s="7" t="str">
        <f aca="false" t="array" ref="H321:H321">INDEX(Def_Instancias_Equipamentos!$E$2:$E$4986, MATCH(K321, Def_Instancias_Equipamentos!$D$2:$D$4986, 0), 1)</f>
        <v>SI-19C1</v>
      </c>
      <c r="I321" s="8" t="str">
        <f aca="false" t="array" ref="I321:I321">INDEX(Def_Instancias_Equipamentos!$E$2:$E$4986, MATCH(L321, Def_Instancias_Equipamentos!$D$2:$D$4986, 0), 1)</f>
        <v>SI-19C1</v>
      </c>
      <c r="J321" s="8" t="str">
        <f aca="false">IF(H321=I321, "INTERNO", "EXTERNO")</f>
        <v>INTERNO</v>
      </c>
      <c r="K321" s="9" t="str">
        <f aca="false">Def_Instancias_Equipamentos!$D$514</f>
        <v>SI-19C1:DI-BPMPkup-1</v>
      </c>
      <c r="L321" s="4" t="str">
        <f aca="false">Def_Instancias_Equipamentos!$D$1036</f>
        <v>SI-19C1:DI-BPMSigPatch-1</v>
      </c>
      <c r="M321" s="10" t="s">
        <v>78</v>
      </c>
      <c r="N321" s="17" t="s">
        <v>81</v>
      </c>
      <c r="O321" s="9" t="str">
        <f aca="false">Def_Sistemas_Conectores_Cabos!$B$8</f>
        <v>SMA-RP 50-ohm</v>
      </c>
      <c r="P321" s="4" t="str">
        <f aca="false">Def_Sistemas_Conectores_Cabos!$B$8</f>
        <v>SMA-RP 50-ohm</v>
      </c>
      <c r="Q321" s="8" t="s">
        <v>80</v>
      </c>
      <c r="R321" s="11" t="n">
        <v>0.5</v>
      </c>
      <c r="S321" s="11" t="n">
        <v>0.5</v>
      </c>
      <c r="T321" s="4" t="str">
        <f aca="false">Def_Sistemas_Conectores_Cabos!$C$8</f>
        <v>Cabo coaxial semi-rígido</v>
      </c>
      <c r="U321" s="18"/>
      <c r="V321" s="13"/>
    </row>
    <row r="322" customFormat="false" ht="15.75" hidden="true" customHeight="true" outlineLevel="0" collapsed="false">
      <c r="A322" s="4" t="str">
        <f aca="false">Def_Sistemas_Conectores_Cabos!$A$22</f>
        <v>BPM de elétrons</v>
      </c>
      <c r="B322" s="5" t="str">
        <f aca="false">Datas_Entregas!$A$3</f>
        <v>BTS/Anel</v>
      </c>
      <c r="C322" s="6" t="n">
        <f aca="false" t="array" ref="C322:C322">INDEX(Datas_Entregas!$B$2:$B$100, MATCH(B322, Datas_Entregas!$A$2:$A$100, 0), 1)</f>
        <v>43296</v>
      </c>
      <c r="D322" s="5" t="str">
        <f aca="false">Def_Status_Montagem!$A$4</f>
        <v>Comprado / Esperando entrega</v>
      </c>
      <c r="E322" s="4" t="str">
        <f aca="false">Def_Status_Montagem!$B$4</f>
        <v>Contratada (inclui etiqueta)</v>
      </c>
      <c r="F322" s="7"/>
      <c r="G322" s="8"/>
      <c r="H322" s="7" t="str">
        <f aca="false" t="array" ref="H322:H322">INDEX(Def_Instancias_Equipamentos!$E$2:$E$4986, MATCH(K322, Def_Instancias_Equipamentos!$D$2:$D$4986, 0), 1)</f>
        <v>SI-19C1</v>
      </c>
      <c r="I322" s="8" t="str">
        <f aca="false" t="array" ref="I322:I322">INDEX(Def_Instancias_Equipamentos!$E$2:$E$4986, MATCH(L322, Def_Instancias_Equipamentos!$D$2:$D$4986, 0), 1)</f>
        <v>SI-19C1</v>
      </c>
      <c r="J322" s="8" t="str">
        <f aca="false">IF(H322=I322, "INTERNO", "EXTERNO")</f>
        <v>INTERNO</v>
      </c>
      <c r="K322" s="9" t="str">
        <f aca="false">Def_Instancias_Equipamentos!$D$515</f>
        <v>SI-19C1:DI-BPMPkup-2</v>
      </c>
      <c r="L322" s="4" t="str">
        <f aca="false">Def_Instancias_Equipamentos!$D$1037</f>
        <v>SI-19C1:DI-BPMSigPatch-2</v>
      </c>
      <c r="M322" s="10" t="s">
        <v>78</v>
      </c>
      <c r="N322" s="17" t="s">
        <v>81</v>
      </c>
      <c r="O322" s="9" t="str">
        <f aca="false">Def_Sistemas_Conectores_Cabos!$B$8</f>
        <v>SMA-RP 50-ohm</v>
      </c>
      <c r="P322" s="4" t="str">
        <f aca="false">Def_Sistemas_Conectores_Cabos!$B$8</f>
        <v>SMA-RP 50-ohm</v>
      </c>
      <c r="Q322" s="8" t="s">
        <v>80</v>
      </c>
      <c r="R322" s="11" t="n">
        <v>0.5</v>
      </c>
      <c r="S322" s="11" t="n">
        <v>0.5</v>
      </c>
      <c r="T322" s="4" t="str">
        <f aca="false">Def_Sistemas_Conectores_Cabos!$C$8</f>
        <v>Cabo coaxial semi-rígido</v>
      </c>
      <c r="U322" s="18"/>
      <c r="V322" s="13"/>
    </row>
    <row r="323" customFormat="false" ht="15.75" hidden="true" customHeight="true" outlineLevel="0" collapsed="false">
      <c r="A323" s="4" t="str">
        <f aca="false">Def_Sistemas_Conectores_Cabos!$A$22</f>
        <v>BPM de elétrons</v>
      </c>
      <c r="B323" s="5" t="str">
        <f aca="false">Datas_Entregas!$A$3</f>
        <v>BTS/Anel</v>
      </c>
      <c r="C323" s="6" t="n">
        <f aca="false" t="array" ref="C323:C323">INDEX(Datas_Entregas!$B$2:$B$100, MATCH(B323, Datas_Entregas!$A$2:$A$100, 0), 1)</f>
        <v>43296</v>
      </c>
      <c r="D323" s="5" t="str">
        <f aca="false">Def_Status_Montagem!$A$4</f>
        <v>Comprado / Esperando entrega</v>
      </c>
      <c r="E323" s="4" t="str">
        <f aca="false">Def_Status_Montagem!$B$4</f>
        <v>Contratada (inclui etiqueta)</v>
      </c>
      <c r="F323" s="7"/>
      <c r="G323" s="8"/>
      <c r="H323" s="7" t="str">
        <f aca="false" t="array" ref="H323:H323">INDEX(Def_Instancias_Equipamentos!$E$2:$E$4986, MATCH(K323, Def_Instancias_Equipamentos!$D$2:$D$4986, 0), 1)</f>
        <v>SI-19C2</v>
      </c>
      <c r="I323" s="8" t="str">
        <f aca="false" t="array" ref="I323:I323">INDEX(Def_Instancias_Equipamentos!$E$2:$E$4986, MATCH(L323, Def_Instancias_Equipamentos!$D$2:$D$4986, 0), 1)</f>
        <v>SI-19C2</v>
      </c>
      <c r="J323" s="8" t="str">
        <f aca="false">IF(H323=I323, "INTERNO", "EXTERNO")</f>
        <v>INTERNO</v>
      </c>
      <c r="K323" s="9" t="str">
        <f aca="false">Def_Instancias_Equipamentos!$D$516</f>
        <v>SI-19C2:DI-BPMPkup</v>
      </c>
      <c r="L323" s="4" t="str">
        <f aca="false">Def_Instancias_Equipamentos!$D$1038</f>
        <v>SI-19C2:DI-BPMSigPatch</v>
      </c>
      <c r="M323" s="10" t="s">
        <v>78</v>
      </c>
      <c r="N323" s="17" t="s">
        <v>81</v>
      </c>
      <c r="O323" s="9" t="str">
        <f aca="false">Def_Sistemas_Conectores_Cabos!$B$8</f>
        <v>SMA-RP 50-ohm</v>
      </c>
      <c r="P323" s="4" t="str">
        <f aca="false">Def_Sistemas_Conectores_Cabos!$B$8</f>
        <v>SMA-RP 50-ohm</v>
      </c>
      <c r="Q323" s="8" t="s">
        <v>80</v>
      </c>
      <c r="R323" s="11" t="n">
        <v>0.5</v>
      </c>
      <c r="S323" s="11" t="n">
        <v>0.5</v>
      </c>
      <c r="T323" s="4" t="str">
        <f aca="false">Def_Sistemas_Conectores_Cabos!$C$8</f>
        <v>Cabo coaxial semi-rígido</v>
      </c>
      <c r="U323" s="18"/>
      <c r="V323" s="13"/>
    </row>
    <row r="324" customFormat="false" ht="15.75" hidden="true" customHeight="true" outlineLevel="0" collapsed="false">
      <c r="A324" s="4" t="str">
        <f aca="false">Def_Sistemas_Conectores_Cabos!$A$22</f>
        <v>BPM de elétrons</v>
      </c>
      <c r="B324" s="5" t="str">
        <f aca="false">Datas_Entregas!$A$3</f>
        <v>BTS/Anel</v>
      </c>
      <c r="C324" s="6" t="n">
        <f aca="false" t="array" ref="C324:C324">INDEX(Datas_Entregas!$B$2:$B$100, MATCH(B324, Datas_Entregas!$A$2:$A$100, 0), 1)</f>
        <v>43296</v>
      </c>
      <c r="D324" s="5" t="str">
        <f aca="false">Def_Status_Montagem!$A$4</f>
        <v>Comprado / Esperando entrega</v>
      </c>
      <c r="E324" s="4" t="str">
        <f aca="false">Def_Status_Montagem!$B$4</f>
        <v>Contratada (inclui etiqueta)</v>
      </c>
      <c r="F324" s="7"/>
      <c r="G324" s="8"/>
      <c r="H324" s="7" t="str">
        <f aca="false" t="array" ref="H324:H324">INDEX(Def_Instancias_Equipamentos!$E$2:$E$4986, MATCH(K324, Def_Instancias_Equipamentos!$D$2:$D$4986, 0), 1)</f>
        <v>SI-19C3</v>
      </c>
      <c r="I324" s="8" t="str">
        <f aca="false" t="array" ref="I324:I324">INDEX(Def_Instancias_Equipamentos!$E$2:$E$4986, MATCH(L324, Def_Instancias_Equipamentos!$D$2:$D$4986, 0), 1)</f>
        <v>SI-19C3</v>
      </c>
      <c r="J324" s="8" t="str">
        <f aca="false">IF(H324=I324, "INTERNO", "EXTERNO")</f>
        <v>INTERNO</v>
      </c>
      <c r="K324" s="9" t="str">
        <f aca="false">Def_Instancias_Equipamentos!$D$517</f>
        <v>SI-19C3:DI-BPMPkup-1</v>
      </c>
      <c r="L324" s="4" t="str">
        <f aca="false">Def_Instancias_Equipamentos!$D$1039</f>
        <v>SI-19C3:DI-BPMSigPatch-1</v>
      </c>
      <c r="M324" s="10" t="s">
        <v>78</v>
      </c>
      <c r="N324" s="17" t="s">
        <v>81</v>
      </c>
      <c r="O324" s="9" t="str">
        <f aca="false">Def_Sistemas_Conectores_Cabos!$B$8</f>
        <v>SMA-RP 50-ohm</v>
      </c>
      <c r="P324" s="4" t="str">
        <f aca="false">Def_Sistemas_Conectores_Cabos!$B$8</f>
        <v>SMA-RP 50-ohm</v>
      </c>
      <c r="Q324" s="8" t="s">
        <v>80</v>
      </c>
      <c r="R324" s="11" t="n">
        <v>0.5</v>
      </c>
      <c r="S324" s="11" t="n">
        <v>0.5</v>
      </c>
      <c r="T324" s="4" t="str">
        <f aca="false">Def_Sistemas_Conectores_Cabos!$C$8</f>
        <v>Cabo coaxial semi-rígido</v>
      </c>
      <c r="U324" s="18"/>
      <c r="V324" s="13"/>
    </row>
    <row r="325" customFormat="false" ht="15.75" hidden="true" customHeight="true" outlineLevel="0" collapsed="false">
      <c r="A325" s="4" t="str">
        <f aca="false">Def_Sistemas_Conectores_Cabos!$A$22</f>
        <v>BPM de elétrons</v>
      </c>
      <c r="B325" s="5" t="str">
        <f aca="false">Datas_Entregas!$A$3</f>
        <v>BTS/Anel</v>
      </c>
      <c r="C325" s="6" t="n">
        <f aca="false" t="array" ref="C325:C325">INDEX(Datas_Entregas!$B$2:$B$100, MATCH(B325, Datas_Entregas!$A$2:$A$100, 0), 1)</f>
        <v>43296</v>
      </c>
      <c r="D325" s="5" t="str">
        <f aca="false">Def_Status_Montagem!$A$4</f>
        <v>Comprado / Esperando entrega</v>
      </c>
      <c r="E325" s="4" t="str">
        <f aca="false">Def_Status_Montagem!$B$4</f>
        <v>Contratada (inclui etiqueta)</v>
      </c>
      <c r="F325" s="7"/>
      <c r="G325" s="8"/>
      <c r="H325" s="7" t="str">
        <f aca="false" t="array" ref="H325:H325">INDEX(Def_Instancias_Equipamentos!$E$2:$E$4986, MATCH(K325, Def_Instancias_Equipamentos!$D$2:$D$4986, 0), 1)</f>
        <v>SI-19C3</v>
      </c>
      <c r="I325" s="8" t="str">
        <f aca="false" t="array" ref="I325:I325">INDEX(Def_Instancias_Equipamentos!$E$2:$E$4986, MATCH(L325, Def_Instancias_Equipamentos!$D$2:$D$4986, 0), 1)</f>
        <v>SI-19C3</v>
      </c>
      <c r="J325" s="8" t="str">
        <f aca="false">IF(H325=I325, "INTERNO", "EXTERNO")</f>
        <v>INTERNO</v>
      </c>
      <c r="K325" s="9" t="str">
        <f aca="false">Def_Instancias_Equipamentos!$D$518</f>
        <v>SI-19C3:DI-BPMPkup-2</v>
      </c>
      <c r="L325" s="4" t="str">
        <f aca="false">Def_Instancias_Equipamentos!$D$1040</f>
        <v>SI-19C3:DI-BPMSigPatch-2</v>
      </c>
      <c r="M325" s="10" t="s">
        <v>78</v>
      </c>
      <c r="N325" s="17" t="s">
        <v>81</v>
      </c>
      <c r="O325" s="9" t="str">
        <f aca="false">Def_Sistemas_Conectores_Cabos!$B$8</f>
        <v>SMA-RP 50-ohm</v>
      </c>
      <c r="P325" s="4" t="str">
        <f aca="false">Def_Sistemas_Conectores_Cabos!$B$8</f>
        <v>SMA-RP 50-ohm</v>
      </c>
      <c r="Q325" s="8" t="s">
        <v>80</v>
      </c>
      <c r="R325" s="11" t="n">
        <v>0.5</v>
      </c>
      <c r="S325" s="11" t="n">
        <v>0.5</v>
      </c>
      <c r="T325" s="4" t="str">
        <f aca="false">Def_Sistemas_Conectores_Cabos!$C$8</f>
        <v>Cabo coaxial semi-rígido</v>
      </c>
      <c r="U325" s="18"/>
      <c r="V325" s="13"/>
    </row>
    <row r="326" customFormat="false" ht="15.75" hidden="true" customHeight="true" outlineLevel="0" collapsed="false">
      <c r="A326" s="4" t="str">
        <f aca="false">Def_Sistemas_Conectores_Cabos!$A$22</f>
        <v>BPM de elétrons</v>
      </c>
      <c r="B326" s="5" t="str">
        <f aca="false">Datas_Entregas!$A$3</f>
        <v>BTS/Anel</v>
      </c>
      <c r="C326" s="6" t="n">
        <f aca="false" t="array" ref="C326:C326">INDEX(Datas_Entregas!$B$2:$B$100, MATCH(B326, Datas_Entregas!$A$2:$A$100, 0), 1)</f>
        <v>43296</v>
      </c>
      <c r="D326" s="5" t="str">
        <f aca="false">Def_Status_Montagem!$A$4</f>
        <v>Comprado / Esperando entrega</v>
      </c>
      <c r="E326" s="4" t="str">
        <f aca="false">Def_Status_Montagem!$B$4</f>
        <v>Contratada (inclui etiqueta)</v>
      </c>
      <c r="F326" s="7"/>
      <c r="G326" s="8"/>
      <c r="H326" s="7" t="str">
        <f aca="false" t="array" ref="H326:H326">INDEX(Def_Instancias_Equipamentos!$E$2:$E$4986, MATCH(K326, Def_Instancias_Equipamentos!$D$2:$D$4986, 0), 1)</f>
        <v>SI-19C4</v>
      </c>
      <c r="I326" s="8" t="str">
        <f aca="false" t="array" ref="I326:I326">INDEX(Def_Instancias_Equipamentos!$E$2:$E$4986, MATCH(L326, Def_Instancias_Equipamentos!$D$2:$D$4986, 0), 1)</f>
        <v>SI-19C4</v>
      </c>
      <c r="J326" s="8" t="str">
        <f aca="false">IF(H326=I326, "INTERNO", "EXTERNO")</f>
        <v>INTERNO</v>
      </c>
      <c r="K326" s="9" t="str">
        <f aca="false">Def_Instancias_Equipamentos!$D$519</f>
        <v>SI-19C4:DI-BPMPkup</v>
      </c>
      <c r="L326" s="4" t="str">
        <f aca="false">Def_Instancias_Equipamentos!$D$1041</f>
        <v>SI-19C4:DI-BPMSigPatch</v>
      </c>
      <c r="M326" s="10" t="s">
        <v>78</v>
      </c>
      <c r="N326" s="17" t="s">
        <v>81</v>
      </c>
      <c r="O326" s="9" t="str">
        <f aca="false">Def_Sistemas_Conectores_Cabos!$B$8</f>
        <v>SMA-RP 50-ohm</v>
      </c>
      <c r="P326" s="4" t="str">
        <f aca="false">Def_Sistemas_Conectores_Cabos!$B$8</f>
        <v>SMA-RP 50-ohm</v>
      </c>
      <c r="Q326" s="8" t="s">
        <v>80</v>
      </c>
      <c r="R326" s="11" t="n">
        <v>0.5</v>
      </c>
      <c r="S326" s="11" t="n">
        <v>0.5</v>
      </c>
      <c r="T326" s="4" t="str">
        <f aca="false">Def_Sistemas_Conectores_Cabos!$C$8</f>
        <v>Cabo coaxial semi-rígido</v>
      </c>
      <c r="U326" s="18"/>
      <c r="V326" s="13"/>
    </row>
    <row r="327" customFormat="false" ht="15.75" hidden="true" customHeight="true" outlineLevel="0" collapsed="false">
      <c r="A327" s="4" t="str">
        <f aca="false">Def_Sistemas_Conectores_Cabos!$A$22</f>
        <v>BPM de elétrons</v>
      </c>
      <c r="B327" s="5" t="str">
        <f aca="false">Datas_Entregas!$A$3</f>
        <v>BTS/Anel</v>
      </c>
      <c r="C327" s="6" t="n">
        <f aca="false" t="array" ref="C327:C327">INDEX(Datas_Entregas!$B$2:$B$100, MATCH(B327, Datas_Entregas!$A$2:$A$100, 0), 1)</f>
        <v>43296</v>
      </c>
      <c r="D327" s="5" t="str">
        <f aca="false">Def_Status_Montagem!$A$4</f>
        <v>Comprado / Esperando entrega</v>
      </c>
      <c r="E327" s="4" t="str">
        <f aca="false">Def_Status_Montagem!$B$4</f>
        <v>Contratada (inclui etiqueta)</v>
      </c>
      <c r="F327" s="7"/>
      <c r="G327" s="8"/>
      <c r="H327" s="7" t="str">
        <f aca="false" t="array" ref="H327:H327">INDEX(Def_Instancias_Equipamentos!$E$2:$E$4986, MATCH(K327, Def_Instancias_Equipamentos!$D$2:$D$4986, 0), 1)</f>
        <v>SI-19M1</v>
      </c>
      <c r="I327" s="8" t="str">
        <f aca="false" t="array" ref="I327:I327">INDEX(Def_Instancias_Equipamentos!$E$2:$E$4986, MATCH(L327, Def_Instancias_Equipamentos!$D$2:$D$4986, 0), 1)</f>
        <v>SI-19M1</v>
      </c>
      <c r="J327" s="8" t="str">
        <f aca="false">IF(H327=I327, "INTERNO", "EXTERNO")</f>
        <v>INTERNO</v>
      </c>
      <c r="K327" s="9" t="str">
        <f aca="false">Def_Instancias_Equipamentos!$D$520</f>
        <v>SI-19M1:DI-BPMPkup</v>
      </c>
      <c r="L327" s="4" t="str">
        <f aca="false">Def_Instancias_Equipamentos!$D$1042</f>
        <v>SI-19M1:DI-BPMSigPatch</v>
      </c>
      <c r="M327" s="10" t="s">
        <v>78</v>
      </c>
      <c r="N327" s="17" t="s">
        <v>81</v>
      </c>
      <c r="O327" s="9" t="str">
        <f aca="false">Def_Sistemas_Conectores_Cabos!$B$8</f>
        <v>SMA-RP 50-ohm</v>
      </c>
      <c r="P327" s="4" t="str">
        <f aca="false">Def_Sistemas_Conectores_Cabos!$B$8</f>
        <v>SMA-RP 50-ohm</v>
      </c>
      <c r="Q327" s="8" t="s">
        <v>80</v>
      </c>
      <c r="R327" s="11" t="n">
        <v>0.5</v>
      </c>
      <c r="S327" s="11" t="n">
        <v>0.5</v>
      </c>
      <c r="T327" s="4" t="str">
        <f aca="false">Def_Sistemas_Conectores_Cabos!$C$8</f>
        <v>Cabo coaxial semi-rígido</v>
      </c>
      <c r="U327" s="18"/>
      <c r="V327" s="13"/>
    </row>
    <row r="328" customFormat="false" ht="15.75" hidden="true" customHeight="true" outlineLevel="0" collapsed="false">
      <c r="A328" s="4" t="str">
        <f aca="false">Def_Sistemas_Conectores_Cabos!$A$22</f>
        <v>BPM de elétrons</v>
      </c>
      <c r="B328" s="5" t="str">
        <f aca="false">Datas_Entregas!$A$3</f>
        <v>BTS/Anel</v>
      </c>
      <c r="C328" s="6" t="n">
        <f aca="false" t="array" ref="C328:C328">INDEX(Datas_Entregas!$B$2:$B$100, MATCH(B328, Datas_Entregas!$A$2:$A$100, 0), 1)</f>
        <v>43296</v>
      </c>
      <c r="D328" s="5" t="str">
        <f aca="false">Def_Status_Montagem!$A$4</f>
        <v>Comprado / Esperando entrega</v>
      </c>
      <c r="E328" s="4" t="str">
        <f aca="false">Def_Status_Montagem!$B$4</f>
        <v>Contratada (inclui etiqueta)</v>
      </c>
      <c r="F328" s="7"/>
      <c r="G328" s="8"/>
      <c r="H328" s="7" t="str">
        <f aca="false" t="array" ref="H328:H328">INDEX(Def_Instancias_Equipamentos!$E$2:$E$4986, MATCH(K328, Def_Instancias_Equipamentos!$D$2:$D$4986, 0), 1)</f>
        <v>SI-19M2</v>
      </c>
      <c r="I328" s="8" t="str">
        <f aca="false" t="array" ref="I328:I328">INDEX(Def_Instancias_Equipamentos!$E$2:$E$4986, MATCH(L328, Def_Instancias_Equipamentos!$D$2:$D$4986, 0), 1)</f>
        <v>SI-19M2</v>
      </c>
      <c r="J328" s="8" t="str">
        <f aca="false">IF(H328=I328, "INTERNO", "EXTERNO")</f>
        <v>INTERNO</v>
      </c>
      <c r="K328" s="9" t="str">
        <f aca="false">Def_Instancias_Equipamentos!$D$521</f>
        <v>SI-19M2:DI-BPMPkup</v>
      </c>
      <c r="L328" s="4" t="str">
        <f aca="false">Def_Instancias_Equipamentos!$D$1043</f>
        <v>SI-19M2:DI-BPMSigPatch</v>
      </c>
      <c r="M328" s="10" t="s">
        <v>78</v>
      </c>
      <c r="N328" s="17" t="s">
        <v>81</v>
      </c>
      <c r="O328" s="9" t="str">
        <f aca="false">Def_Sistemas_Conectores_Cabos!$B$8</f>
        <v>SMA-RP 50-ohm</v>
      </c>
      <c r="P328" s="4" t="str">
        <f aca="false">Def_Sistemas_Conectores_Cabos!$B$8</f>
        <v>SMA-RP 50-ohm</v>
      </c>
      <c r="Q328" s="8" t="s">
        <v>80</v>
      </c>
      <c r="R328" s="11" t="n">
        <v>0.5</v>
      </c>
      <c r="S328" s="11" t="n">
        <v>0.5</v>
      </c>
      <c r="T328" s="4" t="str">
        <f aca="false">Def_Sistemas_Conectores_Cabos!$C$8</f>
        <v>Cabo coaxial semi-rígido</v>
      </c>
      <c r="U328" s="18"/>
      <c r="V328" s="13"/>
    </row>
    <row r="329" customFormat="false" ht="15.75" hidden="true" customHeight="true" outlineLevel="0" collapsed="false">
      <c r="A329" s="4" t="str">
        <f aca="false">Def_Sistemas_Conectores_Cabos!$A$22</f>
        <v>BPM de elétrons</v>
      </c>
      <c r="B329" s="5" t="str">
        <f aca="false">Datas_Entregas!$A$3</f>
        <v>BTS/Anel</v>
      </c>
      <c r="C329" s="6" t="n">
        <f aca="false" t="array" ref="C329:C329">INDEX(Datas_Entregas!$B$2:$B$100, MATCH(B329, Datas_Entregas!$A$2:$A$100, 0), 1)</f>
        <v>43296</v>
      </c>
      <c r="D329" s="5" t="str">
        <f aca="false">Def_Status_Montagem!$A$4</f>
        <v>Comprado / Esperando entrega</v>
      </c>
      <c r="E329" s="4" t="str">
        <f aca="false">Def_Status_Montagem!$B$4</f>
        <v>Contratada (inclui etiqueta)</v>
      </c>
      <c r="F329" s="7"/>
      <c r="G329" s="8"/>
      <c r="H329" s="7" t="str">
        <f aca="false" t="array" ref="H329:H329">INDEX(Def_Instancias_Equipamentos!$E$2:$E$4986, MATCH(K329, Def_Instancias_Equipamentos!$D$2:$D$4986, 0), 1)</f>
        <v>SI-19SP</v>
      </c>
      <c r="I329" s="8" t="str">
        <f aca="false" t="array" ref="I329:I329">INDEX(Def_Instancias_Equipamentos!$E$2:$E$4986, MATCH(L329, Def_Instancias_Equipamentos!$D$2:$D$4986, 0), 1)</f>
        <v>SI-19SP</v>
      </c>
      <c r="J329" s="8" t="str">
        <f aca="false">IF(H329=I329, "INTERNO", "EXTERNO")</f>
        <v>INTERNO</v>
      </c>
      <c r="K329" s="9" t="str">
        <f aca="false">Def_Instancias_Equipamentos!$D$566</f>
        <v>SI-19SP:DI-BPMPkup-1</v>
      </c>
      <c r="L329" s="4" t="str">
        <f aca="false">Def_Instancias_Equipamentos!$D$1088</f>
        <v>SI-19SP:DI-BPMSigPatch-1</v>
      </c>
      <c r="M329" s="10" t="s">
        <v>78</v>
      </c>
      <c r="N329" s="17" t="s">
        <v>81</v>
      </c>
      <c r="O329" s="9" t="str">
        <f aca="false">Def_Sistemas_Conectores_Cabos!$B$8</f>
        <v>SMA-RP 50-ohm</v>
      </c>
      <c r="P329" s="4" t="str">
        <f aca="false">Def_Sistemas_Conectores_Cabos!$B$8</f>
        <v>SMA-RP 50-ohm</v>
      </c>
      <c r="Q329" s="8" t="s">
        <v>80</v>
      </c>
      <c r="R329" s="11" t="n">
        <v>0.5</v>
      </c>
      <c r="S329" s="11" t="n">
        <v>0.5</v>
      </c>
      <c r="T329" s="4" t="str">
        <f aca="false">Def_Sistemas_Conectores_Cabos!$C$8</f>
        <v>Cabo coaxial semi-rígido</v>
      </c>
      <c r="U329" s="18"/>
      <c r="V329" s="13"/>
    </row>
    <row r="330" customFormat="false" ht="15.75" hidden="true" customHeight="true" outlineLevel="0" collapsed="false">
      <c r="A330" s="4" t="str">
        <f aca="false">Def_Sistemas_Conectores_Cabos!$A$22</f>
        <v>BPM de elétrons</v>
      </c>
      <c r="B330" s="5" t="str">
        <f aca="false">Datas_Entregas!$A$3</f>
        <v>BTS/Anel</v>
      </c>
      <c r="C330" s="6" t="n">
        <f aca="false" t="array" ref="C330:C330">INDEX(Datas_Entregas!$B$2:$B$100, MATCH(B330, Datas_Entregas!$A$2:$A$100, 0), 1)</f>
        <v>43296</v>
      </c>
      <c r="D330" s="5" t="str">
        <f aca="false">Def_Status_Montagem!$A$4</f>
        <v>Comprado / Esperando entrega</v>
      </c>
      <c r="E330" s="4" t="str">
        <f aca="false">Def_Status_Montagem!$B$4</f>
        <v>Contratada (inclui etiqueta)</v>
      </c>
      <c r="F330" s="7"/>
      <c r="G330" s="8"/>
      <c r="H330" s="7" t="str">
        <f aca="false" t="array" ref="H330:H330">INDEX(Def_Instancias_Equipamentos!$E$2:$E$4986, MATCH(K330, Def_Instancias_Equipamentos!$D$2:$D$4986, 0), 1)</f>
        <v>SI-19SP</v>
      </c>
      <c r="I330" s="8" t="str">
        <f aca="false" t="array" ref="I330:I330">INDEX(Def_Instancias_Equipamentos!$E$2:$E$4986, MATCH(L330, Def_Instancias_Equipamentos!$D$2:$D$4986, 0), 1)</f>
        <v>SI-19SP</v>
      </c>
      <c r="J330" s="8" t="str">
        <f aca="false">IF(H330=I330, "INTERNO", "EXTERNO")</f>
        <v>INTERNO</v>
      </c>
      <c r="K330" s="9" t="str">
        <f aca="false">Def_Instancias_Equipamentos!$D$567</f>
        <v>SI-19SP:DI-BPMPkup-2</v>
      </c>
      <c r="L330" s="4" t="str">
        <f aca="false">Def_Instancias_Equipamentos!$D$1089</f>
        <v>SI-19SP:DI-BPMSigPatch-2</v>
      </c>
      <c r="M330" s="10" t="s">
        <v>78</v>
      </c>
      <c r="N330" s="17" t="s">
        <v>81</v>
      </c>
      <c r="O330" s="9" t="str">
        <f aca="false">Def_Sistemas_Conectores_Cabos!$B$8</f>
        <v>SMA-RP 50-ohm</v>
      </c>
      <c r="P330" s="4" t="str">
        <f aca="false">Def_Sistemas_Conectores_Cabos!$B$8</f>
        <v>SMA-RP 50-ohm</v>
      </c>
      <c r="Q330" s="8" t="s">
        <v>80</v>
      </c>
      <c r="R330" s="11" t="n">
        <v>0.5</v>
      </c>
      <c r="S330" s="11" t="n">
        <v>0.5</v>
      </c>
      <c r="T330" s="4" t="str">
        <f aca="false">Def_Sistemas_Conectores_Cabos!$C$8</f>
        <v>Cabo coaxial semi-rígido</v>
      </c>
      <c r="U330" s="18"/>
      <c r="V330" s="13"/>
    </row>
    <row r="331" customFormat="false" ht="15.75" hidden="true" customHeight="true" outlineLevel="0" collapsed="false">
      <c r="A331" s="4" t="str">
        <f aca="false">Def_Sistemas_Conectores_Cabos!$A$22</f>
        <v>BPM de elétrons</v>
      </c>
      <c r="B331" s="5" t="str">
        <f aca="false">Datas_Entregas!$A$3</f>
        <v>BTS/Anel</v>
      </c>
      <c r="C331" s="6" t="n">
        <f aca="false" t="array" ref="C331:C331">INDEX(Datas_Entregas!$B$2:$B$100, MATCH(B331, Datas_Entregas!$A$2:$A$100, 0), 1)</f>
        <v>43296</v>
      </c>
      <c r="D331" s="5" t="str">
        <f aca="false">Def_Status_Montagem!$A$4</f>
        <v>Comprado / Esperando entrega</v>
      </c>
      <c r="E331" s="4" t="str">
        <f aca="false">Def_Status_Montagem!$B$4</f>
        <v>Contratada (inclui etiqueta)</v>
      </c>
      <c r="F331" s="7"/>
      <c r="G331" s="8"/>
      <c r="H331" s="7" t="str">
        <f aca="false" t="array" ref="H331:H331">INDEX(Def_Instancias_Equipamentos!$E$2:$E$4986, MATCH(K331, Def_Instancias_Equipamentos!$D$2:$D$4986, 0), 1)</f>
        <v>SI-20C1</v>
      </c>
      <c r="I331" s="8" t="str">
        <f aca="false" t="array" ref="I331:I331">INDEX(Def_Instancias_Equipamentos!$E$2:$E$4986, MATCH(L331, Def_Instancias_Equipamentos!$D$2:$D$4986, 0), 1)</f>
        <v>SI-20C1</v>
      </c>
      <c r="J331" s="8" t="str">
        <f aca="false">IF(H331=I331, "INTERNO", "EXTERNO")</f>
        <v>INTERNO</v>
      </c>
      <c r="K331" s="9" t="str">
        <f aca="false">Def_Instancias_Equipamentos!$D$522</f>
        <v>SI-20C1:DI-BPMPkup-1</v>
      </c>
      <c r="L331" s="4" t="str">
        <f aca="false">Def_Instancias_Equipamentos!$D$1044</f>
        <v>SI-20C1:DI-BPMSigPatch-1</v>
      </c>
      <c r="M331" s="10" t="s">
        <v>78</v>
      </c>
      <c r="N331" s="17" t="s">
        <v>81</v>
      </c>
      <c r="O331" s="9" t="str">
        <f aca="false">Def_Sistemas_Conectores_Cabos!$B$8</f>
        <v>SMA-RP 50-ohm</v>
      </c>
      <c r="P331" s="4" t="str">
        <f aca="false">Def_Sistemas_Conectores_Cabos!$B$8</f>
        <v>SMA-RP 50-ohm</v>
      </c>
      <c r="Q331" s="8" t="s">
        <v>80</v>
      </c>
      <c r="R331" s="11" t="n">
        <v>0.5</v>
      </c>
      <c r="S331" s="11" t="n">
        <v>0.5</v>
      </c>
      <c r="T331" s="4" t="str">
        <f aca="false">Def_Sistemas_Conectores_Cabos!$C$8</f>
        <v>Cabo coaxial semi-rígido</v>
      </c>
      <c r="U331" s="18"/>
      <c r="V331" s="13"/>
    </row>
    <row r="332" customFormat="false" ht="15.75" hidden="true" customHeight="true" outlineLevel="0" collapsed="false">
      <c r="A332" s="4" t="str">
        <f aca="false">Def_Sistemas_Conectores_Cabos!$A$22</f>
        <v>BPM de elétrons</v>
      </c>
      <c r="B332" s="5" t="str">
        <f aca="false">Datas_Entregas!$A$3</f>
        <v>BTS/Anel</v>
      </c>
      <c r="C332" s="6" t="n">
        <f aca="false" t="array" ref="C332:C332">INDEX(Datas_Entregas!$B$2:$B$100, MATCH(B332, Datas_Entregas!$A$2:$A$100, 0), 1)</f>
        <v>43296</v>
      </c>
      <c r="D332" s="5" t="str">
        <f aca="false">Def_Status_Montagem!$A$4</f>
        <v>Comprado / Esperando entrega</v>
      </c>
      <c r="E332" s="4" t="str">
        <f aca="false">Def_Status_Montagem!$B$4</f>
        <v>Contratada (inclui etiqueta)</v>
      </c>
      <c r="F332" s="7"/>
      <c r="G332" s="8"/>
      <c r="H332" s="7" t="str">
        <f aca="false" t="array" ref="H332:H332">INDEX(Def_Instancias_Equipamentos!$E$2:$E$4986, MATCH(K332, Def_Instancias_Equipamentos!$D$2:$D$4986, 0), 1)</f>
        <v>SI-20C1</v>
      </c>
      <c r="I332" s="8" t="str">
        <f aca="false" t="array" ref="I332:I332">INDEX(Def_Instancias_Equipamentos!$E$2:$E$4986, MATCH(L332, Def_Instancias_Equipamentos!$D$2:$D$4986, 0), 1)</f>
        <v>SI-20C1</v>
      </c>
      <c r="J332" s="8" t="str">
        <f aca="false">IF(H332=I332, "INTERNO", "EXTERNO")</f>
        <v>INTERNO</v>
      </c>
      <c r="K332" s="9" t="str">
        <f aca="false">Def_Instancias_Equipamentos!$D$523</f>
        <v>SI-20C1:DI-BPMPkup-2</v>
      </c>
      <c r="L332" s="4" t="str">
        <f aca="false">Def_Instancias_Equipamentos!$D$1045</f>
        <v>SI-20C1:DI-BPMSigPatch-2</v>
      </c>
      <c r="M332" s="10" t="s">
        <v>78</v>
      </c>
      <c r="N332" s="17" t="s">
        <v>81</v>
      </c>
      <c r="O332" s="9" t="str">
        <f aca="false">Def_Sistemas_Conectores_Cabos!$B$8</f>
        <v>SMA-RP 50-ohm</v>
      </c>
      <c r="P332" s="4" t="str">
        <f aca="false">Def_Sistemas_Conectores_Cabos!$B$8</f>
        <v>SMA-RP 50-ohm</v>
      </c>
      <c r="Q332" s="8" t="s">
        <v>80</v>
      </c>
      <c r="R332" s="11" t="n">
        <v>0.5</v>
      </c>
      <c r="S332" s="11" t="n">
        <v>0.5</v>
      </c>
      <c r="T332" s="4" t="str">
        <f aca="false">Def_Sistemas_Conectores_Cabos!$C$8</f>
        <v>Cabo coaxial semi-rígido</v>
      </c>
      <c r="U332" s="18"/>
      <c r="V332" s="13"/>
    </row>
    <row r="333" customFormat="false" ht="15.75" hidden="true" customHeight="true" outlineLevel="0" collapsed="false">
      <c r="A333" s="4" t="str">
        <f aca="false">Def_Sistemas_Conectores_Cabos!$A$22</f>
        <v>BPM de elétrons</v>
      </c>
      <c r="B333" s="5" t="str">
        <f aca="false">Datas_Entregas!$A$3</f>
        <v>BTS/Anel</v>
      </c>
      <c r="C333" s="6" t="n">
        <f aca="false" t="array" ref="C333:C333">INDEX(Datas_Entregas!$B$2:$B$100, MATCH(B333, Datas_Entregas!$A$2:$A$100, 0), 1)</f>
        <v>43296</v>
      </c>
      <c r="D333" s="5" t="str">
        <f aca="false">Def_Status_Montagem!$A$4</f>
        <v>Comprado / Esperando entrega</v>
      </c>
      <c r="E333" s="4" t="str">
        <f aca="false">Def_Status_Montagem!$B$4</f>
        <v>Contratada (inclui etiqueta)</v>
      </c>
      <c r="F333" s="7"/>
      <c r="G333" s="8"/>
      <c r="H333" s="7" t="str">
        <f aca="false" t="array" ref="H333:H333">INDEX(Def_Instancias_Equipamentos!$E$2:$E$4986, MATCH(K333, Def_Instancias_Equipamentos!$D$2:$D$4986, 0), 1)</f>
        <v>SI-20C2</v>
      </c>
      <c r="I333" s="8" t="str">
        <f aca="false" t="array" ref="I333:I333">INDEX(Def_Instancias_Equipamentos!$E$2:$E$4986, MATCH(L333, Def_Instancias_Equipamentos!$D$2:$D$4986, 0), 1)</f>
        <v>SI-20C2</v>
      </c>
      <c r="J333" s="8" t="str">
        <f aca="false">IF(H333=I333, "INTERNO", "EXTERNO")</f>
        <v>INTERNO</v>
      </c>
      <c r="K333" s="9" t="str">
        <f aca="false">Def_Instancias_Equipamentos!$D$524</f>
        <v>SI-20C2:DI-BPMPkup</v>
      </c>
      <c r="L333" s="4" t="str">
        <f aca="false">Def_Instancias_Equipamentos!$D$1046</f>
        <v>SI-20C2:DI-BPMSigPatch</v>
      </c>
      <c r="M333" s="10" t="s">
        <v>78</v>
      </c>
      <c r="N333" s="17" t="s">
        <v>81</v>
      </c>
      <c r="O333" s="9" t="str">
        <f aca="false">Def_Sistemas_Conectores_Cabos!$B$8</f>
        <v>SMA-RP 50-ohm</v>
      </c>
      <c r="P333" s="4" t="str">
        <f aca="false">Def_Sistemas_Conectores_Cabos!$B$8</f>
        <v>SMA-RP 50-ohm</v>
      </c>
      <c r="Q333" s="8" t="s">
        <v>80</v>
      </c>
      <c r="R333" s="11" t="n">
        <v>0.5</v>
      </c>
      <c r="S333" s="11" t="n">
        <v>0.5</v>
      </c>
      <c r="T333" s="4" t="str">
        <f aca="false">Def_Sistemas_Conectores_Cabos!$C$8</f>
        <v>Cabo coaxial semi-rígido</v>
      </c>
      <c r="U333" s="18"/>
      <c r="V333" s="13"/>
    </row>
    <row r="334" customFormat="false" ht="15.75" hidden="true" customHeight="true" outlineLevel="0" collapsed="false">
      <c r="A334" s="4" t="str">
        <f aca="false">Def_Sistemas_Conectores_Cabos!$A$22</f>
        <v>BPM de elétrons</v>
      </c>
      <c r="B334" s="5" t="str">
        <f aca="false">Datas_Entregas!$A$3</f>
        <v>BTS/Anel</v>
      </c>
      <c r="C334" s="6" t="n">
        <f aca="false" t="array" ref="C334:C334">INDEX(Datas_Entregas!$B$2:$B$100, MATCH(B334, Datas_Entregas!$A$2:$A$100, 0), 1)</f>
        <v>43296</v>
      </c>
      <c r="D334" s="5" t="str">
        <f aca="false">Def_Status_Montagem!$A$4</f>
        <v>Comprado / Esperando entrega</v>
      </c>
      <c r="E334" s="4" t="str">
        <f aca="false">Def_Status_Montagem!$B$4</f>
        <v>Contratada (inclui etiqueta)</v>
      </c>
      <c r="F334" s="7"/>
      <c r="G334" s="8"/>
      <c r="H334" s="7" t="str">
        <f aca="false" t="array" ref="H334:H334">INDEX(Def_Instancias_Equipamentos!$E$2:$E$4986, MATCH(K334, Def_Instancias_Equipamentos!$D$2:$D$4986, 0), 1)</f>
        <v>SI-20C3</v>
      </c>
      <c r="I334" s="8" t="str">
        <f aca="false" t="array" ref="I334:I334">INDEX(Def_Instancias_Equipamentos!$E$2:$E$4986, MATCH(L334, Def_Instancias_Equipamentos!$D$2:$D$4986, 0), 1)</f>
        <v>SI-20C3</v>
      </c>
      <c r="J334" s="8" t="str">
        <f aca="false">IF(H334=I334, "INTERNO", "EXTERNO")</f>
        <v>INTERNO</v>
      </c>
      <c r="K334" s="9" t="str">
        <f aca="false">Def_Instancias_Equipamentos!$D$525</f>
        <v>SI-20C3:DI-BPMPkup-1</v>
      </c>
      <c r="L334" s="4" t="str">
        <f aca="false">Def_Instancias_Equipamentos!$D$1047</f>
        <v>SI-20C3:DI-BPMSigPatch-1</v>
      </c>
      <c r="M334" s="10" t="s">
        <v>78</v>
      </c>
      <c r="N334" s="17" t="s">
        <v>81</v>
      </c>
      <c r="O334" s="9" t="str">
        <f aca="false">Def_Sistemas_Conectores_Cabos!$B$8</f>
        <v>SMA-RP 50-ohm</v>
      </c>
      <c r="P334" s="4" t="str">
        <f aca="false">Def_Sistemas_Conectores_Cabos!$B$8</f>
        <v>SMA-RP 50-ohm</v>
      </c>
      <c r="Q334" s="8" t="s">
        <v>80</v>
      </c>
      <c r="R334" s="11" t="n">
        <v>0.5</v>
      </c>
      <c r="S334" s="11" t="n">
        <v>0.5</v>
      </c>
      <c r="T334" s="4" t="str">
        <f aca="false">Def_Sistemas_Conectores_Cabos!$C$8</f>
        <v>Cabo coaxial semi-rígido</v>
      </c>
      <c r="U334" s="18"/>
      <c r="V334" s="13"/>
    </row>
    <row r="335" customFormat="false" ht="15.75" hidden="true" customHeight="true" outlineLevel="0" collapsed="false">
      <c r="A335" s="4" t="str">
        <f aca="false">Def_Sistemas_Conectores_Cabos!$A$22</f>
        <v>BPM de elétrons</v>
      </c>
      <c r="B335" s="5" t="str">
        <f aca="false">Datas_Entregas!$A$3</f>
        <v>BTS/Anel</v>
      </c>
      <c r="C335" s="6" t="n">
        <f aca="false" t="array" ref="C335:C335">INDEX(Datas_Entregas!$B$2:$B$100, MATCH(B335, Datas_Entregas!$A$2:$A$100, 0), 1)</f>
        <v>43296</v>
      </c>
      <c r="D335" s="5" t="str">
        <f aca="false">Def_Status_Montagem!$A$4</f>
        <v>Comprado / Esperando entrega</v>
      </c>
      <c r="E335" s="4" t="str">
        <f aca="false">Def_Status_Montagem!$B$4</f>
        <v>Contratada (inclui etiqueta)</v>
      </c>
      <c r="F335" s="7"/>
      <c r="G335" s="8"/>
      <c r="H335" s="7" t="str">
        <f aca="false" t="array" ref="H335:H335">INDEX(Def_Instancias_Equipamentos!$E$2:$E$4986, MATCH(K335, Def_Instancias_Equipamentos!$D$2:$D$4986, 0), 1)</f>
        <v>SI-20C3</v>
      </c>
      <c r="I335" s="8" t="str">
        <f aca="false" t="array" ref="I335:I335">INDEX(Def_Instancias_Equipamentos!$E$2:$E$4986, MATCH(L335, Def_Instancias_Equipamentos!$D$2:$D$4986, 0), 1)</f>
        <v>SI-20C3</v>
      </c>
      <c r="J335" s="8" t="str">
        <f aca="false">IF(H335=I335, "INTERNO", "EXTERNO")</f>
        <v>INTERNO</v>
      </c>
      <c r="K335" s="9" t="str">
        <f aca="false">Def_Instancias_Equipamentos!$D$526</f>
        <v>SI-20C3:DI-BPMPkup-2</v>
      </c>
      <c r="L335" s="4" t="str">
        <f aca="false">Def_Instancias_Equipamentos!$D$1048</f>
        <v>SI-20C3:DI-BPMSigPatch-2</v>
      </c>
      <c r="M335" s="10" t="s">
        <v>78</v>
      </c>
      <c r="N335" s="17" t="s">
        <v>81</v>
      </c>
      <c r="O335" s="9" t="str">
        <f aca="false">Def_Sistemas_Conectores_Cabos!$B$8</f>
        <v>SMA-RP 50-ohm</v>
      </c>
      <c r="P335" s="4" t="str">
        <f aca="false">Def_Sistemas_Conectores_Cabos!$B$8</f>
        <v>SMA-RP 50-ohm</v>
      </c>
      <c r="Q335" s="8" t="s">
        <v>80</v>
      </c>
      <c r="R335" s="11" t="n">
        <v>0.5</v>
      </c>
      <c r="S335" s="11" t="n">
        <v>0.5</v>
      </c>
      <c r="T335" s="4" t="str">
        <f aca="false">Def_Sistemas_Conectores_Cabos!$C$8</f>
        <v>Cabo coaxial semi-rígido</v>
      </c>
      <c r="U335" s="18"/>
      <c r="V335" s="13"/>
    </row>
    <row r="336" customFormat="false" ht="15.75" hidden="true" customHeight="true" outlineLevel="0" collapsed="false">
      <c r="A336" s="4" t="str">
        <f aca="false">Def_Sistemas_Conectores_Cabos!$A$22</f>
        <v>BPM de elétrons</v>
      </c>
      <c r="B336" s="5" t="str">
        <f aca="false">Datas_Entregas!$A$3</f>
        <v>BTS/Anel</v>
      </c>
      <c r="C336" s="6" t="n">
        <f aca="false" t="array" ref="C336:C336">INDEX(Datas_Entregas!$B$2:$B$100, MATCH(B336, Datas_Entregas!$A$2:$A$100, 0), 1)</f>
        <v>43296</v>
      </c>
      <c r="D336" s="5" t="str">
        <f aca="false">Def_Status_Montagem!$A$4</f>
        <v>Comprado / Esperando entrega</v>
      </c>
      <c r="E336" s="4" t="str">
        <f aca="false">Def_Status_Montagem!$B$4</f>
        <v>Contratada (inclui etiqueta)</v>
      </c>
      <c r="F336" s="7"/>
      <c r="G336" s="8"/>
      <c r="H336" s="7" t="str">
        <f aca="false" t="array" ref="H336:H336">INDEX(Def_Instancias_Equipamentos!$E$2:$E$4986, MATCH(K336, Def_Instancias_Equipamentos!$D$2:$D$4986, 0), 1)</f>
        <v>SI-20C4</v>
      </c>
      <c r="I336" s="8" t="str">
        <f aca="false" t="array" ref="I336:I336">INDEX(Def_Instancias_Equipamentos!$E$2:$E$4986, MATCH(L336, Def_Instancias_Equipamentos!$D$2:$D$4986, 0), 1)</f>
        <v>SI-20C4</v>
      </c>
      <c r="J336" s="8" t="str">
        <f aca="false">IF(H336=I336, "INTERNO", "EXTERNO")</f>
        <v>INTERNO</v>
      </c>
      <c r="K336" s="9" t="str">
        <f aca="false">Def_Instancias_Equipamentos!$D$527</f>
        <v>SI-20C4:DI-BPMPkup</v>
      </c>
      <c r="L336" s="4" t="str">
        <f aca="false">Def_Instancias_Equipamentos!$D$1049</f>
        <v>SI-20C4:DI-BPMSigPatch</v>
      </c>
      <c r="M336" s="10" t="s">
        <v>78</v>
      </c>
      <c r="N336" s="17" t="s">
        <v>81</v>
      </c>
      <c r="O336" s="9" t="str">
        <f aca="false">Def_Sistemas_Conectores_Cabos!$B$8</f>
        <v>SMA-RP 50-ohm</v>
      </c>
      <c r="P336" s="4" t="str">
        <f aca="false">Def_Sistemas_Conectores_Cabos!$B$8</f>
        <v>SMA-RP 50-ohm</v>
      </c>
      <c r="Q336" s="8" t="s">
        <v>80</v>
      </c>
      <c r="R336" s="11" t="n">
        <v>0.5</v>
      </c>
      <c r="S336" s="11" t="n">
        <v>0.5</v>
      </c>
      <c r="T336" s="4" t="str">
        <f aca="false">Def_Sistemas_Conectores_Cabos!$C$8</f>
        <v>Cabo coaxial semi-rígido</v>
      </c>
      <c r="U336" s="18"/>
      <c r="V336" s="13"/>
    </row>
    <row r="337" customFormat="false" ht="15.75" hidden="true" customHeight="true" outlineLevel="0" collapsed="false">
      <c r="A337" s="4" t="str">
        <f aca="false">Def_Sistemas_Conectores_Cabos!$A$22</f>
        <v>BPM de elétrons</v>
      </c>
      <c r="B337" s="5" t="str">
        <f aca="false">Datas_Entregas!$A$3</f>
        <v>BTS/Anel</v>
      </c>
      <c r="C337" s="6" t="n">
        <f aca="false" t="array" ref="C337:C337">INDEX(Datas_Entregas!$B$2:$B$100, MATCH(B337, Datas_Entregas!$A$2:$A$100, 0), 1)</f>
        <v>43296</v>
      </c>
      <c r="D337" s="5" t="str">
        <f aca="false">Def_Status_Montagem!$A$4</f>
        <v>Comprado / Esperando entrega</v>
      </c>
      <c r="E337" s="4" t="str">
        <f aca="false">Def_Status_Montagem!$B$4</f>
        <v>Contratada (inclui etiqueta)</v>
      </c>
      <c r="F337" s="7"/>
      <c r="G337" s="8"/>
      <c r="H337" s="7" t="str">
        <f aca="false" t="array" ref="H337:H337">INDEX(Def_Instancias_Equipamentos!$E$2:$E$4986, MATCH(K337, Def_Instancias_Equipamentos!$D$2:$D$4986, 0), 1)</f>
        <v>SI-20M1</v>
      </c>
      <c r="I337" s="8" t="str">
        <f aca="false" t="array" ref="I337:I337">INDEX(Def_Instancias_Equipamentos!$E$2:$E$4986, MATCH(L337, Def_Instancias_Equipamentos!$D$2:$D$4986, 0), 1)</f>
        <v>SI-20M1</v>
      </c>
      <c r="J337" s="8" t="str">
        <f aca="false">IF(H337=I337, "INTERNO", "EXTERNO")</f>
        <v>INTERNO</v>
      </c>
      <c r="K337" s="9" t="str">
        <f aca="false">Def_Instancias_Equipamentos!$D$528</f>
        <v>SI-20M1:DI-BPMPkup</v>
      </c>
      <c r="L337" s="4" t="str">
        <f aca="false">Def_Instancias_Equipamentos!$D$1050</f>
        <v>SI-20M1:DI-BPMSigPatch</v>
      </c>
      <c r="M337" s="10" t="s">
        <v>78</v>
      </c>
      <c r="N337" s="17" t="s">
        <v>81</v>
      </c>
      <c r="O337" s="9" t="str">
        <f aca="false">Def_Sistemas_Conectores_Cabos!$B$8</f>
        <v>SMA-RP 50-ohm</v>
      </c>
      <c r="P337" s="4" t="str">
        <f aca="false">Def_Sistemas_Conectores_Cabos!$B$8</f>
        <v>SMA-RP 50-ohm</v>
      </c>
      <c r="Q337" s="8" t="s">
        <v>80</v>
      </c>
      <c r="R337" s="11" t="n">
        <v>0.5</v>
      </c>
      <c r="S337" s="11" t="n">
        <v>0.5</v>
      </c>
      <c r="T337" s="4" t="str">
        <f aca="false">Def_Sistemas_Conectores_Cabos!$C$8</f>
        <v>Cabo coaxial semi-rígido</v>
      </c>
      <c r="U337" s="18"/>
      <c r="V337" s="13"/>
    </row>
    <row r="338" customFormat="false" ht="15.75" hidden="true" customHeight="true" outlineLevel="0" collapsed="false">
      <c r="A338" s="4" t="str">
        <f aca="false">Def_Sistemas_Conectores_Cabos!$A$22</f>
        <v>BPM de elétrons</v>
      </c>
      <c r="B338" s="5" t="str">
        <f aca="false">Datas_Entregas!$A$3</f>
        <v>BTS/Anel</v>
      </c>
      <c r="C338" s="6" t="n">
        <f aca="false" t="array" ref="C338:C338">INDEX(Datas_Entregas!$B$2:$B$100, MATCH(B338, Datas_Entregas!$A$2:$A$100, 0), 1)</f>
        <v>43296</v>
      </c>
      <c r="D338" s="5" t="str">
        <f aca="false">Def_Status_Montagem!$A$4</f>
        <v>Comprado / Esperando entrega</v>
      </c>
      <c r="E338" s="4" t="str">
        <f aca="false">Def_Status_Montagem!$B$4</f>
        <v>Contratada (inclui etiqueta)</v>
      </c>
      <c r="F338" s="7"/>
      <c r="G338" s="8"/>
      <c r="H338" s="7" t="str">
        <f aca="false" t="array" ref="H338:H338">INDEX(Def_Instancias_Equipamentos!$E$2:$E$4986, MATCH(K338, Def_Instancias_Equipamentos!$D$2:$D$4986, 0), 1)</f>
        <v>SI-20M2</v>
      </c>
      <c r="I338" s="8" t="str">
        <f aca="false" t="array" ref="I338:I338">INDEX(Def_Instancias_Equipamentos!$E$2:$E$4986, MATCH(L338, Def_Instancias_Equipamentos!$D$2:$D$4986, 0), 1)</f>
        <v>SI-20M2</v>
      </c>
      <c r="J338" s="8" t="str">
        <f aca="false">IF(H338=I338, "INTERNO", "EXTERNO")</f>
        <v>INTERNO</v>
      </c>
      <c r="K338" s="9" t="str">
        <f aca="false">Def_Instancias_Equipamentos!$D$529</f>
        <v>SI-20M2:DI-BPMPkup</v>
      </c>
      <c r="L338" s="4" t="str">
        <f aca="false">Def_Instancias_Equipamentos!$D$1051</f>
        <v>SI-20M2:DI-BPMSigPatch</v>
      </c>
      <c r="M338" s="10" t="s">
        <v>78</v>
      </c>
      <c r="N338" s="17" t="s">
        <v>81</v>
      </c>
      <c r="O338" s="9" t="str">
        <f aca="false">Def_Sistemas_Conectores_Cabos!$B$8</f>
        <v>SMA-RP 50-ohm</v>
      </c>
      <c r="P338" s="4" t="str">
        <f aca="false">Def_Sistemas_Conectores_Cabos!$B$8</f>
        <v>SMA-RP 50-ohm</v>
      </c>
      <c r="Q338" s="8" t="s">
        <v>80</v>
      </c>
      <c r="R338" s="11" t="n">
        <v>0.5</v>
      </c>
      <c r="S338" s="11" t="n">
        <v>0.5</v>
      </c>
      <c r="T338" s="4" t="str">
        <f aca="false">Def_Sistemas_Conectores_Cabos!$C$8</f>
        <v>Cabo coaxial semi-rígido</v>
      </c>
      <c r="U338" s="18"/>
      <c r="V338" s="13"/>
    </row>
    <row r="339" customFormat="false" ht="15.75" hidden="true" customHeight="true" outlineLevel="0" collapsed="false">
      <c r="A339" s="4" t="str">
        <f aca="false">Def_Sistemas_Conectores_Cabos!$A$22</f>
        <v>BPM de elétrons</v>
      </c>
      <c r="B339" s="5" t="str">
        <f aca="false">Datas_Entregas!$A$3</f>
        <v>BTS/Anel</v>
      </c>
      <c r="C339" s="6" t="n">
        <f aca="false" t="array" ref="C339:C339">INDEX(Datas_Entregas!$B$2:$B$100, MATCH(B339, Datas_Entregas!$A$2:$A$100, 0), 1)</f>
        <v>43296</v>
      </c>
      <c r="D339" s="5" t="str">
        <f aca="false">Def_Status_Montagem!$A$4</f>
        <v>Comprado / Esperando entrega</v>
      </c>
      <c r="E339" s="4" t="str">
        <f aca="false">Def_Status_Montagem!$B$4</f>
        <v>Contratada (inclui etiqueta)</v>
      </c>
      <c r="F339" s="7"/>
      <c r="G339" s="8"/>
      <c r="H339" s="7" t="str">
        <f aca="false" t="array" ref="H339:H339">INDEX(Def_Instancias_Equipamentos!$E$2:$E$4986, MATCH(K339, Def_Instancias_Equipamentos!$D$2:$D$4986, 0), 1)</f>
        <v>SI-20SB</v>
      </c>
      <c r="I339" s="8" t="str">
        <f aca="false" t="array" ref="I339:I339">INDEX(Def_Instancias_Equipamentos!$E$2:$E$4986, MATCH(L339, Def_Instancias_Equipamentos!$D$2:$D$4986, 0), 1)</f>
        <v>SI-20SB</v>
      </c>
      <c r="J339" s="8" t="str">
        <f aca="false">IF(H339=I339, "INTERNO", "EXTERNO")</f>
        <v>INTERNO</v>
      </c>
      <c r="K339" s="9" t="str">
        <f aca="false">Def_Instancias_Equipamentos!$D$568</f>
        <v>SI-20SB:DI-BPMPkup-1</v>
      </c>
      <c r="L339" s="4" t="str">
        <f aca="false">Def_Instancias_Equipamentos!$D$1090</f>
        <v>SI-20SB:DI-BPMSigPatch-1</v>
      </c>
      <c r="M339" s="10" t="s">
        <v>78</v>
      </c>
      <c r="N339" s="17" t="s">
        <v>81</v>
      </c>
      <c r="O339" s="9" t="str">
        <f aca="false">Def_Sistemas_Conectores_Cabos!$B$8</f>
        <v>SMA-RP 50-ohm</v>
      </c>
      <c r="P339" s="4" t="str">
        <f aca="false">Def_Sistemas_Conectores_Cabos!$B$8</f>
        <v>SMA-RP 50-ohm</v>
      </c>
      <c r="Q339" s="8" t="s">
        <v>80</v>
      </c>
      <c r="R339" s="11" t="n">
        <v>0.5</v>
      </c>
      <c r="S339" s="11" t="n">
        <v>0.5</v>
      </c>
      <c r="T339" s="4" t="str">
        <f aca="false">Def_Sistemas_Conectores_Cabos!$C$8</f>
        <v>Cabo coaxial semi-rígido</v>
      </c>
      <c r="U339" s="18"/>
      <c r="V339" s="13"/>
    </row>
    <row r="340" customFormat="false" ht="15.75" hidden="true" customHeight="true" outlineLevel="0" collapsed="false">
      <c r="A340" s="4" t="str">
        <f aca="false">Def_Sistemas_Conectores_Cabos!$A$22</f>
        <v>BPM de elétrons</v>
      </c>
      <c r="B340" s="5" t="str">
        <f aca="false">Datas_Entregas!$A$3</f>
        <v>BTS/Anel</v>
      </c>
      <c r="C340" s="6" t="n">
        <f aca="false" t="array" ref="C340:C340">INDEX(Datas_Entregas!$B$2:$B$100, MATCH(B340, Datas_Entregas!$A$2:$A$100, 0), 1)</f>
        <v>43296</v>
      </c>
      <c r="D340" s="5" t="str">
        <f aca="false">Def_Status_Montagem!$A$4</f>
        <v>Comprado / Esperando entrega</v>
      </c>
      <c r="E340" s="4" t="str">
        <f aca="false">Def_Status_Montagem!$B$4</f>
        <v>Contratada (inclui etiqueta)</v>
      </c>
      <c r="F340" s="7"/>
      <c r="G340" s="8"/>
      <c r="H340" s="7" t="str">
        <f aca="false" t="array" ref="H340:H340">INDEX(Def_Instancias_Equipamentos!$E$2:$E$4986, MATCH(K340, Def_Instancias_Equipamentos!$D$2:$D$4986, 0), 1)</f>
        <v>SI-20SB</v>
      </c>
      <c r="I340" s="8" t="str">
        <f aca="false" t="array" ref="I340:I340">INDEX(Def_Instancias_Equipamentos!$E$2:$E$4986, MATCH(L340, Def_Instancias_Equipamentos!$D$2:$D$4986, 0), 1)</f>
        <v>SI-20SB</v>
      </c>
      <c r="J340" s="8" t="str">
        <f aca="false">IF(H340=I340, "INTERNO", "EXTERNO")</f>
        <v>INTERNO</v>
      </c>
      <c r="K340" s="9" t="str">
        <f aca="false">Def_Instancias_Equipamentos!$D$569</f>
        <v>SI-20SB:DI-BPMPkup-2</v>
      </c>
      <c r="L340" s="4" t="str">
        <f aca="false">Def_Instancias_Equipamentos!$D$1091</f>
        <v>SI-20SB:DI-BPMSigPatch-2</v>
      </c>
      <c r="M340" s="10" t="s">
        <v>78</v>
      </c>
      <c r="N340" s="17" t="s">
        <v>81</v>
      </c>
      <c r="O340" s="9" t="str">
        <f aca="false">Def_Sistemas_Conectores_Cabos!$B$8</f>
        <v>SMA-RP 50-ohm</v>
      </c>
      <c r="P340" s="4" t="str">
        <f aca="false">Def_Sistemas_Conectores_Cabos!$B$8</f>
        <v>SMA-RP 50-ohm</v>
      </c>
      <c r="Q340" s="8" t="s">
        <v>80</v>
      </c>
      <c r="R340" s="11" t="n">
        <v>0.5</v>
      </c>
      <c r="S340" s="11" t="n">
        <v>0.5</v>
      </c>
      <c r="T340" s="4" t="str">
        <f aca="false">Def_Sistemas_Conectores_Cabos!$C$8</f>
        <v>Cabo coaxial semi-rígido</v>
      </c>
      <c r="U340" s="18"/>
      <c r="V340" s="13"/>
    </row>
    <row r="341" customFormat="false" ht="15.75" hidden="true" customHeight="true" outlineLevel="0" collapsed="false">
      <c r="A341" s="4" t="str">
        <f aca="false">Def_Sistemas_Conectores_Cabos!$A$22</f>
        <v>BPM de elétrons</v>
      </c>
      <c r="B341" s="5" t="str">
        <f aca="false">Datas_Entregas!$A$2</f>
        <v>Booster/LTB</v>
      </c>
      <c r="C341" s="6" t="n">
        <f aca="false" t="array" ref="C341:C341">INDEX(Datas_Entregas!$B$2:$B$100, MATCH(B341, Datas_Entregas!$A$2:$A$100, 0), 1)</f>
        <v>43266</v>
      </c>
      <c r="D341" s="5" t="str">
        <f aca="false">Def_Status_Montagem!$A$4</f>
        <v>Comprado / Esperando entrega</v>
      </c>
      <c r="E341" s="4" t="str">
        <f aca="false">Def_Status_Montagem!$B$4</f>
        <v>Contratada (inclui etiqueta)</v>
      </c>
      <c r="F341" s="7"/>
      <c r="G341" s="8"/>
      <c r="H341" s="7" t="str">
        <f aca="false" t="array" ref="H341:H341">INDEX(Def_Instancias_Equipamentos!$E$2:$E$4986, MATCH(K341, Def_Instancias_Equipamentos!$D$2:$D$4986, 0), 1)</f>
        <v>TB-01</v>
      </c>
      <c r="I341" s="8" t="str">
        <f aca="false" t="array" ref="I341:I341">INDEX(Def_Instancias_Equipamentos!$E$2:$E$4986, MATCH(L341, Def_Instancias_Equipamentos!$D$2:$D$4986, 0), 1)</f>
        <v>TB-01</v>
      </c>
      <c r="J341" s="8" t="str">
        <f aca="false">IF(H341=I341, "INTERNO", "EXTERNO")</f>
        <v>INTERNO</v>
      </c>
      <c r="K341" s="9" t="str">
        <f aca="false">Def_Instancias_Equipamentos!$D$309</f>
        <v>TB-01:DI-BPMPkup-1</v>
      </c>
      <c r="L341" s="4" t="str">
        <f aca="false">Def_Instancias_Equipamentos!$D$831</f>
        <v>TB-01:DI-BPMSigPatch-1</v>
      </c>
      <c r="M341" s="10" t="s">
        <v>78</v>
      </c>
      <c r="N341" s="17" t="s">
        <v>81</v>
      </c>
      <c r="O341" s="9" t="str">
        <f aca="false">Def_Sistemas_Conectores_Cabos!$B$8</f>
        <v>SMA-RP 50-ohm</v>
      </c>
      <c r="P341" s="4" t="str">
        <f aca="false">Def_Sistemas_Conectores_Cabos!$B$8</f>
        <v>SMA-RP 50-ohm</v>
      </c>
      <c r="Q341" s="8" t="s">
        <v>80</v>
      </c>
      <c r="R341" s="11" t="n">
        <v>0.5</v>
      </c>
      <c r="S341" s="11" t="n">
        <v>0.5</v>
      </c>
      <c r="T341" s="4" t="str">
        <f aca="false">Def_Sistemas_Conectores_Cabos!$C$8</f>
        <v>Cabo coaxial semi-rígido</v>
      </c>
      <c r="U341" s="18"/>
      <c r="V341" s="13"/>
    </row>
    <row r="342" customFormat="false" ht="15.75" hidden="true" customHeight="true" outlineLevel="0" collapsed="false">
      <c r="A342" s="4" t="str">
        <f aca="false">Def_Sistemas_Conectores_Cabos!$A$22</f>
        <v>BPM de elétrons</v>
      </c>
      <c r="B342" s="5" t="str">
        <f aca="false">Datas_Entregas!$A$2</f>
        <v>Booster/LTB</v>
      </c>
      <c r="C342" s="6" t="n">
        <f aca="false" t="array" ref="C342:C342">INDEX(Datas_Entregas!$B$2:$B$100, MATCH(B342, Datas_Entregas!$A$2:$A$100, 0), 1)</f>
        <v>43266</v>
      </c>
      <c r="D342" s="5" t="str">
        <f aca="false">Def_Status_Montagem!$A$4</f>
        <v>Comprado / Esperando entrega</v>
      </c>
      <c r="E342" s="4" t="str">
        <f aca="false">Def_Status_Montagem!$B$4</f>
        <v>Contratada (inclui etiqueta)</v>
      </c>
      <c r="F342" s="7"/>
      <c r="G342" s="8"/>
      <c r="H342" s="7" t="str">
        <f aca="false" t="array" ref="H342:H342">INDEX(Def_Instancias_Equipamentos!$E$2:$E$4986, MATCH(K342, Def_Instancias_Equipamentos!$D$2:$D$4986, 0), 1)</f>
        <v>TB-01</v>
      </c>
      <c r="I342" s="8" t="str">
        <f aca="false" t="array" ref="I342:I342">INDEX(Def_Instancias_Equipamentos!$E$2:$E$4986, MATCH(L342, Def_Instancias_Equipamentos!$D$2:$D$4986, 0), 1)</f>
        <v>TB-01</v>
      </c>
      <c r="J342" s="8" t="str">
        <f aca="false">IF(H342=I342, "INTERNO", "EXTERNO")</f>
        <v>INTERNO</v>
      </c>
      <c r="K342" s="9" t="str">
        <f aca="false">Def_Instancias_Equipamentos!$D$310</f>
        <v>TB-01:DI-BPMPkup-2</v>
      </c>
      <c r="L342" s="4" t="str">
        <f aca="false">Def_Instancias_Equipamentos!$D$832</f>
        <v>TB-01:DI-BPMSigPatch-2</v>
      </c>
      <c r="M342" s="10" t="s">
        <v>78</v>
      </c>
      <c r="N342" s="17" t="s">
        <v>81</v>
      </c>
      <c r="O342" s="9" t="str">
        <f aca="false">Def_Sistemas_Conectores_Cabos!$B$8</f>
        <v>SMA-RP 50-ohm</v>
      </c>
      <c r="P342" s="4" t="str">
        <f aca="false">Def_Sistemas_Conectores_Cabos!$B$8</f>
        <v>SMA-RP 50-ohm</v>
      </c>
      <c r="Q342" s="8" t="s">
        <v>80</v>
      </c>
      <c r="R342" s="11" t="n">
        <v>0.5</v>
      </c>
      <c r="S342" s="11" t="n">
        <v>0.5</v>
      </c>
      <c r="T342" s="4" t="str">
        <f aca="false">Def_Sistemas_Conectores_Cabos!$C$8</f>
        <v>Cabo coaxial semi-rígido</v>
      </c>
      <c r="U342" s="18"/>
      <c r="V342" s="13"/>
    </row>
    <row r="343" customFormat="false" ht="15.75" hidden="true" customHeight="true" outlineLevel="0" collapsed="false">
      <c r="A343" s="4" t="str">
        <f aca="false">Def_Sistemas_Conectores_Cabos!$A$22</f>
        <v>BPM de elétrons</v>
      </c>
      <c r="B343" s="5" t="str">
        <f aca="false">Datas_Entregas!$A$2</f>
        <v>Booster/LTB</v>
      </c>
      <c r="C343" s="6" t="n">
        <f aca="false" t="array" ref="C343:C343">INDEX(Datas_Entregas!$B$2:$B$100, MATCH(B343, Datas_Entregas!$A$2:$A$100, 0), 1)</f>
        <v>43266</v>
      </c>
      <c r="D343" s="5" t="str">
        <f aca="false">Def_Status_Montagem!$A$4</f>
        <v>Comprado / Esperando entrega</v>
      </c>
      <c r="E343" s="4" t="str">
        <f aca="false">Def_Status_Montagem!$B$4</f>
        <v>Contratada (inclui etiqueta)</v>
      </c>
      <c r="F343" s="7"/>
      <c r="G343" s="8"/>
      <c r="H343" s="7" t="str">
        <f aca="false" t="array" ref="H343:H343">INDEX(Def_Instancias_Equipamentos!$E$2:$E$4986, MATCH(K343, Def_Instancias_Equipamentos!$D$2:$D$4986, 0), 1)</f>
        <v>TB-02</v>
      </c>
      <c r="I343" s="8" t="str">
        <f aca="false" t="array" ref="I343:I343">INDEX(Def_Instancias_Equipamentos!$E$2:$E$4986, MATCH(L343, Def_Instancias_Equipamentos!$D$2:$D$4986, 0), 1)</f>
        <v>TB-02</v>
      </c>
      <c r="J343" s="8" t="str">
        <f aca="false">IF(H343=I343, "INTERNO", "EXTERNO")</f>
        <v>INTERNO</v>
      </c>
      <c r="K343" s="9" t="str">
        <f aca="false">Def_Instancias_Equipamentos!$D$311</f>
        <v>TB-02:DI-BPMPkup-1</v>
      </c>
      <c r="L343" s="4" t="str">
        <f aca="false">Def_Instancias_Equipamentos!$D$833</f>
        <v>TB-02:DI-BPMSigPatch-1</v>
      </c>
      <c r="M343" s="10" t="s">
        <v>78</v>
      </c>
      <c r="N343" s="17" t="s">
        <v>81</v>
      </c>
      <c r="O343" s="9" t="str">
        <f aca="false">Def_Sistemas_Conectores_Cabos!$B$8</f>
        <v>SMA-RP 50-ohm</v>
      </c>
      <c r="P343" s="4" t="str">
        <f aca="false">Def_Sistemas_Conectores_Cabos!$B$8</f>
        <v>SMA-RP 50-ohm</v>
      </c>
      <c r="Q343" s="8" t="s">
        <v>80</v>
      </c>
      <c r="R343" s="11" t="n">
        <v>0.5</v>
      </c>
      <c r="S343" s="11" t="n">
        <v>0.5</v>
      </c>
      <c r="T343" s="4" t="str">
        <f aca="false">Def_Sistemas_Conectores_Cabos!$C$8</f>
        <v>Cabo coaxial semi-rígido</v>
      </c>
      <c r="U343" s="18"/>
      <c r="V343" s="13"/>
    </row>
    <row r="344" customFormat="false" ht="15.75" hidden="true" customHeight="true" outlineLevel="0" collapsed="false">
      <c r="A344" s="4" t="str">
        <f aca="false">Def_Sistemas_Conectores_Cabos!$A$22</f>
        <v>BPM de elétrons</v>
      </c>
      <c r="B344" s="5" t="str">
        <f aca="false">Datas_Entregas!$A$2</f>
        <v>Booster/LTB</v>
      </c>
      <c r="C344" s="6" t="n">
        <f aca="false" t="array" ref="C344:C344">INDEX(Datas_Entregas!$B$2:$B$100, MATCH(B344, Datas_Entregas!$A$2:$A$100, 0), 1)</f>
        <v>43266</v>
      </c>
      <c r="D344" s="5" t="str">
        <f aca="false">Def_Status_Montagem!$A$4</f>
        <v>Comprado / Esperando entrega</v>
      </c>
      <c r="E344" s="4" t="str">
        <f aca="false">Def_Status_Montagem!$B$4</f>
        <v>Contratada (inclui etiqueta)</v>
      </c>
      <c r="F344" s="7"/>
      <c r="G344" s="8"/>
      <c r="H344" s="7" t="str">
        <f aca="false" t="array" ref="H344:H344">INDEX(Def_Instancias_Equipamentos!$E$2:$E$4986, MATCH(K344, Def_Instancias_Equipamentos!$D$2:$D$4986, 0), 1)</f>
        <v>TB-02</v>
      </c>
      <c r="I344" s="8" t="str">
        <f aca="false" t="array" ref="I344:I344">INDEX(Def_Instancias_Equipamentos!$E$2:$E$4986, MATCH(L344, Def_Instancias_Equipamentos!$D$2:$D$4986, 0), 1)</f>
        <v>TB-02</v>
      </c>
      <c r="J344" s="8" t="str">
        <f aca="false">IF(H344=I344, "INTERNO", "EXTERNO")</f>
        <v>INTERNO</v>
      </c>
      <c r="K344" s="9" t="str">
        <f aca="false">Def_Instancias_Equipamentos!$D$312</f>
        <v>TB-02:DI-BPMPkup-2</v>
      </c>
      <c r="L344" s="4" t="str">
        <f aca="false">Def_Instancias_Equipamentos!$D$834</f>
        <v>TB-02:DI-BPMSigPatch-2</v>
      </c>
      <c r="M344" s="10" t="s">
        <v>78</v>
      </c>
      <c r="N344" s="17" t="s">
        <v>81</v>
      </c>
      <c r="O344" s="9" t="str">
        <f aca="false">Def_Sistemas_Conectores_Cabos!$B$8</f>
        <v>SMA-RP 50-ohm</v>
      </c>
      <c r="P344" s="4" t="str">
        <f aca="false">Def_Sistemas_Conectores_Cabos!$B$8</f>
        <v>SMA-RP 50-ohm</v>
      </c>
      <c r="Q344" s="8" t="s">
        <v>80</v>
      </c>
      <c r="R344" s="11" t="n">
        <v>0.5</v>
      </c>
      <c r="S344" s="11" t="n">
        <v>0.5</v>
      </c>
      <c r="T344" s="4" t="str">
        <f aca="false">Def_Sistemas_Conectores_Cabos!$C$8</f>
        <v>Cabo coaxial semi-rígido</v>
      </c>
      <c r="U344" s="18"/>
      <c r="V344" s="13"/>
    </row>
    <row r="345" customFormat="false" ht="15.75" hidden="true" customHeight="true" outlineLevel="0" collapsed="false">
      <c r="A345" s="4" t="str">
        <f aca="false">Def_Sistemas_Conectores_Cabos!$A$22</f>
        <v>BPM de elétrons</v>
      </c>
      <c r="B345" s="5" t="str">
        <f aca="false">Datas_Entregas!$A$2</f>
        <v>Booster/LTB</v>
      </c>
      <c r="C345" s="6" t="n">
        <f aca="false" t="array" ref="C345:C345">INDEX(Datas_Entregas!$B$2:$B$100, MATCH(B345, Datas_Entregas!$A$2:$A$100, 0), 1)</f>
        <v>43266</v>
      </c>
      <c r="D345" s="5" t="str">
        <f aca="false">Def_Status_Montagem!$A$4</f>
        <v>Comprado / Esperando entrega</v>
      </c>
      <c r="E345" s="4" t="str">
        <f aca="false">Def_Status_Montagem!$B$4</f>
        <v>Contratada (inclui etiqueta)</v>
      </c>
      <c r="F345" s="7"/>
      <c r="G345" s="8"/>
      <c r="H345" s="7" t="str">
        <f aca="false" t="array" ref="H345:H345">INDEX(Def_Instancias_Equipamentos!$E$2:$E$4986, MATCH(K345, Def_Instancias_Equipamentos!$D$2:$D$4986, 0), 1)</f>
        <v>TB-03</v>
      </c>
      <c r="I345" s="8" t="str">
        <f aca="false" t="array" ref="I345:I345">INDEX(Def_Instancias_Equipamentos!$E$2:$E$4986, MATCH(L345, Def_Instancias_Equipamentos!$D$2:$D$4986, 0), 1)</f>
        <v>TB-03</v>
      </c>
      <c r="J345" s="8" t="str">
        <f aca="false">IF(H345=I345, "INTERNO", "EXTERNO")</f>
        <v>INTERNO</v>
      </c>
      <c r="K345" s="9" t="str">
        <f aca="false">Def_Instancias_Equipamentos!$D$313</f>
        <v>TB-03:DI-BPMPkup</v>
      </c>
      <c r="L345" s="4" t="str">
        <f aca="false">Def_Instancias_Equipamentos!$D$835</f>
        <v>TB-03:DI-BPMSigPatch</v>
      </c>
      <c r="M345" s="10" t="s">
        <v>78</v>
      </c>
      <c r="N345" s="17" t="s">
        <v>81</v>
      </c>
      <c r="O345" s="9" t="str">
        <f aca="false">Def_Sistemas_Conectores_Cabos!$B$8</f>
        <v>SMA-RP 50-ohm</v>
      </c>
      <c r="P345" s="4" t="str">
        <f aca="false">Def_Sistemas_Conectores_Cabos!$B$8</f>
        <v>SMA-RP 50-ohm</v>
      </c>
      <c r="Q345" s="8" t="s">
        <v>80</v>
      </c>
      <c r="R345" s="11" t="n">
        <v>0.5</v>
      </c>
      <c r="S345" s="11" t="n">
        <v>0.5</v>
      </c>
      <c r="T345" s="4" t="str">
        <f aca="false">Def_Sistemas_Conectores_Cabos!$C$8</f>
        <v>Cabo coaxial semi-rígido</v>
      </c>
      <c r="U345" s="18"/>
      <c r="V345" s="13"/>
    </row>
    <row r="346" customFormat="false" ht="15.75" hidden="true" customHeight="true" outlineLevel="0" collapsed="false">
      <c r="A346" s="4" t="str">
        <f aca="false">Def_Sistemas_Conectores_Cabos!$A$22</f>
        <v>BPM de elétrons</v>
      </c>
      <c r="B346" s="5" t="str">
        <f aca="false">Datas_Entregas!$A$2</f>
        <v>Booster/LTB</v>
      </c>
      <c r="C346" s="6" t="n">
        <f aca="false" t="array" ref="C346:C346">INDEX(Datas_Entregas!$B$2:$B$100, MATCH(B346, Datas_Entregas!$A$2:$A$100, 0), 1)</f>
        <v>43266</v>
      </c>
      <c r="D346" s="5" t="str">
        <f aca="false">Def_Status_Montagem!$A$4</f>
        <v>Comprado / Esperando entrega</v>
      </c>
      <c r="E346" s="4" t="str">
        <f aca="false">Def_Status_Montagem!$B$4</f>
        <v>Contratada (inclui etiqueta)</v>
      </c>
      <c r="F346" s="7"/>
      <c r="G346" s="8"/>
      <c r="H346" s="7" t="str">
        <f aca="false" t="array" ref="H346:H346">INDEX(Def_Instancias_Equipamentos!$E$2:$E$4986, MATCH(K346, Def_Instancias_Equipamentos!$D$2:$D$4986, 0), 1)</f>
        <v>TB-04</v>
      </c>
      <c r="I346" s="8" t="str">
        <f aca="false" t="array" ref="I346:I346">INDEX(Def_Instancias_Equipamentos!$E$2:$E$4986, MATCH(L346, Def_Instancias_Equipamentos!$D$2:$D$4986, 0), 1)</f>
        <v>TB-04</v>
      </c>
      <c r="J346" s="8" t="str">
        <f aca="false">IF(H346=I346, "INTERNO", "EXTERNO")</f>
        <v>INTERNO</v>
      </c>
      <c r="K346" s="9" t="str">
        <f aca="false">Def_Instancias_Equipamentos!$D$314</f>
        <v>TB-04:DI-BPMPkup</v>
      </c>
      <c r="L346" s="4" t="str">
        <f aca="false">Def_Instancias_Equipamentos!$D$836</f>
        <v>TB-04:DI-BPMSigPatch</v>
      </c>
      <c r="M346" s="10" t="s">
        <v>78</v>
      </c>
      <c r="N346" s="17" t="s">
        <v>81</v>
      </c>
      <c r="O346" s="9" t="str">
        <f aca="false">Def_Sistemas_Conectores_Cabos!$B$8</f>
        <v>SMA-RP 50-ohm</v>
      </c>
      <c r="P346" s="4" t="str">
        <f aca="false">Def_Sistemas_Conectores_Cabos!$B$8</f>
        <v>SMA-RP 50-ohm</v>
      </c>
      <c r="Q346" s="8" t="s">
        <v>80</v>
      </c>
      <c r="R346" s="11" t="n">
        <v>0.5</v>
      </c>
      <c r="S346" s="11" t="n">
        <v>0.5</v>
      </c>
      <c r="T346" s="4" t="str">
        <f aca="false">Def_Sistemas_Conectores_Cabos!$C$8</f>
        <v>Cabo coaxial semi-rígido</v>
      </c>
      <c r="U346" s="18"/>
      <c r="V346" s="13"/>
    </row>
    <row r="347" customFormat="false" ht="15.75" hidden="true" customHeight="true" outlineLevel="0" collapsed="false">
      <c r="A347" s="4" t="str">
        <f aca="false">Def_Sistemas_Conectores_Cabos!$A$22</f>
        <v>BPM de elétrons</v>
      </c>
      <c r="B347" s="5" t="str">
        <f aca="false">Datas_Entregas!$A$3</f>
        <v>BTS/Anel</v>
      </c>
      <c r="C347" s="6" t="n">
        <f aca="false" t="array" ref="C347:C347">INDEX(Datas_Entregas!$B$2:$B$100, MATCH(B347, Datas_Entregas!$A$2:$A$100, 0), 1)</f>
        <v>43296</v>
      </c>
      <c r="D347" s="5" t="str">
        <f aca="false">Def_Status_Montagem!$A$4</f>
        <v>Comprado / Esperando entrega</v>
      </c>
      <c r="E347" s="4" t="str">
        <f aca="false">Def_Status_Montagem!$B$4</f>
        <v>Contratada (inclui etiqueta)</v>
      </c>
      <c r="F347" s="7"/>
      <c r="G347" s="8"/>
      <c r="H347" s="7" t="str">
        <f aca="false" t="array" ref="H347:H347">INDEX(Def_Instancias_Equipamentos!$E$2:$E$4986, MATCH(K347, Def_Instancias_Equipamentos!$D$2:$D$4986, 0), 1)</f>
        <v>TS-01</v>
      </c>
      <c r="I347" s="8" t="str">
        <f aca="false" t="array" ref="I347:I347">INDEX(Def_Instancias_Equipamentos!$E$2:$E$4986, MATCH(L347, Def_Instancias_Equipamentos!$D$2:$D$4986, 0), 1)</f>
        <v>TS-01</v>
      </c>
      <c r="J347" s="8" t="str">
        <f aca="false">IF(H347=I347, "INTERNO", "EXTERNO")</f>
        <v>INTERNO</v>
      </c>
      <c r="K347" s="9" t="str">
        <f aca="false">Def_Instancias_Equipamentos!$D$315</f>
        <v>TS-01:DI-BPMPkup</v>
      </c>
      <c r="L347" s="4" t="str">
        <f aca="false">Def_Instancias_Equipamentos!$D$837</f>
        <v>TS-01:DI-BPMSigPatch</v>
      </c>
      <c r="M347" s="10" t="s">
        <v>78</v>
      </c>
      <c r="N347" s="17" t="s">
        <v>81</v>
      </c>
      <c r="O347" s="9" t="str">
        <f aca="false">Def_Sistemas_Conectores_Cabos!$B$8</f>
        <v>SMA-RP 50-ohm</v>
      </c>
      <c r="P347" s="4" t="str">
        <f aca="false">Def_Sistemas_Conectores_Cabos!$B$8</f>
        <v>SMA-RP 50-ohm</v>
      </c>
      <c r="Q347" s="8" t="s">
        <v>80</v>
      </c>
      <c r="R347" s="11" t="n">
        <v>0.5</v>
      </c>
      <c r="S347" s="11" t="n">
        <v>0.5</v>
      </c>
      <c r="T347" s="4" t="str">
        <f aca="false">Def_Sistemas_Conectores_Cabos!$C$8</f>
        <v>Cabo coaxial semi-rígido</v>
      </c>
      <c r="U347" s="18"/>
      <c r="V347" s="13"/>
    </row>
    <row r="348" customFormat="false" ht="15.75" hidden="true" customHeight="true" outlineLevel="0" collapsed="false">
      <c r="A348" s="4" t="str">
        <f aca="false">Def_Sistemas_Conectores_Cabos!$A$22</f>
        <v>BPM de elétrons</v>
      </c>
      <c r="B348" s="5" t="str">
        <f aca="false">Datas_Entregas!$A$3</f>
        <v>BTS/Anel</v>
      </c>
      <c r="C348" s="6" t="n">
        <f aca="false" t="array" ref="C348:C348">INDEX(Datas_Entregas!$B$2:$B$100, MATCH(B348, Datas_Entregas!$A$2:$A$100, 0), 1)</f>
        <v>43296</v>
      </c>
      <c r="D348" s="5" t="str">
        <f aca="false">Def_Status_Montagem!$A$4</f>
        <v>Comprado / Esperando entrega</v>
      </c>
      <c r="E348" s="4" t="str">
        <f aca="false">Def_Status_Montagem!$B$4</f>
        <v>Contratada (inclui etiqueta)</v>
      </c>
      <c r="F348" s="7"/>
      <c r="G348" s="8"/>
      <c r="H348" s="7" t="str">
        <f aca="false" t="array" ref="H348:H348">INDEX(Def_Instancias_Equipamentos!$E$2:$E$4986, MATCH(K348, Def_Instancias_Equipamentos!$D$2:$D$4986, 0), 1)</f>
        <v>TS-02</v>
      </c>
      <c r="I348" s="8" t="str">
        <f aca="false" t="array" ref="I348:I348">INDEX(Def_Instancias_Equipamentos!$E$2:$E$4986, MATCH(L348, Def_Instancias_Equipamentos!$D$2:$D$4986, 0), 1)</f>
        <v>TS-02</v>
      </c>
      <c r="J348" s="8" t="str">
        <f aca="false">IF(H348=I348, "INTERNO", "EXTERNO")</f>
        <v>INTERNO</v>
      </c>
      <c r="K348" s="9" t="str">
        <f aca="false">Def_Instancias_Equipamentos!$D$316</f>
        <v>TS-02:DI-BPMPkup</v>
      </c>
      <c r="L348" s="4" t="str">
        <f aca="false">Def_Instancias_Equipamentos!$D$838</f>
        <v>TS-02:DI-BPMSigPatch</v>
      </c>
      <c r="M348" s="10" t="s">
        <v>78</v>
      </c>
      <c r="N348" s="17" t="s">
        <v>81</v>
      </c>
      <c r="O348" s="9" t="str">
        <f aca="false">Def_Sistemas_Conectores_Cabos!$B$8</f>
        <v>SMA-RP 50-ohm</v>
      </c>
      <c r="P348" s="4" t="str">
        <f aca="false">Def_Sistemas_Conectores_Cabos!$B$8</f>
        <v>SMA-RP 50-ohm</v>
      </c>
      <c r="Q348" s="8" t="s">
        <v>80</v>
      </c>
      <c r="R348" s="11" t="n">
        <v>0.5</v>
      </c>
      <c r="S348" s="11" t="n">
        <v>0.5</v>
      </c>
      <c r="T348" s="4" t="str">
        <f aca="false">Def_Sistemas_Conectores_Cabos!$C$8</f>
        <v>Cabo coaxial semi-rígido</v>
      </c>
      <c r="U348" s="18"/>
      <c r="V348" s="13"/>
    </row>
    <row r="349" customFormat="false" ht="15.75" hidden="true" customHeight="true" outlineLevel="0" collapsed="false">
      <c r="A349" s="4" t="str">
        <f aca="false">Def_Sistemas_Conectores_Cabos!$A$22</f>
        <v>BPM de elétrons</v>
      </c>
      <c r="B349" s="5" t="str">
        <f aca="false">Datas_Entregas!$A$3</f>
        <v>BTS/Anel</v>
      </c>
      <c r="C349" s="6" t="n">
        <f aca="false" t="array" ref="C349:C349">INDEX(Datas_Entregas!$B$2:$B$100, MATCH(B349, Datas_Entregas!$A$2:$A$100, 0), 1)</f>
        <v>43296</v>
      </c>
      <c r="D349" s="5" t="str">
        <f aca="false">Def_Status_Montagem!$A$4</f>
        <v>Comprado / Esperando entrega</v>
      </c>
      <c r="E349" s="4" t="str">
        <f aca="false">Def_Status_Montagem!$B$4</f>
        <v>Contratada (inclui etiqueta)</v>
      </c>
      <c r="F349" s="7"/>
      <c r="G349" s="8"/>
      <c r="H349" s="7" t="str">
        <f aca="false" t="array" ref="H349:H349">INDEX(Def_Instancias_Equipamentos!$E$2:$E$4986, MATCH(K349, Def_Instancias_Equipamentos!$D$2:$D$4986, 0), 1)</f>
        <v>TS-03</v>
      </c>
      <c r="I349" s="8" t="str">
        <f aca="false" t="array" ref="I349:I349">INDEX(Def_Instancias_Equipamentos!$E$2:$E$4986, MATCH(L349, Def_Instancias_Equipamentos!$D$2:$D$4986, 0), 1)</f>
        <v>TS-03</v>
      </c>
      <c r="J349" s="8" t="str">
        <f aca="false">IF(H349=I349, "INTERNO", "EXTERNO")</f>
        <v>INTERNO</v>
      </c>
      <c r="K349" s="9" t="str">
        <f aca="false">Def_Instancias_Equipamentos!$D$317</f>
        <v>TS-03:DI-BPMPkup</v>
      </c>
      <c r="L349" s="4" t="str">
        <f aca="false">Def_Instancias_Equipamentos!$D$839</f>
        <v>TS-03:DI-BPMSigPatch</v>
      </c>
      <c r="M349" s="10" t="s">
        <v>78</v>
      </c>
      <c r="N349" s="17" t="s">
        <v>81</v>
      </c>
      <c r="O349" s="9" t="str">
        <f aca="false">Def_Sistemas_Conectores_Cabos!$B$8</f>
        <v>SMA-RP 50-ohm</v>
      </c>
      <c r="P349" s="4" t="str">
        <f aca="false">Def_Sistemas_Conectores_Cabos!$B$8</f>
        <v>SMA-RP 50-ohm</v>
      </c>
      <c r="Q349" s="8" t="s">
        <v>80</v>
      </c>
      <c r="R349" s="11" t="n">
        <v>0.5</v>
      </c>
      <c r="S349" s="11" t="n">
        <v>0.5</v>
      </c>
      <c r="T349" s="4" t="str">
        <f aca="false">Def_Sistemas_Conectores_Cabos!$C$8</f>
        <v>Cabo coaxial semi-rígido</v>
      </c>
      <c r="U349" s="18"/>
      <c r="V349" s="13"/>
    </row>
    <row r="350" customFormat="false" ht="15.75" hidden="true" customHeight="true" outlineLevel="0" collapsed="false">
      <c r="A350" s="4" t="str">
        <f aca="false">Def_Sistemas_Conectores_Cabos!$A$22</f>
        <v>BPM de elétrons</v>
      </c>
      <c r="B350" s="5" t="str">
        <f aca="false">Datas_Entregas!$A$3</f>
        <v>BTS/Anel</v>
      </c>
      <c r="C350" s="6" t="n">
        <f aca="false" t="array" ref="C350:C350">INDEX(Datas_Entregas!$B$2:$B$100, MATCH(B350, Datas_Entregas!$A$2:$A$100, 0), 1)</f>
        <v>43296</v>
      </c>
      <c r="D350" s="5" t="str">
        <f aca="false">Def_Status_Montagem!$A$4</f>
        <v>Comprado / Esperando entrega</v>
      </c>
      <c r="E350" s="4" t="str">
        <f aca="false">Def_Status_Montagem!$B$4</f>
        <v>Contratada (inclui etiqueta)</v>
      </c>
      <c r="F350" s="7"/>
      <c r="G350" s="8"/>
      <c r="H350" s="7" t="str">
        <f aca="false" t="array" ref="H350:H350">INDEX(Def_Instancias_Equipamentos!$E$2:$E$4986, MATCH(K350, Def_Instancias_Equipamentos!$D$2:$D$4986, 0), 1)</f>
        <v>TS-04</v>
      </c>
      <c r="I350" s="8" t="str">
        <f aca="false" t="array" ref="I350:I350">INDEX(Def_Instancias_Equipamentos!$E$2:$E$4986, MATCH(L350, Def_Instancias_Equipamentos!$D$2:$D$4986, 0), 1)</f>
        <v>TS-04</v>
      </c>
      <c r="J350" s="8" t="str">
        <f aca="false">IF(H350=I350, "INTERNO", "EXTERNO")</f>
        <v>INTERNO</v>
      </c>
      <c r="K350" s="9" t="str">
        <f aca="false">Def_Instancias_Equipamentos!$D$318</f>
        <v>TS-04:DI-BPMPkup-1</v>
      </c>
      <c r="L350" s="4" t="str">
        <f aca="false">Def_Instancias_Equipamentos!$D$840</f>
        <v>TS-04:DI-BPMSigPatch-1</v>
      </c>
      <c r="M350" s="10" t="s">
        <v>78</v>
      </c>
      <c r="N350" s="17" t="s">
        <v>81</v>
      </c>
      <c r="O350" s="9" t="str">
        <f aca="false">Def_Sistemas_Conectores_Cabos!$B$8</f>
        <v>SMA-RP 50-ohm</v>
      </c>
      <c r="P350" s="4" t="str">
        <f aca="false">Def_Sistemas_Conectores_Cabos!$B$8</f>
        <v>SMA-RP 50-ohm</v>
      </c>
      <c r="Q350" s="8" t="s">
        <v>80</v>
      </c>
      <c r="R350" s="11" t="n">
        <v>0.5</v>
      </c>
      <c r="S350" s="11" t="n">
        <v>0.5</v>
      </c>
      <c r="T350" s="4" t="str">
        <f aca="false">Def_Sistemas_Conectores_Cabos!$C$8</f>
        <v>Cabo coaxial semi-rígido</v>
      </c>
      <c r="U350" s="18"/>
      <c r="V350" s="13"/>
    </row>
    <row r="351" customFormat="false" ht="15.75" hidden="true" customHeight="true" outlineLevel="0" collapsed="false">
      <c r="A351" s="4" t="str">
        <f aca="false">Def_Sistemas_Conectores_Cabos!$A$22</f>
        <v>BPM de elétrons</v>
      </c>
      <c r="B351" s="5" t="str">
        <f aca="false">Datas_Entregas!$A$3</f>
        <v>BTS/Anel</v>
      </c>
      <c r="C351" s="6" t="n">
        <f aca="false" t="array" ref="C351:C351">INDEX(Datas_Entregas!$B$2:$B$100, MATCH(B351, Datas_Entregas!$A$2:$A$100, 0), 1)</f>
        <v>43296</v>
      </c>
      <c r="D351" s="5" t="str">
        <f aca="false">Def_Status_Montagem!$A$4</f>
        <v>Comprado / Esperando entrega</v>
      </c>
      <c r="E351" s="4" t="str">
        <f aca="false">Def_Status_Montagem!$B$4</f>
        <v>Contratada (inclui etiqueta)</v>
      </c>
      <c r="F351" s="7"/>
      <c r="G351" s="8"/>
      <c r="H351" s="7" t="str">
        <f aca="false" t="array" ref="H351:H351">INDEX(Def_Instancias_Equipamentos!$E$2:$E$4986, MATCH(K351, Def_Instancias_Equipamentos!$D$2:$D$4986, 0), 1)</f>
        <v>TS-04</v>
      </c>
      <c r="I351" s="8" t="str">
        <f aca="false" t="array" ref="I351:I351">INDEX(Def_Instancias_Equipamentos!$E$2:$E$4986, MATCH(L351, Def_Instancias_Equipamentos!$D$2:$D$4986, 0), 1)</f>
        <v>TS-04</v>
      </c>
      <c r="J351" s="8" t="str">
        <f aca="false">IF(H351=I351, "INTERNO", "EXTERNO")</f>
        <v>INTERNO</v>
      </c>
      <c r="K351" s="9" t="str">
        <f aca="false">Def_Instancias_Equipamentos!$D$319</f>
        <v>TS-04:DI-BPMPkup-2</v>
      </c>
      <c r="L351" s="4" t="str">
        <f aca="false">Def_Instancias_Equipamentos!$D$841</f>
        <v>TS-04:DI-BPMSigPatch-2</v>
      </c>
      <c r="M351" s="10" t="s">
        <v>78</v>
      </c>
      <c r="N351" s="17" t="s">
        <v>81</v>
      </c>
      <c r="O351" s="9" t="str">
        <f aca="false">Def_Sistemas_Conectores_Cabos!$B$8</f>
        <v>SMA-RP 50-ohm</v>
      </c>
      <c r="P351" s="4" t="str">
        <f aca="false">Def_Sistemas_Conectores_Cabos!$B$8</f>
        <v>SMA-RP 50-ohm</v>
      </c>
      <c r="Q351" s="8" t="s">
        <v>80</v>
      </c>
      <c r="R351" s="11" t="n">
        <v>0.5</v>
      </c>
      <c r="S351" s="11" t="n">
        <v>0.5</v>
      </c>
      <c r="T351" s="4" t="str">
        <f aca="false">Def_Sistemas_Conectores_Cabos!$C$8</f>
        <v>Cabo coaxial semi-rígido</v>
      </c>
      <c r="U351" s="18"/>
      <c r="V351" s="13"/>
    </row>
    <row r="352" customFormat="false" ht="15.75" hidden="true" customHeight="true" outlineLevel="0" collapsed="false">
      <c r="A352" s="4" t="str">
        <f aca="false">Def_Sistemas_Conectores_Cabos!$A$22</f>
        <v>BPM de elétrons</v>
      </c>
      <c r="B352" s="5" t="str">
        <f aca="false">Datas_Entregas!$A$2</f>
        <v>Booster/LTB</v>
      </c>
      <c r="C352" s="6" t="n">
        <f aca="false" t="array" ref="C352:C352">INDEX(Datas_Entregas!$B$2:$B$100, MATCH(B352, Datas_Entregas!$A$2:$A$100, 0), 1)</f>
        <v>43266</v>
      </c>
      <c r="D352" s="5" t="str">
        <f aca="false">Def_Status_Montagem!$A$4</f>
        <v>Comprado / Esperando entrega</v>
      </c>
      <c r="E352" s="4" t="str">
        <f aca="false">Def_Status_Montagem!$B$4</f>
        <v>Contratada (inclui etiqueta)</v>
      </c>
      <c r="F352" s="7"/>
      <c r="G352" s="8"/>
      <c r="H352" s="7" t="str">
        <f aca="false" t="array" ref="H352:H352">INDEX(Def_Instancias_Equipamentos!$E$2:$E$4986, MATCH(K352, Def_Instancias_Equipamentos!$D$2:$D$4986, 0), 1)</f>
        <v>BO-01U</v>
      </c>
      <c r="I352" s="8" t="str">
        <f aca="false" t="array" ref="I352:I352">INDEX(Def_Instancias_Equipamentos!$E$2:$E$4986, MATCH(L352, Def_Instancias_Equipamentos!$D$2:$D$4986, 0), 1)</f>
        <v>BO-01U</v>
      </c>
      <c r="J352" s="8" t="str">
        <f aca="false">IF(H352=I352, "INTERNO", "EXTERNO")</f>
        <v>INTERNO</v>
      </c>
      <c r="K352" s="9" t="str">
        <f aca="false">Def_Instancias_Equipamentos!$D$320</f>
        <v>BO-01U:DI-BPMPkup</v>
      </c>
      <c r="L352" s="4" t="str">
        <f aca="false">Def_Instancias_Equipamentos!$D$842</f>
        <v>BO-01U:DI-BPMSigPatch</v>
      </c>
      <c r="M352" s="10" t="s">
        <v>75</v>
      </c>
      <c r="N352" s="17" t="s">
        <v>82</v>
      </c>
      <c r="O352" s="9" t="str">
        <f aca="false">Def_Sistemas_Conectores_Cabos!$B$8</f>
        <v>SMA-RP 50-ohm</v>
      </c>
      <c r="P352" s="4" t="str">
        <f aca="false">Def_Sistemas_Conectores_Cabos!$B$8</f>
        <v>SMA-RP 50-ohm</v>
      </c>
      <c r="Q352" s="8" t="s">
        <v>83</v>
      </c>
      <c r="R352" s="11" t="n">
        <v>0.5</v>
      </c>
      <c r="S352" s="11" t="n">
        <v>0.5</v>
      </c>
      <c r="T352" s="4" t="str">
        <f aca="false">Def_Sistemas_Conectores_Cabos!$C$8</f>
        <v>Cabo coaxial semi-rígido</v>
      </c>
      <c r="U352" s="18"/>
      <c r="V352" s="13"/>
    </row>
    <row r="353" customFormat="false" ht="15.75" hidden="true" customHeight="true" outlineLevel="0" collapsed="false">
      <c r="A353" s="4" t="str">
        <f aca="false">Def_Sistemas_Conectores_Cabos!$A$22</f>
        <v>BPM de elétrons</v>
      </c>
      <c r="B353" s="5" t="str">
        <f aca="false">Datas_Entregas!$A$2</f>
        <v>Booster/LTB</v>
      </c>
      <c r="C353" s="6" t="n">
        <f aca="false" t="array" ref="C353:C353">INDEX(Datas_Entregas!$B$2:$B$100, MATCH(B353, Datas_Entregas!$A$2:$A$100, 0), 1)</f>
        <v>43266</v>
      </c>
      <c r="D353" s="5" t="str">
        <f aca="false">Def_Status_Montagem!$A$4</f>
        <v>Comprado / Esperando entrega</v>
      </c>
      <c r="E353" s="4" t="str">
        <f aca="false">Def_Status_Montagem!$B$4</f>
        <v>Contratada (inclui etiqueta)</v>
      </c>
      <c r="F353" s="7"/>
      <c r="G353" s="8"/>
      <c r="H353" s="7" t="str">
        <f aca="false" t="array" ref="H353:H353">INDEX(Def_Instancias_Equipamentos!$E$2:$E$4986, MATCH(K353, Def_Instancias_Equipamentos!$D$2:$D$4986, 0), 1)</f>
        <v>BO-02U</v>
      </c>
      <c r="I353" s="8" t="str">
        <f aca="false" t="array" ref="I353:I353">INDEX(Def_Instancias_Equipamentos!$E$2:$E$4986, MATCH(L353, Def_Instancias_Equipamentos!$D$2:$D$4986, 0), 1)</f>
        <v>BO-02U</v>
      </c>
      <c r="J353" s="8" t="str">
        <f aca="false">IF(H353=I353, "INTERNO", "EXTERNO")</f>
        <v>INTERNO</v>
      </c>
      <c r="K353" s="9" t="str">
        <f aca="false">Def_Instancias_Equipamentos!$D$321</f>
        <v>BO-02U:DI-BPMPkup</v>
      </c>
      <c r="L353" s="4" t="str">
        <f aca="false">Def_Instancias_Equipamentos!$D$843</f>
        <v>BO-02U:DI-BPMSigPatch</v>
      </c>
      <c r="M353" s="10" t="s">
        <v>75</v>
      </c>
      <c r="N353" s="17" t="s">
        <v>82</v>
      </c>
      <c r="O353" s="9" t="str">
        <f aca="false">Def_Sistemas_Conectores_Cabos!$B$8</f>
        <v>SMA-RP 50-ohm</v>
      </c>
      <c r="P353" s="4" t="str">
        <f aca="false">Def_Sistemas_Conectores_Cabos!$B$8</f>
        <v>SMA-RP 50-ohm</v>
      </c>
      <c r="Q353" s="8" t="s">
        <v>83</v>
      </c>
      <c r="R353" s="11" t="n">
        <v>0.5</v>
      </c>
      <c r="S353" s="11" t="n">
        <v>0.5</v>
      </c>
      <c r="T353" s="4" t="str">
        <f aca="false">Def_Sistemas_Conectores_Cabos!$C$8</f>
        <v>Cabo coaxial semi-rígido</v>
      </c>
      <c r="U353" s="18"/>
      <c r="V353" s="13"/>
    </row>
    <row r="354" customFormat="false" ht="15.75" hidden="true" customHeight="true" outlineLevel="0" collapsed="false">
      <c r="A354" s="4" t="str">
        <f aca="false">Def_Sistemas_Conectores_Cabos!$A$22</f>
        <v>BPM de elétrons</v>
      </c>
      <c r="B354" s="5" t="str">
        <f aca="false">Datas_Entregas!$A$2</f>
        <v>Booster/LTB</v>
      </c>
      <c r="C354" s="6" t="n">
        <f aca="false" t="array" ref="C354:C354">INDEX(Datas_Entregas!$B$2:$B$100, MATCH(B354, Datas_Entregas!$A$2:$A$100, 0), 1)</f>
        <v>43266</v>
      </c>
      <c r="D354" s="5" t="str">
        <f aca="false">Def_Status_Montagem!$A$4</f>
        <v>Comprado / Esperando entrega</v>
      </c>
      <c r="E354" s="4" t="str">
        <f aca="false">Def_Status_Montagem!$B$4</f>
        <v>Contratada (inclui etiqueta)</v>
      </c>
      <c r="F354" s="7"/>
      <c r="G354" s="8"/>
      <c r="H354" s="7" t="str">
        <f aca="false" t="array" ref="H354:H354">INDEX(Def_Instancias_Equipamentos!$E$2:$E$4986, MATCH(K354, Def_Instancias_Equipamentos!$D$2:$D$4986, 0), 1)</f>
        <v>BO-03U</v>
      </c>
      <c r="I354" s="8" t="str">
        <f aca="false" t="array" ref="I354:I354">INDEX(Def_Instancias_Equipamentos!$E$2:$E$4986, MATCH(L354, Def_Instancias_Equipamentos!$D$2:$D$4986, 0), 1)</f>
        <v>BO-03U</v>
      </c>
      <c r="J354" s="8" t="str">
        <f aca="false">IF(H354=I354, "INTERNO", "EXTERNO")</f>
        <v>INTERNO</v>
      </c>
      <c r="K354" s="9" t="str">
        <f aca="false">Def_Instancias_Equipamentos!$D$322</f>
        <v>BO-03U:DI-BPMPkup</v>
      </c>
      <c r="L354" s="4" t="str">
        <f aca="false">Def_Instancias_Equipamentos!$D$844</f>
        <v>BO-03U:DI-BPMSigPatch</v>
      </c>
      <c r="M354" s="10" t="s">
        <v>75</v>
      </c>
      <c r="N354" s="17" t="s">
        <v>82</v>
      </c>
      <c r="O354" s="9" t="str">
        <f aca="false">Def_Sistemas_Conectores_Cabos!$B$8</f>
        <v>SMA-RP 50-ohm</v>
      </c>
      <c r="P354" s="4" t="str">
        <f aca="false">Def_Sistemas_Conectores_Cabos!$B$8</f>
        <v>SMA-RP 50-ohm</v>
      </c>
      <c r="Q354" s="8" t="s">
        <v>83</v>
      </c>
      <c r="R354" s="11" t="n">
        <v>0.5</v>
      </c>
      <c r="S354" s="11" t="n">
        <v>0.5</v>
      </c>
      <c r="T354" s="4" t="str">
        <f aca="false">Def_Sistemas_Conectores_Cabos!$C$8</f>
        <v>Cabo coaxial semi-rígido</v>
      </c>
      <c r="U354" s="18"/>
      <c r="V354" s="13"/>
    </row>
    <row r="355" customFormat="false" ht="15.75" hidden="true" customHeight="true" outlineLevel="0" collapsed="false">
      <c r="A355" s="4" t="str">
        <f aca="false">Def_Sistemas_Conectores_Cabos!$A$22</f>
        <v>BPM de elétrons</v>
      </c>
      <c r="B355" s="5" t="str">
        <f aca="false">Datas_Entregas!$A$2</f>
        <v>Booster/LTB</v>
      </c>
      <c r="C355" s="6" t="n">
        <f aca="false" t="array" ref="C355:C355">INDEX(Datas_Entregas!$B$2:$B$100, MATCH(B355, Datas_Entregas!$A$2:$A$100, 0), 1)</f>
        <v>43266</v>
      </c>
      <c r="D355" s="5" t="str">
        <f aca="false">Def_Status_Montagem!$A$4</f>
        <v>Comprado / Esperando entrega</v>
      </c>
      <c r="E355" s="4" t="str">
        <f aca="false">Def_Status_Montagem!$B$4</f>
        <v>Contratada (inclui etiqueta)</v>
      </c>
      <c r="F355" s="7"/>
      <c r="G355" s="8"/>
      <c r="H355" s="7" t="str">
        <f aca="false" t="array" ref="H355:H355">INDEX(Def_Instancias_Equipamentos!$E$2:$E$4986, MATCH(K355, Def_Instancias_Equipamentos!$D$2:$D$4986, 0), 1)</f>
        <v>BO-04U</v>
      </c>
      <c r="I355" s="8" t="str">
        <f aca="false" t="array" ref="I355:I355">INDEX(Def_Instancias_Equipamentos!$E$2:$E$4986, MATCH(L355, Def_Instancias_Equipamentos!$D$2:$D$4986, 0), 1)</f>
        <v>BO-04U</v>
      </c>
      <c r="J355" s="8" t="str">
        <f aca="false">IF(H355=I355, "INTERNO", "EXTERNO")</f>
        <v>INTERNO</v>
      </c>
      <c r="K355" s="9" t="str">
        <f aca="false">Def_Instancias_Equipamentos!$D$323</f>
        <v>BO-04U:DI-BPMPkup</v>
      </c>
      <c r="L355" s="4" t="str">
        <f aca="false">Def_Instancias_Equipamentos!$D$845</f>
        <v>BO-04U:DI-BPMSigPatch</v>
      </c>
      <c r="M355" s="10" t="s">
        <v>75</v>
      </c>
      <c r="N355" s="17" t="s">
        <v>82</v>
      </c>
      <c r="O355" s="9" t="str">
        <f aca="false">Def_Sistemas_Conectores_Cabos!$B$8</f>
        <v>SMA-RP 50-ohm</v>
      </c>
      <c r="P355" s="4" t="str">
        <f aca="false">Def_Sistemas_Conectores_Cabos!$B$8</f>
        <v>SMA-RP 50-ohm</v>
      </c>
      <c r="Q355" s="8" t="s">
        <v>83</v>
      </c>
      <c r="R355" s="11" t="n">
        <v>0.5</v>
      </c>
      <c r="S355" s="11" t="n">
        <v>0.5</v>
      </c>
      <c r="T355" s="4" t="str">
        <f aca="false">Def_Sistemas_Conectores_Cabos!$C$8</f>
        <v>Cabo coaxial semi-rígido</v>
      </c>
      <c r="U355" s="18"/>
      <c r="V355" s="13"/>
    </row>
    <row r="356" customFormat="false" ht="15.75" hidden="true" customHeight="true" outlineLevel="0" collapsed="false">
      <c r="A356" s="4" t="str">
        <f aca="false">Def_Sistemas_Conectores_Cabos!$A$22</f>
        <v>BPM de elétrons</v>
      </c>
      <c r="B356" s="5" t="str">
        <f aca="false">Datas_Entregas!$A$2</f>
        <v>Booster/LTB</v>
      </c>
      <c r="C356" s="6" t="n">
        <f aca="false" t="array" ref="C356:C356">INDEX(Datas_Entregas!$B$2:$B$100, MATCH(B356, Datas_Entregas!$A$2:$A$100, 0), 1)</f>
        <v>43266</v>
      </c>
      <c r="D356" s="5" t="str">
        <f aca="false">Def_Status_Montagem!$A$4</f>
        <v>Comprado / Esperando entrega</v>
      </c>
      <c r="E356" s="4" t="str">
        <f aca="false">Def_Status_Montagem!$B$4</f>
        <v>Contratada (inclui etiqueta)</v>
      </c>
      <c r="F356" s="7"/>
      <c r="G356" s="8"/>
      <c r="H356" s="7" t="str">
        <f aca="false" t="array" ref="H356:H356">INDEX(Def_Instancias_Equipamentos!$E$2:$E$4986, MATCH(K356, Def_Instancias_Equipamentos!$D$2:$D$4986, 0), 1)</f>
        <v>BO-05U</v>
      </c>
      <c r="I356" s="8" t="str">
        <f aca="false" t="array" ref="I356:I356">INDEX(Def_Instancias_Equipamentos!$E$2:$E$4986, MATCH(L356, Def_Instancias_Equipamentos!$D$2:$D$4986, 0), 1)</f>
        <v>BO-05U</v>
      </c>
      <c r="J356" s="8" t="str">
        <f aca="false">IF(H356=I356, "INTERNO", "EXTERNO")</f>
        <v>INTERNO</v>
      </c>
      <c r="K356" s="9" t="str">
        <f aca="false">Def_Instancias_Equipamentos!$D$324</f>
        <v>BO-05U:DI-BPMPkup</v>
      </c>
      <c r="L356" s="4" t="str">
        <f aca="false">Def_Instancias_Equipamentos!$D$846</f>
        <v>BO-05U:DI-BPMSigPatch</v>
      </c>
      <c r="M356" s="10" t="s">
        <v>75</v>
      </c>
      <c r="N356" s="17" t="s">
        <v>82</v>
      </c>
      <c r="O356" s="9" t="str">
        <f aca="false">Def_Sistemas_Conectores_Cabos!$B$8</f>
        <v>SMA-RP 50-ohm</v>
      </c>
      <c r="P356" s="4" t="str">
        <f aca="false">Def_Sistemas_Conectores_Cabos!$B$8</f>
        <v>SMA-RP 50-ohm</v>
      </c>
      <c r="Q356" s="8" t="s">
        <v>83</v>
      </c>
      <c r="R356" s="11" t="n">
        <v>0.5</v>
      </c>
      <c r="S356" s="11" t="n">
        <v>0.5</v>
      </c>
      <c r="T356" s="4" t="str">
        <f aca="false">Def_Sistemas_Conectores_Cabos!$C$8</f>
        <v>Cabo coaxial semi-rígido</v>
      </c>
      <c r="U356" s="18"/>
      <c r="V356" s="13"/>
    </row>
    <row r="357" customFormat="false" ht="15.75" hidden="true" customHeight="true" outlineLevel="0" collapsed="false">
      <c r="A357" s="4" t="str">
        <f aca="false">Def_Sistemas_Conectores_Cabos!$A$22</f>
        <v>BPM de elétrons</v>
      </c>
      <c r="B357" s="5" t="str">
        <f aca="false">Datas_Entregas!$A$2</f>
        <v>Booster/LTB</v>
      </c>
      <c r="C357" s="6" t="n">
        <f aca="false" t="array" ref="C357:C357">INDEX(Datas_Entregas!$B$2:$B$100, MATCH(B357, Datas_Entregas!$A$2:$A$100, 0), 1)</f>
        <v>43266</v>
      </c>
      <c r="D357" s="5" t="str">
        <f aca="false">Def_Status_Montagem!$A$4</f>
        <v>Comprado / Esperando entrega</v>
      </c>
      <c r="E357" s="4" t="str">
        <f aca="false">Def_Status_Montagem!$B$4</f>
        <v>Contratada (inclui etiqueta)</v>
      </c>
      <c r="F357" s="7"/>
      <c r="G357" s="8"/>
      <c r="H357" s="7" t="str">
        <f aca="false" t="array" ref="H357:H357">INDEX(Def_Instancias_Equipamentos!$E$2:$E$4986, MATCH(K357, Def_Instancias_Equipamentos!$D$2:$D$4986, 0), 1)</f>
        <v>BO-06U</v>
      </c>
      <c r="I357" s="8" t="str">
        <f aca="false" t="array" ref="I357:I357">INDEX(Def_Instancias_Equipamentos!$E$2:$E$4986, MATCH(L357, Def_Instancias_Equipamentos!$D$2:$D$4986, 0), 1)</f>
        <v>BO-06U</v>
      </c>
      <c r="J357" s="8" t="str">
        <f aca="false">IF(H357=I357, "INTERNO", "EXTERNO")</f>
        <v>INTERNO</v>
      </c>
      <c r="K357" s="9" t="str">
        <f aca="false">Def_Instancias_Equipamentos!$D$325</f>
        <v>BO-06U:DI-BPMPkup</v>
      </c>
      <c r="L357" s="4" t="str">
        <f aca="false">Def_Instancias_Equipamentos!$D$847</f>
        <v>BO-06U:DI-BPMSigPatch</v>
      </c>
      <c r="M357" s="10" t="s">
        <v>75</v>
      </c>
      <c r="N357" s="17" t="s">
        <v>82</v>
      </c>
      <c r="O357" s="9" t="str">
        <f aca="false">Def_Sistemas_Conectores_Cabos!$B$8</f>
        <v>SMA-RP 50-ohm</v>
      </c>
      <c r="P357" s="4" t="str">
        <f aca="false">Def_Sistemas_Conectores_Cabos!$B$8</f>
        <v>SMA-RP 50-ohm</v>
      </c>
      <c r="Q357" s="8" t="s">
        <v>83</v>
      </c>
      <c r="R357" s="11" t="n">
        <v>0.5</v>
      </c>
      <c r="S357" s="11" t="n">
        <v>0.5</v>
      </c>
      <c r="T357" s="4" t="str">
        <f aca="false">Def_Sistemas_Conectores_Cabos!$C$8</f>
        <v>Cabo coaxial semi-rígido</v>
      </c>
      <c r="U357" s="18"/>
      <c r="V357" s="13"/>
    </row>
    <row r="358" customFormat="false" ht="15.75" hidden="true" customHeight="true" outlineLevel="0" collapsed="false">
      <c r="A358" s="4" t="str">
        <f aca="false">Def_Sistemas_Conectores_Cabos!$A$22</f>
        <v>BPM de elétrons</v>
      </c>
      <c r="B358" s="5" t="str">
        <f aca="false">Datas_Entregas!$A$2</f>
        <v>Booster/LTB</v>
      </c>
      <c r="C358" s="6" t="n">
        <f aca="false" t="array" ref="C358:C358">INDEX(Datas_Entregas!$B$2:$B$100, MATCH(B358, Datas_Entregas!$A$2:$A$100, 0), 1)</f>
        <v>43266</v>
      </c>
      <c r="D358" s="5" t="str">
        <f aca="false">Def_Status_Montagem!$A$4</f>
        <v>Comprado / Esperando entrega</v>
      </c>
      <c r="E358" s="4" t="str">
        <f aca="false">Def_Status_Montagem!$B$4</f>
        <v>Contratada (inclui etiqueta)</v>
      </c>
      <c r="F358" s="7"/>
      <c r="G358" s="8"/>
      <c r="H358" s="7" t="str">
        <f aca="false" t="array" ref="H358:H358">INDEX(Def_Instancias_Equipamentos!$E$2:$E$4986, MATCH(K358, Def_Instancias_Equipamentos!$D$2:$D$4986, 0), 1)</f>
        <v>BO-07U</v>
      </c>
      <c r="I358" s="8" t="str">
        <f aca="false" t="array" ref="I358:I358">INDEX(Def_Instancias_Equipamentos!$E$2:$E$4986, MATCH(L358, Def_Instancias_Equipamentos!$D$2:$D$4986, 0), 1)</f>
        <v>BO-07U</v>
      </c>
      <c r="J358" s="8" t="str">
        <f aca="false">IF(H358=I358, "INTERNO", "EXTERNO")</f>
        <v>INTERNO</v>
      </c>
      <c r="K358" s="9" t="str">
        <f aca="false">Def_Instancias_Equipamentos!$D$326</f>
        <v>BO-07U:DI-BPMPkup</v>
      </c>
      <c r="L358" s="4" t="str">
        <f aca="false">Def_Instancias_Equipamentos!$D$848</f>
        <v>BO-07U:DI-BPMSigPatch</v>
      </c>
      <c r="M358" s="10" t="s">
        <v>75</v>
      </c>
      <c r="N358" s="17" t="s">
        <v>82</v>
      </c>
      <c r="O358" s="9" t="str">
        <f aca="false">Def_Sistemas_Conectores_Cabos!$B$8</f>
        <v>SMA-RP 50-ohm</v>
      </c>
      <c r="P358" s="4" t="str">
        <f aca="false">Def_Sistemas_Conectores_Cabos!$B$8</f>
        <v>SMA-RP 50-ohm</v>
      </c>
      <c r="Q358" s="8" t="s">
        <v>83</v>
      </c>
      <c r="R358" s="11" t="n">
        <v>0.5</v>
      </c>
      <c r="S358" s="11" t="n">
        <v>0.5</v>
      </c>
      <c r="T358" s="4" t="str">
        <f aca="false">Def_Sistemas_Conectores_Cabos!$C$8</f>
        <v>Cabo coaxial semi-rígido</v>
      </c>
      <c r="U358" s="18"/>
      <c r="V358" s="13"/>
    </row>
    <row r="359" customFormat="false" ht="15.75" hidden="true" customHeight="true" outlineLevel="0" collapsed="false">
      <c r="A359" s="4" t="str">
        <f aca="false">Def_Sistemas_Conectores_Cabos!$A$22</f>
        <v>BPM de elétrons</v>
      </c>
      <c r="B359" s="5" t="str">
        <f aca="false">Datas_Entregas!$A$2</f>
        <v>Booster/LTB</v>
      </c>
      <c r="C359" s="6" t="n">
        <f aca="false" t="array" ref="C359:C359">INDEX(Datas_Entregas!$B$2:$B$100, MATCH(B359, Datas_Entregas!$A$2:$A$100, 0), 1)</f>
        <v>43266</v>
      </c>
      <c r="D359" s="5" t="str">
        <f aca="false">Def_Status_Montagem!$A$4</f>
        <v>Comprado / Esperando entrega</v>
      </c>
      <c r="E359" s="4" t="str">
        <f aca="false">Def_Status_Montagem!$B$4</f>
        <v>Contratada (inclui etiqueta)</v>
      </c>
      <c r="F359" s="7"/>
      <c r="G359" s="8"/>
      <c r="H359" s="7" t="str">
        <f aca="false" t="array" ref="H359:H359">INDEX(Def_Instancias_Equipamentos!$E$2:$E$4986, MATCH(K359, Def_Instancias_Equipamentos!$D$2:$D$4986, 0), 1)</f>
        <v>BO-08U</v>
      </c>
      <c r="I359" s="8" t="str">
        <f aca="false" t="array" ref="I359:I359">INDEX(Def_Instancias_Equipamentos!$E$2:$E$4986, MATCH(L359, Def_Instancias_Equipamentos!$D$2:$D$4986, 0), 1)</f>
        <v>BO-08U</v>
      </c>
      <c r="J359" s="8" t="str">
        <f aca="false">IF(H359=I359, "INTERNO", "EXTERNO")</f>
        <v>INTERNO</v>
      </c>
      <c r="K359" s="9" t="str">
        <f aca="false">Def_Instancias_Equipamentos!$D$327</f>
        <v>BO-08U:DI-BPMPkup</v>
      </c>
      <c r="L359" s="4" t="str">
        <f aca="false">Def_Instancias_Equipamentos!$D$849</f>
        <v>BO-08U:DI-BPMSigPatch</v>
      </c>
      <c r="M359" s="10" t="s">
        <v>75</v>
      </c>
      <c r="N359" s="17" t="s">
        <v>82</v>
      </c>
      <c r="O359" s="9" t="str">
        <f aca="false">Def_Sistemas_Conectores_Cabos!$B$8</f>
        <v>SMA-RP 50-ohm</v>
      </c>
      <c r="P359" s="4" t="str">
        <f aca="false">Def_Sistemas_Conectores_Cabos!$B$8</f>
        <v>SMA-RP 50-ohm</v>
      </c>
      <c r="Q359" s="8" t="s">
        <v>83</v>
      </c>
      <c r="R359" s="11" t="n">
        <v>0.5</v>
      </c>
      <c r="S359" s="11" t="n">
        <v>0.5</v>
      </c>
      <c r="T359" s="4" t="str">
        <f aca="false">Def_Sistemas_Conectores_Cabos!$C$8</f>
        <v>Cabo coaxial semi-rígido</v>
      </c>
      <c r="U359" s="18"/>
      <c r="V359" s="13"/>
    </row>
    <row r="360" customFormat="false" ht="15.75" hidden="true" customHeight="true" outlineLevel="0" collapsed="false">
      <c r="A360" s="4" t="str">
        <f aca="false">Def_Sistemas_Conectores_Cabos!$A$22</f>
        <v>BPM de elétrons</v>
      </c>
      <c r="B360" s="5" t="str">
        <f aca="false">Datas_Entregas!$A$2</f>
        <v>Booster/LTB</v>
      </c>
      <c r="C360" s="6" t="n">
        <f aca="false" t="array" ref="C360:C360">INDEX(Datas_Entregas!$B$2:$B$100, MATCH(B360, Datas_Entregas!$A$2:$A$100, 0), 1)</f>
        <v>43266</v>
      </c>
      <c r="D360" s="5" t="str">
        <f aca="false">Def_Status_Montagem!$A$4</f>
        <v>Comprado / Esperando entrega</v>
      </c>
      <c r="E360" s="4" t="str">
        <f aca="false">Def_Status_Montagem!$B$4</f>
        <v>Contratada (inclui etiqueta)</v>
      </c>
      <c r="F360" s="7"/>
      <c r="G360" s="8"/>
      <c r="H360" s="7" t="str">
        <f aca="false" t="array" ref="H360:H360">INDEX(Def_Instancias_Equipamentos!$E$2:$E$4986, MATCH(K360, Def_Instancias_Equipamentos!$D$2:$D$4986, 0), 1)</f>
        <v>BO-09U</v>
      </c>
      <c r="I360" s="8" t="str">
        <f aca="false" t="array" ref="I360:I360">INDEX(Def_Instancias_Equipamentos!$E$2:$E$4986, MATCH(L360, Def_Instancias_Equipamentos!$D$2:$D$4986, 0), 1)</f>
        <v>BO-09U</v>
      </c>
      <c r="J360" s="8" t="str">
        <f aca="false">IF(H360=I360, "INTERNO", "EXTERNO")</f>
        <v>INTERNO</v>
      </c>
      <c r="K360" s="9" t="str">
        <f aca="false">Def_Instancias_Equipamentos!$D$328</f>
        <v>BO-09U:DI-BPMPkup</v>
      </c>
      <c r="L360" s="4" t="str">
        <f aca="false">Def_Instancias_Equipamentos!$D$850</f>
        <v>BO-09U:DI-BPMSigPatch</v>
      </c>
      <c r="M360" s="10" t="s">
        <v>75</v>
      </c>
      <c r="N360" s="17" t="s">
        <v>82</v>
      </c>
      <c r="O360" s="9" t="str">
        <f aca="false">Def_Sistemas_Conectores_Cabos!$B$8</f>
        <v>SMA-RP 50-ohm</v>
      </c>
      <c r="P360" s="4" t="str">
        <f aca="false">Def_Sistemas_Conectores_Cabos!$B$8</f>
        <v>SMA-RP 50-ohm</v>
      </c>
      <c r="Q360" s="8" t="s">
        <v>83</v>
      </c>
      <c r="R360" s="11" t="n">
        <v>0.5</v>
      </c>
      <c r="S360" s="11" t="n">
        <v>0.5</v>
      </c>
      <c r="T360" s="4" t="str">
        <f aca="false">Def_Sistemas_Conectores_Cabos!$C$8</f>
        <v>Cabo coaxial semi-rígido</v>
      </c>
      <c r="U360" s="18"/>
      <c r="V360" s="13"/>
    </row>
    <row r="361" customFormat="false" ht="15.75" hidden="true" customHeight="true" outlineLevel="0" collapsed="false">
      <c r="A361" s="4" t="str">
        <f aca="false">Def_Sistemas_Conectores_Cabos!$A$22</f>
        <v>BPM de elétrons</v>
      </c>
      <c r="B361" s="5" t="str">
        <f aca="false">Datas_Entregas!$A$2</f>
        <v>Booster/LTB</v>
      </c>
      <c r="C361" s="6" t="n">
        <f aca="false" t="array" ref="C361:C361">INDEX(Datas_Entregas!$B$2:$B$100, MATCH(B361, Datas_Entregas!$A$2:$A$100, 0), 1)</f>
        <v>43266</v>
      </c>
      <c r="D361" s="5" t="str">
        <f aca="false">Def_Status_Montagem!$A$4</f>
        <v>Comprado / Esperando entrega</v>
      </c>
      <c r="E361" s="4" t="str">
        <f aca="false">Def_Status_Montagem!$B$4</f>
        <v>Contratada (inclui etiqueta)</v>
      </c>
      <c r="F361" s="7"/>
      <c r="G361" s="8"/>
      <c r="H361" s="7" t="str">
        <f aca="false" t="array" ref="H361:H361">INDEX(Def_Instancias_Equipamentos!$E$2:$E$4986, MATCH(K361, Def_Instancias_Equipamentos!$D$2:$D$4986, 0), 1)</f>
        <v>BO-10U</v>
      </c>
      <c r="I361" s="8" t="str">
        <f aca="false" t="array" ref="I361:I361">INDEX(Def_Instancias_Equipamentos!$E$2:$E$4986, MATCH(L361, Def_Instancias_Equipamentos!$D$2:$D$4986, 0), 1)</f>
        <v>BO-10U</v>
      </c>
      <c r="J361" s="8" t="str">
        <f aca="false">IF(H361=I361, "INTERNO", "EXTERNO")</f>
        <v>INTERNO</v>
      </c>
      <c r="K361" s="9" t="str">
        <f aca="false">Def_Instancias_Equipamentos!$D$329</f>
        <v>BO-10U:DI-BPMPkup</v>
      </c>
      <c r="L361" s="4" t="str">
        <f aca="false">Def_Instancias_Equipamentos!$D$851</f>
        <v>BO-10U:DI-BPMSigPatch</v>
      </c>
      <c r="M361" s="10" t="s">
        <v>75</v>
      </c>
      <c r="N361" s="17" t="s">
        <v>82</v>
      </c>
      <c r="O361" s="9" t="str">
        <f aca="false">Def_Sistemas_Conectores_Cabos!$B$8</f>
        <v>SMA-RP 50-ohm</v>
      </c>
      <c r="P361" s="4" t="str">
        <f aca="false">Def_Sistemas_Conectores_Cabos!$B$8</f>
        <v>SMA-RP 50-ohm</v>
      </c>
      <c r="Q361" s="8" t="s">
        <v>83</v>
      </c>
      <c r="R361" s="11" t="n">
        <v>0.5</v>
      </c>
      <c r="S361" s="11" t="n">
        <v>0.5</v>
      </c>
      <c r="T361" s="4" t="str">
        <f aca="false">Def_Sistemas_Conectores_Cabos!$C$8</f>
        <v>Cabo coaxial semi-rígido</v>
      </c>
      <c r="U361" s="18"/>
      <c r="V361" s="13"/>
    </row>
    <row r="362" customFormat="false" ht="15.75" hidden="true" customHeight="true" outlineLevel="0" collapsed="false">
      <c r="A362" s="4" t="str">
        <f aca="false">Def_Sistemas_Conectores_Cabos!$A$22</f>
        <v>BPM de elétrons</v>
      </c>
      <c r="B362" s="5" t="str">
        <f aca="false">Datas_Entregas!$A$2</f>
        <v>Booster/LTB</v>
      </c>
      <c r="C362" s="6" t="n">
        <f aca="false" t="array" ref="C362:C362">INDEX(Datas_Entregas!$B$2:$B$100, MATCH(B362, Datas_Entregas!$A$2:$A$100, 0), 1)</f>
        <v>43266</v>
      </c>
      <c r="D362" s="5" t="str">
        <f aca="false">Def_Status_Montagem!$A$4</f>
        <v>Comprado / Esperando entrega</v>
      </c>
      <c r="E362" s="4" t="str">
        <f aca="false">Def_Status_Montagem!$B$4</f>
        <v>Contratada (inclui etiqueta)</v>
      </c>
      <c r="F362" s="7"/>
      <c r="G362" s="8"/>
      <c r="H362" s="7" t="str">
        <f aca="false" t="array" ref="H362:H362">INDEX(Def_Instancias_Equipamentos!$E$2:$E$4986, MATCH(K362, Def_Instancias_Equipamentos!$D$2:$D$4986, 0), 1)</f>
        <v>BO-11U</v>
      </c>
      <c r="I362" s="8" t="str">
        <f aca="false" t="array" ref="I362:I362">INDEX(Def_Instancias_Equipamentos!$E$2:$E$4986, MATCH(L362, Def_Instancias_Equipamentos!$D$2:$D$4986, 0), 1)</f>
        <v>BO-11U</v>
      </c>
      <c r="J362" s="8" t="str">
        <f aca="false">IF(H362=I362, "INTERNO", "EXTERNO")</f>
        <v>INTERNO</v>
      </c>
      <c r="K362" s="9" t="str">
        <f aca="false">Def_Instancias_Equipamentos!$D$330</f>
        <v>BO-11U:DI-BPMPkup</v>
      </c>
      <c r="L362" s="4" t="str">
        <f aca="false">Def_Instancias_Equipamentos!$D$852</f>
        <v>BO-11U:DI-BPMSigPatch</v>
      </c>
      <c r="M362" s="10" t="s">
        <v>75</v>
      </c>
      <c r="N362" s="17" t="s">
        <v>82</v>
      </c>
      <c r="O362" s="9" t="str">
        <f aca="false">Def_Sistemas_Conectores_Cabos!$B$8</f>
        <v>SMA-RP 50-ohm</v>
      </c>
      <c r="P362" s="4" t="str">
        <f aca="false">Def_Sistemas_Conectores_Cabos!$B$8</f>
        <v>SMA-RP 50-ohm</v>
      </c>
      <c r="Q362" s="8" t="s">
        <v>83</v>
      </c>
      <c r="R362" s="11" t="n">
        <v>0.5</v>
      </c>
      <c r="S362" s="11" t="n">
        <v>0.5</v>
      </c>
      <c r="T362" s="4" t="str">
        <f aca="false">Def_Sistemas_Conectores_Cabos!$C$8</f>
        <v>Cabo coaxial semi-rígido</v>
      </c>
      <c r="U362" s="18"/>
      <c r="V362" s="13"/>
    </row>
    <row r="363" customFormat="false" ht="15.75" hidden="true" customHeight="true" outlineLevel="0" collapsed="false">
      <c r="A363" s="4" t="str">
        <f aca="false">Def_Sistemas_Conectores_Cabos!$A$22</f>
        <v>BPM de elétrons</v>
      </c>
      <c r="B363" s="5" t="str">
        <f aca="false">Datas_Entregas!$A$2</f>
        <v>Booster/LTB</v>
      </c>
      <c r="C363" s="6" t="n">
        <f aca="false" t="array" ref="C363:C363">INDEX(Datas_Entregas!$B$2:$B$100, MATCH(B363, Datas_Entregas!$A$2:$A$100, 0), 1)</f>
        <v>43266</v>
      </c>
      <c r="D363" s="5" t="str">
        <f aca="false">Def_Status_Montagem!$A$4</f>
        <v>Comprado / Esperando entrega</v>
      </c>
      <c r="E363" s="4" t="str">
        <f aca="false">Def_Status_Montagem!$B$4</f>
        <v>Contratada (inclui etiqueta)</v>
      </c>
      <c r="F363" s="7"/>
      <c r="G363" s="8"/>
      <c r="H363" s="7" t="str">
        <f aca="false" t="array" ref="H363:H363">INDEX(Def_Instancias_Equipamentos!$E$2:$E$4986, MATCH(K363, Def_Instancias_Equipamentos!$D$2:$D$4986, 0), 1)</f>
        <v>BO-12U</v>
      </c>
      <c r="I363" s="8" t="str">
        <f aca="false" t="array" ref="I363:I363">INDEX(Def_Instancias_Equipamentos!$E$2:$E$4986, MATCH(L363, Def_Instancias_Equipamentos!$D$2:$D$4986, 0), 1)</f>
        <v>BO-12U</v>
      </c>
      <c r="J363" s="8" t="str">
        <f aca="false">IF(H363=I363, "INTERNO", "EXTERNO")</f>
        <v>INTERNO</v>
      </c>
      <c r="K363" s="9" t="str">
        <f aca="false">Def_Instancias_Equipamentos!$D$331</f>
        <v>BO-12U:DI-BPMPkup</v>
      </c>
      <c r="L363" s="4" t="str">
        <f aca="false">Def_Instancias_Equipamentos!$D$853</f>
        <v>BO-12U:DI-BPMSigPatch</v>
      </c>
      <c r="M363" s="10" t="s">
        <v>75</v>
      </c>
      <c r="N363" s="17" t="s">
        <v>82</v>
      </c>
      <c r="O363" s="9" t="str">
        <f aca="false">Def_Sistemas_Conectores_Cabos!$B$8</f>
        <v>SMA-RP 50-ohm</v>
      </c>
      <c r="P363" s="4" t="str">
        <f aca="false">Def_Sistemas_Conectores_Cabos!$B$8</f>
        <v>SMA-RP 50-ohm</v>
      </c>
      <c r="Q363" s="8" t="s">
        <v>83</v>
      </c>
      <c r="R363" s="11" t="n">
        <v>0.5</v>
      </c>
      <c r="S363" s="11" t="n">
        <v>0.5</v>
      </c>
      <c r="T363" s="4" t="str">
        <f aca="false">Def_Sistemas_Conectores_Cabos!$C$8</f>
        <v>Cabo coaxial semi-rígido</v>
      </c>
      <c r="U363" s="18"/>
      <c r="V363" s="13"/>
    </row>
    <row r="364" customFormat="false" ht="15.75" hidden="true" customHeight="true" outlineLevel="0" collapsed="false">
      <c r="A364" s="4" t="str">
        <f aca="false">Def_Sistemas_Conectores_Cabos!$A$22</f>
        <v>BPM de elétrons</v>
      </c>
      <c r="B364" s="5" t="str">
        <f aca="false">Datas_Entregas!$A$2</f>
        <v>Booster/LTB</v>
      </c>
      <c r="C364" s="6" t="n">
        <f aca="false" t="array" ref="C364:C364">INDEX(Datas_Entregas!$B$2:$B$100, MATCH(B364, Datas_Entregas!$A$2:$A$100, 0), 1)</f>
        <v>43266</v>
      </c>
      <c r="D364" s="5" t="str">
        <f aca="false">Def_Status_Montagem!$A$4</f>
        <v>Comprado / Esperando entrega</v>
      </c>
      <c r="E364" s="4" t="str">
        <f aca="false">Def_Status_Montagem!$B$4</f>
        <v>Contratada (inclui etiqueta)</v>
      </c>
      <c r="F364" s="7"/>
      <c r="G364" s="8"/>
      <c r="H364" s="7" t="str">
        <f aca="false" t="array" ref="H364:H364">INDEX(Def_Instancias_Equipamentos!$E$2:$E$4986, MATCH(K364, Def_Instancias_Equipamentos!$D$2:$D$4986, 0), 1)</f>
        <v>BO-13U</v>
      </c>
      <c r="I364" s="8" t="str">
        <f aca="false" t="array" ref="I364:I364">INDEX(Def_Instancias_Equipamentos!$E$2:$E$4986, MATCH(L364, Def_Instancias_Equipamentos!$D$2:$D$4986, 0), 1)</f>
        <v>BO-13U</v>
      </c>
      <c r="J364" s="8" t="str">
        <f aca="false">IF(H364=I364, "INTERNO", "EXTERNO")</f>
        <v>INTERNO</v>
      </c>
      <c r="K364" s="9" t="str">
        <f aca="false">Def_Instancias_Equipamentos!$D$332</f>
        <v>BO-13U:DI-BPMPkup</v>
      </c>
      <c r="L364" s="4" t="str">
        <f aca="false">Def_Instancias_Equipamentos!$D$854</f>
        <v>BO-13U:DI-BPMSigPatch</v>
      </c>
      <c r="M364" s="10" t="s">
        <v>75</v>
      </c>
      <c r="N364" s="17" t="s">
        <v>82</v>
      </c>
      <c r="O364" s="9" t="str">
        <f aca="false">Def_Sistemas_Conectores_Cabos!$B$8</f>
        <v>SMA-RP 50-ohm</v>
      </c>
      <c r="P364" s="4" t="str">
        <f aca="false">Def_Sistemas_Conectores_Cabos!$B$8</f>
        <v>SMA-RP 50-ohm</v>
      </c>
      <c r="Q364" s="8" t="s">
        <v>83</v>
      </c>
      <c r="R364" s="11" t="n">
        <v>0.5</v>
      </c>
      <c r="S364" s="11" t="n">
        <v>0.5</v>
      </c>
      <c r="T364" s="4" t="str">
        <f aca="false">Def_Sistemas_Conectores_Cabos!$C$8</f>
        <v>Cabo coaxial semi-rígido</v>
      </c>
      <c r="U364" s="18"/>
      <c r="V364" s="13"/>
    </row>
    <row r="365" customFormat="false" ht="15.75" hidden="true" customHeight="true" outlineLevel="0" collapsed="false">
      <c r="A365" s="4" t="str">
        <f aca="false">Def_Sistemas_Conectores_Cabos!$A$22</f>
        <v>BPM de elétrons</v>
      </c>
      <c r="B365" s="5" t="str">
        <f aca="false">Datas_Entregas!$A$2</f>
        <v>Booster/LTB</v>
      </c>
      <c r="C365" s="6" t="n">
        <f aca="false" t="array" ref="C365:C365">INDEX(Datas_Entregas!$B$2:$B$100, MATCH(B365, Datas_Entregas!$A$2:$A$100, 0), 1)</f>
        <v>43266</v>
      </c>
      <c r="D365" s="5" t="str">
        <f aca="false">Def_Status_Montagem!$A$4</f>
        <v>Comprado / Esperando entrega</v>
      </c>
      <c r="E365" s="4" t="str">
        <f aca="false">Def_Status_Montagem!$B$4</f>
        <v>Contratada (inclui etiqueta)</v>
      </c>
      <c r="F365" s="7"/>
      <c r="G365" s="8"/>
      <c r="H365" s="7" t="str">
        <f aca="false" t="array" ref="H365:H365">INDEX(Def_Instancias_Equipamentos!$E$2:$E$4986, MATCH(K365, Def_Instancias_Equipamentos!$D$2:$D$4986, 0), 1)</f>
        <v>BO-14U</v>
      </c>
      <c r="I365" s="8" t="str">
        <f aca="false" t="array" ref="I365:I365">INDEX(Def_Instancias_Equipamentos!$E$2:$E$4986, MATCH(L365, Def_Instancias_Equipamentos!$D$2:$D$4986, 0), 1)</f>
        <v>BO-14U</v>
      </c>
      <c r="J365" s="8" t="str">
        <f aca="false">IF(H365=I365, "INTERNO", "EXTERNO")</f>
        <v>INTERNO</v>
      </c>
      <c r="K365" s="9" t="str">
        <f aca="false">Def_Instancias_Equipamentos!$D$333</f>
        <v>BO-14U:DI-BPMPkup</v>
      </c>
      <c r="L365" s="4" t="str">
        <f aca="false">Def_Instancias_Equipamentos!$D$855</f>
        <v>BO-14U:DI-BPMSigPatch</v>
      </c>
      <c r="M365" s="10" t="s">
        <v>75</v>
      </c>
      <c r="N365" s="17" t="s">
        <v>82</v>
      </c>
      <c r="O365" s="9" t="str">
        <f aca="false">Def_Sistemas_Conectores_Cabos!$B$8</f>
        <v>SMA-RP 50-ohm</v>
      </c>
      <c r="P365" s="4" t="str">
        <f aca="false">Def_Sistemas_Conectores_Cabos!$B$8</f>
        <v>SMA-RP 50-ohm</v>
      </c>
      <c r="Q365" s="8" t="s">
        <v>83</v>
      </c>
      <c r="R365" s="11" t="n">
        <v>0.5</v>
      </c>
      <c r="S365" s="11" t="n">
        <v>0.5</v>
      </c>
      <c r="T365" s="4" t="str">
        <f aca="false">Def_Sistemas_Conectores_Cabos!$C$8</f>
        <v>Cabo coaxial semi-rígido</v>
      </c>
      <c r="U365" s="18"/>
      <c r="V365" s="13"/>
    </row>
    <row r="366" customFormat="false" ht="15.75" hidden="true" customHeight="true" outlineLevel="0" collapsed="false">
      <c r="A366" s="4" t="str">
        <f aca="false">Def_Sistemas_Conectores_Cabos!$A$22</f>
        <v>BPM de elétrons</v>
      </c>
      <c r="B366" s="5" t="str">
        <f aca="false">Datas_Entregas!$A$2</f>
        <v>Booster/LTB</v>
      </c>
      <c r="C366" s="6" t="n">
        <f aca="false" t="array" ref="C366:C366">INDEX(Datas_Entregas!$B$2:$B$100, MATCH(B366, Datas_Entregas!$A$2:$A$100, 0), 1)</f>
        <v>43266</v>
      </c>
      <c r="D366" s="5" t="str">
        <f aca="false">Def_Status_Montagem!$A$4</f>
        <v>Comprado / Esperando entrega</v>
      </c>
      <c r="E366" s="4" t="str">
        <f aca="false">Def_Status_Montagem!$B$4</f>
        <v>Contratada (inclui etiqueta)</v>
      </c>
      <c r="F366" s="7"/>
      <c r="G366" s="8"/>
      <c r="H366" s="7" t="str">
        <f aca="false" t="array" ref="H366:H366">INDEX(Def_Instancias_Equipamentos!$E$2:$E$4986, MATCH(K366, Def_Instancias_Equipamentos!$D$2:$D$4986, 0), 1)</f>
        <v>BO-15U</v>
      </c>
      <c r="I366" s="8" t="str">
        <f aca="false" t="array" ref="I366:I366">INDEX(Def_Instancias_Equipamentos!$E$2:$E$4986, MATCH(L366, Def_Instancias_Equipamentos!$D$2:$D$4986, 0), 1)</f>
        <v>BO-15U</v>
      </c>
      <c r="J366" s="8" t="str">
        <f aca="false">IF(H366=I366, "INTERNO", "EXTERNO")</f>
        <v>INTERNO</v>
      </c>
      <c r="K366" s="9" t="str">
        <f aca="false">Def_Instancias_Equipamentos!$D$334</f>
        <v>BO-15U:DI-BPMPkup</v>
      </c>
      <c r="L366" s="4" t="str">
        <f aca="false">Def_Instancias_Equipamentos!$D$856</f>
        <v>BO-15U:DI-BPMSigPatch</v>
      </c>
      <c r="M366" s="10" t="s">
        <v>75</v>
      </c>
      <c r="N366" s="17" t="s">
        <v>82</v>
      </c>
      <c r="O366" s="9" t="str">
        <f aca="false">Def_Sistemas_Conectores_Cabos!$B$8</f>
        <v>SMA-RP 50-ohm</v>
      </c>
      <c r="P366" s="4" t="str">
        <f aca="false">Def_Sistemas_Conectores_Cabos!$B$8</f>
        <v>SMA-RP 50-ohm</v>
      </c>
      <c r="Q366" s="8" t="s">
        <v>83</v>
      </c>
      <c r="R366" s="11" t="n">
        <v>0.5</v>
      </c>
      <c r="S366" s="11" t="n">
        <v>0.5</v>
      </c>
      <c r="T366" s="4" t="str">
        <f aca="false">Def_Sistemas_Conectores_Cabos!$C$8</f>
        <v>Cabo coaxial semi-rígido</v>
      </c>
      <c r="U366" s="18"/>
      <c r="V366" s="13"/>
    </row>
    <row r="367" customFormat="false" ht="15.75" hidden="true" customHeight="true" outlineLevel="0" collapsed="false">
      <c r="A367" s="4" t="str">
        <f aca="false">Def_Sistemas_Conectores_Cabos!$A$22</f>
        <v>BPM de elétrons</v>
      </c>
      <c r="B367" s="5" t="str">
        <f aca="false">Datas_Entregas!$A$2</f>
        <v>Booster/LTB</v>
      </c>
      <c r="C367" s="6" t="n">
        <f aca="false" t="array" ref="C367:C367">INDEX(Datas_Entregas!$B$2:$B$100, MATCH(B367, Datas_Entregas!$A$2:$A$100, 0), 1)</f>
        <v>43266</v>
      </c>
      <c r="D367" s="5" t="str">
        <f aca="false">Def_Status_Montagem!$A$4</f>
        <v>Comprado / Esperando entrega</v>
      </c>
      <c r="E367" s="4" t="str">
        <f aca="false">Def_Status_Montagem!$B$4</f>
        <v>Contratada (inclui etiqueta)</v>
      </c>
      <c r="F367" s="7"/>
      <c r="G367" s="8"/>
      <c r="H367" s="7" t="str">
        <f aca="false" t="array" ref="H367:H367">INDEX(Def_Instancias_Equipamentos!$E$2:$E$4986, MATCH(K367, Def_Instancias_Equipamentos!$D$2:$D$4986, 0), 1)</f>
        <v>BO-16U</v>
      </c>
      <c r="I367" s="8" t="str">
        <f aca="false" t="array" ref="I367:I367">INDEX(Def_Instancias_Equipamentos!$E$2:$E$4986, MATCH(L367, Def_Instancias_Equipamentos!$D$2:$D$4986, 0), 1)</f>
        <v>BO-16U</v>
      </c>
      <c r="J367" s="8" t="str">
        <f aca="false">IF(H367=I367, "INTERNO", "EXTERNO")</f>
        <v>INTERNO</v>
      </c>
      <c r="K367" s="9" t="str">
        <f aca="false">Def_Instancias_Equipamentos!$D$335</f>
        <v>BO-16U:DI-BPMPkup</v>
      </c>
      <c r="L367" s="4" t="str">
        <f aca="false">Def_Instancias_Equipamentos!$D$857</f>
        <v>BO-16U:DI-BPMSigPatch</v>
      </c>
      <c r="M367" s="10" t="s">
        <v>75</v>
      </c>
      <c r="N367" s="17" t="s">
        <v>82</v>
      </c>
      <c r="O367" s="9" t="str">
        <f aca="false">Def_Sistemas_Conectores_Cabos!$B$8</f>
        <v>SMA-RP 50-ohm</v>
      </c>
      <c r="P367" s="4" t="str">
        <f aca="false">Def_Sistemas_Conectores_Cabos!$B$8</f>
        <v>SMA-RP 50-ohm</v>
      </c>
      <c r="Q367" s="8" t="s">
        <v>83</v>
      </c>
      <c r="R367" s="11" t="n">
        <v>0.5</v>
      </c>
      <c r="S367" s="11" t="n">
        <v>0.5</v>
      </c>
      <c r="T367" s="4" t="str">
        <f aca="false">Def_Sistemas_Conectores_Cabos!$C$8</f>
        <v>Cabo coaxial semi-rígido</v>
      </c>
      <c r="U367" s="18"/>
      <c r="V367" s="13"/>
    </row>
    <row r="368" customFormat="false" ht="15.75" hidden="true" customHeight="true" outlineLevel="0" collapsed="false">
      <c r="A368" s="4" t="str">
        <f aca="false">Def_Sistemas_Conectores_Cabos!$A$22</f>
        <v>BPM de elétrons</v>
      </c>
      <c r="B368" s="5" t="str">
        <f aca="false">Datas_Entregas!$A$2</f>
        <v>Booster/LTB</v>
      </c>
      <c r="C368" s="6" t="n">
        <f aca="false" t="array" ref="C368:C368">INDEX(Datas_Entregas!$B$2:$B$100, MATCH(B368, Datas_Entregas!$A$2:$A$100, 0), 1)</f>
        <v>43266</v>
      </c>
      <c r="D368" s="5" t="str">
        <f aca="false">Def_Status_Montagem!$A$4</f>
        <v>Comprado / Esperando entrega</v>
      </c>
      <c r="E368" s="4" t="str">
        <f aca="false">Def_Status_Montagem!$B$4</f>
        <v>Contratada (inclui etiqueta)</v>
      </c>
      <c r="F368" s="7"/>
      <c r="G368" s="8"/>
      <c r="H368" s="7" t="str">
        <f aca="false" t="array" ref="H368:H368">INDEX(Def_Instancias_Equipamentos!$E$2:$E$4986, MATCH(K368, Def_Instancias_Equipamentos!$D$2:$D$4986, 0), 1)</f>
        <v>BO-17U</v>
      </c>
      <c r="I368" s="8" t="str">
        <f aca="false" t="array" ref="I368:I368">INDEX(Def_Instancias_Equipamentos!$E$2:$E$4986, MATCH(L368, Def_Instancias_Equipamentos!$D$2:$D$4986, 0), 1)</f>
        <v>BO-17U</v>
      </c>
      <c r="J368" s="8" t="str">
        <f aca="false">IF(H368=I368, "INTERNO", "EXTERNO")</f>
        <v>INTERNO</v>
      </c>
      <c r="K368" s="9" t="str">
        <f aca="false">Def_Instancias_Equipamentos!$D$336</f>
        <v>BO-17U:DI-BPMPkup</v>
      </c>
      <c r="L368" s="4" t="str">
        <f aca="false">Def_Instancias_Equipamentos!$D$858</f>
        <v>BO-17U:DI-BPMSigPatch</v>
      </c>
      <c r="M368" s="10" t="s">
        <v>75</v>
      </c>
      <c r="N368" s="17" t="s">
        <v>82</v>
      </c>
      <c r="O368" s="9" t="str">
        <f aca="false">Def_Sistemas_Conectores_Cabos!$B$8</f>
        <v>SMA-RP 50-ohm</v>
      </c>
      <c r="P368" s="4" t="str">
        <f aca="false">Def_Sistemas_Conectores_Cabos!$B$8</f>
        <v>SMA-RP 50-ohm</v>
      </c>
      <c r="Q368" s="8" t="s">
        <v>83</v>
      </c>
      <c r="R368" s="11" t="n">
        <v>0.5</v>
      </c>
      <c r="S368" s="11" t="n">
        <v>0.5</v>
      </c>
      <c r="T368" s="4" t="str">
        <f aca="false">Def_Sistemas_Conectores_Cabos!$C$8</f>
        <v>Cabo coaxial semi-rígido</v>
      </c>
      <c r="U368" s="18"/>
      <c r="V368" s="13"/>
    </row>
    <row r="369" customFormat="false" ht="15.75" hidden="true" customHeight="true" outlineLevel="0" collapsed="false">
      <c r="A369" s="4" t="str">
        <f aca="false">Def_Sistemas_Conectores_Cabos!$A$22</f>
        <v>BPM de elétrons</v>
      </c>
      <c r="B369" s="5" t="str">
        <f aca="false">Datas_Entregas!$A$2</f>
        <v>Booster/LTB</v>
      </c>
      <c r="C369" s="6" t="n">
        <f aca="false" t="array" ref="C369:C369">INDEX(Datas_Entregas!$B$2:$B$100, MATCH(B369, Datas_Entregas!$A$2:$A$100, 0), 1)</f>
        <v>43266</v>
      </c>
      <c r="D369" s="5" t="str">
        <f aca="false">Def_Status_Montagem!$A$4</f>
        <v>Comprado / Esperando entrega</v>
      </c>
      <c r="E369" s="4" t="str">
        <f aca="false">Def_Status_Montagem!$B$4</f>
        <v>Contratada (inclui etiqueta)</v>
      </c>
      <c r="F369" s="7"/>
      <c r="G369" s="8"/>
      <c r="H369" s="7" t="str">
        <f aca="false" t="array" ref="H369:H369">INDEX(Def_Instancias_Equipamentos!$E$2:$E$4986, MATCH(K369, Def_Instancias_Equipamentos!$D$2:$D$4986, 0), 1)</f>
        <v>BO-18U</v>
      </c>
      <c r="I369" s="8" t="str">
        <f aca="false" t="array" ref="I369:I369">INDEX(Def_Instancias_Equipamentos!$E$2:$E$4986, MATCH(L369, Def_Instancias_Equipamentos!$D$2:$D$4986, 0), 1)</f>
        <v>BO-18U</v>
      </c>
      <c r="J369" s="8" t="str">
        <f aca="false">IF(H369=I369, "INTERNO", "EXTERNO")</f>
        <v>INTERNO</v>
      </c>
      <c r="K369" s="9" t="str">
        <f aca="false">Def_Instancias_Equipamentos!$D$337</f>
        <v>BO-18U:DI-BPMPkup</v>
      </c>
      <c r="L369" s="4" t="str">
        <f aca="false">Def_Instancias_Equipamentos!$D$859</f>
        <v>BO-18U:DI-BPMSigPatch</v>
      </c>
      <c r="M369" s="10" t="s">
        <v>75</v>
      </c>
      <c r="N369" s="17" t="s">
        <v>82</v>
      </c>
      <c r="O369" s="9" t="str">
        <f aca="false">Def_Sistemas_Conectores_Cabos!$B$8</f>
        <v>SMA-RP 50-ohm</v>
      </c>
      <c r="P369" s="4" t="str">
        <f aca="false">Def_Sistemas_Conectores_Cabos!$B$8</f>
        <v>SMA-RP 50-ohm</v>
      </c>
      <c r="Q369" s="8" t="s">
        <v>83</v>
      </c>
      <c r="R369" s="11" t="n">
        <v>0.5</v>
      </c>
      <c r="S369" s="11" t="n">
        <v>0.5</v>
      </c>
      <c r="T369" s="4" t="str">
        <f aca="false">Def_Sistemas_Conectores_Cabos!$C$8</f>
        <v>Cabo coaxial semi-rígido</v>
      </c>
      <c r="U369" s="18"/>
      <c r="V369" s="13"/>
    </row>
    <row r="370" customFormat="false" ht="15.75" hidden="true" customHeight="true" outlineLevel="0" collapsed="false">
      <c r="A370" s="4" t="str">
        <f aca="false">Def_Sistemas_Conectores_Cabos!$A$22</f>
        <v>BPM de elétrons</v>
      </c>
      <c r="B370" s="5" t="str">
        <f aca="false">Datas_Entregas!$A$2</f>
        <v>Booster/LTB</v>
      </c>
      <c r="C370" s="6" t="n">
        <f aca="false" t="array" ref="C370:C370">INDEX(Datas_Entregas!$B$2:$B$100, MATCH(B370, Datas_Entregas!$A$2:$A$100, 0), 1)</f>
        <v>43266</v>
      </c>
      <c r="D370" s="5" t="str">
        <f aca="false">Def_Status_Montagem!$A$4</f>
        <v>Comprado / Esperando entrega</v>
      </c>
      <c r="E370" s="4" t="str">
        <f aca="false">Def_Status_Montagem!$B$4</f>
        <v>Contratada (inclui etiqueta)</v>
      </c>
      <c r="F370" s="7"/>
      <c r="G370" s="8"/>
      <c r="H370" s="7" t="str">
        <f aca="false" t="array" ref="H370:H370">INDEX(Def_Instancias_Equipamentos!$E$2:$E$4986, MATCH(K370, Def_Instancias_Equipamentos!$D$2:$D$4986, 0), 1)</f>
        <v>BO-19U</v>
      </c>
      <c r="I370" s="8" t="str">
        <f aca="false" t="array" ref="I370:I370">INDEX(Def_Instancias_Equipamentos!$E$2:$E$4986, MATCH(L370, Def_Instancias_Equipamentos!$D$2:$D$4986, 0), 1)</f>
        <v>BO-19U</v>
      </c>
      <c r="J370" s="8" t="str">
        <f aca="false">IF(H370=I370, "INTERNO", "EXTERNO")</f>
        <v>INTERNO</v>
      </c>
      <c r="K370" s="9" t="str">
        <f aca="false">Def_Instancias_Equipamentos!$D$338</f>
        <v>BO-19U:DI-BPMPkup</v>
      </c>
      <c r="L370" s="4" t="str">
        <f aca="false">Def_Instancias_Equipamentos!$D$860</f>
        <v>BO-19U:DI-BPMSigPatch</v>
      </c>
      <c r="M370" s="10" t="s">
        <v>75</v>
      </c>
      <c r="N370" s="17" t="s">
        <v>82</v>
      </c>
      <c r="O370" s="9" t="str">
        <f aca="false">Def_Sistemas_Conectores_Cabos!$B$8</f>
        <v>SMA-RP 50-ohm</v>
      </c>
      <c r="P370" s="4" t="str">
        <f aca="false">Def_Sistemas_Conectores_Cabos!$B$8</f>
        <v>SMA-RP 50-ohm</v>
      </c>
      <c r="Q370" s="8" t="s">
        <v>83</v>
      </c>
      <c r="R370" s="11" t="n">
        <v>0.5</v>
      </c>
      <c r="S370" s="11" t="n">
        <v>0.5</v>
      </c>
      <c r="T370" s="4" t="str">
        <f aca="false">Def_Sistemas_Conectores_Cabos!$C$8</f>
        <v>Cabo coaxial semi-rígido</v>
      </c>
      <c r="U370" s="18"/>
      <c r="V370" s="13"/>
    </row>
    <row r="371" customFormat="false" ht="15.75" hidden="true" customHeight="true" outlineLevel="0" collapsed="false">
      <c r="A371" s="4" t="str">
        <f aca="false">Def_Sistemas_Conectores_Cabos!$A$22</f>
        <v>BPM de elétrons</v>
      </c>
      <c r="B371" s="5" t="str">
        <f aca="false">Datas_Entregas!$A$2</f>
        <v>Booster/LTB</v>
      </c>
      <c r="C371" s="6" t="n">
        <f aca="false" t="array" ref="C371:C371">INDEX(Datas_Entregas!$B$2:$B$100, MATCH(B371, Datas_Entregas!$A$2:$A$100, 0), 1)</f>
        <v>43266</v>
      </c>
      <c r="D371" s="5" t="str">
        <f aca="false">Def_Status_Montagem!$A$4</f>
        <v>Comprado / Esperando entrega</v>
      </c>
      <c r="E371" s="4" t="str">
        <f aca="false">Def_Status_Montagem!$B$4</f>
        <v>Contratada (inclui etiqueta)</v>
      </c>
      <c r="F371" s="7"/>
      <c r="G371" s="8"/>
      <c r="H371" s="7" t="str">
        <f aca="false" t="array" ref="H371:H371">INDEX(Def_Instancias_Equipamentos!$E$2:$E$4986, MATCH(K371, Def_Instancias_Equipamentos!$D$2:$D$4986, 0), 1)</f>
        <v>BO-20U</v>
      </c>
      <c r="I371" s="8" t="str">
        <f aca="false" t="array" ref="I371:I371">INDEX(Def_Instancias_Equipamentos!$E$2:$E$4986, MATCH(L371, Def_Instancias_Equipamentos!$D$2:$D$4986, 0), 1)</f>
        <v>BO-20U</v>
      </c>
      <c r="J371" s="8" t="str">
        <f aca="false">IF(H371=I371, "INTERNO", "EXTERNO")</f>
        <v>INTERNO</v>
      </c>
      <c r="K371" s="9" t="str">
        <f aca="false">Def_Instancias_Equipamentos!$D$339</f>
        <v>BO-20U:DI-BPMPkup</v>
      </c>
      <c r="L371" s="4" t="str">
        <f aca="false">Def_Instancias_Equipamentos!$D$861</f>
        <v>BO-20U:DI-BPMSigPatch</v>
      </c>
      <c r="M371" s="10" t="s">
        <v>75</v>
      </c>
      <c r="N371" s="17" t="s">
        <v>82</v>
      </c>
      <c r="O371" s="9" t="str">
        <f aca="false">Def_Sistemas_Conectores_Cabos!$B$8</f>
        <v>SMA-RP 50-ohm</v>
      </c>
      <c r="P371" s="4" t="str">
        <f aca="false">Def_Sistemas_Conectores_Cabos!$B$8</f>
        <v>SMA-RP 50-ohm</v>
      </c>
      <c r="Q371" s="8" t="s">
        <v>83</v>
      </c>
      <c r="R371" s="11" t="n">
        <v>0.5</v>
      </c>
      <c r="S371" s="11" t="n">
        <v>0.5</v>
      </c>
      <c r="T371" s="4" t="str">
        <f aca="false">Def_Sistemas_Conectores_Cabos!$C$8</f>
        <v>Cabo coaxial semi-rígido</v>
      </c>
      <c r="U371" s="18"/>
      <c r="V371" s="13"/>
    </row>
    <row r="372" customFormat="false" ht="15.75" hidden="true" customHeight="true" outlineLevel="0" collapsed="false">
      <c r="A372" s="4" t="str">
        <f aca="false">Def_Sistemas_Conectores_Cabos!$A$22</f>
        <v>BPM de elétrons</v>
      </c>
      <c r="B372" s="5" t="str">
        <f aca="false">Datas_Entregas!$A$2</f>
        <v>Booster/LTB</v>
      </c>
      <c r="C372" s="6" t="n">
        <f aca="false" t="array" ref="C372:C372">INDEX(Datas_Entregas!$B$2:$B$100, MATCH(B372, Datas_Entregas!$A$2:$A$100, 0), 1)</f>
        <v>43266</v>
      </c>
      <c r="D372" s="5" t="str">
        <f aca="false">Def_Status_Montagem!$A$4</f>
        <v>Comprado / Esperando entrega</v>
      </c>
      <c r="E372" s="4" t="str">
        <f aca="false">Def_Status_Montagem!$B$4</f>
        <v>Contratada (inclui etiqueta)</v>
      </c>
      <c r="F372" s="7"/>
      <c r="G372" s="8"/>
      <c r="H372" s="7" t="str">
        <f aca="false" t="array" ref="H372:H372">INDEX(Def_Instancias_Equipamentos!$E$2:$E$4986, MATCH(K372, Def_Instancias_Equipamentos!$D$2:$D$4986, 0), 1)</f>
        <v>BO-21U</v>
      </c>
      <c r="I372" s="8" t="str">
        <f aca="false" t="array" ref="I372:I372">INDEX(Def_Instancias_Equipamentos!$E$2:$E$4986, MATCH(L372, Def_Instancias_Equipamentos!$D$2:$D$4986, 0), 1)</f>
        <v>BO-21U</v>
      </c>
      <c r="J372" s="8" t="str">
        <f aca="false">IF(H372=I372, "INTERNO", "EXTERNO")</f>
        <v>INTERNO</v>
      </c>
      <c r="K372" s="9" t="str">
        <f aca="false">Def_Instancias_Equipamentos!$D$340</f>
        <v>BO-21U:DI-BPMPkup</v>
      </c>
      <c r="L372" s="4" t="str">
        <f aca="false">Def_Instancias_Equipamentos!$D$862</f>
        <v>BO-21U:DI-BPMSigPatch</v>
      </c>
      <c r="M372" s="10" t="s">
        <v>75</v>
      </c>
      <c r="N372" s="17" t="s">
        <v>82</v>
      </c>
      <c r="O372" s="9" t="str">
        <f aca="false">Def_Sistemas_Conectores_Cabos!$B$8</f>
        <v>SMA-RP 50-ohm</v>
      </c>
      <c r="P372" s="4" t="str">
        <f aca="false">Def_Sistemas_Conectores_Cabos!$B$8</f>
        <v>SMA-RP 50-ohm</v>
      </c>
      <c r="Q372" s="8" t="s">
        <v>83</v>
      </c>
      <c r="R372" s="11" t="n">
        <v>0.5</v>
      </c>
      <c r="S372" s="11" t="n">
        <v>0.5</v>
      </c>
      <c r="T372" s="4" t="str">
        <f aca="false">Def_Sistemas_Conectores_Cabos!$C$8</f>
        <v>Cabo coaxial semi-rígido</v>
      </c>
      <c r="U372" s="18"/>
      <c r="V372" s="13"/>
    </row>
    <row r="373" customFormat="false" ht="15.75" hidden="true" customHeight="true" outlineLevel="0" collapsed="false">
      <c r="A373" s="4" t="str">
        <f aca="false">Def_Sistemas_Conectores_Cabos!$A$22</f>
        <v>BPM de elétrons</v>
      </c>
      <c r="B373" s="5" t="str">
        <f aca="false">Datas_Entregas!$A$2</f>
        <v>Booster/LTB</v>
      </c>
      <c r="C373" s="6" t="n">
        <f aca="false" t="array" ref="C373:C373">INDEX(Datas_Entregas!$B$2:$B$100, MATCH(B373, Datas_Entregas!$A$2:$A$100, 0), 1)</f>
        <v>43266</v>
      </c>
      <c r="D373" s="5" t="str">
        <f aca="false">Def_Status_Montagem!$A$4</f>
        <v>Comprado / Esperando entrega</v>
      </c>
      <c r="E373" s="4" t="str">
        <f aca="false">Def_Status_Montagem!$B$4</f>
        <v>Contratada (inclui etiqueta)</v>
      </c>
      <c r="F373" s="7"/>
      <c r="G373" s="8"/>
      <c r="H373" s="7" t="str">
        <f aca="false" t="array" ref="H373:H373">INDEX(Def_Instancias_Equipamentos!$E$2:$E$4986, MATCH(K373, Def_Instancias_Equipamentos!$D$2:$D$4986, 0), 1)</f>
        <v>BO-22U</v>
      </c>
      <c r="I373" s="8" t="str">
        <f aca="false" t="array" ref="I373:I373">INDEX(Def_Instancias_Equipamentos!$E$2:$E$4986, MATCH(L373, Def_Instancias_Equipamentos!$D$2:$D$4986, 0), 1)</f>
        <v>BO-22U</v>
      </c>
      <c r="J373" s="8" t="str">
        <f aca="false">IF(H373=I373, "INTERNO", "EXTERNO")</f>
        <v>INTERNO</v>
      </c>
      <c r="K373" s="9" t="str">
        <f aca="false">Def_Instancias_Equipamentos!$D$341</f>
        <v>BO-22U:DI-BPMPkup</v>
      </c>
      <c r="L373" s="4" t="str">
        <f aca="false">Def_Instancias_Equipamentos!$D$863</f>
        <v>BO-22U:DI-BPMSigPatch</v>
      </c>
      <c r="M373" s="10" t="s">
        <v>75</v>
      </c>
      <c r="N373" s="17" t="s">
        <v>82</v>
      </c>
      <c r="O373" s="9" t="str">
        <f aca="false">Def_Sistemas_Conectores_Cabos!$B$8</f>
        <v>SMA-RP 50-ohm</v>
      </c>
      <c r="P373" s="4" t="str">
        <f aca="false">Def_Sistemas_Conectores_Cabos!$B$8</f>
        <v>SMA-RP 50-ohm</v>
      </c>
      <c r="Q373" s="8" t="s">
        <v>83</v>
      </c>
      <c r="R373" s="11" t="n">
        <v>0.5</v>
      </c>
      <c r="S373" s="11" t="n">
        <v>0.5</v>
      </c>
      <c r="T373" s="4" t="str">
        <f aca="false">Def_Sistemas_Conectores_Cabos!$C$8</f>
        <v>Cabo coaxial semi-rígido</v>
      </c>
      <c r="U373" s="18"/>
      <c r="V373" s="13"/>
    </row>
    <row r="374" customFormat="false" ht="15.75" hidden="true" customHeight="true" outlineLevel="0" collapsed="false">
      <c r="A374" s="4" t="str">
        <f aca="false">Def_Sistemas_Conectores_Cabos!$A$22</f>
        <v>BPM de elétrons</v>
      </c>
      <c r="B374" s="5" t="str">
        <f aca="false">Datas_Entregas!$A$2</f>
        <v>Booster/LTB</v>
      </c>
      <c r="C374" s="6" t="n">
        <f aca="false" t="array" ref="C374:C374">INDEX(Datas_Entregas!$B$2:$B$100, MATCH(B374, Datas_Entregas!$A$2:$A$100, 0), 1)</f>
        <v>43266</v>
      </c>
      <c r="D374" s="5" t="str">
        <f aca="false">Def_Status_Montagem!$A$4</f>
        <v>Comprado / Esperando entrega</v>
      </c>
      <c r="E374" s="4" t="str">
        <f aca="false">Def_Status_Montagem!$B$4</f>
        <v>Contratada (inclui etiqueta)</v>
      </c>
      <c r="F374" s="7"/>
      <c r="G374" s="8"/>
      <c r="H374" s="7" t="str">
        <f aca="false" t="array" ref="H374:H374">INDEX(Def_Instancias_Equipamentos!$E$2:$E$4986, MATCH(K374, Def_Instancias_Equipamentos!$D$2:$D$4986, 0), 1)</f>
        <v>BO-23U</v>
      </c>
      <c r="I374" s="8" t="str">
        <f aca="false" t="array" ref="I374:I374">INDEX(Def_Instancias_Equipamentos!$E$2:$E$4986, MATCH(L374, Def_Instancias_Equipamentos!$D$2:$D$4986, 0), 1)</f>
        <v>BO-23U</v>
      </c>
      <c r="J374" s="8" t="str">
        <f aca="false">IF(H374=I374, "INTERNO", "EXTERNO")</f>
        <v>INTERNO</v>
      </c>
      <c r="K374" s="9" t="str">
        <f aca="false">Def_Instancias_Equipamentos!$D$342</f>
        <v>BO-23U:DI-BPMPkup</v>
      </c>
      <c r="L374" s="4" t="str">
        <f aca="false">Def_Instancias_Equipamentos!$D$864</f>
        <v>BO-23U:DI-BPMSigPatch</v>
      </c>
      <c r="M374" s="10" t="s">
        <v>75</v>
      </c>
      <c r="N374" s="17" t="s">
        <v>82</v>
      </c>
      <c r="O374" s="9" t="str">
        <f aca="false">Def_Sistemas_Conectores_Cabos!$B$8</f>
        <v>SMA-RP 50-ohm</v>
      </c>
      <c r="P374" s="4" t="str">
        <f aca="false">Def_Sistemas_Conectores_Cabos!$B$8</f>
        <v>SMA-RP 50-ohm</v>
      </c>
      <c r="Q374" s="8" t="s">
        <v>83</v>
      </c>
      <c r="R374" s="11" t="n">
        <v>0.5</v>
      </c>
      <c r="S374" s="11" t="n">
        <v>0.5</v>
      </c>
      <c r="T374" s="4" t="str">
        <f aca="false">Def_Sistemas_Conectores_Cabos!$C$8</f>
        <v>Cabo coaxial semi-rígido</v>
      </c>
      <c r="U374" s="18"/>
      <c r="V374" s="13"/>
    </row>
    <row r="375" customFormat="false" ht="15.75" hidden="true" customHeight="true" outlineLevel="0" collapsed="false">
      <c r="A375" s="4" t="str">
        <f aca="false">Def_Sistemas_Conectores_Cabos!$A$22</f>
        <v>BPM de elétrons</v>
      </c>
      <c r="B375" s="5" t="str">
        <f aca="false">Datas_Entregas!$A$2</f>
        <v>Booster/LTB</v>
      </c>
      <c r="C375" s="6" t="n">
        <f aca="false" t="array" ref="C375:C375">INDEX(Datas_Entregas!$B$2:$B$100, MATCH(B375, Datas_Entregas!$A$2:$A$100, 0), 1)</f>
        <v>43266</v>
      </c>
      <c r="D375" s="5" t="str">
        <f aca="false">Def_Status_Montagem!$A$4</f>
        <v>Comprado / Esperando entrega</v>
      </c>
      <c r="E375" s="4" t="str">
        <f aca="false">Def_Status_Montagem!$B$4</f>
        <v>Contratada (inclui etiqueta)</v>
      </c>
      <c r="F375" s="7"/>
      <c r="G375" s="8"/>
      <c r="H375" s="7" t="str">
        <f aca="false" t="array" ref="H375:H375">INDEX(Def_Instancias_Equipamentos!$E$2:$E$4986, MATCH(K375, Def_Instancias_Equipamentos!$D$2:$D$4986, 0), 1)</f>
        <v>BO-24U</v>
      </c>
      <c r="I375" s="8" t="str">
        <f aca="false" t="array" ref="I375:I375">INDEX(Def_Instancias_Equipamentos!$E$2:$E$4986, MATCH(L375, Def_Instancias_Equipamentos!$D$2:$D$4986, 0), 1)</f>
        <v>BO-24U</v>
      </c>
      <c r="J375" s="8" t="str">
        <f aca="false">IF(H375=I375, "INTERNO", "EXTERNO")</f>
        <v>INTERNO</v>
      </c>
      <c r="K375" s="9" t="str">
        <f aca="false">Def_Instancias_Equipamentos!$D$343</f>
        <v>BO-24U:DI-BPMPkup</v>
      </c>
      <c r="L375" s="4" t="str">
        <f aca="false">Def_Instancias_Equipamentos!$D$865</f>
        <v>BO-24U:DI-BPMSigPatch</v>
      </c>
      <c r="M375" s="10" t="s">
        <v>75</v>
      </c>
      <c r="N375" s="17" t="s">
        <v>82</v>
      </c>
      <c r="O375" s="9" t="str">
        <f aca="false">Def_Sistemas_Conectores_Cabos!$B$8</f>
        <v>SMA-RP 50-ohm</v>
      </c>
      <c r="P375" s="4" t="str">
        <f aca="false">Def_Sistemas_Conectores_Cabos!$B$8</f>
        <v>SMA-RP 50-ohm</v>
      </c>
      <c r="Q375" s="8" t="s">
        <v>83</v>
      </c>
      <c r="R375" s="11" t="n">
        <v>0.5</v>
      </c>
      <c r="S375" s="11" t="n">
        <v>0.5</v>
      </c>
      <c r="T375" s="4" t="str">
        <f aca="false">Def_Sistemas_Conectores_Cabos!$C$8</f>
        <v>Cabo coaxial semi-rígido</v>
      </c>
      <c r="U375" s="18"/>
      <c r="V375" s="13"/>
    </row>
    <row r="376" customFormat="false" ht="15.75" hidden="true" customHeight="true" outlineLevel="0" collapsed="false">
      <c r="A376" s="4" t="str">
        <f aca="false">Def_Sistemas_Conectores_Cabos!$A$22</f>
        <v>BPM de elétrons</v>
      </c>
      <c r="B376" s="5" t="str">
        <f aca="false">Datas_Entregas!$A$2</f>
        <v>Booster/LTB</v>
      </c>
      <c r="C376" s="6" t="n">
        <f aca="false" t="array" ref="C376:C376">INDEX(Datas_Entregas!$B$2:$B$100, MATCH(B376, Datas_Entregas!$A$2:$A$100, 0), 1)</f>
        <v>43266</v>
      </c>
      <c r="D376" s="5" t="str">
        <f aca="false">Def_Status_Montagem!$A$4</f>
        <v>Comprado / Esperando entrega</v>
      </c>
      <c r="E376" s="4" t="str">
        <f aca="false">Def_Status_Montagem!$B$4</f>
        <v>Contratada (inclui etiqueta)</v>
      </c>
      <c r="F376" s="7"/>
      <c r="G376" s="8"/>
      <c r="H376" s="7" t="str">
        <f aca="false" t="array" ref="H376:H376">INDEX(Def_Instancias_Equipamentos!$E$2:$E$4986, MATCH(K376, Def_Instancias_Equipamentos!$D$2:$D$4986, 0), 1)</f>
        <v>BO-25U</v>
      </c>
      <c r="I376" s="8" t="str">
        <f aca="false" t="array" ref="I376:I376">INDEX(Def_Instancias_Equipamentos!$E$2:$E$4986, MATCH(L376, Def_Instancias_Equipamentos!$D$2:$D$4986, 0), 1)</f>
        <v>BO-25U</v>
      </c>
      <c r="J376" s="8" t="str">
        <f aca="false">IF(H376=I376, "INTERNO", "EXTERNO")</f>
        <v>INTERNO</v>
      </c>
      <c r="K376" s="9" t="str">
        <f aca="false">Def_Instancias_Equipamentos!$D$344</f>
        <v>BO-25U:DI-BPMPkup</v>
      </c>
      <c r="L376" s="4" t="str">
        <f aca="false">Def_Instancias_Equipamentos!$D$866</f>
        <v>BO-25U:DI-BPMSigPatch</v>
      </c>
      <c r="M376" s="10" t="s">
        <v>75</v>
      </c>
      <c r="N376" s="17" t="s">
        <v>82</v>
      </c>
      <c r="O376" s="9" t="str">
        <f aca="false">Def_Sistemas_Conectores_Cabos!$B$8</f>
        <v>SMA-RP 50-ohm</v>
      </c>
      <c r="P376" s="4" t="str">
        <f aca="false">Def_Sistemas_Conectores_Cabos!$B$8</f>
        <v>SMA-RP 50-ohm</v>
      </c>
      <c r="Q376" s="8" t="s">
        <v>83</v>
      </c>
      <c r="R376" s="11" t="n">
        <v>0.5</v>
      </c>
      <c r="S376" s="11" t="n">
        <v>0.5</v>
      </c>
      <c r="T376" s="4" t="str">
        <f aca="false">Def_Sistemas_Conectores_Cabos!$C$8</f>
        <v>Cabo coaxial semi-rígido</v>
      </c>
      <c r="U376" s="18"/>
      <c r="V376" s="13"/>
    </row>
    <row r="377" customFormat="false" ht="15.75" hidden="true" customHeight="true" outlineLevel="0" collapsed="false">
      <c r="A377" s="4" t="str">
        <f aca="false">Def_Sistemas_Conectores_Cabos!$A$22</f>
        <v>BPM de elétrons</v>
      </c>
      <c r="B377" s="5" t="str">
        <f aca="false">Datas_Entregas!$A$2</f>
        <v>Booster/LTB</v>
      </c>
      <c r="C377" s="6" t="n">
        <f aca="false" t="array" ref="C377:C377">INDEX(Datas_Entregas!$B$2:$B$100, MATCH(B377, Datas_Entregas!$A$2:$A$100, 0), 1)</f>
        <v>43266</v>
      </c>
      <c r="D377" s="5" t="str">
        <f aca="false">Def_Status_Montagem!$A$4</f>
        <v>Comprado / Esperando entrega</v>
      </c>
      <c r="E377" s="4" t="str">
        <f aca="false">Def_Status_Montagem!$B$4</f>
        <v>Contratada (inclui etiqueta)</v>
      </c>
      <c r="F377" s="7"/>
      <c r="G377" s="8"/>
      <c r="H377" s="7" t="str">
        <f aca="false" t="array" ref="H377:H377">INDEX(Def_Instancias_Equipamentos!$E$2:$E$4986, MATCH(K377, Def_Instancias_Equipamentos!$D$2:$D$4986, 0), 1)</f>
        <v>BO-26U</v>
      </c>
      <c r="I377" s="8" t="str">
        <f aca="false" t="array" ref="I377:I377">INDEX(Def_Instancias_Equipamentos!$E$2:$E$4986, MATCH(L377, Def_Instancias_Equipamentos!$D$2:$D$4986, 0), 1)</f>
        <v>BO-26U</v>
      </c>
      <c r="J377" s="8" t="str">
        <f aca="false">IF(H377=I377, "INTERNO", "EXTERNO")</f>
        <v>INTERNO</v>
      </c>
      <c r="K377" s="9" t="str">
        <f aca="false">Def_Instancias_Equipamentos!$D$345</f>
        <v>BO-26U:DI-BPMPkup</v>
      </c>
      <c r="L377" s="4" t="str">
        <f aca="false">Def_Instancias_Equipamentos!$D$867</f>
        <v>BO-26U:DI-BPMSigPatch</v>
      </c>
      <c r="M377" s="10" t="s">
        <v>75</v>
      </c>
      <c r="N377" s="17" t="s">
        <v>82</v>
      </c>
      <c r="O377" s="9" t="str">
        <f aca="false">Def_Sistemas_Conectores_Cabos!$B$8</f>
        <v>SMA-RP 50-ohm</v>
      </c>
      <c r="P377" s="4" t="str">
        <f aca="false">Def_Sistemas_Conectores_Cabos!$B$8</f>
        <v>SMA-RP 50-ohm</v>
      </c>
      <c r="Q377" s="8" t="s">
        <v>83</v>
      </c>
      <c r="R377" s="11" t="n">
        <v>0.5</v>
      </c>
      <c r="S377" s="11" t="n">
        <v>0.5</v>
      </c>
      <c r="T377" s="4" t="str">
        <f aca="false">Def_Sistemas_Conectores_Cabos!$C$8</f>
        <v>Cabo coaxial semi-rígido</v>
      </c>
      <c r="U377" s="18"/>
      <c r="V377" s="13"/>
    </row>
    <row r="378" customFormat="false" ht="15.75" hidden="true" customHeight="true" outlineLevel="0" collapsed="false">
      <c r="A378" s="4" t="str">
        <f aca="false">Def_Sistemas_Conectores_Cabos!$A$22</f>
        <v>BPM de elétrons</v>
      </c>
      <c r="B378" s="5" t="str">
        <f aca="false">Datas_Entregas!$A$2</f>
        <v>Booster/LTB</v>
      </c>
      <c r="C378" s="6" t="n">
        <f aca="false" t="array" ref="C378:C378">INDEX(Datas_Entregas!$B$2:$B$100, MATCH(B378, Datas_Entregas!$A$2:$A$100, 0), 1)</f>
        <v>43266</v>
      </c>
      <c r="D378" s="5" t="str">
        <f aca="false">Def_Status_Montagem!$A$4</f>
        <v>Comprado / Esperando entrega</v>
      </c>
      <c r="E378" s="4" t="str">
        <f aca="false">Def_Status_Montagem!$B$4</f>
        <v>Contratada (inclui etiqueta)</v>
      </c>
      <c r="F378" s="7"/>
      <c r="G378" s="8"/>
      <c r="H378" s="7" t="str">
        <f aca="false" t="array" ref="H378:H378">INDEX(Def_Instancias_Equipamentos!$E$2:$E$4986, MATCH(K378, Def_Instancias_Equipamentos!$D$2:$D$4986, 0), 1)</f>
        <v>BO-27U</v>
      </c>
      <c r="I378" s="8" t="str">
        <f aca="false" t="array" ref="I378:I378">INDEX(Def_Instancias_Equipamentos!$E$2:$E$4986, MATCH(L378, Def_Instancias_Equipamentos!$D$2:$D$4986, 0), 1)</f>
        <v>BO-27U</v>
      </c>
      <c r="J378" s="8" t="str">
        <f aca="false">IF(H378=I378, "INTERNO", "EXTERNO")</f>
        <v>INTERNO</v>
      </c>
      <c r="K378" s="9" t="str">
        <f aca="false">Def_Instancias_Equipamentos!$D$346</f>
        <v>BO-27U:DI-BPMPkup</v>
      </c>
      <c r="L378" s="4" t="str">
        <f aca="false">Def_Instancias_Equipamentos!$D$868</f>
        <v>BO-27U:DI-BPMSigPatch</v>
      </c>
      <c r="M378" s="10" t="s">
        <v>75</v>
      </c>
      <c r="N378" s="17" t="s">
        <v>82</v>
      </c>
      <c r="O378" s="9" t="str">
        <f aca="false">Def_Sistemas_Conectores_Cabos!$B$8</f>
        <v>SMA-RP 50-ohm</v>
      </c>
      <c r="P378" s="4" t="str">
        <f aca="false">Def_Sistemas_Conectores_Cabos!$B$8</f>
        <v>SMA-RP 50-ohm</v>
      </c>
      <c r="Q378" s="8" t="s">
        <v>83</v>
      </c>
      <c r="R378" s="11" t="n">
        <v>0.5</v>
      </c>
      <c r="S378" s="11" t="n">
        <v>0.5</v>
      </c>
      <c r="T378" s="4" t="str">
        <f aca="false">Def_Sistemas_Conectores_Cabos!$C$8</f>
        <v>Cabo coaxial semi-rígido</v>
      </c>
      <c r="U378" s="18"/>
      <c r="V378" s="13"/>
    </row>
    <row r="379" customFormat="false" ht="15.75" hidden="true" customHeight="true" outlineLevel="0" collapsed="false">
      <c r="A379" s="4" t="str">
        <f aca="false">Def_Sistemas_Conectores_Cabos!$A$22</f>
        <v>BPM de elétrons</v>
      </c>
      <c r="B379" s="5" t="str">
        <f aca="false">Datas_Entregas!$A$2</f>
        <v>Booster/LTB</v>
      </c>
      <c r="C379" s="6" t="n">
        <f aca="false" t="array" ref="C379:C379">INDEX(Datas_Entregas!$B$2:$B$100, MATCH(B379, Datas_Entregas!$A$2:$A$100, 0), 1)</f>
        <v>43266</v>
      </c>
      <c r="D379" s="5" t="str">
        <f aca="false">Def_Status_Montagem!$A$4</f>
        <v>Comprado / Esperando entrega</v>
      </c>
      <c r="E379" s="4" t="str">
        <f aca="false">Def_Status_Montagem!$B$4</f>
        <v>Contratada (inclui etiqueta)</v>
      </c>
      <c r="F379" s="7"/>
      <c r="G379" s="8"/>
      <c r="H379" s="7" t="str">
        <f aca="false" t="array" ref="H379:H379">INDEX(Def_Instancias_Equipamentos!$E$2:$E$4986, MATCH(K379, Def_Instancias_Equipamentos!$D$2:$D$4986, 0), 1)</f>
        <v>BO-28U</v>
      </c>
      <c r="I379" s="8" t="str">
        <f aca="false" t="array" ref="I379:I379">INDEX(Def_Instancias_Equipamentos!$E$2:$E$4986, MATCH(L379, Def_Instancias_Equipamentos!$D$2:$D$4986, 0), 1)</f>
        <v>BO-28U</v>
      </c>
      <c r="J379" s="8" t="str">
        <f aca="false">IF(H379=I379, "INTERNO", "EXTERNO")</f>
        <v>INTERNO</v>
      </c>
      <c r="K379" s="9" t="str">
        <f aca="false">Def_Instancias_Equipamentos!$D$347</f>
        <v>BO-28U:DI-BPMPkup</v>
      </c>
      <c r="L379" s="4" t="str">
        <f aca="false">Def_Instancias_Equipamentos!$D$869</f>
        <v>BO-28U:DI-BPMSigPatch</v>
      </c>
      <c r="M379" s="10" t="s">
        <v>75</v>
      </c>
      <c r="N379" s="17" t="s">
        <v>82</v>
      </c>
      <c r="O379" s="9" t="str">
        <f aca="false">Def_Sistemas_Conectores_Cabos!$B$8</f>
        <v>SMA-RP 50-ohm</v>
      </c>
      <c r="P379" s="4" t="str">
        <f aca="false">Def_Sistemas_Conectores_Cabos!$B$8</f>
        <v>SMA-RP 50-ohm</v>
      </c>
      <c r="Q379" s="8" t="s">
        <v>83</v>
      </c>
      <c r="R379" s="11" t="n">
        <v>0.5</v>
      </c>
      <c r="S379" s="11" t="n">
        <v>0.5</v>
      </c>
      <c r="T379" s="4" t="str">
        <f aca="false">Def_Sistemas_Conectores_Cabos!$C$8</f>
        <v>Cabo coaxial semi-rígido</v>
      </c>
      <c r="U379" s="18"/>
      <c r="V379" s="13"/>
    </row>
    <row r="380" customFormat="false" ht="15.75" hidden="true" customHeight="true" outlineLevel="0" collapsed="false">
      <c r="A380" s="4" t="str">
        <f aca="false">Def_Sistemas_Conectores_Cabos!$A$22</f>
        <v>BPM de elétrons</v>
      </c>
      <c r="B380" s="5" t="str">
        <f aca="false">Datas_Entregas!$A$2</f>
        <v>Booster/LTB</v>
      </c>
      <c r="C380" s="6" t="n">
        <f aca="false" t="array" ref="C380:C380">INDEX(Datas_Entregas!$B$2:$B$100, MATCH(B380, Datas_Entregas!$A$2:$A$100, 0), 1)</f>
        <v>43266</v>
      </c>
      <c r="D380" s="5" t="str">
        <f aca="false">Def_Status_Montagem!$A$4</f>
        <v>Comprado / Esperando entrega</v>
      </c>
      <c r="E380" s="4" t="str">
        <f aca="false">Def_Status_Montagem!$B$4</f>
        <v>Contratada (inclui etiqueta)</v>
      </c>
      <c r="F380" s="7"/>
      <c r="G380" s="8"/>
      <c r="H380" s="7" t="str">
        <f aca="false" t="array" ref="H380:H380">INDEX(Def_Instancias_Equipamentos!$E$2:$E$4986, MATCH(K380, Def_Instancias_Equipamentos!$D$2:$D$4986, 0), 1)</f>
        <v>BO-29U</v>
      </c>
      <c r="I380" s="8" t="str">
        <f aca="false" t="array" ref="I380:I380">INDEX(Def_Instancias_Equipamentos!$E$2:$E$4986, MATCH(L380, Def_Instancias_Equipamentos!$D$2:$D$4986, 0), 1)</f>
        <v>BO-29U</v>
      </c>
      <c r="J380" s="8" t="str">
        <f aca="false">IF(H380=I380, "INTERNO", "EXTERNO")</f>
        <v>INTERNO</v>
      </c>
      <c r="K380" s="9" t="str">
        <f aca="false">Def_Instancias_Equipamentos!$D$348</f>
        <v>BO-29U:DI-BPMPkup</v>
      </c>
      <c r="L380" s="4" t="str">
        <f aca="false">Def_Instancias_Equipamentos!$D$870</f>
        <v>BO-29U:DI-BPMSigPatch</v>
      </c>
      <c r="M380" s="10" t="s">
        <v>75</v>
      </c>
      <c r="N380" s="17" t="s">
        <v>82</v>
      </c>
      <c r="O380" s="9" t="str">
        <f aca="false">Def_Sistemas_Conectores_Cabos!$B$8</f>
        <v>SMA-RP 50-ohm</v>
      </c>
      <c r="P380" s="4" t="str">
        <f aca="false">Def_Sistemas_Conectores_Cabos!$B$8</f>
        <v>SMA-RP 50-ohm</v>
      </c>
      <c r="Q380" s="8" t="s">
        <v>83</v>
      </c>
      <c r="R380" s="11" t="n">
        <v>0.5</v>
      </c>
      <c r="S380" s="11" t="n">
        <v>0.5</v>
      </c>
      <c r="T380" s="4" t="str">
        <f aca="false">Def_Sistemas_Conectores_Cabos!$C$8</f>
        <v>Cabo coaxial semi-rígido</v>
      </c>
      <c r="U380" s="18"/>
      <c r="V380" s="13"/>
    </row>
    <row r="381" customFormat="false" ht="15.75" hidden="true" customHeight="true" outlineLevel="0" collapsed="false">
      <c r="A381" s="4" t="str">
        <f aca="false">Def_Sistemas_Conectores_Cabos!$A$22</f>
        <v>BPM de elétrons</v>
      </c>
      <c r="B381" s="5" t="str">
        <f aca="false">Datas_Entregas!$A$2</f>
        <v>Booster/LTB</v>
      </c>
      <c r="C381" s="6" t="n">
        <f aca="false" t="array" ref="C381:C381">INDEX(Datas_Entregas!$B$2:$B$100, MATCH(B381, Datas_Entregas!$A$2:$A$100, 0), 1)</f>
        <v>43266</v>
      </c>
      <c r="D381" s="5" t="str">
        <f aca="false">Def_Status_Montagem!$A$4</f>
        <v>Comprado / Esperando entrega</v>
      </c>
      <c r="E381" s="4" t="str">
        <f aca="false">Def_Status_Montagem!$B$4</f>
        <v>Contratada (inclui etiqueta)</v>
      </c>
      <c r="F381" s="7"/>
      <c r="G381" s="8"/>
      <c r="H381" s="7" t="str">
        <f aca="false" t="array" ref="H381:H381">INDEX(Def_Instancias_Equipamentos!$E$2:$E$4986, MATCH(K381, Def_Instancias_Equipamentos!$D$2:$D$4986, 0), 1)</f>
        <v>BO-30U</v>
      </c>
      <c r="I381" s="8" t="str">
        <f aca="false" t="array" ref="I381:I381">INDEX(Def_Instancias_Equipamentos!$E$2:$E$4986, MATCH(L381, Def_Instancias_Equipamentos!$D$2:$D$4986, 0), 1)</f>
        <v>BO-30U</v>
      </c>
      <c r="J381" s="8" t="str">
        <f aca="false">IF(H381=I381, "INTERNO", "EXTERNO")</f>
        <v>INTERNO</v>
      </c>
      <c r="K381" s="9" t="str">
        <f aca="false">Def_Instancias_Equipamentos!$D$349</f>
        <v>BO-30U:DI-BPMPkup</v>
      </c>
      <c r="L381" s="4" t="str">
        <f aca="false">Def_Instancias_Equipamentos!$D$871</f>
        <v>BO-30U:DI-BPMSigPatch</v>
      </c>
      <c r="M381" s="10" t="s">
        <v>75</v>
      </c>
      <c r="N381" s="17" t="s">
        <v>82</v>
      </c>
      <c r="O381" s="9" t="str">
        <f aca="false">Def_Sistemas_Conectores_Cabos!$B$8</f>
        <v>SMA-RP 50-ohm</v>
      </c>
      <c r="P381" s="4" t="str">
        <f aca="false">Def_Sistemas_Conectores_Cabos!$B$8</f>
        <v>SMA-RP 50-ohm</v>
      </c>
      <c r="Q381" s="8" t="s">
        <v>83</v>
      </c>
      <c r="R381" s="11" t="n">
        <v>0.5</v>
      </c>
      <c r="S381" s="11" t="n">
        <v>0.5</v>
      </c>
      <c r="T381" s="4" t="str">
        <f aca="false">Def_Sistemas_Conectores_Cabos!$C$8</f>
        <v>Cabo coaxial semi-rígido</v>
      </c>
      <c r="U381" s="18"/>
      <c r="V381" s="13"/>
    </row>
    <row r="382" customFormat="false" ht="15.75" hidden="true" customHeight="true" outlineLevel="0" collapsed="false">
      <c r="A382" s="4" t="str">
        <f aca="false">Def_Sistemas_Conectores_Cabos!$A$22</f>
        <v>BPM de elétrons</v>
      </c>
      <c r="B382" s="5" t="str">
        <f aca="false">Datas_Entregas!$A$2</f>
        <v>Booster/LTB</v>
      </c>
      <c r="C382" s="6" t="n">
        <f aca="false" t="array" ref="C382:C382">INDEX(Datas_Entregas!$B$2:$B$100, MATCH(B382, Datas_Entregas!$A$2:$A$100, 0), 1)</f>
        <v>43266</v>
      </c>
      <c r="D382" s="5" t="str">
        <f aca="false">Def_Status_Montagem!$A$4</f>
        <v>Comprado / Esperando entrega</v>
      </c>
      <c r="E382" s="4" t="str">
        <f aca="false">Def_Status_Montagem!$B$4</f>
        <v>Contratada (inclui etiqueta)</v>
      </c>
      <c r="F382" s="7"/>
      <c r="G382" s="8"/>
      <c r="H382" s="7" t="str">
        <f aca="false" t="array" ref="H382:H382">INDEX(Def_Instancias_Equipamentos!$E$2:$E$4986, MATCH(K382, Def_Instancias_Equipamentos!$D$2:$D$4986, 0), 1)</f>
        <v>BO-31U</v>
      </c>
      <c r="I382" s="8" t="str">
        <f aca="false" t="array" ref="I382:I382">INDEX(Def_Instancias_Equipamentos!$E$2:$E$4986, MATCH(L382, Def_Instancias_Equipamentos!$D$2:$D$4986, 0), 1)</f>
        <v>BO-31U</v>
      </c>
      <c r="J382" s="8" t="str">
        <f aca="false">IF(H382=I382, "INTERNO", "EXTERNO")</f>
        <v>INTERNO</v>
      </c>
      <c r="K382" s="9" t="str">
        <f aca="false">Def_Instancias_Equipamentos!$D$350</f>
        <v>BO-31U:DI-BPMPkup</v>
      </c>
      <c r="L382" s="4" t="str">
        <f aca="false">Def_Instancias_Equipamentos!$D$872</f>
        <v>BO-31U:DI-BPMSigPatch</v>
      </c>
      <c r="M382" s="10" t="s">
        <v>75</v>
      </c>
      <c r="N382" s="17" t="s">
        <v>82</v>
      </c>
      <c r="O382" s="9" t="str">
        <f aca="false">Def_Sistemas_Conectores_Cabos!$B$8</f>
        <v>SMA-RP 50-ohm</v>
      </c>
      <c r="P382" s="4" t="str">
        <f aca="false">Def_Sistemas_Conectores_Cabos!$B$8</f>
        <v>SMA-RP 50-ohm</v>
      </c>
      <c r="Q382" s="8" t="s">
        <v>83</v>
      </c>
      <c r="R382" s="11" t="n">
        <v>0.5</v>
      </c>
      <c r="S382" s="11" t="n">
        <v>0.5</v>
      </c>
      <c r="T382" s="4" t="str">
        <f aca="false">Def_Sistemas_Conectores_Cabos!$C$8</f>
        <v>Cabo coaxial semi-rígido</v>
      </c>
      <c r="U382" s="18"/>
      <c r="V382" s="13"/>
    </row>
    <row r="383" customFormat="false" ht="15.75" hidden="true" customHeight="true" outlineLevel="0" collapsed="false">
      <c r="A383" s="4" t="str">
        <f aca="false">Def_Sistemas_Conectores_Cabos!$A$22</f>
        <v>BPM de elétrons</v>
      </c>
      <c r="B383" s="5" t="str">
        <f aca="false">Datas_Entregas!$A$2</f>
        <v>Booster/LTB</v>
      </c>
      <c r="C383" s="6" t="n">
        <f aca="false" t="array" ref="C383:C383">INDEX(Datas_Entregas!$B$2:$B$100, MATCH(B383, Datas_Entregas!$A$2:$A$100, 0), 1)</f>
        <v>43266</v>
      </c>
      <c r="D383" s="5" t="str">
        <f aca="false">Def_Status_Montagem!$A$4</f>
        <v>Comprado / Esperando entrega</v>
      </c>
      <c r="E383" s="4" t="str">
        <f aca="false">Def_Status_Montagem!$B$4</f>
        <v>Contratada (inclui etiqueta)</v>
      </c>
      <c r="F383" s="7"/>
      <c r="G383" s="8"/>
      <c r="H383" s="7" t="str">
        <f aca="false" t="array" ref="H383:H383">INDEX(Def_Instancias_Equipamentos!$E$2:$E$4986, MATCH(K383, Def_Instancias_Equipamentos!$D$2:$D$4986, 0), 1)</f>
        <v>BO-32U</v>
      </c>
      <c r="I383" s="8" t="str">
        <f aca="false" t="array" ref="I383:I383">INDEX(Def_Instancias_Equipamentos!$E$2:$E$4986, MATCH(L383, Def_Instancias_Equipamentos!$D$2:$D$4986, 0), 1)</f>
        <v>BO-32U</v>
      </c>
      <c r="J383" s="8" t="str">
        <f aca="false">IF(H383=I383, "INTERNO", "EXTERNO")</f>
        <v>INTERNO</v>
      </c>
      <c r="K383" s="9" t="str">
        <f aca="false">Def_Instancias_Equipamentos!$D$351</f>
        <v>BO-32U:DI-BPMPkup</v>
      </c>
      <c r="L383" s="4" t="str">
        <f aca="false">Def_Instancias_Equipamentos!$D$873</f>
        <v>BO-32U:DI-BPMSigPatch</v>
      </c>
      <c r="M383" s="10" t="s">
        <v>75</v>
      </c>
      <c r="N383" s="17" t="s">
        <v>82</v>
      </c>
      <c r="O383" s="9" t="str">
        <f aca="false">Def_Sistemas_Conectores_Cabos!$B$8</f>
        <v>SMA-RP 50-ohm</v>
      </c>
      <c r="P383" s="4" t="str">
        <f aca="false">Def_Sistemas_Conectores_Cabos!$B$8</f>
        <v>SMA-RP 50-ohm</v>
      </c>
      <c r="Q383" s="8" t="s">
        <v>83</v>
      </c>
      <c r="R383" s="11" t="n">
        <v>0.5</v>
      </c>
      <c r="S383" s="11" t="n">
        <v>0.5</v>
      </c>
      <c r="T383" s="4" t="str">
        <f aca="false">Def_Sistemas_Conectores_Cabos!$C$8</f>
        <v>Cabo coaxial semi-rígido</v>
      </c>
      <c r="U383" s="18"/>
      <c r="V383" s="13"/>
    </row>
    <row r="384" customFormat="false" ht="15.75" hidden="true" customHeight="true" outlineLevel="0" collapsed="false">
      <c r="A384" s="4" t="str">
        <f aca="false">Def_Sistemas_Conectores_Cabos!$A$22</f>
        <v>BPM de elétrons</v>
      </c>
      <c r="B384" s="5" t="str">
        <f aca="false">Datas_Entregas!$A$2</f>
        <v>Booster/LTB</v>
      </c>
      <c r="C384" s="6" t="n">
        <f aca="false" t="array" ref="C384:C384">INDEX(Datas_Entregas!$B$2:$B$100, MATCH(B384, Datas_Entregas!$A$2:$A$100, 0), 1)</f>
        <v>43266</v>
      </c>
      <c r="D384" s="5" t="str">
        <f aca="false">Def_Status_Montagem!$A$4</f>
        <v>Comprado / Esperando entrega</v>
      </c>
      <c r="E384" s="4" t="str">
        <f aca="false">Def_Status_Montagem!$B$4</f>
        <v>Contratada (inclui etiqueta)</v>
      </c>
      <c r="F384" s="7"/>
      <c r="G384" s="8"/>
      <c r="H384" s="7" t="str">
        <f aca="false" t="array" ref="H384:H384">INDEX(Def_Instancias_Equipamentos!$E$2:$E$4986, MATCH(K384, Def_Instancias_Equipamentos!$D$2:$D$4986, 0), 1)</f>
        <v>BO-33U</v>
      </c>
      <c r="I384" s="8" t="str">
        <f aca="false" t="array" ref="I384:I384">INDEX(Def_Instancias_Equipamentos!$E$2:$E$4986, MATCH(L384, Def_Instancias_Equipamentos!$D$2:$D$4986, 0), 1)</f>
        <v>BO-33U</v>
      </c>
      <c r="J384" s="8" t="str">
        <f aca="false">IF(H384=I384, "INTERNO", "EXTERNO")</f>
        <v>INTERNO</v>
      </c>
      <c r="K384" s="9" t="str">
        <f aca="false">Def_Instancias_Equipamentos!$D$352</f>
        <v>BO-33U:DI-BPMPkup</v>
      </c>
      <c r="L384" s="4" t="str">
        <f aca="false">Def_Instancias_Equipamentos!$D$874</f>
        <v>BO-33U:DI-BPMSigPatch</v>
      </c>
      <c r="M384" s="10" t="s">
        <v>75</v>
      </c>
      <c r="N384" s="17" t="s">
        <v>82</v>
      </c>
      <c r="O384" s="9" t="str">
        <f aca="false">Def_Sistemas_Conectores_Cabos!$B$8</f>
        <v>SMA-RP 50-ohm</v>
      </c>
      <c r="P384" s="4" t="str">
        <f aca="false">Def_Sistemas_Conectores_Cabos!$B$8</f>
        <v>SMA-RP 50-ohm</v>
      </c>
      <c r="Q384" s="8" t="s">
        <v>83</v>
      </c>
      <c r="R384" s="11" t="n">
        <v>0.5</v>
      </c>
      <c r="S384" s="11" t="n">
        <v>0.5</v>
      </c>
      <c r="T384" s="4" t="str">
        <f aca="false">Def_Sistemas_Conectores_Cabos!$C$8</f>
        <v>Cabo coaxial semi-rígido</v>
      </c>
      <c r="U384" s="18"/>
      <c r="V384" s="13"/>
    </row>
    <row r="385" customFormat="false" ht="15.75" hidden="true" customHeight="true" outlineLevel="0" collapsed="false">
      <c r="A385" s="4" t="str">
        <f aca="false">Def_Sistemas_Conectores_Cabos!$A$22</f>
        <v>BPM de elétrons</v>
      </c>
      <c r="B385" s="5" t="str">
        <f aca="false">Datas_Entregas!$A$2</f>
        <v>Booster/LTB</v>
      </c>
      <c r="C385" s="6" t="n">
        <f aca="false" t="array" ref="C385:C385">INDEX(Datas_Entregas!$B$2:$B$100, MATCH(B385, Datas_Entregas!$A$2:$A$100, 0), 1)</f>
        <v>43266</v>
      </c>
      <c r="D385" s="5" t="str">
        <f aca="false">Def_Status_Montagem!$A$4</f>
        <v>Comprado / Esperando entrega</v>
      </c>
      <c r="E385" s="4" t="str">
        <f aca="false">Def_Status_Montagem!$B$4</f>
        <v>Contratada (inclui etiqueta)</v>
      </c>
      <c r="F385" s="7"/>
      <c r="G385" s="8"/>
      <c r="H385" s="7" t="str">
        <f aca="false" t="array" ref="H385:H385">INDEX(Def_Instancias_Equipamentos!$E$2:$E$4986, MATCH(K385, Def_Instancias_Equipamentos!$D$2:$D$4986, 0), 1)</f>
        <v>BO-34U</v>
      </c>
      <c r="I385" s="8" t="str">
        <f aca="false" t="array" ref="I385:I385">INDEX(Def_Instancias_Equipamentos!$E$2:$E$4986, MATCH(L385, Def_Instancias_Equipamentos!$D$2:$D$4986, 0), 1)</f>
        <v>BO-34U</v>
      </c>
      <c r="J385" s="8" t="str">
        <f aca="false">IF(H385=I385, "INTERNO", "EXTERNO")</f>
        <v>INTERNO</v>
      </c>
      <c r="K385" s="9" t="str">
        <f aca="false">Def_Instancias_Equipamentos!$D$353</f>
        <v>BO-34U:DI-BPMPkup</v>
      </c>
      <c r="L385" s="4" t="str">
        <f aca="false">Def_Instancias_Equipamentos!$D$875</f>
        <v>BO-34U:DI-BPMSigPatch</v>
      </c>
      <c r="M385" s="10" t="s">
        <v>75</v>
      </c>
      <c r="N385" s="17" t="s">
        <v>82</v>
      </c>
      <c r="O385" s="9" t="str">
        <f aca="false">Def_Sistemas_Conectores_Cabos!$B$8</f>
        <v>SMA-RP 50-ohm</v>
      </c>
      <c r="P385" s="4" t="str">
        <f aca="false">Def_Sistemas_Conectores_Cabos!$B$8</f>
        <v>SMA-RP 50-ohm</v>
      </c>
      <c r="Q385" s="8" t="s">
        <v>83</v>
      </c>
      <c r="R385" s="11" t="n">
        <v>0.5</v>
      </c>
      <c r="S385" s="11" t="n">
        <v>0.5</v>
      </c>
      <c r="T385" s="4" t="str">
        <f aca="false">Def_Sistemas_Conectores_Cabos!$C$8</f>
        <v>Cabo coaxial semi-rígido</v>
      </c>
      <c r="U385" s="18"/>
      <c r="V385" s="13"/>
    </row>
    <row r="386" customFormat="false" ht="15.75" hidden="true" customHeight="true" outlineLevel="0" collapsed="false">
      <c r="A386" s="4" t="str">
        <f aca="false">Def_Sistemas_Conectores_Cabos!$A$22</f>
        <v>BPM de elétrons</v>
      </c>
      <c r="B386" s="5" t="str">
        <f aca="false">Datas_Entregas!$A$2</f>
        <v>Booster/LTB</v>
      </c>
      <c r="C386" s="6" t="n">
        <f aca="false" t="array" ref="C386:C386">INDEX(Datas_Entregas!$B$2:$B$100, MATCH(B386, Datas_Entregas!$A$2:$A$100, 0), 1)</f>
        <v>43266</v>
      </c>
      <c r="D386" s="5" t="str">
        <f aca="false">Def_Status_Montagem!$A$4</f>
        <v>Comprado / Esperando entrega</v>
      </c>
      <c r="E386" s="4" t="str">
        <f aca="false">Def_Status_Montagem!$B$4</f>
        <v>Contratada (inclui etiqueta)</v>
      </c>
      <c r="F386" s="7"/>
      <c r="G386" s="8"/>
      <c r="H386" s="7" t="str">
        <f aca="false" t="array" ref="H386:H386">INDEX(Def_Instancias_Equipamentos!$E$2:$E$4986, MATCH(K386, Def_Instancias_Equipamentos!$D$2:$D$4986, 0), 1)</f>
        <v>BO-35U</v>
      </c>
      <c r="I386" s="8" t="str">
        <f aca="false" t="array" ref="I386:I386">INDEX(Def_Instancias_Equipamentos!$E$2:$E$4986, MATCH(L386, Def_Instancias_Equipamentos!$D$2:$D$4986, 0), 1)</f>
        <v>BO-35U</v>
      </c>
      <c r="J386" s="8" t="str">
        <f aca="false">IF(H386=I386, "INTERNO", "EXTERNO")</f>
        <v>INTERNO</v>
      </c>
      <c r="K386" s="9" t="str">
        <f aca="false">Def_Instancias_Equipamentos!$D$354</f>
        <v>BO-35U:DI-BPMPkup</v>
      </c>
      <c r="L386" s="4" t="str">
        <f aca="false">Def_Instancias_Equipamentos!$D$876</f>
        <v>BO-35U:DI-BPMSigPatch</v>
      </c>
      <c r="M386" s="10" t="s">
        <v>75</v>
      </c>
      <c r="N386" s="17" t="s">
        <v>82</v>
      </c>
      <c r="O386" s="9" t="str">
        <f aca="false">Def_Sistemas_Conectores_Cabos!$B$8</f>
        <v>SMA-RP 50-ohm</v>
      </c>
      <c r="P386" s="4" t="str">
        <f aca="false">Def_Sistemas_Conectores_Cabos!$B$8</f>
        <v>SMA-RP 50-ohm</v>
      </c>
      <c r="Q386" s="8" t="s">
        <v>83</v>
      </c>
      <c r="R386" s="11" t="n">
        <v>0.5</v>
      </c>
      <c r="S386" s="11" t="n">
        <v>0.5</v>
      </c>
      <c r="T386" s="4" t="str">
        <f aca="false">Def_Sistemas_Conectores_Cabos!$C$8</f>
        <v>Cabo coaxial semi-rígido</v>
      </c>
      <c r="U386" s="18"/>
      <c r="V386" s="13"/>
    </row>
    <row r="387" customFormat="false" ht="15.75" hidden="true" customHeight="true" outlineLevel="0" collapsed="false">
      <c r="A387" s="4" t="str">
        <f aca="false">Def_Sistemas_Conectores_Cabos!$A$22</f>
        <v>BPM de elétrons</v>
      </c>
      <c r="B387" s="5" t="str">
        <f aca="false">Datas_Entregas!$A$2</f>
        <v>Booster/LTB</v>
      </c>
      <c r="C387" s="6" t="n">
        <f aca="false" t="array" ref="C387:C387">INDEX(Datas_Entregas!$B$2:$B$100, MATCH(B387, Datas_Entregas!$A$2:$A$100, 0), 1)</f>
        <v>43266</v>
      </c>
      <c r="D387" s="5" t="str">
        <f aca="false">Def_Status_Montagem!$A$4</f>
        <v>Comprado / Esperando entrega</v>
      </c>
      <c r="E387" s="4" t="str">
        <f aca="false">Def_Status_Montagem!$B$4</f>
        <v>Contratada (inclui etiqueta)</v>
      </c>
      <c r="F387" s="7"/>
      <c r="G387" s="8"/>
      <c r="H387" s="7" t="str">
        <f aca="false" t="array" ref="H387:H387">INDEX(Def_Instancias_Equipamentos!$E$2:$E$4986, MATCH(K387, Def_Instancias_Equipamentos!$D$2:$D$4986, 0), 1)</f>
        <v>BO-36U</v>
      </c>
      <c r="I387" s="8" t="str">
        <f aca="false" t="array" ref="I387:I387">INDEX(Def_Instancias_Equipamentos!$E$2:$E$4986, MATCH(L387, Def_Instancias_Equipamentos!$D$2:$D$4986, 0), 1)</f>
        <v>BO-36U</v>
      </c>
      <c r="J387" s="8" t="str">
        <f aca="false">IF(H387=I387, "INTERNO", "EXTERNO")</f>
        <v>INTERNO</v>
      </c>
      <c r="K387" s="9" t="str">
        <f aca="false">Def_Instancias_Equipamentos!$D$355</f>
        <v>BO-36U:DI-BPMPkup</v>
      </c>
      <c r="L387" s="4" t="str">
        <f aca="false">Def_Instancias_Equipamentos!$D$877</f>
        <v>BO-36U:DI-BPMSigPatch</v>
      </c>
      <c r="M387" s="10" t="s">
        <v>75</v>
      </c>
      <c r="N387" s="17" t="s">
        <v>82</v>
      </c>
      <c r="O387" s="9" t="str">
        <f aca="false">Def_Sistemas_Conectores_Cabos!$B$8</f>
        <v>SMA-RP 50-ohm</v>
      </c>
      <c r="P387" s="4" t="str">
        <f aca="false">Def_Sistemas_Conectores_Cabos!$B$8</f>
        <v>SMA-RP 50-ohm</v>
      </c>
      <c r="Q387" s="8" t="s">
        <v>83</v>
      </c>
      <c r="R387" s="11" t="n">
        <v>0.5</v>
      </c>
      <c r="S387" s="11" t="n">
        <v>0.5</v>
      </c>
      <c r="T387" s="4" t="str">
        <f aca="false">Def_Sistemas_Conectores_Cabos!$C$8</f>
        <v>Cabo coaxial semi-rígido</v>
      </c>
      <c r="U387" s="18"/>
      <c r="V387" s="13"/>
    </row>
    <row r="388" customFormat="false" ht="15.75" hidden="true" customHeight="true" outlineLevel="0" collapsed="false">
      <c r="A388" s="4" t="str">
        <f aca="false">Def_Sistemas_Conectores_Cabos!$A$22</f>
        <v>BPM de elétrons</v>
      </c>
      <c r="B388" s="5" t="str">
        <f aca="false">Datas_Entregas!$A$2</f>
        <v>Booster/LTB</v>
      </c>
      <c r="C388" s="6" t="n">
        <f aca="false" t="array" ref="C388:C388">INDEX(Datas_Entregas!$B$2:$B$100, MATCH(B388, Datas_Entregas!$A$2:$A$100, 0), 1)</f>
        <v>43266</v>
      </c>
      <c r="D388" s="5" t="str">
        <f aca="false">Def_Status_Montagem!$A$4</f>
        <v>Comprado / Esperando entrega</v>
      </c>
      <c r="E388" s="4" t="str">
        <f aca="false">Def_Status_Montagem!$B$4</f>
        <v>Contratada (inclui etiqueta)</v>
      </c>
      <c r="F388" s="7"/>
      <c r="G388" s="8"/>
      <c r="H388" s="7" t="str">
        <f aca="false" t="array" ref="H388:H388">INDEX(Def_Instancias_Equipamentos!$E$2:$E$4986, MATCH(K388, Def_Instancias_Equipamentos!$D$2:$D$4986, 0), 1)</f>
        <v>BO-37U</v>
      </c>
      <c r="I388" s="8" t="str">
        <f aca="false" t="array" ref="I388:I388">INDEX(Def_Instancias_Equipamentos!$E$2:$E$4986, MATCH(L388, Def_Instancias_Equipamentos!$D$2:$D$4986, 0), 1)</f>
        <v>BO-37U</v>
      </c>
      <c r="J388" s="8" t="str">
        <f aca="false">IF(H388=I388, "INTERNO", "EXTERNO")</f>
        <v>INTERNO</v>
      </c>
      <c r="K388" s="9" t="str">
        <f aca="false">Def_Instancias_Equipamentos!$D$356</f>
        <v>BO-37U:DI-BPMPkup</v>
      </c>
      <c r="L388" s="4" t="str">
        <f aca="false">Def_Instancias_Equipamentos!$D$878</f>
        <v>BO-37U:DI-BPMSigPatch</v>
      </c>
      <c r="M388" s="10" t="s">
        <v>75</v>
      </c>
      <c r="N388" s="17" t="s">
        <v>82</v>
      </c>
      <c r="O388" s="9" t="str">
        <f aca="false">Def_Sistemas_Conectores_Cabos!$B$8</f>
        <v>SMA-RP 50-ohm</v>
      </c>
      <c r="P388" s="4" t="str">
        <f aca="false">Def_Sistemas_Conectores_Cabos!$B$8</f>
        <v>SMA-RP 50-ohm</v>
      </c>
      <c r="Q388" s="8" t="s">
        <v>83</v>
      </c>
      <c r="R388" s="11" t="n">
        <v>0.5</v>
      </c>
      <c r="S388" s="11" t="n">
        <v>0.5</v>
      </c>
      <c r="T388" s="4" t="str">
        <f aca="false">Def_Sistemas_Conectores_Cabos!$C$8</f>
        <v>Cabo coaxial semi-rígido</v>
      </c>
      <c r="U388" s="18"/>
      <c r="V388" s="13"/>
    </row>
    <row r="389" customFormat="false" ht="15.75" hidden="true" customHeight="true" outlineLevel="0" collapsed="false">
      <c r="A389" s="4" t="str">
        <f aca="false">Def_Sistemas_Conectores_Cabos!$A$22</f>
        <v>BPM de elétrons</v>
      </c>
      <c r="B389" s="5" t="str">
        <f aca="false">Datas_Entregas!$A$2</f>
        <v>Booster/LTB</v>
      </c>
      <c r="C389" s="6" t="n">
        <f aca="false" t="array" ref="C389:C389">INDEX(Datas_Entregas!$B$2:$B$100, MATCH(B389, Datas_Entregas!$A$2:$A$100, 0), 1)</f>
        <v>43266</v>
      </c>
      <c r="D389" s="5" t="str">
        <f aca="false">Def_Status_Montagem!$A$4</f>
        <v>Comprado / Esperando entrega</v>
      </c>
      <c r="E389" s="4" t="str">
        <f aca="false">Def_Status_Montagem!$B$4</f>
        <v>Contratada (inclui etiqueta)</v>
      </c>
      <c r="F389" s="7"/>
      <c r="G389" s="8"/>
      <c r="H389" s="7" t="str">
        <f aca="false" t="array" ref="H389:H389">INDEX(Def_Instancias_Equipamentos!$E$2:$E$4986, MATCH(K389, Def_Instancias_Equipamentos!$D$2:$D$4986, 0), 1)</f>
        <v>BO-38U</v>
      </c>
      <c r="I389" s="8" t="str">
        <f aca="false" t="array" ref="I389:I389">INDEX(Def_Instancias_Equipamentos!$E$2:$E$4986, MATCH(L389, Def_Instancias_Equipamentos!$D$2:$D$4986, 0), 1)</f>
        <v>BO-38U</v>
      </c>
      <c r="J389" s="8" t="str">
        <f aca="false">IF(H389=I389, "INTERNO", "EXTERNO")</f>
        <v>INTERNO</v>
      </c>
      <c r="K389" s="9" t="str">
        <f aca="false">Def_Instancias_Equipamentos!$D$357</f>
        <v>BO-38U:DI-BPMPkup</v>
      </c>
      <c r="L389" s="4" t="str">
        <f aca="false">Def_Instancias_Equipamentos!$D$879</f>
        <v>BO-38U:DI-BPMSigPatch</v>
      </c>
      <c r="M389" s="10" t="s">
        <v>75</v>
      </c>
      <c r="N389" s="17" t="s">
        <v>82</v>
      </c>
      <c r="O389" s="9" t="str">
        <f aca="false">Def_Sistemas_Conectores_Cabos!$B$8</f>
        <v>SMA-RP 50-ohm</v>
      </c>
      <c r="P389" s="4" t="str">
        <f aca="false">Def_Sistemas_Conectores_Cabos!$B$8</f>
        <v>SMA-RP 50-ohm</v>
      </c>
      <c r="Q389" s="8" t="s">
        <v>83</v>
      </c>
      <c r="R389" s="11" t="n">
        <v>0.5</v>
      </c>
      <c r="S389" s="11" t="n">
        <v>0.5</v>
      </c>
      <c r="T389" s="4" t="str">
        <f aca="false">Def_Sistemas_Conectores_Cabos!$C$8</f>
        <v>Cabo coaxial semi-rígido</v>
      </c>
      <c r="U389" s="18"/>
      <c r="V389" s="13"/>
    </row>
    <row r="390" customFormat="false" ht="15.75" hidden="true" customHeight="true" outlineLevel="0" collapsed="false">
      <c r="A390" s="4" t="str">
        <f aca="false">Def_Sistemas_Conectores_Cabos!$A$22</f>
        <v>BPM de elétrons</v>
      </c>
      <c r="B390" s="5" t="str">
        <f aca="false">Datas_Entregas!$A$2</f>
        <v>Booster/LTB</v>
      </c>
      <c r="C390" s="6" t="n">
        <f aca="false" t="array" ref="C390:C390">INDEX(Datas_Entregas!$B$2:$B$100, MATCH(B390, Datas_Entregas!$A$2:$A$100, 0), 1)</f>
        <v>43266</v>
      </c>
      <c r="D390" s="5" t="str">
        <f aca="false">Def_Status_Montagem!$A$4</f>
        <v>Comprado / Esperando entrega</v>
      </c>
      <c r="E390" s="4" t="str">
        <f aca="false">Def_Status_Montagem!$B$4</f>
        <v>Contratada (inclui etiqueta)</v>
      </c>
      <c r="F390" s="7"/>
      <c r="G390" s="8"/>
      <c r="H390" s="7" t="str">
        <f aca="false" t="array" ref="H390:H390">INDEX(Def_Instancias_Equipamentos!$E$2:$E$4986, MATCH(K390, Def_Instancias_Equipamentos!$D$2:$D$4986, 0), 1)</f>
        <v>BO-39U</v>
      </c>
      <c r="I390" s="8" t="str">
        <f aca="false" t="array" ref="I390:I390">INDEX(Def_Instancias_Equipamentos!$E$2:$E$4986, MATCH(L390, Def_Instancias_Equipamentos!$D$2:$D$4986, 0), 1)</f>
        <v>BO-39U</v>
      </c>
      <c r="J390" s="8" t="str">
        <f aca="false">IF(H390=I390, "INTERNO", "EXTERNO")</f>
        <v>INTERNO</v>
      </c>
      <c r="K390" s="9" t="str">
        <f aca="false">Def_Instancias_Equipamentos!$D$358</f>
        <v>BO-39U:DI-BPMPkup</v>
      </c>
      <c r="L390" s="4" t="str">
        <f aca="false">Def_Instancias_Equipamentos!$D$880</f>
        <v>BO-39U:DI-BPMSigPatch</v>
      </c>
      <c r="M390" s="10" t="s">
        <v>75</v>
      </c>
      <c r="N390" s="17" t="s">
        <v>82</v>
      </c>
      <c r="O390" s="9" t="str">
        <f aca="false">Def_Sistemas_Conectores_Cabos!$B$8</f>
        <v>SMA-RP 50-ohm</v>
      </c>
      <c r="P390" s="4" t="str">
        <f aca="false">Def_Sistemas_Conectores_Cabos!$B$8</f>
        <v>SMA-RP 50-ohm</v>
      </c>
      <c r="Q390" s="8" t="s">
        <v>83</v>
      </c>
      <c r="R390" s="11" t="n">
        <v>0.5</v>
      </c>
      <c r="S390" s="11" t="n">
        <v>0.5</v>
      </c>
      <c r="T390" s="4" t="str">
        <f aca="false">Def_Sistemas_Conectores_Cabos!$C$8</f>
        <v>Cabo coaxial semi-rígido</v>
      </c>
      <c r="U390" s="18"/>
      <c r="V390" s="13"/>
    </row>
    <row r="391" customFormat="false" ht="15.75" hidden="true" customHeight="true" outlineLevel="0" collapsed="false">
      <c r="A391" s="4" t="str">
        <f aca="false">Def_Sistemas_Conectores_Cabos!$A$22</f>
        <v>BPM de elétrons</v>
      </c>
      <c r="B391" s="5" t="str">
        <f aca="false">Datas_Entregas!$A$2</f>
        <v>Booster/LTB</v>
      </c>
      <c r="C391" s="6" t="n">
        <f aca="false" t="array" ref="C391:C391">INDEX(Datas_Entregas!$B$2:$B$100, MATCH(B391, Datas_Entregas!$A$2:$A$100, 0), 1)</f>
        <v>43266</v>
      </c>
      <c r="D391" s="5" t="str">
        <f aca="false">Def_Status_Montagem!$A$4</f>
        <v>Comprado / Esperando entrega</v>
      </c>
      <c r="E391" s="4" t="str">
        <f aca="false">Def_Status_Montagem!$B$4</f>
        <v>Contratada (inclui etiqueta)</v>
      </c>
      <c r="F391" s="7"/>
      <c r="G391" s="8"/>
      <c r="H391" s="7" t="str">
        <f aca="false" t="array" ref="H391:H391">INDEX(Def_Instancias_Equipamentos!$E$2:$E$4986, MATCH(K391, Def_Instancias_Equipamentos!$D$2:$D$4986, 0), 1)</f>
        <v>BO-40U</v>
      </c>
      <c r="I391" s="8" t="str">
        <f aca="false" t="array" ref="I391:I391">INDEX(Def_Instancias_Equipamentos!$E$2:$E$4986, MATCH(L391, Def_Instancias_Equipamentos!$D$2:$D$4986, 0), 1)</f>
        <v>BO-40U</v>
      </c>
      <c r="J391" s="8" t="str">
        <f aca="false">IF(H391=I391, "INTERNO", "EXTERNO")</f>
        <v>INTERNO</v>
      </c>
      <c r="K391" s="9" t="str">
        <f aca="false">Def_Instancias_Equipamentos!$D$359</f>
        <v>BO-40U:DI-BPMPkup</v>
      </c>
      <c r="L391" s="4" t="str">
        <f aca="false">Def_Instancias_Equipamentos!$D$881</f>
        <v>BO-40U:DI-BPMSigPatch</v>
      </c>
      <c r="M391" s="10" t="s">
        <v>75</v>
      </c>
      <c r="N391" s="17" t="s">
        <v>82</v>
      </c>
      <c r="O391" s="9" t="str">
        <f aca="false">Def_Sistemas_Conectores_Cabos!$B$8</f>
        <v>SMA-RP 50-ohm</v>
      </c>
      <c r="P391" s="4" t="str">
        <f aca="false">Def_Sistemas_Conectores_Cabos!$B$8</f>
        <v>SMA-RP 50-ohm</v>
      </c>
      <c r="Q391" s="8" t="s">
        <v>83</v>
      </c>
      <c r="R391" s="11" t="n">
        <v>0.5</v>
      </c>
      <c r="S391" s="11" t="n">
        <v>0.5</v>
      </c>
      <c r="T391" s="4" t="str">
        <f aca="false">Def_Sistemas_Conectores_Cabos!$C$8</f>
        <v>Cabo coaxial semi-rígido</v>
      </c>
      <c r="U391" s="18"/>
      <c r="V391" s="13"/>
    </row>
    <row r="392" customFormat="false" ht="15.75" hidden="true" customHeight="true" outlineLevel="0" collapsed="false">
      <c r="A392" s="4" t="str">
        <f aca="false">Def_Sistemas_Conectores_Cabos!$A$22</f>
        <v>BPM de elétrons</v>
      </c>
      <c r="B392" s="5" t="str">
        <f aca="false">Datas_Entregas!$A$2</f>
        <v>Booster/LTB</v>
      </c>
      <c r="C392" s="6" t="n">
        <f aca="false" t="array" ref="C392:C392">INDEX(Datas_Entregas!$B$2:$B$100, MATCH(B392, Datas_Entregas!$A$2:$A$100, 0), 1)</f>
        <v>43266</v>
      </c>
      <c r="D392" s="5" t="str">
        <f aca="false">Def_Status_Montagem!$A$4</f>
        <v>Comprado / Esperando entrega</v>
      </c>
      <c r="E392" s="4" t="str">
        <f aca="false">Def_Status_Montagem!$B$4</f>
        <v>Contratada (inclui etiqueta)</v>
      </c>
      <c r="F392" s="7"/>
      <c r="G392" s="8"/>
      <c r="H392" s="7" t="str">
        <f aca="false" t="array" ref="H392:H392">INDEX(Def_Instancias_Equipamentos!$E$2:$E$4986, MATCH(K392, Def_Instancias_Equipamentos!$D$2:$D$4986, 0), 1)</f>
        <v>BO-41U</v>
      </c>
      <c r="I392" s="8" t="str">
        <f aca="false" t="array" ref="I392:I392">INDEX(Def_Instancias_Equipamentos!$E$2:$E$4986, MATCH(L392, Def_Instancias_Equipamentos!$D$2:$D$4986, 0), 1)</f>
        <v>BO-41U</v>
      </c>
      <c r="J392" s="8" t="str">
        <f aca="false">IF(H392=I392, "INTERNO", "EXTERNO")</f>
        <v>INTERNO</v>
      </c>
      <c r="K392" s="9" t="str">
        <f aca="false">Def_Instancias_Equipamentos!$D$360</f>
        <v>BO-41U:DI-BPMPkup</v>
      </c>
      <c r="L392" s="4" t="str">
        <f aca="false">Def_Instancias_Equipamentos!$D$882</f>
        <v>BO-41U:DI-BPMSigPatch</v>
      </c>
      <c r="M392" s="10" t="s">
        <v>75</v>
      </c>
      <c r="N392" s="17" t="s">
        <v>82</v>
      </c>
      <c r="O392" s="9" t="str">
        <f aca="false">Def_Sistemas_Conectores_Cabos!$B$8</f>
        <v>SMA-RP 50-ohm</v>
      </c>
      <c r="P392" s="4" t="str">
        <f aca="false">Def_Sistemas_Conectores_Cabos!$B$8</f>
        <v>SMA-RP 50-ohm</v>
      </c>
      <c r="Q392" s="8" t="s">
        <v>83</v>
      </c>
      <c r="R392" s="11" t="n">
        <v>0.5</v>
      </c>
      <c r="S392" s="11" t="n">
        <v>0.5</v>
      </c>
      <c r="T392" s="4" t="str">
        <f aca="false">Def_Sistemas_Conectores_Cabos!$C$8</f>
        <v>Cabo coaxial semi-rígido</v>
      </c>
      <c r="U392" s="18"/>
      <c r="V392" s="13"/>
    </row>
    <row r="393" customFormat="false" ht="15.75" hidden="true" customHeight="true" outlineLevel="0" collapsed="false">
      <c r="A393" s="4" t="str">
        <f aca="false">Def_Sistemas_Conectores_Cabos!$A$22</f>
        <v>BPM de elétrons</v>
      </c>
      <c r="B393" s="5" t="str">
        <f aca="false">Datas_Entregas!$A$2</f>
        <v>Booster/LTB</v>
      </c>
      <c r="C393" s="6" t="n">
        <f aca="false" t="array" ref="C393:C393">INDEX(Datas_Entregas!$B$2:$B$100, MATCH(B393, Datas_Entregas!$A$2:$A$100, 0), 1)</f>
        <v>43266</v>
      </c>
      <c r="D393" s="5" t="str">
        <f aca="false">Def_Status_Montagem!$A$4</f>
        <v>Comprado / Esperando entrega</v>
      </c>
      <c r="E393" s="4" t="str">
        <f aca="false">Def_Status_Montagem!$B$4</f>
        <v>Contratada (inclui etiqueta)</v>
      </c>
      <c r="F393" s="7"/>
      <c r="G393" s="8"/>
      <c r="H393" s="7" t="str">
        <f aca="false" t="array" ref="H393:H393">INDEX(Def_Instancias_Equipamentos!$E$2:$E$4986, MATCH(K393, Def_Instancias_Equipamentos!$D$2:$D$4986, 0), 1)</f>
        <v>BO-42U</v>
      </c>
      <c r="I393" s="8" t="str">
        <f aca="false" t="array" ref="I393:I393">INDEX(Def_Instancias_Equipamentos!$E$2:$E$4986, MATCH(L393, Def_Instancias_Equipamentos!$D$2:$D$4986, 0), 1)</f>
        <v>BO-42U</v>
      </c>
      <c r="J393" s="8" t="str">
        <f aca="false">IF(H393=I393, "INTERNO", "EXTERNO")</f>
        <v>INTERNO</v>
      </c>
      <c r="K393" s="9" t="str">
        <f aca="false">Def_Instancias_Equipamentos!$D$361</f>
        <v>BO-42U:DI-BPMPkup</v>
      </c>
      <c r="L393" s="4" t="str">
        <f aca="false">Def_Instancias_Equipamentos!$D$883</f>
        <v>BO-42U:DI-BPMSigPatch</v>
      </c>
      <c r="M393" s="10" t="s">
        <v>75</v>
      </c>
      <c r="N393" s="17" t="s">
        <v>82</v>
      </c>
      <c r="O393" s="9" t="str">
        <f aca="false">Def_Sistemas_Conectores_Cabos!$B$8</f>
        <v>SMA-RP 50-ohm</v>
      </c>
      <c r="P393" s="4" t="str">
        <f aca="false">Def_Sistemas_Conectores_Cabos!$B$8</f>
        <v>SMA-RP 50-ohm</v>
      </c>
      <c r="Q393" s="8" t="s">
        <v>83</v>
      </c>
      <c r="R393" s="11" t="n">
        <v>0.5</v>
      </c>
      <c r="S393" s="11" t="n">
        <v>0.5</v>
      </c>
      <c r="T393" s="4" t="str">
        <f aca="false">Def_Sistemas_Conectores_Cabos!$C$8</f>
        <v>Cabo coaxial semi-rígido</v>
      </c>
      <c r="U393" s="18"/>
      <c r="V393" s="13"/>
    </row>
    <row r="394" customFormat="false" ht="15.75" hidden="true" customHeight="true" outlineLevel="0" collapsed="false">
      <c r="A394" s="4" t="str">
        <f aca="false">Def_Sistemas_Conectores_Cabos!$A$22</f>
        <v>BPM de elétrons</v>
      </c>
      <c r="B394" s="5" t="str">
        <f aca="false">Datas_Entregas!$A$2</f>
        <v>Booster/LTB</v>
      </c>
      <c r="C394" s="6" t="n">
        <f aca="false" t="array" ref="C394:C394">INDEX(Datas_Entregas!$B$2:$B$100, MATCH(B394, Datas_Entregas!$A$2:$A$100, 0), 1)</f>
        <v>43266</v>
      </c>
      <c r="D394" s="5" t="str">
        <f aca="false">Def_Status_Montagem!$A$4</f>
        <v>Comprado / Esperando entrega</v>
      </c>
      <c r="E394" s="4" t="str">
        <f aca="false">Def_Status_Montagem!$B$4</f>
        <v>Contratada (inclui etiqueta)</v>
      </c>
      <c r="F394" s="7"/>
      <c r="G394" s="8"/>
      <c r="H394" s="7" t="str">
        <f aca="false" t="array" ref="H394:H394">INDEX(Def_Instancias_Equipamentos!$E$2:$E$4986, MATCH(K394, Def_Instancias_Equipamentos!$D$2:$D$4986, 0), 1)</f>
        <v>BO-43U</v>
      </c>
      <c r="I394" s="8" t="str">
        <f aca="false" t="array" ref="I394:I394">INDEX(Def_Instancias_Equipamentos!$E$2:$E$4986, MATCH(L394, Def_Instancias_Equipamentos!$D$2:$D$4986, 0), 1)</f>
        <v>BO-43U</v>
      </c>
      <c r="J394" s="8" t="str">
        <f aca="false">IF(H394=I394, "INTERNO", "EXTERNO")</f>
        <v>INTERNO</v>
      </c>
      <c r="K394" s="9" t="str">
        <f aca="false">Def_Instancias_Equipamentos!$D$362</f>
        <v>BO-43U:DI-BPMPkup</v>
      </c>
      <c r="L394" s="4" t="str">
        <f aca="false">Def_Instancias_Equipamentos!$D$884</f>
        <v>BO-43U:DI-BPMSigPatch</v>
      </c>
      <c r="M394" s="10" t="s">
        <v>75</v>
      </c>
      <c r="N394" s="17" t="s">
        <v>82</v>
      </c>
      <c r="O394" s="9" t="str">
        <f aca="false">Def_Sistemas_Conectores_Cabos!$B$8</f>
        <v>SMA-RP 50-ohm</v>
      </c>
      <c r="P394" s="4" t="str">
        <f aca="false">Def_Sistemas_Conectores_Cabos!$B$8</f>
        <v>SMA-RP 50-ohm</v>
      </c>
      <c r="Q394" s="8" t="s">
        <v>83</v>
      </c>
      <c r="R394" s="11" t="n">
        <v>0.5</v>
      </c>
      <c r="S394" s="11" t="n">
        <v>0.5</v>
      </c>
      <c r="T394" s="4" t="str">
        <f aca="false">Def_Sistemas_Conectores_Cabos!$C$8</f>
        <v>Cabo coaxial semi-rígido</v>
      </c>
      <c r="U394" s="18"/>
      <c r="V394" s="13"/>
    </row>
    <row r="395" customFormat="false" ht="15.75" hidden="true" customHeight="true" outlineLevel="0" collapsed="false">
      <c r="A395" s="4" t="str">
        <f aca="false">Def_Sistemas_Conectores_Cabos!$A$22</f>
        <v>BPM de elétrons</v>
      </c>
      <c r="B395" s="5" t="str">
        <f aca="false">Datas_Entregas!$A$2</f>
        <v>Booster/LTB</v>
      </c>
      <c r="C395" s="6" t="n">
        <f aca="false" t="array" ref="C395:C395">INDEX(Datas_Entregas!$B$2:$B$100, MATCH(B395, Datas_Entregas!$A$2:$A$100, 0), 1)</f>
        <v>43266</v>
      </c>
      <c r="D395" s="5" t="str">
        <f aca="false">Def_Status_Montagem!$A$4</f>
        <v>Comprado / Esperando entrega</v>
      </c>
      <c r="E395" s="4" t="str">
        <f aca="false">Def_Status_Montagem!$B$4</f>
        <v>Contratada (inclui etiqueta)</v>
      </c>
      <c r="F395" s="7"/>
      <c r="G395" s="8"/>
      <c r="H395" s="7" t="str">
        <f aca="false" t="array" ref="H395:H395">INDEX(Def_Instancias_Equipamentos!$E$2:$E$4986, MATCH(K395, Def_Instancias_Equipamentos!$D$2:$D$4986, 0), 1)</f>
        <v>BO-44U</v>
      </c>
      <c r="I395" s="8" t="str">
        <f aca="false" t="array" ref="I395:I395">INDEX(Def_Instancias_Equipamentos!$E$2:$E$4986, MATCH(L395, Def_Instancias_Equipamentos!$D$2:$D$4986, 0), 1)</f>
        <v>BO-44U</v>
      </c>
      <c r="J395" s="8" t="str">
        <f aca="false">IF(H395=I395, "INTERNO", "EXTERNO")</f>
        <v>INTERNO</v>
      </c>
      <c r="K395" s="9" t="str">
        <f aca="false">Def_Instancias_Equipamentos!$D$363</f>
        <v>BO-44U:DI-BPMPkup</v>
      </c>
      <c r="L395" s="4" t="str">
        <f aca="false">Def_Instancias_Equipamentos!$D$885</f>
        <v>BO-44U:DI-BPMSigPatch</v>
      </c>
      <c r="M395" s="10" t="s">
        <v>75</v>
      </c>
      <c r="N395" s="17" t="s">
        <v>82</v>
      </c>
      <c r="O395" s="9" t="str">
        <f aca="false">Def_Sistemas_Conectores_Cabos!$B$8</f>
        <v>SMA-RP 50-ohm</v>
      </c>
      <c r="P395" s="4" t="str">
        <f aca="false">Def_Sistemas_Conectores_Cabos!$B$8</f>
        <v>SMA-RP 50-ohm</v>
      </c>
      <c r="Q395" s="8" t="s">
        <v>83</v>
      </c>
      <c r="R395" s="11" t="n">
        <v>0.5</v>
      </c>
      <c r="S395" s="11" t="n">
        <v>0.5</v>
      </c>
      <c r="T395" s="4" t="str">
        <f aca="false">Def_Sistemas_Conectores_Cabos!$C$8</f>
        <v>Cabo coaxial semi-rígido</v>
      </c>
      <c r="U395" s="18"/>
      <c r="V395" s="13"/>
    </row>
    <row r="396" customFormat="false" ht="15.75" hidden="true" customHeight="true" outlineLevel="0" collapsed="false">
      <c r="A396" s="4" t="str">
        <f aca="false">Def_Sistemas_Conectores_Cabos!$A$22</f>
        <v>BPM de elétrons</v>
      </c>
      <c r="B396" s="5" t="str">
        <f aca="false">Datas_Entregas!$A$2</f>
        <v>Booster/LTB</v>
      </c>
      <c r="C396" s="6" t="n">
        <f aca="false" t="array" ref="C396:C396">INDEX(Datas_Entregas!$B$2:$B$100, MATCH(B396, Datas_Entregas!$A$2:$A$100, 0), 1)</f>
        <v>43266</v>
      </c>
      <c r="D396" s="5" t="str">
        <f aca="false">Def_Status_Montagem!$A$4</f>
        <v>Comprado / Esperando entrega</v>
      </c>
      <c r="E396" s="4" t="str">
        <f aca="false">Def_Status_Montagem!$B$4</f>
        <v>Contratada (inclui etiqueta)</v>
      </c>
      <c r="F396" s="7"/>
      <c r="G396" s="8"/>
      <c r="H396" s="7" t="str">
        <f aca="false" t="array" ref="H396:H396">INDEX(Def_Instancias_Equipamentos!$E$2:$E$4986, MATCH(K396, Def_Instancias_Equipamentos!$D$2:$D$4986, 0), 1)</f>
        <v>BO-45U</v>
      </c>
      <c r="I396" s="8" t="str">
        <f aca="false" t="array" ref="I396:I396">INDEX(Def_Instancias_Equipamentos!$E$2:$E$4986, MATCH(L396, Def_Instancias_Equipamentos!$D$2:$D$4986, 0), 1)</f>
        <v>BO-45U</v>
      </c>
      <c r="J396" s="8" t="str">
        <f aca="false">IF(H396=I396, "INTERNO", "EXTERNO")</f>
        <v>INTERNO</v>
      </c>
      <c r="K396" s="9" t="str">
        <f aca="false">Def_Instancias_Equipamentos!$D$364</f>
        <v>BO-45U:DI-BPMPkup</v>
      </c>
      <c r="L396" s="4" t="str">
        <f aca="false">Def_Instancias_Equipamentos!$D$886</f>
        <v>BO-45U:DI-BPMSigPatch</v>
      </c>
      <c r="M396" s="10" t="s">
        <v>75</v>
      </c>
      <c r="N396" s="17" t="s">
        <v>82</v>
      </c>
      <c r="O396" s="9" t="str">
        <f aca="false">Def_Sistemas_Conectores_Cabos!$B$8</f>
        <v>SMA-RP 50-ohm</v>
      </c>
      <c r="P396" s="4" t="str">
        <f aca="false">Def_Sistemas_Conectores_Cabos!$B$8</f>
        <v>SMA-RP 50-ohm</v>
      </c>
      <c r="Q396" s="8" t="s">
        <v>83</v>
      </c>
      <c r="R396" s="11" t="n">
        <v>0.5</v>
      </c>
      <c r="S396" s="11" t="n">
        <v>0.5</v>
      </c>
      <c r="T396" s="4" t="str">
        <f aca="false">Def_Sistemas_Conectores_Cabos!$C$8</f>
        <v>Cabo coaxial semi-rígido</v>
      </c>
      <c r="U396" s="18"/>
      <c r="V396" s="13"/>
    </row>
    <row r="397" customFormat="false" ht="15.75" hidden="true" customHeight="true" outlineLevel="0" collapsed="false">
      <c r="A397" s="4" t="str">
        <f aca="false">Def_Sistemas_Conectores_Cabos!$A$22</f>
        <v>BPM de elétrons</v>
      </c>
      <c r="B397" s="5" t="str">
        <f aca="false">Datas_Entregas!$A$2</f>
        <v>Booster/LTB</v>
      </c>
      <c r="C397" s="6" t="n">
        <f aca="false" t="array" ref="C397:C397">INDEX(Datas_Entregas!$B$2:$B$100, MATCH(B397, Datas_Entregas!$A$2:$A$100, 0), 1)</f>
        <v>43266</v>
      </c>
      <c r="D397" s="5" t="str">
        <f aca="false">Def_Status_Montagem!$A$4</f>
        <v>Comprado / Esperando entrega</v>
      </c>
      <c r="E397" s="4" t="str">
        <f aca="false">Def_Status_Montagem!$B$4</f>
        <v>Contratada (inclui etiqueta)</v>
      </c>
      <c r="F397" s="7"/>
      <c r="G397" s="8"/>
      <c r="H397" s="7" t="str">
        <f aca="false" t="array" ref="H397:H397">INDEX(Def_Instancias_Equipamentos!$E$2:$E$4986, MATCH(K397, Def_Instancias_Equipamentos!$D$2:$D$4986, 0), 1)</f>
        <v>BO-46U</v>
      </c>
      <c r="I397" s="8" t="str">
        <f aca="false" t="array" ref="I397:I397">INDEX(Def_Instancias_Equipamentos!$E$2:$E$4986, MATCH(L397, Def_Instancias_Equipamentos!$D$2:$D$4986, 0), 1)</f>
        <v>BO-46U</v>
      </c>
      <c r="J397" s="8" t="str">
        <f aca="false">IF(H397=I397, "INTERNO", "EXTERNO")</f>
        <v>INTERNO</v>
      </c>
      <c r="K397" s="9" t="str">
        <f aca="false">Def_Instancias_Equipamentos!$D$365</f>
        <v>BO-46U:DI-BPMPkup</v>
      </c>
      <c r="L397" s="4" t="str">
        <f aca="false">Def_Instancias_Equipamentos!$D$887</f>
        <v>BO-46U:DI-BPMSigPatch</v>
      </c>
      <c r="M397" s="10" t="s">
        <v>75</v>
      </c>
      <c r="N397" s="17" t="s">
        <v>82</v>
      </c>
      <c r="O397" s="9" t="str">
        <f aca="false">Def_Sistemas_Conectores_Cabos!$B$8</f>
        <v>SMA-RP 50-ohm</v>
      </c>
      <c r="P397" s="4" t="str">
        <f aca="false">Def_Sistemas_Conectores_Cabos!$B$8</f>
        <v>SMA-RP 50-ohm</v>
      </c>
      <c r="Q397" s="8" t="s">
        <v>83</v>
      </c>
      <c r="R397" s="11" t="n">
        <v>0.5</v>
      </c>
      <c r="S397" s="11" t="n">
        <v>0.5</v>
      </c>
      <c r="T397" s="4" t="str">
        <f aca="false">Def_Sistemas_Conectores_Cabos!$C$8</f>
        <v>Cabo coaxial semi-rígido</v>
      </c>
      <c r="U397" s="18"/>
      <c r="V397" s="13"/>
    </row>
    <row r="398" customFormat="false" ht="15.75" hidden="true" customHeight="true" outlineLevel="0" collapsed="false">
      <c r="A398" s="4" t="str">
        <f aca="false">Def_Sistemas_Conectores_Cabos!$A$22</f>
        <v>BPM de elétrons</v>
      </c>
      <c r="B398" s="5" t="str">
        <f aca="false">Datas_Entregas!$A$2</f>
        <v>Booster/LTB</v>
      </c>
      <c r="C398" s="6" t="n">
        <f aca="false" t="array" ref="C398:C398">INDEX(Datas_Entregas!$B$2:$B$100, MATCH(B398, Datas_Entregas!$A$2:$A$100, 0), 1)</f>
        <v>43266</v>
      </c>
      <c r="D398" s="5" t="str">
        <f aca="false">Def_Status_Montagem!$A$4</f>
        <v>Comprado / Esperando entrega</v>
      </c>
      <c r="E398" s="4" t="str">
        <f aca="false">Def_Status_Montagem!$B$4</f>
        <v>Contratada (inclui etiqueta)</v>
      </c>
      <c r="F398" s="7"/>
      <c r="G398" s="8"/>
      <c r="H398" s="7" t="str">
        <f aca="false" t="array" ref="H398:H398">INDEX(Def_Instancias_Equipamentos!$E$2:$E$4986, MATCH(K398, Def_Instancias_Equipamentos!$D$2:$D$4986, 0), 1)</f>
        <v>BO-47U</v>
      </c>
      <c r="I398" s="8" t="str">
        <f aca="false" t="array" ref="I398:I398">INDEX(Def_Instancias_Equipamentos!$E$2:$E$4986, MATCH(L398, Def_Instancias_Equipamentos!$D$2:$D$4986, 0), 1)</f>
        <v>BO-47U</v>
      </c>
      <c r="J398" s="8" t="str">
        <f aca="false">IF(H398=I398, "INTERNO", "EXTERNO")</f>
        <v>INTERNO</v>
      </c>
      <c r="K398" s="9" t="str">
        <f aca="false">Def_Instancias_Equipamentos!$D$366</f>
        <v>BO-47U:DI-BPMPkup</v>
      </c>
      <c r="L398" s="4" t="str">
        <f aca="false">Def_Instancias_Equipamentos!$D$888</f>
        <v>BO-47U:DI-BPMSigPatch</v>
      </c>
      <c r="M398" s="10" t="s">
        <v>75</v>
      </c>
      <c r="N398" s="17" t="s">
        <v>82</v>
      </c>
      <c r="O398" s="9" t="str">
        <f aca="false">Def_Sistemas_Conectores_Cabos!$B$8</f>
        <v>SMA-RP 50-ohm</v>
      </c>
      <c r="P398" s="4" t="str">
        <f aca="false">Def_Sistemas_Conectores_Cabos!$B$8</f>
        <v>SMA-RP 50-ohm</v>
      </c>
      <c r="Q398" s="8" t="s">
        <v>83</v>
      </c>
      <c r="R398" s="11" t="n">
        <v>0.5</v>
      </c>
      <c r="S398" s="11" t="n">
        <v>0.5</v>
      </c>
      <c r="T398" s="4" t="str">
        <f aca="false">Def_Sistemas_Conectores_Cabos!$C$8</f>
        <v>Cabo coaxial semi-rígido</v>
      </c>
      <c r="U398" s="18"/>
      <c r="V398" s="13"/>
    </row>
    <row r="399" customFormat="false" ht="15.75" hidden="true" customHeight="true" outlineLevel="0" collapsed="false">
      <c r="A399" s="4" t="str">
        <f aca="false">Def_Sistemas_Conectores_Cabos!$A$22</f>
        <v>BPM de elétrons</v>
      </c>
      <c r="B399" s="5" t="str">
        <f aca="false">Datas_Entregas!$A$2</f>
        <v>Booster/LTB</v>
      </c>
      <c r="C399" s="6" t="n">
        <f aca="false" t="array" ref="C399:C399">INDEX(Datas_Entregas!$B$2:$B$100, MATCH(B399, Datas_Entregas!$A$2:$A$100, 0), 1)</f>
        <v>43266</v>
      </c>
      <c r="D399" s="5" t="str">
        <f aca="false">Def_Status_Montagem!$A$4</f>
        <v>Comprado / Esperando entrega</v>
      </c>
      <c r="E399" s="4" t="str">
        <f aca="false">Def_Status_Montagem!$B$4</f>
        <v>Contratada (inclui etiqueta)</v>
      </c>
      <c r="F399" s="7"/>
      <c r="G399" s="8"/>
      <c r="H399" s="7" t="str">
        <f aca="false" t="array" ref="H399:H399">INDEX(Def_Instancias_Equipamentos!$E$2:$E$4986, MATCH(K399, Def_Instancias_Equipamentos!$D$2:$D$4986, 0), 1)</f>
        <v>BO-48U</v>
      </c>
      <c r="I399" s="8" t="str">
        <f aca="false" t="array" ref="I399:I399">INDEX(Def_Instancias_Equipamentos!$E$2:$E$4986, MATCH(L399, Def_Instancias_Equipamentos!$D$2:$D$4986, 0), 1)</f>
        <v>BO-48U</v>
      </c>
      <c r="J399" s="8" t="str">
        <f aca="false">IF(H399=I399, "INTERNO", "EXTERNO")</f>
        <v>INTERNO</v>
      </c>
      <c r="K399" s="9" t="str">
        <f aca="false">Def_Instancias_Equipamentos!$D$367</f>
        <v>BO-48U:DI-BPMPkup</v>
      </c>
      <c r="L399" s="4" t="str">
        <f aca="false">Def_Instancias_Equipamentos!$D$889</f>
        <v>BO-48U:DI-BPMSigPatch</v>
      </c>
      <c r="M399" s="10" t="s">
        <v>75</v>
      </c>
      <c r="N399" s="17" t="s">
        <v>82</v>
      </c>
      <c r="O399" s="9" t="str">
        <f aca="false">Def_Sistemas_Conectores_Cabos!$B$8</f>
        <v>SMA-RP 50-ohm</v>
      </c>
      <c r="P399" s="4" t="str">
        <f aca="false">Def_Sistemas_Conectores_Cabos!$B$8</f>
        <v>SMA-RP 50-ohm</v>
      </c>
      <c r="Q399" s="8" t="s">
        <v>83</v>
      </c>
      <c r="R399" s="11" t="n">
        <v>0.5</v>
      </c>
      <c r="S399" s="11" t="n">
        <v>0.5</v>
      </c>
      <c r="T399" s="4" t="str">
        <f aca="false">Def_Sistemas_Conectores_Cabos!$C$8</f>
        <v>Cabo coaxial semi-rígido</v>
      </c>
      <c r="U399" s="18"/>
      <c r="V399" s="13"/>
    </row>
    <row r="400" customFormat="false" ht="15.75" hidden="true" customHeight="true" outlineLevel="0" collapsed="false">
      <c r="A400" s="4" t="str">
        <f aca="false">Def_Sistemas_Conectores_Cabos!$A$22</f>
        <v>BPM de elétrons</v>
      </c>
      <c r="B400" s="5" t="str">
        <f aca="false">Datas_Entregas!$A$2</f>
        <v>Booster/LTB</v>
      </c>
      <c r="C400" s="6" t="n">
        <f aca="false" t="array" ref="C400:C400">INDEX(Datas_Entregas!$B$2:$B$100, MATCH(B400, Datas_Entregas!$A$2:$A$100, 0), 1)</f>
        <v>43266</v>
      </c>
      <c r="D400" s="5" t="str">
        <f aca="false">Def_Status_Montagem!$A$4</f>
        <v>Comprado / Esperando entrega</v>
      </c>
      <c r="E400" s="4" t="str">
        <f aca="false">Def_Status_Montagem!$B$4</f>
        <v>Contratada (inclui etiqueta)</v>
      </c>
      <c r="F400" s="7"/>
      <c r="G400" s="8"/>
      <c r="H400" s="7" t="str">
        <f aca="false" t="array" ref="H400:H400">INDEX(Def_Instancias_Equipamentos!$E$2:$E$4986, MATCH(K400, Def_Instancias_Equipamentos!$D$2:$D$4986, 0), 1)</f>
        <v>BO-49U</v>
      </c>
      <c r="I400" s="8" t="str">
        <f aca="false" t="array" ref="I400:I400">INDEX(Def_Instancias_Equipamentos!$E$2:$E$4986, MATCH(L400, Def_Instancias_Equipamentos!$D$2:$D$4986, 0), 1)</f>
        <v>BO-49U</v>
      </c>
      <c r="J400" s="8" t="str">
        <f aca="false">IF(H400=I400, "INTERNO", "EXTERNO")</f>
        <v>INTERNO</v>
      </c>
      <c r="K400" s="9" t="str">
        <f aca="false">Def_Instancias_Equipamentos!$D$368</f>
        <v>BO-49U:DI-BPMPkup</v>
      </c>
      <c r="L400" s="4" t="str">
        <f aca="false">Def_Instancias_Equipamentos!$D$890</f>
        <v>BO-49U:DI-BPMSigPatch</v>
      </c>
      <c r="M400" s="10" t="s">
        <v>75</v>
      </c>
      <c r="N400" s="17" t="s">
        <v>82</v>
      </c>
      <c r="O400" s="9" t="str">
        <f aca="false">Def_Sistemas_Conectores_Cabos!$B$8</f>
        <v>SMA-RP 50-ohm</v>
      </c>
      <c r="P400" s="4" t="str">
        <f aca="false">Def_Sistemas_Conectores_Cabos!$B$8</f>
        <v>SMA-RP 50-ohm</v>
      </c>
      <c r="Q400" s="8" t="s">
        <v>83</v>
      </c>
      <c r="R400" s="11" t="n">
        <v>0.5</v>
      </c>
      <c r="S400" s="11" t="n">
        <v>0.5</v>
      </c>
      <c r="T400" s="4" t="str">
        <f aca="false">Def_Sistemas_Conectores_Cabos!$C$8</f>
        <v>Cabo coaxial semi-rígido</v>
      </c>
      <c r="U400" s="18"/>
      <c r="V400" s="13"/>
    </row>
    <row r="401" customFormat="false" ht="15.75" hidden="true" customHeight="true" outlineLevel="0" collapsed="false">
      <c r="A401" s="4" t="str">
        <f aca="false">Def_Sistemas_Conectores_Cabos!$A$22</f>
        <v>BPM de elétrons</v>
      </c>
      <c r="B401" s="5" t="str">
        <f aca="false">Datas_Entregas!$A$2</f>
        <v>Booster/LTB</v>
      </c>
      <c r="C401" s="6" t="n">
        <f aca="false" t="array" ref="C401:C401">INDEX(Datas_Entregas!$B$2:$B$100, MATCH(B401, Datas_Entregas!$A$2:$A$100, 0), 1)</f>
        <v>43266</v>
      </c>
      <c r="D401" s="5" t="str">
        <f aca="false">Def_Status_Montagem!$A$4</f>
        <v>Comprado / Esperando entrega</v>
      </c>
      <c r="E401" s="4" t="str">
        <f aca="false">Def_Status_Montagem!$B$4</f>
        <v>Contratada (inclui etiqueta)</v>
      </c>
      <c r="F401" s="7"/>
      <c r="G401" s="8"/>
      <c r="H401" s="7" t="str">
        <f aca="false" t="array" ref="H401:H401">INDEX(Def_Instancias_Equipamentos!$E$2:$E$4986, MATCH(K401, Def_Instancias_Equipamentos!$D$2:$D$4986, 0), 1)</f>
        <v>BO-50U</v>
      </c>
      <c r="I401" s="8" t="str">
        <f aca="false" t="array" ref="I401:I401">INDEX(Def_Instancias_Equipamentos!$E$2:$E$4986, MATCH(L401, Def_Instancias_Equipamentos!$D$2:$D$4986, 0), 1)</f>
        <v>BO-50U</v>
      </c>
      <c r="J401" s="8" t="str">
        <f aca="false">IF(H401=I401, "INTERNO", "EXTERNO")</f>
        <v>INTERNO</v>
      </c>
      <c r="K401" s="9" t="str">
        <f aca="false">Def_Instancias_Equipamentos!$D$369</f>
        <v>BO-50U:DI-BPMPkup</v>
      </c>
      <c r="L401" s="4" t="str">
        <f aca="false">Def_Instancias_Equipamentos!$D$891</f>
        <v>BO-50U:DI-BPMSigPatch</v>
      </c>
      <c r="M401" s="10" t="s">
        <v>75</v>
      </c>
      <c r="N401" s="17" t="s">
        <v>82</v>
      </c>
      <c r="O401" s="9" t="str">
        <f aca="false">Def_Sistemas_Conectores_Cabos!$B$8</f>
        <v>SMA-RP 50-ohm</v>
      </c>
      <c r="P401" s="4" t="str">
        <f aca="false">Def_Sistemas_Conectores_Cabos!$B$8</f>
        <v>SMA-RP 50-ohm</v>
      </c>
      <c r="Q401" s="8" t="s">
        <v>83</v>
      </c>
      <c r="R401" s="11" t="n">
        <v>0.5</v>
      </c>
      <c r="S401" s="11" t="n">
        <v>0.5</v>
      </c>
      <c r="T401" s="4" t="str">
        <f aca="false">Def_Sistemas_Conectores_Cabos!$C$8</f>
        <v>Cabo coaxial semi-rígido</v>
      </c>
      <c r="U401" s="18"/>
      <c r="V401" s="13"/>
    </row>
    <row r="402" customFormat="false" ht="15.75" hidden="true" customHeight="true" outlineLevel="0" collapsed="false">
      <c r="A402" s="4" t="str">
        <f aca="false">Def_Sistemas_Conectores_Cabos!$A$22</f>
        <v>BPM de elétrons</v>
      </c>
      <c r="B402" s="5" t="str">
        <f aca="false">Datas_Entregas!$A$3</f>
        <v>BTS/Anel</v>
      </c>
      <c r="C402" s="6" t="n">
        <f aca="false" t="array" ref="C402:C402">INDEX(Datas_Entregas!$B$2:$B$100, MATCH(B402, Datas_Entregas!$A$2:$A$100, 0), 1)</f>
        <v>43296</v>
      </c>
      <c r="D402" s="5" t="str">
        <f aca="false">Def_Status_Montagem!$A$4</f>
        <v>Comprado / Esperando entrega</v>
      </c>
      <c r="E402" s="4" t="str">
        <f aca="false">Def_Status_Montagem!$B$4</f>
        <v>Contratada (inclui etiqueta)</v>
      </c>
      <c r="F402" s="7"/>
      <c r="G402" s="8"/>
      <c r="H402" s="7" t="str">
        <f aca="false" t="array" ref="H402:H402">INDEX(Def_Instancias_Equipamentos!$E$2:$E$4986, MATCH(K402, Def_Instancias_Equipamentos!$D$2:$D$4986, 0), 1)</f>
        <v>SI-01C1</v>
      </c>
      <c r="I402" s="8" t="str">
        <f aca="false" t="array" ref="I402:I402">INDEX(Def_Instancias_Equipamentos!$E$2:$E$4986, MATCH(L402, Def_Instancias_Equipamentos!$D$2:$D$4986, 0), 1)</f>
        <v>SI-01C1</v>
      </c>
      <c r="J402" s="8" t="str">
        <f aca="false">IF(H402=I402, "INTERNO", "EXTERNO")</f>
        <v>INTERNO</v>
      </c>
      <c r="K402" s="9" t="str">
        <f aca="false">Def_Instancias_Equipamentos!$D$370</f>
        <v>SI-01C1:DI-BPMPkup-1</v>
      </c>
      <c r="L402" s="4" t="str">
        <f aca="false">Def_Instancias_Equipamentos!$D$892</f>
        <v>SI-01C1:DI-BPMSigPatch-1</v>
      </c>
      <c r="M402" s="10" t="s">
        <v>75</v>
      </c>
      <c r="N402" s="17" t="s">
        <v>82</v>
      </c>
      <c r="O402" s="9" t="str">
        <f aca="false">Def_Sistemas_Conectores_Cabos!$B$8</f>
        <v>SMA-RP 50-ohm</v>
      </c>
      <c r="P402" s="4" t="str">
        <f aca="false">Def_Sistemas_Conectores_Cabos!$B$8</f>
        <v>SMA-RP 50-ohm</v>
      </c>
      <c r="Q402" s="8" t="s">
        <v>83</v>
      </c>
      <c r="R402" s="11" t="n">
        <v>0.5</v>
      </c>
      <c r="S402" s="11" t="n">
        <v>0.5</v>
      </c>
      <c r="T402" s="4" t="str">
        <f aca="false">Def_Sistemas_Conectores_Cabos!$C$8</f>
        <v>Cabo coaxial semi-rígido</v>
      </c>
      <c r="U402" s="18"/>
      <c r="V402" s="13"/>
    </row>
    <row r="403" customFormat="false" ht="15.75" hidden="true" customHeight="true" outlineLevel="0" collapsed="false">
      <c r="A403" s="4" t="str">
        <f aca="false">Def_Sistemas_Conectores_Cabos!$A$22</f>
        <v>BPM de elétrons</v>
      </c>
      <c r="B403" s="5" t="str">
        <f aca="false">Datas_Entregas!$A$3</f>
        <v>BTS/Anel</v>
      </c>
      <c r="C403" s="6" t="n">
        <f aca="false" t="array" ref="C403:C403">INDEX(Datas_Entregas!$B$2:$B$100, MATCH(B403, Datas_Entregas!$A$2:$A$100, 0), 1)</f>
        <v>43296</v>
      </c>
      <c r="D403" s="5" t="str">
        <f aca="false">Def_Status_Montagem!$A$4</f>
        <v>Comprado / Esperando entrega</v>
      </c>
      <c r="E403" s="4" t="str">
        <f aca="false">Def_Status_Montagem!$B$4</f>
        <v>Contratada (inclui etiqueta)</v>
      </c>
      <c r="F403" s="7"/>
      <c r="G403" s="8"/>
      <c r="H403" s="7" t="str">
        <f aca="false" t="array" ref="H403:H403">INDEX(Def_Instancias_Equipamentos!$E$2:$E$4986, MATCH(K403, Def_Instancias_Equipamentos!$D$2:$D$4986, 0), 1)</f>
        <v>SI-01C1</v>
      </c>
      <c r="I403" s="8" t="str">
        <f aca="false" t="array" ref="I403:I403">INDEX(Def_Instancias_Equipamentos!$E$2:$E$4986, MATCH(L403, Def_Instancias_Equipamentos!$D$2:$D$4986, 0), 1)</f>
        <v>SI-01C1</v>
      </c>
      <c r="J403" s="8" t="str">
        <f aca="false">IF(H403=I403, "INTERNO", "EXTERNO")</f>
        <v>INTERNO</v>
      </c>
      <c r="K403" s="9" t="str">
        <f aca="false">Def_Instancias_Equipamentos!$D$371</f>
        <v>SI-01C1:DI-BPMPkup-2</v>
      </c>
      <c r="L403" s="4" t="str">
        <f aca="false">Def_Instancias_Equipamentos!$D$893</f>
        <v>SI-01C1:DI-BPMSigPatch-2</v>
      </c>
      <c r="M403" s="10" t="s">
        <v>75</v>
      </c>
      <c r="N403" s="17" t="s">
        <v>82</v>
      </c>
      <c r="O403" s="9" t="str">
        <f aca="false">Def_Sistemas_Conectores_Cabos!$B$8</f>
        <v>SMA-RP 50-ohm</v>
      </c>
      <c r="P403" s="4" t="str">
        <f aca="false">Def_Sistemas_Conectores_Cabos!$B$8</f>
        <v>SMA-RP 50-ohm</v>
      </c>
      <c r="Q403" s="8" t="s">
        <v>83</v>
      </c>
      <c r="R403" s="11" t="n">
        <v>0.5</v>
      </c>
      <c r="S403" s="11" t="n">
        <v>0.5</v>
      </c>
      <c r="T403" s="4" t="str">
        <f aca="false">Def_Sistemas_Conectores_Cabos!$C$8</f>
        <v>Cabo coaxial semi-rígido</v>
      </c>
      <c r="U403" s="18"/>
      <c r="V403" s="13"/>
    </row>
    <row r="404" customFormat="false" ht="15.75" hidden="true" customHeight="true" outlineLevel="0" collapsed="false">
      <c r="A404" s="4" t="str">
        <f aca="false">Def_Sistemas_Conectores_Cabos!$A$22</f>
        <v>BPM de elétrons</v>
      </c>
      <c r="B404" s="5" t="str">
        <f aca="false">Datas_Entregas!$A$3</f>
        <v>BTS/Anel</v>
      </c>
      <c r="C404" s="6" t="n">
        <f aca="false" t="array" ref="C404:C404">INDEX(Datas_Entregas!$B$2:$B$100, MATCH(B404, Datas_Entregas!$A$2:$A$100, 0), 1)</f>
        <v>43296</v>
      </c>
      <c r="D404" s="5" t="str">
        <f aca="false">Def_Status_Montagem!$A$4</f>
        <v>Comprado / Esperando entrega</v>
      </c>
      <c r="E404" s="4" t="str">
        <f aca="false">Def_Status_Montagem!$B$4</f>
        <v>Contratada (inclui etiqueta)</v>
      </c>
      <c r="F404" s="7"/>
      <c r="G404" s="8"/>
      <c r="H404" s="7" t="str">
        <f aca="false" t="array" ref="H404:H404">INDEX(Def_Instancias_Equipamentos!$E$2:$E$4986, MATCH(K404, Def_Instancias_Equipamentos!$D$2:$D$4986, 0), 1)</f>
        <v>SI-01C2</v>
      </c>
      <c r="I404" s="8" t="str">
        <f aca="false" t="array" ref="I404:I404">INDEX(Def_Instancias_Equipamentos!$E$2:$E$4986, MATCH(L404, Def_Instancias_Equipamentos!$D$2:$D$4986, 0), 1)</f>
        <v>SI-01C2</v>
      </c>
      <c r="J404" s="8" t="str">
        <f aca="false">IF(H404=I404, "INTERNO", "EXTERNO")</f>
        <v>INTERNO</v>
      </c>
      <c r="K404" s="9" t="str">
        <f aca="false">Def_Instancias_Equipamentos!$D$372</f>
        <v>SI-01C2:DI-BPMPkup</v>
      </c>
      <c r="L404" s="4" t="str">
        <f aca="false">Def_Instancias_Equipamentos!$D$894</f>
        <v>SI-01C2:DI-BPMSigPatch</v>
      </c>
      <c r="M404" s="10" t="s">
        <v>75</v>
      </c>
      <c r="N404" s="17" t="s">
        <v>82</v>
      </c>
      <c r="O404" s="9" t="str">
        <f aca="false">Def_Sistemas_Conectores_Cabos!$B$8</f>
        <v>SMA-RP 50-ohm</v>
      </c>
      <c r="P404" s="4" t="str">
        <f aca="false">Def_Sistemas_Conectores_Cabos!$B$8</f>
        <v>SMA-RP 50-ohm</v>
      </c>
      <c r="Q404" s="8" t="s">
        <v>83</v>
      </c>
      <c r="R404" s="11" t="n">
        <v>0.5</v>
      </c>
      <c r="S404" s="11" t="n">
        <v>0.5</v>
      </c>
      <c r="T404" s="4" t="str">
        <f aca="false">Def_Sistemas_Conectores_Cabos!$C$8</f>
        <v>Cabo coaxial semi-rígido</v>
      </c>
      <c r="U404" s="18"/>
      <c r="V404" s="13"/>
    </row>
    <row r="405" customFormat="false" ht="15.75" hidden="true" customHeight="true" outlineLevel="0" collapsed="false">
      <c r="A405" s="4" t="str">
        <f aca="false">Def_Sistemas_Conectores_Cabos!$A$22</f>
        <v>BPM de elétrons</v>
      </c>
      <c r="B405" s="5" t="str">
        <f aca="false">Datas_Entregas!$A$3</f>
        <v>BTS/Anel</v>
      </c>
      <c r="C405" s="6" t="n">
        <f aca="false" t="array" ref="C405:C405">INDEX(Datas_Entregas!$B$2:$B$100, MATCH(B405, Datas_Entregas!$A$2:$A$100, 0), 1)</f>
        <v>43296</v>
      </c>
      <c r="D405" s="5" t="str">
        <f aca="false">Def_Status_Montagem!$A$4</f>
        <v>Comprado / Esperando entrega</v>
      </c>
      <c r="E405" s="4" t="str">
        <f aca="false">Def_Status_Montagem!$B$4</f>
        <v>Contratada (inclui etiqueta)</v>
      </c>
      <c r="F405" s="7"/>
      <c r="G405" s="8"/>
      <c r="H405" s="7" t="str">
        <f aca="false" t="array" ref="H405:H405">INDEX(Def_Instancias_Equipamentos!$E$2:$E$4986, MATCH(K405, Def_Instancias_Equipamentos!$D$2:$D$4986, 0), 1)</f>
        <v>SI-01C3</v>
      </c>
      <c r="I405" s="8" t="str">
        <f aca="false" t="array" ref="I405:I405">INDEX(Def_Instancias_Equipamentos!$E$2:$E$4986, MATCH(L405, Def_Instancias_Equipamentos!$D$2:$D$4986, 0), 1)</f>
        <v>SI-01C3</v>
      </c>
      <c r="J405" s="8" t="str">
        <f aca="false">IF(H405=I405, "INTERNO", "EXTERNO")</f>
        <v>INTERNO</v>
      </c>
      <c r="K405" s="9" t="str">
        <f aca="false">Def_Instancias_Equipamentos!$D$373</f>
        <v>SI-01C3:DI-BPMPkup-1</v>
      </c>
      <c r="L405" s="4" t="str">
        <f aca="false">Def_Instancias_Equipamentos!$D$895</f>
        <v>SI-01C3:DI-BPMSigPatch-1</v>
      </c>
      <c r="M405" s="10" t="s">
        <v>75</v>
      </c>
      <c r="N405" s="17" t="s">
        <v>82</v>
      </c>
      <c r="O405" s="9" t="str">
        <f aca="false">Def_Sistemas_Conectores_Cabos!$B$8</f>
        <v>SMA-RP 50-ohm</v>
      </c>
      <c r="P405" s="4" t="str">
        <f aca="false">Def_Sistemas_Conectores_Cabos!$B$8</f>
        <v>SMA-RP 50-ohm</v>
      </c>
      <c r="Q405" s="8" t="s">
        <v>83</v>
      </c>
      <c r="R405" s="11" t="n">
        <v>0.5</v>
      </c>
      <c r="S405" s="11" t="n">
        <v>0.5</v>
      </c>
      <c r="T405" s="4" t="str">
        <f aca="false">Def_Sistemas_Conectores_Cabos!$C$8</f>
        <v>Cabo coaxial semi-rígido</v>
      </c>
      <c r="U405" s="18"/>
      <c r="V405" s="13"/>
    </row>
    <row r="406" customFormat="false" ht="15.75" hidden="true" customHeight="true" outlineLevel="0" collapsed="false">
      <c r="A406" s="4" t="str">
        <f aca="false">Def_Sistemas_Conectores_Cabos!$A$22</f>
        <v>BPM de elétrons</v>
      </c>
      <c r="B406" s="5" t="str">
        <f aca="false">Datas_Entregas!$A$3</f>
        <v>BTS/Anel</v>
      </c>
      <c r="C406" s="6" t="n">
        <f aca="false" t="array" ref="C406:C406">INDEX(Datas_Entregas!$B$2:$B$100, MATCH(B406, Datas_Entregas!$A$2:$A$100, 0), 1)</f>
        <v>43296</v>
      </c>
      <c r="D406" s="5" t="str">
        <f aca="false">Def_Status_Montagem!$A$4</f>
        <v>Comprado / Esperando entrega</v>
      </c>
      <c r="E406" s="4" t="str">
        <f aca="false">Def_Status_Montagem!$B$4</f>
        <v>Contratada (inclui etiqueta)</v>
      </c>
      <c r="F406" s="7"/>
      <c r="G406" s="8"/>
      <c r="H406" s="7" t="str">
        <f aca="false" t="array" ref="H406:H406">INDEX(Def_Instancias_Equipamentos!$E$2:$E$4986, MATCH(K406, Def_Instancias_Equipamentos!$D$2:$D$4986, 0), 1)</f>
        <v>SI-01C3</v>
      </c>
      <c r="I406" s="8" t="str">
        <f aca="false" t="array" ref="I406:I406">INDEX(Def_Instancias_Equipamentos!$E$2:$E$4986, MATCH(L406, Def_Instancias_Equipamentos!$D$2:$D$4986, 0), 1)</f>
        <v>SI-01C3</v>
      </c>
      <c r="J406" s="8" t="str">
        <f aca="false">IF(H406=I406, "INTERNO", "EXTERNO")</f>
        <v>INTERNO</v>
      </c>
      <c r="K406" s="9" t="str">
        <f aca="false">Def_Instancias_Equipamentos!$D$374</f>
        <v>SI-01C3:DI-BPMPkup-2</v>
      </c>
      <c r="L406" s="4" t="str">
        <f aca="false">Def_Instancias_Equipamentos!$D$896</f>
        <v>SI-01C3:DI-BPMSigPatch-2</v>
      </c>
      <c r="M406" s="10" t="s">
        <v>75</v>
      </c>
      <c r="N406" s="17" t="s">
        <v>82</v>
      </c>
      <c r="O406" s="9" t="str">
        <f aca="false">Def_Sistemas_Conectores_Cabos!$B$8</f>
        <v>SMA-RP 50-ohm</v>
      </c>
      <c r="P406" s="4" t="str">
        <f aca="false">Def_Sistemas_Conectores_Cabos!$B$8</f>
        <v>SMA-RP 50-ohm</v>
      </c>
      <c r="Q406" s="8" t="s">
        <v>83</v>
      </c>
      <c r="R406" s="11" t="n">
        <v>0.5</v>
      </c>
      <c r="S406" s="11" t="n">
        <v>0.5</v>
      </c>
      <c r="T406" s="4" t="str">
        <f aca="false">Def_Sistemas_Conectores_Cabos!$C$8</f>
        <v>Cabo coaxial semi-rígido</v>
      </c>
      <c r="U406" s="18"/>
      <c r="V406" s="13"/>
    </row>
    <row r="407" customFormat="false" ht="15.75" hidden="true" customHeight="true" outlineLevel="0" collapsed="false">
      <c r="A407" s="4" t="str">
        <f aca="false">Def_Sistemas_Conectores_Cabos!$A$22</f>
        <v>BPM de elétrons</v>
      </c>
      <c r="B407" s="5" t="str">
        <f aca="false">Datas_Entregas!$A$3</f>
        <v>BTS/Anel</v>
      </c>
      <c r="C407" s="6" t="n">
        <f aca="false" t="array" ref="C407:C407">INDEX(Datas_Entregas!$B$2:$B$100, MATCH(B407, Datas_Entregas!$A$2:$A$100, 0), 1)</f>
        <v>43296</v>
      </c>
      <c r="D407" s="5" t="str">
        <f aca="false">Def_Status_Montagem!$A$4</f>
        <v>Comprado / Esperando entrega</v>
      </c>
      <c r="E407" s="4" t="str">
        <f aca="false">Def_Status_Montagem!$B$4</f>
        <v>Contratada (inclui etiqueta)</v>
      </c>
      <c r="F407" s="7"/>
      <c r="G407" s="8"/>
      <c r="H407" s="7" t="str">
        <f aca="false" t="array" ref="H407:H407">INDEX(Def_Instancias_Equipamentos!$E$2:$E$4986, MATCH(K407, Def_Instancias_Equipamentos!$D$2:$D$4986, 0), 1)</f>
        <v>SI-01C4</v>
      </c>
      <c r="I407" s="8" t="str">
        <f aca="false" t="array" ref="I407:I407">INDEX(Def_Instancias_Equipamentos!$E$2:$E$4986, MATCH(L407, Def_Instancias_Equipamentos!$D$2:$D$4986, 0), 1)</f>
        <v>SI-01C4</v>
      </c>
      <c r="J407" s="8" t="str">
        <f aca="false">IF(H407=I407, "INTERNO", "EXTERNO")</f>
        <v>INTERNO</v>
      </c>
      <c r="K407" s="9" t="str">
        <f aca="false">Def_Instancias_Equipamentos!$D$375</f>
        <v>SI-01C4:DI-BPMPkup</v>
      </c>
      <c r="L407" s="4" t="str">
        <f aca="false">Def_Instancias_Equipamentos!$D$897</f>
        <v>SI-01C4:DI-BPMSigPatch</v>
      </c>
      <c r="M407" s="10" t="s">
        <v>75</v>
      </c>
      <c r="N407" s="17" t="s">
        <v>82</v>
      </c>
      <c r="O407" s="9" t="str">
        <f aca="false">Def_Sistemas_Conectores_Cabos!$B$8</f>
        <v>SMA-RP 50-ohm</v>
      </c>
      <c r="P407" s="4" t="str">
        <f aca="false">Def_Sistemas_Conectores_Cabos!$B$8</f>
        <v>SMA-RP 50-ohm</v>
      </c>
      <c r="Q407" s="8" t="s">
        <v>83</v>
      </c>
      <c r="R407" s="11" t="n">
        <v>0.5</v>
      </c>
      <c r="S407" s="11" t="n">
        <v>0.5</v>
      </c>
      <c r="T407" s="4" t="str">
        <f aca="false">Def_Sistemas_Conectores_Cabos!$C$8</f>
        <v>Cabo coaxial semi-rígido</v>
      </c>
      <c r="U407" s="18"/>
      <c r="V407" s="13"/>
    </row>
    <row r="408" customFormat="false" ht="15.75" hidden="true" customHeight="true" outlineLevel="0" collapsed="false">
      <c r="A408" s="4" t="str">
        <f aca="false">Def_Sistemas_Conectores_Cabos!$A$22</f>
        <v>BPM de elétrons</v>
      </c>
      <c r="B408" s="5" t="str">
        <f aca="false">Datas_Entregas!$A$3</f>
        <v>BTS/Anel</v>
      </c>
      <c r="C408" s="6" t="n">
        <f aca="false" t="array" ref="C408:C408">INDEX(Datas_Entregas!$B$2:$B$100, MATCH(B408, Datas_Entregas!$A$2:$A$100, 0), 1)</f>
        <v>43296</v>
      </c>
      <c r="D408" s="5" t="str">
        <f aca="false">Def_Status_Montagem!$A$4</f>
        <v>Comprado / Esperando entrega</v>
      </c>
      <c r="E408" s="4" t="str">
        <f aca="false">Def_Status_Montagem!$B$4</f>
        <v>Contratada (inclui etiqueta)</v>
      </c>
      <c r="F408" s="7"/>
      <c r="G408" s="8"/>
      <c r="H408" s="7" t="str">
        <f aca="false" t="array" ref="H408:H408">INDEX(Def_Instancias_Equipamentos!$E$2:$E$4986, MATCH(K408, Def_Instancias_Equipamentos!$D$2:$D$4986, 0), 1)</f>
        <v>SI-01M1</v>
      </c>
      <c r="I408" s="8" t="str">
        <f aca="false" t="array" ref="I408:I408">INDEX(Def_Instancias_Equipamentos!$E$2:$E$4986, MATCH(L408, Def_Instancias_Equipamentos!$D$2:$D$4986, 0), 1)</f>
        <v>SI-01M1</v>
      </c>
      <c r="J408" s="8" t="str">
        <f aca="false">IF(H408=I408, "INTERNO", "EXTERNO")</f>
        <v>INTERNO</v>
      </c>
      <c r="K408" s="9" t="str">
        <f aca="false">Def_Instancias_Equipamentos!$D$376</f>
        <v>SI-01M1:DI-BPMPkup</v>
      </c>
      <c r="L408" s="4" t="str">
        <f aca="false">Def_Instancias_Equipamentos!$D$898</f>
        <v>SI-01M1:DI-BPMSigPatch</v>
      </c>
      <c r="M408" s="10" t="s">
        <v>75</v>
      </c>
      <c r="N408" s="17" t="s">
        <v>82</v>
      </c>
      <c r="O408" s="9" t="str">
        <f aca="false">Def_Sistemas_Conectores_Cabos!$B$8</f>
        <v>SMA-RP 50-ohm</v>
      </c>
      <c r="P408" s="4" t="str">
        <f aca="false">Def_Sistemas_Conectores_Cabos!$B$8</f>
        <v>SMA-RP 50-ohm</v>
      </c>
      <c r="Q408" s="8" t="s">
        <v>83</v>
      </c>
      <c r="R408" s="11" t="n">
        <v>0.5</v>
      </c>
      <c r="S408" s="11" t="n">
        <v>0.5</v>
      </c>
      <c r="T408" s="4" t="str">
        <f aca="false">Def_Sistemas_Conectores_Cabos!$C$8</f>
        <v>Cabo coaxial semi-rígido</v>
      </c>
      <c r="U408" s="18"/>
      <c r="V408" s="13"/>
    </row>
    <row r="409" customFormat="false" ht="15.75" hidden="true" customHeight="true" outlineLevel="0" collapsed="false">
      <c r="A409" s="4" t="str">
        <f aca="false">Def_Sistemas_Conectores_Cabos!$A$22</f>
        <v>BPM de elétrons</v>
      </c>
      <c r="B409" s="5" t="str">
        <f aca="false">Datas_Entregas!$A$3</f>
        <v>BTS/Anel</v>
      </c>
      <c r="C409" s="6" t="n">
        <f aca="false" t="array" ref="C409:C409">INDEX(Datas_Entregas!$B$2:$B$100, MATCH(B409, Datas_Entregas!$A$2:$A$100, 0), 1)</f>
        <v>43296</v>
      </c>
      <c r="D409" s="5" t="str">
        <f aca="false">Def_Status_Montagem!$A$4</f>
        <v>Comprado / Esperando entrega</v>
      </c>
      <c r="E409" s="4" t="str">
        <f aca="false">Def_Status_Montagem!$B$4</f>
        <v>Contratada (inclui etiqueta)</v>
      </c>
      <c r="F409" s="7"/>
      <c r="G409" s="8"/>
      <c r="H409" s="7" t="str">
        <f aca="false" t="array" ref="H409:H409">INDEX(Def_Instancias_Equipamentos!$E$2:$E$4986, MATCH(K409, Def_Instancias_Equipamentos!$D$2:$D$4986, 0), 1)</f>
        <v>SI-01M2</v>
      </c>
      <c r="I409" s="8" t="str">
        <f aca="false" t="array" ref="I409:I409">INDEX(Def_Instancias_Equipamentos!$E$2:$E$4986, MATCH(L409, Def_Instancias_Equipamentos!$D$2:$D$4986, 0), 1)</f>
        <v>SI-01M2</v>
      </c>
      <c r="J409" s="8" t="str">
        <f aca="false">IF(H409=I409, "INTERNO", "EXTERNO")</f>
        <v>INTERNO</v>
      </c>
      <c r="K409" s="9" t="str">
        <f aca="false">Def_Instancias_Equipamentos!$D$377</f>
        <v>SI-01M2:DI-BPMPkup</v>
      </c>
      <c r="L409" s="4" t="str">
        <f aca="false">Def_Instancias_Equipamentos!$D$899</f>
        <v>SI-01M2:DI-BPMSigPatch</v>
      </c>
      <c r="M409" s="10" t="s">
        <v>75</v>
      </c>
      <c r="N409" s="17" t="s">
        <v>82</v>
      </c>
      <c r="O409" s="9" t="str">
        <f aca="false">Def_Sistemas_Conectores_Cabos!$B$8</f>
        <v>SMA-RP 50-ohm</v>
      </c>
      <c r="P409" s="4" t="str">
        <f aca="false">Def_Sistemas_Conectores_Cabos!$B$8</f>
        <v>SMA-RP 50-ohm</v>
      </c>
      <c r="Q409" s="8" t="s">
        <v>83</v>
      </c>
      <c r="R409" s="11" t="n">
        <v>0.5</v>
      </c>
      <c r="S409" s="11" t="n">
        <v>0.5</v>
      </c>
      <c r="T409" s="4" t="str">
        <f aca="false">Def_Sistemas_Conectores_Cabos!$C$8</f>
        <v>Cabo coaxial semi-rígido</v>
      </c>
      <c r="U409" s="18"/>
      <c r="V409" s="13"/>
    </row>
    <row r="410" customFormat="false" ht="15.75" hidden="true" customHeight="true" outlineLevel="0" collapsed="false">
      <c r="A410" s="4" t="str">
        <f aca="false">Def_Sistemas_Conectores_Cabos!$A$22</f>
        <v>BPM de elétrons</v>
      </c>
      <c r="B410" s="5" t="str">
        <f aca="false">Datas_Entregas!$A$3</f>
        <v>BTS/Anel</v>
      </c>
      <c r="C410" s="6" t="n">
        <f aca="false" t="array" ref="C410:C410">INDEX(Datas_Entregas!$B$2:$B$100, MATCH(B410, Datas_Entregas!$A$2:$A$100, 0), 1)</f>
        <v>43296</v>
      </c>
      <c r="D410" s="5" t="str">
        <f aca="false">Def_Status_Montagem!$A$4</f>
        <v>Comprado / Esperando entrega</v>
      </c>
      <c r="E410" s="4" t="str">
        <f aca="false">Def_Status_Montagem!$B$4</f>
        <v>Contratada (inclui etiqueta)</v>
      </c>
      <c r="F410" s="7"/>
      <c r="G410" s="8"/>
      <c r="H410" s="7" t="str">
        <f aca="false" t="array" ref="H410:H410">INDEX(Def_Instancias_Equipamentos!$E$2:$E$4986, MATCH(K410, Def_Instancias_Equipamentos!$D$2:$D$4986, 0), 1)</f>
        <v>SI-01SA</v>
      </c>
      <c r="I410" s="8" t="str">
        <f aca="false" t="array" ref="I410:I410">INDEX(Def_Instancias_Equipamentos!$E$2:$E$4986, MATCH(L410, Def_Instancias_Equipamentos!$D$2:$D$4986, 0), 1)</f>
        <v>SI-01SA</v>
      </c>
      <c r="J410" s="8" t="str">
        <f aca="false">IF(H410=I410, "INTERNO", "EXTERNO")</f>
        <v>INTERNO</v>
      </c>
      <c r="K410" s="9" t="str">
        <f aca="false">Def_Instancias_Equipamentos!$D$530</f>
        <v>SI-01SA:DI-BPMPkup-1</v>
      </c>
      <c r="L410" s="4" t="str">
        <f aca="false">Def_Instancias_Equipamentos!$D$1052</f>
        <v>SI-01SA:DI-BPMSigPatch-1</v>
      </c>
      <c r="M410" s="10" t="s">
        <v>75</v>
      </c>
      <c r="N410" s="17" t="s">
        <v>82</v>
      </c>
      <c r="O410" s="9" t="str">
        <f aca="false">Def_Sistemas_Conectores_Cabos!$B$8</f>
        <v>SMA-RP 50-ohm</v>
      </c>
      <c r="P410" s="4" t="str">
        <f aca="false">Def_Sistemas_Conectores_Cabos!$B$8</f>
        <v>SMA-RP 50-ohm</v>
      </c>
      <c r="Q410" s="8" t="s">
        <v>83</v>
      </c>
      <c r="R410" s="11" t="n">
        <v>0.5</v>
      </c>
      <c r="S410" s="11" t="n">
        <v>0.5</v>
      </c>
      <c r="T410" s="4" t="str">
        <f aca="false">Def_Sistemas_Conectores_Cabos!$C$8</f>
        <v>Cabo coaxial semi-rígido</v>
      </c>
      <c r="U410" s="18"/>
      <c r="V410" s="13"/>
    </row>
    <row r="411" customFormat="false" ht="15.75" hidden="true" customHeight="true" outlineLevel="0" collapsed="false">
      <c r="A411" s="4" t="str">
        <f aca="false">Def_Sistemas_Conectores_Cabos!$A$22</f>
        <v>BPM de elétrons</v>
      </c>
      <c r="B411" s="5" t="str">
        <f aca="false">Datas_Entregas!$A$3</f>
        <v>BTS/Anel</v>
      </c>
      <c r="C411" s="6" t="n">
        <f aca="false" t="array" ref="C411:C411">INDEX(Datas_Entregas!$B$2:$B$100, MATCH(B411, Datas_Entregas!$A$2:$A$100, 0), 1)</f>
        <v>43296</v>
      </c>
      <c r="D411" s="5" t="str">
        <f aca="false">Def_Status_Montagem!$A$4</f>
        <v>Comprado / Esperando entrega</v>
      </c>
      <c r="E411" s="4" t="str">
        <f aca="false">Def_Status_Montagem!$B$4</f>
        <v>Contratada (inclui etiqueta)</v>
      </c>
      <c r="F411" s="7"/>
      <c r="G411" s="8"/>
      <c r="H411" s="7" t="str">
        <f aca="false" t="array" ref="H411:H411">INDEX(Def_Instancias_Equipamentos!$E$2:$E$4986, MATCH(K411, Def_Instancias_Equipamentos!$D$2:$D$4986, 0), 1)</f>
        <v>SI-01SA</v>
      </c>
      <c r="I411" s="8" t="str">
        <f aca="false" t="array" ref="I411:I411">INDEX(Def_Instancias_Equipamentos!$E$2:$E$4986, MATCH(L411, Def_Instancias_Equipamentos!$D$2:$D$4986, 0), 1)</f>
        <v>SI-01SA</v>
      </c>
      <c r="J411" s="8" t="str">
        <f aca="false">IF(H411=I411, "INTERNO", "EXTERNO")</f>
        <v>INTERNO</v>
      </c>
      <c r="K411" s="9" t="str">
        <f aca="false">Def_Instancias_Equipamentos!$D$531</f>
        <v>SI-01SA:DI-BPMPkup-2</v>
      </c>
      <c r="L411" s="4" t="str">
        <f aca="false">Def_Instancias_Equipamentos!$D$1053</f>
        <v>SI-01SA:DI-BPMSigPatch-2</v>
      </c>
      <c r="M411" s="10" t="s">
        <v>75</v>
      </c>
      <c r="N411" s="17" t="s">
        <v>82</v>
      </c>
      <c r="O411" s="9" t="str">
        <f aca="false">Def_Sistemas_Conectores_Cabos!$B$8</f>
        <v>SMA-RP 50-ohm</v>
      </c>
      <c r="P411" s="4" t="str">
        <f aca="false">Def_Sistemas_Conectores_Cabos!$B$8</f>
        <v>SMA-RP 50-ohm</v>
      </c>
      <c r="Q411" s="8" t="s">
        <v>83</v>
      </c>
      <c r="R411" s="11" t="n">
        <v>0.5</v>
      </c>
      <c r="S411" s="11" t="n">
        <v>0.5</v>
      </c>
      <c r="T411" s="4" t="str">
        <f aca="false">Def_Sistemas_Conectores_Cabos!$C$8</f>
        <v>Cabo coaxial semi-rígido</v>
      </c>
      <c r="U411" s="18"/>
      <c r="V411" s="13"/>
    </row>
    <row r="412" customFormat="false" ht="15.75" hidden="true" customHeight="true" outlineLevel="0" collapsed="false">
      <c r="A412" s="4" t="str">
        <f aca="false">Def_Sistemas_Conectores_Cabos!$A$22</f>
        <v>BPM de elétrons</v>
      </c>
      <c r="B412" s="5" t="str">
        <f aca="false">Datas_Entregas!$A$3</f>
        <v>BTS/Anel</v>
      </c>
      <c r="C412" s="6" t="n">
        <f aca="false" t="array" ref="C412:C412">INDEX(Datas_Entregas!$B$2:$B$100, MATCH(B412, Datas_Entregas!$A$2:$A$100, 0), 1)</f>
        <v>43296</v>
      </c>
      <c r="D412" s="5" t="str">
        <f aca="false">Def_Status_Montagem!$A$4</f>
        <v>Comprado / Esperando entrega</v>
      </c>
      <c r="E412" s="4" t="str">
        <f aca="false">Def_Status_Montagem!$B$4</f>
        <v>Contratada (inclui etiqueta)</v>
      </c>
      <c r="F412" s="7"/>
      <c r="G412" s="8"/>
      <c r="H412" s="7" t="str">
        <f aca="false" t="array" ref="H412:H412">INDEX(Def_Instancias_Equipamentos!$E$2:$E$4986, MATCH(K412, Def_Instancias_Equipamentos!$D$2:$D$4986, 0), 1)</f>
        <v>SI-02C1</v>
      </c>
      <c r="I412" s="8" t="str">
        <f aca="false" t="array" ref="I412:I412">INDEX(Def_Instancias_Equipamentos!$E$2:$E$4986, MATCH(L412, Def_Instancias_Equipamentos!$D$2:$D$4986, 0), 1)</f>
        <v>SI-02C1</v>
      </c>
      <c r="J412" s="8" t="str">
        <f aca="false">IF(H412=I412, "INTERNO", "EXTERNO")</f>
        <v>INTERNO</v>
      </c>
      <c r="K412" s="9" t="str">
        <f aca="false">Def_Instancias_Equipamentos!$D$378</f>
        <v>SI-02C1:DI-BPMPkup-1</v>
      </c>
      <c r="L412" s="4" t="str">
        <f aca="false">Def_Instancias_Equipamentos!$D$900</f>
        <v>SI-02C1:DI-BPMSigPatch-1</v>
      </c>
      <c r="M412" s="10" t="s">
        <v>75</v>
      </c>
      <c r="N412" s="17" t="s">
        <v>82</v>
      </c>
      <c r="O412" s="9" t="str">
        <f aca="false">Def_Sistemas_Conectores_Cabos!$B$8</f>
        <v>SMA-RP 50-ohm</v>
      </c>
      <c r="P412" s="4" t="str">
        <f aca="false">Def_Sistemas_Conectores_Cabos!$B$8</f>
        <v>SMA-RP 50-ohm</v>
      </c>
      <c r="Q412" s="8" t="s">
        <v>83</v>
      </c>
      <c r="R412" s="11" t="n">
        <v>0.5</v>
      </c>
      <c r="S412" s="11" t="n">
        <v>0.5</v>
      </c>
      <c r="T412" s="4" t="str">
        <f aca="false">Def_Sistemas_Conectores_Cabos!$C$8</f>
        <v>Cabo coaxial semi-rígido</v>
      </c>
      <c r="U412" s="18"/>
      <c r="V412" s="13"/>
    </row>
    <row r="413" customFormat="false" ht="15.75" hidden="true" customHeight="true" outlineLevel="0" collapsed="false">
      <c r="A413" s="4" t="str">
        <f aca="false">Def_Sistemas_Conectores_Cabos!$A$22</f>
        <v>BPM de elétrons</v>
      </c>
      <c r="B413" s="5" t="str">
        <f aca="false">Datas_Entregas!$A$3</f>
        <v>BTS/Anel</v>
      </c>
      <c r="C413" s="6" t="n">
        <f aca="false" t="array" ref="C413:C413">INDEX(Datas_Entregas!$B$2:$B$100, MATCH(B413, Datas_Entregas!$A$2:$A$100, 0), 1)</f>
        <v>43296</v>
      </c>
      <c r="D413" s="5" t="str">
        <f aca="false">Def_Status_Montagem!$A$4</f>
        <v>Comprado / Esperando entrega</v>
      </c>
      <c r="E413" s="4" t="str">
        <f aca="false">Def_Status_Montagem!$B$4</f>
        <v>Contratada (inclui etiqueta)</v>
      </c>
      <c r="F413" s="7"/>
      <c r="G413" s="8"/>
      <c r="H413" s="7" t="str">
        <f aca="false" t="array" ref="H413:H413">INDEX(Def_Instancias_Equipamentos!$E$2:$E$4986, MATCH(K413, Def_Instancias_Equipamentos!$D$2:$D$4986, 0), 1)</f>
        <v>SI-02C1</v>
      </c>
      <c r="I413" s="8" t="str">
        <f aca="false" t="array" ref="I413:I413">INDEX(Def_Instancias_Equipamentos!$E$2:$E$4986, MATCH(L413, Def_Instancias_Equipamentos!$D$2:$D$4986, 0), 1)</f>
        <v>SI-02C1</v>
      </c>
      <c r="J413" s="8" t="str">
        <f aca="false">IF(H413=I413, "INTERNO", "EXTERNO")</f>
        <v>INTERNO</v>
      </c>
      <c r="K413" s="9" t="str">
        <f aca="false">Def_Instancias_Equipamentos!$D$379</f>
        <v>SI-02C1:DI-BPMPkup-2</v>
      </c>
      <c r="L413" s="4" t="str">
        <f aca="false">Def_Instancias_Equipamentos!$D$901</f>
        <v>SI-02C1:DI-BPMSigPatch-2</v>
      </c>
      <c r="M413" s="10" t="s">
        <v>75</v>
      </c>
      <c r="N413" s="17" t="s">
        <v>82</v>
      </c>
      <c r="O413" s="9" t="str">
        <f aca="false">Def_Sistemas_Conectores_Cabos!$B$8</f>
        <v>SMA-RP 50-ohm</v>
      </c>
      <c r="P413" s="4" t="str">
        <f aca="false">Def_Sistemas_Conectores_Cabos!$B$8</f>
        <v>SMA-RP 50-ohm</v>
      </c>
      <c r="Q413" s="8" t="s">
        <v>83</v>
      </c>
      <c r="R413" s="11" t="n">
        <v>0.5</v>
      </c>
      <c r="S413" s="11" t="n">
        <v>0.5</v>
      </c>
      <c r="T413" s="4" t="str">
        <f aca="false">Def_Sistemas_Conectores_Cabos!$C$8</f>
        <v>Cabo coaxial semi-rígido</v>
      </c>
      <c r="U413" s="18"/>
      <c r="V413" s="13"/>
    </row>
    <row r="414" customFormat="false" ht="15.75" hidden="true" customHeight="true" outlineLevel="0" collapsed="false">
      <c r="A414" s="4" t="str">
        <f aca="false">Def_Sistemas_Conectores_Cabos!$A$22</f>
        <v>BPM de elétrons</v>
      </c>
      <c r="B414" s="5" t="str">
        <f aca="false">Datas_Entregas!$A$3</f>
        <v>BTS/Anel</v>
      </c>
      <c r="C414" s="6" t="n">
        <f aca="false" t="array" ref="C414:C414">INDEX(Datas_Entregas!$B$2:$B$100, MATCH(B414, Datas_Entregas!$A$2:$A$100, 0), 1)</f>
        <v>43296</v>
      </c>
      <c r="D414" s="5" t="str">
        <f aca="false">Def_Status_Montagem!$A$4</f>
        <v>Comprado / Esperando entrega</v>
      </c>
      <c r="E414" s="4" t="str">
        <f aca="false">Def_Status_Montagem!$B$4</f>
        <v>Contratada (inclui etiqueta)</v>
      </c>
      <c r="F414" s="7"/>
      <c r="G414" s="8"/>
      <c r="H414" s="7" t="str">
        <f aca="false" t="array" ref="H414:H414">INDEX(Def_Instancias_Equipamentos!$E$2:$E$4986, MATCH(K414, Def_Instancias_Equipamentos!$D$2:$D$4986, 0), 1)</f>
        <v>SI-02C2</v>
      </c>
      <c r="I414" s="8" t="str">
        <f aca="false" t="array" ref="I414:I414">INDEX(Def_Instancias_Equipamentos!$E$2:$E$4986, MATCH(L414, Def_Instancias_Equipamentos!$D$2:$D$4986, 0), 1)</f>
        <v>SI-02C2</v>
      </c>
      <c r="J414" s="8" t="str">
        <f aca="false">IF(H414=I414, "INTERNO", "EXTERNO")</f>
        <v>INTERNO</v>
      </c>
      <c r="K414" s="9" t="str">
        <f aca="false">Def_Instancias_Equipamentos!$D$380</f>
        <v>SI-02C2:DI-BPMPkup</v>
      </c>
      <c r="L414" s="4" t="str">
        <f aca="false">Def_Instancias_Equipamentos!$D$902</f>
        <v>SI-02C2:DI-BPMSigPatch</v>
      </c>
      <c r="M414" s="10" t="s">
        <v>75</v>
      </c>
      <c r="N414" s="17" t="s">
        <v>82</v>
      </c>
      <c r="O414" s="9" t="str">
        <f aca="false">Def_Sistemas_Conectores_Cabos!$B$8</f>
        <v>SMA-RP 50-ohm</v>
      </c>
      <c r="P414" s="4" t="str">
        <f aca="false">Def_Sistemas_Conectores_Cabos!$B$8</f>
        <v>SMA-RP 50-ohm</v>
      </c>
      <c r="Q414" s="8" t="s">
        <v>83</v>
      </c>
      <c r="R414" s="11" t="n">
        <v>0.5</v>
      </c>
      <c r="S414" s="11" t="n">
        <v>0.5</v>
      </c>
      <c r="T414" s="4" t="str">
        <f aca="false">Def_Sistemas_Conectores_Cabos!$C$8</f>
        <v>Cabo coaxial semi-rígido</v>
      </c>
      <c r="U414" s="18"/>
      <c r="V414" s="13"/>
    </row>
    <row r="415" customFormat="false" ht="15.75" hidden="true" customHeight="true" outlineLevel="0" collapsed="false">
      <c r="A415" s="4" t="str">
        <f aca="false">Def_Sistemas_Conectores_Cabos!$A$22</f>
        <v>BPM de elétrons</v>
      </c>
      <c r="B415" s="5" t="str">
        <f aca="false">Datas_Entregas!$A$3</f>
        <v>BTS/Anel</v>
      </c>
      <c r="C415" s="6" t="n">
        <f aca="false" t="array" ref="C415:C415">INDEX(Datas_Entregas!$B$2:$B$100, MATCH(B415, Datas_Entregas!$A$2:$A$100, 0), 1)</f>
        <v>43296</v>
      </c>
      <c r="D415" s="5" t="str">
        <f aca="false">Def_Status_Montagem!$A$4</f>
        <v>Comprado / Esperando entrega</v>
      </c>
      <c r="E415" s="4" t="str">
        <f aca="false">Def_Status_Montagem!$B$4</f>
        <v>Contratada (inclui etiqueta)</v>
      </c>
      <c r="F415" s="7"/>
      <c r="G415" s="8"/>
      <c r="H415" s="7" t="str">
        <f aca="false" t="array" ref="H415:H415">INDEX(Def_Instancias_Equipamentos!$E$2:$E$4986, MATCH(K415, Def_Instancias_Equipamentos!$D$2:$D$4986, 0), 1)</f>
        <v>SI-02C3</v>
      </c>
      <c r="I415" s="8" t="str">
        <f aca="false" t="array" ref="I415:I415">INDEX(Def_Instancias_Equipamentos!$E$2:$E$4986, MATCH(L415, Def_Instancias_Equipamentos!$D$2:$D$4986, 0), 1)</f>
        <v>SI-02C3</v>
      </c>
      <c r="J415" s="8" t="str">
        <f aca="false">IF(H415=I415, "INTERNO", "EXTERNO")</f>
        <v>INTERNO</v>
      </c>
      <c r="K415" s="9" t="str">
        <f aca="false">Def_Instancias_Equipamentos!$D$381</f>
        <v>SI-02C3:DI-BPMPkup-1</v>
      </c>
      <c r="L415" s="4" t="str">
        <f aca="false">Def_Instancias_Equipamentos!$D$903</f>
        <v>SI-02C3:DI-BPMSigPatch-1</v>
      </c>
      <c r="M415" s="10" t="s">
        <v>75</v>
      </c>
      <c r="N415" s="17" t="s">
        <v>82</v>
      </c>
      <c r="O415" s="9" t="str">
        <f aca="false">Def_Sistemas_Conectores_Cabos!$B$8</f>
        <v>SMA-RP 50-ohm</v>
      </c>
      <c r="P415" s="4" t="str">
        <f aca="false">Def_Sistemas_Conectores_Cabos!$B$8</f>
        <v>SMA-RP 50-ohm</v>
      </c>
      <c r="Q415" s="8" t="s">
        <v>83</v>
      </c>
      <c r="R415" s="11" t="n">
        <v>0.5</v>
      </c>
      <c r="S415" s="11" t="n">
        <v>0.5</v>
      </c>
      <c r="T415" s="4" t="str">
        <f aca="false">Def_Sistemas_Conectores_Cabos!$C$8</f>
        <v>Cabo coaxial semi-rígido</v>
      </c>
      <c r="U415" s="18"/>
      <c r="V415" s="13"/>
    </row>
    <row r="416" customFormat="false" ht="15.75" hidden="true" customHeight="true" outlineLevel="0" collapsed="false">
      <c r="A416" s="4" t="str">
        <f aca="false">Def_Sistemas_Conectores_Cabos!$A$22</f>
        <v>BPM de elétrons</v>
      </c>
      <c r="B416" s="5" t="str">
        <f aca="false">Datas_Entregas!$A$3</f>
        <v>BTS/Anel</v>
      </c>
      <c r="C416" s="6" t="n">
        <f aca="false" t="array" ref="C416:C416">INDEX(Datas_Entregas!$B$2:$B$100, MATCH(B416, Datas_Entregas!$A$2:$A$100, 0), 1)</f>
        <v>43296</v>
      </c>
      <c r="D416" s="5" t="str">
        <f aca="false">Def_Status_Montagem!$A$4</f>
        <v>Comprado / Esperando entrega</v>
      </c>
      <c r="E416" s="4" t="str">
        <f aca="false">Def_Status_Montagem!$B$4</f>
        <v>Contratada (inclui etiqueta)</v>
      </c>
      <c r="F416" s="7"/>
      <c r="G416" s="8"/>
      <c r="H416" s="7" t="str">
        <f aca="false" t="array" ref="H416:H416">INDEX(Def_Instancias_Equipamentos!$E$2:$E$4986, MATCH(K416, Def_Instancias_Equipamentos!$D$2:$D$4986, 0), 1)</f>
        <v>SI-02C3</v>
      </c>
      <c r="I416" s="8" t="str">
        <f aca="false" t="array" ref="I416:I416">INDEX(Def_Instancias_Equipamentos!$E$2:$E$4986, MATCH(L416, Def_Instancias_Equipamentos!$D$2:$D$4986, 0), 1)</f>
        <v>SI-02C3</v>
      </c>
      <c r="J416" s="8" t="str">
        <f aca="false">IF(H416=I416, "INTERNO", "EXTERNO")</f>
        <v>INTERNO</v>
      </c>
      <c r="K416" s="9" t="str">
        <f aca="false">Def_Instancias_Equipamentos!$D$382</f>
        <v>SI-02C3:DI-BPMPkup-2</v>
      </c>
      <c r="L416" s="4" t="str">
        <f aca="false">Def_Instancias_Equipamentos!$D$904</f>
        <v>SI-02C3:DI-BPMSigPatch-2</v>
      </c>
      <c r="M416" s="10" t="s">
        <v>75</v>
      </c>
      <c r="N416" s="17" t="s">
        <v>82</v>
      </c>
      <c r="O416" s="9" t="str">
        <f aca="false">Def_Sistemas_Conectores_Cabos!$B$8</f>
        <v>SMA-RP 50-ohm</v>
      </c>
      <c r="P416" s="4" t="str">
        <f aca="false">Def_Sistemas_Conectores_Cabos!$B$8</f>
        <v>SMA-RP 50-ohm</v>
      </c>
      <c r="Q416" s="8" t="s">
        <v>83</v>
      </c>
      <c r="R416" s="11" t="n">
        <v>0.5</v>
      </c>
      <c r="S416" s="11" t="n">
        <v>0.5</v>
      </c>
      <c r="T416" s="4" t="str">
        <f aca="false">Def_Sistemas_Conectores_Cabos!$C$8</f>
        <v>Cabo coaxial semi-rígido</v>
      </c>
      <c r="U416" s="18"/>
      <c r="V416" s="13"/>
    </row>
    <row r="417" customFormat="false" ht="15.75" hidden="true" customHeight="true" outlineLevel="0" collapsed="false">
      <c r="A417" s="4" t="str">
        <f aca="false">Def_Sistemas_Conectores_Cabos!$A$22</f>
        <v>BPM de elétrons</v>
      </c>
      <c r="B417" s="5" t="str">
        <f aca="false">Datas_Entregas!$A$3</f>
        <v>BTS/Anel</v>
      </c>
      <c r="C417" s="6" t="n">
        <f aca="false" t="array" ref="C417:C417">INDEX(Datas_Entregas!$B$2:$B$100, MATCH(B417, Datas_Entregas!$A$2:$A$100, 0), 1)</f>
        <v>43296</v>
      </c>
      <c r="D417" s="5" t="str">
        <f aca="false">Def_Status_Montagem!$A$4</f>
        <v>Comprado / Esperando entrega</v>
      </c>
      <c r="E417" s="4" t="str">
        <f aca="false">Def_Status_Montagem!$B$4</f>
        <v>Contratada (inclui etiqueta)</v>
      </c>
      <c r="F417" s="7"/>
      <c r="G417" s="8"/>
      <c r="H417" s="7" t="str">
        <f aca="false" t="array" ref="H417:H417">INDEX(Def_Instancias_Equipamentos!$E$2:$E$4986, MATCH(K417, Def_Instancias_Equipamentos!$D$2:$D$4986, 0), 1)</f>
        <v>SI-02C4</v>
      </c>
      <c r="I417" s="8" t="str">
        <f aca="false" t="array" ref="I417:I417">INDEX(Def_Instancias_Equipamentos!$E$2:$E$4986, MATCH(L417, Def_Instancias_Equipamentos!$D$2:$D$4986, 0), 1)</f>
        <v>SI-02C4</v>
      </c>
      <c r="J417" s="8" t="str">
        <f aca="false">IF(H417=I417, "INTERNO", "EXTERNO")</f>
        <v>INTERNO</v>
      </c>
      <c r="K417" s="9" t="str">
        <f aca="false">Def_Instancias_Equipamentos!$D$383</f>
        <v>SI-02C4:DI-BPMPkup</v>
      </c>
      <c r="L417" s="4" t="str">
        <f aca="false">Def_Instancias_Equipamentos!$D$905</f>
        <v>SI-02C4:DI-BPMSigPatch</v>
      </c>
      <c r="M417" s="10" t="s">
        <v>75</v>
      </c>
      <c r="N417" s="17" t="s">
        <v>82</v>
      </c>
      <c r="O417" s="9" t="str">
        <f aca="false">Def_Sistemas_Conectores_Cabos!$B$8</f>
        <v>SMA-RP 50-ohm</v>
      </c>
      <c r="P417" s="4" t="str">
        <f aca="false">Def_Sistemas_Conectores_Cabos!$B$8</f>
        <v>SMA-RP 50-ohm</v>
      </c>
      <c r="Q417" s="8" t="s">
        <v>83</v>
      </c>
      <c r="R417" s="11" t="n">
        <v>0.5</v>
      </c>
      <c r="S417" s="11" t="n">
        <v>0.5</v>
      </c>
      <c r="T417" s="4" t="str">
        <f aca="false">Def_Sistemas_Conectores_Cabos!$C$8</f>
        <v>Cabo coaxial semi-rígido</v>
      </c>
      <c r="U417" s="18"/>
      <c r="V417" s="13"/>
    </row>
    <row r="418" customFormat="false" ht="15.75" hidden="true" customHeight="true" outlineLevel="0" collapsed="false">
      <c r="A418" s="4" t="str">
        <f aca="false">Def_Sistemas_Conectores_Cabos!$A$22</f>
        <v>BPM de elétrons</v>
      </c>
      <c r="B418" s="5" t="str">
        <f aca="false">Datas_Entregas!$A$3</f>
        <v>BTS/Anel</v>
      </c>
      <c r="C418" s="6" t="n">
        <f aca="false" t="array" ref="C418:C418">INDEX(Datas_Entregas!$B$2:$B$100, MATCH(B418, Datas_Entregas!$A$2:$A$100, 0), 1)</f>
        <v>43296</v>
      </c>
      <c r="D418" s="5" t="str">
        <f aca="false">Def_Status_Montagem!$A$4</f>
        <v>Comprado / Esperando entrega</v>
      </c>
      <c r="E418" s="4" t="str">
        <f aca="false">Def_Status_Montagem!$B$4</f>
        <v>Contratada (inclui etiqueta)</v>
      </c>
      <c r="F418" s="7"/>
      <c r="G418" s="8"/>
      <c r="H418" s="7" t="str">
        <f aca="false" t="array" ref="H418:H418">INDEX(Def_Instancias_Equipamentos!$E$2:$E$4986, MATCH(K418, Def_Instancias_Equipamentos!$D$2:$D$4986, 0), 1)</f>
        <v>SI-02M1</v>
      </c>
      <c r="I418" s="8" t="str">
        <f aca="false" t="array" ref="I418:I418">INDEX(Def_Instancias_Equipamentos!$E$2:$E$4986, MATCH(L418, Def_Instancias_Equipamentos!$D$2:$D$4986, 0), 1)</f>
        <v>SI-02M1</v>
      </c>
      <c r="J418" s="8" t="str">
        <f aca="false">IF(H418=I418, "INTERNO", "EXTERNO")</f>
        <v>INTERNO</v>
      </c>
      <c r="K418" s="9" t="str">
        <f aca="false">Def_Instancias_Equipamentos!$D$384</f>
        <v>SI-02M1:DI-BPMPkup</v>
      </c>
      <c r="L418" s="4" t="str">
        <f aca="false">Def_Instancias_Equipamentos!$D$906</f>
        <v>SI-02M1:DI-BPMSigPatch</v>
      </c>
      <c r="M418" s="10" t="s">
        <v>75</v>
      </c>
      <c r="N418" s="17" t="s">
        <v>82</v>
      </c>
      <c r="O418" s="9" t="str">
        <f aca="false">Def_Sistemas_Conectores_Cabos!$B$8</f>
        <v>SMA-RP 50-ohm</v>
      </c>
      <c r="P418" s="4" t="str">
        <f aca="false">Def_Sistemas_Conectores_Cabos!$B$8</f>
        <v>SMA-RP 50-ohm</v>
      </c>
      <c r="Q418" s="8" t="s">
        <v>83</v>
      </c>
      <c r="R418" s="11" t="n">
        <v>0.5</v>
      </c>
      <c r="S418" s="11" t="n">
        <v>0.5</v>
      </c>
      <c r="T418" s="4" t="str">
        <f aca="false">Def_Sistemas_Conectores_Cabos!$C$8</f>
        <v>Cabo coaxial semi-rígido</v>
      </c>
      <c r="U418" s="18"/>
      <c r="V418" s="13"/>
    </row>
    <row r="419" customFormat="false" ht="15.75" hidden="true" customHeight="true" outlineLevel="0" collapsed="false">
      <c r="A419" s="4" t="str">
        <f aca="false">Def_Sistemas_Conectores_Cabos!$A$22</f>
        <v>BPM de elétrons</v>
      </c>
      <c r="B419" s="5" t="str">
        <f aca="false">Datas_Entregas!$A$3</f>
        <v>BTS/Anel</v>
      </c>
      <c r="C419" s="6" t="n">
        <f aca="false" t="array" ref="C419:C419">INDEX(Datas_Entregas!$B$2:$B$100, MATCH(B419, Datas_Entregas!$A$2:$A$100, 0), 1)</f>
        <v>43296</v>
      </c>
      <c r="D419" s="5" t="str">
        <f aca="false">Def_Status_Montagem!$A$4</f>
        <v>Comprado / Esperando entrega</v>
      </c>
      <c r="E419" s="4" t="str">
        <f aca="false">Def_Status_Montagem!$B$4</f>
        <v>Contratada (inclui etiqueta)</v>
      </c>
      <c r="F419" s="7"/>
      <c r="G419" s="8"/>
      <c r="H419" s="7" t="str">
        <f aca="false" t="array" ref="H419:H419">INDEX(Def_Instancias_Equipamentos!$E$2:$E$4986, MATCH(K419, Def_Instancias_Equipamentos!$D$2:$D$4986, 0), 1)</f>
        <v>SI-02M2</v>
      </c>
      <c r="I419" s="8" t="str">
        <f aca="false" t="array" ref="I419:I419">INDEX(Def_Instancias_Equipamentos!$E$2:$E$4986, MATCH(L419, Def_Instancias_Equipamentos!$D$2:$D$4986, 0), 1)</f>
        <v>SI-02M2</v>
      </c>
      <c r="J419" s="8" t="str">
        <f aca="false">IF(H419=I419, "INTERNO", "EXTERNO")</f>
        <v>INTERNO</v>
      </c>
      <c r="K419" s="9" t="str">
        <f aca="false">Def_Instancias_Equipamentos!$D$385</f>
        <v>SI-02M2:DI-BPMPkup</v>
      </c>
      <c r="L419" s="4" t="str">
        <f aca="false">Def_Instancias_Equipamentos!$D$907</f>
        <v>SI-02M2:DI-BPMSigPatch</v>
      </c>
      <c r="M419" s="10" t="s">
        <v>75</v>
      </c>
      <c r="N419" s="17" t="s">
        <v>82</v>
      </c>
      <c r="O419" s="9" t="str">
        <f aca="false">Def_Sistemas_Conectores_Cabos!$B$8</f>
        <v>SMA-RP 50-ohm</v>
      </c>
      <c r="P419" s="4" t="str">
        <f aca="false">Def_Sistemas_Conectores_Cabos!$B$8</f>
        <v>SMA-RP 50-ohm</v>
      </c>
      <c r="Q419" s="8" t="s">
        <v>83</v>
      </c>
      <c r="R419" s="11" t="n">
        <v>0.5</v>
      </c>
      <c r="S419" s="11" t="n">
        <v>0.5</v>
      </c>
      <c r="T419" s="4" t="str">
        <f aca="false">Def_Sistemas_Conectores_Cabos!$C$8</f>
        <v>Cabo coaxial semi-rígido</v>
      </c>
      <c r="U419" s="18"/>
      <c r="V419" s="13"/>
    </row>
    <row r="420" customFormat="false" ht="15.75" hidden="true" customHeight="true" outlineLevel="0" collapsed="false">
      <c r="A420" s="4" t="str">
        <f aca="false">Def_Sistemas_Conectores_Cabos!$A$22</f>
        <v>BPM de elétrons</v>
      </c>
      <c r="B420" s="5" t="str">
        <f aca="false">Datas_Entregas!$A$3</f>
        <v>BTS/Anel</v>
      </c>
      <c r="C420" s="6" t="n">
        <f aca="false" t="array" ref="C420:C420">INDEX(Datas_Entregas!$B$2:$B$100, MATCH(B420, Datas_Entregas!$A$2:$A$100, 0), 1)</f>
        <v>43296</v>
      </c>
      <c r="D420" s="5" t="str">
        <f aca="false">Def_Status_Montagem!$A$4</f>
        <v>Comprado / Esperando entrega</v>
      </c>
      <c r="E420" s="4" t="str">
        <f aca="false">Def_Status_Montagem!$B$4</f>
        <v>Contratada (inclui etiqueta)</v>
      </c>
      <c r="F420" s="7"/>
      <c r="G420" s="8"/>
      <c r="H420" s="7" t="str">
        <f aca="false" t="array" ref="H420:H420">INDEX(Def_Instancias_Equipamentos!$E$2:$E$4986, MATCH(K420, Def_Instancias_Equipamentos!$D$2:$D$4986, 0), 1)</f>
        <v>SI-02SB</v>
      </c>
      <c r="I420" s="8" t="str">
        <f aca="false" t="array" ref="I420:I420">INDEX(Def_Instancias_Equipamentos!$E$2:$E$4986, MATCH(L420, Def_Instancias_Equipamentos!$D$2:$D$4986, 0), 1)</f>
        <v>SI-02SB</v>
      </c>
      <c r="J420" s="8" t="str">
        <f aca="false">IF(H420=I420, "INTERNO", "EXTERNO")</f>
        <v>INTERNO</v>
      </c>
      <c r="K420" s="9" t="str">
        <f aca="false">Def_Instancias_Equipamentos!$D$532</f>
        <v>SI-02SB:DI-BPMPkup-1</v>
      </c>
      <c r="L420" s="4" t="str">
        <f aca="false">Def_Instancias_Equipamentos!$D$1054</f>
        <v>SI-02SB:DI-BPMSigPatch-1</v>
      </c>
      <c r="M420" s="10" t="s">
        <v>75</v>
      </c>
      <c r="N420" s="17" t="s">
        <v>82</v>
      </c>
      <c r="O420" s="9" t="str">
        <f aca="false">Def_Sistemas_Conectores_Cabos!$B$8</f>
        <v>SMA-RP 50-ohm</v>
      </c>
      <c r="P420" s="4" t="str">
        <f aca="false">Def_Sistemas_Conectores_Cabos!$B$8</f>
        <v>SMA-RP 50-ohm</v>
      </c>
      <c r="Q420" s="8" t="s">
        <v>83</v>
      </c>
      <c r="R420" s="11" t="n">
        <v>0.5</v>
      </c>
      <c r="S420" s="11" t="n">
        <v>0.5</v>
      </c>
      <c r="T420" s="4" t="str">
        <f aca="false">Def_Sistemas_Conectores_Cabos!$C$8</f>
        <v>Cabo coaxial semi-rígido</v>
      </c>
      <c r="U420" s="18"/>
      <c r="V420" s="13"/>
    </row>
    <row r="421" customFormat="false" ht="15.75" hidden="true" customHeight="true" outlineLevel="0" collapsed="false">
      <c r="A421" s="4" t="str">
        <f aca="false">Def_Sistemas_Conectores_Cabos!$A$22</f>
        <v>BPM de elétrons</v>
      </c>
      <c r="B421" s="5" t="str">
        <f aca="false">Datas_Entregas!$A$3</f>
        <v>BTS/Anel</v>
      </c>
      <c r="C421" s="6" t="n">
        <f aca="false" t="array" ref="C421:C421">INDEX(Datas_Entregas!$B$2:$B$100, MATCH(B421, Datas_Entregas!$A$2:$A$100, 0), 1)</f>
        <v>43296</v>
      </c>
      <c r="D421" s="5" t="str">
        <f aca="false">Def_Status_Montagem!$A$4</f>
        <v>Comprado / Esperando entrega</v>
      </c>
      <c r="E421" s="4" t="str">
        <f aca="false">Def_Status_Montagem!$B$4</f>
        <v>Contratada (inclui etiqueta)</v>
      </c>
      <c r="F421" s="7"/>
      <c r="G421" s="8"/>
      <c r="H421" s="7" t="str">
        <f aca="false" t="array" ref="H421:H421">INDEX(Def_Instancias_Equipamentos!$E$2:$E$4986, MATCH(K421, Def_Instancias_Equipamentos!$D$2:$D$4986, 0), 1)</f>
        <v>SI-02SB</v>
      </c>
      <c r="I421" s="8" t="str">
        <f aca="false" t="array" ref="I421:I421">INDEX(Def_Instancias_Equipamentos!$E$2:$E$4986, MATCH(L421, Def_Instancias_Equipamentos!$D$2:$D$4986, 0), 1)</f>
        <v>SI-02SB</v>
      </c>
      <c r="J421" s="8" t="str">
        <f aca="false">IF(H421=I421, "INTERNO", "EXTERNO")</f>
        <v>INTERNO</v>
      </c>
      <c r="K421" s="9" t="str">
        <f aca="false">Def_Instancias_Equipamentos!$D$533</f>
        <v>SI-02SB:DI-BPMPkup-2</v>
      </c>
      <c r="L421" s="4" t="str">
        <f aca="false">Def_Instancias_Equipamentos!$D$1055</f>
        <v>SI-02SB:DI-BPMSigPatch-2</v>
      </c>
      <c r="M421" s="10" t="s">
        <v>75</v>
      </c>
      <c r="N421" s="17" t="s">
        <v>82</v>
      </c>
      <c r="O421" s="9" t="str">
        <f aca="false">Def_Sistemas_Conectores_Cabos!$B$8</f>
        <v>SMA-RP 50-ohm</v>
      </c>
      <c r="P421" s="4" t="str">
        <f aca="false">Def_Sistemas_Conectores_Cabos!$B$8</f>
        <v>SMA-RP 50-ohm</v>
      </c>
      <c r="Q421" s="8" t="s">
        <v>83</v>
      </c>
      <c r="R421" s="11" t="n">
        <v>0.5</v>
      </c>
      <c r="S421" s="11" t="n">
        <v>0.5</v>
      </c>
      <c r="T421" s="4" t="str">
        <f aca="false">Def_Sistemas_Conectores_Cabos!$C$8</f>
        <v>Cabo coaxial semi-rígido</v>
      </c>
      <c r="U421" s="18"/>
      <c r="V421" s="13"/>
    </row>
    <row r="422" customFormat="false" ht="15.75" hidden="true" customHeight="true" outlineLevel="0" collapsed="false">
      <c r="A422" s="4" t="str">
        <f aca="false">Def_Sistemas_Conectores_Cabos!$A$22</f>
        <v>BPM de elétrons</v>
      </c>
      <c r="B422" s="5" t="str">
        <f aca="false">Datas_Entregas!$A$3</f>
        <v>BTS/Anel</v>
      </c>
      <c r="C422" s="6" t="n">
        <f aca="false" t="array" ref="C422:C422">INDEX(Datas_Entregas!$B$2:$B$100, MATCH(B422, Datas_Entregas!$A$2:$A$100, 0), 1)</f>
        <v>43296</v>
      </c>
      <c r="D422" s="5" t="str">
        <f aca="false">Def_Status_Montagem!$A$4</f>
        <v>Comprado / Esperando entrega</v>
      </c>
      <c r="E422" s="4" t="str">
        <f aca="false">Def_Status_Montagem!$B$4</f>
        <v>Contratada (inclui etiqueta)</v>
      </c>
      <c r="F422" s="7"/>
      <c r="G422" s="8"/>
      <c r="H422" s="7" t="str">
        <f aca="false" t="array" ref="H422:H422">INDEX(Def_Instancias_Equipamentos!$E$2:$E$4986, MATCH(K422, Def_Instancias_Equipamentos!$D$2:$D$4986, 0), 1)</f>
        <v>SI-03C1</v>
      </c>
      <c r="I422" s="8" t="str">
        <f aca="false" t="array" ref="I422:I422">INDEX(Def_Instancias_Equipamentos!$E$2:$E$4986, MATCH(L422, Def_Instancias_Equipamentos!$D$2:$D$4986, 0), 1)</f>
        <v>SI-03C1</v>
      </c>
      <c r="J422" s="8" t="str">
        <f aca="false">IF(H422=I422, "INTERNO", "EXTERNO")</f>
        <v>INTERNO</v>
      </c>
      <c r="K422" s="9" t="str">
        <f aca="false">Def_Instancias_Equipamentos!$D$386</f>
        <v>SI-03C1:DI-BPMPkup-1</v>
      </c>
      <c r="L422" s="4" t="str">
        <f aca="false">Def_Instancias_Equipamentos!$D$908</f>
        <v>SI-03C1:DI-BPMSigPatch-1</v>
      </c>
      <c r="M422" s="10" t="s">
        <v>75</v>
      </c>
      <c r="N422" s="17" t="s">
        <v>82</v>
      </c>
      <c r="O422" s="9" t="str">
        <f aca="false">Def_Sistemas_Conectores_Cabos!$B$8</f>
        <v>SMA-RP 50-ohm</v>
      </c>
      <c r="P422" s="4" t="str">
        <f aca="false">Def_Sistemas_Conectores_Cabos!$B$8</f>
        <v>SMA-RP 50-ohm</v>
      </c>
      <c r="Q422" s="8" t="s">
        <v>83</v>
      </c>
      <c r="R422" s="11" t="n">
        <v>0.5</v>
      </c>
      <c r="S422" s="11" t="n">
        <v>0.5</v>
      </c>
      <c r="T422" s="4" t="str">
        <f aca="false">Def_Sistemas_Conectores_Cabos!$C$8</f>
        <v>Cabo coaxial semi-rígido</v>
      </c>
      <c r="U422" s="18"/>
      <c r="V422" s="13"/>
    </row>
    <row r="423" customFormat="false" ht="15.75" hidden="true" customHeight="true" outlineLevel="0" collapsed="false">
      <c r="A423" s="4" t="str">
        <f aca="false">Def_Sistemas_Conectores_Cabos!$A$22</f>
        <v>BPM de elétrons</v>
      </c>
      <c r="B423" s="5" t="str">
        <f aca="false">Datas_Entregas!$A$3</f>
        <v>BTS/Anel</v>
      </c>
      <c r="C423" s="6" t="n">
        <f aca="false" t="array" ref="C423:C423">INDEX(Datas_Entregas!$B$2:$B$100, MATCH(B423, Datas_Entregas!$A$2:$A$100, 0), 1)</f>
        <v>43296</v>
      </c>
      <c r="D423" s="5" t="str">
        <f aca="false">Def_Status_Montagem!$A$4</f>
        <v>Comprado / Esperando entrega</v>
      </c>
      <c r="E423" s="4" t="str">
        <f aca="false">Def_Status_Montagem!$B$4</f>
        <v>Contratada (inclui etiqueta)</v>
      </c>
      <c r="F423" s="7"/>
      <c r="G423" s="8"/>
      <c r="H423" s="7" t="str">
        <f aca="false" t="array" ref="H423:H423">INDEX(Def_Instancias_Equipamentos!$E$2:$E$4986, MATCH(K423, Def_Instancias_Equipamentos!$D$2:$D$4986, 0), 1)</f>
        <v>SI-03C1</v>
      </c>
      <c r="I423" s="8" t="str">
        <f aca="false" t="array" ref="I423:I423">INDEX(Def_Instancias_Equipamentos!$E$2:$E$4986, MATCH(L423, Def_Instancias_Equipamentos!$D$2:$D$4986, 0), 1)</f>
        <v>SI-03C1</v>
      </c>
      <c r="J423" s="8" t="str">
        <f aca="false">IF(H423=I423, "INTERNO", "EXTERNO")</f>
        <v>INTERNO</v>
      </c>
      <c r="K423" s="9" t="str">
        <f aca="false">Def_Instancias_Equipamentos!$D$387</f>
        <v>SI-03C1:DI-BPMPkup-2</v>
      </c>
      <c r="L423" s="4" t="str">
        <f aca="false">Def_Instancias_Equipamentos!$D$909</f>
        <v>SI-03C1:DI-BPMSigPatch-2</v>
      </c>
      <c r="M423" s="10" t="s">
        <v>75</v>
      </c>
      <c r="N423" s="17" t="s">
        <v>82</v>
      </c>
      <c r="O423" s="9" t="str">
        <f aca="false">Def_Sistemas_Conectores_Cabos!$B$8</f>
        <v>SMA-RP 50-ohm</v>
      </c>
      <c r="P423" s="4" t="str">
        <f aca="false">Def_Sistemas_Conectores_Cabos!$B$8</f>
        <v>SMA-RP 50-ohm</v>
      </c>
      <c r="Q423" s="8" t="s">
        <v>83</v>
      </c>
      <c r="R423" s="11" t="n">
        <v>0.5</v>
      </c>
      <c r="S423" s="11" t="n">
        <v>0.5</v>
      </c>
      <c r="T423" s="4" t="str">
        <f aca="false">Def_Sistemas_Conectores_Cabos!$C$8</f>
        <v>Cabo coaxial semi-rígido</v>
      </c>
      <c r="U423" s="18"/>
      <c r="V423" s="13"/>
    </row>
    <row r="424" customFormat="false" ht="15.75" hidden="true" customHeight="true" outlineLevel="0" collapsed="false">
      <c r="A424" s="4" t="str">
        <f aca="false">Def_Sistemas_Conectores_Cabos!$A$22</f>
        <v>BPM de elétrons</v>
      </c>
      <c r="B424" s="5" t="str">
        <f aca="false">Datas_Entregas!$A$3</f>
        <v>BTS/Anel</v>
      </c>
      <c r="C424" s="6" t="n">
        <f aca="false" t="array" ref="C424:C424">INDEX(Datas_Entregas!$B$2:$B$100, MATCH(B424, Datas_Entregas!$A$2:$A$100, 0), 1)</f>
        <v>43296</v>
      </c>
      <c r="D424" s="5" t="str">
        <f aca="false">Def_Status_Montagem!$A$4</f>
        <v>Comprado / Esperando entrega</v>
      </c>
      <c r="E424" s="4" t="str">
        <f aca="false">Def_Status_Montagem!$B$4</f>
        <v>Contratada (inclui etiqueta)</v>
      </c>
      <c r="F424" s="7"/>
      <c r="G424" s="8"/>
      <c r="H424" s="7" t="str">
        <f aca="false" t="array" ref="H424:H424">INDEX(Def_Instancias_Equipamentos!$E$2:$E$4986, MATCH(K424, Def_Instancias_Equipamentos!$D$2:$D$4986, 0), 1)</f>
        <v>SI-03C2</v>
      </c>
      <c r="I424" s="8" t="str">
        <f aca="false" t="array" ref="I424:I424">INDEX(Def_Instancias_Equipamentos!$E$2:$E$4986, MATCH(L424, Def_Instancias_Equipamentos!$D$2:$D$4986, 0), 1)</f>
        <v>SI-03C2</v>
      </c>
      <c r="J424" s="8" t="str">
        <f aca="false">IF(H424=I424, "INTERNO", "EXTERNO")</f>
        <v>INTERNO</v>
      </c>
      <c r="K424" s="9" t="str">
        <f aca="false">Def_Instancias_Equipamentos!$D$388</f>
        <v>SI-03C2:DI-BPMPkup</v>
      </c>
      <c r="L424" s="4" t="str">
        <f aca="false">Def_Instancias_Equipamentos!$D$910</f>
        <v>SI-03C2:DI-BPMSigPatch</v>
      </c>
      <c r="M424" s="10" t="s">
        <v>75</v>
      </c>
      <c r="N424" s="17" t="s">
        <v>82</v>
      </c>
      <c r="O424" s="9" t="str">
        <f aca="false">Def_Sistemas_Conectores_Cabos!$B$8</f>
        <v>SMA-RP 50-ohm</v>
      </c>
      <c r="P424" s="4" t="str">
        <f aca="false">Def_Sistemas_Conectores_Cabos!$B$8</f>
        <v>SMA-RP 50-ohm</v>
      </c>
      <c r="Q424" s="8" t="s">
        <v>83</v>
      </c>
      <c r="R424" s="11" t="n">
        <v>0.5</v>
      </c>
      <c r="S424" s="11" t="n">
        <v>0.5</v>
      </c>
      <c r="T424" s="4" t="str">
        <f aca="false">Def_Sistemas_Conectores_Cabos!$C$8</f>
        <v>Cabo coaxial semi-rígido</v>
      </c>
      <c r="U424" s="18"/>
      <c r="V424" s="13"/>
    </row>
    <row r="425" customFormat="false" ht="15.75" hidden="true" customHeight="true" outlineLevel="0" collapsed="false">
      <c r="A425" s="4" t="str">
        <f aca="false">Def_Sistemas_Conectores_Cabos!$A$22</f>
        <v>BPM de elétrons</v>
      </c>
      <c r="B425" s="5" t="str">
        <f aca="false">Datas_Entregas!$A$3</f>
        <v>BTS/Anel</v>
      </c>
      <c r="C425" s="6" t="n">
        <f aca="false" t="array" ref="C425:C425">INDEX(Datas_Entregas!$B$2:$B$100, MATCH(B425, Datas_Entregas!$A$2:$A$100, 0), 1)</f>
        <v>43296</v>
      </c>
      <c r="D425" s="5" t="str">
        <f aca="false">Def_Status_Montagem!$A$4</f>
        <v>Comprado / Esperando entrega</v>
      </c>
      <c r="E425" s="4" t="str">
        <f aca="false">Def_Status_Montagem!$B$4</f>
        <v>Contratada (inclui etiqueta)</v>
      </c>
      <c r="F425" s="7"/>
      <c r="G425" s="8"/>
      <c r="H425" s="7" t="str">
        <f aca="false" t="array" ref="H425:H425">INDEX(Def_Instancias_Equipamentos!$E$2:$E$4986, MATCH(K425, Def_Instancias_Equipamentos!$D$2:$D$4986, 0), 1)</f>
        <v>SI-03C3</v>
      </c>
      <c r="I425" s="8" t="str">
        <f aca="false" t="array" ref="I425:I425">INDEX(Def_Instancias_Equipamentos!$E$2:$E$4986, MATCH(L425, Def_Instancias_Equipamentos!$D$2:$D$4986, 0), 1)</f>
        <v>SI-03C3</v>
      </c>
      <c r="J425" s="8" t="str">
        <f aca="false">IF(H425=I425, "INTERNO", "EXTERNO")</f>
        <v>INTERNO</v>
      </c>
      <c r="K425" s="9" t="str">
        <f aca="false">Def_Instancias_Equipamentos!$D$389</f>
        <v>SI-03C3:DI-BPMPkup-1</v>
      </c>
      <c r="L425" s="4" t="str">
        <f aca="false">Def_Instancias_Equipamentos!$D$911</f>
        <v>SI-03C3:DI-BPMSigPatch-1</v>
      </c>
      <c r="M425" s="10" t="s">
        <v>75</v>
      </c>
      <c r="N425" s="17" t="s">
        <v>82</v>
      </c>
      <c r="O425" s="9" t="str">
        <f aca="false">Def_Sistemas_Conectores_Cabos!$B$8</f>
        <v>SMA-RP 50-ohm</v>
      </c>
      <c r="P425" s="4" t="str">
        <f aca="false">Def_Sistemas_Conectores_Cabos!$B$8</f>
        <v>SMA-RP 50-ohm</v>
      </c>
      <c r="Q425" s="8" t="s">
        <v>83</v>
      </c>
      <c r="R425" s="11" t="n">
        <v>0.5</v>
      </c>
      <c r="S425" s="11" t="n">
        <v>0.5</v>
      </c>
      <c r="T425" s="4" t="str">
        <f aca="false">Def_Sistemas_Conectores_Cabos!$C$8</f>
        <v>Cabo coaxial semi-rígido</v>
      </c>
      <c r="U425" s="18"/>
      <c r="V425" s="13"/>
    </row>
    <row r="426" customFormat="false" ht="15.75" hidden="true" customHeight="true" outlineLevel="0" collapsed="false">
      <c r="A426" s="4" t="str">
        <f aca="false">Def_Sistemas_Conectores_Cabos!$A$22</f>
        <v>BPM de elétrons</v>
      </c>
      <c r="B426" s="5" t="str">
        <f aca="false">Datas_Entregas!$A$3</f>
        <v>BTS/Anel</v>
      </c>
      <c r="C426" s="6" t="n">
        <f aca="false" t="array" ref="C426:C426">INDEX(Datas_Entregas!$B$2:$B$100, MATCH(B426, Datas_Entregas!$A$2:$A$100, 0), 1)</f>
        <v>43296</v>
      </c>
      <c r="D426" s="5" t="str">
        <f aca="false">Def_Status_Montagem!$A$4</f>
        <v>Comprado / Esperando entrega</v>
      </c>
      <c r="E426" s="4" t="str">
        <f aca="false">Def_Status_Montagem!$B$4</f>
        <v>Contratada (inclui etiqueta)</v>
      </c>
      <c r="F426" s="7"/>
      <c r="G426" s="8"/>
      <c r="H426" s="7" t="str">
        <f aca="false" t="array" ref="H426:H426">INDEX(Def_Instancias_Equipamentos!$E$2:$E$4986, MATCH(K426, Def_Instancias_Equipamentos!$D$2:$D$4986, 0), 1)</f>
        <v>SI-03C3</v>
      </c>
      <c r="I426" s="8" t="str">
        <f aca="false" t="array" ref="I426:I426">INDEX(Def_Instancias_Equipamentos!$E$2:$E$4986, MATCH(L426, Def_Instancias_Equipamentos!$D$2:$D$4986, 0), 1)</f>
        <v>SI-03C3</v>
      </c>
      <c r="J426" s="8" t="str">
        <f aca="false">IF(H426=I426, "INTERNO", "EXTERNO")</f>
        <v>INTERNO</v>
      </c>
      <c r="K426" s="9" t="str">
        <f aca="false">Def_Instancias_Equipamentos!$D$390</f>
        <v>SI-03C3:DI-BPMPkup-2</v>
      </c>
      <c r="L426" s="4" t="str">
        <f aca="false">Def_Instancias_Equipamentos!$D$912</f>
        <v>SI-03C3:DI-BPMSigPatch-2</v>
      </c>
      <c r="M426" s="10" t="s">
        <v>75</v>
      </c>
      <c r="N426" s="17" t="s">
        <v>82</v>
      </c>
      <c r="O426" s="9" t="str">
        <f aca="false">Def_Sistemas_Conectores_Cabos!$B$8</f>
        <v>SMA-RP 50-ohm</v>
      </c>
      <c r="P426" s="4" t="str">
        <f aca="false">Def_Sistemas_Conectores_Cabos!$B$8</f>
        <v>SMA-RP 50-ohm</v>
      </c>
      <c r="Q426" s="8" t="s">
        <v>83</v>
      </c>
      <c r="R426" s="11" t="n">
        <v>0.5</v>
      </c>
      <c r="S426" s="11" t="n">
        <v>0.5</v>
      </c>
      <c r="T426" s="4" t="str">
        <f aca="false">Def_Sistemas_Conectores_Cabos!$C$8</f>
        <v>Cabo coaxial semi-rígido</v>
      </c>
      <c r="U426" s="18"/>
      <c r="V426" s="13"/>
    </row>
    <row r="427" customFormat="false" ht="15.75" hidden="true" customHeight="true" outlineLevel="0" collapsed="false">
      <c r="A427" s="4" t="str">
        <f aca="false">Def_Sistemas_Conectores_Cabos!$A$22</f>
        <v>BPM de elétrons</v>
      </c>
      <c r="B427" s="5" t="str">
        <f aca="false">Datas_Entregas!$A$3</f>
        <v>BTS/Anel</v>
      </c>
      <c r="C427" s="6" t="n">
        <f aca="false" t="array" ref="C427:C427">INDEX(Datas_Entregas!$B$2:$B$100, MATCH(B427, Datas_Entregas!$A$2:$A$100, 0), 1)</f>
        <v>43296</v>
      </c>
      <c r="D427" s="5" t="str">
        <f aca="false">Def_Status_Montagem!$A$4</f>
        <v>Comprado / Esperando entrega</v>
      </c>
      <c r="E427" s="4" t="str">
        <f aca="false">Def_Status_Montagem!$B$4</f>
        <v>Contratada (inclui etiqueta)</v>
      </c>
      <c r="F427" s="7"/>
      <c r="G427" s="8"/>
      <c r="H427" s="7" t="str">
        <f aca="false" t="array" ref="H427:H427">INDEX(Def_Instancias_Equipamentos!$E$2:$E$4986, MATCH(K427, Def_Instancias_Equipamentos!$D$2:$D$4986, 0), 1)</f>
        <v>SI-03C4</v>
      </c>
      <c r="I427" s="8" t="str">
        <f aca="false" t="array" ref="I427:I427">INDEX(Def_Instancias_Equipamentos!$E$2:$E$4986, MATCH(L427, Def_Instancias_Equipamentos!$D$2:$D$4986, 0), 1)</f>
        <v>SI-03C4</v>
      </c>
      <c r="J427" s="8" t="str">
        <f aca="false">IF(H427=I427, "INTERNO", "EXTERNO")</f>
        <v>INTERNO</v>
      </c>
      <c r="K427" s="9" t="str">
        <f aca="false">Def_Instancias_Equipamentos!$D$391</f>
        <v>SI-03C4:DI-BPMPkup</v>
      </c>
      <c r="L427" s="4" t="str">
        <f aca="false">Def_Instancias_Equipamentos!$D$913</f>
        <v>SI-03C4:DI-BPMSigPatch</v>
      </c>
      <c r="M427" s="10" t="s">
        <v>75</v>
      </c>
      <c r="N427" s="17" t="s">
        <v>82</v>
      </c>
      <c r="O427" s="9" t="str">
        <f aca="false">Def_Sistemas_Conectores_Cabos!$B$8</f>
        <v>SMA-RP 50-ohm</v>
      </c>
      <c r="P427" s="4" t="str">
        <f aca="false">Def_Sistemas_Conectores_Cabos!$B$8</f>
        <v>SMA-RP 50-ohm</v>
      </c>
      <c r="Q427" s="8" t="s">
        <v>83</v>
      </c>
      <c r="R427" s="11" t="n">
        <v>0.5</v>
      </c>
      <c r="S427" s="11" t="n">
        <v>0.5</v>
      </c>
      <c r="T427" s="4" t="str">
        <f aca="false">Def_Sistemas_Conectores_Cabos!$C$8</f>
        <v>Cabo coaxial semi-rígido</v>
      </c>
      <c r="U427" s="18"/>
      <c r="V427" s="13"/>
    </row>
    <row r="428" customFormat="false" ht="15.75" hidden="true" customHeight="true" outlineLevel="0" collapsed="false">
      <c r="A428" s="4" t="str">
        <f aca="false">Def_Sistemas_Conectores_Cabos!$A$22</f>
        <v>BPM de elétrons</v>
      </c>
      <c r="B428" s="5" t="str">
        <f aca="false">Datas_Entregas!$A$3</f>
        <v>BTS/Anel</v>
      </c>
      <c r="C428" s="6" t="n">
        <f aca="false" t="array" ref="C428:C428">INDEX(Datas_Entregas!$B$2:$B$100, MATCH(B428, Datas_Entregas!$A$2:$A$100, 0), 1)</f>
        <v>43296</v>
      </c>
      <c r="D428" s="5" t="str">
        <f aca="false">Def_Status_Montagem!$A$4</f>
        <v>Comprado / Esperando entrega</v>
      </c>
      <c r="E428" s="4" t="str">
        <f aca="false">Def_Status_Montagem!$B$4</f>
        <v>Contratada (inclui etiqueta)</v>
      </c>
      <c r="F428" s="7"/>
      <c r="G428" s="8"/>
      <c r="H428" s="7" t="str">
        <f aca="false" t="array" ref="H428:H428">INDEX(Def_Instancias_Equipamentos!$E$2:$E$4986, MATCH(K428, Def_Instancias_Equipamentos!$D$2:$D$4986, 0), 1)</f>
        <v>SI-03M1</v>
      </c>
      <c r="I428" s="8" t="str">
        <f aca="false" t="array" ref="I428:I428">INDEX(Def_Instancias_Equipamentos!$E$2:$E$4986, MATCH(L428, Def_Instancias_Equipamentos!$D$2:$D$4986, 0), 1)</f>
        <v>SI-03M1</v>
      </c>
      <c r="J428" s="8" t="str">
        <f aca="false">IF(H428=I428, "INTERNO", "EXTERNO")</f>
        <v>INTERNO</v>
      </c>
      <c r="K428" s="9" t="str">
        <f aca="false">Def_Instancias_Equipamentos!$D$392</f>
        <v>SI-03M1:DI-BPMPkup</v>
      </c>
      <c r="L428" s="4" t="str">
        <f aca="false">Def_Instancias_Equipamentos!$D$914</f>
        <v>SI-03M1:DI-BPMSigPatch</v>
      </c>
      <c r="M428" s="10" t="s">
        <v>75</v>
      </c>
      <c r="N428" s="17" t="s">
        <v>82</v>
      </c>
      <c r="O428" s="9" t="str">
        <f aca="false">Def_Sistemas_Conectores_Cabos!$B$8</f>
        <v>SMA-RP 50-ohm</v>
      </c>
      <c r="P428" s="4" t="str">
        <f aca="false">Def_Sistemas_Conectores_Cabos!$B$8</f>
        <v>SMA-RP 50-ohm</v>
      </c>
      <c r="Q428" s="8" t="s">
        <v>83</v>
      </c>
      <c r="R428" s="11" t="n">
        <v>0.5</v>
      </c>
      <c r="S428" s="11" t="n">
        <v>0.5</v>
      </c>
      <c r="T428" s="4" t="str">
        <f aca="false">Def_Sistemas_Conectores_Cabos!$C$8</f>
        <v>Cabo coaxial semi-rígido</v>
      </c>
      <c r="U428" s="18"/>
      <c r="V428" s="13"/>
    </row>
    <row r="429" customFormat="false" ht="15.75" hidden="true" customHeight="true" outlineLevel="0" collapsed="false">
      <c r="A429" s="4" t="str">
        <f aca="false">Def_Sistemas_Conectores_Cabos!$A$22</f>
        <v>BPM de elétrons</v>
      </c>
      <c r="B429" s="5" t="str">
        <f aca="false">Datas_Entregas!$A$3</f>
        <v>BTS/Anel</v>
      </c>
      <c r="C429" s="6" t="n">
        <f aca="false" t="array" ref="C429:C429">INDEX(Datas_Entregas!$B$2:$B$100, MATCH(B429, Datas_Entregas!$A$2:$A$100, 0), 1)</f>
        <v>43296</v>
      </c>
      <c r="D429" s="5" t="str">
        <f aca="false">Def_Status_Montagem!$A$4</f>
        <v>Comprado / Esperando entrega</v>
      </c>
      <c r="E429" s="4" t="str">
        <f aca="false">Def_Status_Montagem!$B$4</f>
        <v>Contratada (inclui etiqueta)</v>
      </c>
      <c r="F429" s="7"/>
      <c r="G429" s="8"/>
      <c r="H429" s="7" t="str">
        <f aca="false" t="array" ref="H429:H429">INDEX(Def_Instancias_Equipamentos!$E$2:$E$4986, MATCH(K429, Def_Instancias_Equipamentos!$D$2:$D$4986, 0), 1)</f>
        <v>SI-03M2</v>
      </c>
      <c r="I429" s="8" t="str">
        <f aca="false" t="array" ref="I429:I429">INDEX(Def_Instancias_Equipamentos!$E$2:$E$4986, MATCH(L429, Def_Instancias_Equipamentos!$D$2:$D$4986, 0), 1)</f>
        <v>SI-03M2</v>
      </c>
      <c r="J429" s="8" t="str">
        <f aca="false">IF(H429=I429, "INTERNO", "EXTERNO")</f>
        <v>INTERNO</v>
      </c>
      <c r="K429" s="9" t="str">
        <f aca="false">Def_Instancias_Equipamentos!$D$393</f>
        <v>SI-03M2:DI-BPMPkup</v>
      </c>
      <c r="L429" s="4" t="str">
        <f aca="false">Def_Instancias_Equipamentos!$D$915</f>
        <v>SI-03M2:DI-BPMSigPatch</v>
      </c>
      <c r="M429" s="10" t="s">
        <v>75</v>
      </c>
      <c r="N429" s="17" t="s">
        <v>82</v>
      </c>
      <c r="O429" s="9" t="str">
        <f aca="false">Def_Sistemas_Conectores_Cabos!$B$8</f>
        <v>SMA-RP 50-ohm</v>
      </c>
      <c r="P429" s="4" t="str">
        <f aca="false">Def_Sistemas_Conectores_Cabos!$B$8</f>
        <v>SMA-RP 50-ohm</v>
      </c>
      <c r="Q429" s="8" t="s">
        <v>83</v>
      </c>
      <c r="R429" s="11" t="n">
        <v>0.5</v>
      </c>
      <c r="S429" s="11" t="n">
        <v>0.5</v>
      </c>
      <c r="T429" s="4" t="str">
        <f aca="false">Def_Sistemas_Conectores_Cabos!$C$8</f>
        <v>Cabo coaxial semi-rígido</v>
      </c>
      <c r="U429" s="18"/>
      <c r="V429" s="13"/>
    </row>
    <row r="430" customFormat="false" ht="15.75" hidden="true" customHeight="true" outlineLevel="0" collapsed="false">
      <c r="A430" s="4" t="str">
        <f aca="false">Def_Sistemas_Conectores_Cabos!$A$22</f>
        <v>BPM de elétrons</v>
      </c>
      <c r="B430" s="5" t="str">
        <f aca="false">Datas_Entregas!$A$3</f>
        <v>BTS/Anel</v>
      </c>
      <c r="C430" s="6" t="n">
        <f aca="false" t="array" ref="C430:C430">INDEX(Datas_Entregas!$B$2:$B$100, MATCH(B430, Datas_Entregas!$A$2:$A$100, 0), 1)</f>
        <v>43296</v>
      </c>
      <c r="D430" s="5" t="str">
        <f aca="false">Def_Status_Montagem!$A$4</f>
        <v>Comprado / Esperando entrega</v>
      </c>
      <c r="E430" s="4" t="str">
        <f aca="false">Def_Status_Montagem!$B$4</f>
        <v>Contratada (inclui etiqueta)</v>
      </c>
      <c r="F430" s="7"/>
      <c r="G430" s="8"/>
      <c r="H430" s="7" t="str">
        <f aca="false" t="array" ref="H430:H430">INDEX(Def_Instancias_Equipamentos!$E$2:$E$4986, MATCH(K430, Def_Instancias_Equipamentos!$D$2:$D$4986, 0), 1)</f>
        <v>SI-03SP</v>
      </c>
      <c r="I430" s="8" t="str">
        <f aca="false" t="array" ref="I430:I430">INDEX(Def_Instancias_Equipamentos!$E$2:$E$4986, MATCH(L430, Def_Instancias_Equipamentos!$D$2:$D$4986, 0), 1)</f>
        <v>SI-03SP</v>
      </c>
      <c r="J430" s="8" t="str">
        <f aca="false">IF(H430=I430, "INTERNO", "EXTERNO")</f>
        <v>INTERNO</v>
      </c>
      <c r="K430" s="9" t="str">
        <f aca="false">Def_Instancias_Equipamentos!$D$534</f>
        <v>SI-03SP:DI-BPMPkup-1</v>
      </c>
      <c r="L430" s="4" t="str">
        <f aca="false">Def_Instancias_Equipamentos!$D$1056</f>
        <v>SI-03SP:DI-BPMSigPatch-1</v>
      </c>
      <c r="M430" s="10" t="s">
        <v>75</v>
      </c>
      <c r="N430" s="17" t="s">
        <v>82</v>
      </c>
      <c r="O430" s="9" t="str">
        <f aca="false">Def_Sistemas_Conectores_Cabos!$B$8</f>
        <v>SMA-RP 50-ohm</v>
      </c>
      <c r="P430" s="4" t="str">
        <f aca="false">Def_Sistemas_Conectores_Cabos!$B$8</f>
        <v>SMA-RP 50-ohm</v>
      </c>
      <c r="Q430" s="8" t="s">
        <v>83</v>
      </c>
      <c r="R430" s="11" t="n">
        <v>0.5</v>
      </c>
      <c r="S430" s="11" t="n">
        <v>0.5</v>
      </c>
      <c r="T430" s="4" t="str">
        <f aca="false">Def_Sistemas_Conectores_Cabos!$C$8</f>
        <v>Cabo coaxial semi-rígido</v>
      </c>
      <c r="U430" s="18"/>
      <c r="V430" s="13"/>
    </row>
    <row r="431" customFormat="false" ht="15.75" hidden="true" customHeight="true" outlineLevel="0" collapsed="false">
      <c r="A431" s="4" t="str">
        <f aca="false">Def_Sistemas_Conectores_Cabos!$A$22</f>
        <v>BPM de elétrons</v>
      </c>
      <c r="B431" s="5" t="str">
        <f aca="false">Datas_Entregas!$A$3</f>
        <v>BTS/Anel</v>
      </c>
      <c r="C431" s="6" t="n">
        <f aca="false" t="array" ref="C431:C431">INDEX(Datas_Entregas!$B$2:$B$100, MATCH(B431, Datas_Entregas!$A$2:$A$100, 0), 1)</f>
        <v>43296</v>
      </c>
      <c r="D431" s="5" t="str">
        <f aca="false">Def_Status_Montagem!$A$4</f>
        <v>Comprado / Esperando entrega</v>
      </c>
      <c r="E431" s="4" t="str">
        <f aca="false">Def_Status_Montagem!$B$4</f>
        <v>Contratada (inclui etiqueta)</v>
      </c>
      <c r="F431" s="7"/>
      <c r="G431" s="8"/>
      <c r="H431" s="7" t="str">
        <f aca="false" t="array" ref="H431:H431">INDEX(Def_Instancias_Equipamentos!$E$2:$E$4986, MATCH(K431, Def_Instancias_Equipamentos!$D$2:$D$4986, 0), 1)</f>
        <v>SI-03SP</v>
      </c>
      <c r="I431" s="8" t="str">
        <f aca="false" t="array" ref="I431:I431">INDEX(Def_Instancias_Equipamentos!$E$2:$E$4986, MATCH(L431, Def_Instancias_Equipamentos!$D$2:$D$4986, 0), 1)</f>
        <v>SI-03SP</v>
      </c>
      <c r="J431" s="8" t="str">
        <f aca="false">IF(H431=I431, "INTERNO", "EXTERNO")</f>
        <v>INTERNO</v>
      </c>
      <c r="K431" s="9" t="str">
        <f aca="false">Def_Instancias_Equipamentos!$D$535</f>
        <v>SI-03SP:DI-BPMPkup-2</v>
      </c>
      <c r="L431" s="4" t="str">
        <f aca="false">Def_Instancias_Equipamentos!$D$1057</f>
        <v>SI-03SP:DI-BPMSigPatch-2</v>
      </c>
      <c r="M431" s="10" t="s">
        <v>75</v>
      </c>
      <c r="N431" s="17" t="s">
        <v>82</v>
      </c>
      <c r="O431" s="9" t="str">
        <f aca="false">Def_Sistemas_Conectores_Cabos!$B$8</f>
        <v>SMA-RP 50-ohm</v>
      </c>
      <c r="P431" s="4" t="str">
        <f aca="false">Def_Sistemas_Conectores_Cabos!$B$8</f>
        <v>SMA-RP 50-ohm</v>
      </c>
      <c r="Q431" s="8" t="s">
        <v>83</v>
      </c>
      <c r="R431" s="11" t="n">
        <v>0.5</v>
      </c>
      <c r="S431" s="11" t="n">
        <v>0.5</v>
      </c>
      <c r="T431" s="4" t="str">
        <f aca="false">Def_Sistemas_Conectores_Cabos!$C$8</f>
        <v>Cabo coaxial semi-rígido</v>
      </c>
      <c r="U431" s="18"/>
      <c r="V431" s="13"/>
    </row>
    <row r="432" customFormat="false" ht="15.75" hidden="true" customHeight="true" outlineLevel="0" collapsed="false">
      <c r="A432" s="4" t="str">
        <f aca="false">Def_Sistemas_Conectores_Cabos!$A$22</f>
        <v>BPM de elétrons</v>
      </c>
      <c r="B432" s="5" t="str">
        <f aca="false">Datas_Entregas!$A$3</f>
        <v>BTS/Anel</v>
      </c>
      <c r="C432" s="6" t="n">
        <f aca="false" t="array" ref="C432:C432">INDEX(Datas_Entregas!$B$2:$B$100, MATCH(B432, Datas_Entregas!$A$2:$A$100, 0), 1)</f>
        <v>43296</v>
      </c>
      <c r="D432" s="5" t="str">
        <f aca="false">Def_Status_Montagem!$A$4</f>
        <v>Comprado / Esperando entrega</v>
      </c>
      <c r="E432" s="4" t="str">
        <f aca="false">Def_Status_Montagem!$B$4</f>
        <v>Contratada (inclui etiqueta)</v>
      </c>
      <c r="F432" s="7"/>
      <c r="G432" s="8"/>
      <c r="H432" s="7" t="str">
        <f aca="false" t="array" ref="H432:H432">INDEX(Def_Instancias_Equipamentos!$E$2:$E$4986, MATCH(K432, Def_Instancias_Equipamentos!$D$2:$D$4986, 0), 1)</f>
        <v>SI-04C1</v>
      </c>
      <c r="I432" s="8" t="str">
        <f aca="false" t="array" ref="I432:I432">INDEX(Def_Instancias_Equipamentos!$E$2:$E$4986, MATCH(L432, Def_Instancias_Equipamentos!$D$2:$D$4986, 0), 1)</f>
        <v>SI-04C1</v>
      </c>
      <c r="J432" s="8" t="str">
        <f aca="false">IF(H432=I432, "INTERNO", "EXTERNO")</f>
        <v>INTERNO</v>
      </c>
      <c r="K432" s="9" t="str">
        <f aca="false">Def_Instancias_Equipamentos!$D$394</f>
        <v>SI-04C1:DI-BPMPkup-1</v>
      </c>
      <c r="L432" s="4" t="str">
        <f aca="false">Def_Instancias_Equipamentos!$D$916</f>
        <v>SI-04C1:DI-BPMSigPatch-1</v>
      </c>
      <c r="M432" s="10" t="s">
        <v>75</v>
      </c>
      <c r="N432" s="17" t="s">
        <v>82</v>
      </c>
      <c r="O432" s="9" t="str">
        <f aca="false">Def_Sistemas_Conectores_Cabos!$B$8</f>
        <v>SMA-RP 50-ohm</v>
      </c>
      <c r="P432" s="4" t="str">
        <f aca="false">Def_Sistemas_Conectores_Cabos!$B$8</f>
        <v>SMA-RP 50-ohm</v>
      </c>
      <c r="Q432" s="8" t="s">
        <v>83</v>
      </c>
      <c r="R432" s="11" t="n">
        <v>0.5</v>
      </c>
      <c r="S432" s="11" t="n">
        <v>0.5</v>
      </c>
      <c r="T432" s="4" t="str">
        <f aca="false">Def_Sistemas_Conectores_Cabos!$C$8</f>
        <v>Cabo coaxial semi-rígido</v>
      </c>
      <c r="U432" s="18"/>
      <c r="V432" s="13"/>
    </row>
    <row r="433" customFormat="false" ht="15.75" hidden="true" customHeight="true" outlineLevel="0" collapsed="false">
      <c r="A433" s="4" t="str">
        <f aca="false">Def_Sistemas_Conectores_Cabos!$A$22</f>
        <v>BPM de elétrons</v>
      </c>
      <c r="B433" s="5" t="str">
        <f aca="false">Datas_Entregas!$A$3</f>
        <v>BTS/Anel</v>
      </c>
      <c r="C433" s="6" t="n">
        <f aca="false" t="array" ref="C433:C433">INDEX(Datas_Entregas!$B$2:$B$100, MATCH(B433, Datas_Entregas!$A$2:$A$100, 0), 1)</f>
        <v>43296</v>
      </c>
      <c r="D433" s="5" t="str">
        <f aca="false">Def_Status_Montagem!$A$4</f>
        <v>Comprado / Esperando entrega</v>
      </c>
      <c r="E433" s="4" t="str">
        <f aca="false">Def_Status_Montagem!$B$4</f>
        <v>Contratada (inclui etiqueta)</v>
      </c>
      <c r="F433" s="7"/>
      <c r="G433" s="8"/>
      <c r="H433" s="7" t="str">
        <f aca="false" t="array" ref="H433:H433">INDEX(Def_Instancias_Equipamentos!$E$2:$E$4986, MATCH(K433, Def_Instancias_Equipamentos!$D$2:$D$4986, 0), 1)</f>
        <v>SI-04C1</v>
      </c>
      <c r="I433" s="8" t="str">
        <f aca="false" t="array" ref="I433:I433">INDEX(Def_Instancias_Equipamentos!$E$2:$E$4986, MATCH(L433, Def_Instancias_Equipamentos!$D$2:$D$4986, 0), 1)</f>
        <v>SI-04C1</v>
      </c>
      <c r="J433" s="8" t="str">
        <f aca="false">IF(H433=I433, "INTERNO", "EXTERNO")</f>
        <v>INTERNO</v>
      </c>
      <c r="K433" s="9" t="str">
        <f aca="false">Def_Instancias_Equipamentos!$D$395</f>
        <v>SI-04C1:DI-BPMPkup-2</v>
      </c>
      <c r="L433" s="4" t="str">
        <f aca="false">Def_Instancias_Equipamentos!$D$917</f>
        <v>SI-04C1:DI-BPMSigPatch-2</v>
      </c>
      <c r="M433" s="10" t="s">
        <v>75</v>
      </c>
      <c r="N433" s="17" t="s">
        <v>82</v>
      </c>
      <c r="O433" s="9" t="str">
        <f aca="false">Def_Sistemas_Conectores_Cabos!$B$8</f>
        <v>SMA-RP 50-ohm</v>
      </c>
      <c r="P433" s="4" t="str">
        <f aca="false">Def_Sistemas_Conectores_Cabos!$B$8</f>
        <v>SMA-RP 50-ohm</v>
      </c>
      <c r="Q433" s="8" t="s">
        <v>83</v>
      </c>
      <c r="R433" s="11" t="n">
        <v>0.5</v>
      </c>
      <c r="S433" s="11" t="n">
        <v>0.5</v>
      </c>
      <c r="T433" s="4" t="str">
        <f aca="false">Def_Sistemas_Conectores_Cabos!$C$8</f>
        <v>Cabo coaxial semi-rígido</v>
      </c>
      <c r="U433" s="18"/>
      <c r="V433" s="13"/>
    </row>
    <row r="434" customFormat="false" ht="15.75" hidden="true" customHeight="true" outlineLevel="0" collapsed="false">
      <c r="A434" s="4" t="str">
        <f aca="false">Def_Sistemas_Conectores_Cabos!$A$22</f>
        <v>BPM de elétrons</v>
      </c>
      <c r="B434" s="5" t="str">
        <f aca="false">Datas_Entregas!$A$3</f>
        <v>BTS/Anel</v>
      </c>
      <c r="C434" s="6" t="n">
        <f aca="false" t="array" ref="C434:C434">INDEX(Datas_Entregas!$B$2:$B$100, MATCH(B434, Datas_Entregas!$A$2:$A$100, 0), 1)</f>
        <v>43296</v>
      </c>
      <c r="D434" s="5" t="str">
        <f aca="false">Def_Status_Montagem!$A$4</f>
        <v>Comprado / Esperando entrega</v>
      </c>
      <c r="E434" s="4" t="str">
        <f aca="false">Def_Status_Montagem!$B$4</f>
        <v>Contratada (inclui etiqueta)</v>
      </c>
      <c r="F434" s="7"/>
      <c r="G434" s="8"/>
      <c r="H434" s="7" t="str">
        <f aca="false" t="array" ref="H434:H434">INDEX(Def_Instancias_Equipamentos!$E$2:$E$4986, MATCH(K434, Def_Instancias_Equipamentos!$D$2:$D$4986, 0), 1)</f>
        <v>SI-04C2</v>
      </c>
      <c r="I434" s="8" t="str">
        <f aca="false" t="array" ref="I434:I434">INDEX(Def_Instancias_Equipamentos!$E$2:$E$4986, MATCH(L434, Def_Instancias_Equipamentos!$D$2:$D$4986, 0), 1)</f>
        <v>SI-04C2</v>
      </c>
      <c r="J434" s="8" t="str">
        <f aca="false">IF(H434=I434, "INTERNO", "EXTERNO")</f>
        <v>INTERNO</v>
      </c>
      <c r="K434" s="9" t="str">
        <f aca="false">Def_Instancias_Equipamentos!$D$396</f>
        <v>SI-04C2:DI-BPMPkup</v>
      </c>
      <c r="L434" s="4" t="str">
        <f aca="false">Def_Instancias_Equipamentos!$D$918</f>
        <v>SI-04C2:DI-BPMSigPatch</v>
      </c>
      <c r="M434" s="10" t="s">
        <v>75</v>
      </c>
      <c r="N434" s="17" t="s">
        <v>82</v>
      </c>
      <c r="O434" s="9" t="str">
        <f aca="false">Def_Sistemas_Conectores_Cabos!$B$8</f>
        <v>SMA-RP 50-ohm</v>
      </c>
      <c r="P434" s="4" t="str">
        <f aca="false">Def_Sistemas_Conectores_Cabos!$B$8</f>
        <v>SMA-RP 50-ohm</v>
      </c>
      <c r="Q434" s="8" t="s">
        <v>83</v>
      </c>
      <c r="R434" s="11" t="n">
        <v>0.5</v>
      </c>
      <c r="S434" s="11" t="n">
        <v>0.5</v>
      </c>
      <c r="T434" s="4" t="str">
        <f aca="false">Def_Sistemas_Conectores_Cabos!$C$8</f>
        <v>Cabo coaxial semi-rígido</v>
      </c>
      <c r="U434" s="18"/>
      <c r="V434" s="13"/>
    </row>
    <row r="435" customFormat="false" ht="15.75" hidden="true" customHeight="true" outlineLevel="0" collapsed="false">
      <c r="A435" s="4" t="str">
        <f aca="false">Def_Sistemas_Conectores_Cabos!$A$22</f>
        <v>BPM de elétrons</v>
      </c>
      <c r="B435" s="5" t="str">
        <f aca="false">Datas_Entregas!$A$3</f>
        <v>BTS/Anel</v>
      </c>
      <c r="C435" s="6" t="n">
        <f aca="false" t="array" ref="C435:C435">INDEX(Datas_Entregas!$B$2:$B$100, MATCH(B435, Datas_Entregas!$A$2:$A$100, 0), 1)</f>
        <v>43296</v>
      </c>
      <c r="D435" s="5" t="str">
        <f aca="false">Def_Status_Montagem!$A$4</f>
        <v>Comprado / Esperando entrega</v>
      </c>
      <c r="E435" s="4" t="str">
        <f aca="false">Def_Status_Montagem!$B$4</f>
        <v>Contratada (inclui etiqueta)</v>
      </c>
      <c r="F435" s="7"/>
      <c r="G435" s="8"/>
      <c r="H435" s="7" t="str">
        <f aca="false" t="array" ref="H435:H435">INDEX(Def_Instancias_Equipamentos!$E$2:$E$4986, MATCH(K435, Def_Instancias_Equipamentos!$D$2:$D$4986, 0), 1)</f>
        <v>SI-04C3</v>
      </c>
      <c r="I435" s="8" t="str">
        <f aca="false" t="array" ref="I435:I435">INDEX(Def_Instancias_Equipamentos!$E$2:$E$4986, MATCH(L435, Def_Instancias_Equipamentos!$D$2:$D$4986, 0), 1)</f>
        <v>SI-04C3</v>
      </c>
      <c r="J435" s="8" t="str">
        <f aca="false">IF(H435=I435, "INTERNO", "EXTERNO")</f>
        <v>INTERNO</v>
      </c>
      <c r="K435" s="9" t="str">
        <f aca="false">Def_Instancias_Equipamentos!$D$397</f>
        <v>SI-04C3:DI-BPMPkup-1</v>
      </c>
      <c r="L435" s="4" t="str">
        <f aca="false">Def_Instancias_Equipamentos!$D$919</f>
        <v>SI-04C3:DI-BPMSigPatch-1</v>
      </c>
      <c r="M435" s="10" t="s">
        <v>75</v>
      </c>
      <c r="N435" s="17" t="s">
        <v>82</v>
      </c>
      <c r="O435" s="9" t="str">
        <f aca="false">Def_Sistemas_Conectores_Cabos!$B$8</f>
        <v>SMA-RP 50-ohm</v>
      </c>
      <c r="P435" s="4" t="str">
        <f aca="false">Def_Sistemas_Conectores_Cabos!$B$8</f>
        <v>SMA-RP 50-ohm</v>
      </c>
      <c r="Q435" s="8" t="s">
        <v>83</v>
      </c>
      <c r="R435" s="11" t="n">
        <v>0.5</v>
      </c>
      <c r="S435" s="11" t="n">
        <v>0.5</v>
      </c>
      <c r="T435" s="4" t="str">
        <f aca="false">Def_Sistemas_Conectores_Cabos!$C$8</f>
        <v>Cabo coaxial semi-rígido</v>
      </c>
      <c r="U435" s="18"/>
      <c r="V435" s="13"/>
    </row>
    <row r="436" customFormat="false" ht="15.75" hidden="true" customHeight="true" outlineLevel="0" collapsed="false">
      <c r="A436" s="4" t="str">
        <f aca="false">Def_Sistemas_Conectores_Cabos!$A$22</f>
        <v>BPM de elétrons</v>
      </c>
      <c r="B436" s="5" t="str">
        <f aca="false">Datas_Entregas!$A$3</f>
        <v>BTS/Anel</v>
      </c>
      <c r="C436" s="6" t="n">
        <f aca="false" t="array" ref="C436:C436">INDEX(Datas_Entregas!$B$2:$B$100, MATCH(B436, Datas_Entregas!$A$2:$A$100, 0), 1)</f>
        <v>43296</v>
      </c>
      <c r="D436" s="5" t="str">
        <f aca="false">Def_Status_Montagem!$A$4</f>
        <v>Comprado / Esperando entrega</v>
      </c>
      <c r="E436" s="4" t="str">
        <f aca="false">Def_Status_Montagem!$B$4</f>
        <v>Contratada (inclui etiqueta)</v>
      </c>
      <c r="F436" s="7"/>
      <c r="G436" s="8"/>
      <c r="H436" s="7" t="str">
        <f aca="false" t="array" ref="H436:H436">INDEX(Def_Instancias_Equipamentos!$E$2:$E$4986, MATCH(K436, Def_Instancias_Equipamentos!$D$2:$D$4986, 0), 1)</f>
        <v>SI-04C3</v>
      </c>
      <c r="I436" s="8" t="str">
        <f aca="false" t="array" ref="I436:I436">INDEX(Def_Instancias_Equipamentos!$E$2:$E$4986, MATCH(L436, Def_Instancias_Equipamentos!$D$2:$D$4986, 0), 1)</f>
        <v>SI-04C3</v>
      </c>
      <c r="J436" s="8" t="str">
        <f aca="false">IF(H436=I436, "INTERNO", "EXTERNO")</f>
        <v>INTERNO</v>
      </c>
      <c r="K436" s="9" t="str">
        <f aca="false">Def_Instancias_Equipamentos!$D$398</f>
        <v>SI-04C3:DI-BPMPkup-2</v>
      </c>
      <c r="L436" s="4" t="str">
        <f aca="false">Def_Instancias_Equipamentos!$D$920</f>
        <v>SI-04C3:DI-BPMSigPatch-2</v>
      </c>
      <c r="M436" s="10" t="s">
        <v>75</v>
      </c>
      <c r="N436" s="17" t="s">
        <v>82</v>
      </c>
      <c r="O436" s="9" t="str">
        <f aca="false">Def_Sistemas_Conectores_Cabos!$B$8</f>
        <v>SMA-RP 50-ohm</v>
      </c>
      <c r="P436" s="4" t="str">
        <f aca="false">Def_Sistemas_Conectores_Cabos!$B$8</f>
        <v>SMA-RP 50-ohm</v>
      </c>
      <c r="Q436" s="8" t="s">
        <v>83</v>
      </c>
      <c r="R436" s="11" t="n">
        <v>0.5</v>
      </c>
      <c r="S436" s="11" t="n">
        <v>0.5</v>
      </c>
      <c r="T436" s="4" t="str">
        <f aca="false">Def_Sistemas_Conectores_Cabos!$C$8</f>
        <v>Cabo coaxial semi-rígido</v>
      </c>
      <c r="U436" s="18"/>
      <c r="V436" s="13"/>
    </row>
    <row r="437" customFormat="false" ht="15.75" hidden="true" customHeight="true" outlineLevel="0" collapsed="false">
      <c r="A437" s="4" t="str">
        <f aca="false">Def_Sistemas_Conectores_Cabos!$A$22</f>
        <v>BPM de elétrons</v>
      </c>
      <c r="B437" s="5" t="str">
        <f aca="false">Datas_Entregas!$A$3</f>
        <v>BTS/Anel</v>
      </c>
      <c r="C437" s="6" t="n">
        <f aca="false" t="array" ref="C437:C437">INDEX(Datas_Entregas!$B$2:$B$100, MATCH(B437, Datas_Entregas!$A$2:$A$100, 0), 1)</f>
        <v>43296</v>
      </c>
      <c r="D437" s="5" t="str">
        <f aca="false">Def_Status_Montagem!$A$4</f>
        <v>Comprado / Esperando entrega</v>
      </c>
      <c r="E437" s="4" t="str">
        <f aca="false">Def_Status_Montagem!$B$4</f>
        <v>Contratada (inclui etiqueta)</v>
      </c>
      <c r="F437" s="7"/>
      <c r="G437" s="8"/>
      <c r="H437" s="7" t="str">
        <f aca="false" t="array" ref="H437:H437">INDEX(Def_Instancias_Equipamentos!$E$2:$E$4986, MATCH(K437, Def_Instancias_Equipamentos!$D$2:$D$4986, 0), 1)</f>
        <v>SI-04C4</v>
      </c>
      <c r="I437" s="8" t="str">
        <f aca="false" t="array" ref="I437:I437">INDEX(Def_Instancias_Equipamentos!$E$2:$E$4986, MATCH(L437, Def_Instancias_Equipamentos!$D$2:$D$4986, 0), 1)</f>
        <v>SI-04C4</v>
      </c>
      <c r="J437" s="8" t="str">
        <f aca="false">IF(H437=I437, "INTERNO", "EXTERNO")</f>
        <v>INTERNO</v>
      </c>
      <c r="K437" s="9" t="str">
        <f aca="false">Def_Instancias_Equipamentos!$D$399</f>
        <v>SI-04C4:DI-BPMPkup</v>
      </c>
      <c r="L437" s="4" t="str">
        <f aca="false">Def_Instancias_Equipamentos!$D$921</f>
        <v>SI-04C4:DI-BPMSigPatch</v>
      </c>
      <c r="M437" s="10" t="s">
        <v>75</v>
      </c>
      <c r="N437" s="17" t="s">
        <v>82</v>
      </c>
      <c r="O437" s="9" t="str">
        <f aca="false">Def_Sistemas_Conectores_Cabos!$B$8</f>
        <v>SMA-RP 50-ohm</v>
      </c>
      <c r="P437" s="4" t="str">
        <f aca="false">Def_Sistemas_Conectores_Cabos!$B$8</f>
        <v>SMA-RP 50-ohm</v>
      </c>
      <c r="Q437" s="8" t="s">
        <v>83</v>
      </c>
      <c r="R437" s="11" t="n">
        <v>0.5</v>
      </c>
      <c r="S437" s="11" t="n">
        <v>0.5</v>
      </c>
      <c r="T437" s="4" t="str">
        <f aca="false">Def_Sistemas_Conectores_Cabos!$C$8</f>
        <v>Cabo coaxial semi-rígido</v>
      </c>
      <c r="U437" s="18"/>
      <c r="V437" s="13"/>
    </row>
    <row r="438" customFormat="false" ht="15.75" hidden="true" customHeight="true" outlineLevel="0" collapsed="false">
      <c r="A438" s="4" t="str">
        <f aca="false">Def_Sistemas_Conectores_Cabos!$A$22</f>
        <v>BPM de elétrons</v>
      </c>
      <c r="B438" s="5" t="str">
        <f aca="false">Datas_Entregas!$A$3</f>
        <v>BTS/Anel</v>
      </c>
      <c r="C438" s="6" t="n">
        <f aca="false" t="array" ref="C438:C438">INDEX(Datas_Entregas!$B$2:$B$100, MATCH(B438, Datas_Entregas!$A$2:$A$100, 0), 1)</f>
        <v>43296</v>
      </c>
      <c r="D438" s="5" t="str">
        <f aca="false">Def_Status_Montagem!$A$4</f>
        <v>Comprado / Esperando entrega</v>
      </c>
      <c r="E438" s="4" t="str">
        <f aca="false">Def_Status_Montagem!$B$4</f>
        <v>Contratada (inclui etiqueta)</v>
      </c>
      <c r="F438" s="7"/>
      <c r="G438" s="8"/>
      <c r="H438" s="7" t="str">
        <f aca="false" t="array" ref="H438:H438">INDEX(Def_Instancias_Equipamentos!$E$2:$E$4986, MATCH(K438, Def_Instancias_Equipamentos!$D$2:$D$4986, 0), 1)</f>
        <v>SI-04M1</v>
      </c>
      <c r="I438" s="8" t="str">
        <f aca="false" t="array" ref="I438:I438">INDEX(Def_Instancias_Equipamentos!$E$2:$E$4986, MATCH(L438, Def_Instancias_Equipamentos!$D$2:$D$4986, 0), 1)</f>
        <v>SI-04M1</v>
      </c>
      <c r="J438" s="8" t="str">
        <f aca="false">IF(H438=I438, "INTERNO", "EXTERNO")</f>
        <v>INTERNO</v>
      </c>
      <c r="K438" s="9" t="str">
        <f aca="false">Def_Instancias_Equipamentos!$D$400</f>
        <v>SI-04M1:DI-BPMPkup</v>
      </c>
      <c r="L438" s="4" t="str">
        <f aca="false">Def_Instancias_Equipamentos!$D$922</f>
        <v>SI-04M1:DI-BPMSigPatch</v>
      </c>
      <c r="M438" s="10" t="s">
        <v>75</v>
      </c>
      <c r="N438" s="17" t="s">
        <v>82</v>
      </c>
      <c r="O438" s="9" t="str">
        <f aca="false">Def_Sistemas_Conectores_Cabos!$B$8</f>
        <v>SMA-RP 50-ohm</v>
      </c>
      <c r="P438" s="4" t="str">
        <f aca="false">Def_Sistemas_Conectores_Cabos!$B$8</f>
        <v>SMA-RP 50-ohm</v>
      </c>
      <c r="Q438" s="8" t="s">
        <v>83</v>
      </c>
      <c r="R438" s="11" t="n">
        <v>0.5</v>
      </c>
      <c r="S438" s="11" t="n">
        <v>0.5</v>
      </c>
      <c r="T438" s="4" t="str">
        <f aca="false">Def_Sistemas_Conectores_Cabos!$C$8</f>
        <v>Cabo coaxial semi-rígido</v>
      </c>
      <c r="U438" s="18"/>
      <c r="V438" s="13"/>
    </row>
    <row r="439" customFormat="false" ht="15.75" hidden="true" customHeight="true" outlineLevel="0" collapsed="false">
      <c r="A439" s="4" t="str">
        <f aca="false">Def_Sistemas_Conectores_Cabos!$A$22</f>
        <v>BPM de elétrons</v>
      </c>
      <c r="B439" s="5" t="str">
        <f aca="false">Datas_Entregas!$A$3</f>
        <v>BTS/Anel</v>
      </c>
      <c r="C439" s="6" t="n">
        <f aca="false" t="array" ref="C439:C439">INDEX(Datas_Entregas!$B$2:$B$100, MATCH(B439, Datas_Entregas!$A$2:$A$100, 0), 1)</f>
        <v>43296</v>
      </c>
      <c r="D439" s="5" t="str">
        <f aca="false">Def_Status_Montagem!$A$4</f>
        <v>Comprado / Esperando entrega</v>
      </c>
      <c r="E439" s="4" t="str">
        <f aca="false">Def_Status_Montagem!$B$4</f>
        <v>Contratada (inclui etiqueta)</v>
      </c>
      <c r="F439" s="7"/>
      <c r="G439" s="8"/>
      <c r="H439" s="7" t="str">
        <f aca="false" t="array" ref="H439:H439">INDEX(Def_Instancias_Equipamentos!$E$2:$E$4986, MATCH(K439, Def_Instancias_Equipamentos!$D$2:$D$4986, 0), 1)</f>
        <v>SI-04M2</v>
      </c>
      <c r="I439" s="8" t="str">
        <f aca="false" t="array" ref="I439:I439">INDEX(Def_Instancias_Equipamentos!$E$2:$E$4986, MATCH(L439, Def_Instancias_Equipamentos!$D$2:$D$4986, 0), 1)</f>
        <v>SI-04M2</v>
      </c>
      <c r="J439" s="8" t="str">
        <f aca="false">IF(H439=I439, "INTERNO", "EXTERNO")</f>
        <v>INTERNO</v>
      </c>
      <c r="K439" s="9" t="str">
        <f aca="false">Def_Instancias_Equipamentos!$D$401</f>
        <v>SI-04M2:DI-BPMPkup</v>
      </c>
      <c r="L439" s="4" t="str">
        <f aca="false">Def_Instancias_Equipamentos!$D$923</f>
        <v>SI-04M2:DI-BPMSigPatch</v>
      </c>
      <c r="M439" s="10" t="s">
        <v>75</v>
      </c>
      <c r="N439" s="17" t="s">
        <v>82</v>
      </c>
      <c r="O439" s="9" t="str">
        <f aca="false">Def_Sistemas_Conectores_Cabos!$B$8</f>
        <v>SMA-RP 50-ohm</v>
      </c>
      <c r="P439" s="4" t="str">
        <f aca="false">Def_Sistemas_Conectores_Cabos!$B$8</f>
        <v>SMA-RP 50-ohm</v>
      </c>
      <c r="Q439" s="8" t="s">
        <v>83</v>
      </c>
      <c r="R439" s="11" t="n">
        <v>0.5</v>
      </c>
      <c r="S439" s="11" t="n">
        <v>0.5</v>
      </c>
      <c r="T439" s="4" t="str">
        <f aca="false">Def_Sistemas_Conectores_Cabos!$C$8</f>
        <v>Cabo coaxial semi-rígido</v>
      </c>
      <c r="U439" s="18"/>
      <c r="V439" s="13"/>
    </row>
    <row r="440" customFormat="false" ht="15.75" hidden="true" customHeight="true" outlineLevel="0" collapsed="false">
      <c r="A440" s="4" t="str">
        <f aca="false">Def_Sistemas_Conectores_Cabos!$A$22</f>
        <v>BPM de elétrons</v>
      </c>
      <c r="B440" s="5" t="str">
        <f aca="false">Datas_Entregas!$A$3</f>
        <v>BTS/Anel</v>
      </c>
      <c r="C440" s="6" t="n">
        <f aca="false" t="array" ref="C440:C440">INDEX(Datas_Entregas!$B$2:$B$100, MATCH(B440, Datas_Entregas!$A$2:$A$100, 0), 1)</f>
        <v>43296</v>
      </c>
      <c r="D440" s="5" t="str">
        <f aca="false">Def_Status_Montagem!$A$4</f>
        <v>Comprado / Esperando entrega</v>
      </c>
      <c r="E440" s="4" t="str">
        <f aca="false">Def_Status_Montagem!$B$4</f>
        <v>Contratada (inclui etiqueta)</v>
      </c>
      <c r="F440" s="7"/>
      <c r="G440" s="8"/>
      <c r="H440" s="7" t="str">
        <f aca="false" t="array" ref="H440:H440">INDEX(Def_Instancias_Equipamentos!$E$2:$E$4986, MATCH(K440, Def_Instancias_Equipamentos!$D$2:$D$4986, 0), 1)</f>
        <v>SI-04SB</v>
      </c>
      <c r="I440" s="8" t="str">
        <f aca="false" t="array" ref="I440:I440">INDEX(Def_Instancias_Equipamentos!$E$2:$E$4986, MATCH(L440, Def_Instancias_Equipamentos!$D$2:$D$4986, 0), 1)</f>
        <v>SI-04SB</v>
      </c>
      <c r="J440" s="8" t="str">
        <f aca="false">IF(H440=I440, "INTERNO", "EXTERNO")</f>
        <v>INTERNO</v>
      </c>
      <c r="K440" s="9" t="str">
        <f aca="false">Def_Instancias_Equipamentos!$D$536</f>
        <v>SI-04SB:DI-BPMPkup-1</v>
      </c>
      <c r="L440" s="4" t="str">
        <f aca="false">Def_Instancias_Equipamentos!$D$1058</f>
        <v>SI-04SB:DI-BPMSigPatch-1</v>
      </c>
      <c r="M440" s="10" t="s">
        <v>75</v>
      </c>
      <c r="N440" s="17" t="s">
        <v>82</v>
      </c>
      <c r="O440" s="9" t="str">
        <f aca="false">Def_Sistemas_Conectores_Cabos!$B$8</f>
        <v>SMA-RP 50-ohm</v>
      </c>
      <c r="P440" s="4" t="str">
        <f aca="false">Def_Sistemas_Conectores_Cabos!$B$8</f>
        <v>SMA-RP 50-ohm</v>
      </c>
      <c r="Q440" s="8" t="s">
        <v>83</v>
      </c>
      <c r="R440" s="11" t="n">
        <v>0.5</v>
      </c>
      <c r="S440" s="11" t="n">
        <v>0.5</v>
      </c>
      <c r="T440" s="4" t="str">
        <f aca="false">Def_Sistemas_Conectores_Cabos!$C$8</f>
        <v>Cabo coaxial semi-rígido</v>
      </c>
      <c r="U440" s="18"/>
      <c r="V440" s="13"/>
    </row>
    <row r="441" customFormat="false" ht="15.75" hidden="true" customHeight="true" outlineLevel="0" collapsed="false">
      <c r="A441" s="4" t="str">
        <f aca="false">Def_Sistemas_Conectores_Cabos!$A$22</f>
        <v>BPM de elétrons</v>
      </c>
      <c r="B441" s="5" t="str">
        <f aca="false">Datas_Entregas!$A$3</f>
        <v>BTS/Anel</v>
      </c>
      <c r="C441" s="6" t="n">
        <f aca="false" t="array" ref="C441:C441">INDEX(Datas_Entregas!$B$2:$B$100, MATCH(B441, Datas_Entregas!$A$2:$A$100, 0), 1)</f>
        <v>43296</v>
      </c>
      <c r="D441" s="5" t="str">
        <f aca="false">Def_Status_Montagem!$A$4</f>
        <v>Comprado / Esperando entrega</v>
      </c>
      <c r="E441" s="4" t="str">
        <f aca="false">Def_Status_Montagem!$B$4</f>
        <v>Contratada (inclui etiqueta)</v>
      </c>
      <c r="F441" s="7"/>
      <c r="G441" s="8"/>
      <c r="H441" s="7" t="str">
        <f aca="false" t="array" ref="H441:H441">INDEX(Def_Instancias_Equipamentos!$E$2:$E$4986, MATCH(K441, Def_Instancias_Equipamentos!$D$2:$D$4986, 0), 1)</f>
        <v>SI-04SB</v>
      </c>
      <c r="I441" s="8" t="str">
        <f aca="false" t="array" ref="I441:I441">INDEX(Def_Instancias_Equipamentos!$E$2:$E$4986, MATCH(L441, Def_Instancias_Equipamentos!$D$2:$D$4986, 0), 1)</f>
        <v>SI-04SB</v>
      </c>
      <c r="J441" s="8" t="str">
        <f aca="false">IF(H441=I441, "INTERNO", "EXTERNO")</f>
        <v>INTERNO</v>
      </c>
      <c r="K441" s="9" t="str">
        <f aca="false">Def_Instancias_Equipamentos!$D$537</f>
        <v>SI-04SB:DI-BPMPkup-2</v>
      </c>
      <c r="L441" s="4" t="str">
        <f aca="false">Def_Instancias_Equipamentos!$D$1059</f>
        <v>SI-04SB:DI-BPMSigPatch-2</v>
      </c>
      <c r="M441" s="10" t="s">
        <v>75</v>
      </c>
      <c r="N441" s="17" t="s">
        <v>82</v>
      </c>
      <c r="O441" s="9" t="str">
        <f aca="false">Def_Sistemas_Conectores_Cabos!$B$8</f>
        <v>SMA-RP 50-ohm</v>
      </c>
      <c r="P441" s="4" t="str">
        <f aca="false">Def_Sistemas_Conectores_Cabos!$B$8</f>
        <v>SMA-RP 50-ohm</v>
      </c>
      <c r="Q441" s="8" t="s">
        <v>83</v>
      </c>
      <c r="R441" s="11" t="n">
        <v>0.5</v>
      </c>
      <c r="S441" s="11" t="n">
        <v>0.5</v>
      </c>
      <c r="T441" s="4" t="str">
        <f aca="false">Def_Sistemas_Conectores_Cabos!$C$8</f>
        <v>Cabo coaxial semi-rígido</v>
      </c>
      <c r="U441" s="18"/>
      <c r="V441" s="13"/>
    </row>
    <row r="442" customFormat="false" ht="15.75" hidden="true" customHeight="true" outlineLevel="0" collapsed="false">
      <c r="A442" s="4" t="str">
        <f aca="false">Def_Sistemas_Conectores_Cabos!$A$22</f>
        <v>BPM de elétrons</v>
      </c>
      <c r="B442" s="5" t="str">
        <f aca="false">Datas_Entregas!$A$3</f>
        <v>BTS/Anel</v>
      </c>
      <c r="C442" s="6" t="n">
        <f aca="false" t="array" ref="C442:C442">INDEX(Datas_Entregas!$B$2:$B$100, MATCH(B442, Datas_Entregas!$A$2:$A$100, 0), 1)</f>
        <v>43296</v>
      </c>
      <c r="D442" s="5" t="str">
        <f aca="false">Def_Status_Montagem!$A$4</f>
        <v>Comprado / Esperando entrega</v>
      </c>
      <c r="E442" s="4" t="str">
        <f aca="false">Def_Status_Montagem!$B$4</f>
        <v>Contratada (inclui etiqueta)</v>
      </c>
      <c r="F442" s="7"/>
      <c r="G442" s="8"/>
      <c r="H442" s="7" t="str">
        <f aca="false" t="array" ref="H442:H442">INDEX(Def_Instancias_Equipamentos!$E$2:$E$4986, MATCH(K442, Def_Instancias_Equipamentos!$D$2:$D$4986, 0), 1)</f>
        <v>SI-05C1</v>
      </c>
      <c r="I442" s="8" t="str">
        <f aca="false" t="array" ref="I442:I442">INDEX(Def_Instancias_Equipamentos!$E$2:$E$4986, MATCH(L442, Def_Instancias_Equipamentos!$D$2:$D$4986, 0), 1)</f>
        <v>SI-05C1</v>
      </c>
      <c r="J442" s="8" t="str">
        <f aca="false">IF(H442=I442, "INTERNO", "EXTERNO")</f>
        <v>INTERNO</v>
      </c>
      <c r="K442" s="9" t="str">
        <f aca="false">Def_Instancias_Equipamentos!$D$402</f>
        <v>SI-05C1:DI-BPMPkup-1</v>
      </c>
      <c r="L442" s="4" t="str">
        <f aca="false">Def_Instancias_Equipamentos!$D$924</f>
        <v>SI-05C1:DI-BPMSigPatch-1</v>
      </c>
      <c r="M442" s="10" t="s">
        <v>75</v>
      </c>
      <c r="N442" s="17" t="s">
        <v>82</v>
      </c>
      <c r="O442" s="9" t="str">
        <f aca="false">Def_Sistemas_Conectores_Cabos!$B$8</f>
        <v>SMA-RP 50-ohm</v>
      </c>
      <c r="P442" s="4" t="str">
        <f aca="false">Def_Sistemas_Conectores_Cabos!$B$8</f>
        <v>SMA-RP 50-ohm</v>
      </c>
      <c r="Q442" s="8" t="s">
        <v>83</v>
      </c>
      <c r="R442" s="11" t="n">
        <v>0.5</v>
      </c>
      <c r="S442" s="11" t="n">
        <v>0.5</v>
      </c>
      <c r="T442" s="4" t="str">
        <f aca="false">Def_Sistemas_Conectores_Cabos!$C$8</f>
        <v>Cabo coaxial semi-rígido</v>
      </c>
      <c r="U442" s="18"/>
      <c r="V442" s="13"/>
    </row>
    <row r="443" customFormat="false" ht="15.75" hidden="true" customHeight="true" outlineLevel="0" collapsed="false">
      <c r="A443" s="4" t="str">
        <f aca="false">Def_Sistemas_Conectores_Cabos!$A$22</f>
        <v>BPM de elétrons</v>
      </c>
      <c r="B443" s="5" t="str">
        <f aca="false">Datas_Entregas!$A$3</f>
        <v>BTS/Anel</v>
      </c>
      <c r="C443" s="6" t="n">
        <f aca="false" t="array" ref="C443:C443">INDEX(Datas_Entregas!$B$2:$B$100, MATCH(B443, Datas_Entregas!$A$2:$A$100, 0), 1)</f>
        <v>43296</v>
      </c>
      <c r="D443" s="5" t="str">
        <f aca="false">Def_Status_Montagem!$A$4</f>
        <v>Comprado / Esperando entrega</v>
      </c>
      <c r="E443" s="4" t="str">
        <f aca="false">Def_Status_Montagem!$B$4</f>
        <v>Contratada (inclui etiqueta)</v>
      </c>
      <c r="F443" s="7"/>
      <c r="G443" s="8"/>
      <c r="H443" s="7" t="str">
        <f aca="false" t="array" ref="H443:H443">INDEX(Def_Instancias_Equipamentos!$E$2:$E$4986, MATCH(K443, Def_Instancias_Equipamentos!$D$2:$D$4986, 0), 1)</f>
        <v>SI-05C1</v>
      </c>
      <c r="I443" s="8" t="str">
        <f aca="false" t="array" ref="I443:I443">INDEX(Def_Instancias_Equipamentos!$E$2:$E$4986, MATCH(L443, Def_Instancias_Equipamentos!$D$2:$D$4986, 0), 1)</f>
        <v>SI-05C1</v>
      </c>
      <c r="J443" s="8" t="str">
        <f aca="false">IF(H443=I443, "INTERNO", "EXTERNO")</f>
        <v>INTERNO</v>
      </c>
      <c r="K443" s="9" t="str">
        <f aca="false">Def_Instancias_Equipamentos!$D$403</f>
        <v>SI-05C1:DI-BPMPkup-2</v>
      </c>
      <c r="L443" s="4" t="str">
        <f aca="false">Def_Instancias_Equipamentos!$D$925</f>
        <v>SI-05C1:DI-BPMSigPatch-2</v>
      </c>
      <c r="M443" s="10" t="s">
        <v>75</v>
      </c>
      <c r="N443" s="17" t="s">
        <v>82</v>
      </c>
      <c r="O443" s="9" t="str">
        <f aca="false">Def_Sistemas_Conectores_Cabos!$B$8</f>
        <v>SMA-RP 50-ohm</v>
      </c>
      <c r="P443" s="4" t="str">
        <f aca="false">Def_Sistemas_Conectores_Cabos!$B$8</f>
        <v>SMA-RP 50-ohm</v>
      </c>
      <c r="Q443" s="8" t="s">
        <v>83</v>
      </c>
      <c r="R443" s="11" t="n">
        <v>0.5</v>
      </c>
      <c r="S443" s="11" t="n">
        <v>0.5</v>
      </c>
      <c r="T443" s="4" t="str">
        <f aca="false">Def_Sistemas_Conectores_Cabos!$C$8</f>
        <v>Cabo coaxial semi-rígido</v>
      </c>
      <c r="U443" s="18"/>
      <c r="V443" s="13"/>
    </row>
    <row r="444" customFormat="false" ht="15.75" hidden="true" customHeight="true" outlineLevel="0" collapsed="false">
      <c r="A444" s="4" t="str">
        <f aca="false">Def_Sistemas_Conectores_Cabos!$A$22</f>
        <v>BPM de elétrons</v>
      </c>
      <c r="B444" s="5" t="str">
        <f aca="false">Datas_Entregas!$A$3</f>
        <v>BTS/Anel</v>
      </c>
      <c r="C444" s="6" t="n">
        <f aca="false" t="array" ref="C444:C444">INDEX(Datas_Entregas!$B$2:$B$100, MATCH(B444, Datas_Entregas!$A$2:$A$100, 0), 1)</f>
        <v>43296</v>
      </c>
      <c r="D444" s="5" t="str">
        <f aca="false">Def_Status_Montagem!$A$4</f>
        <v>Comprado / Esperando entrega</v>
      </c>
      <c r="E444" s="4" t="str">
        <f aca="false">Def_Status_Montagem!$B$4</f>
        <v>Contratada (inclui etiqueta)</v>
      </c>
      <c r="F444" s="7"/>
      <c r="G444" s="8"/>
      <c r="H444" s="7" t="str">
        <f aca="false" t="array" ref="H444:H444">INDEX(Def_Instancias_Equipamentos!$E$2:$E$4986, MATCH(K444, Def_Instancias_Equipamentos!$D$2:$D$4986, 0), 1)</f>
        <v>SI-05C2</v>
      </c>
      <c r="I444" s="8" t="str">
        <f aca="false" t="array" ref="I444:I444">INDEX(Def_Instancias_Equipamentos!$E$2:$E$4986, MATCH(L444, Def_Instancias_Equipamentos!$D$2:$D$4986, 0), 1)</f>
        <v>SI-05C2</v>
      </c>
      <c r="J444" s="8" t="str">
        <f aca="false">IF(H444=I444, "INTERNO", "EXTERNO")</f>
        <v>INTERNO</v>
      </c>
      <c r="K444" s="9" t="str">
        <f aca="false">Def_Instancias_Equipamentos!$D$404</f>
        <v>SI-05C2:DI-BPMPkup</v>
      </c>
      <c r="L444" s="4" t="str">
        <f aca="false">Def_Instancias_Equipamentos!$D$926</f>
        <v>SI-05C2:DI-BPMSigPatch</v>
      </c>
      <c r="M444" s="10" t="s">
        <v>75</v>
      </c>
      <c r="N444" s="17" t="s">
        <v>82</v>
      </c>
      <c r="O444" s="9" t="str">
        <f aca="false">Def_Sistemas_Conectores_Cabos!$B$8</f>
        <v>SMA-RP 50-ohm</v>
      </c>
      <c r="P444" s="4" t="str">
        <f aca="false">Def_Sistemas_Conectores_Cabos!$B$8</f>
        <v>SMA-RP 50-ohm</v>
      </c>
      <c r="Q444" s="8" t="s">
        <v>83</v>
      </c>
      <c r="R444" s="11" t="n">
        <v>0.5</v>
      </c>
      <c r="S444" s="11" t="n">
        <v>0.5</v>
      </c>
      <c r="T444" s="4" t="str">
        <f aca="false">Def_Sistemas_Conectores_Cabos!$C$8</f>
        <v>Cabo coaxial semi-rígido</v>
      </c>
      <c r="U444" s="18"/>
      <c r="V444" s="13"/>
    </row>
    <row r="445" customFormat="false" ht="15.75" hidden="true" customHeight="true" outlineLevel="0" collapsed="false">
      <c r="A445" s="4" t="str">
        <f aca="false">Def_Sistemas_Conectores_Cabos!$A$22</f>
        <v>BPM de elétrons</v>
      </c>
      <c r="B445" s="5" t="str">
        <f aca="false">Datas_Entregas!$A$3</f>
        <v>BTS/Anel</v>
      </c>
      <c r="C445" s="6" t="n">
        <f aca="false" t="array" ref="C445:C445">INDEX(Datas_Entregas!$B$2:$B$100, MATCH(B445, Datas_Entregas!$A$2:$A$100, 0), 1)</f>
        <v>43296</v>
      </c>
      <c r="D445" s="5" t="str">
        <f aca="false">Def_Status_Montagem!$A$4</f>
        <v>Comprado / Esperando entrega</v>
      </c>
      <c r="E445" s="4" t="str">
        <f aca="false">Def_Status_Montagem!$B$4</f>
        <v>Contratada (inclui etiqueta)</v>
      </c>
      <c r="F445" s="7"/>
      <c r="G445" s="8"/>
      <c r="H445" s="7" t="str">
        <f aca="false" t="array" ref="H445:H445">INDEX(Def_Instancias_Equipamentos!$E$2:$E$4986, MATCH(K445, Def_Instancias_Equipamentos!$D$2:$D$4986, 0), 1)</f>
        <v>SI-05C3</v>
      </c>
      <c r="I445" s="8" t="str">
        <f aca="false" t="array" ref="I445:I445">INDEX(Def_Instancias_Equipamentos!$E$2:$E$4986, MATCH(L445, Def_Instancias_Equipamentos!$D$2:$D$4986, 0), 1)</f>
        <v>SI-05C3</v>
      </c>
      <c r="J445" s="8" t="str">
        <f aca="false">IF(H445=I445, "INTERNO", "EXTERNO")</f>
        <v>INTERNO</v>
      </c>
      <c r="K445" s="9" t="str">
        <f aca="false">Def_Instancias_Equipamentos!$D$405</f>
        <v>SI-05C3:DI-BPMPkup-1</v>
      </c>
      <c r="L445" s="4" t="str">
        <f aca="false">Def_Instancias_Equipamentos!$D$927</f>
        <v>SI-05C3:DI-BPMSigPatch-1</v>
      </c>
      <c r="M445" s="10" t="s">
        <v>75</v>
      </c>
      <c r="N445" s="17" t="s">
        <v>82</v>
      </c>
      <c r="O445" s="9" t="str">
        <f aca="false">Def_Sistemas_Conectores_Cabos!$B$8</f>
        <v>SMA-RP 50-ohm</v>
      </c>
      <c r="P445" s="4" t="str">
        <f aca="false">Def_Sistemas_Conectores_Cabos!$B$8</f>
        <v>SMA-RP 50-ohm</v>
      </c>
      <c r="Q445" s="8" t="s">
        <v>83</v>
      </c>
      <c r="R445" s="11" t="n">
        <v>0.5</v>
      </c>
      <c r="S445" s="11" t="n">
        <v>0.5</v>
      </c>
      <c r="T445" s="4" t="str">
        <f aca="false">Def_Sistemas_Conectores_Cabos!$C$8</f>
        <v>Cabo coaxial semi-rígido</v>
      </c>
      <c r="U445" s="18"/>
      <c r="V445" s="13"/>
    </row>
    <row r="446" customFormat="false" ht="15.75" hidden="true" customHeight="true" outlineLevel="0" collapsed="false">
      <c r="A446" s="4" t="str">
        <f aca="false">Def_Sistemas_Conectores_Cabos!$A$22</f>
        <v>BPM de elétrons</v>
      </c>
      <c r="B446" s="5" t="str">
        <f aca="false">Datas_Entregas!$A$3</f>
        <v>BTS/Anel</v>
      </c>
      <c r="C446" s="6" t="n">
        <f aca="false" t="array" ref="C446:C446">INDEX(Datas_Entregas!$B$2:$B$100, MATCH(B446, Datas_Entregas!$A$2:$A$100, 0), 1)</f>
        <v>43296</v>
      </c>
      <c r="D446" s="5" t="str">
        <f aca="false">Def_Status_Montagem!$A$4</f>
        <v>Comprado / Esperando entrega</v>
      </c>
      <c r="E446" s="4" t="str">
        <f aca="false">Def_Status_Montagem!$B$4</f>
        <v>Contratada (inclui etiqueta)</v>
      </c>
      <c r="F446" s="7"/>
      <c r="G446" s="8"/>
      <c r="H446" s="7" t="str">
        <f aca="false" t="array" ref="H446:H446">INDEX(Def_Instancias_Equipamentos!$E$2:$E$4986, MATCH(K446, Def_Instancias_Equipamentos!$D$2:$D$4986, 0), 1)</f>
        <v>SI-05C3</v>
      </c>
      <c r="I446" s="8" t="str">
        <f aca="false" t="array" ref="I446:I446">INDEX(Def_Instancias_Equipamentos!$E$2:$E$4986, MATCH(L446, Def_Instancias_Equipamentos!$D$2:$D$4986, 0), 1)</f>
        <v>SI-05C3</v>
      </c>
      <c r="J446" s="8" t="str">
        <f aca="false">IF(H446=I446, "INTERNO", "EXTERNO")</f>
        <v>INTERNO</v>
      </c>
      <c r="K446" s="9" t="str">
        <f aca="false">Def_Instancias_Equipamentos!$D$406</f>
        <v>SI-05C3:DI-BPMPkup-2</v>
      </c>
      <c r="L446" s="4" t="str">
        <f aca="false">Def_Instancias_Equipamentos!$D$928</f>
        <v>SI-05C3:DI-BPMSigPatch-2</v>
      </c>
      <c r="M446" s="10" t="s">
        <v>75</v>
      </c>
      <c r="N446" s="17" t="s">
        <v>82</v>
      </c>
      <c r="O446" s="9" t="str">
        <f aca="false">Def_Sistemas_Conectores_Cabos!$B$8</f>
        <v>SMA-RP 50-ohm</v>
      </c>
      <c r="P446" s="4" t="str">
        <f aca="false">Def_Sistemas_Conectores_Cabos!$B$8</f>
        <v>SMA-RP 50-ohm</v>
      </c>
      <c r="Q446" s="8" t="s">
        <v>83</v>
      </c>
      <c r="R446" s="11" t="n">
        <v>0.5</v>
      </c>
      <c r="S446" s="11" t="n">
        <v>0.5</v>
      </c>
      <c r="T446" s="4" t="str">
        <f aca="false">Def_Sistemas_Conectores_Cabos!$C$8</f>
        <v>Cabo coaxial semi-rígido</v>
      </c>
      <c r="U446" s="18"/>
      <c r="V446" s="13"/>
    </row>
    <row r="447" customFormat="false" ht="15.75" hidden="true" customHeight="true" outlineLevel="0" collapsed="false">
      <c r="A447" s="4" t="str">
        <f aca="false">Def_Sistemas_Conectores_Cabos!$A$22</f>
        <v>BPM de elétrons</v>
      </c>
      <c r="B447" s="5" t="str">
        <f aca="false">Datas_Entregas!$A$3</f>
        <v>BTS/Anel</v>
      </c>
      <c r="C447" s="6" t="n">
        <f aca="false" t="array" ref="C447:C447">INDEX(Datas_Entregas!$B$2:$B$100, MATCH(B447, Datas_Entregas!$A$2:$A$100, 0), 1)</f>
        <v>43296</v>
      </c>
      <c r="D447" s="5" t="str">
        <f aca="false">Def_Status_Montagem!$A$4</f>
        <v>Comprado / Esperando entrega</v>
      </c>
      <c r="E447" s="4" t="str">
        <f aca="false">Def_Status_Montagem!$B$4</f>
        <v>Contratada (inclui etiqueta)</v>
      </c>
      <c r="F447" s="7"/>
      <c r="G447" s="8"/>
      <c r="H447" s="7" t="str">
        <f aca="false" t="array" ref="H447:H447">INDEX(Def_Instancias_Equipamentos!$E$2:$E$4986, MATCH(K447, Def_Instancias_Equipamentos!$D$2:$D$4986, 0), 1)</f>
        <v>SI-05C4</v>
      </c>
      <c r="I447" s="8" t="str">
        <f aca="false" t="array" ref="I447:I447">INDEX(Def_Instancias_Equipamentos!$E$2:$E$4986, MATCH(L447, Def_Instancias_Equipamentos!$D$2:$D$4986, 0), 1)</f>
        <v>SI-05C4</v>
      </c>
      <c r="J447" s="8" t="str">
        <f aca="false">IF(H447=I447, "INTERNO", "EXTERNO")</f>
        <v>INTERNO</v>
      </c>
      <c r="K447" s="9" t="str">
        <f aca="false">Def_Instancias_Equipamentos!$D$407</f>
        <v>SI-05C4:DI-BPMPkup</v>
      </c>
      <c r="L447" s="4" t="str">
        <f aca="false">Def_Instancias_Equipamentos!$D$929</f>
        <v>SI-05C4:DI-BPMSigPatch</v>
      </c>
      <c r="M447" s="10" t="s">
        <v>75</v>
      </c>
      <c r="N447" s="17" t="s">
        <v>82</v>
      </c>
      <c r="O447" s="9" t="str">
        <f aca="false">Def_Sistemas_Conectores_Cabos!$B$8</f>
        <v>SMA-RP 50-ohm</v>
      </c>
      <c r="P447" s="4" t="str">
        <f aca="false">Def_Sistemas_Conectores_Cabos!$B$8</f>
        <v>SMA-RP 50-ohm</v>
      </c>
      <c r="Q447" s="8" t="s">
        <v>83</v>
      </c>
      <c r="R447" s="11" t="n">
        <v>0.5</v>
      </c>
      <c r="S447" s="11" t="n">
        <v>0.5</v>
      </c>
      <c r="T447" s="4" t="str">
        <f aca="false">Def_Sistemas_Conectores_Cabos!$C$8</f>
        <v>Cabo coaxial semi-rígido</v>
      </c>
      <c r="U447" s="18"/>
      <c r="V447" s="13"/>
    </row>
    <row r="448" customFormat="false" ht="15.75" hidden="true" customHeight="true" outlineLevel="0" collapsed="false">
      <c r="A448" s="4" t="str">
        <f aca="false">Def_Sistemas_Conectores_Cabos!$A$22</f>
        <v>BPM de elétrons</v>
      </c>
      <c r="B448" s="5" t="str">
        <f aca="false">Datas_Entregas!$A$3</f>
        <v>BTS/Anel</v>
      </c>
      <c r="C448" s="6" t="n">
        <f aca="false" t="array" ref="C448:C448">INDEX(Datas_Entregas!$B$2:$B$100, MATCH(B448, Datas_Entregas!$A$2:$A$100, 0), 1)</f>
        <v>43296</v>
      </c>
      <c r="D448" s="5" t="str">
        <f aca="false">Def_Status_Montagem!$A$4</f>
        <v>Comprado / Esperando entrega</v>
      </c>
      <c r="E448" s="4" t="str">
        <f aca="false">Def_Status_Montagem!$B$4</f>
        <v>Contratada (inclui etiqueta)</v>
      </c>
      <c r="F448" s="7"/>
      <c r="G448" s="8"/>
      <c r="H448" s="7" t="str">
        <f aca="false" t="array" ref="H448:H448">INDEX(Def_Instancias_Equipamentos!$E$2:$E$4986, MATCH(K448, Def_Instancias_Equipamentos!$D$2:$D$4986, 0), 1)</f>
        <v>SI-05M1</v>
      </c>
      <c r="I448" s="8" t="str">
        <f aca="false" t="array" ref="I448:I448">INDEX(Def_Instancias_Equipamentos!$E$2:$E$4986, MATCH(L448, Def_Instancias_Equipamentos!$D$2:$D$4986, 0), 1)</f>
        <v>SI-05M1</v>
      </c>
      <c r="J448" s="8" t="str">
        <f aca="false">IF(H448=I448, "INTERNO", "EXTERNO")</f>
        <v>INTERNO</v>
      </c>
      <c r="K448" s="9" t="str">
        <f aca="false">Def_Instancias_Equipamentos!$D$408</f>
        <v>SI-05M1:DI-BPMPkup</v>
      </c>
      <c r="L448" s="4" t="str">
        <f aca="false">Def_Instancias_Equipamentos!$D$930</f>
        <v>SI-05M1:DI-BPMSigPatch</v>
      </c>
      <c r="M448" s="10" t="s">
        <v>75</v>
      </c>
      <c r="N448" s="17" t="s">
        <v>82</v>
      </c>
      <c r="O448" s="9" t="str">
        <f aca="false">Def_Sistemas_Conectores_Cabos!$B$8</f>
        <v>SMA-RP 50-ohm</v>
      </c>
      <c r="P448" s="4" t="str">
        <f aca="false">Def_Sistemas_Conectores_Cabos!$B$8</f>
        <v>SMA-RP 50-ohm</v>
      </c>
      <c r="Q448" s="8" t="s">
        <v>83</v>
      </c>
      <c r="R448" s="11" t="n">
        <v>0.5</v>
      </c>
      <c r="S448" s="11" t="n">
        <v>0.5</v>
      </c>
      <c r="T448" s="4" t="str">
        <f aca="false">Def_Sistemas_Conectores_Cabos!$C$8</f>
        <v>Cabo coaxial semi-rígido</v>
      </c>
      <c r="U448" s="18"/>
      <c r="V448" s="13"/>
    </row>
    <row r="449" customFormat="false" ht="15.75" hidden="true" customHeight="true" outlineLevel="0" collapsed="false">
      <c r="A449" s="4" t="str">
        <f aca="false">Def_Sistemas_Conectores_Cabos!$A$22</f>
        <v>BPM de elétrons</v>
      </c>
      <c r="B449" s="5" t="str">
        <f aca="false">Datas_Entregas!$A$3</f>
        <v>BTS/Anel</v>
      </c>
      <c r="C449" s="6" t="n">
        <f aca="false" t="array" ref="C449:C449">INDEX(Datas_Entregas!$B$2:$B$100, MATCH(B449, Datas_Entregas!$A$2:$A$100, 0), 1)</f>
        <v>43296</v>
      </c>
      <c r="D449" s="5" t="str">
        <f aca="false">Def_Status_Montagem!$A$4</f>
        <v>Comprado / Esperando entrega</v>
      </c>
      <c r="E449" s="4" t="str">
        <f aca="false">Def_Status_Montagem!$B$4</f>
        <v>Contratada (inclui etiqueta)</v>
      </c>
      <c r="F449" s="7"/>
      <c r="G449" s="8"/>
      <c r="H449" s="7" t="str">
        <f aca="false" t="array" ref="H449:H449">INDEX(Def_Instancias_Equipamentos!$E$2:$E$4986, MATCH(K449, Def_Instancias_Equipamentos!$D$2:$D$4986, 0), 1)</f>
        <v>SI-05M2</v>
      </c>
      <c r="I449" s="8" t="str">
        <f aca="false" t="array" ref="I449:I449">INDEX(Def_Instancias_Equipamentos!$E$2:$E$4986, MATCH(L449, Def_Instancias_Equipamentos!$D$2:$D$4986, 0), 1)</f>
        <v>SI-05M2</v>
      </c>
      <c r="J449" s="8" t="str">
        <f aca="false">IF(H449=I449, "INTERNO", "EXTERNO")</f>
        <v>INTERNO</v>
      </c>
      <c r="K449" s="9" t="str">
        <f aca="false">Def_Instancias_Equipamentos!$D$409</f>
        <v>SI-05M2:DI-BPMPkup</v>
      </c>
      <c r="L449" s="4" t="str">
        <f aca="false">Def_Instancias_Equipamentos!$D$931</f>
        <v>SI-05M2:DI-BPMSigPatch</v>
      </c>
      <c r="M449" s="10" t="s">
        <v>75</v>
      </c>
      <c r="N449" s="17" t="s">
        <v>82</v>
      </c>
      <c r="O449" s="9" t="str">
        <f aca="false">Def_Sistemas_Conectores_Cabos!$B$8</f>
        <v>SMA-RP 50-ohm</v>
      </c>
      <c r="P449" s="4" t="str">
        <f aca="false">Def_Sistemas_Conectores_Cabos!$B$8</f>
        <v>SMA-RP 50-ohm</v>
      </c>
      <c r="Q449" s="8" t="s">
        <v>83</v>
      </c>
      <c r="R449" s="11" t="n">
        <v>0.5</v>
      </c>
      <c r="S449" s="11" t="n">
        <v>0.5</v>
      </c>
      <c r="T449" s="4" t="str">
        <f aca="false">Def_Sistemas_Conectores_Cabos!$C$8</f>
        <v>Cabo coaxial semi-rígido</v>
      </c>
      <c r="U449" s="18"/>
      <c r="V449" s="13"/>
    </row>
    <row r="450" customFormat="false" ht="15.75" hidden="true" customHeight="true" outlineLevel="0" collapsed="false">
      <c r="A450" s="4" t="str">
        <f aca="false">Def_Sistemas_Conectores_Cabos!$A$22</f>
        <v>BPM de elétrons</v>
      </c>
      <c r="B450" s="5" t="str">
        <f aca="false">Datas_Entregas!$A$3</f>
        <v>BTS/Anel</v>
      </c>
      <c r="C450" s="6" t="n">
        <f aca="false" t="array" ref="C450:C450">INDEX(Datas_Entregas!$B$2:$B$100, MATCH(B450, Datas_Entregas!$A$2:$A$100, 0), 1)</f>
        <v>43296</v>
      </c>
      <c r="D450" s="5" t="str">
        <f aca="false">Def_Status_Montagem!$A$4</f>
        <v>Comprado / Esperando entrega</v>
      </c>
      <c r="E450" s="4" t="str">
        <f aca="false">Def_Status_Montagem!$B$4</f>
        <v>Contratada (inclui etiqueta)</v>
      </c>
      <c r="F450" s="7"/>
      <c r="G450" s="8"/>
      <c r="H450" s="7" t="str">
        <f aca="false" t="array" ref="H450:H450">INDEX(Def_Instancias_Equipamentos!$E$2:$E$4986, MATCH(K450, Def_Instancias_Equipamentos!$D$2:$D$4986, 0), 1)</f>
        <v>SI-05SA</v>
      </c>
      <c r="I450" s="8" t="str">
        <f aca="false" t="array" ref="I450:I450">INDEX(Def_Instancias_Equipamentos!$E$2:$E$4986, MATCH(L450, Def_Instancias_Equipamentos!$D$2:$D$4986, 0), 1)</f>
        <v>SI-05SA</v>
      </c>
      <c r="J450" s="8" t="str">
        <f aca="false">IF(H450=I450, "INTERNO", "EXTERNO")</f>
        <v>INTERNO</v>
      </c>
      <c r="K450" s="9" t="str">
        <f aca="false">Def_Instancias_Equipamentos!$D$538</f>
        <v>SI-05SA:DI-BPMPkup-1</v>
      </c>
      <c r="L450" s="4" t="str">
        <f aca="false">Def_Instancias_Equipamentos!$D$1060</f>
        <v>SI-05SA:DI-BPMSigPatch-1</v>
      </c>
      <c r="M450" s="10" t="s">
        <v>75</v>
      </c>
      <c r="N450" s="17" t="s">
        <v>82</v>
      </c>
      <c r="O450" s="9" t="str">
        <f aca="false">Def_Sistemas_Conectores_Cabos!$B$8</f>
        <v>SMA-RP 50-ohm</v>
      </c>
      <c r="P450" s="4" t="str">
        <f aca="false">Def_Sistemas_Conectores_Cabos!$B$8</f>
        <v>SMA-RP 50-ohm</v>
      </c>
      <c r="Q450" s="8" t="s">
        <v>83</v>
      </c>
      <c r="R450" s="11" t="n">
        <v>0.5</v>
      </c>
      <c r="S450" s="11" t="n">
        <v>0.5</v>
      </c>
      <c r="T450" s="4" t="str">
        <f aca="false">Def_Sistemas_Conectores_Cabos!$C$8</f>
        <v>Cabo coaxial semi-rígido</v>
      </c>
      <c r="U450" s="18"/>
      <c r="V450" s="13"/>
    </row>
    <row r="451" customFormat="false" ht="15.75" hidden="true" customHeight="true" outlineLevel="0" collapsed="false">
      <c r="A451" s="4" t="str">
        <f aca="false">Def_Sistemas_Conectores_Cabos!$A$22</f>
        <v>BPM de elétrons</v>
      </c>
      <c r="B451" s="5" t="str">
        <f aca="false">Datas_Entregas!$A$3</f>
        <v>BTS/Anel</v>
      </c>
      <c r="C451" s="6" t="n">
        <f aca="false" t="array" ref="C451:C451">INDEX(Datas_Entregas!$B$2:$B$100, MATCH(B451, Datas_Entregas!$A$2:$A$100, 0), 1)</f>
        <v>43296</v>
      </c>
      <c r="D451" s="5" t="str">
        <f aca="false">Def_Status_Montagem!$A$4</f>
        <v>Comprado / Esperando entrega</v>
      </c>
      <c r="E451" s="4" t="str">
        <f aca="false">Def_Status_Montagem!$B$4</f>
        <v>Contratada (inclui etiqueta)</v>
      </c>
      <c r="F451" s="7"/>
      <c r="G451" s="8"/>
      <c r="H451" s="7" t="str">
        <f aca="false" t="array" ref="H451:H451">INDEX(Def_Instancias_Equipamentos!$E$2:$E$4986, MATCH(K451, Def_Instancias_Equipamentos!$D$2:$D$4986, 0), 1)</f>
        <v>SI-05SA</v>
      </c>
      <c r="I451" s="8" t="str">
        <f aca="false" t="array" ref="I451:I451">INDEX(Def_Instancias_Equipamentos!$E$2:$E$4986, MATCH(L451, Def_Instancias_Equipamentos!$D$2:$D$4986, 0), 1)</f>
        <v>SI-05SA</v>
      </c>
      <c r="J451" s="8" t="str">
        <f aca="false">IF(H451=I451, "INTERNO", "EXTERNO")</f>
        <v>INTERNO</v>
      </c>
      <c r="K451" s="9" t="str">
        <f aca="false">Def_Instancias_Equipamentos!$D$539</f>
        <v>SI-05SA:DI-BPMPkup-2</v>
      </c>
      <c r="L451" s="4" t="str">
        <f aca="false">Def_Instancias_Equipamentos!$D$1061</f>
        <v>SI-05SA:DI-BPMSigPatch-2</v>
      </c>
      <c r="M451" s="10" t="s">
        <v>75</v>
      </c>
      <c r="N451" s="17" t="s">
        <v>82</v>
      </c>
      <c r="O451" s="9" t="str">
        <f aca="false">Def_Sistemas_Conectores_Cabos!$B$8</f>
        <v>SMA-RP 50-ohm</v>
      </c>
      <c r="P451" s="4" t="str">
        <f aca="false">Def_Sistemas_Conectores_Cabos!$B$8</f>
        <v>SMA-RP 50-ohm</v>
      </c>
      <c r="Q451" s="8" t="s">
        <v>83</v>
      </c>
      <c r="R451" s="11" t="n">
        <v>0.5</v>
      </c>
      <c r="S451" s="11" t="n">
        <v>0.5</v>
      </c>
      <c r="T451" s="4" t="str">
        <f aca="false">Def_Sistemas_Conectores_Cabos!$C$8</f>
        <v>Cabo coaxial semi-rígido</v>
      </c>
      <c r="U451" s="18"/>
      <c r="V451" s="13"/>
    </row>
    <row r="452" customFormat="false" ht="15.75" hidden="true" customHeight="true" outlineLevel="0" collapsed="false">
      <c r="A452" s="4" t="str">
        <f aca="false">Def_Sistemas_Conectores_Cabos!$A$22</f>
        <v>BPM de elétrons</v>
      </c>
      <c r="B452" s="5" t="str">
        <f aca="false">Datas_Entregas!$A$3</f>
        <v>BTS/Anel</v>
      </c>
      <c r="C452" s="6" t="n">
        <f aca="false" t="array" ref="C452:C452">INDEX(Datas_Entregas!$B$2:$B$100, MATCH(B452, Datas_Entregas!$A$2:$A$100, 0), 1)</f>
        <v>43296</v>
      </c>
      <c r="D452" s="5" t="str">
        <f aca="false">Def_Status_Montagem!$A$4</f>
        <v>Comprado / Esperando entrega</v>
      </c>
      <c r="E452" s="4" t="str">
        <f aca="false">Def_Status_Montagem!$B$4</f>
        <v>Contratada (inclui etiqueta)</v>
      </c>
      <c r="F452" s="7"/>
      <c r="G452" s="8"/>
      <c r="H452" s="7" t="str">
        <f aca="false" t="array" ref="H452:H452">INDEX(Def_Instancias_Equipamentos!$E$2:$E$4986, MATCH(K452, Def_Instancias_Equipamentos!$D$2:$D$4986, 0), 1)</f>
        <v>SI-06C1</v>
      </c>
      <c r="I452" s="8" t="str">
        <f aca="false" t="array" ref="I452:I452">INDEX(Def_Instancias_Equipamentos!$E$2:$E$4986, MATCH(L452, Def_Instancias_Equipamentos!$D$2:$D$4986, 0), 1)</f>
        <v>SI-06C1</v>
      </c>
      <c r="J452" s="8" t="str">
        <f aca="false">IF(H452=I452, "INTERNO", "EXTERNO")</f>
        <v>INTERNO</v>
      </c>
      <c r="K452" s="9" t="str">
        <f aca="false">Def_Instancias_Equipamentos!$D$410</f>
        <v>SI-06C1:DI-BPMPkup-1</v>
      </c>
      <c r="L452" s="4" t="str">
        <f aca="false">Def_Instancias_Equipamentos!$D$932</f>
        <v>SI-06C1:DI-BPMSigPatch-1</v>
      </c>
      <c r="M452" s="10" t="s">
        <v>75</v>
      </c>
      <c r="N452" s="17" t="s">
        <v>82</v>
      </c>
      <c r="O452" s="9" t="str">
        <f aca="false">Def_Sistemas_Conectores_Cabos!$B$8</f>
        <v>SMA-RP 50-ohm</v>
      </c>
      <c r="P452" s="4" t="str">
        <f aca="false">Def_Sistemas_Conectores_Cabos!$B$8</f>
        <v>SMA-RP 50-ohm</v>
      </c>
      <c r="Q452" s="8" t="s">
        <v>83</v>
      </c>
      <c r="R452" s="11" t="n">
        <v>0.5</v>
      </c>
      <c r="S452" s="11" t="n">
        <v>0.5</v>
      </c>
      <c r="T452" s="4" t="str">
        <f aca="false">Def_Sistemas_Conectores_Cabos!$C$8</f>
        <v>Cabo coaxial semi-rígido</v>
      </c>
      <c r="U452" s="18"/>
      <c r="V452" s="13"/>
    </row>
    <row r="453" customFormat="false" ht="15.75" hidden="true" customHeight="true" outlineLevel="0" collapsed="false">
      <c r="A453" s="4" t="str">
        <f aca="false">Def_Sistemas_Conectores_Cabos!$A$22</f>
        <v>BPM de elétrons</v>
      </c>
      <c r="B453" s="5" t="str">
        <f aca="false">Datas_Entregas!$A$3</f>
        <v>BTS/Anel</v>
      </c>
      <c r="C453" s="6" t="n">
        <f aca="false" t="array" ref="C453:C453">INDEX(Datas_Entregas!$B$2:$B$100, MATCH(B453, Datas_Entregas!$A$2:$A$100, 0), 1)</f>
        <v>43296</v>
      </c>
      <c r="D453" s="5" t="str">
        <f aca="false">Def_Status_Montagem!$A$4</f>
        <v>Comprado / Esperando entrega</v>
      </c>
      <c r="E453" s="4" t="str">
        <f aca="false">Def_Status_Montagem!$B$4</f>
        <v>Contratada (inclui etiqueta)</v>
      </c>
      <c r="F453" s="7"/>
      <c r="G453" s="8"/>
      <c r="H453" s="7" t="str">
        <f aca="false" t="array" ref="H453:H453">INDEX(Def_Instancias_Equipamentos!$E$2:$E$4986, MATCH(K453, Def_Instancias_Equipamentos!$D$2:$D$4986, 0), 1)</f>
        <v>SI-06C1</v>
      </c>
      <c r="I453" s="8" t="str">
        <f aca="false" t="array" ref="I453:I453">INDEX(Def_Instancias_Equipamentos!$E$2:$E$4986, MATCH(L453, Def_Instancias_Equipamentos!$D$2:$D$4986, 0), 1)</f>
        <v>SI-06C1</v>
      </c>
      <c r="J453" s="8" t="str">
        <f aca="false">IF(H453=I453, "INTERNO", "EXTERNO")</f>
        <v>INTERNO</v>
      </c>
      <c r="K453" s="9" t="str">
        <f aca="false">Def_Instancias_Equipamentos!$D$411</f>
        <v>SI-06C1:DI-BPMPkup-2</v>
      </c>
      <c r="L453" s="4" t="str">
        <f aca="false">Def_Instancias_Equipamentos!$D$933</f>
        <v>SI-06C1:DI-BPMSigPatch-2</v>
      </c>
      <c r="M453" s="10" t="s">
        <v>75</v>
      </c>
      <c r="N453" s="17" t="s">
        <v>82</v>
      </c>
      <c r="O453" s="9" t="str">
        <f aca="false">Def_Sistemas_Conectores_Cabos!$B$8</f>
        <v>SMA-RP 50-ohm</v>
      </c>
      <c r="P453" s="4" t="str">
        <f aca="false">Def_Sistemas_Conectores_Cabos!$B$8</f>
        <v>SMA-RP 50-ohm</v>
      </c>
      <c r="Q453" s="8" t="s">
        <v>83</v>
      </c>
      <c r="R453" s="11" t="n">
        <v>0.5</v>
      </c>
      <c r="S453" s="11" t="n">
        <v>0.5</v>
      </c>
      <c r="T453" s="4" t="str">
        <f aca="false">Def_Sistemas_Conectores_Cabos!$C$8</f>
        <v>Cabo coaxial semi-rígido</v>
      </c>
      <c r="U453" s="18"/>
      <c r="V453" s="13"/>
    </row>
    <row r="454" customFormat="false" ht="15.75" hidden="true" customHeight="true" outlineLevel="0" collapsed="false">
      <c r="A454" s="4" t="str">
        <f aca="false">Def_Sistemas_Conectores_Cabos!$A$22</f>
        <v>BPM de elétrons</v>
      </c>
      <c r="B454" s="5" t="str">
        <f aca="false">Datas_Entregas!$A$3</f>
        <v>BTS/Anel</v>
      </c>
      <c r="C454" s="6" t="n">
        <f aca="false" t="array" ref="C454:C454">INDEX(Datas_Entregas!$B$2:$B$100, MATCH(B454, Datas_Entregas!$A$2:$A$100, 0), 1)</f>
        <v>43296</v>
      </c>
      <c r="D454" s="5" t="str">
        <f aca="false">Def_Status_Montagem!$A$4</f>
        <v>Comprado / Esperando entrega</v>
      </c>
      <c r="E454" s="4" t="str">
        <f aca="false">Def_Status_Montagem!$B$4</f>
        <v>Contratada (inclui etiqueta)</v>
      </c>
      <c r="F454" s="7"/>
      <c r="G454" s="8"/>
      <c r="H454" s="7" t="str">
        <f aca="false" t="array" ref="H454:H454">INDEX(Def_Instancias_Equipamentos!$E$2:$E$4986, MATCH(K454, Def_Instancias_Equipamentos!$D$2:$D$4986, 0), 1)</f>
        <v>SI-06C2</v>
      </c>
      <c r="I454" s="8" t="str">
        <f aca="false" t="array" ref="I454:I454">INDEX(Def_Instancias_Equipamentos!$E$2:$E$4986, MATCH(L454, Def_Instancias_Equipamentos!$D$2:$D$4986, 0), 1)</f>
        <v>SI-06C2</v>
      </c>
      <c r="J454" s="8" t="str">
        <f aca="false">IF(H454=I454, "INTERNO", "EXTERNO")</f>
        <v>INTERNO</v>
      </c>
      <c r="K454" s="9" t="str">
        <f aca="false">Def_Instancias_Equipamentos!$D$412</f>
        <v>SI-06C2:DI-BPMPkup</v>
      </c>
      <c r="L454" s="4" t="str">
        <f aca="false">Def_Instancias_Equipamentos!$D$934</f>
        <v>SI-06C2:DI-BPMSigPatch</v>
      </c>
      <c r="M454" s="10" t="s">
        <v>75</v>
      </c>
      <c r="N454" s="17" t="s">
        <v>82</v>
      </c>
      <c r="O454" s="9" t="str">
        <f aca="false">Def_Sistemas_Conectores_Cabos!$B$8</f>
        <v>SMA-RP 50-ohm</v>
      </c>
      <c r="P454" s="4" t="str">
        <f aca="false">Def_Sistemas_Conectores_Cabos!$B$8</f>
        <v>SMA-RP 50-ohm</v>
      </c>
      <c r="Q454" s="8" t="s">
        <v>83</v>
      </c>
      <c r="R454" s="11" t="n">
        <v>0.5</v>
      </c>
      <c r="S454" s="11" t="n">
        <v>0.5</v>
      </c>
      <c r="T454" s="4" t="str">
        <f aca="false">Def_Sistemas_Conectores_Cabos!$C$8</f>
        <v>Cabo coaxial semi-rígido</v>
      </c>
      <c r="U454" s="18"/>
      <c r="V454" s="13"/>
    </row>
    <row r="455" customFormat="false" ht="15.75" hidden="true" customHeight="true" outlineLevel="0" collapsed="false">
      <c r="A455" s="4" t="str">
        <f aca="false">Def_Sistemas_Conectores_Cabos!$A$22</f>
        <v>BPM de elétrons</v>
      </c>
      <c r="B455" s="5" t="str">
        <f aca="false">Datas_Entregas!$A$3</f>
        <v>BTS/Anel</v>
      </c>
      <c r="C455" s="6" t="n">
        <f aca="false" t="array" ref="C455:C455">INDEX(Datas_Entregas!$B$2:$B$100, MATCH(B455, Datas_Entregas!$A$2:$A$100, 0), 1)</f>
        <v>43296</v>
      </c>
      <c r="D455" s="5" t="str">
        <f aca="false">Def_Status_Montagem!$A$4</f>
        <v>Comprado / Esperando entrega</v>
      </c>
      <c r="E455" s="4" t="str">
        <f aca="false">Def_Status_Montagem!$B$4</f>
        <v>Contratada (inclui etiqueta)</v>
      </c>
      <c r="F455" s="7"/>
      <c r="G455" s="8"/>
      <c r="H455" s="7" t="str">
        <f aca="false" t="array" ref="H455:H455">INDEX(Def_Instancias_Equipamentos!$E$2:$E$4986, MATCH(K455, Def_Instancias_Equipamentos!$D$2:$D$4986, 0), 1)</f>
        <v>SI-06C3</v>
      </c>
      <c r="I455" s="8" t="str">
        <f aca="false" t="array" ref="I455:I455">INDEX(Def_Instancias_Equipamentos!$E$2:$E$4986, MATCH(L455, Def_Instancias_Equipamentos!$D$2:$D$4986, 0), 1)</f>
        <v>SI-06C3</v>
      </c>
      <c r="J455" s="8" t="str">
        <f aca="false">IF(H455=I455, "INTERNO", "EXTERNO")</f>
        <v>INTERNO</v>
      </c>
      <c r="K455" s="9" t="str">
        <f aca="false">Def_Instancias_Equipamentos!$D$413</f>
        <v>SI-06C3:DI-BPMPkup-1</v>
      </c>
      <c r="L455" s="4" t="str">
        <f aca="false">Def_Instancias_Equipamentos!$D$935</f>
        <v>SI-06C3:DI-BPMSigPatch-1</v>
      </c>
      <c r="M455" s="10" t="s">
        <v>75</v>
      </c>
      <c r="N455" s="17" t="s">
        <v>82</v>
      </c>
      <c r="O455" s="9" t="str">
        <f aca="false">Def_Sistemas_Conectores_Cabos!$B$8</f>
        <v>SMA-RP 50-ohm</v>
      </c>
      <c r="P455" s="4" t="str">
        <f aca="false">Def_Sistemas_Conectores_Cabos!$B$8</f>
        <v>SMA-RP 50-ohm</v>
      </c>
      <c r="Q455" s="8" t="s">
        <v>83</v>
      </c>
      <c r="R455" s="11" t="n">
        <v>0.5</v>
      </c>
      <c r="S455" s="11" t="n">
        <v>0.5</v>
      </c>
      <c r="T455" s="4" t="str">
        <f aca="false">Def_Sistemas_Conectores_Cabos!$C$8</f>
        <v>Cabo coaxial semi-rígido</v>
      </c>
      <c r="U455" s="18"/>
      <c r="V455" s="13"/>
    </row>
    <row r="456" customFormat="false" ht="15.75" hidden="true" customHeight="true" outlineLevel="0" collapsed="false">
      <c r="A456" s="4" t="str">
        <f aca="false">Def_Sistemas_Conectores_Cabos!$A$22</f>
        <v>BPM de elétrons</v>
      </c>
      <c r="B456" s="5" t="str">
        <f aca="false">Datas_Entregas!$A$3</f>
        <v>BTS/Anel</v>
      </c>
      <c r="C456" s="6" t="n">
        <f aca="false" t="array" ref="C456:C456">INDEX(Datas_Entregas!$B$2:$B$100, MATCH(B456, Datas_Entregas!$A$2:$A$100, 0), 1)</f>
        <v>43296</v>
      </c>
      <c r="D456" s="5" t="str">
        <f aca="false">Def_Status_Montagem!$A$4</f>
        <v>Comprado / Esperando entrega</v>
      </c>
      <c r="E456" s="4" t="str">
        <f aca="false">Def_Status_Montagem!$B$4</f>
        <v>Contratada (inclui etiqueta)</v>
      </c>
      <c r="F456" s="7"/>
      <c r="G456" s="8"/>
      <c r="H456" s="7" t="str">
        <f aca="false" t="array" ref="H456:H456">INDEX(Def_Instancias_Equipamentos!$E$2:$E$4986, MATCH(K456, Def_Instancias_Equipamentos!$D$2:$D$4986, 0), 1)</f>
        <v>SI-06C3</v>
      </c>
      <c r="I456" s="8" t="str">
        <f aca="false" t="array" ref="I456:I456">INDEX(Def_Instancias_Equipamentos!$E$2:$E$4986, MATCH(L456, Def_Instancias_Equipamentos!$D$2:$D$4986, 0), 1)</f>
        <v>SI-06C3</v>
      </c>
      <c r="J456" s="8" t="str">
        <f aca="false">IF(H456=I456, "INTERNO", "EXTERNO")</f>
        <v>INTERNO</v>
      </c>
      <c r="K456" s="9" t="str">
        <f aca="false">Def_Instancias_Equipamentos!$D$414</f>
        <v>SI-06C3:DI-BPMPkup-2</v>
      </c>
      <c r="L456" s="4" t="str">
        <f aca="false">Def_Instancias_Equipamentos!$D$936</f>
        <v>SI-06C3:DI-BPMSigPatch-2</v>
      </c>
      <c r="M456" s="10" t="s">
        <v>75</v>
      </c>
      <c r="N456" s="17" t="s">
        <v>82</v>
      </c>
      <c r="O456" s="9" t="str">
        <f aca="false">Def_Sistemas_Conectores_Cabos!$B$8</f>
        <v>SMA-RP 50-ohm</v>
      </c>
      <c r="P456" s="4" t="str">
        <f aca="false">Def_Sistemas_Conectores_Cabos!$B$8</f>
        <v>SMA-RP 50-ohm</v>
      </c>
      <c r="Q456" s="8" t="s">
        <v>83</v>
      </c>
      <c r="R456" s="11" t="n">
        <v>0.5</v>
      </c>
      <c r="S456" s="11" t="n">
        <v>0.5</v>
      </c>
      <c r="T456" s="4" t="str">
        <f aca="false">Def_Sistemas_Conectores_Cabos!$C$8</f>
        <v>Cabo coaxial semi-rígido</v>
      </c>
      <c r="U456" s="18"/>
      <c r="V456" s="13"/>
    </row>
    <row r="457" customFormat="false" ht="15.75" hidden="true" customHeight="true" outlineLevel="0" collapsed="false">
      <c r="A457" s="4" t="str">
        <f aca="false">Def_Sistemas_Conectores_Cabos!$A$22</f>
        <v>BPM de elétrons</v>
      </c>
      <c r="B457" s="5" t="str">
        <f aca="false">Datas_Entregas!$A$3</f>
        <v>BTS/Anel</v>
      </c>
      <c r="C457" s="6" t="n">
        <f aca="false" t="array" ref="C457:C457">INDEX(Datas_Entregas!$B$2:$B$100, MATCH(B457, Datas_Entregas!$A$2:$A$100, 0), 1)</f>
        <v>43296</v>
      </c>
      <c r="D457" s="5" t="str">
        <f aca="false">Def_Status_Montagem!$A$4</f>
        <v>Comprado / Esperando entrega</v>
      </c>
      <c r="E457" s="4" t="str">
        <f aca="false">Def_Status_Montagem!$B$4</f>
        <v>Contratada (inclui etiqueta)</v>
      </c>
      <c r="F457" s="7"/>
      <c r="G457" s="8"/>
      <c r="H457" s="7" t="str">
        <f aca="false" t="array" ref="H457:H457">INDEX(Def_Instancias_Equipamentos!$E$2:$E$4986, MATCH(K457, Def_Instancias_Equipamentos!$D$2:$D$4986, 0), 1)</f>
        <v>SI-06C4</v>
      </c>
      <c r="I457" s="8" t="str">
        <f aca="false" t="array" ref="I457:I457">INDEX(Def_Instancias_Equipamentos!$E$2:$E$4986, MATCH(L457, Def_Instancias_Equipamentos!$D$2:$D$4986, 0), 1)</f>
        <v>SI-06C4</v>
      </c>
      <c r="J457" s="8" t="str">
        <f aca="false">IF(H457=I457, "INTERNO", "EXTERNO")</f>
        <v>INTERNO</v>
      </c>
      <c r="K457" s="9" t="str">
        <f aca="false">Def_Instancias_Equipamentos!$D$415</f>
        <v>SI-06C4:DI-BPMPkup</v>
      </c>
      <c r="L457" s="4" t="str">
        <f aca="false">Def_Instancias_Equipamentos!$D$937</f>
        <v>SI-06C4:DI-BPMSigPatch</v>
      </c>
      <c r="M457" s="10" t="s">
        <v>75</v>
      </c>
      <c r="N457" s="17" t="s">
        <v>82</v>
      </c>
      <c r="O457" s="9" t="str">
        <f aca="false">Def_Sistemas_Conectores_Cabos!$B$8</f>
        <v>SMA-RP 50-ohm</v>
      </c>
      <c r="P457" s="4" t="str">
        <f aca="false">Def_Sistemas_Conectores_Cabos!$B$8</f>
        <v>SMA-RP 50-ohm</v>
      </c>
      <c r="Q457" s="8" t="s">
        <v>83</v>
      </c>
      <c r="R457" s="11" t="n">
        <v>0.5</v>
      </c>
      <c r="S457" s="11" t="n">
        <v>0.5</v>
      </c>
      <c r="T457" s="4" t="str">
        <f aca="false">Def_Sistemas_Conectores_Cabos!$C$8</f>
        <v>Cabo coaxial semi-rígido</v>
      </c>
      <c r="U457" s="18"/>
      <c r="V457" s="13"/>
    </row>
    <row r="458" customFormat="false" ht="15.75" hidden="true" customHeight="true" outlineLevel="0" collapsed="false">
      <c r="A458" s="4" t="str">
        <f aca="false">Def_Sistemas_Conectores_Cabos!$A$22</f>
        <v>BPM de elétrons</v>
      </c>
      <c r="B458" s="5" t="str">
        <f aca="false">Datas_Entregas!$A$3</f>
        <v>BTS/Anel</v>
      </c>
      <c r="C458" s="6" t="n">
        <f aca="false" t="array" ref="C458:C458">INDEX(Datas_Entregas!$B$2:$B$100, MATCH(B458, Datas_Entregas!$A$2:$A$100, 0), 1)</f>
        <v>43296</v>
      </c>
      <c r="D458" s="5" t="str">
        <f aca="false">Def_Status_Montagem!$A$4</f>
        <v>Comprado / Esperando entrega</v>
      </c>
      <c r="E458" s="4" t="str">
        <f aca="false">Def_Status_Montagem!$B$4</f>
        <v>Contratada (inclui etiqueta)</v>
      </c>
      <c r="F458" s="7"/>
      <c r="G458" s="8"/>
      <c r="H458" s="7" t="str">
        <f aca="false" t="array" ref="H458:H458">INDEX(Def_Instancias_Equipamentos!$E$2:$E$4986, MATCH(K458, Def_Instancias_Equipamentos!$D$2:$D$4986, 0), 1)</f>
        <v>SI-06M1</v>
      </c>
      <c r="I458" s="8" t="str">
        <f aca="false" t="array" ref="I458:I458">INDEX(Def_Instancias_Equipamentos!$E$2:$E$4986, MATCH(L458, Def_Instancias_Equipamentos!$D$2:$D$4986, 0), 1)</f>
        <v>SI-06M1</v>
      </c>
      <c r="J458" s="8" t="str">
        <f aca="false">IF(H458=I458, "INTERNO", "EXTERNO")</f>
        <v>INTERNO</v>
      </c>
      <c r="K458" s="9" t="str">
        <f aca="false">Def_Instancias_Equipamentos!$D$416</f>
        <v>SI-06M1:DI-BPMPkup</v>
      </c>
      <c r="L458" s="4" t="str">
        <f aca="false">Def_Instancias_Equipamentos!$D$938</f>
        <v>SI-06M1:DI-BPMSigPatch</v>
      </c>
      <c r="M458" s="10" t="s">
        <v>75</v>
      </c>
      <c r="N458" s="17" t="s">
        <v>82</v>
      </c>
      <c r="O458" s="9" t="str">
        <f aca="false">Def_Sistemas_Conectores_Cabos!$B$8</f>
        <v>SMA-RP 50-ohm</v>
      </c>
      <c r="P458" s="4" t="str">
        <f aca="false">Def_Sistemas_Conectores_Cabos!$B$8</f>
        <v>SMA-RP 50-ohm</v>
      </c>
      <c r="Q458" s="8" t="s">
        <v>83</v>
      </c>
      <c r="R458" s="11" t="n">
        <v>0.5</v>
      </c>
      <c r="S458" s="11" t="n">
        <v>0.5</v>
      </c>
      <c r="T458" s="4" t="str">
        <f aca="false">Def_Sistemas_Conectores_Cabos!$C$8</f>
        <v>Cabo coaxial semi-rígido</v>
      </c>
      <c r="U458" s="18"/>
      <c r="V458" s="13"/>
    </row>
    <row r="459" customFormat="false" ht="15.75" hidden="true" customHeight="true" outlineLevel="0" collapsed="false">
      <c r="A459" s="4" t="str">
        <f aca="false">Def_Sistemas_Conectores_Cabos!$A$22</f>
        <v>BPM de elétrons</v>
      </c>
      <c r="B459" s="5" t="str">
        <f aca="false">Datas_Entregas!$A$3</f>
        <v>BTS/Anel</v>
      </c>
      <c r="C459" s="6" t="n">
        <f aca="false" t="array" ref="C459:C459">INDEX(Datas_Entregas!$B$2:$B$100, MATCH(B459, Datas_Entregas!$A$2:$A$100, 0), 1)</f>
        <v>43296</v>
      </c>
      <c r="D459" s="5" t="str">
        <f aca="false">Def_Status_Montagem!$A$4</f>
        <v>Comprado / Esperando entrega</v>
      </c>
      <c r="E459" s="4" t="str">
        <f aca="false">Def_Status_Montagem!$B$4</f>
        <v>Contratada (inclui etiqueta)</v>
      </c>
      <c r="F459" s="7"/>
      <c r="G459" s="8"/>
      <c r="H459" s="7" t="str">
        <f aca="false" t="array" ref="H459:H459">INDEX(Def_Instancias_Equipamentos!$E$2:$E$4986, MATCH(K459, Def_Instancias_Equipamentos!$D$2:$D$4986, 0), 1)</f>
        <v>SI-06M2</v>
      </c>
      <c r="I459" s="8" t="str">
        <f aca="false" t="array" ref="I459:I459">INDEX(Def_Instancias_Equipamentos!$E$2:$E$4986, MATCH(L459, Def_Instancias_Equipamentos!$D$2:$D$4986, 0), 1)</f>
        <v>SI-06M2</v>
      </c>
      <c r="J459" s="8" t="str">
        <f aca="false">IF(H459=I459, "INTERNO", "EXTERNO")</f>
        <v>INTERNO</v>
      </c>
      <c r="K459" s="9" t="str">
        <f aca="false">Def_Instancias_Equipamentos!$D$417</f>
        <v>SI-06M2:DI-BPMPkup</v>
      </c>
      <c r="L459" s="4" t="str">
        <f aca="false">Def_Instancias_Equipamentos!$D$939</f>
        <v>SI-06M2:DI-BPMSigPatch</v>
      </c>
      <c r="M459" s="10" t="s">
        <v>75</v>
      </c>
      <c r="N459" s="17" t="s">
        <v>82</v>
      </c>
      <c r="O459" s="9" t="str">
        <f aca="false">Def_Sistemas_Conectores_Cabos!$B$8</f>
        <v>SMA-RP 50-ohm</v>
      </c>
      <c r="P459" s="4" t="str">
        <f aca="false">Def_Sistemas_Conectores_Cabos!$B$8</f>
        <v>SMA-RP 50-ohm</v>
      </c>
      <c r="Q459" s="8" t="s">
        <v>83</v>
      </c>
      <c r="R459" s="11" t="n">
        <v>0.5</v>
      </c>
      <c r="S459" s="11" t="n">
        <v>0.5</v>
      </c>
      <c r="T459" s="4" t="str">
        <f aca="false">Def_Sistemas_Conectores_Cabos!$C$8</f>
        <v>Cabo coaxial semi-rígido</v>
      </c>
      <c r="U459" s="18"/>
      <c r="V459" s="13"/>
    </row>
    <row r="460" customFormat="false" ht="15.75" hidden="true" customHeight="true" outlineLevel="0" collapsed="false">
      <c r="A460" s="4" t="str">
        <f aca="false">Def_Sistemas_Conectores_Cabos!$A$22</f>
        <v>BPM de elétrons</v>
      </c>
      <c r="B460" s="5" t="str">
        <f aca="false">Datas_Entregas!$A$3</f>
        <v>BTS/Anel</v>
      </c>
      <c r="C460" s="6" t="n">
        <f aca="false" t="array" ref="C460:C460">INDEX(Datas_Entregas!$B$2:$B$100, MATCH(B460, Datas_Entregas!$A$2:$A$100, 0), 1)</f>
        <v>43296</v>
      </c>
      <c r="D460" s="5" t="str">
        <f aca="false">Def_Status_Montagem!$A$4</f>
        <v>Comprado / Esperando entrega</v>
      </c>
      <c r="E460" s="4" t="str">
        <f aca="false">Def_Status_Montagem!$B$4</f>
        <v>Contratada (inclui etiqueta)</v>
      </c>
      <c r="F460" s="7"/>
      <c r="G460" s="8"/>
      <c r="H460" s="7" t="str">
        <f aca="false" t="array" ref="H460:H460">INDEX(Def_Instancias_Equipamentos!$E$2:$E$4986, MATCH(K460, Def_Instancias_Equipamentos!$D$2:$D$4986, 0), 1)</f>
        <v>SI-06SB</v>
      </c>
      <c r="I460" s="8" t="str">
        <f aca="false" t="array" ref="I460:I460">INDEX(Def_Instancias_Equipamentos!$E$2:$E$4986, MATCH(L460, Def_Instancias_Equipamentos!$D$2:$D$4986, 0), 1)</f>
        <v>SI-06SB</v>
      </c>
      <c r="J460" s="8" t="str">
        <f aca="false">IF(H460=I460, "INTERNO", "EXTERNO")</f>
        <v>INTERNO</v>
      </c>
      <c r="K460" s="9" t="str">
        <f aca="false">Def_Instancias_Equipamentos!$D$540</f>
        <v>SI-06SB:DI-BPMPkup-1</v>
      </c>
      <c r="L460" s="4" t="str">
        <f aca="false">Def_Instancias_Equipamentos!$D$1062</f>
        <v>SI-06SB:DI-BPMSigPatch-1</v>
      </c>
      <c r="M460" s="10" t="s">
        <v>75</v>
      </c>
      <c r="N460" s="17" t="s">
        <v>82</v>
      </c>
      <c r="O460" s="9" t="str">
        <f aca="false">Def_Sistemas_Conectores_Cabos!$B$8</f>
        <v>SMA-RP 50-ohm</v>
      </c>
      <c r="P460" s="4" t="str">
        <f aca="false">Def_Sistemas_Conectores_Cabos!$B$8</f>
        <v>SMA-RP 50-ohm</v>
      </c>
      <c r="Q460" s="8" t="s">
        <v>83</v>
      </c>
      <c r="R460" s="11" t="n">
        <v>0.5</v>
      </c>
      <c r="S460" s="11" t="n">
        <v>0.5</v>
      </c>
      <c r="T460" s="4" t="str">
        <f aca="false">Def_Sistemas_Conectores_Cabos!$C$8</f>
        <v>Cabo coaxial semi-rígido</v>
      </c>
      <c r="U460" s="18"/>
      <c r="V460" s="13"/>
    </row>
    <row r="461" customFormat="false" ht="15.75" hidden="true" customHeight="true" outlineLevel="0" collapsed="false">
      <c r="A461" s="4" t="str">
        <f aca="false">Def_Sistemas_Conectores_Cabos!$A$22</f>
        <v>BPM de elétrons</v>
      </c>
      <c r="B461" s="5" t="str">
        <f aca="false">Datas_Entregas!$A$3</f>
        <v>BTS/Anel</v>
      </c>
      <c r="C461" s="6" t="n">
        <f aca="false" t="array" ref="C461:C461">INDEX(Datas_Entregas!$B$2:$B$100, MATCH(B461, Datas_Entregas!$A$2:$A$100, 0), 1)</f>
        <v>43296</v>
      </c>
      <c r="D461" s="5" t="str">
        <f aca="false">Def_Status_Montagem!$A$4</f>
        <v>Comprado / Esperando entrega</v>
      </c>
      <c r="E461" s="4" t="str">
        <f aca="false">Def_Status_Montagem!$B$4</f>
        <v>Contratada (inclui etiqueta)</v>
      </c>
      <c r="F461" s="7"/>
      <c r="G461" s="8"/>
      <c r="H461" s="7" t="str">
        <f aca="false" t="array" ref="H461:H461">INDEX(Def_Instancias_Equipamentos!$E$2:$E$4986, MATCH(K461, Def_Instancias_Equipamentos!$D$2:$D$4986, 0), 1)</f>
        <v>SI-06SB</v>
      </c>
      <c r="I461" s="8" t="str">
        <f aca="false" t="array" ref="I461:I461">INDEX(Def_Instancias_Equipamentos!$E$2:$E$4986, MATCH(L461, Def_Instancias_Equipamentos!$D$2:$D$4986, 0), 1)</f>
        <v>SI-06SB</v>
      </c>
      <c r="J461" s="8" t="str">
        <f aca="false">IF(H461=I461, "INTERNO", "EXTERNO")</f>
        <v>INTERNO</v>
      </c>
      <c r="K461" s="9" t="str">
        <f aca="false">Def_Instancias_Equipamentos!$D$541</f>
        <v>SI-06SB:DI-BPMPkup-2</v>
      </c>
      <c r="L461" s="4" t="str">
        <f aca="false">Def_Instancias_Equipamentos!$D$1063</f>
        <v>SI-06SB:DI-BPMSigPatch-2</v>
      </c>
      <c r="M461" s="10" t="s">
        <v>75</v>
      </c>
      <c r="N461" s="17" t="s">
        <v>82</v>
      </c>
      <c r="O461" s="9" t="str">
        <f aca="false">Def_Sistemas_Conectores_Cabos!$B$8</f>
        <v>SMA-RP 50-ohm</v>
      </c>
      <c r="P461" s="4" t="str">
        <f aca="false">Def_Sistemas_Conectores_Cabos!$B$8</f>
        <v>SMA-RP 50-ohm</v>
      </c>
      <c r="Q461" s="8" t="s">
        <v>83</v>
      </c>
      <c r="R461" s="11" t="n">
        <v>0.5</v>
      </c>
      <c r="S461" s="11" t="n">
        <v>0.5</v>
      </c>
      <c r="T461" s="4" t="str">
        <f aca="false">Def_Sistemas_Conectores_Cabos!$C$8</f>
        <v>Cabo coaxial semi-rígido</v>
      </c>
      <c r="U461" s="18"/>
      <c r="V461" s="13"/>
    </row>
    <row r="462" customFormat="false" ht="15.75" hidden="true" customHeight="true" outlineLevel="0" collapsed="false">
      <c r="A462" s="4" t="str">
        <f aca="false">Def_Sistemas_Conectores_Cabos!$A$22</f>
        <v>BPM de elétrons</v>
      </c>
      <c r="B462" s="5" t="str">
        <f aca="false">Datas_Entregas!$A$3</f>
        <v>BTS/Anel</v>
      </c>
      <c r="C462" s="6" t="n">
        <f aca="false" t="array" ref="C462:C462">INDEX(Datas_Entregas!$B$2:$B$100, MATCH(B462, Datas_Entregas!$A$2:$A$100, 0), 1)</f>
        <v>43296</v>
      </c>
      <c r="D462" s="5" t="str">
        <f aca="false">Def_Status_Montagem!$A$4</f>
        <v>Comprado / Esperando entrega</v>
      </c>
      <c r="E462" s="4" t="str">
        <f aca="false">Def_Status_Montagem!$B$4</f>
        <v>Contratada (inclui etiqueta)</v>
      </c>
      <c r="F462" s="7"/>
      <c r="G462" s="8"/>
      <c r="H462" s="7" t="str">
        <f aca="false" t="array" ref="H462:H462">INDEX(Def_Instancias_Equipamentos!$E$2:$E$4986, MATCH(K462, Def_Instancias_Equipamentos!$D$2:$D$4986, 0), 1)</f>
        <v>SI-07C1</v>
      </c>
      <c r="I462" s="8" t="str">
        <f aca="false" t="array" ref="I462:I462">INDEX(Def_Instancias_Equipamentos!$E$2:$E$4986, MATCH(L462, Def_Instancias_Equipamentos!$D$2:$D$4986, 0), 1)</f>
        <v>SI-07C1</v>
      </c>
      <c r="J462" s="8" t="str">
        <f aca="false">IF(H462=I462, "INTERNO", "EXTERNO")</f>
        <v>INTERNO</v>
      </c>
      <c r="K462" s="9" t="str">
        <f aca="false">Def_Instancias_Equipamentos!$D$418</f>
        <v>SI-07C1:DI-BPMPkup-1</v>
      </c>
      <c r="L462" s="4" t="str">
        <f aca="false">Def_Instancias_Equipamentos!$D$940</f>
        <v>SI-07C1:DI-BPMSigPatch-1</v>
      </c>
      <c r="M462" s="10" t="s">
        <v>75</v>
      </c>
      <c r="N462" s="17" t="s">
        <v>82</v>
      </c>
      <c r="O462" s="9" t="str">
        <f aca="false">Def_Sistemas_Conectores_Cabos!$B$8</f>
        <v>SMA-RP 50-ohm</v>
      </c>
      <c r="P462" s="4" t="str">
        <f aca="false">Def_Sistemas_Conectores_Cabos!$B$8</f>
        <v>SMA-RP 50-ohm</v>
      </c>
      <c r="Q462" s="8" t="s">
        <v>83</v>
      </c>
      <c r="R462" s="11" t="n">
        <v>0.5</v>
      </c>
      <c r="S462" s="11" t="n">
        <v>0.5</v>
      </c>
      <c r="T462" s="4" t="str">
        <f aca="false">Def_Sistemas_Conectores_Cabos!$C$8</f>
        <v>Cabo coaxial semi-rígido</v>
      </c>
      <c r="U462" s="18"/>
      <c r="V462" s="13"/>
    </row>
    <row r="463" customFormat="false" ht="15.75" hidden="true" customHeight="true" outlineLevel="0" collapsed="false">
      <c r="A463" s="4" t="str">
        <f aca="false">Def_Sistemas_Conectores_Cabos!$A$22</f>
        <v>BPM de elétrons</v>
      </c>
      <c r="B463" s="5" t="str">
        <f aca="false">Datas_Entregas!$A$3</f>
        <v>BTS/Anel</v>
      </c>
      <c r="C463" s="6" t="n">
        <f aca="false" t="array" ref="C463:C463">INDEX(Datas_Entregas!$B$2:$B$100, MATCH(B463, Datas_Entregas!$A$2:$A$100, 0), 1)</f>
        <v>43296</v>
      </c>
      <c r="D463" s="5" t="str">
        <f aca="false">Def_Status_Montagem!$A$4</f>
        <v>Comprado / Esperando entrega</v>
      </c>
      <c r="E463" s="4" t="str">
        <f aca="false">Def_Status_Montagem!$B$4</f>
        <v>Contratada (inclui etiqueta)</v>
      </c>
      <c r="F463" s="7"/>
      <c r="G463" s="8"/>
      <c r="H463" s="7" t="str">
        <f aca="false" t="array" ref="H463:H463">INDEX(Def_Instancias_Equipamentos!$E$2:$E$4986, MATCH(K463, Def_Instancias_Equipamentos!$D$2:$D$4986, 0), 1)</f>
        <v>SI-07C1</v>
      </c>
      <c r="I463" s="8" t="str">
        <f aca="false" t="array" ref="I463:I463">INDEX(Def_Instancias_Equipamentos!$E$2:$E$4986, MATCH(L463, Def_Instancias_Equipamentos!$D$2:$D$4986, 0), 1)</f>
        <v>SI-07C1</v>
      </c>
      <c r="J463" s="8" t="str">
        <f aca="false">IF(H463=I463, "INTERNO", "EXTERNO")</f>
        <v>INTERNO</v>
      </c>
      <c r="K463" s="9" t="str">
        <f aca="false">Def_Instancias_Equipamentos!$D$419</f>
        <v>SI-07C1:DI-BPMPkup-2</v>
      </c>
      <c r="L463" s="4" t="str">
        <f aca="false">Def_Instancias_Equipamentos!$D$941</f>
        <v>SI-07C1:DI-BPMSigPatch-2</v>
      </c>
      <c r="M463" s="10" t="s">
        <v>75</v>
      </c>
      <c r="N463" s="17" t="s">
        <v>82</v>
      </c>
      <c r="O463" s="9" t="str">
        <f aca="false">Def_Sistemas_Conectores_Cabos!$B$8</f>
        <v>SMA-RP 50-ohm</v>
      </c>
      <c r="P463" s="4" t="str">
        <f aca="false">Def_Sistemas_Conectores_Cabos!$B$8</f>
        <v>SMA-RP 50-ohm</v>
      </c>
      <c r="Q463" s="8" t="s">
        <v>83</v>
      </c>
      <c r="R463" s="11" t="n">
        <v>0.5</v>
      </c>
      <c r="S463" s="11" t="n">
        <v>0.5</v>
      </c>
      <c r="T463" s="4" t="str">
        <f aca="false">Def_Sistemas_Conectores_Cabos!$C$8</f>
        <v>Cabo coaxial semi-rígido</v>
      </c>
      <c r="U463" s="18"/>
      <c r="V463" s="13"/>
    </row>
    <row r="464" customFormat="false" ht="15.75" hidden="true" customHeight="true" outlineLevel="0" collapsed="false">
      <c r="A464" s="4" t="str">
        <f aca="false">Def_Sistemas_Conectores_Cabos!$A$22</f>
        <v>BPM de elétrons</v>
      </c>
      <c r="B464" s="5" t="str">
        <f aca="false">Datas_Entregas!$A$3</f>
        <v>BTS/Anel</v>
      </c>
      <c r="C464" s="6" t="n">
        <f aca="false" t="array" ref="C464:C464">INDEX(Datas_Entregas!$B$2:$B$100, MATCH(B464, Datas_Entregas!$A$2:$A$100, 0), 1)</f>
        <v>43296</v>
      </c>
      <c r="D464" s="5" t="str">
        <f aca="false">Def_Status_Montagem!$A$4</f>
        <v>Comprado / Esperando entrega</v>
      </c>
      <c r="E464" s="4" t="str">
        <f aca="false">Def_Status_Montagem!$B$4</f>
        <v>Contratada (inclui etiqueta)</v>
      </c>
      <c r="F464" s="7"/>
      <c r="G464" s="8"/>
      <c r="H464" s="7" t="str">
        <f aca="false" t="array" ref="H464:H464">INDEX(Def_Instancias_Equipamentos!$E$2:$E$4986, MATCH(K464, Def_Instancias_Equipamentos!$D$2:$D$4986, 0), 1)</f>
        <v>SI-07C2</v>
      </c>
      <c r="I464" s="8" t="str">
        <f aca="false" t="array" ref="I464:I464">INDEX(Def_Instancias_Equipamentos!$E$2:$E$4986, MATCH(L464, Def_Instancias_Equipamentos!$D$2:$D$4986, 0), 1)</f>
        <v>SI-07C2</v>
      </c>
      <c r="J464" s="8" t="str">
        <f aca="false">IF(H464=I464, "INTERNO", "EXTERNO")</f>
        <v>INTERNO</v>
      </c>
      <c r="K464" s="9" t="str">
        <f aca="false">Def_Instancias_Equipamentos!$D$420</f>
        <v>SI-07C2:DI-BPMPkup</v>
      </c>
      <c r="L464" s="4" t="str">
        <f aca="false">Def_Instancias_Equipamentos!$D$942</f>
        <v>SI-07C2:DI-BPMSigPatch</v>
      </c>
      <c r="M464" s="10" t="s">
        <v>75</v>
      </c>
      <c r="N464" s="17" t="s">
        <v>82</v>
      </c>
      <c r="O464" s="9" t="str">
        <f aca="false">Def_Sistemas_Conectores_Cabos!$B$8</f>
        <v>SMA-RP 50-ohm</v>
      </c>
      <c r="P464" s="4" t="str">
        <f aca="false">Def_Sistemas_Conectores_Cabos!$B$8</f>
        <v>SMA-RP 50-ohm</v>
      </c>
      <c r="Q464" s="8" t="s">
        <v>83</v>
      </c>
      <c r="R464" s="11" t="n">
        <v>0.5</v>
      </c>
      <c r="S464" s="11" t="n">
        <v>0.5</v>
      </c>
      <c r="T464" s="4" t="str">
        <f aca="false">Def_Sistemas_Conectores_Cabos!$C$8</f>
        <v>Cabo coaxial semi-rígido</v>
      </c>
      <c r="U464" s="18"/>
      <c r="V464" s="13"/>
    </row>
    <row r="465" customFormat="false" ht="15.75" hidden="true" customHeight="true" outlineLevel="0" collapsed="false">
      <c r="A465" s="4" t="str">
        <f aca="false">Def_Sistemas_Conectores_Cabos!$A$22</f>
        <v>BPM de elétrons</v>
      </c>
      <c r="B465" s="5" t="str">
        <f aca="false">Datas_Entregas!$A$3</f>
        <v>BTS/Anel</v>
      </c>
      <c r="C465" s="6" t="n">
        <f aca="false" t="array" ref="C465:C465">INDEX(Datas_Entregas!$B$2:$B$100, MATCH(B465, Datas_Entregas!$A$2:$A$100, 0), 1)</f>
        <v>43296</v>
      </c>
      <c r="D465" s="5" t="str">
        <f aca="false">Def_Status_Montagem!$A$4</f>
        <v>Comprado / Esperando entrega</v>
      </c>
      <c r="E465" s="4" t="str">
        <f aca="false">Def_Status_Montagem!$B$4</f>
        <v>Contratada (inclui etiqueta)</v>
      </c>
      <c r="F465" s="7"/>
      <c r="G465" s="8"/>
      <c r="H465" s="7" t="str">
        <f aca="false" t="array" ref="H465:H465">INDEX(Def_Instancias_Equipamentos!$E$2:$E$4986, MATCH(K465, Def_Instancias_Equipamentos!$D$2:$D$4986, 0), 1)</f>
        <v>SI-07C3</v>
      </c>
      <c r="I465" s="8" t="str">
        <f aca="false" t="array" ref="I465:I465">INDEX(Def_Instancias_Equipamentos!$E$2:$E$4986, MATCH(L465, Def_Instancias_Equipamentos!$D$2:$D$4986, 0), 1)</f>
        <v>SI-07C3</v>
      </c>
      <c r="J465" s="8" t="str">
        <f aca="false">IF(H465=I465, "INTERNO", "EXTERNO")</f>
        <v>INTERNO</v>
      </c>
      <c r="K465" s="9" t="str">
        <f aca="false">Def_Instancias_Equipamentos!$D$421</f>
        <v>SI-07C3:DI-BPMPkup-1</v>
      </c>
      <c r="L465" s="4" t="str">
        <f aca="false">Def_Instancias_Equipamentos!$D$943</f>
        <v>SI-07C3:DI-BPMSigPatch-1</v>
      </c>
      <c r="M465" s="10" t="s">
        <v>75</v>
      </c>
      <c r="N465" s="17" t="s">
        <v>82</v>
      </c>
      <c r="O465" s="9" t="str">
        <f aca="false">Def_Sistemas_Conectores_Cabos!$B$8</f>
        <v>SMA-RP 50-ohm</v>
      </c>
      <c r="P465" s="4" t="str">
        <f aca="false">Def_Sistemas_Conectores_Cabos!$B$8</f>
        <v>SMA-RP 50-ohm</v>
      </c>
      <c r="Q465" s="8" t="s">
        <v>83</v>
      </c>
      <c r="R465" s="11" t="n">
        <v>0.5</v>
      </c>
      <c r="S465" s="11" t="n">
        <v>0.5</v>
      </c>
      <c r="T465" s="4" t="str">
        <f aca="false">Def_Sistemas_Conectores_Cabos!$C$8</f>
        <v>Cabo coaxial semi-rígido</v>
      </c>
      <c r="U465" s="18"/>
      <c r="V465" s="13"/>
    </row>
    <row r="466" customFormat="false" ht="15.75" hidden="true" customHeight="true" outlineLevel="0" collapsed="false">
      <c r="A466" s="4" t="str">
        <f aca="false">Def_Sistemas_Conectores_Cabos!$A$22</f>
        <v>BPM de elétrons</v>
      </c>
      <c r="B466" s="5" t="str">
        <f aca="false">Datas_Entregas!$A$3</f>
        <v>BTS/Anel</v>
      </c>
      <c r="C466" s="6" t="n">
        <f aca="false" t="array" ref="C466:C466">INDEX(Datas_Entregas!$B$2:$B$100, MATCH(B466, Datas_Entregas!$A$2:$A$100, 0), 1)</f>
        <v>43296</v>
      </c>
      <c r="D466" s="5" t="str">
        <f aca="false">Def_Status_Montagem!$A$4</f>
        <v>Comprado / Esperando entrega</v>
      </c>
      <c r="E466" s="4" t="str">
        <f aca="false">Def_Status_Montagem!$B$4</f>
        <v>Contratada (inclui etiqueta)</v>
      </c>
      <c r="F466" s="7"/>
      <c r="G466" s="8"/>
      <c r="H466" s="7" t="str">
        <f aca="false" t="array" ref="H466:H466">INDEX(Def_Instancias_Equipamentos!$E$2:$E$4986, MATCH(K466, Def_Instancias_Equipamentos!$D$2:$D$4986, 0), 1)</f>
        <v>SI-07C3</v>
      </c>
      <c r="I466" s="8" t="str">
        <f aca="false" t="array" ref="I466:I466">INDEX(Def_Instancias_Equipamentos!$E$2:$E$4986, MATCH(L466, Def_Instancias_Equipamentos!$D$2:$D$4986, 0), 1)</f>
        <v>SI-07C3</v>
      </c>
      <c r="J466" s="8" t="str">
        <f aca="false">IF(H466=I466, "INTERNO", "EXTERNO")</f>
        <v>INTERNO</v>
      </c>
      <c r="K466" s="9" t="str">
        <f aca="false">Def_Instancias_Equipamentos!$D$422</f>
        <v>SI-07C3:DI-BPMPkup-2</v>
      </c>
      <c r="L466" s="4" t="str">
        <f aca="false">Def_Instancias_Equipamentos!$D$944</f>
        <v>SI-07C3:DI-BPMSigPatch-2</v>
      </c>
      <c r="M466" s="10" t="s">
        <v>75</v>
      </c>
      <c r="N466" s="17" t="s">
        <v>82</v>
      </c>
      <c r="O466" s="9" t="str">
        <f aca="false">Def_Sistemas_Conectores_Cabos!$B$8</f>
        <v>SMA-RP 50-ohm</v>
      </c>
      <c r="P466" s="4" t="str">
        <f aca="false">Def_Sistemas_Conectores_Cabos!$B$8</f>
        <v>SMA-RP 50-ohm</v>
      </c>
      <c r="Q466" s="8" t="s">
        <v>83</v>
      </c>
      <c r="R466" s="11" t="n">
        <v>0.5</v>
      </c>
      <c r="S466" s="11" t="n">
        <v>0.5</v>
      </c>
      <c r="T466" s="4" t="str">
        <f aca="false">Def_Sistemas_Conectores_Cabos!$C$8</f>
        <v>Cabo coaxial semi-rígido</v>
      </c>
      <c r="U466" s="18"/>
      <c r="V466" s="13"/>
    </row>
    <row r="467" customFormat="false" ht="15.75" hidden="true" customHeight="true" outlineLevel="0" collapsed="false">
      <c r="A467" s="4" t="str">
        <f aca="false">Def_Sistemas_Conectores_Cabos!$A$22</f>
        <v>BPM de elétrons</v>
      </c>
      <c r="B467" s="5" t="str">
        <f aca="false">Datas_Entregas!$A$3</f>
        <v>BTS/Anel</v>
      </c>
      <c r="C467" s="6" t="n">
        <f aca="false" t="array" ref="C467:C467">INDEX(Datas_Entregas!$B$2:$B$100, MATCH(B467, Datas_Entregas!$A$2:$A$100, 0), 1)</f>
        <v>43296</v>
      </c>
      <c r="D467" s="5" t="str">
        <f aca="false">Def_Status_Montagem!$A$4</f>
        <v>Comprado / Esperando entrega</v>
      </c>
      <c r="E467" s="4" t="str">
        <f aca="false">Def_Status_Montagem!$B$4</f>
        <v>Contratada (inclui etiqueta)</v>
      </c>
      <c r="F467" s="7"/>
      <c r="G467" s="8"/>
      <c r="H467" s="7" t="str">
        <f aca="false" t="array" ref="H467:H467">INDEX(Def_Instancias_Equipamentos!$E$2:$E$4986, MATCH(K467, Def_Instancias_Equipamentos!$D$2:$D$4986, 0), 1)</f>
        <v>SI-07C4</v>
      </c>
      <c r="I467" s="8" t="str">
        <f aca="false" t="array" ref="I467:I467">INDEX(Def_Instancias_Equipamentos!$E$2:$E$4986, MATCH(L467, Def_Instancias_Equipamentos!$D$2:$D$4986, 0), 1)</f>
        <v>SI-07C4</v>
      </c>
      <c r="J467" s="8" t="str">
        <f aca="false">IF(H467=I467, "INTERNO", "EXTERNO")</f>
        <v>INTERNO</v>
      </c>
      <c r="K467" s="9" t="str">
        <f aca="false">Def_Instancias_Equipamentos!$D$423</f>
        <v>SI-07C4:DI-BPMPkup</v>
      </c>
      <c r="L467" s="4" t="str">
        <f aca="false">Def_Instancias_Equipamentos!$D$945</f>
        <v>SI-07C4:DI-BPMSigPatch</v>
      </c>
      <c r="M467" s="10" t="s">
        <v>75</v>
      </c>
      <c r="N467" s="17" t="s">
        <v>82</v>
      </c>
      <c r="O467" s="9" t="str">
        <f aca="false">Def_Sistemas_Conectores_Cabos!$B$8</f>
        <v>SMA-RP 50-ohm</v>
      </c>
      <c r="P467" s="4" t="str">
        <f aca="false">Def_Sistemas_Conectores_Cabos!$B$8</f>
        <v>SMA-RP 50-ohm</v>
      </c>
      <c r="Q467" s="8" t="s">
        <v>83</v>
      </c>
      <c r="R467" s="11" t="n">
        <v>0.5</v>
      </c>
      <c r="S467" s="11" t="n">
        <v>0.5</v>
      </c>
      <c r="T467" s="4" t="str">
        <f aca="false">Def_Sistemas_Conectores_Cabos!$C$8</f>
        <v>Cabo coaxial semi-rígido</v>
      </c>
      <c r="U467" s="18"/>
      <c r="V467" s="13"/>
    </row>
    <row r="468" customFormat="false" ht="15.75" hidden="true" customHeight="true" outlineLevel="0" collapsed="false">
      <c r="A468" s="4" t="str">
        <f aca="false">Def_Sistemas_Conectores_Cabos!$A$22</f>
        <v>BPM de elétrons</v>
      </c>
      <c r="B468" s="5" t="str">
        <f aca="false">Datas_Entregas!$A$3</f>
        <v>BTS/Anel</v>
      </c>
      <c r="C468" s="6" t="n">
        <f aca="false" t="array" ref="C468:C468">INDEX(Datas_Entregas!$B$2:$B$100, MATCH(B468, Datas_Entregas!$A$2:$A$100, 0), 1)</f>
        <v>43296</v>
      </c>
      <c r="D468" s="5" t="str">
        <f aca="false">Def_Status_Montagem!$A$4</f>
        <v>Comprado / Esperando entrega</v>
      </c>
      <c r="E468" s="4" t="str">
        <f aca="false">Def_Status_Montagem!$B$4</f>
        <v>Contratada (inclui etiqueta)</v>
      </c>
      <c r="F468" s="7"/>
      <c r="G468" s="8"/>
      <c r="H468" s="7" t="str">
        <f aca="false" t="array" ref="H468:H468">INDEX(Def_Instancias_Equipamentos!$E$2:$E$4986, MATCH(K468, Def_Instancias_Equipamentos!$D$2:$D$4986, 0), 1)</f>
        <v>SI-07M1</v>
      </c>
      <c r="I468" s="8" t="str">
        <f aca="false" t="array" ref="I468:I468">INDEX(Def_Instancias_Equipamentos!$E$2:$E$4986, MATCH(L468, Def_Instancias_Equipamentos!$D$2:$D$4986, 0), 1)</f>
        <v>SI-07M1</v>
      </c>
      <c r="J468" s="8" t="str">
        <f aca="false">IF(H468=I468, "INTERNO", "EXTERNO")</f>
        <v>INTERNO</v>
      </c>
      <c r="K468" s="9" t="str">
        <f aca="false">Def_Instancias_Equipamentos!$D$424</f>
        <v>SI-07M1:DI-BPMPkup</v>
      </c>
      <c r="L468" s="4" t="str">
        <f aca="false">Def_Instancias_Equipamentos!$D$946</f>
        <v>SI-07M1:DI-BPMSigPatch</v>
      </c>
      <c r="M468" s="10" t="s">
        <v>75</v>
      </c>
      <c r="N468" s="17" t="s">
        <v>82</v>
      </c>
      <c r="O468" s="9" t="str">
        <f aca="false">Def_Sistemas_Conectores_Cabos!$B$8</f>
        <v>SMA-RP 50-ohm</v>
      </c>
      <c r="P468" s="4" t="str">
        <f aca="false">Def_Sistemas_Conectores_Cabos!$B$8</f>
        <v>SMA-RP 50-ohm</v>
      </c>
      <c r="Q468" s="8" t="s">
        <v>83</v>
      </c>
      <c r="R468" s="11" t="n">
        <v>0.5</v>
      </c>
      <c r="S468" s="11" t="n">
        <v>0.5</v>
      </c>
      <c r="T468" s="4" t="str">
        <f aca="false">Def_Sistemas_Conectores_Cabos!$C$8</f>
        <v>Cabo coaxial semi-rígido</v>
      </c>
      <c r="U468" s="18"/>
      <c r="V468" s="13"/>
    </row>
    <row r="469" customFormat="false" ht="15.75" hidden="true" customHeight="true" outlineLevel="0" collapsed="false">
      <c r="A469" s="4" t="str">
        <f aca="false">Def_Sistemas_Conectores_Cabos!$A$22</f>
        <v>BPM de elétrons</v>
      </c>
      <c r="B469" s="5" t="str">
        <f aca="false">Datas_Entregas!$A$3</f>
        <v>BTS/Anel</v>
      </c>
      <c r="C469" s="6" t="n">
        <f aca="false" t="array" ref="C469:C469">INDEX(Datas_Entregas!$B$2:$B$100, MATCH(B469, Datas_Entregas!$A$2:$A$100, 0), 1)</f>
        <v>43296</v>
      </c>
      <c r="D469" s="5" t="str">
        <f aca="false">Def_Status_Montagem!$A$4</f>
        <v>Comprado / Esperando entrega</v>
      </c>
      <c r="E469" s="4" t="str">
        <f aca="false">Def_Status_Montagem!$B$4</f>
        <v>Contratada (inclui etiqueta)</v>
      </c>
      <c r="F469" s="7"/>
      <c r="G469" s="8"/>
      <c r="H469" s="7" t="str">
        <f aca="false" t="array" ref="H469:H469">INDEX(Def_Instancias_Equipamentos!$E$2:$E$4986, MATCH(K469, Def_Instancias_Equipamentos!$D$2:$D$4986, 0), 1)</f>
        <v>SI-07M2</v>
      </c>
      <c r="I469" s="8" t="str">
        <f aca="false" t="array" ref="I469:I469">INDEX(Def_Instancias_Equipamentos!$E$2:$E$4986, MATCH(L469, Def_Instancias_Equipamentos!$D$2:$D$4986, 0), 1)</f>
        <v>SI-07M2</v>
      </c>
      <c r="J469" s="8" t="str">
        <f aca="false">IF(H469=I469, "INTERNO", "EXTERNO")</f>
        <v>INTERNO</v>
      </c>
      <c r="K469" s="9" t="str">
        <f aca="false">Def_Instancias_Equipamentos!$D$425</f>
        <v>SI-07M2:DI-BPMPkup</v>
      </c>
      <c r="L469" s="4" t="str">
        <f aca="false">Def_Instancias_Equipamentos!$D$947</f>
        <v>SI-07M2:DI-BPMSigPatch</v>
      </c>
      <c r="M469" s="10" t="s">
        <v>75</v>
      </c>
      <c r="N469" s="17" t="s">
        <v>82</v>
      </c>
      <c r="O469" s="9" t="str">
        <f aca="false">Def_Sistemas_Conectores_Cabos!$B$8</f>
        <v>SMA-RP 50-ohm</v>
      </c>
      <c r="P469" s="4" t="str">
        <f aca="false">Def_Sistemas_Conectores_Cabos!$B$8</f>
        <v>SMA-RP 50-ohm</v>
      </c>
      <c r="Q469" s="8" t="s">
        <v>83</v>
      </c>
      <c r="R469" s="11" t="n">
        <v>0.5</v>
      </c>
      <c r="S469" s="11" t="n">
        <v>0.5</v>
      </c>
      <c r="T469" s="4" t="str">
        <f aca="false">Def_Sistemas_Conectores_Cabos!$C$8</f>
        <v>Cabo coaxial semi-rígido</v>
      </c>
      <c r="U469" s="18"/>
      <c r="V469" s="13"/>
    </row>
    <row r="470" customFormat="false" ht="15.75" hidden="true" customHeight="true" outlineLevel="0" collapsed="false">
      <c r="A470" s="4" t="str">
        <f aca="false">Def_Sistemas_Conectores_Cabos!$A$22</f>
        <v>BPM de elétrons</v>
      </c>
      <c r="B470" s="5" t="str">
        <f aca="false">Datas_Entregas!$A$3</f>
        <v>BTS/Anel</v>
      </c>
      <c r="C470" s="6" t="n">
        <f aca="false" t="array" ref="C470:C470">INDEX(Datas_Entregas!$B$2:$B$100, MATCH(B470, Datas_Entregas!$A$2:$A$100, 0), 1)</f>
        <v>43296</v>
      </c>
      <c r="D470" s="5" t="str">
        <f aca="false">Def_Status_Montagem!$A$4</f>
        <v>Comprado / Esperando entrega</v>
      </c>
      <c r="E470" s="4" t="str">
        <f aca="false">Def_Status_Montagem!$B$4</f>
        <v>Contratada (inclui etiqueta)</v>
      </c>
      <c r="F470" s="7"/>
      <c r="G470" s="8"/>
      <c r="H470" s="7" t="str">
        <f aca="false" t="array" ref="H470:H470">INDEX(Def_Instancias_Equipamentos!$E$2:$E$4986, MATCH(K470, Def_Instancias_Equipamentos!$D$2:$D$4986, 0), 1)</f>
        <v>SI-07SP</v>
      </c>
      <c r="I470" s="8" t="str">
        <f aca="false" t="array" ref="I470:I470">INDEX(Def_Instancias_Equipamentos!$E$2:$E$4986, MATCH(L470, Def_Instancias_Equipamentos!$D$2:$D$4986, 0), 1)</f>
        <v>SI-07SP</v>
      </c>
      <c r="J470" s="8" t="str">
        <f aca="false">IF(H470=I470, "INTERNO", "EXTERNO")</f>
        <v>INTERNO</v>
      </c>
      <c r="K470" s="9" t="str">
        <f aca="false">Def_Instancias_Equipamentos!$D$542</f>
        <v>SI-07SP:DI-BPMPkup-1</v>
      </c>
      <c r="L470" s="4" t="str">
        <f aca="false">Def_Instancias_Equipamentos!$D$1064</f>
        <v>SI-07SP:DI-BPMSigPatch-1</v>
      </c>
      <c r="M470" s="10" t="s">
        <v>75</v>
      </c>
      <c r="N470" s="17" t="s">
        <v>82</v>
      </c>
      <c r="O470" s="9" t="str">
        <f aca="false">Def_Sistemas_Conectores_Cabos!$B$8</f>
        <v>SMA-RP 50-ohm</v>
      </c>
      <c r="P470" s="4" t="str">
        <f aca="false">Def_Sistemas_Conectores_Cabos!$B$8</f>
        <v>SMA-RP 50-ohm</v>
      </c>
      <c r="Q470" s="8" t="s">
        <v>83</v>
      </c>
      <c r="R470" s="11" t="n">
        <v>0.5</v>
      </c>
      <c r="S470" s="11" t="n">
        <v>0.5</v>
      </c>
      <c r="T470" s="4" t="str">
        <f aca="false">Def_Sistemas_Conectores_Cabos!$C$8</f>
        <v>Cabo coaxial semi-rígido</v>
      </c>
      <c r="U470" s="18"/>
      <c r="V470" s="13"/>
    </row>
    <row r="471" customFormat="false" ht="15.75" hidden="true" customHeight="true" outlineLevel="0" collapsed="false">
      <c r="A471" s="4" t="str">
        <f aca="false">Def_Sistemas_Conectores_Cabos!$A$22</f>
        <v>BPM de elétrons</v>
      </c>
      <c r="B471" s="5" t="str">
        <f aca="false">Datas_Entregas!$A$3</f>
        <v>BTS/Anel</v>
      </c>
      <c r="C471" s="6" t="n">
        <f aca="false" t="array" ref="C471:C471">INDEX(Datas_Entregas!$B$2:$B$100, MATCH(B471, Datas_Entregas!$A$2:$A$100, 0), 1)</f>
        <v>43296</v>
      </c>
      <c r="D471" s="5" t="str">
        <f aca="false">Def_Status_Montagem!$A$4</f>
        <v>Comprado / Esperando entrega</v>
      </c>
      <c r="E471" s="4" t="str">
        <f aca="false">Def_Status_Montagem!$B$4</f>
        <v>Contratada (inclui etiqueta)</v>
      </c>
      <c r="F471" s="7"/>
      <c r="G471" s="8"/>
      <c r="H471" s="7" t="str">
        <f aca="false" t="array" ref="H471:H471">INDEX(Def_Instancias_Equipamentos!$E$2:$E$4986, MATCH(K471, Def_Instancias_Equipamentos!$D$2:$D$4986, 0), 1)</f>
        <v>SI-07SP</v>
      </c>
      <c r="I471" s="8" t="str">
        <f aca="false" t="array" ref="I471:I471">INDEX(Def_Instancias_Equipamentos!$E$2:$E$4986, MATCH(L471, Def_Instancias_Equipamentos!$D$2:$D$4986, 0), 1)</f>
        <v>SI-07SP</v>
      </c>
      <c r="J471" s="8" t="str">
        <f aca="false">IF(H471=I471, "INTERNO", "EXTERNO")</f>
        <v>INTERNO</v>
      </c>
      <c r="K471" s="9" t="str">
        <f aca="false">Def_Instancias_Equipamentos!$D$543</f>
        <v>SI-07SP:DI-BPMPkup-2</v>
      </c>
      <c r="L471" s="4" t="str">
        <f aca="false">Def_Instancias_Equipamentos!$D$1065</f>
        <v>SI-07SP:DI-BPMSigPatch-2</v>
      </c>
      <c r="M471" s="10" t="s">
        <v>75</v>
      </c>
      <c r="N471" s="17" t="s">
        <v>82</v>
      </c>
      <c r="O471" s="9" t="str">
        <f aca="false">Def_Sistemas_Conectores_Cabos!$B$8</f>
        <v>SMA-RP 50-ohm</v>
      </c>
      <c r="P471" s="4" t="str">
        <f aca="false">Def_Sistemas_Conectores_Cabos!$B$8</f>
        <v>SMA-RP 50-ohm</v>
      </c>
      <c r="Q471" s="8" t="s">
        <v>83</v>
      </c>
      <c r="R471" s="11" t="n">
        <v>0.5</v>
      </c>
      <c r="S471" s="11" t="n">
        <v>0.5</v>
      </c>
      <c r="T471" s="4" t="str">
        <f aca="false">Def_Sistemas_Conectores_Cabos!$C$8</f>
        <v>Cabo coaxial semi-rígido</v>
      </c>
      <c r="U471" s="18"/>
      <c r="V471" s="13"/>
    </row>
    <row r="472" customFormat="false" ht="15.75" hidden="true" customHeight="true" outlineLevel="0" collapsed="false">
      <c r="A472" s="4" t="str">
        <f aca="false">Def_Sistemas_Conectores_Cabos!$A$22</f>
        <v>BPM de elétrons</v>
      </c>
      <c r="B472" s="5" t="str">
        <f aca="false">Datas_Entregas!$A$3</f>
        <v>BTS/Anel</v>
      </c>
      <c r="C472" s="6" t="n">
        <f aca="false" t="array" ref="C472:C472">INDEX(Datas_Entregas!$B$2:$B$100, MATCH(B472, Datas_Entregas!$A$2:$A$100, 0), 1)</f>
        <v>43296</v>
      </c>
      <c r="D472" s="5" t="str">
        <f aca="false">Def_Status_Montagem!$A$4</f>
        <v>Comprado / Esperando entrega</v>
      </c>
      <c r="E472" s="4" t="str">
        <f aca="false">Def_Status_Montagem!$B$4</f>
        <v>Contratada (inclui etiqueta)</v>
      </c>
      <c r="F472" s="7"/>
      <c r="G472" s="8"/>
      <c r="H472" s="7" t="str">
        <f aca="false" t="array" ref="H472:H472">INDEX(Def_Instancias_Equipamentos!$E$2:$E$4986, MATCH(K472, Def_Instancias_Equipamentos!$D$2:$D$4986, 0), 1)</f>
        <v>SI-08C1</v>
      </c>
      <c r="I472" s="8" t="str">
        <f aca="false" t="array" ref="I472:I472">INDEX(Def_Instancias_Equipamentos!$E$2:$E$4986, MATCH(L472, Def_Instancias_Equipamentos!$D$2:$D$4986, 0), 1)</f>
        <v>SI-08C1</v>
      </c>
      <c r="J472" s="8" t="str">
        <f aca="false">IF(H472=I472, "INTERNO", "EXTERNO")</f>
        <v>INTERNO</v>
      </c>
      <c r="K472" s="9" t="str">
        <f aca="false">Def_Instancias_Equipamentos!$D$426</f>
        <v>SI-08C1:DI-BPMPkup-1</v>
      </c>
      <c r="L472" s="4" t="str">
        <f aca="false">Def_Instancias_Equipamentos!$D$948</f>
        <v>SI-08C1:DI-BPMSigPatch-1</v>
      </c>
      <c r="M472" s="10" t="s">
        <v>75</v>
      </c>
      <c r="N472" s="17" t="s">
        <v>82</v>
      </c>
      <c r="O472" s="9" t="str">
        <f aca="false">Def_Sistemas_Conectores_Cabos!$B$8</f>
        <v>SMA-RP 50-ohm</v>
      </c>
      <c r="P472" s="4" t="str">
        <f aca="false">Def_Sistemas_Conectores_Cabos!$B$8</f>
        <v>SMA-RP 50-ohm</v>
      </c>
      <c r="Q472" s="8" t="s">
        <v>83</v>
      </c>
      <c r="R472" s="11" t="n">
        <v>0.5</v>
      </c>
      <c r="S472" s="11" t="n">
        <v>0.5</v>
      </c>
      <c r="T472" s="4" t="str">
        <f aca="false">Def_Sistemas_Conectores_Cabos!$C$8</f>
        <v>Cabo coaxial semi-rígido</v>
      </c>
      <c r="U472" s="18"/>
      <c r="V472" s="13"/>
    </row>
    <row r="473" customFormat="false" ht="15.75" hidden="true" customHeight="true" outlineLevel="0" collapsed="false">
      <c r="A473" s="4" t="str">
        <f aca="false">Def_Sistemas_Conectores_Cabos!$A$22</f>
        <v>BPM de elétrons</v>
      </c>
      <c r="B473" s="5" t="str">
        <f aca="false">Datas_Entregas!$A$3</f>
        <v>BTS/Anel</v>
      </c>
      <c r="C473" s="6" t="n">
        <f aca="false" t="array" ref="C473:C473">INDEX(Datas_Entregas!$B$2:$B$100, MATCH(B473, Datas_Entregas!$A$2:$A$100, 0), 1)</f>
        <v>43296</v>
      </c>
      <c r="D473" s="5" t="str">
        <f aca="false">Def_Status_Montagem!$A$4</f>
        <v>Comprado / Esperando entrega</v>
      </c>
      <c r="E473" s="4" t="str">
        <f aca="false">Def_Status_Montagem!$B$4</f>
        <v>Contratada (inclui etiqueta)</v>
      </c>
      <c r="F473" s="7"/>
      <c r="G473" s="8"/>
      <c r="H473" s="7" t="str">
        <f aca="false" t="array" ref="H473:H473">INDEX(Def_Instancias_Equipamentos!$E$2:$E$4986, MATCH(K473, Def_Instancias_Equipamentos!$D$2:$D$4986, 0), 1)</f>
        <v>SI-08C1</v>
      </c>
      <c r="I473" s="8" t="str">
        <f aca="false" t="array" ref="I473:I473">INDEX(Def_Instancias_Equipamentos!$E$2:$E$4986, MATCH(L473, Def_Instancias_Equipamentos!$D$2:$D$4986, 0), 1)</f>
        <v>SI-08C1</v>
      </c>
      <c r="J473" s="8" t="str">
        <f aca="false">IF(H473=I473, "INTERNO", "EXTERNO")</f>
        <v>INTERNO</v>
      </c>
      <c r="K473" s="9" t="str">
        <f aca="false">Def_Instancias_Equipamentos!$D$427</f>
        <v>SI-08C1:DI-BPMPkup-2</v>
      </c>
      <c r="L473" s="4" t="str">
        <f aca="false">Def_Instancias_Equipamentos!$D$949</f>
        <v>SI-08C1:DI-BPMSigPatch-2</v>
      </c>
      <c r="M473" s="10" t="s">
        <v>75</v>
      </c>
      <c r="N473" s="17" t="s">
        <v>82</v>
      </c>
      <c r="O473" s="9" t="str">
        <f aca="false">Def_Sistemas_Conectores_Cabos!$B$8</f>
        <v>SMA-RP 50-ohm</v>
      </c>
      <c r="P473" s="4" t="str">
        <f aca="false">Def_Sistemas_Conectores_Cabos!$B$8</f>
        <v>SMA-RP 50-ohm</v>
      </c>
      <c r="Q473" s="8" t="s">
        <v>83</v>
      </c>
      <c r="R473" s="11" t="n">
        <v>0.5</v>
      </c>
      <c r="S473" s="11" t="n">
        <v>0.5</v>
      </c>
      <c r="T473" s="4" t="str">
        <f aca="false">Def_Sistemas_Conectores_Cabos!$C$8</f>
        <v>Cabo coaxial semi-rígido</v>
      </c>
      <c r="U473" s="18"/>
      <c r="V473" s="13"/>
    </row>
    <row r="474" customFormat="false" ht="15.75" hidden="true" customHeight="true" outlineLevel="0" collapsed="false">
      <c r="A474" s="4" t="str">
        <f aca="false">Def_Sistemas_Conectores_Cabos!$A$22</f>
        <v>BPM de elétrons</v>
      </c>
      <c r="B474" s="5" t="str">
        <f aca="false">Datas_Entregas!$A$3</f>
        <v>BTS/Anel</v>
      </c>
      <c r="C474" s="6" t="n">
        <f aca="false" t="array" ref="C474:C474">INDEX(Datas_Entregas!$B$2:$B$100, MATCH(B474, Datas_Entregas!$A$2:$A$100, 0), 1)</f>
        <v>43296</v>
      </c>
      <c r="D474" s="5" t="str">
        <f aca="false">Def_Status_Montagem!$A$4</f>
        <v>Comprado / Esperando entrega</v>
      </c>
      <c r="E474" s="4" t="str">
        <f aca="false">Def_Status_Montagem!$B$4</f>
        <v>Contratada (inclui etiqueta)</v>
      </c>
      <c r="F474" s="7"/>
      <c r="G474" s="8"/>
      <c r="H474" s="7" t="str">
        <f aca="false" t="array" ref="H474:H474">INDEX(Def_Instancias_Equipamentos!$E$2:$E$4986, MATCH(K474, Def_Instancias_Equipamentos!$D$2:$D$4986, 0), 1)</f>
        <v>SI-08C2</v>
      </c>
      <c r="I474" s="8" t="str">
        <f aca="false" t="array" ref="I474:I474">INDEX(Def_Instancias_Equipamentos!$E$2:$E$4986, MATCH(L474, Def_Instancias_Equipamentos!$D$2:$D$4986, 0), 1)</f>
        <v>SI-08C2</v>
      </c>
      <c r="J474" s="8" t="str">
        <f aca="false">IF(H474=I474, "INTERNO", "EXTERNO")</f>
        <v>INTERNO</v>
      </c>
      <c r="K474" s="9" t="str">
        <f aca="false">Def_Instancias_Equipamentos!$D$428</f>
        <v>SI-08C2:DI-BPMPkup</v>
      </c>
      <c r="L474" s="4" t="str">
        <f aca="false">Def_Instancias_Equipamentos!$D$950</f>
        <v>SI-08C2:DI-BPMSigPatch</v>
      </c>
      <c r="M474" s="10" t="s">
        <v>75</v>
      </c>
      <c r="N474" s="17" t="s">
        <v>82</v>
      </c>
      <c r="O474" s="9" t="str">
        <f aca="false">Def_Sistemas_Conectores_Cabos!$B$8</f>
        <v>SMA-RP 50-ohm</v>
      </c>
      <c r="P474" s="4" t="str">
        <f aca="false">Def_Sistemas_Conectores_Cabos!$B$8</f>
        <v>SMA-RP 50-ohm</v>
      </c>
      <c r="Q474" s="8" t="s">
        <v>83</v>
      </c>
      <c r="R474" s="11" t="n">
        <v>0.5</v>
      </c>
      <c r="S474" s="11" t="n">
        <v>0.5</v>
      </c>
      <c r="T474" s="4" t="str">
        <f aca="false">Def_Sistemas_Conectores_Cabos!$C$8</f>
        <v>Cabo coaxial semi-rígido</v>
      </c>
      <c r="U474" s="18"/>
      <c r="V474" s="13"/>
    </row>
    <row r="475" customFormat="false" ht="15.75" hidden="true" customHeight="true" outlineLevel="0" collapsed="false">
      <c r="A475" s="4" t="str">
        <f aca="false">Def_Sistemas_Conectores_Cabos!$A$22</f>
        <v>BPM de elétrons</v>
      </c>
      <c r="B475" s="5" t="str">
        <f aca="false">Datas_Entregas!$A$3</f>
        <v>BTS/Anel</v>
      </c>
      <c r="C475" s="6" t="n">
        <f aca="false" t="array" ref="C475:C475">INDEX(Datas_Entregas!$B$2:$B$100, MATCH(B475, Datas_Entregas!$A$2:$A$100, 0), 1)</f>
        <v>43296</v>
      </c>
      <c r="D475" s="5" t="str">
        <f aca="false">Def_Status_Montagem!$A$4</f>
        <v>Comprado / Esperando entrega</v>
      </c>
      <c r="E475" s="4" t="str">
        <f aca="false">Def_Status_Montagem!$B$4</f>
        <v>Contratada (inclui etiqueta)</v>
      </c>
      <c r="F475" s="7"/>
      <c r="G475" s="8"/>
      <c r="H475" s="7" t="str">
        <f aca="false" t="array" ref="H475:H475">INDEX(Def_Instancias_Equipamentos!$E$2:$E$4986, MATCH(K475, Def_Instancias_Equipamentos!$D$2:$D$4986, 0), 1)</f>
        <v>SI-08C3</v>
      </c>
      <c r="I475" s="8" t="str">
        <f aca="false" t="array" ref="I475:I475">INDEX(Def_Instancias_Equipamentos!$E$2:$E$4986, MATCH(L475, Def_Instancias_Equipamentos!$D$2:$D$4986, 0), 1)</f>
        <v>SI-08C3</v>
      </c>
      <c r="J475" s="8" t="str">
        <f aca="false">IF(H475=I475, "INTERNO", "EXTERNO")</f>
        <v>INTERNO</v>
      </c>
      <c r="K475" s="9" t="str">
        <f aca="false">Def_Instancias_Equipamentos!$D$429</f>
        <v>SI-08C3:DI-BPMPkup-1</v>
      </c>
      <c r="L475" s="4" t="str">
        <f aca="false">Def_Instancias_Equipamentos!$D$951</f>
        <v>SI-08C3:DI-BPMSigPatch-1</v>
      </c>
      <c r="M475" s="10" t="s">
        <v>75</v>
      </c>
      <c r="N475" s="17" t="s">
        <v>82</v>
      </c>
      <c r="O475" s="9" t="str">
        <f aca="false">Def_Sistemas_Conectores_Cabos!$B$8</f>
        <v>SMA-RP 50-ohm</v>
      </c>
      <c r="P475" s="4" t="str">
        <f aca="false">Def_Sistemas_Conectores_Cabos!$B$8</f>
        <v>SMA-RP 50-ohm</v>
      </c>
      <c r="Q475" s="8" t="s">
        <v>83</v>
      </c>
      <c r="R475" s="11" t="n">
        <v>0.5</v>
      </c>
      <c r="S475" s="11" t="n">
        <v>0.5</v>
      </c>
      <c r="T475" s="4" t="str">
        <f aca="false">Def_Sistemas_Conectores_Cabos!$C$8</f>
        <v>Cabo coaxial semi-rígido</v>
      </c>
      <c r="U475" s="18"/>
      <c r="V475" s="13"/>
    </row>
    <row r="476" customFormat="false" ht="15.75" hidden="true" customHeight="true" outlineLevel="0" collapsed="false">
      <c r="A476" s="4" t="str">
        <f aca="false">Def_Sistemas_Conectores_Cabos!$A$22</f>
        <v>BPM de elétrons</v>
      </c>
      <c r="B476" s="5" t="str">
        <f aca="false">Datas_Entregas!$A$3</f>
        <v>BTS/Anel</v>
      </c>
      <c r="C476" s="6" t="n">
        <f aca="false" t="array" ref="C476:C476">INDEX(Datas_Entregas!$B$2:$B$100, MATCH(B476, Datas_Entregas!$A$2:$A$100, 0), 1)</f>
        <v>43296</v>
      </c>
      <c r="D476" s="5" t="str">
        <f aca="false">Def_Status_Montagem!$A$4</f>
        <v>Comprado / Esperando entrega</v>
      </c>
      <c r="E476" s="4" t="str">
        <f aca="false">Def_Status_Montagem!$B$4</f>
        <v>Contratada (inclui etiqueta)</v>
      </c>
      <c r="F476" s="7"/>
      <c r="G476" s="8"/>
      <c r="H476" s="7" t="str">
        <f aca="false" t="array" ref="H476:H476">INDEX(Def_Instancias_Equipamentos!$E$2:$E$4986, MATCH(K476, Def_Instancias_Equipamentos!$D$2:$D$4986, 0), 1)</f>
        <v>SI-08C3</v>
      </c>
      <c r="I476" s="8" t="str">
        <f aca="false" t="array" ref="I476:I476">INDEX(Def_Instancias_Equipamentos!$E$2:$E$4986, MATCH(L476, Def_Instancias_Equipamentos!$D$2:$D$4986, 0), 1)</f>
        <v>SI-08C3</v>
      </c>
      <c r="J476" s="8" t="str">
        <f aca="false">IF(H476=I476, "INTERNO", "EXTERNO")</f>
        <v>INTERNO</v>
      </c>
      <c r="K476" s="9" t="str">
        <f aca="false">Def_Instancias_Equipamentos!$D$430</f>
        <v>SI-08C3:DI-BPMPkup-2</v>
      </c>
      <c r="L476" s="4" t="str">
        <f aca="false">Def_Instancias_Equipamentos!$D$952</f>
        <v>SI-08C3:DI-BPMSigPatch-2</v>
      </c>
      <c r="M476" s="10" t="s">
        <v>75</v>
      </c>
      <c r="N476" s="17" t="s">
        <v>82</v>
      </c>
      <c r="O476" s="9" t="str">
        <f aca="false">Def_Sistemas_Conectores_Cabos!$B$8</f>
        <v>SMA-RP 50-ohm</v>
      </c>
      <c r="P476" s="4" t="str">
        <f aca="false">Def_Sistemas_Conectores_Cabos!$B$8</f>
        <v>SMA-RP 50-ohm</v>
      </c>
      <c r="Q476" s="8" t="s">
        <v>83</v>
      </c>
      <c r="R476" s="11" t="n">
        <v>0.5</v>
      </c>
      <c r="S476" s="11" t="n">
        <v>0.5</v>
      </c>
      <c r="T476" s="4" t="str">
        <f aca="false">Def_Sistemas_Conectores_Cabos!$C$8</f>
        <v>Cabo coaxial semi-rígido</v>
      </c>
      <c r="U476" s="18"/>
      <c r="V476" s="13"/>
    </row>
    <row r="477" customFormat="false" ht="15.75" hidden="true" customHeight="true" outlineLevel="0" collapsed="false">
      <c r="A477" s="4" t="str">
        <f aca="false">Def_Sistemas_Conectores_Cabos!$A$22</f>
        <v>BPM de elétrons</v>
      </c>
      <c r="B477" s="5" t="str">
        <f aca="false">Datas_Entregas!$A$3</f>
        <v>BTS/Anel</v>
      </c>
      <c r="C477" s="6" t="n">
        <f aca="false" t="array" ref="C477:C477">INDEX(Datas_Entregas!$B$2:$B$100, MATCH(B477, Datas_Entregas!$A$2:$A$100, 0), 1)</f>
        <v>43296</v>
      </c>
      <c r="D477" s="5" t="str">
        <f aca="false">Def_Status_Montagem!$A$4</f>
        <v>Comprado / Esperando entrega</v>
      </c>
      <c r="E477" s="4" t="str">
        <f aca="false">Def_Status_Montagem!$B$4</f>
        <v>Contratada (inclui etiqueta)</v>
      </c>
      <c r="F477" s="7"/>
      <c r="G477" s="8"/>
      <c r="H477" s="7" t="str">
        <f aca="false" t="array" ref="H477:H477">INDEX(Def_Instancias_Equipamentos!$E$2:$E$4986, MATCH(K477, Def_Instancias_Equipamentos!$D$2:$D$4986, 0), 1)</f>
        <v>SI-08C4</v>
      </c>
      <c r="I477" s="8" t="str">
        <f aca="false" t="array" ref="I477:I477">INDEX(Def_Instancias_Equipamentos!$E$2:$E$4986, MATCH(L477, Def_Instancias_Equipamentos!$D$2:$D$4986, 0), 1)</f>
        <v>SI-08C4</v>
      </c>
      <c r="J477" s="8" t="str">
        <f aca="false">IF(H477=I477, "INTERNO", "EXTERNO")</f>
        <v>INTERNO</v>
      </c>
      <c r="K477" s="9" t="str">
        <f aca="false">Def_Instancias_Equipamentos!$D$431</f>
        <v>SI-08C4:DI-BPMPkup</v>
      </c>
      <c r="L477" s="4" t="str">
        <f aca="false">Def_Instancias_Equipamentos!$D$953</f>
        <v>SI-08C4:DI-BPMSigPatch</v>
      </c>
      <c r="M477" s="10" t="s">
        <v>75</v>
      </c>
      <c r="N477" s="17" t="s">
        <v>82</v>
      </c>
      <c r="O477" s="9" t="str">
        <f aca="false">Def_Sistemas_Conectores_Cabos!$B$8</f>
        <v>SMA-RP 50-ohm</v>
      </c>
      <c r="P477" s="4" t="str">
        <f aca="false">Def_Sistemas_Conectores_Cabos!$B$8</f>
        <v>SMA-RP 50-ohm</v>
      </c>
      <c r="Q477" s="8" t="s">
        <v>83</v>
      </c>
      <c r="R477" s="11" t="n">
        <v>0.5</v>
      </c>
      <c r="S477" s="11" t="n">
        <v>0.5</v>
      </c>
      <c r="T477" s="4" t="str">
        <f aca="false">Def_Sistemas_Conectores_Cabos!$C$8</f>
        <v>Cabo coaxial semi-rígido</v>
      </c>
      <c r="U477" s="18"/>
      <c r="V477" s="13"/>
    </row>
    <row r="478" customFormat="false" ht="15.75" hidden="true" customHeight="true" outlineLevel="0" collapsed="false">
      <c r="A478" s="4" t="str">
        <f aca="false">Def_Sistemas_Conectores_Cabos!$A$22</f>
        <v>BPM de elétrons</v>
      </c>
      <c r="B478" s="5" t="str">
        <f aca="false">Datas_Entregas!$A$3</f>
        <v>BTS/Anel</v>
      </c>
      <c r="C478" s="6" t="n">
        <f aca="false" t="array" ref="C478:C478">INDEX(Datas_Entregas!$B$2:$B$100, MATCH(B478, Datas_Entregas!$A$2:$A$100, 0), 1)</f>
        <v>43296</v>
      </c>
      <c r="D478" s="5" t="str">
        <f aca="false">Def_Status_Montagem!$A$4</f>
        <v>Comprado / Esperando entrega</v>
      </c>
      <c r="E478" s="4" t="str">
        <f aca="false">Def_Status_Montagem!$B$4</f>
        <v>Contratada (inclui etiqueta)</v>
      </c>
      <c r="F478" s="7"/>
      <c r="G478" s="8"/>
      <c r="H478" s="7" t="str">
        <f aca="false" t="array" ref="H478:H478">INDEX(Def_Instancias_Equipamentos!$E$2:$E$4986, MATCH(K478, Def_Instancias_Equipamentos!$D$2:$D$4986, 0), 1)</f>
        <v>SI-08M1</v>
      </c>
      <c r="I478" s="8" t="str">
        <f aca="false" t="array" ref="I478:I478">INDEX(Def_Instancias_Equipamentos!$E$2:$E$4986, MATCH(L478, Def_Instancias_Equipamentos!$D$2:$D$4986, 0), 1)</f>
        <v>SI-08M1</v>
      </c>
      <c r="J478" s="8" t="str">
        <f aca="false">IF(H478=I478, "INTERNO", "EXTERNO")</f>
        <v>INTERNO</v>
      </c>
      <c r="K478" s="9" t="str">
        <f aca="false">Def_Instancias_Equipamentos!$D$432</f>
        <v>SI-08M1:DI-BPMPkup</v>
      </c>
      <c r="L478" s="4" t="str">
        <f aca="false">Def_Instancias_Equipamentos!$D$954</f>
        <v>SI-08M1:DI-BPMSigPatch</v>
      </c>
      <c r="M478" s="10" t="s">
        <v>75</v>
      </c>
      <c r="N478" s="17" t="s">
        <v>82</v>
      </c>
      <c r="O478" s="9" t="str">
        <f aca="false">Def_Sistemas_Conectores_Cabos!$B$8</f>
        <v>SMA-RP 50-ohm</v>
      </c>
      <c r="P478" s="4" t="str">
        <f aca="false">Def_Sistemas_Conectores_Cabos!$B$8</f>
        <v>SMA-RP 50-ohm</v>
      </c>
      <c r="Q478" s="8" t="s">
        <v>83</v>
      </c>
      <c r="R478" s="11" t="n">
        <v>0.5</v>
      </c>
      <c r="S478" s="11" t="n">
        <v>0.5</v>
      </c>
      <c r="T478" s="4" t="str">
        <f aca="false">Def_Sistemas_Conectores_Cabos!$C$8</f>
        <v>Cabo coaxial semi-rígido</v>
      </c>
      <c r="U478" s="18"/>
      <c r="V478" s="13"/>
    </row>
    <row r="479" customFormat="false" ht="15.75" hidden="true" customHeight="true" outlineLevel="0" collapsed="false">
      <c r="A479" s="4" t="str">
        <f aca="false">Def_Sistemas_Conectores_Cabos!$A$22</f>
        <v>BPM de elétrons</v>
      </c>
      <c r="B479" s="5" t="str">
        <f aca="false">Datas_Entregas!$A$3</f>
        <v>BTS/Anel</v>
      </c>
      <c r="C479" s="6" t="n">
        <f aca="false" t="array" ref="C479:C479">INDEX(Datas_Entregas!$B$2:$B$100, MATCH(B479, Datas_Entregas!$A$2:$A$100, 0), 1)</f>
        <v>43296</v>
      </c>
      <c r="D479" s="5" t="str">
        <f aca="false">Def_Status_Montagem!$A$4</f>
        <v>Comprado / Esperando entrega</v>
      </c>
      <c r="E479" s="4" t="str">
        <f aca="false">Def_Status_Montagem!$B$4</f>
        <v>Contratada (inclui etiqueta)</v>
      </c>
      <c r="F479" s="7"/>
      <c r="G479" s="8"/>
      <c r="H479" s="7" t="str">
        <f aca="false" t="array" ref="H479:H479">INDEX(Def_Instancias_Equipamentos!$E$2:$E$4986, MATCH(K479, Def_Instancias_Equipamentos!$D$2:$D$4986, 0), 1)</f>
        <v>SI-08M2</v>
      </c>
      <c r="I479" s="8" t="str">
        <f aca="false" t="array" ref="I479:I479">INDEX(Def_Instancias_Equipamentos!$E$2:$E$4986, MATCH(L479, Def_Instancias_Equipamentos!$D$2:$D$4986, 0), 1)</f>
        <v>SI-08M2</v>
      </c>
      <c r="J479" s="8" t="str">
        <f aca="false">IF(H479=I479, "INTERNO", "EXTERNO")</f>
        <v>INTERNO</v>
      </c>
      <c r="K479" s="9" t="str">
        <f aca="false">Def_Instancias_Equipamentos!$D$433</f>
        <v>SI-08M2:DI-BPMPkup</v>
      </c>
      <c r="L479" s="4" t="str">
        <f aca="false">Def_Instancias_Equipamentos!$D$955</f>
        <v>SI-08M2:DI-BPMSigPatch</v>
      </c>
      <c r="M479" s="10" t="s">
        <v>75</v>
      </c>
      <c r="N479" s="17" t="s">
        <v>82</v>
      </c>
      <c r="O479" s="9" t="str">
        <f aca="false">Def_Sistemas_Conectores_Cabos!$B$8</f>
        <v>SMA-RP 50-ohm</v>
      </c>
      <c r="P479" s="4" t="str">
        <f aca="false">Def_Sistemas_Conectores_Cabos!$B$8</f>
        <v>SMA-RP 50-ohm</v>
      </c>
      <c r="Q479" s="8" t="s">
        <v>83</v>
      </c>
      <c r="R479" s="11" t="n">
        <v>0.5</v>
      </c>
      <c r="S479" s="11" t="n">
        <v>0.5</v>
      </c>
      <c r="T479" s="4" t="str">
        <f aca="false">Def_Sistemas_Conectores_Cabos!$C$8</f>
        <v>Cabo coaxial semi-rígido</v>
      </c>
      <c r="U479" s="18"/>
      <c r="V479" s="13"/>
    </row>
    <row r="480" customFormat="false" ht="15.75" hidden="true" customHeight="true" outlineLevel="0" collapsed="false">
      <c r="A480" s="4" t="str">
        <f aca="false">Def_Sistemas_Conectores_Cabos!$A$22</f>
        <v>BPM de elétrons</v>
      </c>
      <c r="B480" s="5" t="str">
        <f aca="false">Datas_Entregas!$A$3</f>
        <v>BTS/Anel</v>
      </c>
      <c r="C480" s="6" t="n">
        <f aca="false" t="array" ref="C480:C480">INDEX(Datas_Entregas!$B$2:$B$100, MATCH(B480, Datas_Entregas!$A$2:$A$100, 0), 1)</f>
        <v>43296</v>
      </c>
      <c r="D480" s="5" t="str">
        <f aca="false">Def_Status_Montagem!$A$4</f>
        <v>Comprado / Esperando entrega</v>
      </c>
      <c r="E480" s="4" t="str">
        <f aca="false">Def_Status_Montagem!$B$4</f>
        <v>Contratada (inclui etiqueta)</v>
      </c>
      <c r="F480" s="7"/>
      <c r="G480" s="8"/>
      <c r="H480" s="7" t="str">
        <f aca="false" t="array" ref="H480:H480">INDEX(Def_Instancias_Equipamentos!$E$2:$E$4986, MATCH(K480, Def_Instancias_Equipamentos!$D$2:$D$4986, 0), 1)</f>
        <v>SI-08SB</v>
      </c>
      <c r="I480" s="8" t="str">
        <f aca="false" t="array" ref="I480:I480">INDEX(Def_Instancias_Equipamentos!$E$2:$E$4986, MATCH(L480, Def_Instancias_Equipamentos!$D$2:$D$4986, 0), 1)</f>
        <v>SI-08SB</v>
      </c>
      <c r="J480" s="8" t="str">
        <f aca="false">IF(H480=I480, "INTERNO", "EXTERNO")</f>
        <v>INTERNO</v>
      </c>
      <c r="K480" s="9" t="str">
        <f aca="false">Def_Instancias_Equipamentos!$D$544</f>
        <v>SI-08SB:DI-BPMPkup-1</v>
      </c>
      <c r="L480" s="4" t="str">
        <f aca="false">Def_Instancias_Equipamentos!$D$1066</f>
        <v>SI-08SB:DI-BPMSigPatch-1</v>
      </c>
      <c r="M480" s="10" t="s">
        <v>75</v>
      </c>
      <c r="N480" s="17" t="s">
        <v>82</v>
      </c>
      <c r="O480" s="9" t="str">
        <f aca="false">Def_Sistemas_Conectores_Cabos!$B$8</f>
        <v>SMA-RP 50-ohm</v>
      </c>
      <c r="P480" s="4" t="str">
        <f aca="false">Def_Sistemas_Conectores_Cabos!$B$8</f>
        <v>SMA-RP 50-ohm</v>
      </c>
      <c r="Q480" s="8" t="s">
        <v>83</v>
      </c>
      <c r="R480" s="11" t="n">
        <v>0.5</v>
      </c>
      <c r="S480" s="11" t="n">
        <v>0.5</v>
      </c>
      <c r="T480" s="4" t="str">
        <f aca="false">Def_Sistemas_Conectores_Cabos!$C$8</f>
        <v>Cabo coaxial semi-rígido</v>
      </c>
      <c r="U480" s="18"/>
      <c r="V480" s="13"/>
    </row>
    <row r="481" customFormat="false" ht="15.75" hidden="true" customHeight="true" outlineLevel="0" collapsed="false">
      <c r="A481" s="4" t="str">
        <f aca="false">Def_Sistemas_Conectores_Cabos!$A$22</f>
        <v>BPM de elétrons</v>
      </c>
      <c r="B481" s="5" t="str">
        <f aca="false">Datas_Entregas!$A$3</f>
        <v>BTS/Anel</v>
      </c>
      <c r="C481" s="6" t="n">
        <f aca="false" t="array" ref="C481:C481">INDEX(Datas_Entregas!$B$2:$B$100, MATCH(B481, Datas_Entregas!$A$2:$A$100, 0), 1)</f>
        <v>43296</v>
      </c>
      <c r="D481" s="5" t="str">
        <f aca="false">Def_Status_Montagem!$A$4</f>
        <v>Comprado / Esperando entrega</v>
      </c>
      <c r="E481" s="4" t="str">
        <f aca="false">Def_Status_Montagem!$B$4</f>
        <v>Contratada (inclui etiqueta)</v>
      </c>
      <c r="F481" s="7"/>
      <c r="G481" s="8"/>
      <c r="H481" s="7" t="str">
        <f aca="false" t="array" ref="H481:H481">INDEX(Def_Instancias_Equipamentos!$E$2:$E$4986, MATCH(K481, Def_Instancias_Equipamentos!$D$2:$D$4986, 0), 1)</f>
        <v>SI-08SB</v>
      </c>
      <c r="I481" s="8" t="str">
        <f aca="false" t="array" ref="I481:I481">INDEX(Def_Instancias_Equipamentos!$E$2:$E$4986, MATCH(L481, Def_Instancias_Equipamentos!$D$2:$D$4986, 0), 1)</f>
        <v>SI-08SB</v>
      </c>
      <c r="J481" s="8" t="str">
        <f aca="false">IF(H481=I481, "INTERNO", "EXTERNO")</f>
        <v>INTERNO</v>
      </c>
      <c r="K481" s="9" t="str">
        <f aca="false">Def_Instancias_Equipamentos!$D$545</f>
        <v>SI-08SB:DI-BPMPkup-2</v>
      </c>
      <c r="L481" s="4" t="str">
        <f aca="false">Def_Instancias_Equipamentos!$D$1067</f>
        <v>SI-08SB:DI-BPMSigPatch-2</v>
      </c>
      <c r="M481" s="10" t="s">
        <v>75</v>
      </c>
      <c r="N481" s="17" t="s">
        <v>82</v>
      </c>
      <c r="O481" s="9" t="str">
        <f aca="false">Def_Sistemas_Conectores_Cabos!$B$8</f>
        <v>SMA-RP 50-ohm</v>
      </c>
      <c r="P481" s="4" t="str">
        <f aca="false">Def_Sistemas_Conectores_Cabos!$B$8</f>
        <v>SMA-RP 50-ohm</v>
      </c>
      <c r="Q481" s="8" t="s">
        <v>83</v>
      </c>
      <c r="R481" s="11" t="n">
        <v>0.5</v>
      </c>
      <c r="S481" s="11" t="n">
        <v>0.5</v>
      </c>
      <c r="T481" s="4" t="str">
        <f aca="false">Def_Sistemas_Conectores_Cabos!$C$8</f>
        <v>Cabo coaxial semi-rígido</v>
      </c>
      <c r="U481" s="18"/>
      <c r="V481" s="13"/>
    </row>
    <row r="482" customFormat="false" ht="15.75" hidden="true" customHeight="true" outlineLevel="0" collapsed="false">
      <c r="A482" s="4" t="str">
        <f aca="false">Def_Sistemas_Conectores_Cabos!$A$22</f>
        <v>BPM de elétrons</v>
      </c>
      <c r="B482" s="5" t="str">
        <f aca="false">Datas_Entregas!$A$3</f>
        <v>BTS/Anel</v>
      </c>
      <c r="C482" s="6" t="n">
        <f aca="false" t="array" ref="C482:C482">INDEX(Datas_Entregas!$B$2:$B$100, MATCH(B482, Datas_Entregas!$A$2:$A$100, 0), 1)</f>
        <v>43296</v>
      </c>
      <c r="D482" s="5" t="str">
        <f aca="false">Def_Status_Montagem!$A$4</f>
        <v>Comprado / Esperando entrega</v>
      </c>
      <c r="E482" s="4" t="str">
        <f aca="false">Def_Status_Montagem!$B$4</f>
        <v>Contratada (inclui etiqueta)</v>
      </c>
      <c r="F482" s="7"/>
      <c r="G482" s="8"/>
      <c r="H482" s="7" t="str">
        <f aca="false" t="array" ref="H482:H482">INDEX(Def_Instancias_Equipamentos!$E$2:$E$4986, MATCH(K482, Def_Instancias_Equipamentos!$D$2:$D$4986, 0), 1)</f>
        <v>SI-09C1</v>
      </c>
      <c r="I482" s="8" t="str">
        <f aca="false" t="array" ref="I482:I482">INDEX(Def_Instancias_Equipamentos!$E$2:$E$4986, MATCH(L482, Def_Instancias_Equipamentos!$D$2:$D$4986, 0), 1)</f>
        <v>SI-09C1</v>
      </c>
      <c r="J482" s="8" t="str">
        <f aca="false">IF(H482=I482, "INTERNO", "EXTERNO")</f>
        <v>INTERNO</v>
      </c>
      <c r="K482" s="9" t="str">
        <f aca="false">Def_Instancias_Equipamentos!$D$434</f>
        <v>SI-09C1:DI-BPMPkup-1</v>
      </c>
      <c r="L482" s="4" t="str">
        <f aca="false">Def_Instancias_Equipamentos!$D$956</f>
        <v>SI-09C1:DI-BPMSigPatch-1</v>
      </c>
      <c r="M482" s="10" t="s">
        <v>75</v>
      </c>
      <c r="N482" s="17" t="s">
        <v>82</v>
      </c>
      <c r="O482" s="9" t="str">
        <f aca="false">Def_Sistemas_Conectores_Cabos!$B$8</f>
        <v>SMA-RP 50-ohm</v>
      </c>
      <c r="P482" s="4" t="str">
        <f aca="false">Def_Sistemas_Conectores_Cabos!$B$8</f>
        <v>SMA-RP 50-ohm</v>
      </c>
      <c r="Q482" s="8" t="s">
        <v>83</v>
      </c>
      <c r="R482" s="11" t="n">
        <v>0.5</v>
      </c>
      <c r="S482" s="11" t="n">
        <v>0.5</v>
      </c>
      <c r="T482" s="4" t="str">
        <f aca="false">Def_Sistemas_Conectores_Cabos!$C$8</f>
        <v>Cabo coaxial semi-rígido</v>
      </c>
      <c r="U482" s="18"/>
      <c r="V482" s="13"/>
    </row>
    <row r="483" customFormat="false" ht="15.75" hidden="true" customHeight="true" outlineLevel="0" collapsed="false">
      <c r="A483" s="4" t="str">
        <f aca="false">Def_Sistemas_Conectores_Cabos!$A$22</f>
        <v>BPM de elétrons</v>
      </c>
      <c r="B483" s="5" t="str">
        <f aca="false">Datas_Entregas!$A$3</f>
        <v>BTS/Anel</v>
      </c>
      <c r="C483" s="6" t="n">
        <f aca="false" t="array" ref="C483:C483">INDEX(Datas_Entregas!$B$2:$B$100, MATCH(B483, Datas_Entregas!$A$2:$A$100, 0), 1)</f>
        <v>43296</v>
      </c>
      <c r="D483" s="5" t="str">
        <f aca="false">Def_Status_Montagem!$A$4</f>
        <v>Comprado / Esperando entrega</v>
      </c>
      <c r="E483" s="4" t="str">
        <f aca="false">Def_Status_Montagem!$B$4</f>
        <v>Contratada (inclui etiqueta)</v>
      </c>
      <c r="F483" s="7"/>
      <c r="G483" s="8"/>
      <c r="H483" s="7" t="str">
        <f aca="false" t="array" ref="H483:H483">INDEX(Def_Instancias_Equipamentos!$E$2:$E$4986, MATCH(K483, Def_Instancias_Equipamentos!$D$2:$D$4986, 0), 1)</f>
        <v>SI-09C1</v>
      </c>
      <c r="I483" s="8" t="str">
        <f aca="false" t="array" ref="I483:I483">INDEX(Def_Instancias_Equipamentos!$E$2:$E$4986, MATCH(L483, Def_Instancias_Equipamentos!$D$2:$D$4986, 0), 1)</f>
        <v>SI-09C1</v>
      </c>
      <c r="J483" s="8" t="str">
        <f aca="false">IF(H483=I483, "INTERNO", "EXTERNO")</f>
        <v>INTERNO</v>
      </c>
      <c r="K483" s="9" t="str">
        <f aca="false">Def_Instancias_Equipamentos!$D$435</f>
        <v>SI-09C1:DI-BPMPkup-2</v>
      </c>
      <c r="L483" s="4" t="str">
        <f aca="false">Def_Instancias_Equipamentos!$D$957</f>
        <v>SI-09C1:DI-BPMSigPatch-2</v>
      </c>
      <c r="M483" s="10" t="s">
        <v>75</v>
      </c>
      <c r="N483" s="17" t="s">
        <v>82</v>
      </c>
      <c r="O483" s="9" t="str">
        <f aca="false">Def_Sistemas_Conectores_Cabos!$B$8</f>
        <v>SMA-RP 50-ohm</v>
      </c>
      <c r="P483" s="4" t="str">
        <f aca="false">Def_Sistemas_Conectores_Cabos!$B$8</f>
        <v>SMA-RP 50-ohm</v>
      </c>
      <c r="Q483" s="8" t="s">
        <v>83</v>
      </c>
      <c r="R483" s="11" t="n">
        <v>0.5</v>
      </c>
      <c r="S483" s="11" t="n">
        <v>0.5</v>
      </c>
      <c r="T483" s="4" t="str">
        <f aca="false">Def_Sistemas_Conectores_Cabos!$C$8</f>
        <v>Cabo coaxial semi-rígido</v>
      </c>
      <c r="U483" s="18"/>
      <c r="V483" s="13"/>
    </row>
    <row r="484" customFormat="false" ht="15.75" hidden="true" customHeight="true" outlineLevel="0" collapsed="false">
      <c r="A484" s="4" t="str">
        <f aca="false">Def_Sistemas_Conectores_Cabos!$A$22</f>
        <v>BPM de elétrons</v>
      </c>
      <c r="B484" s="5" t="str">
        <f aca="false">Datas_Entregas!$A$3</f>
        <v>BTS/Anel</v>
      </c>
      <c r="C484" s="6" t="n">
        <f aca="false" t="array" ref="C484:C484">INDEX(Datas_Entregas!$B$2:$B$100, MATCH(B484, Datas_Entregas!$A$2:$A$100, 0), 1)</f>
        <v>43296</v>
      </c>
      <c r="D484" s="5" t="str">
        <f aca="false">Def_Status_Montagem!$A$4</f>
        <v>Comprado / Esperando entrega</v>
      </c>
      <c r="E484" s="4" t="str">
        <f aca="false">Def_Status_Montagem!$B$4</f>
        <v>Contratada (inclui etiqueta)</v>
      </c>
      <c r="F484" s="7"/>
      <c r="G484" s="8"/>
      <c r="H484" s="7" t="str">
        <f aca="false" t="array" ref="H484:H484">INDEX(Def_Instancias_Equipamentos!$E$2:$E$4986, MATCH(K484, Def_Instancias_Equipamentos!$D$2:$D$4986, 0), 1)</f>
        <v>SI-09C2</v>
      </c>
      <c r="I484" s="8" t="str">
        <f aca="false" t="array" ref="I484:I484">INDEX(Def_Instancias_Equipamentos!$E$2:$E$4986, MATCH(L484, Def_Instancias_Equipamentos!$D$2:$D$4986, 0), 1)</f>
        <v>SI-09C2</v>
      </c>
      <c r="J484" s="8" t="str">
        <f aca="false">IF(H484=I484, "INTERNO", "EXTERNO")</f>
        <v>INTERNO</v>
      </c>
      <c r="K484" s="9" t="str">
        <f aca="false">Def_Instancias_Equipamentos!$D$436</f>
        <v>SI-09C2:DI-BPMPkup</v>
      </c>
      <c r="L484" s="4" t="str">
        <f aca="false">Def_Instancias_Equipamentos!$D$958</f>
        <v>SI-09C2:DI-BPMSigPatch</v>
      </c>
      <c r="M484" s="10" t="s">
        <v>75</v>
      </c>
      <c r="N484" s="17" t="s">
        <v>82</v>
      </c>
      <c r="O484" s="9" t="str">
        <f aca="false">Def_Sistemas_Conectores_Cabos!$B$8</f>
        <v>SMA-RP 50-ohm</v>
      </c>
      <c r="P484" s="4" t="str">
        <f aca="false">Def_Sistemas_Conectores_Cabos!$B$8</f>
        <v>SMA-RP 50-ohm</v>
      </c>
      <c r="Q484" s="8" t="s">
        <v>83</v>
      </c>
      <c r="R484" s="11" t="n">
        <v>0.5</v>
      </c>
      <c r="S484" s="11" t="n">
        <v>0.5</v>
      </c>
      <c r="T484" s="4" t="str">
        <f aca="false">Def_Sistemas_Conectores_Cabos!$C$8</f>
        <v>Cabo coaxial semi-rígido</v>
      </c>
      <c r="U484" s="18"/>
      <c r="V484" s="13"/>
    </row>
    <row r="485" customFormat="false" ht="15.75" hidden="true" customHeight="true" outlineLevel="0" collapsed="false">
      <c r="A485" s="4" t="str">
        <f aca="false">Def_Sistemas_Conectores_Cabos!$A$22</f>
        <v>BPM de elétrons</v>
      </c>
      <c r="B485" s="5" t="str">
        <f aca="false">Datas_Entregas!$A$3</f>
        <v>BTS/Anel</v>
      </c>
      <c r="C485" s="6" t="n">
        <f aca="false" t="array" ref="C485:C485">INDEX(Datas_Entregas!$B$2:$B$100, MATCH(B485, Datas_Entregas!$A$2:$A$100, 0), 1)</f>
        <v>43296</v>
      </c>
      <c r="D485" s="5" t="str">
        <f aca="false">Def_Status_Montagem!$A$4</f>
        <v>Comprado / Esperando entrega</v>
      </c>
      <c r="E485" s="4" t="str">
        <f aca="false">Def_Status_Montagem!$B$4</f>
        <v>Contratada (inclui etiqueta)</v>
      </c>
      <c r="F485" s="7"/>
      <c r="G485" s="8"/>
      <c r="H485" s="7" t="str">
        <f aca="false" t="array" ref="H485:H485">INDEX(Def_Instancias_Equipamentos!$E$2:$E$4986, MATCH(K485, Def_Instancias_Equipamentos!$D$2:$D$4986, 0), 1)</f>
        <v>SI-09C3</v>
      </c>
      <c r="I485" s="8" t="str">
        <f aca="false" t="array" ref="I485:I485">INDEX(Def_Instancias_Equipamentos!$E$2:$E$4986, MATCH(L485, Def_Instancias_Equipamentos!$D$2:$D$4986, 0), 1)</f>
        <v>SI-09C3</v>
      </c>
      <c r="J485" s="8" t="str">
        <f aca="false">IF(H485=I485, "INTERNO", "EXTERNO")</f>
        <v>INTERNO</v>
      </c>
      <c r="K485" s="9" t="str">
        <f aca="false">Def_Instancias_Equipamentos!$D$437</f>
        <v>SI-09C3:DI-BPMPkup-1</v>
      </c>
      <c r="L485" s="4" t="str">
        <f aca="false">Def_Instancias_Equipamentos!$D$959</f>
        <v>SI-09C3:DI-BPMSigPatch-1</v>
      </c>
      <c r="M485" s="10" t="s">
        <v>75</v>
      </c>
      <c r="N485" s="17" t="s">
        <v>82</v>
      </c>
      <c r="O485" s="9" t="str">
        <f aca="false">Def_Sistemas_Conectores_Cabos!$B$8</f>
        <v>SMA-RP 50-ohm</v>
      </c>
      <c r="P485" s="4" t="str">
        <f aca="false">Def_Sistemas_Conectores_Cabos!$B$8</f>
        <v>SMA-RP 50-ohm</v>
      </c>
      <c r="Q485" s="8" t="s">
        <v>83</v>
      </c>
      <c r="R485" s="11" t="n">
        <v>0.5</v>
      </c>
      <c r="S485" s="11" t="n">
        <v>0.5</v>
      </c>
      <c r="T485" s="4" t="str">
        <f aca="false">Def_Sistemas_Conectores_Cabos!$C$8</f>
        <v>Cabo coaxial semi-rígido</v>
      </c>
      <c r="U485" s="18"/>
      <c r="V485" s="13"/>
    </row>
    <row r="486" customFormat="false" ht="15.75" hidden="true" customHeight="true" outlineLevel="0" collapsed="false">
      <c r="A486" s="4" t="str">
        <f aca="false">Def_Sistemas_Conectores_Cabos!$A$22</f>
        <v>BPM de elétrons</v>
      </c>
      <c r="B486" s="5" t="str">
        <f aca="false">Datas_Entregas!$A$3</f>
        <v>BTS/Anel</v>
      </c>
      <c r="C486" s="6" t="n">
        <f aca="false" t="array" ref="C486:C486">INDEX(Datas_Entregas!$B$2:$B$100, MATCH(B486, Datas_Entregas!$A$2:$A$100, 0), 1)</f>
        <v>43296</v>
      </c>
      <c r="D486" s="5" t="str">
        <f aca="false">Def_Status_Montagem!$A$4</f>
        <v>Comprado / Esperando entrega</v>
      </c>
      <c r="E486" s="4" t="str">
        <f aca="false">Def_Status_Montagem!$B$4</f>
        <v>Contratada (inclui etiqueta)</v>
      </c>
      <c r="F486" s="7"/>
      <c r="G486" s="8"/>
      <c r="H486" s="7" t="str">
        <f aca="false" t="array" ref="H486:H486">INDEX(Def_Instancias_Equipamentos!$E$2:$E$4986, MATCH(K486, Def_Instancias_Equipamentos!$D$2:$D$4986, 0), 1)</f>
        <v>SI-09C3</v>
      </c>
      <c r="I486" s="8" t="str">
        <f aca="false" t="array" ref="I486:I486">INDEX(Def_Instancias_Equipamentos!$E$2:$E$4986, MATCH(L486, Def_Instancias_Equipamentos!$D$2:$D$4986, 0), 1)</f>
        <v>SI-09C3</v>
      </c>
      <c r="J486" s="8" t="str">
        <f aca="false">IF(H486=I486, "INTERNO", "EXTERNO")</f>
        <v>INTERNO</v>
      </c>
      <c r="K486" s="9" t="str">
        <f aca="false">Def_Instancias_Equipamentos!$D$438</f>
        <v>SI-09C3:DI-BPMPkup-2</v>
      </c>
      <c r="L486" s="4" t="str">
        <f aca="false">Def_Instancias_Equipamentos!$D$960</f>
        <v>SI-09C3:DI-BPMSigPatch-2</v>
      </c>
      <c r="M486" s="10" t="s">
        <v>75</v>
      </c>
      <c r="N486" s="17" t="s">
        <v>82</v>
      </c>
      <c r="O486" s="9" t="str">
        <f aca="false">Def_Sistemas_Conectores_Cabos!$B$8</f>
        <v>SMA-RP 50-ohm</v>
      </c>
      <c r="P486" s="4" t="str">
        <f aca="false">Def_Sistemas_Conectores_Cabos!$B$8</f>
        <v>SMA-RP 50-ohm</v>
      </c>
      <c r="Q486" s="8" t="s">
        <v>83</v>
      </c>
      <c r="R486" s="11" t="n">
        <v>0.5</v>
      </c>
      <c r="S486" s="11" t="n">
        <v>0.5</v>
      </c>
      <c r="T486" s="4" t="str">
        <f aca="false">Def_Sistemas_Conectores_Cabos!$C$8</f>
        <v>Cabo coaxial semi-rígido</v>
      </c>
      <c r="U486" s="18"/>
      <c r="V486" s="13"/>
    </row>
    <row r="487" customFormat="false" ht="15.75" hidden="true" customHeight="true" outlineLevel="0" collapsed="false">
      <c r="A487" s="4" t="str">
        <f aca="false">Def_Sistemas_Conectores_Cabos!$A$22</f>
        <v>BPM de elétrons</v>
      </c>
      <c r="B487" s="5" t="str">
        <f aca="false">Datas_Entregas!$A$3</f>
        <v>BTS/Anel</v>
      </c>
      <c r="C487" s="6" t="n">
        <f aca="false" t="array" ref="C487:C487">INDEX(Datas_Entregas!$B$2:$B$100, MATCH(B487, Datas_Entregas!$A$2:$A$100, 0), 1)</f>
        <v>43296</v>
      </c>
      <c r="D487" s="5" t="str">
        <f aca="false">Def_Status_Montagem!$A$4</f>
        <v>Comprado / Esperando entrega</v>
      </c>
      <c r="E487" s="4" t="str">
        <f aca="false">Def_Status_Montagem!$B$4</f>
        <v>Contratada (inclui etiqueta)</v>
      </c>
      <c r="F487" s="7"/>
      <c r="G487" s="8"/>
      <c r="H487" s="7" t="str">
        <f aca="false" t="array" ref="H487:H487">INDEX(Def_Instancias_Equipamentos!$E$2:$E$4986, MATCH(K487, Def_Instancias_Equipamentos!$D$2:$D$4986, 0), 1)</f>
        <v>SI-09C4</v>
      </c>
      <c r="I487" s="8" t="str">
        <f aca="false" t="array" ref="I487:I487">INDEX(Def_Instancias_Equipamentos!$E$2:$E$4986, MATCH(L487, Def_Instancias_Equipamentos!$D$2:$D$4986, 0), 1)</f>
        <v>SI-09C4</v>
      </c>
      <c r="J487" s="8" t="str">
        <f aca="false">IF(H487=I487, "INTERNO", "EXTERNO")</f>
        <v>INTERNO</v>
      </c>
      <c r="K487" s="9" t="str">
        <f aca="false">Def_Instancias_Equipamentos!$D$439</f>
        <v>SI-09C4:DI-BPMPkup</v>
      </c>
      <c r="L487" s="4" t="str">
        <f aca="false">Def_Instancias_Equipamentos!$D$961</f>
        <v>SI-09C4:DI-BPMSigPatch</v>
      </c>
      <c r="M487" s="10" t="s">
        <v>75</v>
      </c>
      <c r="N487" s="17" t="s">
        <v>82</v>
      </c>
      <c r="O487" s="9" t="str">
        <f aca="false">Def_Sistemas_Conectores_Cabos!$B$8</f>
        <v>SMA-RP 50-ohm</v>
      </c>
      <c r="P487" s="4" t="str">
        <f aca="false">Def_Sistemas_Conectores_Cabos!$B$8</f>
        <v>SMA-RP 50-ohm</v>
      </c>
      <c r="Q487" s="8" t="s">
        <v>83</v>
      </c>
      <c r="R487" s="11" t="n">
        <v>0.5</v>
      </c>
      <c r="S487" s="11" t="n">
        <v>0.5</v>
      </c>
      <c r="T487" s="4" t="str">
        <f aca="false">Def_Sistemas_Conectores_Cabos!$C$8</f>
        <v>Cabo coaxial semi-rígido</v>
      </c>
      <c r="U487" s="18"/>
      <c r="V487" s="13"/>
    </row>
    <row r="488" customFormat="false" ht="15.75" hidden="true" customHeight="true" outlineLevel="0" collapsed="false">
      <c r="A488" s="4" t="str">
        <f aca="false">Def_Sistemas_Conectores_Cabos!$A$22</f>
        <v>BPM de elétrons</v>
      </c>
      <c r="B488" s="5" t="str">
        <f aca="false">Datas_Entregas!$A$3</f>
        <v>BTS/Anel</v>
      </c>
      <c r="C488" s="6" t="n">
        <f aca="false" t="array" ref="C488:C488">INDEX(Datas_Entregas!$B$2:$B$100, MATCH(B488, Datas_Entregas!$A$2:$A$100, 0), 1)</f>
        <v>43296</v>
      </c>
      <c r="D488" s="5" t="str">
        <f aca="false">Def_Status_Montagem!$A$4</f>
        <v>Comprado / Esperando entrega</v>
      </c>
      <c r="E488" s="4" t="str">
        <f aca="false">Def_Status_Montagem!$B$4</f>
        <v>Contratada (inclui etiqueta)</v>
      </c>
      <c r="F488" s="7"/>
      <c r="G488" s="8"/>
      <c r="H488" s="7" t="str">
        <f aca="false" t="array" ref="H488:H488">INDEX(Def_Instancias_Equipamentos!$E$2:$E$4986, MATCH(K488, Def_Instancias_Equipamentos!$D$2:$D$4986, 0), 1)</f>
        <v>SI-09M1</v>
      </c>
      <c r="I488" s="8" t="str">
        <f aca="false" t="array" ref="I488:I488">INDEX(Def_Instancias_Equipamentos!$E$2:$E$4986, MATCH(L488, Def_Instancias_Equipamentos!$D$2:$D$4986, 0), 1)</f>
        <v>SI-09M1</v>
      </c>
      <c r="J488" s="8" t="str">
        <f aca="false">IF(H488=I488, "INTERNO", "EXTERNO")</f>
        <v>INTERNO</v>
      </c>
      <c r="K488" s="9" t="str">
        <f aca="false">Def_Instancias_Equipamentos!$D$440</f>
        <v>SI-09M1:DI-BPMPkup</v>
      </c>
      <c r="L488" s="4" t="str">
        <f aca="false">Def_Instancias_Equipamentos!$D$962</f>
        <v>SI-09M1:DI-BPMSigPatch</v>
      </c>
      <c r="M488" s="10" t="s">
        <v>75</v>
      </c>
      <c r="N488" s="17" t="s">
        <v>82</v>
      </c>
      <c r="O488" s="9" t="str">
        <f aca="false">Def_Sistemas_Conectores_Cabos!$B$8</f>
        <v>SMA-RP 50-ohm</v>
      </c>
      <c r="P488" s="4" t="str">
        <f aca="false">Def_Sistemas_Conectores_Cabos!$B$8</f>
        <v>SMA-RP 50-ohm</v>
      </c>
      <c r="Q488" s="8" t="s">
        <v>83</v>
      </c>
      <c r="R488" s="11" t="n">
        <v>0.5</v>
      </c>
      <c r="S488" s="11" t="n">
        <v>0.5</v>
      </c>
      <c r="T488" s="4" t="str">
        <f aca="false">Def_Sistemas_Conectores_Cabos!$C$8</f>
        <v>Cabo coaxial semi-rígido</v>
      </c>
      <c r="U488" s="18"/>
      <c r="V488" s="13"/>
    </row>
    <row r="489" customFormat="false" ht="15.75" hidden="true" customHeight="true" outlineLevel="0" collapsed="false">
      <c r="A489" s="4" t="str">
        <f aca="false">Def_Sistemas_Conectores_Cabos!$A$22</f>
        <v>BPM de elétrons</v>
      </c>
      <c r="B489" s="5" t="str">
        <f aca="false">Datas_Entregas!$A$3</f>
        <v>BTS/Anel</v>
      </c>
      <c r="C489" s="6" t="n">
        <f aca="false" t="array" ref="C489:C489">INDEX(Datas_Entregas!$B$2:$B$100, MATCH(B489, Datas_Entregas!$A$2:$A$100, 0), 1)</f>
        <v>43296</v>
      </c>
      <c r="D489" s="5" t="str">
        <f aca="false">Def_Status_Montagem!$A$4</f>
        <v>Comprado / Esperando entrega</v>
      </c>
      <c r="E489" s="4" t="str">
        <f aca="false">Def_Status_Montagem!$B$4</f>
        <v>Contratada (inclui etiqueta)</v>
      </c>
      <c r="F489" s="7"/>
      <c r="G489" s="8"/>
      <c r="H489" s="7" t="str">
        <f aca="false" t="array" ref="H489:H489">INDEX(Def_Instancias_Equipamentos!$E$2:$E$4986, MATCH(K489, Def_Instancias_Equipamentos!$D$2:$D$4986, 0), 1)</f>
        <v>SI-09M2</v>
      </c>
      <c r="I489" s="8" t="str">
        <f aca="false" t="array" ref="I489:I489">INDEX(Def_Instancias_Equipamentos!$E$2:$E$4986, MATCH(L489, Def_Instancias_Equipamentos!$D$2:$D$4986, 0), 1)</f>
        <v>SI-09M2</v>
      </c>
      <c r="J489" s="8" t="str">
        <f aca="false">IF(H489=I489, "INTERNO", "EXTERNO")</f>
        <v>INTERNO</v>
      </c>
      <c r="K489" s="9" t="str">
        <f aca="false">Def_Instancias_Equipamentos!$D$441</f>
        <v>SI-09M2:DI-BPMPkup</v>
      </c>
      <c r="L489" s="4" t="str">
        <f aca="false">Def_Instancias_Equipamentos!$D$963</f>
        <v>SI-09M2:DI-BPMSigPatch</v>
      </c>
      <c r="M489" s="10" t="s">
        <v>75</v>
      </c>
      <c r="N489" s="17" t="s">
        <v>82</v>
      </c>
      <c r="O489" s="9" t="str">
        <f aca="false">Def_Sistemas_Conectores_Cabos!$B$8</f>
        <v>SMA-RP 50-ohm</v>
      </c>
      <c r="P489" s="4" t="str">
        <f aca="false">Def_Sistemas_Conectores_Cabos!$B$8</f>
        <v>SMA-RP 50-ohm</v>
      </c>
      <c r="Q489" s="8" t="s">
        <v>83</v>
      </c>
      <c r="R489" s="11" t="n">
        <v>0.5</v>
      </c>
      <c r="S489" s="11" t="n">
        <v>0.5</v>
      </c>
      <c r="T489" s="4" t="str">
        <f aca="false">Def_Sistemas_Conectores_Cabos!$C$8</f>
        <v>Cabo coaxial semi-rígido</v>
      </c>
      <c r="U489" s="18"/>
      <c r="V489" s="13"/>
    </row>
    <row r="490" customFormat="false" ht="15.75" hidden="true" customHeight="true" outlineLevel="0" collapsed="false">
      <c r="A490" s="4" t="str">
        <f aca="false">Def_Sistemas_Conectores_Cabos!$A$22</f>
        <v>BPM de elétrons</v>
      </c>
      <c r="B490" s="5" t="str">
        <f aca="false">Datas_Entregas!$A$3</f>
        <v>BTS/Anel</v>
      </c>
      <c r="C490" s="6" t="n">
        <f aca="false" t="array" ref="C490:C490">INDEX(Datas_Entregas!$B$2:$B$100, MATCH(B490, Datas_Entregas!$A$2:$A$100, 0), 1)</f>
        <v>43296</v>
      </c>
      <c r="D490" s="5" t="str">
        <f aca="false">Def_Status_Montagem!$A$4</f>
        <v>Comprado / Esperando entrega</v>
      </c>
      <c r="E490" s="4" t="str">
        <f aca="false">Def_Status_Montagem!$B$4</f>
        <v>Contratada (inclui etiqueta)</v>
      </c>
      <c r="F490" s="7"/>
      <c r="G490" s="8"/>
      <c r="H490" s="7" t="str">
        <f aca="false" t="array" ref="H490:H490">INDEX(Def_Instancias_Equipamentos!$E$2:$E$4986, MATCH(K490, Def_Instancias_Equipamentos!$D$2:$D$4986, 0), 1)</f>
        <v>SI-09SA</v>
      </c>
      <c r="I490" s="8" t="str">
        <f aca="false" t="array" ref="I490:I490">INDEX(Def_Instancias_Equipamentos!$E$2:$E$4986, MATCH(L490, Def_Instancias_Equipamentos!$D$2:$D$4986, 0), 1)</f>
        <v>SI-09SA</v>
      </c>
      <c r="J490" s="8" t="str">
        <f aca="false">IF(H490=I490, "INTERNO", "EXTERNO")</f>
        <v>INTERNO</v>
      </c>
      <c r="K490" s="9" t="str">
        <f aca="false">Def_Instancias_Equipamentos!$D$546</f>
        <v>SI-09SA:DI-BPMPkup-1</v>
      </c>
      <c r="L490" s="4" t="str">
        <f aca="false">Def_Instancias_Equipamentos!$D$1068</f>
        <v>SI-09SA:DI-BPMSigPatch-1</v>
      </c>
      <c r="M490" s="10" t="s">
        <v>75</v>
      </c>
      <c r="N490" s="17" t="s">
        <v>82</v>
      </c>
      <c r="O490" s="9" t="str">
        <f aca="false">Def_Sistemas_Conectores_Cabos!$B$8</f>
        <v>SMA-RP 50-ohm</v>
      </c>
      <c r="P490" s="4" t="str">
        <f aca="false">Def_Sistemas_Conectores_Cabos!$B$8</f>
        <v>SMA-RP 50-ohm</v>
      </c>
      <c r="Q490" s="8" t="s">
        <v>83</v>
      </c>
      <c r="R490" s="11" t="n">
        <v>0.5</v>
      </c>
      <c r="S490" s="11" t="n">
        <v>0.5</v>
      </c>
      <c r="T490" s="4" t="str">
        <f aca="false">Def_Sistemas_Conectores_Cabos!$C$8</f>
        <v>Cabo coaxial semi-rígido</v>
      </c>
      <c r="U490" s="18"/>
      <c r="V490" s="13"/>
    </row>
    <row r="491" customFormat="false" ht="15.75" hidden="true" customHeight="true" outlineLevel="0" collapsed="false">
      <c r="A491" s="4" t="str">
        <f aca="false">Def_Sistemas_Conectores_Cabos!$A$22</f>
        <v>BPM de elétrons</v>
      </c>
      <c r="B491" s="5" t="str">
        <f aca="false">Datas_Entregas!$A$3</f>
        <v>BTS/Anel</v>
      </c>
      <c r="C491" s="6" t="n">
        <f aca="false" t="array" ref="C491:C491">INDEX(Datas_Entregas!$B$2:$B$100, MATCH(B491, Datas_Entregas!$A$2:$A$100, 0), 1)</f>
        <v>43296</v>
      </c>
      <c r="D491" s="5" t="str">
        <f aca="false">Def_Status_Montagem!$A$4</f>
        <v>Comprado / Esperando entrega</v>
      </c>
      <c r="E491" s="4" t="str">
        <f aca="false">Def_Status_Montagem!$B$4</f>
        <v>Contratada (inclui etiqueta)</v>
      </c>
      <c r="F491" s="7"/>
      <c r="G491" s="8"/>
      <c r="H491" s="7" t="str">
        <f aca="false" t="array" ref="H491:H491">INDEX(Def_Instancias_Equipamentos!$E$2:$E$4986, MATCH(K491, Def_Instancias_Equipamentos!$D$2:$D$4986, 0), 1)</f>
        <v>SI-09SA</v>
      </c>
      <c r="I491" s="8" t="str">
        <f aca="false" t="array" ref="I491:I491">INDEX(Def_Instancias_Equipamentos!$E$2:$E$4986, MATCH(L491, Def_Instancias_Equipamentos!$D$2:$D$4986, 0), 1)</f>
        <v>SI-09SA</v>
      </c>
      <c r="J491" s="8" t="str">
        <f aca="false">IF(H491=I491, "INTERNO", "EXTERNO")</f>
        <v>INTERNO</v>
      </c>
      <c r="K491" s="9" t="str">
        <f aca="false">Def_Instancias_Equipamentos!$D$547</f>
        <v>SI-09SA:DI-BPMPkup-2</v>
      </c>
      <c r="L491" s="4" t="str">
        <f aca="false">Def_Instancias_Equipamentos!$D$1069</f>
        <v>SI-09SA:DI-BPMSigPatch-2</v>
      </c>
      <c r="M491" s="10" t="s">
        <v>75</v>
      </c>
      <c r="N491" s="17" t="s">
        <v>82</v>
      </c>
      <c r="O491" s="9" t="str">
        <f aca="false">Def_Sistemas_Conectores_Cabos!$B$8</f>
        <v>SMA-RP 50-ohm</v>
      </c>
      <c r="P491" s="4" t="str">
        <f aca="false">Def_Sistemas_Conectores_Cabos!$B$8</f>
        <v>SMA-RP 50-ohm</v>
      </c>
      <c r="Q491" s="8" t="s">
        <v>83</v>
      </c>
      <c r="R491" s="11" t="n">
        <v>0.5</v>
      </c>
      <c r="S491" s="11" t="n">
        <v>0.5</v>
      </c>
      <c r="T491" s="4" t="str">
        <f aca="false">Def_Sistemas_Conectores_Cabos!$C$8</f>
        <v>Cabo coaxial semi-rígido</v>
      </c>
      <c r="U491" s="18"/>
      <c r="V491" s="13"/>
    </row>
    <row r="492" customFormat="false" ht="15.75" hidden="true" customHeight="true" outlineLevel="0" collapsed="false">
      <c r="A492" s="4" t="str">
        <f aca="false">Def_Sistemas_Conectores_Cabos!$A$22</f>
        <v>BPM de elétrons</v>
      </c>
      <c r="B492" s="5" t="str">
        <f aca="false">Datas_Entregas!$A$3</f>
        <v>BTS/Anel</v>
      </c>
      <c r="C492" s="6" t="n">
        <f aca="false" t="array" ref="C492:C492">INDEX(Datas_Entregas!$B$2:$B$100, MATCH(B492, Datas_Entregas!$A$2:$A$100, 0), 1)</f>
        <v>43296</v>
      </c>
      <c r="D492" s="5" t="str">
        <f aca="false">Def_Status_Montagem!$A$4</f>
        <v>Comprado / Esperando entrega</v>
      </c>
      <c r="E492" s="4" t="str">
        <f aca="false">Def_Status_Montagem!$B$4</f>
        <v>Contratada (inclui etiqueta)</v>
      </c>
      <c r="F492" s="7"/>
      <c r="G492" s="8"/>
      <c r="H492" s="7" t="str">
        <f aca="false" t="array" ref="H492:H492">INDEX(Def_Instancias_Equipamentos!$E$2:$E$4986, MATCH(K492, Def_Instancias_Equipamentos!$D$2:$D$4986, 0), 1)</f>
        <v>SI-10C1</v>
      </c>
      <c r="I492" s="8" t="str">
        <f aca="false" t="array" ref="I492:I492">INDEX(Def_Instancias_Equipamentos!$E$2:$E$4986, MATCH(L492, Def_Instancias_Equipamentos!$D$2:$D$4986, 0), 1)</f>
        <v>SI-10C1</v>
      </c>
      <c r="J492" s="8" t="str">
        <f aca="false">IF(H492=I492, "INTERNO", "EXTERNO")</f>
        <v>INTERNO</v>
      </c>
      <c r="K492" s="9" t="str">
        <f aca="false">Def_Instancias_Equipamentos!$D$442</f>
        <v>SI-10C1:DI-BPMPkup-1</v>
      </c>
      <c r="L492" s="4" t="str">
        <f aca="false">Def_Instancias_Equipamentos!$D$964</f>
        <v>SI-10C1:DI-BPMSigPatch-1</v>
      </c>
      <c r="M492" s="10" t="s">
        <v>75</v>
      </c>
      <c r="N492" s="17" t="s">
        <v>82</v>
      </c>
      <c r="O492" s="9" t="str">
        <f aca="false">Def_Sistemas_Conectores_Cabos!$B$8</f>
        <v>SMA-RP 50-ohm</v>
      </c>
      <c r="P492" s="4" t="str">
        <f aca="false">Def_Sistemas_Conectores_Cabos!$B$8</f>
        <v>SMA-RP 50-ohm</v>
      </c>
      <c r="Q492" s="8" t="s">
        <v>83</v>
      </c>
      <c r="R492" s="11" t="n">
        <v>0.5</v>
      </c>
      <c r="S492" s="11" t="n">
        <v>0.5</v>
      </c>
      <c r="T492" s="4" t="str">
        <f aca="false">Def_Sistemas_Conectores_Cabos!$C$8</f>
        <v>Cabo coaxial semi-rígido</v>
      </c>
      <c r="U492" s="18"/>
      <c r="V492" s="13"/>
    </row>
    <row r="493" customFormat="false" ht="15.75" hidden="true" customHeight="true" outlineLevel="0" collapsed="false">
      <c r="A493" s="4" t="str">
        <f aca="false">Def_Sistemas_Conectores_Cabos!$A$22</f>
        <v>BPM de elétrons</v>
      </c>
      <c r="B493" s="5" t="str">
        <f aca="false">Datas_Entregas!$A$3</f>
        <v>BTS/Anel</v>
      </c>
      <c r="C493" s="6" t="n">
        <f aca="false" t="array" ref="C493:C493">INDEX(Datas_Entregas!$B$2:$B$100, MATCH(B493, Datas_Entregas!$A$2:$A$100, 0), 1)</f>
        <v>43296</v>
      </c>
      <c r="D493" s="5" t="str">
        <f aca="false">Def_Status_Montagem!$A$4</f>
        <v>Comprado / Esperando entrega</v>
      </c>
      <c r="E493" s="4" t="str">
        <f aca="false">Def_Status_Montagem!$B$4</f>
        <v>Contratada (inclui etiqueta)</v>
      </c>
      <c r="F493" s="7"/>
      <c r="G493" s="8"/>
      <c r="H493" s="7" t="str">
        <f aca="false" t="array" ref="H493:H493">INDEX(Def_Instancias_Equipamentos!$E$2:$E$4986, MATCH(K493, Def_Instancias_Equipamentos!$D$2:$D$4986, 0), 1)</f>
        <v>SI-10C1</v>
      </c>
      <c r="I493" s="8" t="str">
        <f aca="false" t="array" ref="I493:I493">INDEX(Def_Instancias_Equipamentos!$E$2:$E$4986, MATCH(L493, Def_Instancias_Equipamentos!$D$2:$D$4986, 0), 1)</f>
        <v>SI-10C1</v>
      </c>
      <c r="J493" s="8" t="str">
        <f aca="false">IF(H493=I493, "INTERNO", "EXTERNO")</f>
        <v>INTERNO</v>
      </c>
      <c r="K493" s="9" t="str">
        <f aca="false">Def_Instancias_Equipamentos!$D$443</f>
        <v>SI-10C1:DI-BPMPkup-2</v>
      </c>
      <c r="L493" s="4" t="str">
        <f aca="false">Def_Instancias_Equipamentos!$D$965</f>
        <v>SI-10C1:DI-BPMSigPatch-2</v>
      </c>
      <c r="M493" s="10" t="s">
        <v>75</v>
      </c>
      <c r="N493" s="17" t="s">
        <v>82</v>
      </c>
      <c r="O493" s="9" t="str">
        <f aca="false">Def_Sistemas_Conectores_Cabos!$B$8</f>
        <v>SMA-RP 50-ohm</v>
      </c>
      <c r="P493" s="4" t="str">
        <f aca="false">Def_Sistemas_Conectores_Cabos!$B$8</f>
        <v>SMA-RP 50-ohm</v>
      </c>
      <c r="Q493" s="8" t="s">
        <v>83</v>
      </c>
      <c r="R493" s="11" t="n">
        <v>0.5</v>
      </c>
      <c r="S493" s="11" t="n">
        <v>0.5</v>
      </c>
      <c r="T493" s="4" t="str">
        <f aca="false">Def_Sistemas_Conectores_Cabos!$C$8</f>
        <v>Cabo coaxial semi-rígido</v>
      </c>
      <c r="U493" s="18"/>
      <c r="V493" s="13"/>
    </row>
    <row r="494" customFormat="false" ht="15.75" hidden="true" customHeight="true" outlineLevel="0" collapsed="false">
      <c r="A494" s="4" t="str">
        <f aca="false">Def_Sistemas_Conectores_Cabos!$A$22</f>
        <v>BPM de elétrons</v>
      </c>
      <c r="B494" s="5" t="str">
        <f aca="false">Datas_Entregas!$A$3</f>
        <v>BTS/Anel</v>
      </c>
      <c r="C494" s="6" t="n">
        <f aca="false" t="array" ref="C494:C494">INDEX(Datas_Entregas!$B$2:$B$100, MATCH(B494, Datas_Entregas!$A$2:$A$100, 0), 1)</f>
        <v>43296</v>
      </c>
      <c r="D494" s="5" t="str">
        <f aca="false">Def_Status_Montagem!$A$4</f>
        <v>Comprado / Esperando entrega</v>
      </c>
      <c r="E494" s="4" t="str">
        <f aca="false">Def_Status_Montagem!$B$4</f>
        <v>Contratada (inclui etiqueta)</v>
      </c>
      <c r="F494" s="7"/>
      <c r="G494" s="8"/>
      <c r="H494" s="7" t="str">
        <f aca="false" t="array" ref="H494:H494">INDEX(Def_Instancias_Equipamentos!$E$2:$E$4986, MATCH(K494, Def_Instancias_Equipamentos!$D$2:$D$4986, 0), 1)</f>
        <v>SI-10C2</v>
      </c>
      <c r="I494" s="8" t="str">
        <f aca="false" t="array" ref="I494:I494">INDEX(Def_Instancias_Equipamentos!$E$2:$E$4986, MATCH(L494, Def_Instancias_Equipamentos!$D$2:$D$4986, 0), 1)</f>
        <v>SI-10C2</v>
      </c>
      <c r="J494" s="8" t="str">
        <f aca="false">IF(H494=I494, "INTERNO", "EXTERNO")</f>
        <v>INTERNO</v>
      </c>
      <c r="K494" s="9" t="str">
        <f aca="false">Def_Instancias_Equipamentos!$D$444</f>
        <v>SI-10C2:DI-BPMPkup</v>
      </c>
      <c r="L494" s="4" t="str">
        <f aca="false">Def_Instancias_Equipamentos!$D$966</f>
        <v>SI-10C2:DI-BPMSigPatch</v>
      </c>
      <c r="M494" s="10" t="s">
        <v>75</v>
      </c>
      <c r="N494" s="17" t="s">
        <v>82</v>
      </c>
      <c r="O494" s="9" t="str">
        <f aca="false">Def_Sistemas_Conectores_Cabos!$B$8</f>
        <v>SMA-RP 50-ohm</v>
      </c>
      <c r="P494" s="4" t="str">
        <f aca="false">Def_Sistemas_Conectores_Cabos!$B$8</f>
        <v>SMA-RP 50-ohm</v>
      </c>
      <c r="Q494" s="8" t="s">
        <v>83</v>
      </c>
      <c r="R494" s="11" t="n">
        <v>0.5</v>
      </c>
      <c r="S494" s="11" t="n">
        <v>0.5</v>
      </c>
      <c r="T494" s="4" t="str">
        <f aca="false">Def_Sistemas_Conectores_Cabos!$C$8</f>
        <v>Cabo coaxial semi-rígido</v>
      </c>
      <c r="U494" s="18"/>
      <c r="V494" s="13"/>
    </row>
    <row r="495" customFormat="false" ht="15.75" hidden="true" customHeight="true" outlineLevel="0" collapsed="false">
      <c r="A495" s="4" t="str">
        <f aca="false">Def_Sistemas_Conectores_Cabos!$A$22</f>
        <v>BPM de elétrons</v>
      </c>
      <c r="B495" s="5" t="str">
        <f aca="false">Datas_Entregas!$A$3</f>
        <v>BTS/Anel</v>
      </c>
      <c r="C495" s="6" t="n">
        <f aca="false" t="array" ref="C495:C495">INDEX(Datas_Entregas!$B$2:$B$100, MATCH(B495, Datas_Entregas!$A$2:$A$100, 0), 1)</f>
        <v>43296</v>
      </c>
      <c r="D495" s="5" t="str">
        <f aca="false">Def_Status_Montagem!$A$4</f>
        <v>Comprado / Esperando entrega</v>
      </c>
      <c r="E495" s="4" t="str">
        <f aca="false">Def_Status_Montagem!$B$4</f>
        <v>Contratada (inclui etiqueta)</v>
      </c>
      <c r="F495" s="7"/>
      <c r="G495" s="8"/>
      <c r="H495" s="7" t="str">
        <f aca="false" t="array" ref="H495:H495">INDEX(Def_Instancias_Equipamentos!$E$2:$E$4986, MATCH(K495, Def_Instancias_Equipamentos!$D$2:$D$4986, 0), 1)</f>
        <v>SI-10C3</v>
      </c>
      <c r="I495" s="8" t="str">
        <f aca="false" t="array" ref="I495:I495">INDEX(Def_Instancias_Equipamentos!$E$2:$E$4986, MATCH(L495, Def_Instancias_Equipamentos!$D$2:$D$4986, 0), 1)</f>
        <v>SI-10C3</v>
      </c>
      <c r="J495" s="8" t="str">
        <f aca="false">IF(H495=I495, "INTERNO", "EXTERNO")</f>
        <v>INTERNO</v>
      </c>
      <c r="K495" s="9" t="str">
        <f aca="false">Def_Instancias_Equipamentos!$D$445</f>
        <v>SI-10C3:DI-BPMPkup-1</v>
      </c>
      <c r="L495" s="4" t="str">
        <f aca="false">Def_Instancias_Equipamentos!$D$967</f>
        <v>SI-10C3:DI-BPMSigPatch-1</v>
      </c>
      <c r="M495" s="10" t="s">
        <v>75</v>
      </c>
      <c r="N495" s="17" t="s">
        <v>82</v>
      </c>
      <c r="O495" s="9" t="str">
        <f aca="false">Def_Sistemas_Conectores_Cabos!$B$8</f>
        <v>SMA-RP 50-ohm</v>
      </c>
      <c r="P495" s="4" t="str">
        <f aca="false">Def_Sistemas_Conectores_Cabos!$B$8</f>
        <v>SMA-RP 50-ohm</v>
      </c>
      <c r="Q495" s="8" t="s">
        <v>83</v>
      </c>
      <c r="R495" s="11" t="n">
        <v>0.5</v>
      </c>
      <c r="S495" s="11" t="n">
        <v>0.5</v>
      </c>
      <c r="T495" s="4" t="str">
        <f aca="false">Def_Sistemas_Conectores_Cabos!$C$8</f>
        <v>Cabo coaxial semi-rígido</v>
      </c>
      <c r="U495" s="18"/>
      <c r="V495" s="13"/>
    </row>
    <row r="496" customFormat="false" ht="15.75" hidden="true" customHeight="true" outlineLevel="0" collapsed="false">
      <c r="A496" s="4" t="str">
        <f aca="false">Def_Sistemas_Conectores_Cabos!$A$22</f>
        <v>BPM de elétrons</v>
      </c>
      <c r="B496" s="5" t="str">
        <f aca="false">Datas_Entregas!$A$3</f>
        <v>BTS/Anel</v>
      </c>
      <c r="C496" s="6" t="n">
        <f aca="false" t="array" ref="C496:C496">INDEX(Datas_Entregas!$B$2:$B$100, MATCH(B496, Datas_Entregas!$A$2:$A$100, 0), 1)</f>
        <v>43296</v>
      </c>
      <c r="D496" s="5" t="str">
        <f aca="false">Def_Status_Montagem!$A$4</f>
        <v>Comprado / Esperando entrega</v>
      </c>
      <c r="E496" s="4" t="str">
        <f aca="false">Def_Status_Montagem!$B$4</f>
        <v>Contratada (inclui etiqueta)</v>
      </c>
      <c r="F496" s="7"/>
      <c r="G496" s="8"/>
      <c r="H496" s="7" t="str">
        <f aca="false" t="array" ref="H496:H496">INDEX(Def_Instancias_Equipamentos!$E$2:$E$4986, MATCH(K496, Def_Instancias_Equipamentos!$D$2:$D$4986, 0), 1)</f>
        <v>SI-10C3</v>
      </c>
      <c r="I496" s="8" t="str">
        <f aca="false" t="array" ref="I496:I496">INDEX(Def_Instancias_Equipamentos!$E$2:$E$4986, MATCH(L496, Def_Instancias_Equipamentos!$D$2:$D$4986, 0), 1)</f>
        <v>SI-10C3</v>
      </c>
      <c r="J496" s="8" t="str">
        <f aca="false">IF(H496=I496, "INTERNO", "EXTERNO")</f>
        <v>INTERNO</v>
      </c>
      <c r="K496" s="9" t="str">
        <f aca="false">Def_Instancias_Equipamentos!$D$446</f>
        <v>SI-10C3:DI-BPMPkup-2</v>
      </c>
      <c r="L496" s="4" t="str">
        <f aca="false">Def_Instancias_Equipamentos!$D$968</f>
        <v>SI-10C3:DI-BPMSigPatch-2</v>
      </c>
      <c r="M496" s="10" t="s">
        <v>75</v>
      </c>
      <c r="N496" s="17" t="s">
        <v>82</v>
      </c>
      <c r="O496" s="9" t="str">
        <f aca="false">Def_Sistemas_Conectores_Cabos!$B$8</f>
        <v>SMA-RP 50-ohm</v>
      </c>
      <c r="P496" s="4" t="str">
        <f aca="false">Def_Sistemas_Conectores_Cabos!$B$8</f>
        <v>SMA-RP 50-ohm</v>
      </c>
      <c r="Q496" s="8" t="s">
        <v>83</v>
      </c>
      <c r="R496" s="11" t="n">
        <v>0.5</v>
      </c>
      <c r="S496" s="11" t="n">
        <v>0.5</v>
      </c>
      <c r="T496" s="4" t="str">
        <f aca="false">Def_Sistemas_Conectores_Cabos!$C$8</f>
        <v>Cabo coaxial semi-rígido</v>
      </c>
      <c r="U496" s="18"/>
      <c r="V496" s="13"/>
    </row>
    <row r="497" customFormat="false" ht="15.75" hidden="true" customHeight="true" outlineLevel="0" collapsed="false">
      <c r="A497" s="4" t="str">
        <f aca="false">Def_Sistemas_Conectores_Cabos!$A$22</f>
        <v>BPM de elétrons</v>
      </c>
      <c r="B497" s="5" t="str">
        <f aca="false">Datas_Entregas!$A$3</f>
        <v>BTS/Anel</v>
      </c>
      <c r="C497" s="6" t="n">
        <f aca="false" t="array" ref="C497:C497">INDEX(Datas_Entregas!$B$2:$B$100, MATCH(B497, Datas_Entregas!$A$2:$A$100, 0), 1)</f>
        <v>43296</v>
      </c>
      <c r="D497" s="5" t="str">
        <f aca="false">Def_Status_Montagem!$A$4</f>
        <v>Comprado / Esperando entrega</v>
      </c>
      <c r="E497" s="4" t="str">
        <f aca="false">Def_Status_Montagem!$B$4</f>
        <v>Contratada (inclui etiqueta)</v>
      </c>
      <c r="F497" s="7"/>
      <c r="G497" s="8"/>
      <c r="H497" s="7" t="str">
        <f aca="false" t="array" ref="H497:H497">INDEX(Def_Instancias_Equipamentos!$E$2:$E$4986, MATCH(K497, Def_Instancias_Equipamentos!$D$2:$D$4986, 0), 1)</f>
        <v>SI-10C4</v>
      </c>
      <c r="I497" s="8" t="str">
        <f aca="false" t="array" ref="I497:I497">INDEX(Def_Instancias_Equipamentos!$E$2:$E$4986, MATCH(L497, Def_Instancias_Equipamentos!$D$2:$D$4986, 0), 1)</f>
        <v>SI-10C4</v>
      </c>
      <c r="J497" s="8" t="str">
        <f aca="false">IF(H497=I497, "INTERNO", "EXTERNO")</f>
        <v>INTERNO</v>
      </c>
      <c r="K497" s="9" t="str">
        <f aca="false">Def_Instancias_Equipamentos!$D$447</f>
        <v>SI-10C4:DI-BPMPkup</v>
      </c>
      <c r="L497" s="4" t="str">
        <f aca="false">Def_Instancias_Equipamentos!$D$969</f>
        <v>SI-10C4:DI-BPMSigPatch</v>
      </c>
      <c r="M497" s="10" t="s">
        <v>75</v>
      </c>
      <c r="N497" s="17" t="s">
        <v>82</v>
      </c>
      <c r="O497" s="9" t="str">
        <f aca="false">Def_Sistemas_Conectores_Cabos!$B$8</f>
        <v>SMA-RP 50-ohm</v>
      </c>
      <c r="P497" s="4" t="str">
        <f aca="false">Def_Sistemas_Conectores_Cabos!$B$8</f>
        <v>SMA-RP 50-ohm</v>
      </c>
      <c r="Q497" s="8" t="s">
        <v>83</v>
      </c>
      <c r="R497" s="11" t="n">
        <v>0.5</v>
      </c>
      <c r="S497" s="11" t="n">
        <v>0.5</v>
      </c>
      <c r="T497" s="4" t="str">
        <f aca="false">Def_Sistemas_Conectores_Cabos!$C$8</f>
        <v>Cabo coaxial semi-rígido</v>
      </c>
      <c r="U497" s="18"/>
      <c r="V497" s="13"/>
    </row>
    <row r="498" customFormat="false" ht="15.75" hidden="true" customHeight="true" outlineLevel="0" collapsed="false">
      <c r="A498" s="4" t="str">
        <f aca="false">Def_Sistemas_Conectores_Cabos!$A$22</f>
        <v>BPM de elétrons</v>
      </c>
      <c r="B498" s="5" t="str">
        <f aca="false">Datas_Entregas!$A$3</f>
        <v>BTS/Anel</v>
      </c>
      <c r="C498" s="6" t="n">
        <f aca="false" t="array" ref="C498:C498">INDEX(Datas_Entregas!$B$2:$B$100, MATCH(B498, Datas_Entregas!$A$2:$A$100, 0), 1)</f>
        <v>43296</v>
      </c>
      <c r="D498" s="5" t="str">
        <f aca="false">Def_Status_Montagem!$A$4</f>
        <v>Comprado / Esperando entrega</v>
      </c>
      <c r="E498" s="4" t="str">
        <f aca="false">Def_Status_Montagem!$B$4</f>
        <v>Contratada (inclui etiqueta)</v>
      </c>
      <c r="F498" s="7"/>
      <c r="G498" s="8"/>
      <c r="H498" s="7" t="str">
        <f aca="false" t="array" ref="H498:H498">INDEX(Def_Instancias_Equipamentos!$E$2:$E$4986, MATCH(K498, Def_Instancias_Equipamentos!$D$2:$D$4986, 0), 1)</f>
        <v>SI-10M1</v>
      </c>
      <c r="I498" s="8" t="str">
        <f aca="false" t="array" ref="I498:I498">INDEX(Def_Instancias_Equipamentos!$E$2:$E$4986, MATCH(L498, Def_Instancias_Equipamentos!$D$2:$D$4986, 0), 1)</f>
        <v>SI-10M1</v>
      </c>
      <c r="J498" s="8" t="str">
        <f aca="false">IF(H498=I498, "INTERNO", "EXTERNO")</f>
        <v>INTERNO</v>
      </c>
      <c r="K498" s="9" t="str">
        <f aca="false">Def_Instancias_Equipamentos!$D$448</f>
        <v>SI-10M1:DI-BPMPkup</v>
      </c>
      <c r="L498" s="4" t="str">
        <f aca="false">Def_Instancias_Equipamentos!$D$970</f>
        <v>SI-10M1:DI-BPMSigPatch</v>
      </c>
      <c r="M498" s="10" t="s">
        <v>75</v>
      </c>
      <c r="N498" s="17" t="s">
        <v>82</v>
      </c>
      <c r="O498" s="9" t="str">
        <f aca="false">Def_Sistemas_Conectores_Cabos!$B$8</f>
        <v>SMA-RP 50-ohm</v>
      </c>
      <c r="P498" s="4" t="str">
        <f aca="false">Def_Sistemas_Conectores_Cabos!$B$8</f>
        <v>SMA-RP 50-ohm</v>
      </c>
      <c r="Q498" s="8" t="s">
        <v>83</v>
      </c>
      <c r="R498" s="11" t="n">
        <v>0.5</v>
      </c>
      <c r="S498" s="11" t="n">
        <v>0.5</v>
      </c>
      <c r="T498" s="4" t="str">
        <f aca="false">Def_Sistemas_Conectores_Cabos!$C$8</f>
        <v>Cabo coaxial semi-rígido</v>
      </c>
      <c r="U498" s="18"/>
      <c r="V498" s="13"/>
    </row>
    <row r="499" customFormat="false" ht="15.75" hidden="true" customHeight="true" outlineLevel="0" collapsed="false">
      <c r="A499" s="4" t="str">
        <f aca="false">Def_Sistemas_Conectores_Cabos!$A$22</f>
        <v>BPM de elétrons</v>
      </c>
      <c r="B499" s="5" t="str">
        <f aca="false">Datas_Entregas!$A$3</f>
        <v>BTS/Anel</v>
      </c>
      <c r="C499" s="6" t="n">
        <f aca="false" t="array" ref="C499:C499">INDEX(Datas_Entregas!$B$2:$B$100, MATCH(B499, Datas_Entregas!$A$2:$A$100, 0), 1)</f>
        <v>43296</v>
      </c>
      <c r="D499" s="5" t="str">
        <f aca="false">Def_Status_Montagem!$A$4</f>
        <v>Comprado / Esperando entrega</v>
      </c>
      <c r="E499" s="4" t="str">
        <f aca="false">Def_Status_Montagem!$B$4</f>
        <v>Contratada (inclui etiqueta)</v>
      </c>
      <c r="F499" s="7"/>
      <c r="G499" s="8"/>
      <c r="H499" s="7" t="str">
        <f aca="false" t="array" ref="H499:H499">INDEX(Def_Instancias_Equipamentos!$E$2:$E$4986, MATCH(K499, Def_Instancias_Equipamentos!$D$2:$D$4986, 0), 1)</f>
        <v>SI-10M2</v>
      </c>
      <c r="I499" s="8" t="str">
        <f aca="false" t="array" ref="I499:I499">INDEX(Def_Instancias_Equipamentos!$E$2:$E$4986, MATCH(L499, Def_Instancias_Equipamentos!$D$2:$D$4986, 0), 1)</f>
        <v>SI-10M2</v>
      </c>
      <c r="J499" s="8" t="str">
        <f aca="false">IF(H499=I499, "INTERNO", "EXTERNO")</f>
        <v>INTERNO</v>
      </c>
      <c r="K499" s="9" t="str">
        <f aca="false">Def_Instancias_Equipamentos!$D$449</f>
        <v>SI-10M2:DI-BPMPkup</v>
      </c>
      <c r="L499" s="4" t="str">
        <f aca="false">Def_Instancias_Equipamentos!$D$971</f>
        <v>SI-10M2:DI-BPMSigPatch</v>
      </c>
      <c r="M499" s="10" t="s">
        <v>75</v>
      </c>
      <c r="N499" s="17" t="s">
        <v>82</v>
      </c>
      <c r="O499" s="9" t="str">
        <f aca="false">Def_Sistemas_Conectores_Cabos!$B$8</f>
        <v>SMA-RP 50-ohm</v>
      </c>
      <c r="P499" s="4" t="str">
        <f aca="false">Def_Sistemas_Conectores_Cabos!$B$8</f>
        <v>SMA-RP 50-ohm</v>
      </c>
      <c r="Q499" s="8" t="s">
        <v>83</v>
      </c>
      <c r="R499" s="11" t="n">
        <v>0.5</v>
      </c>
      <c r="S499" s="11" t="n">
        <v>0.5</v>
      </c>
      <c r="T499" s="4" t="str">
        <f aca="false">Def_Sistemas_Conectores_Cabos!$C$8</f>
        <v>Cabo coaxial semi-rígido</v>
      </c>
      <c r="U499" s="18"/>
      <c r="V499" s="13"/>
    </row>
    <row r="500" customFormat="false" ht="15.75" hidden="true" customHeight="true" outlineLevel="0" collapsed="false">
      <c r="A500" s="4" t="str">
        <f aca="false">Def_Sistemas_Conectores_Cabos!$A$22</f>
        <v>BPM de elétrons</v>
      </c>
      <c r="B500" s="5" t="str">
        <f aca="false">Datas_Entregas!$A$3</f>
        <v>BTS/Anel</v>
      </c>
      <c r="C500" s="6" t="n">
        <f aca="false" t="array" ref="C500:C500">INDEX(Datas_Entregas!$B$2:$B$100, MATCH(B500, Datas_Entregas!$A$2:$A$100, 0), 1)</f>
        <v>43296</v>
      </c>
      <c r="D500" s="5" t="str">
        <f aca="false">Def_Status_Montagem!$A$4</f>
        <v>Comprado / Esperando entrega</v>
      </c>
      <c r="E500" s="4" t="str">
        <f aca="false">Def_Status_Montagem!$B$4</f>
        <v>Contratada (inclui etiqueta)</v>
      </c>
      <c r="F500" s="7"/>
      <c r="G500" s="8"/>
      <c r="H500" s="7" t="str">
        <f aca="false" t="array" ref="H500:H500">INDEX(Def_Instancias_Equipamentos!$E$2:$E$4986, MATCH(K500, Def_Instancias_Equipamentos!$D$2:$D$4986, 0), 1)</f>
        <v>SI-10SB</v>
      </c>
      <c r="I500" s="8" t="str">
        <f aca="false" t="array" ref="I500:I500">INDEX(Def_Instancias_Equipamentos!$E$2:$E$4986, MATCH(L500, Def_Instancias_Equipamentos!$D$2:$D$4986, 0), 1)</f>
        <v>SI-10SB</v>
      </c>
      <c r="J500" s="8" t="str">
        <f aca="false">IF(H500=I500, "INTERNO", "EXTERNO")</f>
        <v>INTERNO</v>
      </c>
      <c r="K500" s="9" t="str">
        <f aca="false">Def_Instancias_Equipamentos!$D$548</f>
        <v>SI-10SB:DI-BPMPkup-1</v>
      </c>
      <c r="L500" s="4" t="str">
        <f aca="false">Def_Instancias_Equipamentos!$D$1070</f>
        <v>SI-10SB:DI-BPMSigPatch-1</v>
      </c>
      <c r="M500" s="10" t="s">
        <v>75</v>
      </c>
      <c r="N500" s="17" t="s">
        <v>82</v>
      </c>
      <c r="O500" s="9" t="str">
        <f aca="false">Def_Sistemas_Conectores_Cabos!$B$8</f>
        <v>SMA-RP 50-ohm</v>
      </c>
      <c r="P500" s="4" t="str">
        <f aca="false">Def_Sistemas_Conectores_Cabos!$B$8</f>
        <v>SMA-RP 50-ohm</v>
      </c>
      <c r="Q500" s="8" t="s">
        <v>83</v>
      </c>
      <c r="R500" s="11" t="n">
        <v>0.5</v>
      </c>
      <c r="S500" s="11" t="n">
        <v>0.5</v>
      </c>
      <c r="T500" s="4" t="str">
        <f aca="false">Def_Sistemas_Conectores_Cabos!$C$8</f>
        <v>Cabo coaxial semi-rígido</v>
      </c>
      <c r="U500" s="18"/>
      <c r="V500" s="13"/>
    </row>
    <row r="501" customFormat="false" ht="15.75" hidden="true" customHeight="true" outlineLevel="0" collapsed="false">
      <c r="A501" s="4" t="str">
        <f aca="false">Def_Sistemas_Conectores_Cabos!$A$22</f>
        <v>BPM de elétrons</v>
      </c>
      <c r="B501" s="5" t="str">
        <f aca="false">Datas_Entregas!$A$3</f>
        <v>BTS/Anel</v>
      </c>
      <c r="C501" s="6" t="n">
        <f aca="false" t="array" ref="C501:C501">INDEX(Datas_Entregas!$B$2:$B$100, MATCH(B501, Datas_Entregas!$A$2:$A$100, 0), 1)</f>
        <v>43296</v>
      </c>
      <c r="D501" s="5" t="str">
        <f aca="false">Def_Status_Montagem!$A$4</f>
        <v>Comprado / Esperando entrega</v>
      </c>
      <c r="E501" s="4" t="str">
        <f aca="false">Def_Status_Montagem!$B$4</f>
        <v>Contratada (inclui etiqueta)</v>
      </c>
      <c r="F501" s="7"/>
      <c r="G501" s="8"/>
      <c r="H501" s="7" t="str">
        <f aca="false" t="array" ref="H501:H501">INDEX(Def_Instancias_Equipamentos!$E$2:$E$4986, MATCH(K501, Def_Instancias_Equipamentos!$D$2:$D$4986, 0), 1)</f>
        <v>SI-10SB</v>
      </c>
      <c r="I501" s="8" t="str">
        <f aca="false" t="array" ref="I501:I501">INDEX(Def_Instancias_Equipamentos!$E$2:$E$4986, MATCH(L501, Def_Instancias_Equipamentos!$D$2:$D$4986, 0), 1)</f>
        <v>SI-10SB</v>
      </c>
      <c r="J501" s="8" t="str">
        <f aca="false">IF(H501=I501, "INTERNO", "EXTERNO")</f>
        <v>INTERNO</v>
      </c>
      <c r="K501" s="9" t="str">
        <f aca="false">Def_Instancias_Equipamentos!$D$549</f>
        <v>SI-10SB:DI-BPMPkup-2</v>
      </c>
      <c r="L501" s="4" t="str">
        <f aca="false">Def_Instancias_Equipamentos!$D$1071</f>
        <v>SI-10SB:DI-BPMSigPatch-2</v>
      </c>
      <c r="M501" s="10" t="s">
        <v>75</v>
      </c>
      <c r="N501" s="17" t="s">
        <v>82</v>
      </c>
      <c r="O501" s="9" t="str">
        <f aca="false">Def_Sistemas_Conectores_Cabos!$B$8</f>
        <v>SMA-RP 50-ohm</v>
      </c>
      <c r="P501" s="4" t="str">
        <f aca="false">Def_Sistemas_Conectores_Cabos!$B$8</f>
        <v>SMA-RP 50-ohm</v>
      </c>
      <c r="Q501" s="8" t="s">
        <v>83</v>
      </c>
      <c r="R501" s="11" t="n">
        <v>0.5</v>
      </c>
      <c r="S501" s="11" t="n">
        <v>0.5</v>
      </c>
      <c r="T501" s="4" t="str">
        <f aca="false">Def_Sistemas_Conectores_Cabos!$C$8</f>
        <v>Cabo coaxial semi-rígido</v>
      </c>
      <c r="U501" s="18"/>
      <c r="V501" s="13"/>
    </row>
    <row r="502" customFormat="false" ht="15.75" hidden="true" customHeight="true" outlineLevel="0" collapsed="false">
      <c r="A502" s="4" t="str">
        <f aca="false">Def_Sistemas_Conectores_Cabos!$A$22</f>
        <v>BPM de elétrons</v>
      </c>
      <c r="B502" s="5" t="str">
        <f aca="false">Datas_Entregas!$A$3</f>
        <v>BTS/Anel</v>
      </c>
      <c r="C502" s="6" t="n">
        <f aca="false" t="array" ref="C502:C502">INDEX(Datas_Entregas!$B$2:$B$100, MATCH(B502, Datas_Entregas!$A$2:$A$100, 0), 1)</f>
        <v>43296</v>
      </c>
      <c r="D502" s="5" t="str">
        <f aca="false">Def_Status_Montagem!$A$4</f>
        <v>Comprado / Esperando entrega</v>
      </c>
      <c r="E502" s="4" t="str">
        <f aca="false">Def_Status_Montagem!$B$4</f>
        <v>Contratada (inclui etiqueta)</v>
      </c>
      <c r="F502" s="7"/>
      <c r="G502" s="8"/>
      <c r="H502" s="7" t="str">
        <f aca="false" t="array" ref="H502:H502">INDEX(Def_Instancias_Equipamentos!$E$2:$E$4986, MATCH(K502, Def_Instancias_Equipamentos!$D$2:$D$4986, 0), 1)</f>
        <v>SI-11C1</v>
      </c>
      <c r="I502" s="8" t="str">
        <f aca="false" t="array" ref="I502:I502">INDEX(Def_Instancias_Equipamentos!$E$2:$E$4986, MATCH(L502, Def_Instancias_Equipamentos!$D$2:$D$4986, 0), 1)</f>
        <v>SI-11C1</v>
      </c>
      <c r="J502" s="8" t="str">
        <f aca="false">IF(H502=I502, "INTERNO", "EXTERNO")</f>
        <v>INTERNO</v>
      </c>
      <c r="K502" s="9" t="str">
        <f aca="false">Def_Instancias_Equipamentos!$D$450</f>
        <v>SI-11C1:DI-BPMPkup-1</v>
      </c>
      <c r="L502" s="4" t="str">
        <f aca="false">Def_Instancias_Equipamentos!$D$972</f>
        <v>SI-11C1:DI-BPMSigPatch-1</v>
      </c>
      <c r="M502" s="10" t="s">
        <v>75</v>
      </c>
      <c r="N502" s="17" t="s">
        <v>82</v>
      </c>
      <c r="O502" s="9" t="str">
        <f aca="false">Def_Sistemas_Conectores_Cabos!$B$8</f>
        <v>SMA-RP 50-ohm</v>
      </c>
      <c r="P502" s="4" t="str">
        <f aca="false">Def_Sistemas_Conectores_Cabos!$B$8</f>
        <v>SMA-RP 50-ohm</v>
      </c>
      <c r="Q502" s="8" t="s">
        <v>83</v>
      </c>
      <c r="R502" s="11" t="n">
        <v>0.5</v>
      </c>
      <c r="S502" s="11" t="n">
        <v>0.5</v>
      </c>
      <c r="T502" s="4" t="str">
        <f aca="false">Def_Sistemas_Conectores_Cabos!$C$8</f>
        <v>Cabo coaxial semi-rígido</v>
      </c>
      <c r="U502" s="18"/>
      <c r="V502" s="13"/>
    </row>
    <row r="503" customFormat="false" ht="15.75" hidden="true" customHeight="true" outlineLevel="0" collapsed="false">
      <c r="A503" s="4" t="str">
        <f aca="false">Def_Sistemas_Conectores_Cabos!$A$22</f>
        <v>BPM de elétrons</v>
      </c>
      <c r="B503" s="5" t="str">
        <f aca="false">Datas_Entregas!$A$3</f>
        <v>BTS/Anel</v>
      </c>
      <c r="C503" s="6" t="n">
        <f aca="false" t="array" ref="C503:C503">INDEX(Datas_Entregas!$B$2:$B$100, MATCH(B503, Datas_Entregas!$A$2:$A$100, 0), 1)</f>
        <v>43296</v>
      </c>
      <c r="D503" s="5" t="str">
        <f aca="false">Def_Status_Montagem!$A$4</f>
        <v>Comprado / Esperando entrega</v>
      </c>
      <c r="E503" s="4" t="str">
        <f aca="false">Def_Status_Montagem!$B$4</f>
        <v>Contratada (inclui etiqueta)</v>
      </c>
      <c r="F503" s="7"/>
      <c r="G503" s="8"/>
      <c r="H503" s="7" t="str">
        <f aca="false" t="array" ref="H503:H503">INDEX(Def_Instancias_Equipamentos!$E$2:$E$4986, MATCH(K503, Def_Instancias_Equipamentos!$D$2:$D$4986, 0), 1)</f>
        <v>SI-11C1</v>
      </c>
      <c r="I503" s="8" t="str">
        <f aca="false" t="array" ref="I503:I503">INDEX(Def_Instancias_Equipamentos!$E$2:$E$4986, MATCH(L503, Def_Instancias_Equipamentos!$D$2:$D$4986, 0), 1)</f>
        <v>SI-11C1</v>
      </c>
      <c r="J503" s="8" t="str">
        <f aca="false">IF(H503=I503, "INTERNO", "EXTERNO")</f>
        <v>INTERNO</v>
      </c>
      <c r="K503" s="9" t="str">
        <f aca="false">Def_Instancias_Equipamentos!$D$451</f>
        <v>SI-11C1:DI-BPMPkup-2</v>
      </c>
      <c r="L503" s="4" t="str">
        <f aca="false">Def_Instancias_Equipamentos!$D$973</f>
        <v>SI-11C1:DI-BPMSigPatch-2</v>
      </c>
      <c r="M503" s="10" t="s">
        <v>75</v>
      </c>
      <c r="N503" s="17" t="s">
        <v>82</v>
      </c>
      <c r="O503" s="9" t="str">
        <f aca="false">Def_Sistemas_Conectores_Cabos!$B$8</f>
        <v>SMA-RP 50-ohm</v>
      </c>
      <c r="P503" s="4" t="str">
        <f aca="false">Def_Sistemas_Conectores_Cabos!$B$8</f>
        <v>SMA-RP 50-ohm</v>
      </c>
      <c r="Q503" s="8" t="s">
        <v>83</v>
      </c>
      <c r="R503" s="11" t="n">
        <v>0.5</v>
      </c>
      <c r="S503" s="11" t="n">
        <v>0.5</v>
      </c>
      <c r="T503" s="4" t="str">
        <f aca="false">Def_Sistemas_Conectores_Cabos!$C$8</f>
        <v>Cabo coaxial semi-rígido</v>
      </c>
      <c r="U503" s="18"/>
      <c r="V503" s="13"/>
    </row>
    <row r="504" customFormat="false" ht="15.75" hidden="true" customHeight="true" outlineLevel="0" collapsed="false">
      <c r="A504" s="4" t="str">
        <f aca="false">Def_Sistemas_Conectores_Cabos!$A$22</f>
        <v>BPM de elétrons</v>
      </c>
      <c r="B504" s="5" t="str">
        <f aca="false">Datas_Entregas!$A$3</f>
        <v>BTS/Anel</v>
      </c>
      <c r="C504" s="6" t="n">
        <f aca="false" t="array" ref="C504:C504">INDEX(Datas_Entregas!$B$2:$B$100, MATCH(B504, Datas_Entregas!$A$2:$A$100, 0), 1)</f>
        <v>43296</v>
      </c>
      <c r="D504" s="5" t="str">
        <f aca="false">Def_Status_Montagem!$A$4</f>
        <v>Comprado / Esperando entrega</v>
      </c>
      <c r="E504" s="4" t="str">
        <f aca="false">Def_Status_Montagem!$B$4</f>
        <v>Contratada (inclui etiqueta)</v>
      </c>
      <c r="F504" s="7"/>
      <c r="G504" s="8"/>
      <c r="H504" s="7" t="str">
        <f aca="false" t="array" ref="H504:H504">INDEX(Def_Instancias_Equipamentos!$E$2:$E$4986, MATCH(K504, Def_Instancias_Equipamentos!$D$2:$D$4986, 0), 1)</f>
        <v>SI-11C2</v>
      </c>
      <c r="I504" s="8" t="str">
        <f aca="false" t="array" ref="I504:I504">INDEX(Def_Instancias_Equipamentos!$E$2:$E$4986, MATCH(L504, Def_Instancias_Equipamentos!$D$2:$D$4986, 0), 1)</f>
        <v>SI-11C2</v>
      </c>
      <c r="J504" s="8" t="str">
        <f aca="false">IF(H504=I504, "INTERNO", "EXTERNO")</f>
        <v>INTERNO</v>
      </c>
      <c r="K504" s="9" t="str">
        <f aca="false">Def_Instancias_Equipamentos!$D$452</f>
        <v>SI-11C2:DI-BPMPkup</v>
      </c>
      <c r="L504" s="4" t="str">
        <f aca="false">Def_Instancias_Equipamentos!$D$974</f>
        <v>SI-11C2:DI-BPMSigPatch</v>
      </c>
      <c r="M504" s="10" t="s">
        <v>75</v>
      </c>
      <c r="N504" s="17" t="s">
        <v>82</v>
      </c>
      <c r="O504" s="9" t="str">
        <f aca="false">Def_Sistemas_Conectores_Cabos!$B$8</f>
        <v>SMA-RP 50-ohm</v>
      </c>
      <c r="P504" s="4" t="str">
        <f aca="false">Def_Sistemas_Conectores_Cabos!$B$8</f>
        <v>SMA-RP 50-ohm</v>
      </c>
      <c r="Q504" s="8" t="s">
        <v>83</v>
      </c>
      <c r="R504" s="11" t="n">
        <v>0.5</v>
      </c>
      <c r="S504" s="11" t="n">
        <v>0.5</v>
      </c>
      <c r="T504" s="4" t="str">
        <f aca="false">Def_Sistemas_Conectores_Cabos!$C$8</f>
        <v>Cabo coaxial semi-rígido</v>
      </c>
      <c r="U504" s="18"/>
      <c r="V504" s="13"/>
    </row>
    <row r="505" customFormat="false" ht="15.75" hidden="true" customHeight="true" outlineLevel="0" collapsed="false">
      <c r="A505" s="4" t="str">
        <f aca="false">Def_Sistemas_Conectores_Cabos!$A$22</f>
        <v>BPM de elétrons</v>
      </c>
      <c r="B505" s="5" t="str">
        <f aca="false">Datas_Entregas!$A$3</f>
        <v>BTS/Anel</v>
      </c>
      <c r="C505" s="6" t="n">
        <f aca="false" t="array" ref="C505:C505">INDEX(Datas_Entregas!$B$2:$B$100, MATCH(B505, Datas_Entregas!$A$2:$A$100, 0), 1)</f>
        <v>43296</v>
      </c>
      <c r="D505" s="5" t="str">
        <f aca="false">Def_Status_Montagem!$A$4</f>
        <v>Comprado / Esperando entrega</v>
      </c>
      <c r="E505" s="4" t="str">
        <f aca="false">Def_Status_Montagem!$B$4</f>
        <v>Contratada (inclui etiqueta)</v>
      </c>
      <c r="F505" s="7"/>
      <c r="G505" s="8"/>
      <c r="H505" s="7" t="str">
        <f aca="false" t="array" ref="H505:H505">INDEX(Def_Instancias_Equipamentos!$E$2:$E$4986, MATCH(K505, Def_Instancias_Equipamentos!$D$2:$D$4986, 0), 1)</f>
        <v>SI-11C3</v>
      </c>
      <c r="I505" s="8" t="str">
        <f aca="false" t="array" ref="I505:I505">INDEX(Def_Instancias_Equipamentos!$E$2:$E$4986, MATCH(L505, Def_Instancias_Equipamentos!$D$2:$D$4986, 0), 1)</f>
        <v>SI-11C3</v>
      </c>
      <c r="J505" s="8" t="str">
        <f aca="false">IF(H505=I505, "INTERNO", "EXTERNO")</f>
        <v>INTERNO</v>
      </c>
      <c r="K505" s="9" t="str">
        <f aca="false">Def_Instancias_Equipamentos!$D$453</f>
        <v>SI-11C3:DI-BPMPkup-1</v>
      </c>
      <c r="L505" s="4" t="str">
        <f aca="false">Def_Instancias_Equipamentos!$D$975</f>
        <v>SI-11C3:DI-BPMSigPatch-1</v>
      </c>
      <c r="M505" s="10" t="s">
        <v>75</v>
      </c>
      <c r="N505" s="17" t="s">
        <v>82</v>
      </c>
      <c r="O505" s="9" t="str">
        <f aca="false">Def_Sistemas_Conectores_Cabos!$B$8</f>
        <v>SMA-RP 50-ohm</v>
      </c>
      <c r="P505" s="4" t="str">
        <f aca="false">Def_Sistemas_Conectores_Cabos!$B$8</f>
        <v>SMA-RP 50-ohm</v>
      </c>
      <c r="Q505" s="8" t="s">
        <v>83</v>
      </c>
      <c r="R505" s="11" t="n">
        <v>0.5</v>
      </c>
      <c r="S505" s="11" t="n">
        <v>0.5</v>
      </c>
      <c r="T505" s="4" t="str">
        <f aca="false">Def_Sistemas_Conectores_Cabos!$C$8</f>
        <v>Cabo coaxial semi-rígido</v>
      </c>
      <c r="U505" s="18"/>
      <c r="V505" s="13"/>
    </row>
    <row r="506" customFormat="false" ht="15.75" hidden="true" customHeight="true" outlineLevel="0" collapsed="false">
      <c r="A506" s="4" t="str">
        <f aca="false">Def_Sistemas_Conectores_Cabos!$A$22</f>
        <v>BPM de elétrons</v>
      </c>
      <c r="B506" s="5" t="str">
        <f aca="false">Datas_Entregas!$A$3</f>
        <v>BTS/Anel</v>
      </c>
      <c r="C506" s="6" t="n">
        <f aca="false" t="array" ref="C506:C506">INDEX(Datas_Entregas!$B$2:$B$100, MATCH(B506, Datas_Entregas!$A$2:$A$100, 0), 1)</f>
        <v>43296</v>
      </c>
      <c r="D506" s="5" t="str">
        <f aca="false">Def_Status_Montagem!$A$4</f>
        <v>Comprado / Esperando entrega</v>
      </c>
      <c r="E506" s="4" t="str">
        <f aca="false">Def_Status_Montagem!$B$4</f>
        <v>Contratada (inclui etiqueta)</v>
      </c>
      <c r="F506" s="7"/>
      <c r="G506" s="8"/>
      <c r="H506" s="7" t="str">
        <f aca="false" t="array" ref="H506:H506">INDEX(Def_Instancias_Equipamentos!$E$2:$E$4986, MATCH(K506, Def_Instancias_Equipamentos!$D$2:$D$4986, 0), 1)</f>
        <v>SI-11C3</v>
      </c>
      <c r="I506" s="8" t="str">
        <f aca="false" t="array" ref="I506:I506">INDEX(Def_Instancias_Equipamentos!$E$2:$E$4986, MATCH(L506, Def_Instancias_Equipamentos!$D$2:$D$4986, 0), 1)</f>
        <v>SI-11C3</v>
      </c>
      <c r="J506" s="8" t="str">
        <f aca="false">IF(H506=I506, "INTERNO", "EXTERNO")</f>
        <v>INTERNO</v>
      </c>
      <c r="K506" s="9" t="str">
        <f aca="false">Def_Instancias_Equipamentos!$D$454</f>
        <v>SI-11C3:DI-BPMPkup-2</v>
      </c>
      <c r="L506" s="4" t="str">
        <f aca="false">Def_Instancias_Equipamentos!$D$976</f>
        <v>SI-11C3:DI-BPMSigPatch-2</v>
      </c>
      <c r="M506" s="10" t="s">
        <v>75</v>
      </c>
      <c r="N506" s="17" t="s">
        <v>82</v>
      </c>
      <c r="O506" s="9" t="str">
        <f aca="false">Def_Sistemas_Conectores_Cabos!$B$8</f>
        <v>SMA-RP 50-ohm</v>
      </c>
      <c r="P506" s="4" t="str">
        <f aca="false">Def_Sistemas_Conectores_Cabos!$B$8</f>
        <v>SMA-RP 50-ohm</v>
      </c>
      <c r="Q506" s="8" t="s">
        <v>83</v>
      </c>
      <c r="R506" s="11" t="n">
        <v>0.5</v>
      </c>
      <c r="S506" s="11" t="n">
        <v>0.5</v>
      </c>
      <c r="T506" s="4" t="str">
        <f aca="false">Def_Sistemas_Conectores_Cabos!$C$8</f>
        <v>Cabo coaxial semi-rígido</v>
      </c>
      <c r="U506" s="18"/>
      <c r="V506" s="13"/>
    </row>
    <row r="507" customFormat="false" ht="15.75" hidden="true" customHeight="true" outlineLevel="0" collapsed="false">
      <c r="A507" s="4" t="str">
        <f aca="false">Def_Sistemas_Conectores_Cabos!$A$22</f>
        <v>BPM de elétrons</v>
      </c>
      <c r="B507" s="5" t="str">
        <f aca="false">Datas_Entregas!$A$3</f>
        <v>BTS/Anel</v>
      </c>
      <c r="C507" s="6" t="n">
        <f aca="false" t="array" ref="C507:C507">INDEX(Datas_Entregas!$B$2:$B$100, MATCH(B507, Datas_Entregas!$A$2:$A$100, 0), 1)</f>
        <v>43296</v>
      </c>
      <c r="D507" s="5" t="str">
        <f aca="false">Def_Status_Montagem!$A$4</f>
        <v>Comprado / Esperando entrega</v>
      </c>
      <c r="E507" s="4" t="str">
        <f aca="false">Def_Status_Montagem!$B$4</f>
        <v>Contratada (inclui etiqueta)</v>
      </c>
      <c r="F507" s="7"/>
      <c r="G507" s="8"/>
      <c r="H507" s="7" t="str">
        <f aca="false" t="array" ref="H507:H507">INDEX(Def_Instancias_Equipamentos!$E$2:$E$4986, MATCH(K507, Def_Instancias_Equipamentos!$D$2:$D$4986, 0), 1)</f>
        <v>SI-11C4</v>
      </c>
      <c r="I507" s="8" t="str">
        <f aca="false" t="array" ref="I507:I507">INDEX(Def_Instancias_Equipamentos!$E$2:$E$4986, MATCH(L507, Def_Instancias_Equipamentos!$D$2:$D$4986, 0), 1)</f>
        <v>SI-11C4</v>
      </c>
      <c r="J507" s="8" t="str">
        <f aca="false">IF(H507=I507, "INTERNO", "EXTERNO")</f>
        <v>INTERNO</v>
      </c>
      <c r="K507" s="9" t="str">
        <f aca="false">Def_Instancias_Equipamentos!$D$455</f>
        <v>SI-11C4:DI-BPMPkup</v>
      </c>
      <c r="L507" s="4" t="str">
        <f aca="false">Def_Instancias_Equipamentos!$D$977</f>
        <v>SI-11C4:DI-BPMSigPatch</v>
      </c>
      <c r="M507" s="10" t="s">
        <v>75</v>
      </c>
      <c r="N507" s="17" t="s">
        <v>82</v>
      </c>
      <c r="O507" s="9" t="str">
        <f aca="false">Def_Sistemas_Conectores_Cabos!$B$8</f>
        <v>SMA-RP 50-ohm</v>
      </c>
      <c r="P507" s="4" t="str">
        <f aca="false">Def_Sistemas_Conectores_Cabos!$B$8</f>
        <v>SMA-RP 50-ohm</v>
      </c>
      <c r="Q507" s="8" t="s">
        <v>83</v>
      </c>
      <c r="R507" s="11" t="n">
        <v>0.5</v>
      </c>
      <c r="S507" s="11" t="n">
        <v>0.5</v>
      </c>
      <c r="T507" s="4" t="str">
        <f aca="false">Def_Sistemas_Conectores_Cabos!$C$8</f>
        <v>Cabo coaxial semi-rígido</v>
      </c>
      <c r="U507" s="18"/>
      <c r="V507" s="13"/>
    </row>
    <row r="508" customFormat="false" ht="15.75" hidden="true" customHeight="true" outlineLevel="0" collapsed="false">
      <c r="A508" s="4" t="str">
        <f aca="false">Def_Sistemas_Conectores_Cabos!$A$22</f>
        <v>BPM de elétrons</v>
      </c>
      <c r="B508" s="5" t="str">
        <f aca="false">Datas_Entregas!$A$3</f>
        <v>BTS/Anel</v>
      </c>
      <c r="C508" s="6" t="n">
        <f aca="false" t="array" ref="C508:C508">INDEX(Datas_Entregas!$B$2:$B$100, MATCH(B508, Datas_Entregas!$A$2:$A$100, 0), 1)</f>
        <v>43296</v>
      </c>
      <c r="D508" s="5" t="str">
        <f aca="false">Def_Status_Montagem!$A$4</f>
        <v>Comprado / Esperando entrega</v>
      </c>
      <c r="E508" s="4" t="str">
        <f aca="false">Def_Status_Montagem!$B$4</f>
        <v>Contratada (inclui etiqueta)</v>
      </c>
      <c r="F508" s="7"/>
      <c r="G508" s="8"/>
      <c r="H508" s="7" t="str">
        <f aca="false" t="array" ref="H508:H508">INDEX(Def_Instancias_Equipamentos!$E$2:$E$4986, MATCH(K508, Def_Instancias_Equipamentos!$D$2:$D$4986, 0), 1)</f>
        <v>SI-11M1</v>
      </c>
      <c r="I508" s="8" t="str">
        <f aca="false" t="array" ref="I508:I508">INDEX(Def_Instancias_Equipamentos!$E$2:$E$4986, MATCH(L508, Def_Instancias_Equipamentos!$D$2:$D$4986, 0), 1)</f>
        <v>SI-11M1</v>
      </c>
      <c r="J508" s="8" t="str">
        <f aca="false">IF(H508=I508, "INTERNO", "EXTERNO")</f>
        <v>INTERNO</v>
      </c>
      <c r="K508" s="9" t="str">
        <f aca="false">Def_Instancias_Equipamentos!$D$456</f>
        <v>SI-11M1:DI-BPMPkup</v>
      </c>
      <c r="L508" s="4" t="str">
        <f aca="false">Def_Instancias_Equipamentos!$D$978</f>
        <v>SI-11M1:DI-BPMSigPatch</v>
      </c>
      <c r="M508" s="10" t="s">
        <v>75</v>
      </c>
      <c r="N508" s="17" t="s">
        <v>82</v>
      </c>
      <c r="O508" s="9" t="str">
        <f aca="false">Def_Sistemas_Conectores_Cabos!$B$8</f>
        <v>SMA-RP 50-ohm</v>
      </c>
      <c r="P508" s="4" t="str">
        <f aca="false">Def_Sistemas_Conectores_Cabos!$B$8</f>
        <v>SMA-RP 50-ohm</v>
      </c>
      <c r="Q508" s="8" t="s">
        <v>83</v>
      </c>
      <c r="R508" s="11" t="n">
        <v>0.5</v>
      </c>
      <c r="S508" s="11" t="n">
        <v>0.5</v>
      </c>
      <c r="T508" s="4" t="str">
        <f aca="false">Def_Sistemas_Conectores_Cabos!$C$8</f>
        <v>Cabo coaxial semi-rígido</v>
      </c>
      <c r="U508" s="18"/>
      <c r="V508" s="13"/>
    </row>
    <row r="509" customFormat="false" ht="15.75" hidden="true" customHeight="true" outlineLevel="0" collapsed="false">
      <c r="A509" s="4" t="str">
        <f aca="false">Def_Sistemas_Conectores_Cabos!$A$22</f>
        <v>BPM de elétrons</v>
      </c>
      <c r="B509" s="5" t="str">
        <f aca="false">Datas_Entregas!$A$3</f>
        <v>BTS/Anel</v>
      </c>
      <c r="C509" s="6" t="n">
        <f aca="false" t="array" ref="C509:C509">INDEX(Datas_Entregas!$B$2:$B$100, MATCH(B509, Datas_Entregas!$A$2:$A$100, 0), 1)</f>
        <v>43296</v>
      </c>
      <c r="D509" s="5" t="str">
        <f aca="false">Def_Status_Montagem!$A$4</f>
        <v>Comprado / Esperando entrega</v>
      </c>
      <c r="E509" s="4" t="str">
        <f aca="false">Def_Status_Montagem!$B$4</f>
        <v>Contratada (inclui etiqueta)</v>
      </c>
      <c r="F509" s="7"/>
      <c r="G509" s="8"/>
      <c r="H509" s="7" t="str">
        <f aca="false" t="array" ref="H509:H509">INDEX(Def_Instancias_Equipamentos!$E$2:$E$4986, MATCH(K509, Def_Instancias_Equipamentos!$D$2:$D$4986, 0), 1)</f>
        <v>SI-11M2</v>
      </c>
      <c r="I509" s="8" t="str">
        <f aca="false" t="array" ref="I509:I509">INDEX(Def_Instancias_Equipamentos!$E$2:$E$4986, MATCH(L509, Def_Instancias_Equipamentos!$D$2:$D$4986, 0), 1)</f>
        <v>SI-11M2</v>
      </c>
      <c r="J509" s="8" t="str">
        <f aca="false">IF(H509=I509, "INTERNO", "EXTERNO")</f>
        <v>INTERNO</v>
      </c>
      <c r="K509" s="9" t="str">
        <f aca="false">Def_Instancias_Equipamentos!$D$457</f>
        <v>SI-11M2:DI-BPMPkup</v>
      </c>
      <c r="L509" s="4" t="str">
        <f aca="false">Def_Instancias_Equipamentos!$D$979</f>
        <v>SI-11M2:DI-BPMSigPatch</v>
      </c>
      <c r="M509" s="10" t="s">
        <v>75</v>
      </c>
      <c r="N509" s="17" t="s">
        <v>82</v>
      </c>
      <c r="O509" s="9" t="str">
        <f aca="false">Def_Sistemas_Conectores_Cabos!$B$8</f>
        <v>SMA-RP 50-ohm</v>
      </c>
      <c r="P509" s="4" t="str">
        <f aca="false">Def_Sistemas_Conectores_Cabos!$B$8</f>
        <v>SMA-RP 50-ohm</v>
      </c>
      <c r="Q509" s="8" t="s">
        <v>83</v>
      </c>
      <c r="R509" s="11" t="n">
        <v>0.5</v>
      </c>
      <c r="S509" s="11" t="n">
        <v>0.5</v>
      </c>
      <c r="T509" s="4" t="str">
        <f aca="false">Def_Sistemas_Conectores_Cabos!$C$8</f>
        <v>Cabo coaxial semi-rígido</v>
      </c>
      <c r="U509" s="18"/>
      <c r="V509" s="13"/>
    </row>
    <row r="510" customFormat="false" ht="15.75" hidden="true" customHeight="true" outlineLevel="0" collapsed="false">
      <c r="A510" s="4" t="str">
        <f aca="false">Def_Sistemas_Conectores_Cabos!$A$22</f>
        <v>BPM de elétrons</v>
      </c>
      <c r="B510" s="5" t="str">
        <f aca="false">Datas_Entregas!$A$3</f>
        <v>BTS/Anel</v>
      </c>
      <c r="C510" s="6" t="n">
        <f aca="false" t="array" ref="C510:C510">INDEX(Datas_Entregas!$B$2:$B$100, MATCH(B510, Datas_Entregas!$A$2:$A$100, 0), 1)</f>
        <v>43296</v>
      </c>
      <c r="D510" s="5" t="str">
        <f aca="false">Def_Status_Montagem!$A$4</f>
        <v>Comprado / Esperando entrega</v>
      </c>
      <c r="E510" s="4" t="str">
        <f aca="false">Def_Status_Montagem!$B$4</f>
        <v>Contratada (inclui etiqueta)</v>
      </c>
      <c r="F510" s="7"/>
      <c r="G510" s="8"/>
      <c r="H510" s="7" t="str">
        <f aca="false" t="array" ref="H510:H510">INDEX(Def_Instancias_Equipamentos!$E$2:$E$4986, MATCH(K510, Def_Instancias_Equipamentos!$D$2:$D$4986, 0), 1)</f>
        <v>SI-11SP</v>
      </c>
      <c r="I510" s="8" t="str">
        <f aca="false" t="array" ref="I510:I510">INDEX(Def_Instancias_Equipamentos!$E$2:$E$4986, MATCH(L510, Def_Instancias_Equipamentos!$D$2:$D$4986, 0), 1)</f>
        <v>SI-11SP</v>
      </c>
      <c r="J510" s="8" t="str">
        <f aca="false">IF(H510=I510, "INTERNO", "EXTERNO")</f>
        <v>INTERNO</v>
      </c>
      <c r="K510" s="9" t="str">
        <f aca="false">Def_Instancias_Equipamentos!$D$550</f>
        <v>SI-11SP:DI-BPMPkup-1</v>
      </c>
      <c r="L510" s="4" t="str">
        <f aca="false">Def_Instancias_Equipamentos!$D$1072</f>
        <v>SI-11SP:DI-BPMSigPatch-1</v>
      </c>
      <c r="M510" s="10" t="s">
        <v>75</v>
      </c>
      <c r="N510" s="17" t="s">
        <v>82</v>
      </c>
      <c r="O510" s="9" t="str">
        <f aca="false">Def_Sistemas_Conectores_Cabos!$B$8</f>
        <v>SMA-RP 50-ohm</v>
      </c>
      <c r="P510" s="4" t="str">
        <f aca="false">Def_Sistemas_Conectores_Cabos!$B$8</f>
        <v>SMA-RP 50-ohm</v>
      </c>
      <c r="Q510" s="8" t="s">
        <v>83</v>
      </c>
      <c r="R510" s="11" t="n">
        <v>0.5</v>
      </c>
      <c r="S510" s="11" t="n">
        <v>0.5</v>
      </c>
      <c r="T510" s="4" t="str">
        <f aca="false">Def_Sistemas_Conectores_Cabos!$C$8</f>
        <v>Cabo coaxial semi-rígido</v>
      </c>
      <c r="U510" s="18"/>
      <c r="V510" s="13"/>
    </row>
    <row r="511" customFormat="false" ht="15.75" hidden="true" customHeight="true" outlineLevel="0" collapsed="false">
      <c r="A511" s="4" t="str">
        <f aca="false">Def_Sistemas_Conectores_Cabos!$A$22</f>
        <v>BPM de elétrons</v>
      </c>
      <c r="B511" s="5" t="str">
        <f aca="false">Datas_Entregas!$A$3</f>
        <v>BTS/Anel</v>
      </c>
      <c r="C511" s="6" t="n">
        <f aca="false" t="array" ref="C511:C511">INDEX(Datas_Entregas!$B$2:$B$100, MATCH(B511, Datas_Entregas!$A$2:$A$100, 0), 1)</f>
        <v>43296</v>
      </c>
      <c r="D511" s="5" t="str">
        <f aca="false">Def_Status_Montagem!$A$4</f>
        <v>Comprado / Esperando entrega</v>
      </c>
      <c r="E511" s="4" t="str">
        <f aca="false">Def_Status_Montagem!$B$4</f>
        <v>Contratada (inclui etiqueta)</v>
      </c>
      <c r="F511" s="7"/>
      <c r="G511" s="8"/>
      <c r="H511" s="7" t="str">
        <f aca="false" t="array" ref="H511:H511">INDEX(Def_Instancias_Equipamentos!$E$2:$E$4986, MATCH(K511, Def_Instancias_Equipamentos!$D$2:$D$4986, 0), 1)</f>
        <v>SI-11SP</v>
      </c>
      <c r="I511" s="8" t="str">
        <f aca="false" t="array" ref="I511:I511">INDEX(Def_Instancias_Equipamentos!$E$2:$E$4986, MATCH(L511, Def_Instancias_Equipamentos!$D$2:$D$4986, 0), 1)</f>
        <v>SI-11SP</v>
      </c>
      <c r="J511" s="8" t="str">
        <f aca="false">IF(H511=I511, "INTERNO", "EXTERNO")</f>
        <v>INTERNO</v>
      </c>
      <c r="K511" s="9" t="str">
        <f aca="false">Def_Instancias_Equipamentos!$D$551</f>
        <v>SI-11SP:DI-BPMPkup-2</v>
      </c>
      <c r="L511" s="4" t="str">
        <f aca="false">Def_Instancias_Equipamentos!$D$1073</f>
        <v>SI-11SP:DI-BPMSigPatch-2</v>
      </c>
      <c r="M511" s="10" t="s">
        <v>75</v>
      </c>
      <c r="N511" s="17" t="s">
        <v>82</v>
      </c>
      <c r="O511" s="9" t="str">
        <f aca="false">Def_Sistemas_Conectores_Cabos!$B$8</f>
        <v>SMA-RP 50-ohm</v>
      </c>
      <c r="P511" s="4" t="str">
        <f aca="false">Def_Sistemas_Conectores_Cabos!$B$8</f>
        <v>SMA-RP 50-ohm</v>
      </c>
      <c r="Q511" s="8" t="s">
        <v>83</v>
      </c>
      <c r="R511" s="11" t="n">
        <v>0.5</v>
      </c>
      <c r="S511" s="11" t="n">
        <v>0.5</v>
      </c>
      <c r="T511" s="4" t="str">
        <f aca="false">Def_Sistemas_Conectores_Cabos!$C$8</f>
        <v>Cabo coaxial semi-rígido</v>
      </c>
      <c r="U511" s="18"/>
      <c r="V511" s="13"/>
    </row>
    <row r="512" customFormat="false" ht="15.75" hidden="true" customHeight="true" outlineLevel="0" collapsed="false">
      <c r="A512" s="4" t="str">
        <f aca="false">Def_Sistemas_Conectores_Cabos!$A$22</f>
        <v>BPM de elétrons</v>
      </c>
      <c r="B512" s="5" t="str">
        <f aca="false">Datas_Entregas!$A$3</f>
        <v>BTS/Anel</v>
      </c>
      <c r="C512" s="6" t="n">
        <f aca="false" t="array" ref="C512:C512">INDEX(Datas_Entregas!$B$2:$B$100, MATCH(B512, Datas_Entregas!$A$2:$A$100, 0), 1)</f>
        <v>43296</v>
      </c>
      <c r="D512" s="5" t="str">
        <f aca="false">Def_Status_Montagem!$A$4</f>
        <v>Comprado / Esperando entrega</v>
      </c>
      <c r="E512" s="4" t="str">
        <f aca="false">Def_Status_Montagem!$B$4</f>
        <v>Contratada (inclui etiqueta)</v>
      </c>
      <c r="F512" s="7"/>
      <c r="G512" s="8"/>
      <c r="H512" s="7" t="str">
        <f aca="false" t="array" ref="H512:H512">INDEX(Def_Instancias_Equipamentos!$E$2:$E$4986, MATCH(K512, Def_Instancias_Equipamentos!$D$2:$D$4986, 0), 1)</f>
        <v>SI-12C1</v>
      </c>
      <c r="I512" s="8" t="str">
        <f aca="false" t="array" ref="I512:I512">INDEX(Def_Instancias_Equipamentos!$E$2:$E$4986, MATCH(L512, Def_Instancias_Equipamentos!$D$2:$D$4986, 0), 1)</f>
        <v>SI-12C1</v>
      </c>
      <c r="J512" s="8" t="str">
        <f aca="false">IF(H512=I512, "INTERNO", "EXTERNO")</f>
        <v>INTERNO</v>
      </c>
      <c r="K512" s="9" t="str">
        <f aca="false">Def_Instancias_Equipamentos!$D$458</f>
        <v>SI-12C1:DI-BPMPkup-1</v>
      </c>
      <c r="L512" s="4" t="str">
        <f aca="false">Def_Instancias_Equipamentos!$D$980</f>
        <v>SI-12C1:DI-BPMSigPatch-1</v>
      </c>
      <c r="M512" s="10" t="s">
        <v>75</v>
      </c>
      <c r="N512" s="17" t="s">
        <v>82</v>
      </c>
      <c r="O512" s="9" t="str">
        <f aca="false">Def_Sistemas_Conectores_Cabos!$B$8</f>
        <v>SMA-RP 50-ohm</v>
      </c>
      <c r="P512" s="4" t="str">
        <f aca="false">Def_Sistemas_Conectores_Cabos!$B$8</f>
        <v>SMA-RP 50-ohm</v>
      </c>
      <c r="Q512" s="8" t="s">
        <v>83</v>
      </c>
      <c r="R512" s="11" t="n">
        <v>0.5</v>
      </c>
      <c r="S512" s="11" t="n">
        <v>0.5</v>
      </c>
      <c r="T512" s="4" t="str">
        <f aca="false">Def_Sistemas_Conectores_Cabos!$C$8</f>
        <v>Cabo coaxial semi-rígido</v>
      </c>
      <c r="U512" s="18"/>
      <c r="V512" s="13"/>
    </row>
    <row r="513" customFormat="false" ht="15.75" hidden="true" customHeight="true" outlineLevel="0" collapsed="false">
      <c r="A513" s="4" t="str">
        <f aca="false">Def_Sistemas_Conectores_Cabos!$A$22</f>
        <v>BPM de elétrons</v>
      </c>
      <c r="B513" s="5" t="str">
        <f aca="false">Datas_Entregas!$A$3</f>
        <v>BTS/Anel</v>
      </c>
      <c r="C513" s="6" t="n">
        <f aca="false" t="array" ref="C513:C513">INDEX(Datas_Entregas!$B$2:$B$100, MATCH(B513, Datas_Entregas!$A$2:$A$100, 0), 1)</f>
        <v>43296</v>
      </c>
      <c r="D513" s="5" t="str">
        <f aca="false">Def_Status_Montagem!$A$4</f>
        <v>Comprado / Esperando entrega</v>
      </c>
      <c r="E513" s="4" t="str">
        <f aca="false">Def_Status_Montagem!$B$4</f>
        <v>Contratada (inclui etiqueta)</v>
      </c>
      <c r="F513" s="7"/>
      <c r="G513" s="8"/>
      <c r="H513" s="7" t="str">
        <f aca="false" t="array" ref="H513:H513">INDEX(Def_Instancias_Equipamentos!$E$2:$E$4986, MATCH(K513, Def_Instancias_Equipamentos!$D$2:$D$4986, 0), 1)</f>
        <v>SI-12C1</v>
      </c>
      <c r="I513" s="8" t="str">
        <f aca="false" t="array" ref="I513:I513">INDEX(Def_Instancias_Equipamentos!$E$2:$E$4986, MATCH(L513, Def_Instancias_Equipamentos!$D$2:$D$4986, 0), 1)</f>
        <v>SI-12C1</v>
      </c>
      <c r="J513" s="8" t="str">
        <f aca="false">IF(H513=I513, "INTERNO", "EXTERNO")</f>
        <v>INTERNO</v>
      </c>
      <c r="K513" s="9" t="str">
        <f aca="false">Def_Instancias_Equipamentos!$D$459</f>
        <v>SI-12C1:DI-BPMPkup-2</v>
      </c>
      <c r="L513" s="4" t="str">
        <f aca="false">Def_Instancias_Equipamentos!$D$981</f>
        <v>SI-12C1:DI-BPMSigPatch-2</v>
      </c>
      <c r="M513" s="10" t="s">
        <v>75</v>
      </c>
      <c r="N513" s="17" t="s">
        <v>82</v>
      </c>
      <c r="O513" s="9" t="str">
        <f aca="false">Def_Sistemas_Conectores_Cabos!$B$8</f>
        <v>SMA-RP 50-ohm</v>
      </c>
      <c r="P513" s="4" t="str">
        <f aca="false">Def_Sistemas_Conectores_Cabos!$B$8</f>
        <v>SMA-RP 50-ohm</v>
      </c>
      <c r="Q513" s="8" t="s">
        <v>83</v>
      </c>
      <c r="R513" s="11" t="n">
        <v>0.5</v>
      </c>
      <c r="S513" s="11" t="n">
        <v>0.5</v>
      </c>
      <c r="T513" s="4" t="str">
        <f aca="false">Def_Sistemas_Conectores_Cabos!$C$8</f>
        <v>Cabo coaxial semi-rígido</v>
      </c>
      <c r="U513" s="18"/>
      <c r="V513" s="13"/>
    </row>
    <row r="514" customFormat="false" ht="15.75" hidden="true" customHeight="true" outlineLevel="0" collapsed="false">
      <c r="A514" s="4" t="str">
        <f aca="false">Def_Sistemas_Conectores_Cabos!$A$22</f>
        <v>BPM de elétrons</v>
      </c>
      <c r="B514" s="5" t="str">
        <f aca="false">Datas_Entregas!$A$3</f>
        <v>BTS/Anel</v>
      </c>
      <c r="C514" s="6" t="n">
        <f aca="false" t="array" ref="C514:C514">INDEX(Datas_Entregas!$B$2:$B$100, MATCH(B514, Datas_Entregas!$A$2:$A$100, 0), 1)</f>
        <v>43296</v>
      </c>
      <c r="D514" s="5" t="str">
        <f aca="false">Def_Status_Montagem!$A$4</f>
        <v>Comprado / Esperando entrega</v>
      </c>
      <c r="E514" s="4" t="str">
        <f aca="false">Def_Status_Montagem!$B$4</f>
        <v>Contratada (inclui etiqueta)</v>
      </c>
      <c r="F514" s="7"/>
      <c r="G514" s="8"/>
      <c r="H514" s="7" t="str">
        <f aca="false" t="array" ref="H514:H514">INDEX(Def_Instancias_Equipamentos!$E$2:$E$4986, MATCH(K514, Def_Instancias_Equipamentos!$D$2:$D$4986, 0), 1)</f>
        <v>SI-12C2</v>
      </c>
      <c r="I514" s="8" t="str">
        <f aca="false" t="array" ref="I514:I514">INDEX(Def_Instancias_Equipamentos!$E$2:$E$4986, MATCH(L514, Def_Instancias_Equipamentos!$D$2:$D$4986, 0), 1)</f>
        <v>SI-12C2</v>
      </c>
      <c r="J514" s="8" t="str">
        <f aca="false">IF(H514=I514, "INTERNO", "EXTERNO")</f>
        <v>INTERNO</v>
      </c>
      <c r="K514" s="9" t="str">
        <f aca="false">Def_Instancias_Equipamentos!$D$460</f>
        <v>SI-12C2:DI-BPMPkup</v>
      </c>
      <c r="L514" s="4" t="str">
        <f aca="false">Def_Instancias_Equipamentos!$D$982</f>
        <v>SI-12C2:DI-BPMSigPatch</v>
      </c>
      <c r="M514" s="10" t="s">
        <v>75</v>
      </c>
      <c r="N514" s="17" t="s">
        <v>82</v>
      </c>
      <c r="O514" s="9" t="str">
        <f aca="false">Def_Sistemas_Conectores_Cabos!$B$8</f>
        <v>SMA-RP 50-ohm</v>
      </c>
      <c r="P514" s="4" t="str">
        <f aca="false">Def_Sistemas_Conectores_Cabos!$B$8</f>
        <v>SMA-RP 50-ohm</v>
      </c>
      <c r="Q514" s="8" t="s">
        <v>83</v>
      </c>
      <c r="R514" s="11" t="n">
        <v>0.5</v>
      </c>
      <c r="S514" s="11" t="n">
        <v>0.5</v>
      </c>
      <c r="T514" s="4" t="str">
        <f aca="false">Def_Sistemas_Conectores_Cabos!$C$8</f>
        <v>Cabo coaxial semi-rígido</v>
      </c>
      <c r="U514" s="18"/>
      <c r="V514" s="13"/>
    </row>
    <row r="515" customFormat="false" ht="15.75" hidden="true" customHeight="true" outlineLevel="0" collapsed="false">
      <c r="A515" s="4" t="str">
        <f aca="false">Def_Sistemas_Conectores_Cabos!$A$22</f>
        <v>BPM de elétrons</v>
      </c>
      <c r="B515" s="5" t="str">
        <f aca="false">Datas_Entregas!$A$3</f>
        <v>BTS/Anel</v>
      </c>
      <c r="C515" s="6" t="n">
        <f aca="false" t="array" ref="C515:C515">INDEX(Datas_Entregas!$B$2:$B$100, MATCH(B515, Datas_Entregas!$A$2:$A$100, 0), 1)</f>
        <v>43296</v>
      </c>
      <c r="D515" s="5" t="str">
        <f aca="false">Def_Status_Montagem!$A$4</f>
        <v>Comprado / Esperando entrega</v>
      </c>
      <c r="E515" s="4" t="str">
        <f aca="false">Def_Status_Montagem!$B$4</f>
        <v>Contratada (inclui etiqueta)</v>
      </c>
      <c r="F515" s="7"/>
      <c r="G515" s="8"/>
      <c r="H515" s="7" t="str">
        <f aca="false" t="array" ref="H515:H515">INDEX(Def_Instancias_Equipamentos!$E$2:$E$4986, MATCH(K515, Def_Instancias_Equipamentos!$D$2:$D$4986, 0), 1)</f>
        <v>SI-12C3</v>
      </c>
      <c r="I515" s="8" t="str">
        <f aca="false" t="array" ref="I515:I515">INDEX(Def_Instancias_Equipamentos!$E$2:$E$4986, MATCH(L515, Def_Instancias_Equipamentos!$D$2:$D$4986, 0), 1)</f>
        <v>SI-12C3</v>
      </c>
      <c r="J515" s="8" t="str">
        <f aca="false">IF(H515=I515, "INTERNO", "EXTERNO")</f>
        <v>INTERNO</v>
      </c>
      <c r="K515" s="9" t="str">
        <f aca="false">Def_Instancias_Equipamentos!$D$461</f>
        <v>SI-12C3:DI-BPMPkup-1</v>
      </c>
      <c r="L515" s="4" t="str">
        <f aca="false">Def_Instancias_Equipamentos!$D$983</f>
        <v>SI-12C3:DI-BPMSigPatch-1</v>
      </c>
      <c r="M515" s="10" t="s">
        <v>75</v>
      </c>
      <c r="N515" s="17" t="s">
        <v>82</v>
      </c>
      <c r="O515" s="9" t="str">
        <f aca="false">Def_Sistemas_Conectores_Cabos!$B$8</f>
        <v>SMA-RP 50-ohm</v>
      </c>
      <c r="P515" s="4" t="str">
        <f aca="false">Def_Sistemas_Conectores_Cabos!$B$8</f>
        <v>SMA-RP 50-ohm</v>
      </c>
      <c r="Q515" s="8" t="s">
        <v>83</v>
      </c>
      <c r="R515" s="11" t="n">
        <v>0.5</v>
      </c>
      <c r="S515" s="11" t="n">
        <v>0.5</v>
      </c>
      <c r="T515" s="4" t="str">
        <f aca="false">Def_Sistemas_Conectores_Cabos!$C$8</f>
        <v>Cabo coaxial semi-rígido</v>
      </c>
      <c r="U515" s="18"/>
      <c r="V515" s="13"/>
    </row>
    <row r="516" customFormat="false" ht="15.75" hidden="true" customHeight="true" outlineLevel="0" collapsed="false">
      <c r="A516" s="4" t="str">
        <f aca="false">Def_Sistemas_Conectores_Cabos!$A$22</f>
        <v>BPM de elétrons</v>
      </c>
      <c r="B516" s="5" t="str">
        <f aca="false">Datas_Entregas!$A$3</f>
        <v>BTS/Anel</v>
      </c>
      <c r="C516" s="6" t="n">
        <f aca="false" t="array" ref="C516:C516">INDEX(Datas_Entregas!$B$2:$B$100, MATCH(B516, Datas_Entregas!$A$2:$A$100, 0), 1)</f>
        <v>43296</v>
      </c>
      <c r="D516" s="5" t="str">
        <f aca="false">Def_Status_Montagem!$A$4</f>
        <v>Comprado / Esperando entrega</v>
      </c>
      <c r="E516" s="4" t="str">
        <f aca="false">Def_Status_Montagem!$B$4</f>
        <v>Contratada (inclui etiqueta)</v>
      </c>
      <c r="F516" s="7"/>
      <c r="G516" s="8"/>
      <c r="H516" s="7" t="str">
        <f aca="false" t="array" ref="H516:H516">INDEX(Def_Instancias_Equipamentos!$E$2:$E$4986, MATCH(K516, Def_Instancias_Equipamentos!$D$2:$D$4986, 0), 1)</f>
        <v>SI-12C3</v>
      </c>
      <c r="I516" s="8" t="str">
        <f aca="false" t="array" ref="I516:I516">INDEX(Def_Instancias_Equipamentos!$E$2:$E$4986, MATCH(L516, Def_Instancias_Equipamentos!$D$2:$D$4986, 0), 1)</f>
        <v>SI-12C3</v>
      </c>
      <c r="J516" s="8" t="str">
        <f aca="false">IF(H516=I516, "INTERNO", "EXTERNO")</f>
        <v>INTERNO</v>
      </c>
      <c r="K516" s="9" t="str">
        <f aca="false">Def_Instancias_Equipamentos!$D$462</f>
        <v>SI-12C3:DI-BPMPkup-2</v>
      </c>
      <c r="L516" s="4" t="str">
        <f aca="false">Def_Instancias_Equipamentos!$D$984</f>
        <v>SI-12C3:DI-BPMSigPatch-2</v>
      </c>
      <c r="M516" s="10" t="s">
        <v>75</v>
      </c>
      <c r="N516" s="17" t="s">
        <v>82</v>
      </c>
      <c r="O516" s="9" t="str">
        <f aca="false">Def_Sistemas_Conectores_Cabos!$B$8</f>
        <v>SMA-RP 50-ohm</v>
      </c>
      <c r="P516" s="4" t="str">
        <f aca="false">Def_Sistemas_Conectores_Cabos!$B$8</f>
        <v>SMA-RP 50-ohm</v>
      </c>
      <c r="Q516" s="8" t="s">
        <v>83</v>
      </c>
      <c r="R516" s="11" t="n">
        <v>0.5</v>
      </c>
      <c r="S516" s="11" t="n">
        <v>0.5</v>
      </c>
      <c r="T516" s="4" t="str">
        <f aca="false">Def_Sistemas_Conectores_Cabos!$C$8</f>
        <v>Cabo coaxial semi-rígido</v>
      </c>
      <c r="U516" s="18"/>
      <c r="V516" s="13"/>
    </row>
    <row r="517" customFormat="false" ht="15.75" hidden="true" customHeight="true" outlineLevel="0" collapsed="false">
      <c r="A517" s="4" t="str">
        <f aca="false">Def_Sistemas_Conectores_Cabos!$A$22</f>
        <v>BPM de elétrons</v>
      </c>
      <c r="B517" s="5" t="str">
        <f aca="false">Datas_Entregas!$A$3</f>
        <v>BTS/Anel</v>
      </c>
      <c r="C517" s="6" t="n">
        <f aca="false" t="array" ref="C517:C517">INDEX(Datas_Entregas!$B$2:$B$100, MATCH(B517, Datas_Entregas!$A$2:$A$100, 0), 1)</f>
        <v>43296</v>
      </c>
      <c r="D517" s="5" t="str">
        <f aca="false">Def_Status_Montagem!$A$4</f>
        <v>Comprado / Esperando entrega</v>
      </c>
      <c r="E517" s="4" t="str">
        <f aca="false">Def_Status_Montagem!$B$4</f>
        <v>Contratada (inclui etiqueta)</v>
      </c>
      <c r="F517" s="7"/>
      <c r="G517" s="8"/>
      <c r="H517" s="7" t="str">
        <f aca="false" t="array" ref="H517:H517">INDEX(Def_Instancias_Equipamentos!$E$2:$E$4986, MATCH(K517, Def_Instancias_Equipamentos!$D$2:$D$4986, 0), 1)</f>
        <v>SI-12C4</v>
      </c>
      <c r="I517" s="8" t="str">
        <f aca="false" t="array" ref="I517:I517">INDEX(Def_Instancias_Equipamentos!$E$2:$E$4986, MATCH(L517, Def_Instancias_Equipamentos!$D$2:$D$4986, 0), 1)</f>
        <v>SI-12C4</v>
      </c>
      <c r="J517" s="8" t="str">
        <f aca="false">IF(H517=I517, "INTERNO", "EXTERNO")</f>
        <v>INTERNO</v>
      </c>
      <c r="K517" s="9" t="str">
        <f aca="false">Def_Instancias_Equipamentos!$D$463</f>
        <v>SI-12C4:DI-BPMPkup</v>
      </c>
      <c r="L517" s="4" t="str">
        <f aca="false">Def_Instancias_Equipamentos!$D$985</f>
        <v>SI-12C4:DI-BPMSigPatch</v>
      </c>
      <c r="M517" s="10" t="s">
        <v>75</v>
      </c>
      <c r="N517" s="17" t="s">
        <v>82</v>
      </c>
      <c r="O517" s="9" t="str">
        <f aca="false">Def_Sistemas_Conectores_Cabos!$B$8</f>
        <v>SMA-RP 50-ohm</v>
      </c>
      <c r="P517" s="4" t="str">
        <f aca="false">Def_Sistemas_Conectores_Cabos!$B$8</f>
        <v>SMA-RP 50-ohm</v>
      </c>
      <c r="Q517" s="8" t="s">
        <v>83</v>
      </c>
      <c r="R517" s="11" t="n">
        <v>0.5</v>
      </c>
      <c r="S517" s="11" t="n">
        <v>0.5</v>
      </c>
      <c r="T517" s="4" t="str">
        <f aca="false">Def_Sistemas_Conectores_Cabos!$C$8</f>
        <v>Cabo coaxial semi-rígido</v>
      </c>
      <c r="U517" s="18"/>
      <c r="V517" s="13"/>
    </row>
    <row r="518" customFormat="false" ht="15.75" hidden="true" customHeight="true" outlineLevel="0" collapsed="false">
      <c r="A518" s="4" t="str">
        <f aca="false">Def_Sistemas_Conectores_Cabos!$A$22</f>
        <v>BPM de elétrons</v>
      </c>
      <c r="B518" s="5" t="str">
        <f aca="false">Datas_Entregas!$A$3</f>
        <v>BTS/Anel</v>
      </c>
      <c r="C518" s="6" t="n">
        <f aca="false" t="array" ref="C518:C518">INDEX(Datas_Entregas!$B$2:$B$100, MATCH(B518, Datas_Entregas!$A$2:$A$100, 0), 1)</f>
        <v>43296</v>
      </c>
      <c r="D518" s="5" t="str">
        <f aca="false">Def_Status_Montagem!$A$4</f>
        <v>Comprado / Esperando entrega</v>
      </c>
      <c r="E518" s="4" t="str">
        <f aca="false">Def_Status_Montagem!$B$4</f>
        <v>Contratada (inclui etiqueta)</v>
      </c>
      <c r="F518" s="7"/>
      <c r="G518" s="8"/>
      <c r="H518" s="7" t="str">
        <f aca="false" t="array" ref="H518:H518">INDEX(Def_Instancias_Equipamentos!$E$2:$E$4986, MATCH(K518, Def_Instancias_Equipamentos!$D$2:$D$4986, 0), 1)</f>
        <v>SI-12M1</v>
      </c>
      <c r="I518" s="8" t="str">
        <f aca="false" t="array" ref="I518:I518">INDEX(Def_Instancias_Equipamentos!$E$2:$E$4986, MATCH(L518, Def_Instancias_Equipamentos!$D$2:$D$4986, 0), 1)</f>
        <v>SI-12M1</v>
      </c>
      <c r="J518" s="8" t="str">
        <f aca="false">IF(H518=I518, "INTERNO", "EXTERNO")</f>
        <v>INTERNO</v>
      </c>
      <c r="K518" s="9" t="str">
        <f aca="false">Def_Instancias_Equipamentos!$D$464</f>
        <v>SI-12M1:DI-BPMPkup</v>
      </c>
      <c r="L518" s="4" t="str">
        <f aca="false">Def_Instancias_Equipamentos!$D$986</f>
        <v>SI-12M1:DI-BPMSigPatch</v>
      </c>
      <c r="M518" s="10" t="s">
        <v>75</v>
      </c>
      <c r="N518" s="17" t="s">
        <v>82</v>
      </c>
      <c r="O518" s="9" t="str">
        <f aca="false">Def_Sistemas_Conectores_Cabos!$B$8</f>
        <v>SMA-RP 50-ohm</v>
      </c>
      <c r="P518" s="4" t="str">
        <f aca="false">Def_Sistemas_Conectores_Cabos!$B$8</f>
        <v>SMA-RP 50-ohm</v>
      </c>
      <c r="Q518" s="8" t="s">
        <v>83</v>
      </c>
      <c r="R518" s="11" t="n">
        <v>0.5</v>
      </c>
      <c r="S518" s="11" t="n">
        <v>0.5</v>
      </c>
      <c r="T518" s="4" t="str">
        <f aca="false">Def_Sistemas_Conectores_Cabos!$C$8</f>
        <v>Cabo coaxial semi-rígido</v>
      </c>
      <c r="U518" s="18"/>
      <c r="V518" s="13"/>
    </row>
    <row r="519" customFormat="false" ht="15.75" hidden="true" customHeight="true" outlineLevel="0" collapsed="false">
      <c r="A519" s="4" t="str">
        <f aca="false">Def_Sistemas_Conectores_Cabos!$A$22</f>
        <v>BPM de elétrons</v>
      </c>
      <c r="B519" s="5" t="str">
        <f aca="false">Datas_Entregas!$A$3</f>
        <v>BTS/Anel</v>
      </c>
      <c r="C519" s="6" t="n">
        <f aca="false" t="array" ref="C519:C519">INDEX(Datas_Entregas!$B$2:$B$100, MATCH(B519, Datas_Entregas!$A$2:$A$100, 0), 1)</f>
        <v>43296</v>
      </c>
      <c r="D519" s="5" t="str">
        <f aca="false">Def_Status_Montagem!$A$4</f>
        <v>Comprado / Esperando entrega</v>
      </c>
      <c r="E519" s="4" t="str">
        <f aca="false">Def_Status_Montagem!$B$4</f>
        <v>Contratada (inclui etiqueta)</v>
      </c>
      <c r="F519" s="7"/>
      <c r="G519" s="8"/>
      <c r="H519" s="7" t="str">
        <f aca="false" t="array" ref="H519:H519">INDEX(Def_Instancias_Equipamentos!$E$2:$E$4986, MATCH(K519, Def_Instancias_Equipamentos!$D$2:$D$4986, 0), 1)</f>
        <v>SI-12M2</v>
      </c>
      <c r="I519" s="8" t="str">
        <f aca="false" t="array" ref="I519:I519">INDEX(Def_Instancias_Equipamentos!$E$2:$E$4986, MATCH(L519, Def_Instancias_Equipamentos!$D$2:$D$4986, 0), 1)</f>
        <v>SI-12M2</v>
      </c>
      <c r="J519" s="8" t="str">
        <f aca="false">IF(H519=I519, "INTERNO", "EXTERNO")</f>
        <v>INTERNO</v>
      </c>
      <c r="K519" s="9" t="str">
        <f aca="false">Def_Instancias_Equipamentos!$D$465</f>
        <v>SI-12M2:DI-BPMPkup</v>
      </c>
      <c r="L519" s="4" t="str">
        <f aca="false">Def_Instancias_Equipamentos!$D$987</f>
        <v>SI-12M2:DI-BPMSigPatch</v>
      </c>
      <c r="M519" s="10" t="s">
        <v>75</v>
      </c>
      <c r="N519" s="17" t="s">
        <v>82</v>
      </c>
      <c r="O519" s="9" t="str">
        <f aca="false">Def_Sistemas_Conectores_Cabos!$B$8</f>
        <v>SMA-RP 50-ohm</v>
      </c>
      <c r="P519" s="4" t="str">
        <f aca="false">Def_Sistemas_Conectores_Cabos!$B$8</f>
        <v>SMA-RP 50-ohm</v>
      </c>
      <c r="Q519" s="8" t="s">
        <v>83</v>
      </c>
      <c r="R519" s="11" t="n">
        <v>0.5</v>
      </c>
      <c r="S519" s="11" t="n">
        <v>0.5</v>
      </c>
      <c r="T519" s="4" t="str">
        <f aca="false">Def_Sistemas_Conectores_Cabos!$C$8</f>
        <v>Cabo coaxial semi-rígido</v>
      </c>
      <c r="U519" s="18"/>
      <c r="V519" s="13"/>
    </row>
    <row r="520" customFormat="false" ht="15.75" hidden="true" customHeight="true" outlineLevel="0" collapsed="false">
      <c r="A520" s="4" t="str">
        <f aca="false">Def_Sistemas_Conectores_Cabos!$A$22</f>
        <v>BPM de elétrons</v>
      </c>
      <c r="B520" s="5" t="str">
        <f aca="false">Datas_Entregas!$A$3</f>
        <v>BTS/Anel</v>
      </c>
      <c r="C520" s="6" t="n">
        <f aca="false" t="array" ref="C520:C520">INDEX(Datas_Entregas!$B$2:$B$100, MATCH(B520, Datas_Entregas!$A$2:$A$100, 0), 1)</f>
        <v>43296</v>
      </c>
      <c r="D520" s="5" t="str">
        <f aca="false">Def_Status_Montagem!$A$4</f>
        <v>Comprado / Esperando entrega</v>
      </c>
      <c r="E520" s="4" t="str">
        <f aca="false">Def_Status_Montagem!$B$4</f>
        <v>Contratada (inclui etiqueta)</v>
      </c>
      <c r="F520" s="7"/>
      <c r="G520" s="8"/>
      <c r="H520" s="7" t="str">
        <f aca="false" t="array" ref="H520:H520">INDEX(Def_Instancias_Equipamentos!$E$2:$E$4986, MATCH(K520, Def_Instancias_Equipamentos!$D$2:$D$4986, 0), 1)</f>
        <v>SI-12SB</v>
      </c>
      <c r="I520" s="8" t="str">
        <f aca="false" t="array" ref="I520:I520">INDEX(Def_Instancias_Equipamentos!$E$2:$E$4986, MATCH(L520, Def_Instancias_Equipamentos!$D$2:$D$4986, 0), 1)</f>
        <v>SI-12SB</v>
      </c>
      <c r="J520" s="8" t="str">
        <f aca="false">IF(H520=I520, "INTERNO", "EXTERNO")</f>
        <v>INTERNO</v>
      </c>
      <c r="K520" s="9" t="str">
        <f aca="false">Def_Instancias_Equipamentos!$D$552</f>
        <v>SI-12SB:DI-BPMPkup-1</v>
      </c>
      <c r="L520" s="4" t="str">
        <f aca="false">Def_Instancias_Equipamentos!$D$1074</f>
        <v>SI-12SB:DI-BPMSigPatch-1</v>
      </c>
      <c r="M520" s="10" t="s">
        <v>75</v>
      </c>
      <c r="N520" s="17" t="s">
        <v>82</v>
      </c>
      <c r="O520" s="9" t="str">
        <f aca="false">Def_Sistemas_Conectores_Cabos!$B$8</f>
        <v>SMA-RP 50-ohm</v>
      </c>
      <c r="P520" s="4" t="str">
        <f aca="false">Def_Sistemas_Conectores_Cabos!$B$8</f>
        <v>SMA-RP 50-ohm</v>
      </c>
      <c r="Q520" s="8" t="s">
        <v>83</v>
      </c>
      <c r="R520" s="11" t="n">
        <v>0.5</v>
      </c>
      <c r="S520" s="11" t="n">
        <v>0.5</v>
      </c>
      <c r="T520" s="4" t="str">
        <f aca="false">Def_Sistemas_Conectores_Cabos!$C$8</f>
        <v>Cabo coaxial semi-rígido</v>
      </c>
      <c r="U520" s="18"/>
      <c r="V520" s="13"/>
    </row>
    <row r="521" customFormat="false" ht="15.75" hidden="true" customHeight="true" outlineLevel="0" collapsed="false">
      <c r="A521" s="4" t="str">
        <f aca="false">Def_Sistemas_Conectores_Cabos!$A$22</f>
        <v>BPM de elétrons</v>
      </c>
      <c r="B521" s="5" t="str">
        <f aca="false">Datas_Entregas!$A$3</f>
        <v>BTS/Anel</v>
      </c>
      <c r="C521" s="6" t="n">
        <f aca="false" t="array" ref="C521:C521">INDEX(Datas_Entregas!$B$2:$B$100, MATCH(B521, Datas_Entregas!$A$2:$A$100, 0), 1)</f>
        <v>43296</v>
      </c>
      <c r="D521" s="5" t="str">
        <f aca="false">Def_Status_Montagem!$A$4</f>
        <v>Comprado / Esperando entrega</v>
      </c>
      <c r="E521" s="4" t="str">
        <f aca="false">Def_Status_Montagem!$B$4</f>
        <v>Contratada (inclui etiqueta)</v>
      </c>
      <c r="F521" s="7"/>
      <c r="G521" s="8"/>
      <c r="H521" s="7" t="str">
        <f aca="false" t="array" ref="H521:H521">INDEX(Def_Instancias_Equipamentos!$E$2:$E$4986, MATCH(K521, Def_Instancias_Equipamentos!$D$2:$D$4986, 0), 1)</f>
        <v>SI-12SB</v>
      </c>
      <c r="I521" s="8" t="str">
        <f aca="false" t="array" ref="I521:I521">INDEX(Def_Instancias_Equipamentos!$E$2:$E$4986, MATCH(L521, Def_Instancias_Equipamentos!$D$2:$D$4986, 0), 1)</f>
        <v>SI-12SB</v>
      </c>
      <c r="J521" s="8" t="str">
        <f aca="false">IF(H521=I521, "INTERNO", "EXTERNO")</f>
        <v>INTERNO</v>
      </c>
      <c r="K521" s="9" t="str">
        <f aca="false">Def_Instancias_Equipamentos!$D$553</f>
        <v>SI-12SB:DI-BPMPkup-2</v>
      </c>
      <c r="L521" s="4" t="str">
        <f aca="false">Def_Instancias_Equipamentos!$D$1075</f>
        <v>SI-12SB:DI-BPMSigPatch-2</v>
      </c>
      <c r="M521" s="10" t="s">
        <v>75</v>
      </c>
      <c r="N521" s="17" t="s">
        <v>82</v>
      </c>
      <c r="O521" s="9" t="str">
        <f aca="false">Def_Sistemas_Conectores_Cabos!$B$8</f>
        <v>SMA-RP 50-ohm</v>
      </c>
      <c r="P521" s="4" t="str">
        <f aca="false">Def_Sistemas_Conectores_Cabos!$B$8</f>
        <v>SMA-RP 50-ohm</v>
      </c>
      <c r="Q521" s="8" t="s">
        <v>83</v>
      </c>
      <c r="R521" s="11" t="n">
        <v>0.5</v>
      </c>
      <c r="S521" s="11" t="n">
        <v>0.5</v>
      </c>
      <c r="T521" s="4" t="str">
        <f aca="false">Def_Sistemas_Conectores_Cabos!$C$8</f>
        <v>Cabo coaxial semi-rígido</v>
      </c>
      <c r="U521" s="18"/>
      <c r="V521" s="13"/>
    </row>
    <row r="522" customFormat="false" ht="15.75" hidden="true" customHeight="true" outlineLevel="0" collapsed="false">
      <c r="A522" s="4" t="str">
        <f aca="false">Def_Sistemas_Conectores_Cabos!$A$22</f>
        <v>BPM de elétrons</v>
      </c>
      <c r="B522" s="5" t="str">
        <f aca="false">Datas_Entregas!$A$3</f>
        <v>BTS/Anel</v>
      </c>
      <c r="C522" s="6" t="n">
        <f aca="false" t="array" ref="C522:C522">INDEX(Datas_Entregas!$B$2:$B$100, MATCH(B522, Datas_Entregas!$A$2:$A$100, 0), 1)</f>
        <v>43296</v>
      </c>
      <c r="D522" s="5" t="str">
        <f aca="false">Def_Status_Montagem!$A$4</f>
        <v>Comprado / Esperando entrega</v>
      </c>
      <c r="E522" s="4" t="str">
        <f aca="false">Def_Status_Montagem!$B$4</f>
        <v>Contratada (inclui etiqueta)</v>
      </c>
      <c r="F522" s="7"/>
      <c r="G522" s="8"/>
      <c r="H522" s="7" t="str">
        <f aca="false" t="array" ref="H522:H522">INDEX(Def_Instancias_Equipamentos!$E$2:$E$4986, MATCH(K522, Def_Instancias_Equipamentos!$D$2:$D$4986, 0), 1)</f>
        <v>SI-13C1</v>
      </c>
      <c r="I522" s="8" t="str">
        <f aca="false" t="array" ref="I522:I522">INDEX(Def_Instancias_Equipamentos!$E$2:$E$4986, MATCH(L522, Def_Instancias_Equipamentos!$D$2:$D$4986, 0), 1)</f>
        <v>SI-13C1</v>
      </c>
      <c r="J522" s="8" t="str">
        <f aca="false">IF(H522=I522, "INTERNO", "EXTERNO")</f>
        <v>INTERNO</v>
      </c>
      <c r="K522" s="9" t="str">
        <f aca="false">Def_Instancias_Equipamentos!$D$466</f>
        <v>SI-13C1:DI-BPMPkup-1</v>
      </c>
      <c r="L522" s="4" t="str">
        <f aca="false">Def_Instancias_Equipamentos!$D$988</f>
        <v>SI-13C1:DI-BPMSigPatch-1</v>
      </c>
      <c r="M522" s="10" t="s">
        <v>75</v>
      </c>
      <c r="N522" s="17" t="s">
        <v>82</v>
      </c>
      <c r="O522" s="9" t="str">
        <f aca="false">Def_Sistemas_Conectores_Cabos!$B$8</f>
        <v>SMA-RP 50-ohm</v>
      </c>
      <c r="P522" s="4" t="str">
        <f aca="false">Def_Sistemas_Conectores_Cabos!$B$8</f>
        <v>SMA-RP 50-ohm</v>
      </c>
      <c r="Q522" s="8" t="s">
        <v>83</v>
      </c>
      <c r="R522" s="11" t="n">
        <v>0.5</v>
      </c>
      <c r="S522" s="11" t="n">
        <v>0.5</v>
      </c>
      <c r="T522" s="4" t="str">
        <f aca="false">Def_Sistemas_Conectores_Cabos!$C$8</f>
        <v>Cabo coaxial semi-rígido</v>
      </c>
      <c r="U522" s="18"/>
      <c r="V522" s="13"/>
    </row>
    <row r="523" customFormat="false" ht="15.75" hidden="true" customHeight="true" outlineLevel="0" collapsed="false">
      <c r="A523" s="4" t="str">
        <f aca="false">Def_Sistemas_Conectores_Cabos!$A$22</f>
        <v>BPM de elétrons</v>
      </c>
      <c r="B523" s="5" t="str">
        <f aca="false">Datas_Entregas!$A$3</f>
        <v>BTS/Anel</v>
      </c>
      <c r="C523" s="6" t="n">
        <f aca="false" t="array" ref="C523:C523">INDEX(Datas_Entregas!$B$2:$B$100, MATCH(B523, Datas_Entregas!$A$2:$A$100, 0), 1)</f>
        <v>43296</v>
      </c>
      <c r="D523" s="5" t="str">
        <f aca="false">Def_Status_Montagem!$A$4</f>
        <v>Comprado / Esperando entrega</v>
      </c>
      <c r="E523" s="4" t="str">
        <f aca="false">Def_Status_Montagem!$B$4</f>
        <v>Contratada (inclui etiqueta)</v>
      </c>
      <c r="F523" s="7"/>
      <c r="G523" s="8"/>
      <c r="H523" s="7" t="str">
        <f aca="false" t="array" ref="H523:H523">INDEX(Def_Instancias_Equipamentos!$E$2:$E$4986, MATCH(K523, Def_Instancias_Equipamentos!$D$2:$D$4986, 0), 1)</f>
        <v>SI-13C1</v>
      </c>
      <c r="I523" s="8" t="str">
        <f aca="false" t="array" ref="I523:I523">INDEX(Def_Instancias_Equipamentos!$E$2:$E$4986, MATCH(L523, Def_Instancias_Equipamentos!$D$2:$D$4986, 0), 1)</f>
        <v>SI-13C1</v>
      </c>
      <c r="J523" s="8" t="str">
        <f aca="false">IF(H523=I523, "INTERNO", "EXTERNO")</f>
        <v>INTERNO</v>
      </c>
      <c r="K523" s="9" t="str">
        <f aca="false">Def_Instancias_Equipamentos!$D$467</f>
        <v>SI-13C1:DI-BPMPkup-2</v>
      </c>
      <c r="L523" s="4" t="str">
        <f aca="false">Def_Instancias_Equipamentos!$D$989</f>
        <v>SI-13C1:DI-BPMSigPatch-2</v>
      </c>
      <c r="M523" s="10" t="s">
        <v>75</v>
      </c>
      <c r="N523" s="17" t="s">
        <v>82</v>
      </c>
      <c r="O523" s="9" t="str">
        <f aca="false">Def_Sistemas_Conectores_Cabos!$B$8</f>
        <v>SMA-RP 50-ohm</v>
      </c>
      <c r="P523" s="4" t="str">
        <f aca="false">Def_Sistemas_Conectores_Cabos!$B$8</f>
        <v>SMA-RP 50-ohm</v>
      </c>
      <c r="Q523" s="8" t="s">
        <v>83</v>
      </c>
      <c r="R523" s="11" t="n">
        <v>0.5</v>
      </c>
      <c r="S523" s="11" t="n">
        <v>0.5</v>
      </c>
      <c r="T523" s="4" t="str">
        <f aca="false">Def_Sistemas_Conectores_Cabos!$C$8</f>
        <v>Cabo coaxial semi-rígido</v>
      </c>
      <c r="U523" s="18"/>
      <c r="V523" s="13"/>
    </row>
    <row r="524" customFormat="false" ht="15.75" hidden="true" customHeight="true" outlineLevel="0" collapsed="false">
      <c r="A524" s="4" t="str">
        <f aca="false">Def_Sistemas_Conectores_Cabos!$A$22</f>
        <v>BPM de elétrons</v>
      </c>
      <c r="B524" s="5" t="str">
        <f aca="false">Datas_Entregas!$A$3</f>
        <v>BTS/Anel</v>
      </c>
      <c r="C524" s="6" t="n">
        <f aca="false" t="array" ref="C524:C524">INDEX(Datas_Entregas!$B$2:$B$100, MATCH(B524, Datas_Entregas!$A$2:$A$100, 0), 1)</f>
        <v>43296</v>
      </c>
      <c r="D524" s="5" t="str">
        <f aca="false">Def_Status_Montagem!$A$4</f>
        <v>Comprado / Esperando entrega</v>
      </c>
      <c r="E524" s="4" t="str">
        <f aca="false">Def_Status_Montagem!$B$4</f>
        <v>Contratada (inclui etiqueta)</v>
      </c>
      <c r="F524" s="7"/>
      <c r="G524" s="8"/>
      <c r="H524" s="7" t="str">
        <f aca="false" t="array" ref="H524:H524">INDEX(Def_Instancias_Equipamentos!$E$2:$E$4986, MATCH(K524, Def_Instancias_Equipamentos!$D$2:$D$4986, 0), 1)</f>
        <v>SI-13C2</v>
      </c>
      <c r="I524" s="8" t="str">
        <f aca="false" t="array" ref="I524:I524">INDEX(Def_Instancias_Equipamentos!$E$2:$E$4986, MATCH(L524, Def_Instancias_Equipamentos!$D$2:$D$4986, 0), 1)</f>
        <v>SI-13C2</v>
      </c>
      <c r="J524" s="8" t="str">
        <f aca="false">IF(H524=I524, "INTERNO", "EXTERNO")</f>
        <v>INTERNO</v>
      </c>
      <c r="K524" s="9" t="str">
        <f aca="false">Def_Instancias_Equipamentos!$D$468</f>
        <v>SI-13C2:DI-BPMPkup</v>
      </c>
      <c r="L524" s="4" t="str">
        <f aca="false">Def_Instancias_Equipamentos!$D$990</f>
        <v>SI-13C2:DI-BPMSigPatch</v>
      </c>
      <c r="M524" s="10" t="s">
        <v>75</v>
      </c>
      <c r="N524" s="17" t="s">
        <v>82</v>
      </c>
      <c r="O524" s="9" t="str">
        <f aca="false">Def_Sistemas_Conectores_Cabos!$B$8</f>
        <v>SMA-RP 50-ohm</v>
      </c>
      <c r="P524" s="4" t="str">
        <f aca="false">Def_Sistemas_Conectores_Cabos!$B$8</f>
        <v>SMA-RP 50-ohm</v>
      </c>
      <c r="Q524" s="8" t="s">
        <v>83</v>
      </c>
      <c r="R524" s="11" t="n">
        <v>0.5</v>
      </c>
      <c r="S524" s="11" t="n">
        <v>0.5</v>
      </c>
      <c r="T524" s="4" t="str">
        <f aca="false">Def_Sistemas_Conectores_Cabos!$C$8</f>
        <v>Cabo coaxial semi-rígido</v>
      </c>
      <c r="U524" s="18"/>
      <c r="V524" s="13"/>
    </row>
    <row r="525" customFormat="false" ht="15.75" hidden="true" customHeight="true" outlineLevel="0" collapsed="false">
      <c r="A525" s="4" t="str">
        <f aca="false">Def_Sistemas_Conectores_Cabos!$A$22</f>
        <v>BPM de elétrons</v>
      </c>
      <c r="B525" s="5" t="str">
        <f aca="false">Datas_Entregas!$A$3</f>
        <v>BTS/Anel</v>
      </c>
      <c r="C525" s="6" t="n">
        <f aca="false" t="array" ref="C525:C525">INDEX(Datas_Entregas!$B$2:$B$100, MATCH(B525, Datas_Entregas!$A$2:$A$100, 0), 1)</f>
        <v>43296</v>
      </c>
      <c r="D525" s="5" t="str">
        <f aca="false">Def_Status_Montagem!$A$4</f>
        <v>Comprado / Esperando entrega</v>
      </c>
      <c r="E525" s="4" t="str">
        <f aca="false">Def_Status_Montagem!$B$4</f>
        <v>Contratada (inclui etiqueta)</v>
      </c>
      <c r="F525" s="7"/>
      <c r="G525" s="8"/>
      <c r="H525" s="7" t="str">
        <f aca="false" t="array" ref="H525:H525">INDEX(Def_Instancias_Equipamentos!$E$2:$E$4986, MATCH(K525, Def_Instancias_Equipamentos!$D$2:$D$4986, 0), 1)</f>
        <v>SI-13C3</v>
      </c>
      <c r="I525" s="8" t="str">
        <f aca="false" t="array" ref="I525:I525">INDEX(Def_Instancias_Equipamentos!$E$2:$E$4986, MATCH(L525, Def_Instancias_Equipamentos!$D$2:$D$4986, 0), 1)</f>
        <v>SI-13C3</v>
      </c>
      <c r="J525" s="8" t="str">
        <f aca="false">IF(H525=I525, "INTERNO", "EXTERNO")</f>
        <v>INTERNO</v>
      </c>
      <c r="K525" s="9" t="str">
        <f aca="false">Def_Instancias_Equipamentos!$D$469</f>
        <v>SI-13C3:DI-BPMPkup-1</v>
      </c>
      <c r="L525" s="4" t="str">
        <f aca="false">Def_Instancias_Equipamentos!$D$991</f>
        <v>SI-13C3:DI-BPMSigPatch-1</v>
      </c>
      <c r="M525" s="10" t="s">
        <v>75</v>
      </c>
      <c r="N525" s="17" t="s">
        <v>82</v>
      </c>
      <c r="O525" s="9" t="str">
        <f aca="false">Def_Sistemas_Conectores_Cabos!$B$8</f>
        <v>SMA-RP 50-ohm</v>
      </c>
      <c r="P525" s="4" t="str">
        <f aca="false">Def_Sistemas_Conectores_Cabos!$B$8</f>
        <v>SMA-RP 50-ohm</v>
      </c>
      <c r="Q525" s="8" t="s">
        <v>83</v>
      </c>
      <c r="R525" s="11" t="n">
        <v>0.5</v>
      </c>
      <c r="S525" s="11" t="n">
        <v>0.5</v>
      </c>
      <c r="T525" s="4" t="str">
        <f aca="false">Def_Sistemas_Conectores_Cabos!$C$8</f>
        <v>Cabo coaxial semi-rígido</v>
      </c>
      <c r="U525" s="18"/>
      <c r="V525" s="13"/>
    </row>
    <row r="526" customFormat="false" ht="15.75" hidden="true" customHeight="true" outlineLevel="0" collapsed="false">
      <c r="A526" s="4" t="str">
        <f aca="false">Def_Sistemas_Conectores_Cabos!$A$22</f>
        <v>BPM de elétrons</v>
      </c>
      <c r="B526" s="5" t="str">
        <f aca="false">Datas_Entregas!$A$3</f>
        <v>BTS/Anel</v>
      </c>
      <c r="C526" s="6" t="n">
        <f aca="false" t="array" ref="C526:C526">INDEX(Datas_Entregas!$B$2:$B$100, MATCH(B526, Datas_Entregas!$A$2:$A$100, 0), 1)</f>
        <v>43296</v>
      </c>
      <c r="D526" s="5" t="str">
        <f aca="false">Def_Status_Montagem!$A$4</f>
        <v>Comprado / Esperando entrega</v>
      </c>
      <c r="E526" s="4" t="str">
        <f aca="false">Def_Status_Montagem!$B$4</f>
        <v>Contratada (inclui etiqueta)</v>
      </c>
      <c r="F526" s="7"/>
      <c r="G526" s="8"/>
      <c r="H526" s="7" t="str">
        <f aca="false" t="array" ref="H526:H526">INDEX(Def_Instancias_Equipamentos!$E$2:$E$4986, MATCH(K526, Def_Instancias_Equipamentos!$D$2:$D$4986, 0), 1)</f>
        <v>SI-13C3</v>
      </c>
      <c r="I526" s="8" t="str">
        <f aca="false" t="array" ref="I526:I526">INDEX(Def_Instancias_Equipamentos!$E$2:$E$4986, MATCH(L526, Def_Instancias_Equipamentos!$D$2:$D$4986, 0), 1)</f>
        <v>SI-13C3</v>
      </c>
      <c r="J526" s="8" t="str">
        <f aca="false">IF(H526=I526, "INTERNO", "EXTERNO")</f>
        <v>INTERNO</v>
      </c>
      <c r="K526" s="9" t="str">
        <f aca="false">Def_Instancias_Equipamentos!$D$470</f>
        <v>SI-13C3:DI-BPMPkup-2</v>
      </c>
      <c r="L526" s="4" t="str">
        <f aca="false">Def_Instancias_Equipamentos!$D$992</f>
        <v>SI-13C3:DI-BPMSigPatch-2</v>
      </c>
      <c r="M526" s="10" t="s">
        <v>75</v>
      </c>
      <c r="N526" s="17" t="s">
        <v>82</v>
      </c>
      <c r="O526" s="9" t="str">
        <f aca="false">Def_Sistemas_Conectores_Cabos!$B$8</f>
        <v>SMA-RP 50-ohm</v>
      </c>
      <c r="P526" s="4" t="str">
        <f aca="false">Def_Sistemas_Conectores_Cabos!$B$8</f>
        <v>SMA-RP 50-ohm</v>
      </c>
      <c r="Q526" s="8" t="s">
        <v>83</v>
      </c>
      <c r="R526" s="11" t="n">
        <v>0.5</v>
      </c>
      <c r="S526" s="11" t="n">
        <v>0.5</v>
      </c>
      <c r="T526" s="4" t="str">
        <f aca="false">Def_Sistemas_Conectores_Cabos!$C$8</f>
        <v>Cabo coaxial semi-rígido</v>
      </c>
      <c r="U526" s="18"/>
      <c r="V526" s="13"/>
    </row>
    <row r="527" customFormat="false" ht="15.75" hidden="true" customHeight="true" outlineLevel="0" collapsed="false">
      <c r="A527" s="4" t="str">
        <f aca="false">Def_Sistemas_Conectores_Cabos!$A$22</f>
        <v>BPM de elétrons</v>
      </c>
      <c r="B527" s="5" t="str">
        <f aca="false">Datas_Entregas!$A$3</f>
        <v>BTS/Anel</v>
      </c>
      <c r="C527" s="6" t="n">
        <f aca="false" t="array" ref="C527:C527">INDEX(Datas_Entregas!$B$2:$B$100, MATCH(B527, Datas_Entregas!$A$2:$A$100, 0), 1)</f>
        <v>43296</v>
      </c>
      <c r="D527" s="5" t="str">
        <f aca="false">Def_Status_Montagem!$A$4</f>
        <v>Comprado / Esperando entrega</v>
      </c>
      <c r="E527" s="4" t="str">
        <f aca="false">Def_Status_Montagem!$B$4</f>
        <v>Contratada (inclui etiqueta)</v>
      </c>
      <c r="F527" s="7"/>
      <c r="G527" s="8"/>
      <c r="H527" s="7" t="str">
        <f aca="false" t="array" ref="H527:H527">INDEX(Def_Instancias_Equipamentos!$E$2:$E$4986, MATCH(K527, Def_Instancias_Equipamentos!$D$2:$D$4986, 0), 1)</f>
        <v>SI-13C4</v>
      </c>
      <c r="I527" s="8" t="str">
        <f aca="false" t="array" ref="I527:I527">INDEX(Def_Instancias_Equipamentos!$E$2:$E$4986, MATCH(L527, Def_Instancias_Equipamentos!$D$2:$D$4986, 0), 1)</f>
        <v>SI-13C4</v>
      </c>
      <c r="J527" s="8" t="str">
        <f aca="false">IF(H527=I527, "INTERNO", "EXTERNO")</f>
        <v>INTERNO</v>
      </c>
      <c r="K527" s="9" t="str">
        <f aca="false">Def_Instancias_Equipamentos!$D$471</f>
        <v>SI-13C4:DI-BPMPkup</v>
      </c>
      <c r="L527" s="4" t="str">
        <f aca="false">Def_Instancias_Equipamentos!$D$993</f>
        <v>SI-13C4:DI-BPMSigPatch</v>
      </c>
      <c r="M527" s="10" t="s">
        <v>75</v>
      </c>
      <c r="N527" s="17" t="s">
        <v>82</v>
      </c>
      <c r="O527" s="9" t="str">
        <f aca="false">Def_Sistemas_Conectores_Cabos!$B$8</f>
        <v>SMA-RP 50-ohm</v>
      </c>
      <c r="P527" s="4" t="str">
        <f aca="false">Def_Sistemas_Conectores_Cabos!$B$8</f>
        <v>SMA-RP 50-ohm</v>
      </c>
      <c r="Q527" s="8" t="s">
        <v>83</v>
      </c>
      <c r="R527" s="11" t="n">
        <v>0.5</v>
      </c>
      <c r="S527" s="11" t="n">
        <v>0.5</v>
      </c>
      <c r="T527" s="4" t="str">
        <f aca="false">Def_Sistemas_Conectores_Cabos!$C$8</f>
        <v>Cabo coaxial semi-rígido</v>
      </c>
      <c r="U527" s="18"/>
      <c r="V527" s="13"/>
    </row>
    <row r="528" customFormat="false" ht="15.75" hidden="true" customHeight="true" outlineLevel="0" collapsed="false">
      <c r="A528" s="4" t="str">
        <f aca="false">Def_Sistemas_Conectores_Cabos!$A$22</f>
        <v>BPM de elétrons</v>
      </c>
      <c r="B528" s="5" t="str">
        <f aca="false">Datas_Entregas!$A$3</f>
        <v>BTS/Anel</v>
      </c>
      <c r="C528" s="6" t="n">
        <f aca="false" t="array" ref="C528:C528">INDEX(Datas_Entregas!$B$2:$B$100, MATCH(B528, Datas_Entregas!$A$2:$A$100, 0), 1)</f>
        <v>43296</v>
      </c>
      <c r="D528" s="5" t="str">
        <f aca="false">Def_Status_Montagem!$A$4</f>
        <v>Comprado / Esperando entrega</v>
      </c>
      <c r="E528" s="4" t="str">
        <f aca="false">Def_Status_Montagem!$B$4</f>
        <v>Contratada (inclui etiqueta)</v>
      </c>
      <c r="F528" s="7"/>
      <c r="G528" s="8"/>
      <c r="H528" s="7" t="str">
        <f aca="false" t="array" ref="H528:H528">INDEX(Def_Instancias_Equipamentos!$E$2:$E$4986, MATCH(K528, Def_Instancias_Equipamentos!$D$2:$D$4986, 0), 1)</f>
        <v>SI-13M1</v>
      </c>
      <c r="I528" s="8" t="str">
        <f aca="false" t="array" ref="I528:I528">INDEX(Def_Instancias_Equipamentos!$E$2:$E$4986, MATCH(L528, Def_Instancias_Equipamentos!$D$2:$D$4986, 0), 1)</f>
        <v>SI-13M1</v>
      </c>
      <c r="J528" s="8" t="str">
        <f aca="false">IF(H528=I528, "INTERNO", "EXTERNO")</f>
        <v>INTERNO</v>
      </c>
      <c r="K528" s="9" t="str">
        <f aca="false">Def_Instancias_Equipamentos!$D$472</f>
        <v>SI-13M1:DI-BPMPkup</v>
      </c>
      <c r="L528" s="4" t="str">
        <f aca="false">Def_Instancias_Equipamentos!$D$994</f>
        <v>SI-13M1:DI-BPMSigPatch</v>
      </c>
      <c r="M528" s="10" t="s">
        <v>75</v>
      </c>
      <c r="N528" s="17" t="s">
        <v>82</v>
      </c>
      <c r="O528" s="9" t="str">
        <f aca="false">Def_Sistemas_Conectores_Cabos!$B$8</f>
        <v>SMA-RP 50-ohm</v>
      </c>
      <c r="P528" s="4" t="str">
        <f aca="false">Def_Sistemas_Conectores_Cabos!$B$8</f>
        <v>SMA-RP 50-ohm</v>
      </c>
      <c r="Q528" s="8" t="s">
        <v>83</v>
      </c>
      <c r="R528" s="11" t="n">
        <v>0.5</v>
      </c>
      <c r="S528" s="11" t="n">
        <v>0.5</v>
      </c>
      <c r="T528" s="4" t="str">
        <f aca="false">Def_Sistemas_Conectores_Cabos!$C$8</f>
        <v>Cabo coaxial semi-rígido</v>
      </c>
      <c r="U528" s="18"/>
      <c r="V528" s="13"/>
    </row>
    <row r="529" customFormat="false" ht="15.75" hidden="true" customHeight="true" outlineLevel="0" collapsed="false">
      <c r="A529" s="4" t="str">
        <f aca="false">Def_Sistemas_Conectores_Cabos!$A$22</f>
        <v>BPM de elétrons</v>
      </c>
      <c r="B529" s="5" t="str">
        <f aca="false">Datas_Entregas!$A$3</f>
        <v>BTS/Anel</v>
      </c>
      <c r="C529" s="6" t="n">
        <f aca="false" t="array" ref="C529:C529">INDEX(Datas_Entregas!$B$2:$B$100, MATCH(B529, Datas_Entregas!$A$2:$A$100, 0), 1)</f>
        <v>43296</v>
      </c>
      <c r="D529" s="5" t="str">
        <f aca="false">Def_Status_Montagem!$A$4</f>
        <v>Comprado / Esperando entrega</v>
      </c>
      <c r="E529" s="4" t="str">
        <f aca="false">Def_Status_Montagem!$B$4</f>
        <v>Contratada (inclui etiqueta)</v>
      </c>
      <c r="F529" s="7"/>
      <c r="G529" s="8"/>
      <c r="H529" s="7" t="str">
        <f aca="false" t="array" ref="H529:H529">INDEX(Def_Instancias_Equipamentos!$E$2:$E$4986, MATCH(K529, Def_Instancias_Equipamentos!$D$2:$D$4986, 0), 1)</f>
        <v>SI-13M2</v>
      </c>
      <c r="I529" s="8" t="str">
        <f aca="false" t="array" ref="I529:I529">INDEX(Def_Instancias_Equipamentos!$E$2:$E$4986, MATCH(L529, Def_Instancias_Equipamentos!$D$2:$D$4986, 0), 1)</f>
        <v>SI-13M2</v>
      </c>
      <c r="J529" s="8" t="str">
        <f aca="false">IF(H529=I529, "INTERNO", "EXTERNO")</f>
        <v>INTERNO</v>
      </c>
      <c r="K529" s="9" t="str">
        <f aca="false">Def_Instancias_Equipamentos!$D$473</f>
        <v>SI-13M2:DI-BPMPkup</v>
      </c>
      <c r="L529" s="4" t="str">
        <f aca="false">Def_Instancias_Equipamentos!$D$995</f>
        <v>SI-13M2:DI-BPMSigPatch</v>
      </c>
      <c r="M529" s="10" t="s">
        <v>75</v>
      </c>
      <c r="N529" s="17" t="s">
        <v>82</v>
      </c>
      <c r="O529" s="9" t="str">
        <f aca="false">Def_Sistemas_Conectores_Cabos!$B$8</f>
        <v>SMA-RP 50-ohm</v>
      </c>
      <c r="P529" s="4" t="str">
        <f aca="false">Def_Sistemas_Conectores_Cabos!$B$8</f>
        <v>SMA-RP 50-ohm</v>
      </c>
      <c r="Q529" s="8" t="s">
        <v>83</v>
      </c>
      <c r="R529" s="11" t="n">
        <v>0.5</v>
      </c>
      <c r="S529" s="11" t="n">
        <v>0.5</v>
      </c>
      <c r="T529" s="4" t="str">
        <f aca="false">Def_Sistemas_Conectores_Cabos!$C$8</f>
        <v>Cabo coaxial semi-rígido</v>
      </c>
      <c r="U529" s="18"/>
      <c r="V529" s="13"/>
    </row>
    <row r="530" customFormat="false" ht="15.75" hidden="true" customHeight="true" outlineLevel="0" collapsed="false">
      <c r="A530" s="4" t="str">
        <f aca="false">Def_Sistemas_Conectores_Cabos!$A$22</f>
        <v>BPM de elétrons</v>
      </c>
      <c r="B530" s="5" t="str">
        <f aca="false">Datas_Entregas!$A$3</f>
        <v>BTS/Anel</v>
      </c>
      <c r="C530" s="6" t="n">
        <f aca="false" t="array" ref="C530:C530">INDEX(Datas_Entregas!$B$2:$B$100, MATCH(B530, Datas_Entregas!$A$2:$A$100, 0), 1)</f>
        <v>43296</v>
      </c>
      <c r="D530" s="5" t="str">
        <f aca="false">Def_Status_Montagem!$A$4</f>
        <v>Comprado / Esperando entrega</v>
      </c>
      <c r="E530" s="4" t="str">
        <f aca="false">Def_Status_Montagem!$B$4</f>
        <v>Contratada (inclui etiqueta)</v>
      </c>
      <c r="F530" s="7"/>
      <c r="G530" s="8"/>
      <c r="H530" s="7" t="str">
        <f aca="false" t="array" ref="H530:H530">INDEX(Def_Instancias_Equipamentos!$E$2:$E$4986, MATCH(K530, Def_Instancias_Equipamentos!$D$2:$D$4986, 0), 1)</f>
        <v>SI-13SA</v>
      </c>
      <c r="I530" s="8" t="str">
        <f aca="false" t="array" ref="I530:I530">INDEX(Def_Instancias_Equipamentos!$E$2:$E$4986, MATCH(L530, Def_Instancias_Equipamentos!$D$2:$D$4986, 0), 1)</f>
        <v>SI-13SA</v>
      </c>
      <c r="J530" s="8" t="str">
        <f aca="false">IF(H530=I530, "INTERNO", "EXTERNO")</f>
        <v>INTERNO</v>
      </c>
      <c r="K530" s="9" t="str">
        <f aca="false">Def_Instancias_Equipamentos!$D$554</f>
        <v>SI-13SA:DI-BPMPkup-1</v>
      </c>
      <c r="L530" s="4" t="str">
        <f aca="false">Def_Instancias_Equipamentos!$D$1076</f>
        <v>SI-13SA:DI-BPMSigPatch-1</v>
      </c>
      <c r="M530" s="10" t="s">
        <v>75</v>
      </c>
      <c r="N530" s="17" t="s">
        <v>82</v>
      </c>
      <c r="O530" s="9" t="str">
        <f aca="false">Def_Sistemas_Conectores_Cabos!$B$8</f>
        <v>SMA-RP 50-ohm</v>
      </c>
      <c r="P530" s="4" t="str">
        <f aca="false">Def_Sistemas_Conectores_Cabos!$B$8</f>
        <v>SMA-RP 50-ohm</v>
      </c>
      <c r="Q530" s="8" t="s">
        <v>83</v>
      </c>
      <c r="R530" s="11" t="n">
        <v>0.5</v>
      </c>
      <c r="S530" s="11" t="n">
        <v>0.5</v>
      </c>
      <c r="T530" s="4" t="str">
        <f aca="false">Def_Sistemas_Conectores_Cabos!$C$8</f>
        <v>Cabo coaxial semi-rígido</v>
      </c>
      <c r="U530" s="18"/>
      <c r="V530" s="13"/>
    </row>
    <row r="531" customFormat="false" ht="15.75" hidden="true" customHeight="true" outlineLevel="0" collapsed="false">
      <c r="A531" s="4" t="str">
        <f aca="false">Def_Sistemas_Conectores_Cabos!$A$22</f>
        <v>BPM de elétrons</v>
      </c>
      <c r="B531" s="5" t="str">
        <f aca="false">Datas_Entregas!$A$3</f>
        <v>BTS/Anel</v>
      </c>
      <c r="C531" s="6" t="n">
        <f aca="false" t="array" ref="C531:C531">INDEX(Datas_Entregas!$B$2:$B$100, MATCH(B531, Datas_Entregas!$A$2:$A$100, 0), 1)</f>
        <v>43296</v>
      </c>
      <c r="D531" s="5" t="str">
        <f aca="false">Def_Status_Montagem!$A$4</f>
        <v>Comprado / Esperando entrega</v>
      </c>
      <c r="E531" s="4" t="str">
        <f aca="false">Def_Status_Montagem!$B$4</f>
        <v>Contratada (inclui etiqueta)</v>
      </c>
      <c r="F531" s="7"/>
      <c r="G531" s="8"/>
      <c r="H531" s="7" t="str">
        <f aca="false" t="array" ref="H531:H531">INDEX(Def_Instancias_Equipamentos!$E$2:$E$4986, MATCH(K531, Def_Instancias_Equipamentos!$D$2:$D$4986, 0), 1)</f>
        <v>SI-13SA</v>
      </c>
      <c r="I531" s="8" t="str">
        <f aca="false" t="array" ref="I531:I531">INDEX(Def_Instancias_Equipamentos!$E$2:$E$4986, MATCH(L531, Def_Instancias_Equipamentos!$D$2:$D$4986, 0), 1)</f>
        <v>SI-13SA</v>
      </c>
      <c r="J531" s="8" t="str">
        <f aca="false">IF(H531=I531, "INTERNO", "EXTERNO")</f>
        <v>INTERNO</v>
      </c>
      <c r="K531" s="9" t="str">
        <f aca="false">Def_Instancias_Equipamentos!$D$555</f>
        <v>SI-13SA:DI-BPMPkup-2</v>
      </c>
      <c r="L531" s="4" t="str">
        <f aca="false">Def_Instancias_Equipamentos!$D$1077</f>
        <v>SI-13SA:DI-BPMSigPatch-2</v>
      </c>
      <c r="M531" s="10" t="s">
        <v>75</v>
      </c>
      <c r="N531" s="17" t="s">
        <v>82</v>
      </c>
      <c r="O531" s="9" t="str">
        <f aca="false">Def_Sistemas_Conectores_Cabos!$B$8</f>
        <v>SMA-RP 50-ohm</v>
      </c>
      <c r="P531" s="4" t="str">
        <f aca="false">Def_Sistemas_Conectores_Cabos!$B$8</f>
        <v>SMA-RP 50-ohm</v>
      </c>
      <c r="Q531" s="8" t="s">
        <v>83</v>
      </c>
      <c r="R531" s="11" t="n">
        <v>0.5</v>
      </c>
      <c r="S531" s="11" t="n">
        <v>0.5</v>
      </c>
      <c r="T531" s="4" t="str">
        <f aca="false">Def_Sistemas_Conectores_Cabos!$C$8</f>
        <v>Cabo coaxial semi-rígido</v>
      </c>
      <c r="U531" s="18"/>
      <c r="V531" s="13"/>
    </row>
    <row r="532" customFormat="false" ht="15.75" hidden="true" customHeight="true" outlineLevel="0" collapsed="false">
      <c r="A532" s="4" t="str">
        <f aca="false">Def_Sistemas_Conectores_Cabos!$A$22</f>
        <v>BPM de elétrons</v>
      </c>
      <c r="B532" s="5" t="str">
        <f aca="false">Datas_Entregas!$A$3</f>
        <v>BTS/Anel</v>
      </c>
      <c r="C532" s="6" t="n">
        <f aca="false" t="array" ref="C532:C532">INDEX(Datas_Entregas!$B$2:$B$100, MATCH(B532, Datas_Entregas!$A$2:$A$100, 0), 1)</f>
        <v>43296</v>
      </c>
      <c r="D532" s="5" t="str">
        <f aca="false">Def_Status_Montagem!$A$4</f>
        <v>Comprado / Esperando entrega</v>
      </c>
      <c r="E532" s="4" t="str">
        <f aca="false">Def_Status_Montagem!$B$4</f>
        <v>Contratada (inclui etiqueta)</v>
      </c>
      <c r="F532" s="7"/>
      <c r="G532" s="8"/>
      <c r="H532" s="7" t="str">
        <f aca="false" t="array" ref="H532:H532">INDEX(Def_Instancias_Equipamentos!$E$2:$E$4986, MATCH(K532, Def_Instancias_Equipamentos!$D$2:$D$4986, 0), 1)</f>
        <v>SI-14C1</v>
      </c>
      <c r="I532" s="8" t="str">
        <f aca="false" t="array" ref="I532:I532">INDEX(Def_Instancias_Equipamentos!$E$2:$E$4986, MATCH(L532, Def_Instancias_Equipamentos!$D$2:$D$4986, 0), 1)</f>
        <v>SI-14C1</v>
      </c>
      <c r="J532" s="8" t="str">
        <f aca="false">IF(H532=I532, "INTERNO", "EXTERNO")</f>
        <v>INTERNO</v>
      </c>
      <c r="K532" s="9" t="str">
        <f aca="false">Def_Instancias_Equipamentos!$D$474</f>
        <v>SI-14C1:DI-BPMPkup-1</v>
      </c>
      <c r="L532" s="4" t="str">
        <f aca="false">Def_Instancias_Equipamentos!$D$996</f>
        <v>SI-14C1:DI-BPMSigPatch-1</v>
      </c>
      <c r="M532" s="10" t="s">
        <v>75</v>
      </c>
      <c r="N532" s="17" t="s">
        <v>82</v>
      </c>
      <c r="O532" s="9" t="str">
        <f aca="false">Def_Sistemas_Conectores_Cabos!$B$8</f>
        <v>SMA-RP 50-ohm</v>
      </c>
      <c r="P532" s="4" t="str">
        <f aca="false">Def_Sistemas_Conectores_Cabos!$B$8</f>
        <v>SMA-RP 50-ohm</v>
      </c>
      <c r="Q532" s="8" t="s">
        <v>83</v>
      </c>
      <c r="R532" s="11" t="n">
        <v>0.5</v>
      </c>
      <c r="S532" s="11" t="n">
        <v>0.5</v>
      </c>
      <c r="T532" s="4" t="str">
        <f aca="false">Def_Sistemas_Conectores_Cabos!$C$8</f>
        <v>Cabo coaxial semi-rígido</v>
      </c>
      <c r="U532" s="18"/>
      <c r="V532" s="13"/>
    </row>
    <row r="533" customFormat="false" ht="15.75" hidden="true" customHeight="true" outlineLevel="0" collapsed="false">
      <c r="A533" s="4" t="str">
        <f aca="false">Def_Sistemas_Conectores_Cabos!$A$22</f>
        <v>BPM de elétrons</v>
      </c>
      <c r="B533" s="5" t="str">
        <f aca="false">Datas_Entregas!$A$3</f>
        <v>BTS/Anel</v>
      </c>
      <c r="C533" s="6" t="n">
        <f aca="false" t="array" ref="C533:C533">INDEX(Datas_Entregas!$B$2:$B$100, MATCH(B533, Datas_Entregas!$A$2:$A$100, 0), 1)</f>
        <v>43296</v>
      </c>
      <c r="D533" s="5" t="str">
        <f aca="false">Def_Status_Montagem!$A$4</f>
        <v>Comprado / Esperando entrega</v>
      </c>
      <c r="E533" s="4" t="str">
        <f aca="false">Def_Status_Montagem!$B$4</f>
        <v>Contratada (inclui etiqueta)</v>
      </c>
      <c r="F533" s="7"/>
      <c r="G533" s="8"/>
      <c r="H533" s="7" t="str">
        <f aca="false" t="array" ref="H533:H533">INDEX(Def_Instancias_Equipamentos!$E$2:$E$4986, MATCH(K533, Def_Instancias_Equipamentos!$D$2:$D$4986, 0), 1)</f>
        <v>SI-14C1</v>
      </c>
      <c r="I533" s="8" t="str">
        <f aca="false" t="array" ref="I533:I533">INDEX(Def_Instancias_Equipamentos!$E$2:$E$4986, MATCH(L533, Def_Instancias_Equipamentos!$D$2:$D$4986, 0), 1)</f>
        <v>SI-14C1</v>
      </c>
      <c r="J533" s="8" t="str">
        <f aca="false">IF(H533=I533, "INTERNO", "EXTERNO")</f>
        <v>INTERNO</v>
      </c>
      <c r="K533" s="9" t="str">
        <f aca="false">Def_Instancias_Equipamentos!$D$475</f>
        <v>SI-14C1:DI-BPMPkup-2</v>
      </c>
      <c r="L533" s="4" t="str">
        <f aca="false">Def_Instancias_Equipamentos!$D$997</f>
        <v>SI-14C1:DI-BPMSigPatch-2</v>
      </c>
      <c r="M533" s="10" t="s">
        <v>75</v>
      </c>
      <c r="N533" s="17" t="s">
        <v>82</v>
      </c>
      <c r="O533" s="9" t="str">
        <f aca="false">Def_Sistemas_Conectores_Cabos!$B$8</f>
        <v>SMA-RP 50-ohm</v>
      </c>
      <c r="P533" s="4" t="str">
        <f aca="false">Def_Sistemas_Conectores_Cabos!$B$8</f>
        <v>SMA-RP 50-ohm</v>
      </c>
      <c r="Q533" s="8" t="s">
        <v>83</v>
      </c>
      <c r="R533" s="11" t="n">
        <v>0.5</v>
      </c>
      <c r="S533" s="11" t="n">
        <v>0.5</v>
      </c>
      <c r="T533" s="4" t="str">
        <f aca="false">Def_Sistemas_Conectores_Cabos!$C$8</f>
        <v>Cabo coaxial semi-rígido</v>
      </c>
      <c r="U533" s="18"/>
      <c r="V533" s="13"/>
    </row>
    <row r="534" customFormat="false" ht="15.75" hidden="true" customHeight="true" outlineLevel="0" collapsed="false">
      <c r="A534" s="4" t="str">
        <f aca="false">Def_Sistemas_Conectores_Cabos!$A$22</f>
        <v>BPM de elétrons</v>
      </c>
      <c r="B534" s="5" t="str">
        <f aca="false">Datas_Entregas!$A$3</f>
        <v>BTS/Anel</v>
      </c>
      <c r="C534" s="6" t="n">
        <f aca="false" t="array" ref="C534:C534">INDEX(Datas_Entregas!$B$2:$B$100, MATCH(B534, Datas_Entregas!$A$2:$A$100, 0), 1)</f>
        <v>43296</v>
      </c>
      <c r="D534" s="5" t="str">
        <f aca="false">Def_Status_Montagem!$A$4</f>
        <v>Comprado / Esperando entrega</v>
      </c>
      <c r="E534" s="4" t="str">
        <f aca="false">Def_Status_Montagem!$B$4</f>
        <v>Contratada (inclui etiqueta)</v>
      </c>
      <c r="F534" s="7"/>
      <c r="G534" s="8"/>
      <c r="H534" s="7" t="str">
        <f aca="false" t="array" ref="H534:H534">INDEX(Def_Instancias_Equipamentos!$E$2:$E$4986, MATCH(K534, Def_Instancias_Equipamentos!$D$2:$D$4986, 0), 1)</f>
        <v>SI-14C2</v>
      </c>
      <c r="I534" s="8" t="str">
        <f aca="false" t="array" ref="I534:I534">INDEX(Def_Instancias_Equipamentos!$E$2:$E$4986, MATCH(L534, Def_Instancias_Equipamentos!$D$2:$D$4986, 0), 1)</f>
        <v>SI-14C2</v>
      </c>
      <c r="J534" s="8" t="str">
        <f aca="false">IF(H534=I534, "INTERNO", "EXTERNO")</f>
        <v>INTERNO</v>
      </c>
      <c r="K534" s="9" t="str">
        <f aca="false">Def_Instancias_Equipamentos!$D$476</f>
        <v>SI-14C2:DI-BPMPkup</v>
      </c>
      <c r="L534" s="4" t="str">
        <f aca="false">Def_Instancias_Equipamentos!$D$998</f>
        <v>SI-14C2:DI-BPMSigPatch</v>
      </c>
      <c r="M534" s="10" t="s">
        <v>75</v>
      </c>
      <c r="N534" s="17" t="s">
        <v>82</v>
      </c>
      <c r="O534" s="9" t="str">
        <f aca="false">Def_Sistemas_Conectores_Cabos!$B$8</f>
        <v>SMA-RP 50-ohm</v>
      </c>
      <c r="P534" s="4" t="str">
        <f aca="false">Def_Sistemas_Conectores_Cabos!$B$8</f>
        <v>SMA-RP 50-ohm</v>
      </c>
      <c r="Q534" s="8" t="s">
        <v>83</v>
      </c>
      <c r="R534" s="11" t="n">
        <v>0.5</v>
      </c>
      <c r="S534" s="11" t="n">
        <v>0.5</v>
      </c>
      <c r="T534" s="4" t="str">
        <f aca="false">Def_Sistemas_Conectores_Cabos!$C$8</f>
        <v>Cabo coaxial semi-rígido</v>
      </c>
      <c r="U534" s="18"/>
      <c r="V534" s="13"/>
    </row>
    <row r="535" customFormat="false" ht="15.75" hidden="true" customHeight="true" outlineLevel="0" collapsed="false">
      <c r="A535" s="4" t="str">
        <f aca="false">Def_Sistemas_Conectores_Cabos!$A$22</f>
        <v>BPM de elétrons</v>
      </c>
      <c r="B535" s="5" t="str">
        <f aca="false">Datas_Entregas!$A$3</f>
        <v>BTS/Anel</v>
      </c>
      <c r="C535" s="6" t="n">
        <f aca="false" t="array" ref="C535:C535">INDEX(Datas_Entregas!$B$2:$B$100, MATCH(B535, Datas_Entregas!$A$2:$A$100, 0), 1)</f>
        <v>43296</v>
      </c>
      <c r="D535" s="5" t="str">
        <f aca="false">Def_Status_Montagem!$A$4</f>
        <v>Comprado / Esperando entrega</v>
      </c>
      <c r="E535" s="4" t="str">
        <f aca="false">Def_Status_Montagem!$B$4</f>
        <v>Contratada (inclui etiqueta)</v>
      </c>
      <c r="F535" s="7"/>
      <c r="G535" s="8"/>
      <c r="H535" s="7" t="str">
        <f aca="false" t="array" ref="H535:H535">INDEX(Def_Instancias_Equipamentos!$E$2:$E$4986, MATCH(K535, Def_Instancias_Equipamentos!$D$2:$D$4986, 0), 1)</f>
        <v>SI-14C3</v>
      </c>
      <c r="I535" s="8" t="str">
        <f aca="false" t="array" ref="I535:I535">INDEX(Def_Instancias_Equipamentos!$E$2:$E$4986, MATCH(L535, Def_Instancias_Equipamentos!$D$2:$D$4986, 0), 1)</f>
        <v>SI-14C3</v>
      </c>
      <c r="J535" s="8" t="str">
        <f aca="false">IF(H535=I535, "INTERNO", "EXTERNO")</f>
        <v>INTERNO</v>
      </c>
      <c r="K535" s="9" t="str">
        <f aca="false">Def_Instancias_Equipamentos!$D$477</f>
        <v>SI-14C3:DI-BPMPkup-1</v>
      </c>
      <c r="L535" s="4" t="str">
        <f aca="false">Def_Instancias_Equipamentos!$D$999</f>
        <v>SI-14C3:DI-BPMSigPatch-1</v>
      </c>
      <c r="M535" s="10" t="s">
        <v>75</v>
      </c>
      <c r="N535" s="17" t="s">
        <v>82</v>
      </c>
      <c r="O535" s="9" t="str">
        <f aca="false">Def_Sistemas_Conectores_Cabos!$B$8</f>
        <v>SMA-RP 50-ohm</v>
      </c>
      <c r="P535" s="4" t="str">
        <f aca="false">Def_Sistemas_Conectores_Cabos!$B$8</f>
        <v>SMA-RP 50-ohm</v>
      </c>
      <c r="Q535" s="8" t="s">
        <v>83</v>
      </c>
      <c r="R535" s="11" t="n">
        <v>0.5</v>
      </c>
      <c r="S535" s="11" t="n">
        <v>0.5</v>
      </c>
      <c r="T535" s="4" t="str">
        <f aca="false">Def_Sistemas_Conectores_Cabos!$C$8</f>
        <v>Cabo coaxial semi-rígido</v>
      </c>
      <c r="U535" s="18"/>
      <c r="V535" s="13"/>
    </row>
    <row r="536" customFormat="false" ht="15.75" hidden="true" customHeight="true" outlineLevel="0" collapsed="false">
      <c r="A536" s="4" t="str">
        <f aca="false">Def_Sistemas_Conectores_Cabos!$A$22</f>
        <v>BPM de elétrons</v>
      </c>
      <c r="B536" s="5" t="str">
        <f aca="false">Datas_Entregas!$A$3</f>
        <v>BTS/Anel</v>
      </c>
      <c r="C536" s="6" t="n">
        <f aca="false" t="array" ref="C536:C536">INDEX(Datas_Entregas!$B$2:$B$100, MATCH(B536, Datas_Entregas!$A$2:$A$100, 0), 1)</f>
        <v>43296</v>
      </c>
      <c r="D536" s="5" t="str">
        <f aca="false">Def_Status_Montagem!$A$4</f>
        <v>Comprado / Esperando entrega</v>
      </c>
      <c r="E536" s="4" t="str">
        <f aca="false">Def_Status_Montagem!$B$4</f>
        <v>Contratada (inclui etiqueta)</v>
      </c>
      <c r="F536" s="7"/>
      <c r="G536" s="8"/>
      <c r="H536" s="7" t="str">
        <f aca="false" t="array" ref="H536:H536">INDEX(Def_Instancias_Equipamentos!$E$2:$E$4986, MATCH(K536, Def_Instancias_Equipamentos!$D$2:$D$4986, 0), 1)</f>
        <v>SI-14C3</v>
      </c>
      <c r="I536" s="8" t="str">
        <f aca="false" t="array" ref="I536:I536">INDEX(Def_Instancias_Equipamentos!$E$2:$E$4986, MATCH(L536, Def_Instancias_Equipamentos!$D$2:$D$4986, 0), 1)</f>
        <v>SI-14C3</v>
      </c>
      <c r="J536" s="8" t="str">
        <f aca="false">IF(H536=I536, "INTERNO", "EXTERNO")</f>
        <v>INTERNO</v>
      </c>
      <c r="K536" s="9" t="str">
        <f aca="false">Def_Instancias_Equipamentos!$D$478</f>
        <v>SI-14C3:DI-BPMPkup-2</v>
      </c>
      <c r="L536" s="4" t="str">
        <f aca="false">Def_Instancias_Equipamentos!$D$1000</f>
        <v>SI-14C3:DI-BPMSigPatch-2</v>
      </c>
      <c r="M536" s="10" t="s">
        <v>75</v>
      </c>
      <c r="N536" s="17" t="s">
        <v>82</v>
      </c>
      <c r="O536" s="9" t="str">
        <f aca="false">Def_Sistemas_Conectores_Cabos!$B$8</f>
        <v>SMA-RP 50-ohm</v>
      </c>
      <c r="P536" s="4" t="str">
        <f aca="false">Def_Sistemas_Conectores_Cabos!$B$8</f>
        <v>SMA-RP 50-ohm</v>
      </c>
      <c r="Q536" s="8" t="s">
        <v>83</v>
      </c>
      <c r="R536" s="11" t="n">
        <v>0.5</v>
      </c>
      <c r="S536" s="11" t="n">
        <v>0.5</v>
      </c>
      <c r="T536" s="4" t="str">
        <f aca="false">Def_Sistemas_Conectores_Cabos!$C$8</f>
        <v>Cabo coaxial semi-rígido</v>
      </c>
      <c r="U536" s="18"/>
      <c r="V536" s="13"/>
    </row>
    <row r="537" customFormat="false" ht="15.75" hidden="true" customHeight="true" outlineLevel="0" collapsed="false">
      <c r="A537" s="4" t="str">
        <f aca="false">Def_Sistemas_Conectores_Cabos!$A$22</f>
        <v>BPM de elétrons</v>
      </c>
      <c r="B537" s="5" t="str">
        <f aca="false">Datas_Entregas!$A$3</f>
        <v>BTS/Anel</v>
      </c>
      <c r="C537" s="6" t="n">
        <f aca="false" t="array" ref="C537:C537">INDEX(Datas_Entregas!$B$2:$B$100, MATCH(B537, Datas_Entregas!$A$2:$A$100, 0), 1)</f>
        <v>43296</v>
      </c>
      <c r="D537" s="5" t="str">
        <f aca="false">Def_Status_Montagem!$A$4</f>
        <v>Comprado / Esperando entrega</v>
      </c>
      <c r="E537" s="4" t="str">
        <f aca="false">Def_Status_Montagem!$B$4</f>
        <v>Contratada (inclui etiqueta)</v>
      </c>
      <c r="F537" s="7"/>
      <c r="G537" s="8"/>
      <c r="H537" s="7" t="str">
        <f aca="false" t="array" ref="H537:H537">INDEX(Def_Instancias_Equipamentos!$E$2:$E$4986, MATCH(K537, Def_Instancias_Equipamentos!$D$2:$D$4986, 0), 1)</f>
        <v>SI-14C4</v>
      </c>
      <c r="I537" s="8" t="str">
        <f aca="false" t="array" ref="I537:I537">INDEX(Def_Instancias_Equipamentos!$E$2:$E$4986, MATCH(L537, Def_Instancias_Equipamentos!$D$2:$D$4986, 0), 1)</f>
        <v>SI-14C4</v>
      </c>
      <c r="J537" s="8" t="str">
        <f aca="false">IF(H537=I537, "INTERNO", "EXTERNO")</f>
        <v>INTERNO</v>
      </c>
      <c r="K537" s="9" t="str">
        <f aca="false">Def_Instancias_Equipamentos!$D$479</f>
        <v>SI-14C4:DI-BPMPkup</v>
      </c>
      <c r="L537" s="4" t="str">
        <f aca="false">Def_Instancias_Equipamentos!$D$1001</f>
        <v>SI-14C4:DI-BPMSigPatch</v>
      </c>
      <c r="M537" s="10" t="s">
        <v>75</v>
      </c>
      <c r="N537" s="17" t="s">
        <v>82</v>
      </c>
      <c r="O537" s="9" t="str">
        <f aca="false">Def_Sistemas_Conectores_Cabos!$B$8</f>
        <v>SMA-RP 50-ohm</v>
      </c>
      <c r="P537" s="4" t="str">
        <f aca="false">Def_Sistemas_Conectores_Cabos!$B$8</f>
        <v>SMA-RP 50-ohm</v>
      </c>
      <c r="Q537" s="8" t="s">
        <v>83</v>
      </c>
      <c r="R537" s="11" t="n">
        <v>0.5</v>
      </c>
      <c r="S537" s="11" t="n">
        <v>0.5</v>
      </c>
      <c r="T537" s="4" t="str">
        <f aca="false">Def_Sistemas_Conectores_Cabos!$C$8</f>
        <v>Cabo coaxial semi-rígido</v>
      </c>
      <c r="U537" s="18"/>
      <c r="V537" s="13"/>
    </row>
    <row r="538" customFormat="false" ht="15.75" hidden="true" customHeight="true" outlineLevel="0" collapsed="false">
      <c r="A538" s="4" t="str">
        <f aca="false">Def_Sistemas_Conectores_Cabos!$A$22</f>
        <v>BPM de elétrons</v>
      </c>
      <c r="B538" s="5" t="str">
        <f aca="false">Datas_Entregas!$A$3</f>
        <v>BTS/Anel</v>
      </c>
      <c r="C538" s="6" t="n">
        <f aca="false" t="array" ref="C538:C538">INDEX(Datas_Entregas!$B$2:$B$100, MATCH(B538, Datas_Entregas!$A$2:$A$100, 0), 1)</f>
        <v>43296</v>
      </c>
      <c r="D538" s="5" t="str">
        <f aca="false">Def_Status_Montagem!$A$4</f>
        <v>Comprado / Esperando entrega</v>
      </c>
      <c r="E538" s="4" t="str">
        <f aca="false">Def_Status_Montagem!$B$4</f>
        <v>Contratada (inclui etiqueta)</v>
      </c>
      <c r="F538" s="7"/>
      <c r="G538" s="8"/>
      <c r="H538" s="7" t="str">
        <f aca="false" t="array" ref="H538:H538">INDEX(Def_Instancias_Equipamentos!$E$2:$E$4986, MATCH(K538, Def_Instancias_Equipamentos!$D$2:$D$4986, 0), 1)</f>
        <v>SI-14M1</v>
      </c>
      <c r="I538" s="8" t="str">
        <f aca="false" t="array" ref="I538:I538">INDEX(Def_Instancias_Equipamentos!$E$2:$E$4986, MATCH(L538, Def_Instancias_Equipamentos!$D$2:$D$4986, 0), 1)</f>
        <v>SI-14M1</v>
      </c>
      <c r="J538" s="8" t="str">
        <f aca="false">IF(H538=I538, "INTERNO", "EXTERNO")</f>
        <v>INTERNO</v>
      </c>
      <c r="K538" s="9" t="str">
        <f aca="false">Def_Instancias_Equipamentos!$D$480</f>
        <v>SI-14M1:DI-BPMPkup</v>
      </c>
      <c r="L538" s="4" t="str">
        <f aca="false">Def_Instancias_Equipamentos!$D$1002</f>
        <v>SI-14M1:DI-BPMSigPatch</v>
      </c>
      <c r="M538" s="10" t="s">
        <v>75</v>
      </c>
      <c r="N538" s="17" t="s">
        <v>82</v>
      </c>
      <c r="O538" s="9" t="str">
        <f aca="false">Def_Sistemas_Conectores_Cabos!$B$8</f>
        <v>SMA-RP 50-ohm</v>
      </c>
      <c r="P538" s="4" t="str">
        <f aca="false">Def_Sistemas_Conectores_Cabos!$B$8</f>
        <v>SMA-RP 50-ohm</v>
      </c>
      <c r="Q538" s="8" t="s">
        <v>83</v>
      </c>
      <c r="R538" s="11" t="n">
        <v>0.5</v>
      </c>
      <c r="S538" s="11" t="n">
        <v>0.5</v>
      </c>
      <c r="T538" s="4" t="str">
        <f aca="false">Def_Sistemas_Conectores_Cabos!$C$8</f>
        <v>Cabo coaxial semi-rígido</v>
      </c>
      <c r="U538" s="18"/>
      <c r="V538" s="13"/>
    </row>
    <row r="539" customFormat="false" ht="15.75" hidden="true" customHeight="true" outlineLevel="0" collapsed="false">
      <c r="A539" s="4" t="str">
        <f aca="false">Def_Sistemas_Conectores_Cabos!$A$22</f>
        <v>BPM de elétrons</v>
      </c>
      <c r="B539" s="5" t="str">
        <f aca="false">Datas_Entregas!$A$3</f>
        <v>BTS/Anel</v>
      </c>
      <c r="C539" s="6" t="n">
        <f aca="false" t="array" ref="C539:C539">INDEX(Datas_Entregas!$B$2:$B$100, MATCH(B539, Datas_Entregas!$A$2:$A$100, 0), 1)</f>
        <v>43296</v>
      </c>
      <c r="D539" s="5" t="str">
        <f aca="false">Def_Status_Montagem!$A$4</f>
        <v>Comprado / Esperando entrega</v>
      </c>
      <c r="E539" s="4" t="str">
        <f aca="false">Def_Status_Montagem!$B$4</f>
        <v>Contratada (inclui etiqueta)</v>
      </c>
      <c r="F539" s="7"/>
      <c r="G539" s="8"/>
      <c r="H539" s="7" t="str">
        <f aca="false" t="array" ref="H539:H539">INDEX(Def_Instancias_Equipamentos!$E$2:$E$4986, MATCH(K539, Def_Instancias_Equipamentos!$D$2:$D$4986, 0), 1)</f>
        <v>SI-14M2</v>
      </c>
      <c r="I539" s="8" t="str">
        <f aca="false" t="array" ref="I539:I539">INDEX(Def_Instancias_Equipamentos!$E$2:$E$4986, MATCH(L539, Def_Instancias_Equipamentos!$D$2:$D$4986, 0), 1)</f>
        <v>SI-14M2</v>
      </c>
      <c r="J539" s="8" t="str">
        <f aca="false">IF(H539=I539, "INTERNO", "EXTERNO")</f>
        <v>INTERNO</v>
      </c>
      <c r="K539" s="9" t="str">
        <f aca="false">Def_Instancias_Equipamentos!$D$481</f>
        <v>SI-14M2:DI-BPMPkup</v>
      </c>
      <c r="L539" s="4" t="str">
        <f aca="false">Def_Instancias_Equipamentos!$D$1003</f>
        <v>SI-14M2:DI-BPMSigPatch</v>
      </c>
      <c r="M539" s="10" t="s">
        <v>75</v>
      </c>
      <c r="N539" s="17" t="s">
        <v>82</v>
      </c>
      <c r="O539" s="9" t="str">
        <f aca="false">Def_Sistemas_Conectores_Cabos!$B$8</f>
        <v>SMA-RP 50-ohm</v>
      </c>
      <c r="P539" s="4" t="str">
        <f aca="false">Def_Sistemas_Conectores_Cabos!$B$8</f>
        <v>SMA-RP 50-ohm</v>
      </c>
      <c r="Q539" s="8" t="s">
        <v>83</v>
      </c>
      <c r="R539" s="11" t="n">
        <v>0.5</v>
      </c>
      <c r="S539" s="11" t="n">
        <v>0.5</v>
      </c>
      <c r="T539" s="4" t="str">
        <f aca="false">Def_Sistemas_Conectores_Cabos!$C$8</f>
        <v>Cabo coaxial semi-rígido</v>
      </c>
      <c r="U539" s="18"/>
      <c r="V539" s="13"/>
    </row>
    <row r="540" customFormat="false" ht="15.75" hidden="true" customHeight="true" outlineLevel="0" collapsed="false">
      <c r="A540" s="4" t="str">
        <f aca="false">Def_Sistemas_Conectores_Cabos!$A$22</f>
        <v>BPM de elétrons</v>
      </c>
      <c r="B540" s="5" t="str">
        <f aca="false">Datas_Entregas!$A$3</f>
        <v>BTS/Anel</v>
      </c>
      <c r="C540" s="6" t="n">
        <f aca="false" t="array" ref="C540:C540">INDEX(Datas_Entregas!$B$2:$B$100, MATCH(B540, Datas_Entregas!$A$2:$A$100, 0), 1)</f>
        <v>43296</v>
      </c>
      <c r="D540" s="5" t="str">
        <f aca="false">Def_Status_Montagem!$A$4</f>
        <v>Comprado / Esperando entrega</v>
      </c>
      <c r="E540" s="4" t="str">
        <f aca="false">Def_Status_Montagem!$B$4</f>
        <v>Contratada (inclui etiqueta)</v>
      </c>
      <c r="F540" s="7"/>
      <c r="G540" s="8"/>
      <c r="H540" s="7" t="str">
        <f aca="false" t="array" ref="H540:H540">INDEX(Def_Instancias_Equipamentos!$E$2:$E$4986, MATCH(K540, Def_Instancias_Equipamentos!$D$2:$D$4986, 0), 1)</f>
        <v>SI-14SB</v>
      </c>
      <c r="I540" s="8" t="str">
        <f aca="false" t="array" ref="I540:I540">INDEX(Def_Instancias_Equipamentos!$E$2:$E$4986, MATCH(L540, Def_Instancias_Equipamentos!$D$2:$D$4986, 0), 1)</f>
        <v>SI-14SB</v>
      </c>
      <c r="J540" s="8" t="str">
        <f aca="false">IF(H540=I540, "INTERNO", "EXTERNO")</f>
        <v>INTERNO</v>
      </c>
      <c r="K540" s="9" t="str">
        <f aca="false">Def_Instancias_Equipamentos!$D$556</f>
        <v>SI-14SB:DI-BPMPkup-1</v>
      </c>
      <c r="L540" s="4" t="str">
        <f aca="false">Def_Instancias_Equipamentos!$D$1078</f>
        <v>SI-14SB:DI-BPMSigPatch-1</v>
      </c>
      <c r="M540" s="10" t="s">
        <v>75</v>
      </c>
      <c r="N540" s="17" t="s">
        <v>82</v>
      </c>
      <c r="O540" s="9" t="str">
        <f aca="false">Def_Sistemas_Conectores_Cabos!$B$8</f>
        <v>SMA-RP 50-ohm</v>
      </c>
      <c r="P540" s="4" t="str">
        <f aca="false">Def_Sistemas_Conectores_Cabos!$B$8</f>
        <v>SMA-RP 50-ohm</v>
      </c>
      <c r="Q540" s="8" t="s">
        <v>83</v>
      </c>
      <c r="R540" s="11" t="n">
        <v>0.5</v>
      </c>
      <c r="S540" s="11" t="n">
        <v>0.5</v>
      </c>
      <c r="T540" s="4" t="str">
        <f aca="false">Def_Sistemas_Conectores_Cabos!$C$8</f>
        <v>Cabo coaxial semi-rígido</v>
      </c>
      <c r="U540" s="18"/>
      <c r="V540" s="13"/>
    </row>
    <row r="541" customFormat="false" ht="15.75" hidden="true" customHeight="true" outlineLevel="0" collapsed="false">
      <c r="A541" s="4" t="str">
        <f aca="false">Def_Sistemas_Conectores_Cabos!$A$22</f>
        <v>BPM de elétrons</v>
      </c>
      <c r="B541" s="5" t="str">
        <f aca="false">Datas_Entregas!$A$3</f>
        <v>BTS/Anel</v>
      </c>
      <c r="C541" s="6" t="n">
        <f aca="false" t="array" ref="C541:C541">INDEX(Datas_Entregas!$B$2:$B$100, MATCH(B541, Datas_Entregas!$A$2:$A$100, 0), 1)</f>
        <v>43296</v>
      </c>
      <c r="D541" s="5" t="str">
        <f aca="false">Def_Status_Montagem!$A$4</f>
        <v>Comprado / Esperando entrega</v>
      </c>
      <c r="E541" s="4" t="str">
        <f aca="false">Def_Status_Montagem!$B$4</f>
        <v>Contratada (inclui etiqueta)</v>
      </c>
      <c r="F541" s="7"/>
      <c r="G541" s="8"/>
      <c r="H541" s="7" t="str">
        <f aca="false" t="array" ref="H541:H541">INDEX(Def_Instancias_Equipamentos!$E$2:$E$4986, MATCH(K541, Def_Instancias_Equipamentos!$D$2:$D$4986, 0), 1)</f>
        <v>SI-14SB</v>
      </c>
      <c r="I541" s="8" t="str">
        <f aca="false" t="array" ref="I541:I541">INDEX(Def_Instancias_Equipamentos!$E$2:$E$4986, MATCH(L541, Def_Instancias_Equipamentos!$D$2:$D$4986, 0), 1)</f>
        <v>SI-14SB</v>
      </c>
      <c r="J541" s="8" t="str">
        <f aca="false">IF(H541=I541, "INTERNO", "EXTERNO")</f>
        <v>INTERNO</v>
      </c>
      <c r="K541" s="9" t="str">
        <f aca="false">Def_Instancias_Equipamentos!$D$557</f>
        <v>SI-14SB:DI-BPMPkup-2</v>
      </c>
      <c r="L541" s="4" t="str">
        <f aca="false">Def_Instancias_Equipamentos!$D$1079</f>
        <v>SI-14SB:DI-BPMSigPatch-2</v>
      </c>
      <c r="M541" s="10" t="s">
        <v>75</v>
      </c>
      <c r="N541" s="17" t="s">
        <v>82</v>
      </c>
      <c r="O541" s="9" t="str">
        <f aca="false">Def_Sistemas_Conectores_Cabos!$B$8</f>
        <v>SMA-RP 50-ohm</v>
      </c>
      <c r="P541" s="4" t="str">
        <f aca="false">Def_Sistemas_Conectores_Cabos!$B$8</f>
        <v>SMA-RP 50-ohm</v>
      </c>
      <c r="Q541" s="8" t="s">
        <v>83</v>
      </c>
      <c r="R541" s="11" t="n">
        <v>0.5</v>
      </c>
      <c r="S541" s="11" t="n">
        <v>0.5</v>
      </c>
      <c r="T541" s="4" t="str">
        <f aca="false">Def_Sistemas_Conectores_Cabos!$C$8</f>
        <v>Cabo coaxial semi-rígido</v>
      </c>
      <c r="U541" s="18"/>
      <c r="V541" s="13"/>
    </row>
    <row r="542" customFormat="false" ht="15.75" hidden="true" customHeight="true" outlineLevel="0" collapsed="false">
      <c r="A542" s="4" t="str">
        <f aca="false">Def_Sistemas_Conectores_Cabos!$A$22</f>
        <v>BPM de elétrons</v>
      </c>
      <c r="B542" s="5" t="str">
        <f aca="false">Datas_Entregas!$A$3</f>
        <v>BTS/Anel</v>
      </c>
      <c r="C542" s="6" t="n">
        <f aca="false" t="array" ref="C542:C542">INDEX(Datas_Entregas!$B$2:$B$100, MATCH(B542, Datas_Entregas!$A$2:$A$100, 0), 1)</f>
        <v>43296</v>
      </c>
      <c r="D542" s="5" t="str">
        <f aca="false">Def_Status_Montagem!$A$4</f>
        <v>Comprado / Esperando entrega</v>
      </c>
      <c r="E542" s="4" t="str">
        <f aca="false">Def_Status_Montagem!$B$4</f>
        <v>Contratada (inclui etiqueta)</v>
      </c>
      <c r="F542" s="7"/>
      <c r="G542" s="8"/>
      <c r="H542" s="7" t="str">
        <f aca="false" t="array" ref="H542:H542">INDEX(Def_Instancias_Equipamentos!$E$2:$E$4986, MATCH(K542, Def_Instancias_Equipamentos!$D$2:$D$4986, 0), 1)</f>
        <v>SI-15C1</v>
      </c>
      <c r="I542" s="8" t="str">
        <f aca="false" t="array" ref="I542:I542">INDEX(Def_Instancias_Equipamentos!$E$2:$E$4986, MATCH(L542, Def_Instancias_Equipamentos!$D$2:$D$4986, 0), 1)</f>
        <v>SI-15C1</v>
      </c>
      <c r="J542" s="8" t="str">
        <f aca="false">IF(H542=I542, "INTERNO", "EXTERNO")</f>
        <v>INTERNO</v>
      </c>
      <c r="K542" s="9" t="str">
        <f aca="false">Def_Instancias_Equipamentos!$D$482</f>
        <v>SI-15C1:DI-BPMPkup-1</v>
      </c>
      <c r="L542" s="4" t="str">
        <f aca="false">Def_Instancias_Equipamentos!$D$1004</f>
        <v>SI-15C1:DI-BPMSigPatch-1</v>
      </c>
      <c r="M542" s="10" t="s">
        <v>75</v>
      </c>
      <c r="N542" s="17" t="s">
        <v>82</v>
      </c>
      <c r="O542" s="9" t="str">
        <f aca="false">Def_Sistemas_Conectores_Cabos!$B$8</f>
        <v>SMA-RP 50-ohm</v>
      </c>
      <c r="P542" s="4" t="str">
        <f aca="false">Def_Sistemas_Conectores_Cabos!$B$8</f>
        <v>SMA-RP 50-ohm</v>
      </c>
      <c r="Q542" s="8" t="s">
        <v>83</v>
      </c>
      <c r="R542" s="11" t="n">
        <v>0.5</v>
      </c>
      <c r="S542" s="11" t="n">
        <v>0.5</v>
      </c>
      <c r="T542" s="4" t="str">
        <f aca="false">Def_Sistemas_Conectores_Cabos!$C$8</f>
        <v>Cabo coaxial semi-rígido</v>
      </c>
      <c r="U542" s="18"/>
      <c r="V542" s="13"/>
    </row>
    <row r="543" customFormat="false" ht="15.75" hidden="true" customHeight="true" outlineLevel="0" collapsed="false">
      <c r="A543" s="4" t="str">
        <f aca="false">Def_Sistemas_Conectores_Cabos!$A$22</f>
        <v>BPM de elétrons</v>
      </c>
      <c r="B543" s="5" t="str">
        <f aca="false">Datas_Entregas!$A$3</f>
        <v>BTS/Anel</v>
      </c>
      <c r="C543" s="6" t="n">
        <f aca="false" t="array" ref="C543:C543">INDEX(Datas_Entregas!$B$2:$B$100, MATCH(B543, Datas_Entregas!$A$2:$A$100, 0), 1)</f>
        <v>43296</v>
      </c>
      <c r="D543" s="5" t="str">
        <f aca="false">Def_Status_Montagem!$A$4</f>
        <v>Comprado / Esperando entrega</v>
      </c>
      <c r="E543" s="4" t="str">
        <f aca="false">Def_Status_Montagem!$B$4</f>
        <v>Contratada (inclui etiqueta)</v>
      </c>
      <c r="F543" s="7"/>
      <c r="G543" s="8"/>
      <c r="H543" s="7" t="str">
        <f aca="false" t="array" ref="H543:H543">INDEX(Def_Instancias_Equipamentos!$E$2:$E$4986, MATCH(K543, Def_Instancias_Equipamentos!$D$2:$D$4986, 0), 1)</f>
        <v>SI-15C1</v>
      </c>
      <c r="I543" s="8" t="str">
        <f aca="false" t="array" ref="I543:I543">INDEX(Def_Instancias_Equipamentos!$E$2:$E$4986, MATCH(L543, Def_Instancias_Equipamentos!$D$2:$D$4986, 0), 1)</f>
        <v>SI-15C1</v>
      </c>
      <c r="J543" s="8" t="str">
        <f aca="false">IF(H543=I543, "INTERNO", "EXTERNO")</f>
        <v>INTERNO</v>
      </c>
      <c r="K543" s="9" t="str">
        <f aca="false">Def_Instancias_Equipamentos!$D$483</f>
        <v>SI-15C1:DI-BPMPkup-2</v>
      </c>
      <c r="L543" s="4" t="str">
        <f aca="false">Def_Instancias_Equipamentos!$D$1005</f>
        <v>SI-15C1:DI-BPMSigPatch-2</v>
      </c>
      <c r="M543" s="10" t="s">
        <v>75</v>
      </c>
      <c r="N543" s="17" t="s">
        <v>82</v>
      </c>
      <c r="O543" s="9" t="str">
        <f aca="false">Def_Sistemas_Conectores_Cabos!$B$8</f>
        <v>SMA-RP 50-ohm</v>
      </c>
      <c r="P543" s="4" t="str">
        <f aca="false">Def_Sistemas_Conectores_Cabos!$B$8</f>
        <v>SMA-RP 50-ohm</v>
      </c>
      <c r="Q543" s="8" t="s">
        <v>83</v>
      </c>
      <c r="R543" s="11" t="n">
        <v>0.5</v>
      </c>
      <c r="S543" s="11" t="n">
        <v>0.5</v>
      </c>
      <c r="T543" s="4" t="str">
        <f aca="false">Def_Sistemas_Conectores_Cabos!$C$8</f>
        <v>Cabo coaxial semi-rígido</v>
      </c>
      <c r="U543" s="18"/>
      <c r="V543" s="13"/>
    </row>
    <row r="544" customFormat="false" ht="15.75" hidden="true" customHeight="true" outlineLevel="0" collapsed="false">
      <c r="A544" s="4" t="str">
        <f aca="false">Def_Sistemas_Conectores_Cabos!$A$22</f>
        <v>BPM de elétrons</v>
      </c>
      <c r="B544" s="5" t="str">
        <f aca="false">Datas_Entregas!$A$3</f>
        <v>BTS/Anel</v>
      </c>
      <c r="C544" s="6" t="n">
        <f aca="false" t="array" ref="C544:C544">INDEX(Datas_Entregas!$B$2:$B$100, MATCH(B544, Datas_Entregas!$A$2:$A$100, 0), 1)</f>
        <v>43296</v>
      </c>
      <c r="D544" s="5" t="str">
        <f aca="false">Def_Status_Montagem!$A$4</f>
        <v>Comprado / Esperando entrega</v>
      </c>
      <c r="E544" s="4" t="str">
        <f aca="false">Def_Status_Montagem!$B$4</f>
        <v>Contratada (inclui etiqueta)</v>
      </c>
      <c r="F544" s="7"/>
      <c r="G544" s="8"/>
      <c r="H544" s="7" t="str">
        <f aca="false" t="array" ref="H544:H544">INDEX(Def_Instancias_Equipamentos!$E$2:$E$4986, MATCH(K544, Def_Instancias_Equipamentos!$D$2:$D$4986, 0), 1)</f>
        <v>SI-15C2</v>
      </c>
      <c r="I544" s="8" t="str">
        <f aca="false" t="array" ref="I544:I544">INDEX(Def_Instancias_Equipamentos!$E$2:$E$4986, MATCH(L544, Def_Instancias_Equipamentos!$D$2:$D$4986, 0), 1)</f>
        <v>SI-15C2</v>
      </c>
      <c r="J544" s="8" t="str">
        <f aca="false">IF(H544=I544, "INTERNO", "EXTERNO")</f>
        <v>INTERNO</v>
      </c>
      <c r="K544" s="9" t="str">
        <f aca="false">Def_Instancias_Equipamentos!$D$484</f>
        <v>SI-15C2:DI-BPMPkup</v>
      </c>
      <c r="L544" s="4" t="str">
        <f aca="false">Def_Instancias_Equipamentos!$D$1006</f>
        <v>SI-15C2:DI-BPMSigPatch</v>
      </c>
      <c r="M544" s="10" t="s">
        <v>75</v>
      </c>
      <c r="N544" s="17" t="s">
        <v>82</v>
      </c>
      <c r="O544" s="9" t="str">
        <f aca="false">Def_Sistemas_Conectores_Cabos!$B$8</f>
        <v>SMA-RP 50-ohm</v>
      </c>
      <c r="P544" s="4" t="str">
        <f aca="false">Def_Sistemas_Conectores_Cabos!$B$8</f>
        <v>SMA-RP 50-ohm</v>
      </c>
      <c r="Q544" s="8" t="s">
        <v>83</v>
      </c>
      <c r="R544" s="11" t="n">
        <v>0.5</v>
      </c>
      <c r="S544" s="11" t="n">
        <v>0.5</v>
      </c>
      <c r="T544" s="4" t="str">
        <f aca="false">Def_Sistemas_Conectores_Cabos!$C$8</f>
        <v>Cabo coaxial semi-rígido</v>
      </c>
      <c r="U544" s="18"/>
      <c r="V544" s="13"/>
    </row>
    <row r="545" customFormat="false" ht="15.75" hidden="true" customHeight="true" outlineLevel="0" collapsed="false">
      <c r="A545" s="4" t="str">
        <f aca="false">Def_Sistemas_Conectores_Cabos!$A$22</f>
        <v>BPM de elétrons</v>
      </c>
      <c r="B545" s="5" t="str">
        <f aca="false">Datas_Entregas!$A$3</f>
        <v>BTS/Anel</v>
      </c>
      <c r="C545" s="6" t="n">
        <f aca="false" t="array" ref="C545:C545">INDEX(Datas_Entregas!$B$2:$B$100, MATCH(B545, Datas_Entregas!$A$2:$A$100, 0), 1)</f>
        <v>43296</v>
      </c>
      <c r="D545" s="5" t="str">
        <f aca="false">Def_Status_Montagem!$A$4</f>
        <v>Comprado / Esperando entrega</v>
      </c>
      <c r="E545" s="4" t="str">
        <f aca="false">Def_Status_Montagem!$B$4</f>
        <v>Contratada (inclui etiqueta)</v>
      </c>
      <c r="F545" s="7"/>
      <c r="G545" s="8"/>
      <c r="H545" s="7" t="str">
        <f aca="false" t="array" ref="H545:H545">INDEX(Def_Instancias_Equipamentos!$E$2:$E$4986, MATCH(K545, Def_Instancias_Equipamentos!$D$2:$D$4986, 0), 1)</f>
        <v>SI-15C3</v>
      </c>
      <c r="I545" s="8" t="str">
        <f aca="false" t="array" ref="I545:I545">INDEX(Def_Instancias_Equipamentos!$E$2:$E$4986, MATCH(L545, Def_Instancias_Equipamentos!$D$2:$D$4986, 0), 1)</f>
        <v>SI-15C3</v>
      </c>
      <c r="J545" s="8" t="str">
        <f aca="false">IF(H545=I545, "INTERNO", "EXTERNO")</f>
        <v>INTERNO</v>
      </c>
      <c r="K545" s="9" t="str">
        <f aca="false">Def_Instancias_Equipamentos!$D$485</f>
        <v>SI-15C3:DI-BPMPkup-1</v>
      </c>
      <c r="L545" s="4" t="str">
        <f aca="false">Def_Instancias_Equipamentos!$D$1007</f>
        <v>SI-15C3:DI-BPMSigPatch-1</v>
      </c>
      <c r="M545" s="10" t="s">
        <v>75</v>
      </c>
      <c r="N545" s="17" t="s">
        <v>82</v>
      </c>
      <c r="O545" s="9" t="str">
        <f aca="false">Def_Sistemas_Conectores_Cabos!$B$8</f>
        <v>SMA-RP 50-ohm</v>
      </c>
      <c r="P545" s="4" t="str">
        <f aca="false">Def_Sistemas_Conectores_Cabos!$B$8</f>
        <v>SMA-RP 50-ohm</v>
      </c>
      <c r="Q545" s="8" t="s">
        <v>83</v>
      </c>
      <c r="R545" s="11" t="n">
        <v>0.5</v>
      </c>
      <c r="S545" s="11" t="n">
        <v>0.5</v>
      </c>
      <c r="T545" s="4" t="str">
        <f aca="false">Def_Sistemas_Conectores_Cabos!$C$8</f>
        <v>Cabo coaxial semi-rígido</v>
      </c>
      <c r="U545" s="18"/>
      <c r="V545" s="13"/>
    </row>
    <row r="546" customFormat="false" ht="15.75" hidden="true" customHeight="true" outlineLevel="0" collapsed="false">
      <c r="A546" s="4" t="str">
        <f aca="false">Def_Sistemas_Conectores_Cabos!$A$22</f>
        <v>BPM de elétrons</v>
      </c>
      <c r="B546" s="5" t="str">
        <f aca="false">Datas_Entregas!$A$3</f>
        <v>BTS/Anel</v>
      </c>
      <c r="C546" s="6" t="n">
        <f aca="false" t="array" ref="C546:C546">INDEX(Datas_Entregas!$B$2:$B$100, MATCH(B546, Datas_Entregas!$A$2:$A$100, 0), 1)</f>
        <v>43296</v>
      </c>
      <c r="D546" s="5" t="str">
        <f aca="false">Def_Status_Montagem!$A$4</f>
        <v>Comprado / Esperando entrega</v>
      </c>
      <c r="E546" s="4" t="str">
        <f aca="false">Def_Status_Montagem!$B$4</f>
        <v>Contratada (inclui etiqueta)</v>
      </c>
      <c r="F546" s="7"/>
      <c r="G546" s="8"/>
      <c r="H546" s="7" t="str">
        <f aca="false" t="array" ref="H546:H546">INDEX(Def_Instancias_Equipamentos!$E$2:$E$4986, MATCH(K546, Def_Instancias_Equipamentos!$D$2:$D$4986, 0), 1)</f>
        <v>SI-15C3</v>
      </c>
      <c r="I546" s="8" t="str">
        <f aca="false" t="array" ref="I546:I546">INDEX(Def_Instancias_Equipamentos!$E$2:$E$4986, MATCH(L546, Def_Instancias_Equipamentos!$D$2:$D$4986, 0), 1)</f>
        <v>SI-15C3</v>
      </c>
      <c r="J546" s="8" t="str">
        <f aca="false">IF(H546=I546, "INTERNO", "EXTERNO")</f>
        <v>INTERNO</v>
      </c>
      <c r="K546" s="9" t="str">
        <f aca="false">Def_Instancias_Equipamentos!$D$486</f>
        <v>SI-15C3:DI-BPMPkup-2</v>
      </c>
      <c r="L546" s="4" t="str">
        <f aca="false">Def_Instancias_Equipamentos!$D$1008</f>
        <v>SI-15C3:DI-BPMSigPatch-2</v>
      </c>
      <c r="M546" s="10" t="s">
        <v>75</v>
      </c>
      <c r="N546" s="17" t="s">
        <v>82</v>
      </c>
      <c r="O546" s="9" t="str">
        <f aca="false">Def_Sistemas_Conectores_Cabos!$B$8</f>
        <v>SMA-RP 50-ohm</v>
      </c>
      <c r="P546" s="4" t="str">
        <f aca="false">Def_Sistemas_Conectores_Cabos!$B$8</f>
        <v>SMA-RP 50-ohm</v>
      </c>
      <c r="Q546" s="8" t="s">
        <v>83</v>
      </c>
      <c r="R546" s="11" t="n">
        <v>0.5</v>
      </c>
      <c r="S546" s="11" t="n">
        <v>0.5</v>
      </c>
      <c r="T546" s="4" t="str">
        <f aca="false">Def_Sistemas_Conectores_Cabos!$C$8</f>
        <v>Cabo coaxial semi-rígido</v>
      </c>
      <c r="U546" s="18"/>
      <c r="V546" s="13"/>
    </row>
    <row r="547" customFormat="false" ht="15.75" hidden="true" customHeight="true" outlineLevel="0" collapsed="false">
      <c r="A547" s="4" t="str">
        <f aca="false">Def_Sistemas_Conectores_Cabos!$A$22</f>
        <v>BPM de elétrons</v>
      </c>
      <c r="B547" s="5" t="str">
        <f aca="false">Datas_Entregas!$A$3</f>
        <v>BTS/Anel</v>
      </c>
      <c r="C547" s="6" t="n">
        <f aca="false" t="array" ref="C547:C547">INDEX(Datas_Entregas!$B$2:$B$100, MATCH(B547, Datas_Entregas!$A$2:$A$100, 0), 1)</f>
        <v>43296</v>
      </c>
      <c r="D547" s="5" t="str">
        <f aca="false">Def_Status_Montagem!$A$4</f>
        <v>Comprado / Esperando entrega</v>
      </c>
      <c r="E547" s="4" t="str">
        <f aca="false">Def_Status_Montagem!$B$4</f>
        <v>Contratada (inclui etiqueta)</v>
      </c>
      <c r="F547" s="7"/>
      <c r="G547" s="8"/>
      <c r="H547" s="7" t="str">
        <f aca="false" t="array" ref="H547:H547">INDEX(Def_Instancias_Equipamentos!$E$2:$E$4986, MATCH(K547, Def_Instancias_Equipamentos!$D$2:$D$4986, 0), 1)</f>
        <v>SI-15C4</v>
      </c>
      <c r="I547" s="8" t="str">
        <f aca="false" t="array" ref="I547:I547">INDEX(Def_Instancias_Equipamentos!$E$2:$E$4986, MATCH(L547, Def_Instancias_Equipamentos!$D$2:$D$4986, 0), 1)</f>
        <v>SI-15C4</v>
      </c>
      <c r="J547" s="8" t="str">
        <f aca="false">IF(H547=I547, "INTERNO", "EXTERNO")</f>
        <v>INTERNO</v>
      </c>
      <c r="K547" s="9" t="str">
        <f aca="false">Def_Instancias_Equipamentos!$D$487</f>
        <v>SI-15C4:DI-BPMPkup</v>
      </c>
      <c r="L547" s="4" t="str">
        <f aca="false">Def_Instancias_Equipamentos!$D$1009</f>
        <v>SI-15C4:DI-BPMSigPatch</v>
      </c>
      <c r="M547" s="10" t="s">
        <v>75</v>
      </c>
      <c r="N547" s="17" t="s">
        <v>82</v>
      </c>
      <c r="O547" s="9" t="str">
        <f aca="false">Def_Sistemas_Conectores_Cabos!$B$8</f>
        <v>SMA-RP 50-ohm</v>
      </c>
      <c r="P547" s="4" t="str">
        <f aca="false">Def_Sistemas_Conectores_Cabos!$B$8</f>
        <v>SMA-RP 50-ohm</v>
      </c>
      <c r="Q547" s="8" t="s">
        <v>83</v>
      </c>
      <c r="R547" s="11" t="n">
        <v>0.5</v>
      </c>
      <c r="S547" s="11" t="n">
        <v>0.5</v>
      </c>
      <c r="T547" s="4" t="str">
        <f aca="false">Def_Sistemas_Conectores_Cabos!$C$8</f>
        <v>Cabo coaxial semi-rígido</v>
      </c>
      <c r="U547" s="18"/>
      <c r="V547" s="13"/>
    </row>
    <row r="548" customFormat="false" ht="15.75" hidden="true" customHeight="true" outlineLevel="0" collapsed="false">
      <c r="A548" s="4" t="str">
        <f aca="false">Def_Sistemas_Conectores_Cabos!$A$22</f>
        <v>BPM de elétrons</v>
      </c>
      <c r="B548" s="5" t="str">
        <f aca="false">Datas_Entregas!$A$3</f>
        <v>BTS/Anel</v>
      </c>
      <c r="C548" s="6" t="n">
        <f aca="false" t="array" ref="C548:C548">INDEX(Datas_Entregas!$B$2:$B$100, MATCH(B548, Datas_Entregas!$A$2:$A$100, 0), 1)</f>
        <v>43296</v>
      </c>
      <c r="D548" s="5" t="str">
        <f aca="false">Def_Status_Montagem!$A$4</f>
        <v>Comprado / Esperando entrega</v>
      </c>
      <c r="E548" s="4" t="str">
        <f aca="false">Def_Status_Montagem!$B$4</f>
        <v>Contratada (inclui etiqueta)</v>
      </c>
      <c r="F548" s="7"/>
      <c r="G548" s="8"/>
      <c r="H548" s="7" t="str">
        <f aca="false" t="array" ref="H548:H548">INDEX(Def_Instancias_Equipamentos!$E$2:$E$4986, MATCH(K548, Def_Instancias_Equipamentos!$D$2:$D$4986, 0), 1)</f>
        <v>SI-15M1</v>
      </c>
      <c r="I548" s="8" t="str">
        <f aca="false" t="array" ref="I548:I548">INDEX(Def_Instancias_Equipamentos!$E$2:$E$4986, MATCH(L548, Def_Instancias_Equipamentos!$D$2:$D$4986, 0), 1)</f>
        <v>SI-15M1</v>
      </c>
      <c r="J548" s="8" t="str">
        <f aca="false">IF(H548=I548, "INTERNO", "EXTERNO")</f>
        <v>INTERNO</v>
      </c>
      <c r="K548" s="9" t="str">
        <f aca="false">Def_Instancias_Equipamentos!$D$488</f>
        <v>SI-15M1:DI-BPMPkup</v>
      </c>
      <c r="L548" s="4" t="str">
        <f aca="false">Def_Instancias_Equipamentos!$D$1010</f>
        <v>SI-15M1:DI-BPMSigPatch</v>
      </c>
      <c r="M548" s="10" t="s">
        <v>75</v>
      </c>
      <c r="N548" s="17" t="s">
        <v>82</v>
      </c>
      <c r="O548" s="9" t="str">
        <f aca="false">Def_Sistemas_Conectores_Cabos!$B$8</f>
        <v>SMA-RP 50-ohm</v>
      </c>
      <c r="P548" s="4" t="str">
        <f aca="false">Def_Sistemas_Conectores_Cabos!$B$8</f>
        <v>SMA-RP 50-ohm</v>
      </c>
      <c r="Q548" s="8" t="s">
        <v>83</v>
      </c>
      <c r="R548" s="11" t="n">
        <v>0.5</v>
      </c>
      <c r="S548" s="11" t="n">
        <v>0.5</v>
      </c>
      <c r="T548" s="4" t="str">
        <f aca="false">Def_Sistemas_Conectores_Cabos!$C$8</f>
        <v>Cabo coaxial semi-rígido</v>
      </c>
      <c r="U548" s="18"/>
      <c r="V548" s="13"/>
    </row>
    <row r="549" customFormat="false" ht="15.75" hidden="true" customHeight="true" outlineLevel="0" collapsed="false">
      <c r="A549" s="4" t="str">
        <f aca="false">Def_Sistemas_Conectores_Cabos!$A$22</f>
        <v>BPM de elétrons</v>
      </c>
      <c r="B549" s="5" t="str">
        <f aca="false">Datas_Entregas!$A$3</f>
        <v>BTS/Anel</v>
      </c>
      <c r="C549" s="6" t="n">
        <f aca="false" t="array" ref="C549:C549">INDEX(Datas_Entregas!$B$2:$B$100, MATCH(B549, Datas_Entregas!$A$2:$A$100, 0), 1)</f>
        <v>43296</v>
      </c>
      <c r="D549" s="5" t="str">
        <f aca="false">Def_Status_Montagem!$A$4</f>
        <v>Comprado / Esperando entrega</v>
      </c>
      <c r="E549" s="4" t="str">
        <f aca="false">Def_Status_Montagem!$B$4</f>
        <v>Contratada (inclui etiqueta)</v>
      </c>
      <c r="F549" s="7"/>
      <c r="G549" s="8"/>
      <c r="H549" s="7" t="str">
        <f aca="false" t="array" ref="H549:H549">INDEX(Def_Instancias_Equipamentos!$E$2:$E$4986, MATCH(K549, Def_Instancias_Equipamentos!$D$2:$D$4986, 0), 1)</f>
        <v>SI-15M2</v>
      </c>
      <c r="I549" s="8" t="str">
        <f aca="false" t="array" ref="I549:I549">INDEX(Def_Instancias_Equipamentos!$E$2:$E$4986, MATCH(L549, Def_Instancias_Equipamentos!$D$2:$D$4986, 0), 1)</f>
        <v>SI-15M2</v>
      </c>
      <c r="J549" s="8" t="str">
        <f aca="false">IF(H549=I549, "INTERNO", "EXTERNO")</f>
        <v>INTERNO</v>
      </c>
      <c r="K549" s="9" t="str">
        <f aca="false">Def_Instancias_Equipamentos!$D$489</f>
        <v>SI-15M2:DI-BPMPkup</v>
      </c>
      <c r="L549" s="4" t="str">
        <f aca="false">Def_Instancias_Equipamentos!$D$1011</f>
        <v>SI-15M2:DI-BPMSigPatch</v>
      </c>
      <c r="M549" s="10" t="s">
        <v>75</v>
      </c>
      <c r="N549" s="17" t="s">
        <v>82</v>
      </c>
      <c r="O549" s="9" t="str">
        <f aca="false">Def_Sistemas_Conectores_Cabos!$B$8</f>
        <v>SMA-RP 50-ohm</v>
      </c>
      <c r="P549" s="4" t="str">
        <f aca="false">Def_Sistemas_Conectores_Cabos!$B$8</f>
        <v>SMA-RP 50-ohm</v>
      </c>
      <c r="Q549" s="8" t="s">
        <v>83</v>
      </c>
      <c r="R549" s="11" t="n">
        <v>0.5</v>
      </c>
      <c r="S549" s="11" t="n">
        <v>0.5</v>
      </c>
      <c r="T549" s="4" t="str">
        <f aca="false">Def_Sistemas_Conectores_Cabos!$C$8</f>
        <v>Cabo coaxial semi-rígido</v>
      </c>
      <c r="U549" s="18"/>
      <c r="V549" s="13"/>
    </row>
    <row r="550" customFormat="false" ht="15.75" hidden="true" customHeight="true" outlineLevel="0" collapsed="false">
      <c r="A550" s="4" t="str">
        <f aca="false">Def_Sistemas_Conectores_Cabos!$A$22</f>
        <v>BPM de elétrons</v>
      </c>
      <c r="B550" s="5" t="str">
        <f aca="false">Datas_Entregas!$A$3</f>
        <v>BTS/Anel</v>
      </c>
      <c r="C550" s="6" t="n">
        <f aca="false" t="array" ref="C550:C550">INDEX(Datas_Entregas!$B$2:$B$100, MATCH(B550, Datas_Entregas!$A$2:$A$100, 0), 1)</f>
        <v>43296</v>
      </c>
      <c r="D550" s="5" t="str">
        <f aca="false">Def_Status_Montagem!$A$4</f>
        <v>Comprado / Esperando entrega</v>
      </c>
      <c r="E550" s="4" t="str">
        <f aca="false">Def_Status_Montagem!$B$4</f>
        <v>Contratada (inclui etiqueta)</v>
      </c>
      <c r="F550" s="7"/>
      <c r="G550" s="8"/>
      <c r="H550" s="7" t="str">
        <f aca="false" t="array" ref="H550:H550">INDEX(Def_Instancias_Equipamentos!$E$2:$E$4986, MATCH(K550, Def_Instancias_Equipamentos!$D$2:$D$4986, 0), 1)</f>
        <v>SI-15SP</v>
      </c>
      <c r="I550" s="8" t="str">
        <f aca="false" t="array" ref="I550:I550">INDEX(Def_Instancias_Equipamentos!$E$2:$E$4986, MATCH(L550, Def_Instancias_Equipamentos!$D$2:$D$4986, 0), 1)</f>
        <v>SI-15SP</v>
      </c>
      <c r="J550" s="8" t="str">
        <f aca="false">IF(H550=I550, "INTERNO", "EXTERNO")</f>
        <v>INTERNO</v>
      </c>
      <c r="K550" s="9" t="str">
        <f aca="false">Def_Instancias_Equipamentos!$D$558</f>
        <v>SI-15SP:DI-BPMPkup-1</v>
      </c>
      <c r="L550" s="4" t="str">
        <f aca="false">Def_Instancias_Equipamentos!$D$1080</f>
        <v>SI-15SP:DI-BPMSigPatch-1</v>
      </c>
      <c r="M550" s="10" t="s">
        <v>75</v>
      </c>
      <c r="N550" s="17" t="s">
        <v>82</v>
      </c>
      <c r="O550" s="9" t="str">
        <f aca="false">Def_Sistemas_Conectores_Cabos!$B$8</f>
        <v>SMA-RP 50-ohm</v>
      </c>
      <c r="P550" s="4" t="str">
        <f aca="false">Def_Sistemas_Conectores_Cabos!$B$8</f>
        <v>SMA-RP 50-ohm</v>
      </c>
      <c r="Q550" s="8" t="s">
        <v>83</v>
      </c>
      <c r="R550" s="11" t="n">
        <v>0.5</v>
      </c>
      <c r="S550" s="11" t="n">
        <v>0.5</v>
      </c>
      <c r="T550" s="4" t="str">
        <f aca="false">Def_Sistemas_Conectores_Cabos!$C$8</f>
        <v>Cabo coaxial semi-rígido</v>
      </c>
      <c r="U550" s="18"/>
      <c r="V550" s="13"/>
    </row>
    <row r="551" customFormat="false" ht="15.75" hidden="true" customHeight="true" outlineLevel="0" collapsed="false">
      <c r="A551" s="4" t="str">
        <f aca="false">Def_Sistemas_Conectores_Cabos!$A$22</f>
        <v>BPM de elétrons</v>
      </c>
      <c r="B551" s="5" t="str">
        <f aca="false">Datas_Entregas!$A$3</f>
        <v>BTS/Anel</v>
      </c>
      <c r="C551" s="6" t="n">
        <f aca="false" t="array" ref="C551:C551">INDEX(Datas_Entregas!$B$2:$B$100, MATCH(B551, Datas_Entregas!$A$2:$A$100, 0), 1)</f>
        <v>43296</v>
      </c>
      <c r="D551" s="5" t="str">
        <f aca="false">Def_Status_Montagem!$A$4</f>
        <v>Comprado / Esperando entrega</v>
      </c>
      <c r="E551" s="4" t="str">
        <f aca="false">Def_Status_Montagem!$B$4</f>
        <v>Contratada (inclui etiqueta)</v>
      </c>
      <c r="F551" s="7"/>
      <c r="G551" s="8"/>
      <c r="H551" s="7" t="str">
        <f aca="false" t="array" ref="H551:H551">INDEX(Def_Instancias_Equipamentos!$E$2:$E$4986, MATCH(K551, Def_Instancias_Equipamentos!$D$2:$D$4986, 0), 1)</f>
        <v>SI-15SP</v>
      </c>
      <c r="I551" s="8" t="str">
        <f aca="false" t="array" ref="I551:I551">INDEX(Def_Instancias_Equipamentos!$E$2:$E$4986, MATCH(L551, Def_Instancias_Equipamentos!$D$2:$D$4986, 0), 1)</f>
        <v>SI-15SP</v>
      </c>
      <c r="J551" s="8" t="str">
        <f aca="false">IF(H551=I551, "INTERNO", "EXTERNO")</f>
        <v>INTERNO</v>
      </c>
      <c r="K551" s="9" t="str">
        <f aca="false">Def_Instancias_Equipamentos!$D$559</f>
        <v>SI-15SP:DI-BPMPkup-2</v>
      </c>
      <c r="L551" s="4" t="str">
        <f aca="false">Def_Instancias_Equipamentos!$D$1081</f>
        <v>SI-15SP:DI-BPMSigPatch-2</v>
      </c>
      <c r="M551" s="10" t="s">
        <v>75</v>
      </c>
      <c r="N551" s="17" t="s">
        <v>82</v>
      </c>
      <c r="O551" s="9" t="str">
        <f aca="false">Def_Sistemas_Conectores_Cabos!$B$8</f>
        <v>SMA-RP 50-ohm</v>
      </c>
      <c r="P551" s="4" t="str">
        <f aca="false">Def_Sistemas_Conectores_Cabos!$B$8</f>
        <v>SMA-RP 50-ohm</v>
      </c>
      <c r="Q551" s="8" t="s">
        <v>83</v>
      </c>
      <c r="R551" s="11" t="n">
        <v>0.5</v>
      </c>
      <c r="S551" s="11" t="n">
        <v>0.5</v>
      </c>
      <c r="T551" s="4" t="str">
        <f aca="false">Def_Sistemas_Conectores_Cabos!$C$8</f>
        <v>Cabo coaxial semi-rígido</v>
      </c>
      <c r="U551" s="18"/>
      <c r="V551" s="13"/>
    </row>
    <row r="552" customFormat="false" ht="15.75" hidden="true" customHeight="true" outlineLevel="0" collapsed="false">
      <c r="A552" s="4" t="str">
        <f aca="false">Def_Sistemas_Conectores_Cabos!$A$22</f>
        <v>BPM de elétrons</v>
      </c>
      <c r="B552" s="5" t="str">
        <f aca="false">Datas_Entregas!$A$3</f>
        <v>BTS/Anel</v>
      </c>
      <c r="C552" s="6" t="n">
        <f aca="false" t="array" ref="C552:C552">INDEX(Datas_Entregas!$B$2:$B$100, MATCH(B552, Datas_Entregas!$A$2:$A$100, 0), 1)</f>
        <v>43296</v>
      </c>
      <c r="D552" s="5" t="str">
        <f aca="false">Def_Status_Montagem!$A$4</f>
        <v>Comprado / Esperando entrega</v>
      </c>
      <c r="E552" s="4" t="str">
        <f aca="false">Def_Status_Montagem!$B$4</f>
        <v>Contratada (inclui etiqueta)</v>
      </c>
      <c r="F552" s="7"/>
      <c r="G552" s="8"/>
      <c r="H552" s="7" t="str">
        <f aca="false" t="array" ref="H552:H552">INDEX(Def_Instancias_Equipamentos!$E$2:$E$4986, MATCH(K552, Def_Instancias_Equipamentos!$D$2:$D$4986, 0), 1)</f>
        <v>SI-16C1</v>
      </c>
      <c r="I552" s="8" t="str">
        <f aca="false" t="array" ref="I552:I552">INDEX(Def_Instancias_Equipamentos!$E$2:$E$4986, MATCH(L552, Def_Instancias_Equipamentos!$D$2:$D$4986, 0), 1)</f>
        <v>SI-16C1</v>
      </c>
      <c r="J552" s="8" t="str">
        <f aca="false">IF(H552=I552, "INTERNO", "EXTERNO")</f>
        <v>INTERNO</v>
      </c>
      <c r="K552" s="9" t="str">
        <f aca="false">Def_Instancias_Equipamentos!$D$490</f>
        <v>SI-16C1:DI-BPMPkup-1</v>
      </c>
      <c r="L552" s="4" t="str">
        <f aca="false">Def_Instancias_Equipamentos!$D$1012</f>
        <v>SI-16C1:DI-BPMSigPatch-1</v>
      </c>
      <c r="M552" s="10" t="s">
        <v>75</v>
      </c>
      <c r="N552" s="17" t="s">
        <v>82</v>
      </c>
      <c r="O552" s="9" t="str">
        <f aca="false">Def_Sistemas_Conectores_Cabos!$B$8</f>
        <v>SMA-RP 50-ohm</v>
      </c>
      <c r="P552" s="4" t="str">
        <f aca="false">Def_Sistemas_Conectores_Cabos!$B$8</f>
        <v>SMA-RP 50-ohm</v>
      </c>
      <c r="Q552" s="8" t="s">
        <v>83</v>
      </c>
      <c r="R552" s="11" t="n">
        <v>0.5</v>
      </c>
      <c r="S552" s="11" t="n">
        <v>0.5</v>
      </c>
      <c r="T552" s="4" t="str">
        <f aca="false">Def_Sistemas_Conectores_Cabos!$C$8</f>
        <v>Cabo coaxial semi-rígido</v>
      </c>
      <c r="U552" s="18"/>
      <c r="V552" s="13"/>
    </row>
    <row r="553" customFormat="false" ht="15.75" hidden="true" customHeight="true" outlineLevel="0" collapsed="false">
      <c r="A553" s="4" t="str">
        <f aca="false">Def_Sistemas_Conectores_Cabos!$A$22</f>
        <v>BPM de elétrons</v>
      </c>
      <c r="B553" s="5" t="str">
        <f aca="false">Datas_Entregas!$A$3</f>
        <v>BTS/Anel</v>
      </c>
      <c r="C553" s="6" t="n">
        <f aca="false" t="array" ref="C553:C553">INDEX(Datas_Entregas!$B$2:$B$100, MATCH(B553, Datas_Entregas!$A$2:$A$100, 0), 1)</f>
        <v>43296</v>
      </c>
      <c r="D553" s="5" t="str">
        <f aca="false">Def_Status_Montagem!$A$4</f>
        <v>Comprado / Esperando entrega</v>
      </c>
      <c r="E553" s="4" t="str">
        <f aca="false">Def_Status_Montagem!$B$4</f>
        <v>Contratada (inclui etiqueta)</v>
      </c>
      <c r="F553" s="7"/>
      <c r="G553" s="8"/>
      <c r="H553" s="7" t="str">
        <f aca="false" t="array" ref="H553:H553">INDEX(Def_Instancias_Equipamentos!$E$2:$E$4986, MATCH(K553, Def_Instancias_Equipamentos!$D$2:$D$4986, 0), 1)</f>
        <v>SI-16C1</v>
      </c>
      <c r="I553" s="8" t="str">
        <f aca="false" t="array" ref="I553:I553">INDEX(Def_Instancias_Equipamentos!$E$2:$E$4986, MATCH(L553, Def_Instancias_Equipamentos!$D$2:$D$4986, 0), 1)</f>
        <v>SI-16C1</v>
      </c>
      <c r="J553" s="8" t="str">
        <f aca="false">IF(H553=I553, "INTERNO", "EXTERNO")</f>
        <v>INTERNO</v>
      </c>
      <c r="K553" s="9" t="str">
        <f aca="false">Def_Instancias_Equipamentos!$D$491</f>
        <v>SI-16C1:DI-BPMPkup-2</v>
      </c>
      <c r="L553" s="4" t="str">
        <f aca="false">Def_Instancias_Equipamentos!$D$1013</f>
        <v>SI-16C1:DI-BPMSigPatch-2</v>
      </c>
      <c r="M553" s="10" t="s">
        <v>75</v>
      </c>
      <c r="N553" s="17" t="s">
        <v>82</v>
      </c>
      <c r="O553" s="9" t="str">
        <f aca="false">Def_Sistemas_Conectores_Cabos!$B$8</f>
        <v>SMA-RP 50-ohm</v>
      </c>
      <c r="P553" s="4" t="str">
        <f aca="false">Def_Sistemas_Conectores_Cabos!$B$8</f>
        <v>SMA-RP 50-ohm</v>
      </c>
      <c r="Q553" s="8" t="s">
        <v>83</v>
      </c>
      <c r="R553" s="11" t="n">
        <v>0.5</v>
      </c>
      <c r="S553" s="11" t="n">
        <v>0.5</v>
      </c>
      <c r="T553" s="4" t="str">
        <f aca="false">Def_Sistemas_Conectores_Cabos!$C$8</f>
        <v>Cabo coaxial semi-rígido</v>
      </c>
      <c r="U553" s="18"/>
      <c r="V553" s="13"/>
    </row>
    <row r="554" customFormat="false" ht="15.75" hidden="true" customHeight="true" outlineLevel="0" collapsed="false">
      <c r="A554" s="4" t="str">
        <f aca="false">Def_Sistemas_Conectores_Cabos!$A$22</f>
        <v>BPM de elétrons</v>
      </c>
      <c r="B554" s="5" t="str">
        <f aca="false">Datas_Entregas!$A$3</f>
        <v>BTS/Anel</v>
      </c>
      <c r="C554" s="6" t="n">
        <f aca="false" t="array" ref="C554:C554">INDEX(Datas_Entregas!$B$2:$B$100, MATCH(B554, Datas_Entregas!$A$2:$A$100, 0), 1)</f>
        <v>43296</v>
      </c>
      <c r="D554" s="5" t="str">
        <f aca="false">Def_Status_Montagem!$A$4</f>
        <v>Comprado / Esperando entrega</v>
      </c>
      <c r="E554" s="4" t="str">
        <f aca="false">Def_Status_Montagem!$B$4</f>
        <v>Contratada (inclui etiqueta)</v>
      </c>
      <c r="F554" s="7"/>
      <c r="G554" s="8"/>
      <c r="H554" s="7" t="str">
        <f aca="false" t="array" ref="H554:H554">INDEX(Def_Instancias_Equipamentos!$E$2:$E$4986, MATCH(K554, Def_Instancias_Equipamentos!$D$2:$D$4986, 0), 1)</f>
        <v>SI-16C2</v>
      </c>
      <c r="I554" s="8" t="str">
        <f aca="false" t="array" ref="I554:I554">INDEX(Def_Instancias_Equipamentos!$E$2:$E$4986, MATCH(L554, Def_Instancias_Equipamentos!$D$2:$D$4986, 0), 1)</f>
        <v>SI-16C2</v>
      </c>
      <c r="J554" s="8" t="str">
        <f aca="false">IF(H554=I554, "INTERNO", "EXTERNO")</f>
        <v>INTERNO</v>
      </c>
      <c r="K554" s="9" t="str">
        <f aca="false">Def_Instancias_Equipamentos!$D$492</f>
        <v>SI-16C2:DI-BPMPkup</v>
      </c>
      <c r="L554" s="4" t="str">
        <f aca="false">Def_Instancias_Equipamentos!$D$1014</f>
        <v>SI-16C2:DI-BPMSigPatch</v>
      </c>
      <c r="M554" s="10" t="s">
        <v>75</v>
      </c>
      <c r="N554" s="17" t="s">
        <v>82</v>
      </c>
      <c r="O554" s="9" t="str">
        <f aca="false">Def_Sistemas_Conectores_Cabos!$B$8</f>
        <v>SMA-RP 50-ohm</v>
      </c>
      <c r="P554" s="4" t="str">
        <f aca="false">Def_Sistemas_Conectores_Cabos!$B$8</f>
        <v>SMA-RP 50-ohm</v>
      </c>
      <c r="Q554" s="8" t="s">
        <v>83</v>
      </c>
      <c r="R554" s="11" t="n">
        <v>0.5</v>
      </c>
      <c r="S554" s="11" t="n">
        <v>0.5</v>
      </c>
      <c r="T554" s="4" t="str">
        <f aca="false">Def_Sistemas_Conectores_Cabos!$C$8</f>
        <v>Cabo coaxial semi-rígido</v>
      </c>
      <c r="U554" s="18"/>
      <c r="V554" s="13"/>
    </row>
    <row r="555" customFormat="false" ht="15.75" hidden="true" customHeight="true" outlineLevel="0" collapsed="false">
      <c r="A555" s="4" t="str">
        <f aca="false">Def_Sistemas_Conectores_Cabos!$A$22</f>
        <v>BPM de elétrons</v>
      </c>
      <c r="B555" s="5" t="str">
        <f aca="false">Datas_Entregas!$A$3</f>
        <v>BTS/Anel</v>
      </c>
      <c r="C555" s="6" t="n">
        <f aca="false" t="array" ref="C555:C555">INDEX(Datas_Entregas!$B$2:$B$100, MATCH(B555, Datas_Entregas!$A$2:$A$100, 0), 1)</f>
        <v>43296</v>
      </c>
      <c r="D555" s="5" t="str">
        <f aca="false">Def_Status_Montagem!$A$4</f>
        <v>Comprado / Esperando entrega</v>
      </c>
      <c r="E555" s="4" t="str">
        <f aca="false">Def_Status_Montagem!$B$4</f>
        <v>Contratada (inclui etiqueta)</v>
      </c>
      <c r="F555" s="7"/>
      <c r="G555" s="8"/>
      <c r="H555" s="7" t="str">
        <f aca="false" t="array" ref="H555:H555">INDEX(Def_Instancias_Equipamentos!$E$2:$E$4986, MATCH(K555, Def_Instancias_Equipamentos!$D$2:$D$4986, 0), 1)</f>
        <v>SI-16C3</v>
      </c>
      <c r="I555" s="8" t="str">
        <f aca="false" t="array" ref="I555:I555">INDEX(Def_Instancias_Equipamentos!$E$2:$E$4986, MATCH(L555, Def_Instancias_Equipamentos!$D$2:$D$4986, 0), 1)</f>
        <v>SI-16C3</v>
      </c>
      <c r="J555" s="8" t="str">
        <f aca="false">IF(H555=I555, "INTERNO", "EXTERNO")</f>
        <v>INTERNO</v>
      </c>
      <c r="K555" s="9" t="str">
        <f aca="false">Def_Instancias_Equipamentos!$D$493</f>
        <v>SI-16C3:DI-BPMPkup-1</v>
      </c>
      <c r="L555" s="4" t="str">
        <f aca="false">Def_Instancias_Equipamentos!$D$1015</f>
        <v>SI-16C3:DI-BPMSigPatch-1</v>
      </c>
      <c r="M555" s="10" t="s">
        <v>75</v>
      </c>
      <c r="N555" s="17" t="s">
        <v>82</v>
      </c>
      <c r="O555" s="9" t="str">
        <f aca="false">Def_Sistemas_Conectores_Cabos!$B$8</f>
        <v>SMA-RP 50-ohm</v>
      </c>
      <c r="P555" s="4" t="str">
        <f aca="false">Def_Sistemas_Conectores_Cabos!$B$8</f>
        <v>SMA-RP 50-ohm</v>
      </c>
      <c r="Q555" s="8" t="s">
        <v>83</v>
      </c>
      <c r="R555" s="11" t="n">
        <v>0.5</v>
      </c>
      <c r="S555" s="11" t="n">
        <v>0.5</v>
      </c>
      <c r="T555" s="4" t="str">
        <f aca="false">Def_Sistemas_Conectores_Cabos!$C$8</f>
        <v>Cabo coaxial semi-rígido</v>
      </c>
      <c r="U555" s="18"/>
      <c r="V555" s="13"/>
    </row>
    <row r="556" customFormat="false" ht="15.75" hidden="true" customHeight="true" outlineLevel="0" collapsed="false">
      <c r="A556" s="4" t="str">
        <f aca="false">Def_Sistemas_Conectores_Cabos!$A$22</f>
        <v>BPM de elétrons</v>
      </c>
      <c r="B556" s="5" t="str">
        <f aca="false">Datas_Entregas!$A$3</f>
        <v>BTS/Anel</v>
      </c>
      <c r="C556" s="6" t="n">
        <f aca="false" t="array" ref="C556:C556">INDEX(Datas_Entregas!$B$2:$B$100, MATCH(B556, Datas_Entregas!$A$2:$A$100, 0), 1)</f>
        <v>43296</v>
      </c>
      <c r="D556" s="5" t="str">
        <f aca="false">Def_Status_Montagem!$A$4</f>
        <v>Comprado / Esperando entrega</v>
      </c>
      <c r="E556" s="4" t="str">
        <f aca="false">Def_Status_Montagem!$B$4</f>
        <v>Contratada (inclui etiqueta)</v>
      </c>
      <c r="F556" s="7"/>
      <c r="G556" s="8"/>
      <c r="H556" s="7" t="str">
        <f aca="false" t="array" ref="H556:H556">INDEX(Def_Instancias_Equipamentos!$E$2:$E$4986, MATCH(K556, Def_Instancias_Equipamentos!$D$2:$D$4986, 0), 1)</f>
        <v>SI-16C3</v>
      </c>
      <c r="I556" s="8" t="str">
        <f aca="false" t="array" ref="I556:I556">INDEX(Def_Instancias_Equipamentos!$E$2:$E$4986, MATCH(L556, Def_Instancias_Equipamentos!$D$2:$D$4986, 0), 1)</f>
        <v>SI-16C3</v>
      </c>
      <c r="J556" s="8" t="str">
        <f aca="false">IF(H556=I556, "INTERNO", "EXTERNO")</f>
        <v>INTERNO</v>
      </c>
      <c r="K556" s="9" t="str">
        <f aca="false">Def_Instancias_Equipamentos!$D$494</f>
        <v>SI-16C3:DI-BPMPkup-2</v>
      </c>
      <c r="L556" s="4" t="str">
        <f aca="false">Def_Instancias_Equipamentos!$D$1016</f>
        <v>SI-16C3:DI-BPMSigPatch-2</v>
      </c>
      <c r="M556" s="10" t="s">
        <v>75</v>
      </c>
      <c r="N556" s="17" t="s">
        <v>82</v>
      </c>
      <c r="O556" s="9" t="str">
        <f aca="false">Def_Sistemas_Conectores_Cabos!$B$8</f>
        <v>SMA-RP 50-ohm</v>
      </c>
      <c r="P556" s="4" t="str">
        <f aca="false">Def_Sistemas_Conectores_Cabos!$B$8</f>
        <v>SMA-RP 50-ohm</v>
      </c>
      <c r="Q556" s="8" t="s">
        <v>83</v>
      </c>
      <c r="R556" s="11" t="n">
        <v>0.5</v>
      </c>
      <c r="S556" s="11" t="n">
        <v>0.5</v>
      </c>
      <c r="T556" s="4" t="str">
        <f aca="false">Def_Sistemas_Conectores_Cabos!$C$8</f>
        <v>Cabo coaxial semi-rígido</v>
      </c>
      <c r="U556" s="18"/>
      <c r="V556" s="13"/>
    </row>
    <row r="557" customFormat="false" ht="15.75" hidden="true" customHeight="true" outlineLevel="0" collapsed="false">
      <c r="A557" s="4" t="str">
        <f aca="false">Def_Sistemas_Conectores_Cabos!$A$22</f>
        <v>BPM de elétrons</v>
      </c>
      <c r="B557" s="5" t="str">
        <f aca="false">Datas_Entregas!$A$3</f>
        <v>BTS/Anel</v>
      </c>
      <c r="C557" s="6" t="n">
        <f aca="false" t="array" ref="C557:C557">INDEX(Datas_Entregas!$B$2:$B$100, MATCH(B557, Datas_Entregas!$A$2:$A$100, 0), 1)</f>
        <v>43296</v>
      </c>
      <c r="D557" s="5" t="str">
        <f aca="false">Def_Status_Montagem!$A$4</f>
        <v>Comprado / Esperando entrega</v>
      </c>
      <c r="E557" s="4" t="str">
        <f aca="false">Def_Status_Montagem!$B$4</f>
        <v>Contratada (inclui etiqueta)</v>
      </c>
      <c r="F557" s="7"/>
      <c r="G557" s="8"/>
      <c r="H557" s="7" t="str">
        <f aca="false" t="array" ref="H557:H557">INDEX(Def_Instancias_Equipamentos!$E$2:$E$4986, MATCH(K557, Def_Instancias_Equipamentos!$D$2:$D$4986, 0), 1)</f>
        <v>SI-16C4</v>
      </c>
      <c r="I557" s="8" t="str">
        <f aca="false" t="array" ref="I557:I557">INDEX(Def_Instancias_Equipamentos!$E$2:$E$4986, MATCH(L557, Def_Instancias_Equipamentos!$D$2:$D$4986, 0), 1)</f>
        <v>SI-16C4</v>
      </c>
      <c r="J557" s="8" t="str">
        <f aca="false">IF(H557=I557, "INTERNO", "EXTERNO")</f>
        <v>INTERNO</v>
      </c>
      <c r="K557" s="9" t="str">
        <f aca="false">Def_Instancias_Equipamentos!$D$495</f>
        <v>SI-16C4:DI-BPMPkup</v>
      </c>
      <c r="L557" s="4" t="str">
        <f aca="false">Def_Instancias_Equipamentos!$D$1017</f>
        <v>SI-16C4:DI-BPMSigPatch</v>
      </c>
      <c r="M557" s="10" t="s">
        <v>75</v>
      </c>
      <c r="N557" s="17" t="s">
        <v>82</v>
      </c>
      <c r="O557" s="9" t="str">
        <f aca="false">Def_Sistemas_Conectores_Cabos!$B$8</f>
        <v>SMA-RP 50-ohm</v>
      </c>
      <c r="P557" s="4" t="str">
        <f aca="false">Def_Sistemas_Conectores_Cabos!$B$8</f>
        <v>SMA-RP 50-ohm</v>
      </c>
      <c r="Q557" s="8" t="s">
        <v>83</v>
      </c>
      <c r="R557" s="11" t="n">
        <v>0.5</v>
      </c>
      <c r="S557" s="11" t="n">
        <v>0.5</v>
      </c>
      <c r="T557" s="4" t="str">
        <f aca="false">Def_Sistemas_Conectores_Cabos!$C$8</f>
        <v>Cabo coaxial semi-rígido</v>
      </c>
      <c r="U557" s="18"/>
      <c r="V557" s="13"/>
    </row>
    <row r="558" customFormat="false" ht="15.75" hidden="true" customHeight="true" outlineLevel="0" collapsed="false">
      <c r="A558" s="4" t="str">
        <f aca="false">Def_Sistemas_Conectores_Cabos!$A$22</f>
        <v>BPM de elétrons</v>
      </c>
      <c r="B558" s="5" t="str">
        <f aca="false">Datas_Entregas!$A$3</f>
        <v>BTS/Anel</v>
      </c>
      <c r="C558" s="6" t="n">
        <f aca="false" t="array" ref="C558:C558">INDEX(Datas_Entregas!$B$2:$B$100, MATCH(B558, Datas_Entregas!$A$2:$A$100, 0), 1)</f>
        <v>43296</v>
      </c>
      <c r="D558" s="5" t="str">
        <f aca="false">Def_Status_Montagem!$A$4</f>
        <v>Comprado / Esperando entrega</v>
      </c>
      <c r="E558" s="4" t="str">
        <f aca="false">Def_Status_Montagem!$B$4</f>
        <v>Contratada (inclui etiqueta)</v>
      </c>
      <c r="F558" s="7"/>
      <c r="G558" s="8"/>
      <c r="H558" s="7" t="str">
        <f aca="false" t="array" ref="H558:H558">INDEX(Def_Instancias_Equipamentos!$E$2:$E$4986, MATCH(K558, Def_Instancias_Equipamentos!$D$2:$D$4986, 0), 1)</f>
        <v>SI-16M1</v>
      </c>
      <c r="I558" s="8" t="str">
        <f aca="false" t="array" ref="I558:I558">INDEX(Def_Instancias_Equipamentos!$E$2:$E$4986, MATCH(L558, Def_Instancias_Equipamentos!$D$2:$D$4986, 0), 1)</f>
        <v>SI-16M1</v>
      </c>
      <c r="J558" s="8" t="str">
        <f aca="false">IF(H558=I558, "INTERNO", "EXTERNO")</f>
        <v>INTERNO</v>
      </c>
      <c r="K558" s="9" t="str">
        <f aca="false">Def_Instancias_Equipamentos!$D$496</f>
        <v>SI-16M1:DI-BPMPkup</v>
      </c>
      <c r="L558" s="4" t="str">
        <f aca="false">Def_Instancias_Equipamentos!$D$1018</f>
        <v>SI-16M1:DI-BPMSigPatch</v>
      </c>
      <c r="M558" s="10" t="s">
        <v>75</v>
      </c>
      <c r="N558" s="17" t="s">
        <v>82</v>
      </c>
      <c r="O558" s="9" t="str">
        <f aca="false">Def_Sistemas_Conectores_Cabos!$B$8</f>
        <v>SMA-RP 50-ohm</v>
      </c>
      <c r="P558" s="4" t="str">
        <f aca="false">Def_Sistemas_Conectores_Cabos!$B$8</f>
        <v>SMA-RP 50-ohm</v>
      </c>
      <c r="Q558" s="8" t="s">
        <v>83</v>
      </c>
      <c r="R558" s="11" t="n">
        <v>0.5</v>
      </c>
      <c r="S558" s="11" t="n">
        <v>0.5</v>
      </c>
      <c r="T558" s="4" t="str">
        <f aca="false">Def_Sistemas_Conectores_Cabos!$C$8</f>
        <v>Cabo coaxial semi-rígido</v>
      </c>
      <c r="U558" s="18"/>
      <c r="V558" s="13"/>
    </row>
    <row r="559" customFormat="false" ht="15.75" hidden="true" customHeight="true" outlineLevel="0" collapsed="false">
      <c r="A559" s="4" t="str">
        <f aca="false">Def_Sistemas_Conectores_Cabos!$A$22</f>
        <v>BPM de elétrons</v>
      </c>
      <c r="B559" s="5" t="str">
        <f aca="false">Datas_Entregas!$A$3</f>
        <v>BTS/Anel</v>
      </c>
      <c r="C559" s="6" t="n">
        <f aca="false" t="array" ref="C559:C559">INDEX(Datas_Entregas!$B$2:$B$100, MATCH(B559, Datas_Entregas!$A$2:$A$100, 0), 1)</f>
        <v>43296</v>
      </c>
      <c r="D559" s="5" t="str">
        <f aca="false">Def_Status_Montagem!$A$4</f>
        <v>Comprado / Esperando entrega</v>
      </c>
      <c r="E559" s="4" t="str">
        <f aca="false">Def_Status_Montagem!$B$4</f>
        <v>Contratada (inclui etiqueta)</v>
      </c>
      <c r="F559" s="7"/>
      <c r="G559" s="8"/>
      <c r="H559" s="7" t="str">
        <f aca="false" t="array" ref="H559:H559">INDEX(Def_Instancias_Equipamentos!$E$2:$E$4986, MATCH(K559, Def_Instancias_Equipamentos!$D$2:$D$4986, 0), 1)</f>
        <v>SI-16M2</v>
      </c>
      <c r="I559" s="8" t="str">
        <f aca="false" t="array" ref="I559:I559">INDEX(Def_Instancias_Equipamentos!$E$2:$E$4986, MATCH(L559, Def_Instancias_Equipamentos!$D$2:$D$4986, 0), 1)</f>
        <v>SI-16M2</v>
      </c>
      <c r="J559" s="8" t="str">
        <f aca="false">IF(H559=I559, "INTERNO", "EXTERNO")</f>
        <v>INTERNO</v>
      </c>
      <c r="K559" s="9" t="str">
        <f aca="false">Def_Instancias_Equipamentos!$D$497</f>
        <v>SI-16M2:DI-BPMPkup</v>
      </c>
      <c r="L559" s="4" t="str">
        <f aca="false">Def_Instancias_Equipamentos!$D$1019</f>
        <v>SI-16M2:DI-BPMSigPatch</v>
      </c>
      <c r="M559" s="10" t="s">
        <v>75</v>
      </c>
      <c r="N559" s="17" t="s">
        <v>82</v>
      </c>
      <c r="O559" s="9" t="str">
        <f aca="false">Def_Sistemas_Conectores_Cabos!$B$8</f>
        <v>SMA-RP 50-ohm</v>
      </c>
      <c r="P559" s="4" t="str">
        <f aca="false">Def_Sistemas_Conectores_Cabos!$B$8</f>
        <v>SMA-RP 50-ohm</v>
      </c>
      <c r="Q559" s="8" t="s">
        <v>83</v>
      </c>
      <c r="R559" s="11" t="n">
        <v>0.5</v>
      </c>
      <c r="S559" s="11" t="n">
        <v>0.5</v>
      </c>
      <c r="T559" s="4" t="str">
        <f aca="false">Def_Sistemas_Conectores_Cabos!$C$8</f>
        <v>Cabo coaxial semi-rígido</v>
      </c>
      <c r="U559" s="18"/>
      <c r="V559" s="13"/>
    </row>
    <row r="560" customFormat="false" ht="15.75" hidden="true" customHeight="true" outlineLevel="0" collapsed="false">
      <c r="A560" s="4" t="str">
        <f aca="false">Def_Sistemas_Conectores_Cabos!$A$22</f>
        <v>BPM de elétrons</v>
      </c>
      <c r="B560" s="5" t="str">
        <f aca="false">Datas_Entregas!$A$3</f>
        <v>BTS/Anel</v>
      </c>
      <c r="C560" s="6" t="n">
        <f aca="false" t="array" ref="C560:C560">INDEX(Datas_Entregas!$B$2:$B$100, MATCH(B560, Datas_Entregas!$A$2:$A$100, 0), 1)</f>
        <v>43296</v>
      </c>
      <c r="D560" s="5" t="str">
        <f aca="false">Def_Status_Montagem!$A$4</f>
        <v>Comprado / Esperando entrega</v>
      </c>
      <c r="E560" s="4" t="str">
        <f aca="false">Def_Status_Montagem!$B$4</f>
        <v>Contratada (inclui etiqueta)</v>
      </c>
      <c r="F560" s="7"/>
      <c r="G560" s="8"/>
      <c r="H560" s="7" t="str">
        <f aca="false" t="array" ref="H560:H560">INDEX(Def_Instancias_Equipamentos!$E$2:$E$4986, MATCH(K560, Def_Instancias_Equipamentos!$D$2:$D$4986, 0), 1)</f>
        <v>SI-16SB</v>
      </c>
      <c r="I560" s="8" t="str">
        <f aca="false" t="array" ref="I560:I560">INDEX(Def_Instancias_Equipamentos!$E$2:$E$4986, MATCH(L560, Def_Instancias_Equipamentos!$D$2:$D$4986, 0), 1)</f>
        <v>SI-16SB</v>
      </c>
      <c r="J560" s="8" t="str">
        <f aca="false">IF(H560=I560, "INTERNO", "EXTERNO")</f>
        <v>INTERNO</v>
      </c>
      <c r="K560" s="9" t="str">
        <f aca="false">Def_Instancias_Equipamentos!$D$560</f>
        <v>SI-16SB:DI-BPMPkup-1</v>
      </c>
      <c r="L560" s="4" t="str">
        <f aca="false">Def_Instancias_Equipamentos!$D$1082</f>
        <v>SI-16SB:DI-BPMSigPatch-1</v>
      </c>
      <c r="M560" s="10" t="s">
        <v>75</v>
      </c>
      <c r="N560" s="17" t="s">
        <v>82</v>
      </c>
      <c r="O560" s="9" t="str">
        <f aca="false">Def_Sistemas_Conectores_Cabos!$B$8</f>
        <v>SMA-RP 50-ohm</v>
      </c>
      <c r="P560" s="4" t="str">
        <f aca="false">Def_Sistemas_Conectores_Cabos!$B$8</f>
        <v>SMA-RP 50-ohm</v>
      </c>
      <c r="Q560" s="8" t="s">
        <v>83</v>
      </c>
      <c r="R560" s="11" t="n">
        <v>0.5</v>
      </c>
      <c r="S560" s="11" t="n">
        <v>0.5</v>
      </c>
      <c r="T560" s="4" t="str">
        <f aca="false">Def_Sistemas_Conectores_Cabos!$C$8</f>
        <v>Cabo coaxial semi-rígido</v>
      </c>
      <c r="U560" s="18"/>
      <c r="V560" s="13"/>
    </row>
    <row r="561" customFormat="false" ht="15.75" hidden="true" customHeight="true" outlineLevel="0" collapsed="false">
      <c r="A561" s="4" t="str">
        <f aca="false">Def_Sistemas_Conectores_Cabos!$A$22</f>
        <v>BPM de elétrons</v>
      </c>
      <c r="B561" s="5" t="str">
        <f aca="false">Datas_Entregas!$A$3</f>
        <v>BTS/Anel</v>
      </c>
      <c r="C561" s="6" t="n">
        <f aca="false" t="array" ref="C561:C561">INDEX(Datas_Entregas!$B$2:$B$100, MATCH(B561, Datas_Entregas!$A$2:$A$100, 0), 1)</f>
        <v>43296</v>
      </c>
      <c r="D561" s="5" t="str">
        <f aca="false">Def_Status_Montagem!$A$4</f>
        <v>Comprado / Esperando entrega</v>
      </c>
      <c r="E561" s="4" t="str">
        <f aca="false">Def_Status_Montagem!$B$4</f>
        <v>Contratada (inclui etiqueta)</v>
      </c>
      <c r="F561" s="7"/>
      <c r="G561" s="8"/>
      <c r="H561" s="7" t="str">
        <f aca="false" t="array" ref="H561:H561">INDEX(Def_Instancias_Equipamentos!$E$2:$E$4986, MATCH(K561, Def_Instancias_Equipamentos!$D$2:$D$4986, 0), 1)</f>
        <v>SI-16SB</v>
      </c>
      <c r="I561" s="8" t="str">
        <f aca="false" t="array" ref="I561:I561">INDEX(Def_Instancias_Equipamentos!$E$2:$E$4986, MATCH(L561, Def_Instancias_Equipamentos!$D$2:$D$4986, 0), 1)</f>
        <v>SI-16SB</v>
      </c>
      <c r="J561" s="8" t="str">
        <f aca="false">IF(H561=I561, "INTERNO", "EXTERNO")</f>
        <v>INTERNO</v>
      </c>
      <c r="K561" s="9" t="str">
        <f aca="false">Def_Instancias_Equipamentos!$D$561</f>
        <v>SI-16SB:DI-BPMPkup-2</v>
      </c>
      <c r="L561" s="4" t="str">
        <f aca="false">Def_Instancias_Equipamentos!$D$1083</f>
        <v>SI-16SB:DI-BPMSigPatch-2</v>
      </c>
      <c r="M561" s="10" t="s">
        <v>75</v>
      </c>
      <c r="N561" s="17" t="s">
        <v>82</v>
      </c>
      <c r="O561" s="9" t="str">
        <f aca="false">Def_Sistemas_Conectores_Cabos!$B$8</f>
        <v>SMA-RP 50-ohm</v>
      </c>
      <c r="P561" s="4" t="str">
        <f aca="false">Def_Sistemas_Conectores_Cabos!$B$8</f>
        <v>SMA-RP 50-ohm</v>
      </c>
      <c r="Q561" s="8" t="s">
        <v>83</v>
      </c>
      <c r="R561" s="11" t="n">
        <v>0.5</v>
      </c>
      <c r="S561" s="11" t="n">
        <v>0.5</v>
      </c>
      <c r="T561" s="4" t="str">
        <f aca="false">Def_Sistemas_Conectores_Cabos!$C$8</f>
        <v>Cabo coaxial semi-rígido</v>
      </c>
      <c r="U561" s="18"/>
      <c r="V561" s="13"/>
    </row>
    <row r="562" customFormat="false" ht="15.75" hidden="true" customHeight="true" outlineLevel="0" collapsed="false">
      <c r="A562" s="4" t="str">
        <f aca="false">Def_Sistemas_Conectores_Cabos!$A$22</f>
        <v>BPM de elétrons</v>
      </c>
      <c r="B562" s="5" t="str">
        <f aca="false">Datas_Entregas!$A$3</f>
        <v>BTS/Anel</v>
      </c>
      <c r="C562" s="6" t="n">
        <f aca="false" t="array" ref="C562:C562">INDEX(Datas_Entregas!$B$2:$B$100, MATCH(B562, Datas_Entregas!$A$2:$A$100, 0), 1)</f>
        <v>43296</v>
      </c>
      <c r="D562" s="5" t="str">
        <f aca="false">Def_Status_Montagem!$A$4</f>
        <v>Comprado / Esperando entrega</v>
      </c>
      <c r="E562" s="4" t="str">
        <f aca="false">Def_Status_Montagem!$B$4</f>
        <v>Contratada (inclui etiqueta)</v>
      </c>
      <c r="F562" s="7"/>
      <c r="G562" s="8"/>
      <c r="H562" s="7" t="str">
        <f aca="false" t="array" ref="H562:H562">INDEX(Def_Instancias_Equipamentos!$E$2:$E$4986, MATCH(K562, Def_Instancias_Equipamentos!$D$2:$D$4986, 0), 1)</f>
        <v>SI-17C1</v>
      </c>
      <c r="I562" s="8" t="str">
        <f aca="false" t="array" ref="I562:I562">INDEX(Def_Instancias_Equipamentos!$E$2:$E$4986, MATCH(L562, Def_Instancias_Equipamentos!$D$2:$D$4986, 0), 1)</f>
        <v>SI-17C1</v>
      </c>
      <c r="J562" s="8" t="str">
        <f aca="false">IF(H562=I562, "INTERNO", "EXTERNO")</f>
        <v>INTERNO</v>
      </c>
      <c r="K562" s="9" t="str">
        <f aca="false">Def_Instancias_Equipamentos!$D$498</f>
        <v>SI-17C1:DI-BPMPkup-1</v>
      </c>
      <c r="L562" s="4" t="str">
        <f aca="false">Def_Instancias_Equipamentos!$D$1020</f>
        <v>SI-17C1:DI-BPMSigPatch-1</v>
      </c>
      <c r="M562" s="10" t="s">
        <v>75</v>
      </c>
      <c r="N562" s="17" t="s">
        <v>82</v>
      </c>
      <c r="O562" s="9" t="str">
        <f aca="false">Def_Sistemas_Conectores_Cabos!$B$8</f>
        <v>SMA-RP 50-ohm</v>
      </c>
      <c r="P562" s="4" t="str">
        <f aca="false">Def_Sistemas_Conectores_Cabos!$B$8</f>
        <v>SMA-RP 50-ohm</v>
      </c>
      <c r="Q562" s="8" t="s">
        <v>83</v>
      </c>
      <c r="R562" s="11" t="n">
        <v>0.5</v>
      </c>
      <c r="S562" s="11" t="n">
        <v>0.5</v>
      </c>
      <c r="T562" s="4" t="str">
        <f aca="false">Def_Sistemas_Conectores_Cabos!$C$8</f>
        <v>Cabo coaxial semi-rígido</v>
      </c>
      <c r="U562" s="18"/>
      <c r="V562" s="13"/>
    </row>
    <row r="563" customFormat="false" ht="15.75" hidden="true" customHeight="true" outlineLevel="0" collapsed="false">
      <c r="A563" s="4" t="str">
        <f aca="false">Def_Sistemas_Conectores_Cabos!$A$22</f>
        <v>BPM de elétrons</v>
      </c>
      <c r="B563" s="5" t="str">
        <f aca="false">Datas_Entregas!$A$3</f>
        <v>BTS/Anel</v>
      </c>
      <c r="C563" s="6" t="n">
        <f aca="false" t="array" ref="C563:C563">INDEX(Datas_Entregas!$B$2:$B$100, MATCH(B563, Datas_Entregas!$A$2:$A$100, 0), 1)</f>
        <v>43296</v>
      </c>
      <c r="D563" s="5" t="str">
        <f aca="false">Def_Status_Montagem!$A$4</f>
        <v>Comprado / Esperando entrega</v>
      </c>
      <c r="E563" s="4" t="str">
        <f aca="false">Def_Status_Montagem!$B$4</f>
        <v>Contratada (inclui etiqueta)</v>
      </c>
      <c r="F563" s="7"/>
      <c r="G563" s="8"/>
      <c r="H563" s="7" t="str">
        <f aca="false" t="array" ref="H563:H563">INDEX(Def_Instancias_Equipamentos!$E$2:$E$4986, MATCH(K563, Def_Instancias_Equipamentos!$D$2:$D$4986, 0), 1)</f>
        <v>SI-17C1</v>
      </c>
      <c r="I563" s="8" t="str">
        <f aca="false" t="array" ref="I563:I563">INDEX(Def_Instancias_Equipamentos!$E$2:$E$4986, MATCH(L563, Def_Instancias_Equipamentos!$D$2:$D$4986, 0), 1)</f>
        <v>SI-17C1</v>
      </c>
      <c r="J563" s="8" t="str">
        <f aca="false">IF(H563=I563, "INTERNO", "EXTERNO")</f>
        <v>INTERNO</v>
      </c>
      <c r="K563" s="9" t="str">
        <f aca="false">Def_Instancias_Equipamentos!$D$499</f>
        <v>SI-17C1:DI-BPMPkup-2</v>
      </c>
      <c r="L563" s="4" t="str">
        <f aca="false">Def_Instancias_Equipamentos!$D$1021</f>
        <v>SI-17C1:DI-BPMSigPatch-2</v>
      </c>
      <c r="M563" s="10" t="s">
        <v>75</v>
      </c>
      <c r="N563" s="17" t="s">
        <v>82</v>
      </c>
      <c r="O563" s="9" t="str">
        <f aca="false">Def_Sistemas_Conectores_Cabos!$B$8</f>
        <v>SMA-RP 50-ohm</v>
      </c>
      <c r="P563" s="4" t="str">
        <f aca="false">Def_Sistemas_Conectores_Cabos!$B$8</f>
        <v>SMA-RP 50-ohm</v>
      </c>
      <c r="Q563" s="8" t="s">
        <v>83</v>
      </c>
      <c r="R563" s="11" t="n">
        <v>0.5</v>
      </c>
      <c r="S563" s="11" t="n">
        <v>0.5</v>
      </c>
      <c r="T563" s="4" t="str">
        <f aca="false">Def_Sistemas_Conectores_Cabos!$C$8</f>
        <v>Cabo coaxial semi-rígido</v>
      </c>
      <c r="U563" s="18"/>
      <c r="V563" s="13"/>
    </row>
    <row r="564" customFormat="false" ht="15.75" hidden="true" customHeight="true" outlineLevel="0" collapsed="false">
      <c r="A564" s="4" t="str">
        <f aca="false">Def_Sistemas_Conectores_Cabos!$A$22</f>
        <v>BPM de elétrons</v>
      </c>
      <c r="B564" s="5" t="str">
        <f aca="false">Datas_Entregas!$A$3</f>
        <v>BTS/Anel</v>
      </c>
      <c r="C564" s="6" t="n">
        <f aca="false" t="array" ref="C564:C564">INDEX(Datas_Entregas!$B$2:$B$100, MATCH(B564, Datas_Entregas!$A$2:$A$100, 0), 1)</f>
        <v>43296</v>
      </c>
      <c r="D564" s="5" t="str">
        <f aca="false">Def_Status_Montagem!$A$4</f>
        <v>Comprado / Esperando entrega</v>
      </c>
      <c r="E564" s="4" t="str">
        <f aca="false">Def_Status_Montagem!$B$4</f>
        <v>Contratada (inclui etiqueta)</v>
      </c>
      <c r="F564" s="7"/>
      <c r="G564" s="8"/>
      <c r="H564" s="7" t="str">
        <f aca="false" t="array" ref="H564:H564">INDEX(Def_Instancias_Equipamentos!$E$2:$E$4986, MATCH(K564, Def_Instancias_Equipamentos!$D$2:$D$4986, 0), 1)</f>
        <v>SI-17C2</v>
      </c>
      <c r="I564" s="8" t="str">
        <f aca="false" t="array" ref="I564:I564">INDEX(Def_Instancias_Equipamentos!$E$2:$E$4986, MATCH(L564, Def_Instancias_Equipamentos!$D$2:$D$4986, 0), 1)</f>
        <v>SI-17C2</v>
      </c>
      <c r="J564" s="8" t="str">
        <f aca="false">IF(H564=I564, "INTERNO", "EXTERNO")</f>
        <v>INTERNO</v>
      </c>
      <c r="K564" s="9" t="str">
        <f aca="false">Def_Instancias_Equipamentos!$D$500</f>
        <v>SI-17C2:DI-BPMPkup</v>
      </c>
      <c r="L564" s="4" t="str">
        <f aca="false">Def_Instancias_Equipamentos!$D$1022</f>
        <v>SI-17C2:DI-BPMSigPatch</v>
      </c>
      <c r="M564" s="10" t="s">
        <v>75</v>
      </c>
      <c r="N564" s="17" t="s">
        <v>82</v>
      </c>
      <c r="O564" s="9" t="str">
        <f aca="false">Def_Sistemas_Conectores_Cabos!$B$8</f>
        <v>SMA-RP 50-ohm</v>
      </c>
      <c r="P564" s="4" t="str">
        <f aca="false">Def_Sistemas_Conectores_Cabos!$B$8</f>
        <v>SMA-RP 50-ohm</v>
      </c>
      <c r="Q564" s="8" t="s">
        <v>83</v>
      </c>
      <c r="R564" s="11" t="n">
        <v>0.5</v>
      </c>
      <c r="S564" s="11" t="n">
        <v>0.5</v>
      </c>
      <c r="T564" s="4" t="str">
        <f aca="false">Def_Sistemas_Conectores_Cabos!$C$8</f>
        <v>Cabo coaxial semi-rígido</v>
      </c>
      <c r="U564" s="18"/>
      <c r="V564" s="13"/>
    </row>
    <row r="565" customFormat="false" ht="15.75" hidden="true" customHeight="true" outlineLevel="0" collapsed="false">
      <c r="A565" s="4" t="str">
        <f aca="false">Def_Sistemas_Conectores_Cabos!$A$22</f>
        <v>BPM de elétrons</v>
      </c>
      <c r="B565" s="5" t="str">
        <f aca="false">Datas_Entregas!$A$3</f>
        <v>BTS/Anel</v>
      </c>
      <c r="C565" s="6" t="n">
        <f aca="false" t="array" ref="C565:C565">INDEX(Datas_Entregas!$B$2:$B$100, MATCH(B565, Datas_Entregas!$A$2:$A$100, 0), 1)</f>
        <v>43296</v>
      </c>
      <c r="D565" s="5" t="str">
        <f aca="false">Def_Status_Montagem!$A$4</f>
        <v>Comprado / Esperando entrega</v>
      </c>
      <c r="E565" s="4" t="str">
        <f aca="false">Def_Status_Montagem!$B$4</f>
        <v>Contratada (inclui etiqueta)</v>
      </c>
      <c r="F565" s="7"/>
      <c r="G565" s="8"/>
      <c r="H565" s="7" t="str">
        <f aca="false" t="array" ref="H565:H565">INDEX(Def_Instancias_Equipamentos!$E$2:$E$4986, MATCH(K565, Def_Instancias_Equipamentos!$D$2:$D$4986, 0), 1)</f>
        <v>SI-17C3</v>
      </c>
      <c r="I565" s="8" t="str">
        <f aca="false" t="array" ref="I565:I565">INDEX(Def_Instancias_Equipamentos!$E$2:$E$4986, MATCH(L565, Def_Instancias_Equipamentos!$D$2:$D$4986, 0), 1)</f>
        <v>SI-17C3</v>
      </c>
      <c r="J565" s="8" t="str">
        <f aca="false">IF(H565=I565, "INTERNO", "EXTERNO")</f>
        <v>INTERNO</v>
      </c>
      <c r="K565" s="9" t="str">
        <f aca="false">Def_Instancias_Equipamentos!$D$501</f>
        <v>SI-17C3:DI-BPMPkup-1</v>
      </c>
      <c r="L565" s="4" t="str">
        <f aca="false">Def_Instancias_Equipamentos!$D$1023</f>
        <v>SI-17C3:DI-BPMSigPatch-1</v>
      </c>
      <c r="M565" s="10" t="s">
        <v>75</v>
      </c>
      <c r="N565" s="17" t="s">
        <v>82</v>
      </c>
      <c r="O565" s="9" t="str">
        <f aca="false">Def_Sistemas_Conectores_Cabos!$B$8</f>
        <v>SMA-RP 50-ohm</v>
      </c>
      <c r="P565" s="4" t="str">
        <f aca="false">Def_Sistemas_Conectores_Cabos!$B$8</f>
        <v>SMA-RP 50-ohm</v>
      </c>
      <c r="Q565" s="8" t="s">
        <v>83</v>
      </c>
      <c r="R565" s="11" t="n">
        <v>0.5</v>
      </c>
      <c r="S565" s="11" t="n">
        <v>0.5</v>
      </c>
      <c r="T565" s="4" t="str">
        <f aca="false">Def_Sistemas_Conectores_Cabos!$C$8</f>
        <v>Cabo coaxial semi-rígido</v>
      </c>
      <c r="U565" s="18"/>
      <c r="V565" s="13"/>
    </row>
    <row r="566" customFormat="false" ht="15.75" hidden="true" customHeight="true" outlineLevel="0" collapsed="false">
      <c r="A566" s="4" t="str">
        <f aca="false">Def_Sistemas_Conectores_Cabos!$A$22</f>
        <v>BPM de elétrons</v>
      </c>
      <c r="B566" s="5" t="str">
        <f aca="false">Datas_Entregas!$A$3</f>
        <v>BTS/Anel</v>
      </c>
      <c r="C566" s="6" t="n">
        <f aca="false" t="array" ref="C566:C566">INDEX(Datas_Entregas!$B$2:$B$100, MATCH(B566, Datas_Entregas!$A$2:$A$100, 0), 1)</f>
        <v>43296</v>
      </c>
      <c r="D566" s="5" t="str">
        <f aca="false">Def_Status_Montagem!$A$4</f>
        <v>Comprado / Esperando entrega</v>
      </c>
      <c r="E566" s="4" t="str">
        <f aca="false">Def_Status_Montagem!$B$4</f>
        <v>Contratada (inclui etiqueta)</v>
      </c>
      <c r="F566" s="7"/>
      <c r="G566" s="8"/>
      <c r="H566" s="7" t="str">
        <f aca="false" t="array" ref="H566:H566">INDEX(Def_Instancias_Equipamentos!$E$2:$E$4986, MATCH(K566, Def_Instancias_Equipamentos!$D$2:$D$4986, 0), 1)</f>
        <v>SI-17C3</v>
      </c>
      <c r="I566" s="8" t="str">
        <f aca="false" t="array" ref="I566:I566">INDEX(Def_Instancias_Equipamentos!$E$2:$E$4986, MATCH(L566, Def_Instancias_Equipamentos!$D$2:$D$4986, 0), 1)</f>
        <v>SI-17C3</v>
      </c>
      <c r="J566" s="8" t="str">
        <f aca="false">IF(H566=I566, "INTERNO", "EXTERNO")</f>
        <v>INTERNO</v>
      </c>
      <c r="K566" s="9" t="str">
        <f aca="false">Def_Instancias_Equipamentos!$D$502</f>
        <v>SI-17C3:DI-BPMPkup-2</v>
      </c>
      <c r="L566" s="4" t="str">
        <f aca="false">Def_Instancias_Equipamentos!$D$1024</f>
        <v>SI-17C3:DI-BPMSigPatch-2</v>
      </c>
      <c r="M566" s="10" t="s">
        <v>75</v>
      </c>
      <c r="N566" s="17" t="s">
        <v>82</v>
      </c>
      <c r="O566" s="9" t="str">
        <f aca="false">Def_Sistemas_Conectores_Cabos!$B$8</f>
        <v>SMA-RP 50-ohm</v>
      </c>
      <c r="P566" s="4" t="str">
        <f aca="false">Def_Sistemas_Conectores_Cabos!$B$8</f>
        <v>SMA-RP 50-ohm</v>
      </c>
      <c r="Q566" s="8" t="s">
        <v>83</v>
      </c>
      <c r="R566" s="11" t="n">
        <v>0.5</v>
      </c>
      <c r="S566" s="11" t="n">
        <v>0.5</v>
      </c>
      <c r="T566" s="4" t="str">
        <f aca="false">Def_Sistemas_Conectores_Cabos!$C$8</f>
        <v>Cabo coaxial semi-rígido</v>
      </c>
      <c r="U566" s="18"/>
      <c r="V566" s="13"/>
    </row>
    <row r="567" customFormat="false" ht="15.75" hidden="true" customHeight="true" outlineLevel="0" collapsed="false">
      <c r="A567" s="4" t="str">
        <f aca="false">Def_Sistemas_Conectores_Cabos!$A$22</f>
        <v>BPM de elétrons</v>
      </c>
      <c r="B567" s="5" t="str">
        <f aca="false">Datas_Entregas!$A$3</f>
        <v>BTS/Anel</v>
      </c>
      <c r="C567" s="6" t="n">
        <f aca="false" t="array" ref="C567:C567">INDEX(Datas_Entregas!$B$2:$B$100, MATCH(B567, Datas_Entregas!$A$2:$A$100, 0), 1)</f>
        <v>43296</v>
      </c>
      <c r="D567" s="5" t="str">
        <f aca="false">Def_Status_Montagem!$A$4</f>
        <v>Comprado / Esperando entrega</v>
      </c>
      <c r="E567" s="4" t="str">
        <f aca="false">Def_Status_Montagem!$B$4</f>
        <v>Contratada (inclui etiqueta)</v>
      </c>
      <c r="F567" s="7"/>
      <c r="G567" s="8"/>
      <c r="H567" s="7" t="str">
        <f aca="false" t="array" ref="H567:H567">INDEX(Def_Instancias_Equipamentos!$E$2:$E$4986, MATCH(K567, Def_Instancias_Equipamentos!$D$2:$D$4986, 0), 1)</f>
        <v>SI-17C4</v>
      </c>
      <c r="I567" s="8" t="str">
        <f aca="false" t="array" ref="I567:I567">INDEX(Def_Instancias_Equipamentos!$E$2:$E$4986, MATCH(L567, Def_Instancias_Equipamentos!$D$2:$D$4986, 0), 1)</f>
        <v>SI-17C4</v>
      </c>
      <c r="J567" s="8" t="str">
        <f aca="false">IF(H567=I567, "INTERNO", "EXTERNO")</f>
        <v>INTERNO</v>
      </c>
      <c r="K567" s="9" t="str">
        <f aca="false">Def_Instancias_Equipamentos!$D$503</f>
        <v>SI-17C4:DI-BPMPkup</v>
      </c>
      <c r="L567" s="4" t="str">
        <f aca="false">Def_Instancias_Equipamentos!$D$1025</f>
        <v>SI-17C4:DI-BPMSigPatch</v>
      </c>
      <c r="M567" s="10" t="s">
        <v>75</v>
      </c>
      <c r="N567" s="17" t="s">
        <v>82</v>
      </c>
      <c r="O567" s="9" t="str">
        <f aca="false">Def_Sistemas_Conectores_Cabos!$B$8</f>
        <v>SMA-RP 50-ohm</v>
      </c>
      <c r="P567" s="4" t="str">
        <f aca="false">Def_Sistemas_Conectores_Cabos!$B$8</f>
        <v>SMA-RP 50-ohm</v>
      </c>
      <c r="Q567" s="8" t="s">
        <v>83</v>
      </c>
      <c r="R567" s="11" t="n">
        <v>0.5</v>
      </c>
      <c r="S567" s="11" t="n">
        <v>0.5</v>
      </c>
      <c r="T567" s="4" t="str">
        <f aca="false">Def_Sistemas_Conectores_Cabos!$C$8</f>
        <v>Cabo coaxial semi-rígido</v>
      </c>
      <c r="U567" s="18"/>
      <c r="V567" s="13"/>
    </row>
    <row r="568" customFormat="false" ht="15.75" hidden="true" customHeight="true" outlineLevel="0" collapsed="false">
      <c r="A568" s="4" t="str">
        <f aca="false">Def_Sistemas_Conectores_Cabos!$A$22</f>
        <v>BPM de elétrons</v>
      </c>
      <c r="B568" s="5" t="str">
        <f aca="false">Datas_Entregas!$A$3</f>
        <v>BTS/Anel</v>
      </c>
      <c r="C568" s="6" t="n">
        <f aca="false" t="array" ref="C568:C568">INDEX(Datas_Entregas!$B$2:$B$100, MATCH(B568, Datas_Entregas!$A$2:$A$100, 0), 1)</f>
        <v>43296</v>
      </c>
      <c r="D568" s="5" t="str">
        <f aca="false">Def_Status_Montagem!$A$4</f>
        <v>Comprado / Esperando entrega</v>
      </c>
      <c r="E568" s="4" t="str">
        <f aca="false">Def_Status_Montagem!$B$4</f>
        <v>Contratada (inclui etiqueta)</v>
      </c>
      <c r="F568" s="7"/>
      <c r="G568" s="8"/>
      <c r="H568" s="7" t="str">
        <f aca="false" t="array" ref="H568:H568">INDEX(Def_Instancias_Equipamentos!$E$2:$E$4986, MATCH(K568, Def_Instancias_Equipamentos!$D$2:$D$4986, 0), 1)</f>
        <v>SI-17M1</v>
      </c>
      <c r="I568" s="8" t="str">
        <f aca="false" t="array" ref="I568:I568">INDEX(Def_Instancias_Equipamentos!$E$2:$E$4986, MATCH(L568, Def_Instancias_Equipamentos!$D$2:$D$4986, 0), 1)</f>
        <v>SI-17M1</v>
      </c>
      <c r="J568" s="8" t="str">
        <f aca="false">IF(H568=I568, "INTERNO", "EXTERNO")</f>
        <v>INTERNO</v>
      </c>
      <c r="K568" s="9" t="str">
        <f aca="false">Def_Instancias_Equipamentos!$D$504</f>
        <v>SI-17M1:DI-BPMPkup</v>
      </c>
      <c r="L568" s="4" t="str">
        <f aca="false">Def_Instancias_Equipamentos!$D$1026</f>
        <v>SI-17M1:DI-BPMSigPatch</v>
      </c>
      <c r="M568" s="10" t="s">
        <v>75</v>
      </c>
      <c r="N568" s="17" t="s">
        <v>82</v>
      </c>
      <c r="O568" s="9" t="str">
        <f aca="false">Def_Sistemas_Conectores_Cabos!$B$8</f>
        <v>SMA-RP 50-ohm</v>
      </c>
      <c r="P568" s="4" t="str">
        <f aca="false">Def_Sistemas_Conectores_Cabos!$B$8</f>
        <v>SMA-RP 50-ohm</v>
      </c>
      <c r="Q568" s="8" t="s">
        <v>83</v>
      </c>
      <c r="R568" s="11" t="n">
        <v>0.5</v>
      </c>
      <c r="S568" s="11" t="n">
        <v>0.5</v>
      </c>
      <c r="T568" s="4" t="str">
        <f aca="false">Def_Sistemas_Conectores_Cabos!$C$8</f>
        <v>Cabo coaxial semi-rígido</v>
      </c>
      <c r="U568" s="18"/>
      <c r="V568" s="13"/>
    </row>
    <row r="569" customFormat="false" ht="15.75" hidden="true" customHeight="true" outlineLevel="0" collapsed="false">
      <c r="A569" s="4" t="str">
        <f aca="false">Def_Sistemas_Conectores_Cabos!$A$22</f>
        <v>BPM de elétrons</v>
      </c>
      <c r="B569" s="5" t="str">
        <f aca="false">Datas_Entregas!$A$3</f>
        <v>BTS/Anel</v>
      </c>
      <c r="C569" s="6" t="n">
        <f aca="false" t="array" ref="C569:C569">INDEX(Datas_Entregas!$B$2:$B$100, MATCH(B569, Datas_Entregas!$A$2:$A$100, 0), 1)</f>
        <v>43296</v>
      </c>
      <c r="D569" s="5" t="str">
        <f aca="false">Def_Status_Montagem!$A$4</f>
        <v>Comprado / Esperando entrega</v>
      </c>
      <c r="E569" s="4" t="str">
        <f aca="false">Def_Status_Montagem!$B$4</f>
        <v>Contratada (inclui etiqueta)</v>
      </c>
      <c r="F569" s="7"/>
      <c r="G569" s="8"/>
      <c r="H569" s="7" t="str">
        <f aca="false" t="array" ref="H569:H569">INDEX(Def_Instancias_Equipamentos!$E$2:$E$4986, MATCH(K569, Def_Instancias_Equipamentos!$D$2:$D$4986, 0), 1)</f>
        <v>SI-17M2</v>
      </c>
      <c r="I569" s="8" t="str">
        <f aca="false" t="array" ref="I569:I569">INDEX(Def_Instancias_Equipamentos!$E$2:$E$4986, MATCH(L569, Def_Instancias_Equipamentos!$D$2:$D$4986, 0), 1)</f>
        <v>SI-17M2</v>
      </c>
      <c r="J569" s="8" t="str">
        <f aca="false">IF(H569=I569, "INTERNO", "EXTERNO")</f>
        <v>INTERNO</v>
      </c>
      <c r="K569" s="9" t="str">
        <f aca="false">Def_Instancias_Equipamentos!$D$505</f>
        <v>SI-17M2:DI-BPMPkup</v>
      </c>
      <c r="L569" s="4" t="str">
        <f aca="false">Def_Instancias_Equipamentos!$D$1027</f>
        <v>SI-17M2:DI-BPMSigPatch</v>
      </c>
      <c r="M569" s="10" t="s">
        <v>75</v>
      </c>
      <c r="N569" s="17" t="s">
        <v>82</v>
      </c>
      <c r="O569" s="9" t="str">
        <f aca="false">Def_Sistemas_Conectores_Cabos!$B$8</f>
        <v>SMA-RP 50-ohm</v>
      </c>
      <c r="P569" s="4" t="str">
        <f aca="false">Def_Sistemas_Conectores_Cabos!$B$8</f>
        <v>SMA-RP 50-ohm</v>
      </c>
      <c r="Q569" s="8" t="s">
        <v>83</v>
      </c>
      <c r="R569" s="11" t="n">
        <v>0.5</v>
      </c>
      <c r="S569" s="11" t="n">
        <v>0.5</v>
      </c>
      <c r="T569" s="4" t="str">
        <f aca="false">Def_Sistemas_Conectores_Cabos!$C$8</f>
        <v>Cabo coaxial semi-rígido</v>
      </c>
      <c r="U569" s="18"/>
      <c r="V569" s="13"/>
    </row>
    <row r="570" customFormat="false" ht="15.75" hidden="true" customHeight="true" outlineLevel="0" collapsed="false">
      <c r="A570" s="4" t="str">
        <f aca="false">Def_Sistemas_Conectores_Cabos!$A$22</f>
        <v>BPM de elétrons</v>
      </c>
      <c r="B570" s="5" t="str">
        <f aca="false">Datas_Entregas!$A$3</f>
        <v>BTS/Anel</v>
      </c>
      <c r="C570" s="6" t="n">
        <f aca="false" t="array" ref="C570:C570">INDEX(Datas_Entregas!$B$2:$B$100, MATCH(B570, Datas_Entregas!$A$2:$A$100, 0), 1)</f>
        <v>43296</v>
      </c>
      <c r="D570" s="5" t="str">
        <f aca="false">Def_Status_Montagem!$A$4</f>
        <v>Comprado / Esperando entrega</v>
      </c>
      <c r="E570" s="4" t="str">
        <f aca="false">Def_Status_Montagem!$B$4</f>
        <v>Contratada (inclui etiqueta)</v>
      </c>
      <c r="F570" s="7"/>
      <c r="G570" s="8"/>
      <c r="H570" s="7" t="str">
        <f aca="false" t="array" ref="H570:H570">INDEX(Def_Instancias_Equipamentos!$E$2:$E$4986, MATCH(K570, Def_Instancias_Equipamentos!$D$2:$D$4986, 0), 1)</f>
        <v>SI-17SA</v>
      </c>
      <c r="I570" s="8" t="str">
        <f aca="false" t="array" ref="I570:I570">INDEX(Def_Instancias_Equipamentos!$E$2:$E$4986, MATCH(L570, Def_Instancias_Equipamentos!$D$2:$D$4986, 0), 1)</f>
        <v>SI-17SA</v>
      </c>
      <c r="J570" s="8" t="str">
        <f aca="false">IF(H570=I570, "INTERNO", "EXTERNO")</f>
        <v>INTERNO</v>
      </c>
      <c r="K570" s="9" t="str">
        <f aca="false">Def_Instancias_Equipamentos!$D$562</f>
        <v>SI-17SA:DI-BPMPkup-1</v>
      </c>
      <c r="L570" s="4" t="str">
        <f aca="false">Def_Instancias_Equipamentos!$D$1084</f>
        <v>SI-17SA:DI-BPMSigPatch-1</v>
      </c>
      <c r="M570" s="10" t="s">
        <v>75</v>
      </c>
      <c r="N570" s="17" t="s">
        <v>82</v>
      </c>
      <c r="O570" s="9" t="str">
        <f aca="false">Def_Sistemas_Conectores_Cabos!$B$8</f>
        <v>SMA-RP 50-ohm</v>
      </c>
      <c r="P570" s="4" t="str">
        <f aca="false">Def_Sistemas_Conectores_Cabos!$B$8</f>
        <v>SMA-RP 50-ohm</v>
      </c>
      <c r="Q570" s="8" t="s">
        <v>83</v>
      </c>
      <c r="R570" s="11" t="n">
        <v>0.5</v>
      </c>
      <c r="S570" s="11" t="n">
        <v>0.5</v>
      </c>
      <c r="T570" s="4" t="str">
        <f aca="false">Def_Sistemas_Conectores_Cabos!$C$8</f>
        <v>Cabo coaxial semi-rígido</v>
      </c>
      <c r="U570" s="18"/>
      <c r="V570" s="13"/>
    </row>
    <row r="571" customFormat="false" ht="15.75" hidden="true" customHeight="true" outlineLevel="0" collapsed="false">
      <c r="A571" s="4" t="str">
        <f aca="false">Def_Sistemas_Conectores_Cabos!$A$22</f>
        <v>BPM de elétrons</v>
      </c>
      <c r="B571" s="5" t="str">
        <f aca="false">Datas_Entregas!$A$3</f>
        <v>BTS/Anel</v>
      </c>
      <c r="C571" s="6" t="n">
        <f aca="false" t="array" ref="C571:C571">INDEX(Datas_Entregas!$B$2:$B$100, MATCH(B571, Datas_Entregas!$A$2:$A$100, 0), 1)</f>
        <v>43296</v>
      </c>
      <c r="D571" s="5" t="str">
        <f aca="false">Def_Status_Montagem!$A$4</f>
        <v>Comprado / Esperando entrega</v>
      </c>
      <c r="E571" s="4" t="str">
        <f aca="false">Def_Status_Montagem!$B$4</f>
        <v>Contratada (inclui etiqueta)</v>
      </c>
      <c r="F571" s="7"/>
      <c r="G571" s="8"/>
      <c r="H571" s="7" t="str">
        <f aca="false" t="array" ref="H571:H571">INDEX(Def_Instancias_Equipamentos!$E$2:$E$4986, MATCH(K571, Def_Instancias_Equipamentos!$D$2:$D$4986, 0), 1)</f>
        <v>SI-17SA</v>
      </c>
      <c r="I571" s="8" t="str">
        <f aca="false" t="array" ref="I571:I571">INDEX(Def_Instancias_Equipamentos!$E$2:$E$4986, MATCH(L571, Def_Instancias_Equipamentos!$D$2:$D$4986, 0), 1)</f>
        <v>SI-17SA</v>
      </c>
      <c r="J571" s="8" t="str">
        <f aca="false">IF(H571=I571, "INTERNO", "EXTERNO")</f>
        <v>INTERNO</v>
      </c>
      <c r="K571" s="9" t="str">
        <f aca="false">Def_Instancias_Equipamentos!$D$563</f>
        <v>SI-17SA:DI-BPMPkup-2</v>
      </c>
      <c r="L571" s="4" t="str">
        <f aca="false">Def_Instancias_Equipamentos!$D$1085</f>
        <v>SI-17SA:DI-BPMSigPatch-2</v>
      </c>
      <c r="M571" s="10" t="s">
        <v>75</v>
      </c>
      <c r="N571" s="17" t="s">
        <v>82</v>
      </c>
      <c r="O571" s="9" t="str">
        <f aca="false">Def_Sistemas_Conectores_Cabos!$B$8</f>
        <v>SMA-RP 50-ohm</v>
      </c>
      <c r="P571" s="4" t="str">
        <f aca="false">Def_Sistemas_Conectores_Cabos!$B$8</f>
        <v>SMA-RP 50-ohm</v>
      </c>
      <c r="Q571" s="8" t="s">
        <v>83</v>
      </c>
      <c r="R571" s="11" t="n">
        <v>0.5</v>
      </c>
      <c r="S571" s="11" t="n">
        <v>0.5</v>
      </c>
      <c r="T571" s="4" t="str">
        <f aca="false">Def_Sistemas_Conectores_Cabos!$C$8</f>
        <v>Cabo coaxial semi-rígido</v>
      </c>
      <c r="U571" s="18"/>
      <c r="V571" s="13"/>
    </row>
    <row r="572" customFormat="false" ht="15.75" hidden="true" customHeight="true" outlineLevel="0" collapsed="false">
      <c r="A572" s="4" t="str">
        <f aca="false">Def_Sistemas_Conectores_Cabos!$A$22</f>
        <v>BPM de elétrons</v>
      </c>
      <c r="B572" s="5" t="str">
        <f aca="false">Datas_Entregas!$A$3</f>
        <v>BTS/Anel</v>
      </c>
      <c r="C572" s="6" t="n">
        <f aca="false" t="array" ref="C572:C572">INDEX(Datas_Entregas!$B$2:$B$100, MATCH(B572, Datas_Entregas!$A$2:$A$100, 0), 1)</f>
        <v>43296</v>
      </c>
      <c r="D572" s="5" t="str">
        <f aca="false">Def_Status_Montagem!$A$4</f>
        <v>Comprado / Esperando entrega</v>
      </c>
      <c r="E572" s="4" t="str">
        <f aca="false">Def_Status_Montagem!$B$4</f>
        <v>Contratada (inclui etiqueta)</v>
      </c>
      <c r="F572" s="7"/>
      <c r="G572" s="8"/>
      <c r="H572" s="7" t="str">
        <f aca="false" t="array" ref="H572:H572">INDEX(Def_Instancias_Equipamentos!$E$2:$E$4986, MATCH(K572, Def_Instancias_Equipamentos!$D$2:$D$4986, 0), 1)</f>
        <v>SI-18C1</v>
      </c>
      <c r="I572" s="8" t="str">
        <f aca="false" t="array" ref="I572:I572">INDEX(Def_Instancias_Equipamentos!$E$2:$E$4986, MATCH(L572, Def_Instancias_Equipamentos!$D$2:$D$4986, 0), 1)</f>
        <v>SI-18C1</v>
      </c>
      <c r="J572" s="8" t="str">
        <f aca="false">IF(H572=I572, "INTERNO", "EXTERNO")</f>
        <v>INTERNO</v>
      </c>
      <c r="K572" s="9" t="str">
        <f aca="false">Def_Instancias_Equipamentos!$D$506</f>
        <v>SI-18C1:DI-BPMPkup-1</v>
      </c>
      <c r="L572" s="4" t="str">
        <f aca="false">Def_Instancias_Equipamentos!$D$1028</f>
        <v>SI-18C1:DI-BPMSigPatch-1</v>
      </c>
      <c r="M572" s="10" t="s">
        <v>75</v>
      </c>
      <c r="N572" s="17" t="s">
        <v>82</v>
      </c>
      <c r="O572" s="9" t="str">
        <f aca="false">Def_Sistemas_Conectores_Cabos!$B$8</f>
        <v>SMA-RP 50-ohm</v>
      </c>
      <c r="P572" s="4" t="str">
        <f aca="false">Def_Sistemas_Conectores_Cabos!$B$8</f>
        <v>SMA-RP 50-ohm</v>
      </c>
      <c r="Q572" s="8" t="s">
        <v>83</v>
      </c>
      <c r="R572" s="11" t="n">
        <v>0.5</v>
      </c>
      <c r="S572" s="11" t="n">
        <v>0.5</v>
      </c>
      <c r="T572" s="4" t="str">
        <f aca="false">Def_Sistemas_Conectores_Cabos!$C$8</f>
        <v>Cabo coaxial semi-rígido</v>
      </c>
      <c r="U572" s="18"/>
      <c r="V572" s="13"/>
    </row>
    <row r="573" customFormat="false" ht="15.75" hidden="true" customHeight="true" outlineLevel="0" collapsed="false">
      <c r="A573" s="4" t="str">
        <f aca="false">Def_Sistemas_Conectores_Cabos!$A$22</f>
        <v>BPM de elétrons</v>
      </c>
      <c r="B573" s="5" t="str">
        <f aca="false">Datas_Entregas!$A$3</f>
        <v>BTS/Anel</v>
      </c>
      <c r="C573" s="6" t="n">
        <f aca="false" t="array" ref="C573:C573">INDEX(Datas_Entregas!$B$2:$B$100, MATCH(B573, Datas_Entregas!$A$2:$A$100, 0), 1)</f>
        <v>43296</v>
      </c>
      <c r="D573" s="5" t="str">
        <f aca="false">Def_Status_Montagem!$A$4</f>
        <v>Comprado / Esperando entrega</v>
      </c>
      <c r="E573" s="4" t="str">
        <f aca="false">Def_Status_Montagem!$B$4</f>
        <v>Contratada (inclui etiqueta)</v>
      </c>
      <c r="F573" s="7"/>
      <c r="G573" s="8"/>
      <c r="H573" s="7" t="str">
        <f aca="false" t="array" ref="H573:H573">INDEX(Def_Instancias_Equipamentos!$E$2:$E$4986, MATCH(K573, Def_Instancias_Equipamentos!$D$2:$D$4986, 0), 1)</f>
        <v>SI-18C1</v>
      </c>
      <c r="I573" s="8" t="str">
        <f aca="false" t="array" ref="I573:I573">INDEX(Def_Instancias_Equipamentos!$E$2:$E$4986, MATCH(L573, Def_Instancias_Equipamentos!$D$2:$D$4986, 0), 1)</f>
        <v>SI-18C1</v>
      </c>
      <c r="J573" s="8" t="str">
        <f aca="false">IF(H573=I573, "INTERNO", "EXTERNO")</f>
        <v>INTERNO</v>
      </c>
      <c r="K573" s="9" t="str">
        <f aca="false">Def_Instancias_Equipamentos!$D$507</f>
        <v>SI-18C1:DI-BPMPkup-2</v>
      </c>
      <c r="L573" s="4" t="str">
        <f aca="false">Def_Instancias_Equipamentos!$D$1029</f>
        <v>SI-18C1:DI-BPMSigPatch-2</v>
      </c>
      <c r="M573" s="10" t="s">
        <v>75</v>
      </c>
      <c r="N573" s="17" t="s">
        <v>82</v>
      </c>
      <c r="O573" s="9" t="str">
        <f aca="false">Def_Sistemas_Conectores_Cabos!$B$8</f>
        <v>SMA-RP 50-ohm</v>
      </c>
      <c r="P573" s="4" t="str">
        <f aca="false">Def_Sistemas_Conectores_Cabos!$B$8</f>
        <v>SMA-RP 50-ohm</v>
      </c>
      <c r="Q573" s="8" t="s">
        <v>83</v>
      </c>
      <c r="R573" s="11" t="n">
        <v>0.5</v>
      </c>
      <c r="S573" s="11" t="n">
        <v>0.5</v>
      </c>
      <c r="T573" s="4" t="str">
        <f aca="false">Def_Sistemas_Conectores_Cabos!$C$8</f>
        <v>Cabo coaxial semi-rígido</v>
      </c>
      <c r="U573" s="18"/>
      <c r="V573" s="13"/>
    </row>
    <row r="574" customFormat="false" ht="15.75" hidden="true" customHeight="true" outlineLevel="0" collapsed="false">
      <c r="A574" s="4" t="str">
        <f aca="false">Def_Sistemas_Conectores_Cabos!$A$22</f>
        <v>BPM de elétrons</v>
      </c>
      <c r="B574" s="5" t="str">
        <f aca="false">Datas_Entregas!$A$3</f>
        <v>BTS/Anel</v>
      </c>
      <c r="C574" s="6" t="n">
        <f aca="false" t="array" ref="C574:C574">INDEX(Datas_Entregas!$B$2:$B$100, MATCH(B574, Datas_Entregas!$A$2:$A$100, 0), 1)</f>
        <v>43296</v>
      </c>
      <c r="D574" s="5" t="str">
        <f aca="false">Def_Status_Montagem!$A$4</f>
        <v>Comprado / Esperando entrega</v>
      </c>
      <c r="E574" s="4" t="str">
        <f aca="false">Def_Status_Montagem!$B$4</f>
        <v>Contratada (inclui etiqueta)</v>
      </c>
      <c r="F574" s="7"/>
      <c r="G574" s="8"/>
      <c r="H574" s="7" t="str">
        <f aca="false" t="array" ref="H574:H574">INDEX(Def_Instancias_Equipamentos!$E$2:$E$4986, MATCH(K574, Def_Instancias_Equipamentos!$D$2:$D$4986, 0), 1)</f>
        <v>SI-18C2</v>
      </c>
      <c r="I574" s="8" t="str">
        <f aca="false" t="array" ref="I574:I574">INDEX(Def_Instancias_Equipamentos!$E$2:$E$4986, MATCH(L574, Def_Instancias_Equipamentos!$D$2:$D$4986, 0), 1)</f>
        <v>SI-18C2</v>
      </c>
      <c r="J574" s="8" t="str">
        <f aca="false">IF(H574=I574, "INTERNO", "EXTERNO")</f>
        <v>INTERNO</v>
      </c>
      <c r="K574" s="9" t="str">
        <f aca="false">Def_Instancias_Equipamentos!$D$508</f>
        <v>SI-18C2:DI-BPMPkup</v>
      </c>
      <c r="L574" s="4" t="str">
        <f aca="false">Def_Instancias_Equipamentos!$D$1030</f>
        <v>SI-18C2:DI-BPMSigPatch</v>
      </c>
      <c r="M574" s="10" t="s">
        <v>75</v>
      </c>
      <c r="N574" s="17" t="s">
        <v>82</v>
      </c>
      <c r="O574" s="9" t="str">
        <f aca="false">Def_Sistemas_Conectores_Cabos!$B$8</f>
        <v>SMA-RP 50-ohm</v>
      </c>
      <c r="P574" s="4" t="str">
        <f aca="false">Def_Sistemas_Conectores_Cabos!$B$8</f>
        <v>SMA-RP 50-ohm</v>
      </c>
      <c r="Q574" s="8" t="s">
        <v>83</v>
      </c>
      <c r="R574" s="11" t="n">
        <v>0.5</v>
      </c>
      <c r="S574" s="11" t="n">
        <v>0.5</v>
      </c>
      <c r="T574" s="4" t="str">
        <f aca="false">Def_Sistemas_Conectores_Cabos!$C$8</f>
        <v>Cabo coaxial semi-rígido</v>
      </c>
      <c r="U574" s="18"/>
      <c r="V574" s="13"/>
    </row>
    <row r="575" customFormat="false" ht="15.75" hidden="true" customHeight="true" outlineLevel="0" collapsed="false">
      <c r="A575" s="4" t="str">
        <f aca="false">Def_Sistemas_Conectores_Cabos!$A$22</f>
        <v>BPM de elétrons</v>
      </c>
      <c r="B575" s="5" t="str">
        <f aca="false">Datas_Entregas!$A$3</f>
        <v>BTS/Anel</v>
      </c>
      <c r="C575" s="6" t="n">
        <f aca="false" t="array" ref="C575:C575">INDEX(Datas_Entregas!$B$2:$B$100, MATCH(B575, Datas_Entregas!$A$2:$A$100, 0), 1)</f>
        <v>43296</v>
      </c>
      <c r="D575" s="5" t="str">
        <f aca="false">Def_Status_Montagem!$A$4</f>
        <v>Comprado / Esperando entrega</v>
      </c>
      <c r="E575" s="4" t="str">
        <f aca="false">Def_Status_Montagem!$B$4</f>
        <v>Contratada (inclui etiqueta)</v>
      </c>
      <c r="F575" s="7"/>
      <c r="G575" s="8"/>
      <c r="H575" s="7" t="str">
        <f aca="false" t="array" ref="H575:H575">INDEX(Def_Instancias_Equipamentos!$E$2:$E$4986, MATCH(K575, Def_Instancias_Equipamentos!$D$2:$D$4986, 0), 1)</f>
        <v>SI-18C3</v>
      </c>
      <c r="I575" s="8" t="str">
        <f aca="false" t="array" ref="I575:I575">INDEX(Def_Instancias_Equipamentos!$E$2:$E$4986, MATCH(L575, Def_Instancias_Equipamentos!$D$2:$D$4986, 0), 1)</f>
        <v>SI-18C3</v>
      </c>
      <c r="J575" s="8" t="str">
        <f aca="false">IF(H575=I575, "INTERNO", "EXTERNO")</f>
        <v>INTERNO</v>
      </c>
      <c r="K575" s="9" t="str">
        <f aca="false">Def_Instancias_Equipamentos!$D$509</f>
        <v>SI-18C3:DI-BPMPkup-1</v>
      </c>
      <c r="L575" s="4" t="str">
        <f aca="false">Def_Instancias_Equipamentos!$D$1031</f>
        <v>SI-18C3:DI-BPMSigPatch-1</v>
      </c>
      <c r="M575" s="10" t="s">
        <v>75</v>
      </c>
      <c r="N575" s="17" t="s">
        <v>82</v>
      </c>
      <c r="O575" s="9" t="str">
        <f aca="false">Def_Sistemas_Conectores_Cabos!$B$8</f>
        <v>SMA-RP 50-ohm</v>
      </c>
      <c r="P575" s="4" t="str">
        <f aca="false">Def_Sistemas_Conectores_Cabos!$B$8</f>
        <v>SMA-RP 50-ohm</v>
      </c>
      <c r="Q575" s="8" t="s">
        <v>83</v>
      </c>
      <c r="R575" s="11" t="n">
        <v>0.5</v>
      </c>
      <c r="S575" s="11" t="n">
        <v>0.5</v>
      </c>
      <c r="T575" s="4" t="str">
        <f aca="false">Def_Sistemas_Conectores_Cabos!$C$8</f>
        <v>Cabo coaxial semi-rígido</v>
      </c>
      <c r="U575" s="18"/>
      <c r="V575" s="13"/>
    </row>
    <row r="576" customFormat="false" ht="15.75" hidden="true" customHeight="true" outlineLevel="0" collapsed="false">
      <c r="A576" s="4" t="str">
        <f aca="false">Def_Sistemas_Conectores_Cabos!$A$22</f>
        <v>BPM de elétrons</v>
      </c>
      <c r="B576" s="5" t="str">
        <f aca="false">Datas_Entregas!$A$3</f>
        <v>BTS/Anel</v>
      </c>
      <c r="C576" s="6" t="n">
        <f aca="false" t="array" ref="C576:C576">INDEX(Datas_Entregas!$B$2:$B$100, MATCH(B576, Datas_Entregas!$A$2:$A$100, 0), 1)</f>
        <v>43296</v>
      </c>
      <c r="D576" s="5" t="str">
        <f aca="false">Def_Status_Montagem!$A$4</f>
        <v>Comprado / Esperando entrega</v>
      </c>
      <c r="E576" s="4" t="str">
        <f aca="false">Def_Status_Montagem!$B$4</f>
        <v>Contratada (inclui etiqueta)</v>
      </c>
      <c r="F576" s="7"/>
      <c r="G576" s="8"/>
      <c r="H576" s="7" t="str">
        <f aca="false" t="array" ref="H576:H576">INDEX(Def_Instancias_Equipamentos!$E$2:$E$4986, MATCH(K576, Def_Instancias_Equipamentos!$D$2:$D$4986, 0), 1)</f>
        <v>SI-18C3</v>
      </c>
      <c r="I576" s="8" t="str">
        <f aca="false" t="array" ref="I576:I576">INDEX(Def_Instancias_Equipamentos!$E$2:$E$4986, MATCH(L576, Def_Instancias_Equipamentos!$D$2:$D$4986, 0), 1)</f>
        <v>SI-18C3</v>
      </c>
      <c r="J576" s="8" t="str">
        <f aca="false">IF(H576=I576, "INTERNO", "EXTERNO")</f>
        <v>INTERNO</v>
      </c>
      <c r="K576" s="9" t="str">
        <f aca="false">Def_Instancias_Equipamentos!$D$510</f>
        <v>SI-18C3:DI-BPMPkup-2</v>
      </c>
      <c r="L576" s="4" t="str">
        <f aca="false">Def_Instancias_Equipamentos!$D$1032</f>
        <v>SI-18C3:DI-BPMSigPatch-2</v>
      </c>
      <c r="M576" s="10" t="s">
        <v>75</v>
      </c>
      <c r="N576" s="17" t="s">
        <v>82</v>
      </c>
      <c r="O576" s="9" t="str">
        <f aca="false">Def_Sistemas_Conectores_Cabos!$B$8</f>
        <v>SMA-RP 50-ohm</v>
      </c>
      <c r="P576" s="4" t="str">
        <f aca="false">Def_Sistemas_Conectores_Cabos!$B$8</f>
        <v>SMA-RP 50-ohm</v>
      </c>
      <c r="Q576" s="8" t="s">
        <v>83</v>
      </c>
      <c r="R576" s="11" t="n">
        <v>0.5</v>
      </c>
      <c r="S576" s="11" t="n">
        <v>0.5</v>
      </c>
      <c r="T576" s="4" t="str">
        <f aca="false">Def_Sistemas_Conectores_Cabos!$C$8</f>
        <v>Cabo coaxial semi-rígido</v>
      </c>
      <c r="U576" s="18"/>
      <c r="V576" s="13"/>
    </row>
    <row r="577" customFormat="false" ht="15.75" hidden="true" customHeight="true" outlineLevel="0" collapsed="false">
      <c r="A577" s="4" t="str">
        <f aca="false">Def_Sistemas_Conectores_Cabos!$A$22</f>
        <v>BPM de elétrons</v>
      </c>
      <c r="B577" s="5" t="str">
        <f aca="false">Datas_Entregas!$A$3</f>
        <v>BTS/Anel</v>
      </c>
      <c r="C577" s="6" t="n">
        <f aca="false" t="array" ref="C577:C577">INDEX(Datas_Entregas!$B$2:$B$100, MATCH(B577, Datas_Entregas!$A$2:$A$100, 0), 1)</f>
        <v>43296</v>
      </c>
      <c r="D577" s="5" t="str">
        <f aca="false">Def_Status_Montagem!$A$4</f>
        <v>Comprado / Esperando entrega</v>
      </c>
      <c r="E577" s="4" t="str">
        <f aca="false">Def_Status_Montagem!$B$4</f>
        <v>Contratada (inclui etiqueta)</v>
      </c>
      <c r="F577" s="7"/>
      <c r="G577" s="8"/>
      <c r="H577" s="7" t="str">
        <f aca="false" t="array" ref="H577:H577">INDEX(Def_Instancias_Equipamentos!$E$2:$E$4986, MATCH(K577, Def_Instancias_Equipamentos!$D$2:$D$4986, 0), 1)</f>
        <v>SI-18C4</v>
      </c>
      <c r="I577" s="8" t="str">
        <f aca="false" t="array" ref="I577:I577">INDEX(Def_Instancias_Equipamentos!$E$2:$E$4986, MATCH(L577, Def_Instancias_Equipamentos!$D$2:$D$4986, 0), 1)</f>
        <v>SI-18C4</v>
      </c>
      <c r="J577" s="8" t="str">
        <f aca="false">IF(H577=I577, "INTERNO", "EXTERNO")</f>
        <v>INTERNO</v>
      </c>
      <c r="K577" s="9" t="str">
        <f aca="false">Def_Instancias_Equipamentos!$D$511</f>
        <v>SI-18C4:DI-BPMPkup</v>
      </c>
      <c r="L577" s="4" t="str">
        <f aca="false">Def_Instancias_Equipamentos!$D$1033</f>
        <v>SI-18C4:DI-BPMSigPatch</v>
      </c>
      <c r="M577" s="10" t="s">
        <v>75</v>
      </c>
      <c r="N577" s="17" t="s">
        <v>82</v>
      </c>
      <c r="O577" s="9" t="str">
        <f aca="false">Def_Sistemas_Conectores_Cabos!$B$8</f>
        <v>SMA-RP 50-ohm</v>
      </c>
      <c r="P577" s="4" t="str">
        <f aca="false">Def_Sistemas_Conectores_Cabos!$B$8</f>
        <v>SMA-RP 50-ohm</v>
      </c>
      <c r="Q577" s="8" t="s">
        <v>83</v>
      </c>
      <c r="R577" s="11" t="n">
        <v>0.5</v>
      </c>
      <c r="S577" s="11" t="n">
        <v>0.5</v>
      </c>
      <c r="T577" s="4" t="str">
        <f aca="false">Def_Sistemas_Conectores_Cabos!$C$8</f>
        <v>Cabo coaxial semi-rígido</v>
      </c>
      <c r="U577" s="18"/>
      <c r="V577" s="13"/>
    </row>
    <row r="578" customFormat="false" ht="15.75" hidden="true" customHeight="true" outlineLevel="0" collapsed="false">
      <c r="A578" s="4" t="str">
        <f aca="false">Def_Sistemas_Conectores_Cabos!$A$22</f>
        <v>BPM de elétrons</v>
      </c>
      <c r="B578" s="5" t="str">
        <f aca="false">Datas_Entregas!$A$3</f>
        <v>BTS/Anel</v>
      </c>
      <c r="C578" s="6" t="n">
        <f aca="false" t="array" ref="C578:C578">INDEX(Datas_Entregas!$B$2:$B$100, MATCH(B578, Datas_Entregas!$A$2:$A$100, 0), 1)</f>
        <v>43296</v>
      </c>
      <c r="D578" s="5" t="str">
        <f aca="false">Def_Status_Montagem!$A$4</f>
        <v>Comprado / Esperando entrega</v>
      </c>
      <c r="E578" s="4" t="str">
        <f aca="false">Def_Status_Montagem!$B$4</f>
        <v>Contratada (inclui etiqueta)</v>
      </c>
      <c r="F578" s="7"/>
      <c r="G578" s="8"/>
      <c r="H578" s="7" t="str">
        <f aca="false" t="array" ref="H578:H578">INDEX(Def_Instancias_Equipamentos!$E$2:$E$4986, MATCH(K578, Def_Instancias_Equipamentos!$D$2:$D$4986, 0), 1)</f>
        <v>SI-18M1</v>
      </c>
      <c r="I578" s="8" t="str">
        <f aca="false" t="array" ref="I578:I578">INDEX(Def_Instancias_Equipamentos!$E$2:$E$4986, MATCH(L578, Def_Instancias_Equipamentos!$D$2:$D$4986, 0), 1)</f>
        <v>SI-18M1</v>
      </c>
      <c r="J578" s="8" t="str">
        <f aca="false">IF(H578=I578, "INTERNO", "EXTERNO")</f>
        <v>INTERNO</v>
      </c>
      <c r="K578" s="9" t="str">
        <f aca="false">Def_Instancias_Equipamentos!$D$512</f>
        <v>SI-18M1:DI-BPMPkup</v>
      </c>
      <c r="L578" s="4" t="str">
        <f aca="false">Def_Instancias_Equipamentos!$D$1034</f>
        <v>SI-18M1:DI-BPMSigPatch</v>
      </c>
      <c r="M578" s="10" t="s">
        <v>75</v>
      </c>
      <c r="N578" s="17" t="s">
        <v>82</v>
      </c>
      <c r="O578" s="9" t="str">
        <f aca="false">Def_Sistemas_Conectores_Cabos!$B$8</f>
        <v>SMA-RP 50-ohm</v>
      </c>
      <c r="P578" s="4" t="str">
        <f aca="false">Def_Sistemas_Conectores_Cabos!$B$8</f>
        <v>SMA-RP 50-ohm</v>
      </c>
      <c r="Q578" s="8" t="s">
        <v>83</v>
      </c>
      <c r="R578" s="11" t="n">
        <v>0.5</v>
      </c>
      <c r="S578" s="11" t="n">
        <v>0.5</v>
      </c>
      <c r="T578" s="4" t="str">
        <f aca="false">Def_Sistemas_Conectores_Cabos!$C$8</f>
        <v>Cabo coaxial semi-rígido</v>
      </c>
      <c r="U578" s="18"/>
      <c r="V578" s="13"/>
    </row>
    <row r="579" customFormat="false" ht="15.75" hidden="true" customHeight="true" outlineLevel="0" collapsed="false">
      <c r="A579" s="4" t="str">
        <f aca="false">Def_Sistemas_Conectores_Cabos!$A$22</f>
        <v>BPM de elétrons</v>
      </c>
      <c r="B579" s="5" t="str">
        <f aca="false">Datas_Entregas!$A$3</f>
        <v>BTS/Anel</v>
      </c>
      <c r="C579" s="6" t="n">
        <f aca="false" t="array" ref="C579:C579">INDEX(Datas_Entregas!$B$2:$B$100, MATCH(B579, Datas_Entregas!$A$2:$A$100, 0), 1)</f>
        <v>43296</v>
      </c>
      <c r="D579" s="5" t="str">
        <f aca="false">Def_Status_Montagem!$A$4</f>
        <v>Comprado / Esperando entrega</v>
      </c>
      <c r="E579" s="4" t="str">
        <f aca="false">Def_Status_Montagem!$B$4</f>
        <v>Contratada (inclui etiqueta)</v>
      </c>
      <c r="F579" s="7"/>
      <c r="G579" s="8"/>
      <c r="H579" s="7" t="str">
        <f aca="false" t="array" ref="H579:H579">INDEX(Def_Instancias_Equipamentos!$E$2:$E$4986, MATCH(K579, Def_Instancias_Equipamentos!$D$2:$D$4986, 0), 1)</f>
        <v>SI-18M2</v>
      </c>
      <c r="I579" s="8" t="str">
        <f aca="false" t="array" ref="I579:I579">INDEX(Def_Instancias_Equipamentos!$E$2:$E$4986, MATCH(L579, Def_Instancias_Equipamentos!$D$2:$D$4986, 0), 1)</f>
        <v>SI-18M2</v>
      </c>
      <c r="J579" s="8" t="str">
        <f aca="false">IF(H579=I579, "INTERNO", "EXTERNO")</f>
        <v>INTERNO</v>
      </c>
      <c r="K579" s="9" t="str">
        <f aca="false">Def_Instancias_Equipamentos!$D$513</f>
        <v>SI-18M2:DI-BPMPkup</v>
      </c>
      <c r="L579" s="4" t="str">
        <f aca="false">Def_Instancias_Equipamentos!$D$1035</f>
        <v>SI-18M2:DI-BPMSigPatch</v>
      </c>
      <c r="M579" s="10" t="s">
        <v>75</v>
      </c>
      <c r="N579" s="17" t="s">
        <v>82</v>
      </c>
      <c r="O579" s="9" t="str">
        <f aca="false">Def_Sistemas_Conectores_Cabos!$B$8</f>
        <v>SMA-RP 50-ohm</v>
      </c>
      <c r="P579" s="4" t="str">
        <f aca="false">Def_Sistemas_Conectores_Cabos!$B$8</f>
        <v>SMA-RP 50-ohm</v>
      </c>
      <c r="Q579" s="8" t="s">
        <v>83</v>
      </c>
      <c r="R579" s="11" t="n">
        <v>0.5</v>
      </c>
      <c r="S579" s="11" t="n">
        <v>0.5</v>
      </c>
      <c r="T579" s="4" t="str">
        <f aca="false">Def_Sistemas_Conectores_Cabos!$C$8</f>
        <v>Cabo coaxial semi-rígido</v>
      </c>
      <c r="U579" s="18"/>
      <c r="V579" s="13"/>
    </row>
    <row r="580" customFormat="false" ht="15.75" hidden="true" customHeight="true" outlineLevel="0" collapsed="false">
      <c r="A580" s="4" t="str">
        <f aca="false">Def_Sistemas_Conectores_Cabos!$A$22</f>
        <v>BPM de elétrons</v>
      </c>
      <c r="B580" s="5" t="str">
        <f aca="false">Datas_Entregas!$A$3</f>
        <v>BTS/Anel</v>
      </c>
      <c r="C580" s="6" t="n">
        <f aca="false" t="array" ref="C580:C580">INDEX(Datas_Entregas!$B$2:$B$100, MATCH(B580, Datas_Entregas!$A$2:$A$100, 0), 1)</f>
        <v>43296</v>
      </c>
      <c r="D580" s="5" t="str">
        <f aca="false">Def_Status_Montagem!$A$4</f>
        <v>Comprado / Esperando entrega</v>
      </c>
      <c r="E580" s="4" t="str">
        <f aca="false">Def_Status_Montagem!$B$4</f>
        <v>Contratada (inclui etiqueta)</v>
      </c>
      <c r="F580" s="7"/>
      <c r="G580" s="8"/>
      <c r="H580" s="7" t="str">
        <f aca="false" t="array" ref="H580:H580">INDEX(Def_Instancias_Equipamentos!$E$2:$E$4986, MATCH(K580, Def_Instancias_Equipamentos!$D$2:$D$4986, 0), 1)</f>
        <v>SI-18SB</v>
      </c>
      <c r="I580" s="8" t="str">
        <f aca="false" t="array" ref="I580:I580">INDEX(Def_Instancias_Equipamentos!$E$2:$E$4986, MATCH(L580, Def_Instancias_Equipamentos!$D$2:$D$4986, 0), 1)</f>
        <v>SI-18SB</v>
      </c>
      <c r="J580" s="8" t="str">
        <f aca="false">IF(H580=I580, "INTERNO", "EXTERNO")</f>
        <v>INTERNO</v>
      </c>
      <c r="K580" s="9" t="str">
        <f aca="false">Def_Instancias_Equipamentos!$D$564</f>
        <v>SI-18SB:DI-BPMPkup-1</v>
      </c>
      <c r="L580" s="4" t="str">
        <f aca="false">Def_Instancias_Equipamentos!$D$1086</f>
        <v>SI-18SB:DI-BPMSigPatch-1</v>
      </c>
      <c r="M580" s="10" t="s">
        <v>75</v>
      </c>
      <c r="N580" s="17" t="s">
        <v>82</v>
      </c>
      <c r="O580" s="9" t="str">
        <f aca="false">Def_Sistemas_Conectores_Cabos!$B$8</f>
        <v>SMA-RP 50-ohm</v>
      </c>
      <c r="P580" s="4" t="str">
        <f aca="false">Def_Sistemas_Conectores_Cabos!$B$8</f>
        <v>SMA-RP 50-ohm</v>
      </c>
      <c r="Q580" s="8" t="s">
        <v>83</v>
      </c>
      <c r="R580" s="11" t="n">
        <v>0.5</v>
      </c>
      <c r="S580" s="11" t="n">
        <v>0.5</v>
      </c>
      <c r="T580" s="4" t="str">
        <f aca="false">Def_Sistemas_Conectores_Cabos!$C$8</f>
        <v>Cabo coaxial semi-rígido</v>
      </c>
      <c r="U580" s="18"/>
      <c r="V580" s="13"/>
    </row>
    <row r="581" customFormat="false" ht="15.75" hidden="true" customHeight="true" outlineLevel="0" collapsed="false">
      <c r="A581" s="4" t="str">
        <f aca="false">Def_Sistemas_Conectores_Cabos!$A$22</f>
        <v>BPM de elétrons</v>
      </c>
      <c r="B581" s="5" t="str">
        <f aca="false">Datas_Entregas!$A$3</f>
        <v>BTS/Anel</v>
      </c>
      <c r="C581" s="6" t="n">
        <f aca="false" t="array" ref="C581:C581">INDEX(Datas_Entregas!$B$2:$B$100, MATCH(B581, Datas_Entregas!$A$2:$A$100, 0), 1)</f>
        <v>43296</v>
      </c>
      <c r="D581" s="5" t="str">
        <f aca="false">Def_Status_Montagem!$A$4</f>
        <v>Comprado / Esperando entrega</v>
      </c>
      <c r="E581" s="4" t="str">
        <f aca="false">Def_Status_Montagem!$B$4</f>
        <v>Contratada (inclui etiqueta)</v>
      </c>
      <c r="F581" s="7"/>
      <c r="G581" s="8"/>
      <c r="H581" s="7" t="str">
        <f aca="false" t="array" ref="H581:H581">INDEX(Def_Instancias_Equipamentos!$E$2:$E$4986, MATCH(K581, Def_Instancias_Equipamentos!$D$2:$D$4986, 0), 1)</f>
        <v>SI-18SB</v>
      </c>
      <c r="I581" s="8" t="str">
        <f aca="false" t="array" ref="I581:I581">INDEX(Def_Instancias_Equipamentos!$E$2:$E$4986, MATCH(L581, Def_Instancias_Equipamentos!$D$2:$D$4986, 0), 1)</f>
        <v>SI-18SB</v>
      </c>
      <c r="J581" s="8" t="str">
        <f aca="false">IF(H581=I581, "INTERNO", "EXTERNO")</f>
        <v>INTERNO</v>
      </c>
      <c r="K581" s="9" t="str">
        <f aca="false">Def_Instancias_Equipamentos!$D$565</f>
        <v>SI-18SB:DI-BPMPkup-2</v>
      </c>
      <c r="L581" s="4" t="str">
        <f aca="false">Def_Instancias_Equipamentos!$D$1087</f>
        <v>SI-18SB:DI-BPMSigPatch-2</v>
      </c>
      <c r="M581" s="10" t="s">
        <v>75</v>
      </c>
      <c r="N581" s="17" t="s">
        <v>82</v>
      </c>
      <c r="O581" s="9" t="str">
        <f aca="false">Def_Sistemas_Conectores_Cabos!$B$8</f>
        <v>SMA-RP 50-ohm</v>
      </c>
      <c r="P581" s="4" t="str">
        <f aca="false">Def_Sistemas_Conectores_Cabos!$B$8</f>
        <v>SMA-RP 50-ohm</v>
      </c>
      <c r="Q581" s="8" t="s">
        <v>83</v>
      </c>
      <c r="R581" s="11" t="n">
        <v>0.5</v>
      </c>
      <c r="S581" s="11" t="n">
        <v>0.5</v>
      </c>
      <c r="T581" s="4" t="str">
        <f aca="false">Def_Sistemas_Conectores_Cabos!$C$8</f>
        <v>Cabo coaxial semi-rígido</v>
      </c>
      <c r="U581" s="18"/>
      <c r="V581" s="13"/>
    </row>
    <row r="582" customFormat="false" ht="15.75" hidden="true" customHeight="true" outlineLevel="0" collapsed="false">
      <c r="A582" s="4" t="str">
        <f aca="false">Def_Sistemas_Conectores_Cabos!$A$22</f>
        <v>BPM de elétrons</v>
      </c>
      <c r="B582" s="5" t="str">
        <f aca="false">Datas_Entregas!$A$3</f>
        <v>BTS/Anel</v>
      </c>
      <c r="C582" s="6" t="n">
        <f aca="false" t="array" ref="C582:C582">INDEX(Datas_Entregas!$B$2:$B$100, MATCH(B582, Datas_Entregas!$A$2:$A$100, 0), 1)</f>
        <v>43296</v>
      </c>
      <c r="D582" s="5" t="str">
        <f aca="false">Def_Status_Montagem!$A$4</f>
        <v>Comprado / Esperando entrega</v>
      </c>
      <c r="E582" s="4" t="str">
        <f aca="false">Def_Status_Montagem!$B$4</f>
        <v>Contratada (inclui etiqueta)</v>
      </c>
      <c r="F582" s="7"/>
      <c r="G582" s="8"/>
      <c r="H582" s="7" t="str">
        <f aca="false" t="array" ref="H582:H582">INDEX(Def_Instancias_Equipamentos!$E$2:$E$4986, MATCH(K582, Def_Instancias_Equipamentos!$D$2:$D$4986, 0), 1)</f>
        <v>SI-19C1</v>
      </c>
      <c r="I582" s="8" t="str">
        <f aca="false" t="array" ref="I582:I582">INDEX(Def_Instancias_Equipamentos!$E$2:$E$4986, MATCH(L582, Def_Instancias_Equipamentos!$D$2:$D$4986, 0), 1)</f>
        <v>SI-19C1</v>
      </c>
      <c r="J582" s="8" t="str">
        <f aca="false">IF(H582=I582, "INTERNO", "EXTERNO")</f>
        <v>INTERNO</v>
      </c>
      <c r="K582" s="9" t="str">
        <f aca="false">Def_Instancias_Equipamentos!$D$514</f>
        <v>SI-19C1:DI-BPMPkup-1</v>
      </c>
      <c r="L582" s="4" t="str">
        <f aca="false">Def_Instancias_Equipamentos!$D$1036</f>
        <v>SI-19C1:DI-BPMSigPatch-1</v>
      </c>
      <c r="M582" s="10" t="s">
        <v>75</v>
      </c>
      <c r="N582" s="17" t="s">
        <v>82</v>
      </c>
      <c r="O582" s="9" t="str">
        <f aca="false">Def_Sistemas_Conectores_Cabos!$B$8</f>
        <v>SMA-RP 50-ohm</v>
      </c>
      <c r="P582" s="4" t="str">
        <f aca="false">Def_Sistemas_Conectores_Cabos!$B$8</f>
        <v>SMA-RP 50-ohm</v>
      </c>
      <c r="Q582" s="8" t="s">
        <v>83</v>
      </c>
      <c r="R582" s="11" t="n">
        <v>0.5</v>
      </c>
      <c r="S582" s="11" t="n">
        <v>0.5</v>
      </c>
      <c r="T582" s="4" t="str">
        <f aca="false">Def_Sistemas_Conectores_Cabos!$C$8</f>
        <v>Cabo coaxial semi-rígido</v>
      </c>
      <c r="U582" s="18"/>
      <c r="V582" s="13"/>
    </row>
    <row r="583" customFormat="false" ht="15.75" hidden="true" customHeight="true" outlineLevel="0" collapsed="false">
      <c r="A583" s="4" t="str">
        <f aca="false">Def_Sistemas_Conectores_Cabos!$A$22</f>
        <v>BPM de elétrons</v>
      </c>
      <c r="B583" s="5" t="str">
        <f aca="false">Datas_Entregas!$A$3</f>
        <v>BTS/Anel</v>
      </c>
      <c r="C583" s="6" t="n">
        <f aca="false" t="array" ref="C583:C583">INDEX(Datas_Entregas!$B$2:$B$100, MATCH(B583, Datas_Entregas!$A$2:$A$100, 0), 1)</f>
        <v>43296</v>
      </c>
      <c r="D583" s="5" t="str">
        <f aca="false">Def_Status_Montagem!$A$4</f>
        <v>Comprado / Esperando entrega</v>
      </c>
      <c r="E583" s="4" t="str">
        <f aca="false">Def_Status_Montagem!$B$4</f>
        <v>Contratada (inclui etiqueta)</v>
      </c>
      <c r="F583" s="7"/>
      <c r="G583" s="8"/>
      <c r="H583" s="7" t="str">
        <f aca="false" t="array" ref="H583:H583">INDEX(Def_Instancias_Equipamentos!$E$2:$E$4986, MATCH(K583, Def_Instancias_Equipamentos!$D$2:$D$4986, 0), 1)</f>
        <v>SI-19C1</v>
      </c>
      <c r="I583" s="8" t="str">
        <f aca="false" t="array" ref="I583:I583">INDEX(Def_Instancias_Equipamentos!$E$2:$E$4986, MATCH(L583, Def_Instancias_Equipamentos!$D$2:$D$4986, 0), 1)</f>
        <v>SI-19C1</v>
      </c>
      <c r="J583" s="8" t="str">
        <f aca="false">IF(H583=I583, "INTERNO", "EXTERNO")</f>
        <v>INTERNO</v>
      </c>
      <c r="K583" s="9" t="str">
        <f aca="false">Def_Instancias_Equipamentos!$D$515</f>
        <v>SI-19C1:DI-BPMPkup-2</v>
      </c>
      <c r="L583" s="4" t="str">
        <f aca="false">Def_Instancias_Equipamentos!$D$1037</f>
        <v>SI-19C1:DI-BPMSigPatch-2</v>
      </c>
      <c r="M583" s="10" t="s">
        <v>75</v>
      </c>
      <c r="N583" s="17" t="s">
        <v>82</v>
      </c>
      <c r="O583" s="9" t="str">
        <f aca="false">Def_Sistemas_Conectores_Cabos!$B$8</f>
        <v>SMA-RP 50-ohm</v>
      </c>
      <c r="P583" s="4" t="str">
        <f aca="false">Def_Sistemas_Conectores_Cabos!$B$8</f>
        <v>SMA-RP 50-ohm</v>
      </c>
      <c r="Q583" s="8" t="s">
        <v>83</v>
      </c>
      <c r="R583" s="11" t="n">
        <v>0.5</v>
      </c>
      <c r="S583" s="11" t="n">
        <v>0.5</v>
      </c>
      <c r="T583" s="4" t="str">
        <f aca="false">Def_Sistemas_Conectores_Cabos!$C$8</f>
        <v>Cabo coaxial semi-rígido</v>
      </c>
      <c r="U583" s="18"/>
      <c r="V583" s="13"/>
    </row>
    <row r="584" customFormat="false" ht="15.75" hidden="true" customHeight="true" outlineLevel="0" collapsed="false">
      <c r="A584" s="4" t="str">
        <f aca="false">Def_Sistemas_Conectores_Cabos!$A$22</f>
        <v>BPM de elétrons</v>
      </c>
      <c r="B584" s="5" t="str">
        <f aca="false">Datas_Entregas!$A$3</f>
        <v>BTS/Anel</v>
      </c>
      <c r="C584" s="6" t="n">
        <f aca="false" t="array" ref="C584:C584">INDEX(Datas_Entregas!$B$2:$B$100, MATCH(B584, Datas_Entregas!$A$2:$A$100, 0), 1)</f>
        <v>43296</v>
      </c>
      <c r="D584" s="5" t="str">
        <f aca="false">Def_Status_Montagem!$A$4</f>
        <v>Comprado / Esperando entrega</v>
      </c>
      <c r="E584" s="4" t="str">
        <f aca="false">Def_Status_Montagem!$B$4</f>
        <v>Contratada (inclui etiqueta)</v>
      </c>
      <c r="F584" s="7"/>
      <c r="G584" s="8"/>
      <c r="H584" s="7" t="str">
        <f aca="false" t="array" ref="H584:H584">INDEX(Def_Instancias_Equipamentos!$E$2:$E$4986, MATCH(K584, Def_Instancias_Equipamentos!$D$2:$D$4986, 0), 1)</f>
        <v>SI-19C2</v>
      </c>
      <c r="I584" s="8" t="str">
        <f aca="false" t="array" ref="I584:I584">INDEX(Def_Instancias_Equipamentos!$E$2:$E$4986, MATCH(L584, Def_Instancias_Equipamentos!$D$2:$D$4986, 0), 1)</f>
        <v>SI-19C2</v>
      </c>
      <c r="J584" s="8" t="str">
        <f aca="false">IF(H584=I584, "INTERNO", "EXTERNO")</f>
        <v>INTERNO</v>
      </c>
      <c r="K584" s="9" t="str">
        <f aca="false">Def_Instancias_Equipamentos!$D$516</f>
        <v>SI-19C2:DI-BPMPkup</v>
      </c>
      <c r="L584" s="4" t="str">
        <f aca="false">Def_Instancias_Equipamentos!$D$1038</f>
        <v>SI-19C2:DI-BPMSigPatch</v>
      </c>
      <c r="M584" s="10" t="s">
        <v>75</v>
      </c>
      <c r="N584" s="17" t="s">
        <v>82</v>
      </c>
      <c r="O584" s="9" t="str">
        <f aca="false">Def_Sistemas_Conectores_Cabos!$B$8</f>
        <v>SMA-RP 50-ohm</v>
      </c>
      <c r="P584" s="4" t="str">
        <f aca="false">Def_Sistemas_Conectores_Cabos!$B$8</f>
        <v>SMA-RP 50-ohm</v>
      </c>
      <c r="Q584" s="8" t="s">
        <v>83</v>
      </c>
      <c r="R584" s="11" t="n">
        <v>0.5</v>
      </c>
      <c r="S584" s="11" t="n">
        <v>0.5</v>
      </c>
      <c r="T584" s="4" t="str">
        <f aca="false">Def_Sistemas_Conectores_Cabos!$C$8</f>
        <v>Cabo coaxial semi-rígido</v>
      </c>
      <c r="U584" s="18"/>
      <c r="V584" s="13"/>
    </row>
    <row r="585" customFormat="false" ht="15.75" hidden="true" customHeight="true" outlineLevel="0" collapsed="false">
      <c r="A585" s="4" t="str">
        <f aca="false">Def_Sistemas_Conectores_Cabos!$A$22</f>
        <v>BPM de elétrons</v>
      </c>
      <c r="B585" s="5" t="str">
        <f aca="false">Datas_Entregas!$A$3</f>
        <v>BTS/Anel</v>
      </c>
      <c r="C585" s="6" t="n">
        <f aca="false" t="array" ref="C585:C585">INDEX(Datas_Entregas!$B$2:$B$100, MATCH(B585, Datas_Entregas!$A$2:$A$100, 0), 1)</f>
        <v>43296</v>
      </c>
      <c r="D585" s="5" t="str">
        <f aca="false">Def_Status_Montagem!$A$4</f>
        <v>Comprado / Esperando entrega</v>
      </c>
      <c r="E585" s="4" t="str">
        <f aca="false">Def_Status_Montagem!$B$4</f>
        <v>Contratada (inclui etiqueta)</v>
      </c>
      <c r="F585" s="7"/>
      <c r="G585" s="8"/>
      <c r="H585" s="7" t="str">
        <f aca="false" t="array" ref="H585:H585">INDEX(Def_Instancias_Equipamentos!$E$2:$E$4986, MATCH(K585, Def_Instancias_Equipamentos!$D$2:$D$4986, 0), 1)</f>
        <v>SI-19C3</v>
      </c>
      <c r="I585" s="8" t="str">
        <f aca="false" t="array" ref="I585:I585">INDEX(Def_Instancias_Equipamentos!$E$2:$E$4986, MATCH(L585, Def_Instancias_Equipamentos!$D$2:$D$4986, 0), 1)</f>
        <v>SI-19C3</v>
      </c>
      <c r="J585" s="8" t="str">
        <f aca="false">IF(H585=I585, "INTERNO", "EXTERNO")</f>
        <v>INTERNO</v>
      </c>
      <c r="K585" s="9" t="str">
        <f aca="false">Def_Instancias_Equipamentos!$D$517</f>
        <v>SI-19C3:DI-BPMPkup-1</v>
      </c>
      <c r="L585" s="4" t="str">
        <f aca="false">Def_Instancias_Equipamentos!$D$1039</f>
        <v>SI-19C3:DI-BPMSigPatch-1</v>
      </c>
      <c r="M585" s="10" t="s">
        <v>75</v>
      </c>
      <c r="N585" s="17" t="s">
        <v>82</v>
      </c>
      <c r="O585" s="9" t="str">
        <f aca="false">Def_Sistemas_Conectores_Cabos!$B$8</f>
        <v>SMA-RP 50-ohm</v>
      </c>
      <c r="P585" s="4" t="str">
        <f aca="false">Def_Sistemas_Conectores_Cabos!$B$8</f>
        <v>SMA-RP 50-ohm</v>
      </c>
      <c r="Q585" s="8" t="s">
        <v>83</v>
      </c>
      <c r="R585" s="11" t="n">
        <v>0.5</v>
      </c>
      <c r="S585" s="11" t="n">
        <v>0.5</v>
      </c>
      <c r="T585" s="4" t="str">
        <f aca="false">Def_Sistemas_Conectores_Cabos!$C$8</f>
        <v>Cabo coaxial semi-rígido</v>
      </c>
      <c r="U585" s="18"/>
      <c r="V585" s="13"/>
    </row>
    <row r="586" customFormat="false" ht="15.75" hidden="true" customHeight="true" outlineLevel="0" collapsed="false">
      <c r="A586" s="4" t="str">
        <f aca="false">Def_Sistemas_Conectores_Cabos!$A$22</f>
        <v>BPM de elétrons</v>
      </c>
      <c r="B586" s="5" t="str">
        <f aca="false">Datas_Entregas!$A$3</f>
        <v>BTS/Anel</v>
      </c>
      <c r="C586" s="6" t="n">
        <f aca="false" t="array" ref="C586:C586">INDEX(Datas_Entregas!$B$2:$B$100, MATCH(B586, Datas_Entregas!$A$2:$A$100, 0), 1)</f>
        <v>43296</v>
      </c>
      <c r="D586" s="5" t="str">
        <f aca="false">Def_Status_Montagem!$A$4</f>
        <v>Comprado / Esperando entrega</v>
      </c>
      <c r="E586" s="4" t="str">
        <f aca="false">Def_Status_Montagem!$B$4</f>
        <v>Contratada (inclui etiqueta)</v>
      </c>
      <c r="F586" s="7"/>
      <c r="G586" s="8"/>
      <c r="H586" s="7" t="str">
        <f aca="false" t="array" ref="H586:H586">INDEX(Def_Instancias_Equipamentos!$E$2:$E$4986, MATCH(K586, Def_Instancias_Equipamentos!$D$2:$D$4986, 0), 1)</f>
        <v>SI-19C3</v>
      </c>
      <c r="I586" s="8" t="str">
        <f aca="false" t="array" ref="I586:I586">INDEX(Def_Instancias_Equipamentos!$E$2:$E$4986, MATCH(L586, Def_Instancias_Equipamentos!$D$2:$D$4986, 0), 1)</f>
        <v>SI-19C3</v>
      </c>
      <c r="J586" s="8" t="str">
        <f aca="false">IF(H586=I586, "INTERNO", "EXTERNO")</f>
        <v>INTERNO</v>
      </c>
      <c r="K586" s="9" t="str">
        <f aca="false">Def_Instancias_Equipamentos!$D$518</f>
        <v>SI-19C3:DI-BPMPkup-2</v>
      </c>
      <c r="L586" s="4" t="str">
        <f aca="false">Def_Instancias_Equipamentos!$D$1040</f>
        <v>SI-19C3:DI-BPMSigPatch-2</v>
      </c>
      <c r="M586" s="10" t="s">
        <v>75</v>
      </c>
      <c r="N586" s="17" t="s">
        <v>82</v>
      </c>
      <c r="O586" s="9" t="str">
        <f aca="false">Def_Sistemas_Conectores_Cabos!$B$8</f>
        <v>SMA-RP 50-ohm</v>
      </c>
      <c r="P586" s="4" t="str">
        <f aca="false">Def_Sistemas_Conectores_Cabos!$B$8</f>
        <v>SMA-RP 50-ohm</v>
      </c>
      <c r="Q586" s="8" t="s">
        <v>83</v>
      </c>
      <c r="R586" s="11" t="n">
        <v>0.5</v>
      </c>
      <c r="S586" s="11" t="n">
        <v>0.5</v>
      </c>
      <c r="T586" s="4" t="str">
        <f aca="false">Def_Sistemas_Conectores_Cabos!$C$8</f>
        <v>Cabo coaxial semi-rígido</v>
      </c>
      <c r="U586" s="18"/>
      <c r="V586" s="13"/>
    </row>
    <row r="587" customFormat="false" ht="15.75" hidden="true" customHeight="true" outlineLevel="0" collapsed="false">
      <c r="A587" s="4" t="str">
        <f aca="false">Def_Sistemas_Conectores_Cabos!$A$22</f>
        <v>BPM de elétrons</v>
      </c>
      <c r="B587" s="5" t="str">
        <f aca="false">Datas_Entregas!$A$3</f>
        <v>BTS/Anel</v>
      </c>
      <c r="C587" s="6" t="n">
        <f aca="false" t="array" ref="C587:C587">INDEX(Datas_Entregas!$B$2:$B$100, MATCH(B587, Datas_Entregas!$A$2:$A$100, 0), 1)</f>
        <v>43296</v>
      </c>
      <c r="D587" s="5" t="str">
        <f aca="false">Def_Status_Montagem!$A$4</f>
        <v>Comprado / Esperando entrega</v>
      </c>
      <c r="E587" s="4" t="str">
        <f aca="false">Def_Status_Montagem!$B$4</f>
        <v>Contratada (inclui etiqueta)</v>
      </c>
      <c r="F587" s="7"/>
      <c r="G587" s="8"/>
      <c r="H587" s="7" t="str">
        <f aca="false" t="array" ref="H587:H587">INDEX(Def_Instancias_Equipamentos!$E$2:$E$4986, MATCH(K587, Def_Instancias_Equipamentos!$D$2:$D$4986, 0), 1)</f>
        <v>SI-19C4</v>
      </c>
      <c r="I587" s="8" t="str">
        <f aca="false" t="array" ref="I587:I587">INDEX(Def_Instancias_Equipamentos!$E$2:$E$4986, MATCH(L587, Def_Instancias_Equipamentos!$D$2:$D$4986, 0), 1)</f>
        <v>SI-19C4</v>
      </c>
      <c r="J587" s="8" t="str">
        <f aca="false">IF(H587=I587, "INTERNO", "EXTERNO")</f>
        <v>INTERNO</v>
      </c>
      <c r="K587" s="9" t="str">
        <f aca="false">Def_Instancias_Equipamentos!$D$519</f>
        <v>SI-19C4:DI-BPMPkup</v>
      </c>
      <c r="L587" s="4" t="str">
        <f aca="false">Def_Instancias_Equipamentos!$D$1041</f>
        <v>SI-19C4:DI-BPMSigPatch</v>
      </c>
      <c r="M587" s="10" t="s">
        <v>75</v>
      </c>
      <c r="N587" s="17" t="s">
        <v>82</v>
      </c>
      <c r="O587" s="9" t="str">
        <f aca="false">Def_Sistemas_Conectores_Cabos!$B$8</f>
        <v>SMA-RP 50-ohm</v>
      </c>
      <c r="P587" s="4" t="str">
        <f aca="false">Def_Sistemas_Conectores_Cabos!$B$8</f>
        <v>SMA-RP 50-ohm</v>
      </c>
      <c r="Q587" s="8" t="s">
        <v>83</v>
      </c>
      <c r="R587" s="11" t="n">
        <v>0.5</v>
      </c>
      <c r="S587" s="11" t="n">
        <v>0.5</v>
      </c>
      <c r="T587" s="4" t="str">
        <f aca="false">Def_Sistemas_Conectores_Cabos!$C$8</f>
        <v>Cabo coaxial semi-rígido</v>
      </c>
      <c r="U587" s="18"/>
      <c r="V587" s="13"/>
    </row>
    <row r="588" customFormat="false" ht="15.75" hidden="true" customHeight="true" outlineLevel="0" collapsed="false">
      <c r="A588" s="4" t="str">
        <f aca="false">Def_Sistemas_Conectores_Cabos!$A$22</f>
        <v>BPM de elétrons</v>
      </c>
      <c r="B588" s="5" t="str">
        <f aca="false">Datas_Entregas!$A$3</f>
        <v>BTS/Anel</v>
      </c>
      <c r="C588" s="6" t="n">
        <f aca="false" t="array" ref="C588:C588">INDEX(Datas_Entregas!$B$2:$B$100, MATCH(B588, Datas_Entregas!$A$2:$A$100, 0), 1)</f>
        <v>43296</v>
      </c>
      <c r="D588" s="5" t="str">
        <f aca="false">Def_Status_Montagem!$A$4</f>
        <v>Comprado / Esperando entrega</v>
      </c>
      <c r="E588" s="4" t="str">
        <f aca="false">Def_Status_Montagem!$B$4</f>
        <v>Contratada (inclui etiqueta)</v>
      </c>
      <c r="F588" s="7"/>
      <c r="G588" s="8"/>
      <c r="H588" s="7" t="str">
        <f aca="false" t="array" ref="H588:H588">INDEX(Def_Instancias_Equipamentos!$E$2:$E$4986, MATCH(K588, Def_Instancias_Equipamentos!$D$2:$D$4986, 0), 1)</f>
        <v>SI-19M1</v>
      </c>
      <c r="I588" s="8" t="str">
        <f aca="false" t="array" ref="I588:I588">INDEX(Def_Instancias_Equipamentos!$E$2:$E$4986, MATCH(L588, Def_Instancias_Equipamentos!$D$2:$D$4986, 0), 1)</f>
        <v>SI-19M1</v>
      </c>
      <c r="J588" s="8" t="str">
        <f aca="false">IF(H588=I588, "INTERNO", "EXTERNO")</f>
        <v>INTERNO</v>
      </c>
      <c r="K588" s="9" t="str">
        <f aca="false">Def_Instancias_Equipamentos!$D$520</f>
        <v>SI-19M1:DI-BPMPkup</v>
      </c>
      <c r="L588" s="4" t="str">
        <f aca="false">Def_Instancias_Equipamentos!$D$1042</f>
        <v>SI-19M1:DI-BPMSigPatch</v>
      </c>
      <c r="M588" s="10" t="s">
        <v>75</v>
      </c>
      <c r="N588" s="17" t="s">
        <v>82</v>
      </c>
      <c r="O588" s="9" t="str">
        <f aca="false">Def_Sistemas_Conectores_Cabos!$B$8</f>
        <v>SMA-RP 50-ohm</v>
      </c>
      <c r="P588" s="4" t="str">
        <f aca="false">Def_Sistemas_Conectores_Cabos!$B$8</f>
        <v>SMA-RP 50-ohm</v>
      </c>
      <c r="Q588" s="8" t="s">
        <v>83</v>
      </c>
      <c r="R588" s="11" t="n">
        <v>0.5</v>
      </c>
      <c r="S588" s="11" t="n">
        <v>0.5</v>
      </c>
      <c r="T588" s="4" t="str">
        <f aca="false">Def_Sistemas_Conectores_Cabos!$C$8</f>
        <v>Cabo coaxial semi-rígido</v>
      </c>
      <c r="U588" s="18"/>
      <c r="V588" s="13"/>
    </row>
    <row r="589" customFormat="false" ht="15.75" hidden="true" customHeight="true" outlineLevel="0" collapsed="false">
      <c r="A589" s="4" t="str">
        <f aca="false">Def_Sistemas_Conectores_Cabos!$A$22</f>
        <v>BPM de elétrons</v>
      </c>
      <c r="B589" s="5" t="str">
        <f aca="false">Datas_Entregas!$A$3</f>
        <v>BTS/Anel</v>
      </c>
      <c r="C589" s="6" t="n">
        <f aca="false" t="array" ref="C589:C589">INDEX(Datas_Entregas!$B$2:$B$100, MATCH(B589, Datas_Entregas!$A$2:$A$100, 0), 1)</f>
        <v>43296</v>
      </c>
      <c r="D589" s="5" t="str">
        <f aca="false">Def_Status_Montagem!$A$4</f>
        <v>Comprado / Esperando entrega</v>
      </c>
      <c r="E589" s="4" t="str">
        <f aca="false">Def_Status_Montagem!$B$4</f>
        <v>Contratada (inclui etiqueta)</v>
      </c>
      <c r="F589" s="7"/>
      <c r="G589" s="8"/>
      <c r="H589" s="7" t="str">
        <f aca="false" t="array" ref="H589:H589">INDEX(Def_Instancias_Equipamentos!$E$2:$E$4986, MATCH(K589, Def_Instancias_Equipamentos!$D$2:$D$4986, 0), 1)</f>
        <v>SI-19M2</v>
      </c>
      <c r="I589" s="8" t="str">
        <f aca="false" t="array" ref="I589:I589">INDEX(Def_Instancias_Equipamentos!$E$2:$E$4986, MATCH(L589, Def_Instancias_Equipamentos!$D$2:$D$4986, 0), 1)</f>
        <v>SI-19M2</v>
      </c>
      <c r="J589" s="8" t="str">
        <f aca="false">IF(H589=I589, "INTERNO", "EXTERNO")</f>
        <v>INTERNO</v>
      </c>
      <c r="K589" s="9" t="str">
        <f aca="false">Def_Instancias_Equipamentos!$D$521</f>
        <v>SI-19M2:DI-BPMPkup</v>
      </c>
      <c r="L589" s="4" t="str">
        <f aca="false">Def_Instancias_Equipamentos!$D$1043</f>
        <v>SI-19M2:DI-BPMSigPatch</v>
      </c>
      <c r="M589" s="10" t="s">
        <v>75</v>
      </c>
      <c r="N589" s="17" t="s">
        <v>82</v>
      </c>
      <c r="O589" s="9" t="str">
        <f aca="false">Def_Sistemas_Conectores_Cabos!$B$8</f>
        <v>SMA-RP 50-ohm</v>
      </c>
      <c r="P589" s="4" t="str">
        <f aca="false">Def_Sistemas_Conectores_Cabos!$B$8</f>
        <v>SMA-RP 50-ohm</v>
      </c>
      <c r="Q589" s="8" t="s">
        <v>83</v>
      </c>
      <c r="R589" s="11" t="n">
        <v>0.5</v>
      </c>
      <c r="S589" s="11" t="n">
        <v>0.5</v>
      </c>
      <c r="T589" s="4" t="str">
        <f aca="false">Def_Sistemas_Conectores_Cabos!$C$8</f>
        <v>Cabo coaxial semi-rígido</v>
      </c>
      <c r="U589" s="18"/>
      <c r="V589" s="13"/>
    </row>
    <row r="590" customFormat="false" ht="15.75" hidden="true" customHeight="true" outlineLevel="0" collapsed="false">
      <c r="A590" s="4" t="str">
        <f aca="false">Def_Sistemas_Conectores_Cabos!$A$22</f>
        <v>BPM de elétrons</v>
      </c>
      <c r="B590" s="5" t="str">
        <f aca="false">Datas_Entregas!$A$3</f>
        <v>BTS/Anel</v>
      </c>
      <c r="C590" s="6" t="n">
        <f aca="false" t="array" ref="C590:C590">INDEX(Datas_Entregas!$B$2:$B$100, MATCH(B590, Datas_Entregas!$A$2:$A$100, 0), 1)</f>
        <v>43296</v>
      </c>
      <c r="D590" s="5" t="str">
        <f aca="false">Def_Status_Montagem!$A$4</f>
        <v>Comprado / Esperando entrega</v>
      </c>
      <c r="E590" s="4" t="str">
        <f aca="false">Def_Status_Montagem!$B$4</f>
        <v>Contratada (inclui etiqueta)</v>
      </c>
      <c r="F590" s="7"/>
      <c r="G590" s="8"/>
      <c r="H590" s="7" t="str">
        <f aca="false" t="array" ref="H590:H590">INDEX(Def_Instancias_Equipamentos!$E$2:$E$4986, MATCH(K590, Def_Instancias_Equipamentos!$D$2:$D$4986, 0), 1)</f>
        <v>SI-19SP</v>
      </c>
      <c r="I590" s="8" t="str">
        <f aca="false" t="array" ref="I590:I590">INDEX(Def_Instancias_Equipamentos!$E$2:$E$4986, MATCH(L590, Def_Instancias_Equipamentos!$D$2:$D$4986, 0), 1)</f>
        <v>SI-19SP</v>
      </c>
      <c r="J590" s="8" t="str">
        <f aca="false">IF(H590=I590, "INTERNO", "EXTERNO")</f>
        <v>INTERNO</v>
      </c>
      <c r="K590" s="9" t="str">
        <f aca="false">Def_Instancias_Equipamentos!$D$566</f>
        <v>SI-19SP:DI-BPMPkup-1</v>
      </c>
      <c r="L590" s="4" t="str">
        <f aca="false">Def_Instancias_Equipamentos!$D$1088</f>
        <v>SI-19SP:DI-BPMSigPatch-1</v>
      </c>
      <c r="M590" s="10" t="s">
        <v>75</v>
      </c>
      <c r="N590" s="17" t="s">
        <v>82</v>
      </c>
      <c r="O590" s="9" t="str">
        <f aca="false">Def_Sistemas_Conectores_Cabos!$B$8</f>
        <v>SMA-RP 50-ohm</v>
      </c>
      <c r="P590" s="4" t="str">
        <f aca="false">Def_Sistemas_Conectores_Cabos!$B$8</f>
        <v>SMA-RP 50-ohm</v>
      </c>
      <c r="Q590" s="8" t="s">
        <v>83</v>
      </c>
      <c r="R590" s="11" t="n">
        <v>0.5</v>
      </c>
      <c r="S590" s="11" t="n">
        <v>0.5</v>
      </c>
      <c r="T590" s="4" t="str">
        <f aca="false">Def_Sistemas_Conectores_Cabos!$C$8</f>
        <v>Cabo coaxial semi-rígido</v>
      </c>
      <c r="U590" s="18"/>
      <c r="V590" s="13"/>
    </row>
    <row r="591" customFormat="false" ht="15.75" hidden="true" customHeight="true" outlineLevel="0" collapsed="false">
      <c r="A591" s="4" t="str">
        <f aca="false">Def_Sistemas_Conectores_Cabos!$A$22</f>
        <v>BPM de elétrons</v>
      </c>
      <c r="B591" s="5" t="str">
        <f aca="false">Datas_Entregas!$A$3</f>
        <v>BTS/Anel</v>
      </c>
      <c r="C591" s="6" t="n">
        <f aca="false" t="array" ref="C591:C591">INDEX(Datas_Entregas!$B$2:$B$100, MATCH(B591, Datas_Entregas!$A$2:$A$100, 0), 1)</f>
        <v>43296</v>
      </c>
      <c r="D591" s="5" t="str">
        <f aca="false">Def_Status_Montagem!$A$4</f>
        <v>Comprado / Esperando entrega</v>
      </c>
      <c r="E591" s="4" t="str">
        <f aca="false">Def_Status_Montagem!$B$4</f>
        <v>Contratada (inclui etiqueta)</v>
      </c>
      <c r="F591" s="7"/>
      <c r="G591" s="8"/>
      <c r="H591" s="7" t="str">
        <f aca="false" t="array" ref="H591:H591">INDEX(Def_Instancias_Equipamentos!$E$2:$E$4986, MATCH(K591, Def_Instancias_Equipamentos!$D$2:$D$4986, 0), 1)</f>
        <v>SI-19SP</v>
      </c>
      <c r="I591" s="8" t="str">
        <f aca="false" t="array" ref="I591:I591">INDEX(Def_Instancias_Equipamentos!$E$2:$E$4986, MATCH(L591, Def_Instancias_Equipamentos!$D$2:$D$4986, 0), 1)</f>
        <v>SI-19SP</v>
      </c>
      <c r="J591" s="8" t="str">
        <f aca="false">IF(H591=I591, "INTERNO", "EXTERNO")</f>
        <v>INTERNO</v>
      </c>
      <c r="K591" s="9" t="str">
        <f aca="false">Def_Instancias_Equipamentos!$D$567</f>
        <v>SI-19SP:DI-BPMPkup-2</v>
      </c>
      <c r="L591" s="4" t="str">
        <f aca="false">Def_Instancias_Equipamentos!$D$1089</f>
        <v>SI-19SP:DI-BPMSigPatch-2</v>
      </c>
      <c r="M591" s="10" t="s">
        <v>75</v>
      </c>
      <c r="N591" s="17" t="s">
        <v>82</v>
      </c>
      <c r="O591" s="9" t="str">
        <f aca="false">Def_Sistemas_Conectores_Cabos!$B$8</f>
        <v>SMA-RP 50-ohm</v>
      </c>
      <c r="P591" s="4" t="str">
        <f aca="false">Def_Sistemas_Conectores_Cabos!$B$8</f>
        <v>SMA-RP 50-ohm</v>
      </c>
      <c r="Q591" s="8" t="s">
        <v>83</v>
      </c>
      <c r="R591" s="11" t="n">
        <v>0.5</v>
      </c>
      <c r="S591" s="11" t="n">
        <v>0.5</v>
      </c>
      <c r="T591" s="4" t="str">
        <f aca="false">Def_Sistemas_Conectores_Cabos!$C$8</f>
        <v>Cabo coaxial semi-rígido</v>
      </c>
      <c r="U591" s="18"/>
      <c r="V591" s="13"/>
    </row>
    <row r="592" customFormat="false" ht="15.75" hidden="true" customHeight="true" outlineLevel="0" collapsed="false">
      <c r="A592" s="4" t="str">
        <f aca="false">Def_Sistemas_Conectores_Cabos!$A$22</f>
        <v>BPM de elétrons</v>
      </c>
      <c r="B592" s="5" t="str">
        <f aca="false">Datas_Entregas!$A$3</f>
        <v>BTS/Anel</v>
      </c>
      <c r="C592" s="6" t="n">
        <f aca="false" t="array" ref="C592:C592">INDEX(Datas_Entregas!$B$2:$B$100, MATCH(B592, Datas_Entregas!$A$2:$A$100, 0), 1)</f>
        <v>43296</v>
      </c>
      <c r="D592" s="5" t="str">
        <f aca="false">Def_Status_Montagem!$A$4</f>
        <v>Comprado / Esperando entrega</v>
      </c>
      <c r="E592" s="4" t="str">
        <f aca="false">Def_Status_Montagem!$B$4</f>
        <v>Contratada (inclui etiqueta)</v>
      </c>
      <c r="F592" s="7"/>
      <c r="G592" s="8"/>
      <c r="H592" s="7" t="str">
        <f aca="false" t="array" ref="H592:H592">INDEX(Def_Instancias_Equipamentos!$E$2:$E$4986, MATCH(K592, Def_Instancias_Equipamentos!$D$2:$D$4986, 0), 1)</f>
        <v>SI-20C1</v>
      </c>
      <c r="I592" s="8" t="str">
        <f aca="false" t="array" ref="I592:I592">INDEX(Def_Instancias_Equipamentos!$E$2:$E$4986, MATCH(L592, Def_Instancias_Equipamentos!$D$2:$D$4986, 0), 1)</f>
        <v>SI-20C1</v>
      </c>
      <c r="J592" s="8" t="str">
        <f aca="false">IF(H592=I592, "INTERNO", "EXTERNO")</f>
        <v>INTERNO</v>
      </c>
      <c r="K592" s="9" t="str">
        <f aca="false">Def_Instancias_Equipamentos!$D$522</f>
        <v>SI-20C1:DI-BPMPkup-1</v>
      </c>
      <c r="L592" s="4" t="str">
        <f aca="false">Def_Instancias_Equipamentos!$D$1044</f>
        <v>SI-20C1:DI-BPMSigPatch-1</v>
      </c>
      <c r="M592" s="10" t="s">
        <v>75</v>
      </c>
      <c r="N592" s="17" t="s">
        <v>82</v>
      </c>
      <c r="O592" s="9" t="str">
        <f aca="false">Def_Sistemas_Conectores_Cabos!$B$8</f>
        <v>SMA-RP 50-ohm</v>
      </c>
      <c r="P592" s="4" t="str">
        <f aca="false">Def_Sistemas_Conectores_Cabos!$B$8</f>
        <v>SMA-RP 50-ohm</v>
      </c>
      <c r="Q592" s="8" t="s">
        <v>83</v>
      </c>
      <c r="R592" s="11" t="n">
        <v>0.5</v>
      </c>
      <c r="S592" s="11" t="n">
        <v>0.5</v>
      </c>
      <c r="T592" s="4" t="str">
        <f aca="false">Def_Sistemas_Conectores_Cabos!$C$8</f>
        <v>Cabo coaxial semi-rígido</v>
      </c>
      <c r="U592" s="18"/>
      <c r="V592" s="13"/>
    </row>
    <row r="593" customFormat="false" ht="15.75" hidden="true" customHeight="true" outlineLevel="0" collapsed="false">
      <c r="A593" s="4" t="str">
        <f aca="false">Def_Sistemas_Conectores_Cabos!$A$22</f>
        <v>BPM de elétrons</v>
      </c>
      <c r="B593" s="5" t="str">
        <f aca="false">Datas_Entregas!$A$3</f>
        <v>BTS/Anel</v>
      </c>
      <c r="C593" s="6" t="n">
        <f aca="false" t="array" ref="C593:C593">INDEX(Datas_Entregas!$B$2:$B$100, MATCH(B593, Datas_Entregas!$A$2:$A$100, 0), 1)</f>
        <v>43296</v>
      </c>
      <c r="D593" s="5" t="str">
        <f aca="false">Def_Status_Montagem!$A$4</f>
        <v>Comprado / Esperando entrega</v>
      </c>
      <c r="E593" s="4" t="str">
        <f aca="false">Def_Status_Montagem!$B$4</f>
        <v>Contratada (inclui etiqueta)</v>
      </c>
      <c r="F593" s="7"/>
      <c r="G593" s="8"/>
      <c r="H593" s="7" t="str">
        <f aca="false" t="array" ref="H593:H593">INDEX(Def_Instancias_Equipamentos!$E$2:$E$4986, MATCH(K593, Def_Instancias_Equipamentos!$D$2:$D$4986, 0), 1)</f>
        <v>SI-20C1</v>
      </c>
      <c r="I593" s="8" t="str">
        <f aca="false" t="array" ref="I593:I593">INDEX(Def_Instancias_Equipamentos!$E$2:$E$4986, MATCH(L593, Def_Instancias_Equipamentos!$D$2:$D$4986, 0), 1)</f>
        <v>SI-20C1</v>
      </c>
      <c r="J593" s="8" t="str">
        <f aca="false">IF(H593=I593, "INTERNO", "EXTERNO")</f>
        <v>INTERNO</v>
      </c>
      <c r="K593" s="9" t="str">
        <f aca="false">Def_Instancias_Equipamentos!$D$523</f>
        <v>SI-20C1:DI-BPMPkup-2</v>
      </c>
      <c r="L593" s="4" t="str">
        <f aca="false">Def_Instancias_Equipamentos!$D$1045</f>
        <v>SI-20C1:DI-BPMSigPatch-2</v>
      </c>
      <c r="M593" s="10" t="s">
        <v>75</v>
      </c>
      <c r="N593" s="17" t="s">
        <v>82</v>
      </c>
      <c r="O593" s="9" t="str">
        <f aca="false">Def_Sistemas_Conectores_Cabos!$B$8</f>
        <v>SMA-RP 50-ohm</v>
      </c>
      <c r="P593" s="4" t="str">
        <f aca="false">Def_Sistemas_Conectores_Cabos!$B$8</f>
        <v>SMA-RP 50-ohm</v>
      </c>
      <c r="Q593" s="8" t="s">
        <v>83</v>
      </c>
      <c r="R593" s="11" t="n">
        <v>0.5</v>
      </c>
      <c r="S593" s="11" t="n">
        <v>0.5</v>
      </c>
      <c r="T593" s="4" t="str">
        <f aca="false">Def_Sistemas_Conectores_Cabos!$C$8</f>
        <v>Cabo coaxial semi-rígido</v>
      </c>
      <c r="U593" s="18"/>
      <c r="V593" s="13"/>
    </row>
    <row r="594" customFormat="false" ht="15.75" hidden="true" customHeight="true" outlineLevel="0" collapsed="false">
      <c r="A594" s="4" t="str">
        <f aca="false">Def_Sistemas_Conectores_Cabos!$A$22</f>
        <v>BPM de elétrons</v>
      </c>
      <c r="B594" s="5" t="str">
        <f aca="false">Datas_Entregas!$A$3</f>
        <v>BTS/Anel</v>
      </c>
      <c r="C594" s="6" t="n">
        <f aca="false" t="array" ref="C594:C594">INDEX(Datas_Entregas!$B$2:$B$100, MATCH(B594, Datas_Entregas!$A$2:$A$100, 0), 1)</f>
        <v>43296</v>
      </c>
      <c r="D594" s="5" t="str">
        <f aca="false">Def_Status_Montagem!$A$4</f>
        <v>Comprado / Esperando entrega</v>
      </c>
      <c r="E594" s="4" t="str">
        <f aca="false">Def_Status_Montagem!$B$4</f>
        <v>Contratada (inclui etiqueta)</v>
      </c>
      <c r="F594" s="7"/>
      <c r="G594" s="8"/>
      <c r="H594" s="7" t="str">
        <f aca="false" t="array" ref="H594:H594">INDEX(Def_Instancias_Equipamentos!$E$2:$E$4986, MATCH(K594, Def_Instancias_Equipamentos!$D$2:$D$4986, 0), 1)</f>
        <v>SI-20C2</v>
      </c>
      <c r="I594" s="8" t="str">
        <f aca="false" t="array" ref="I594:I594">INDEX(Def_Instancias_Equipamentos!$E$2:$E$4986, MATCH(L594, Def_Instancias_Equipamentos!$D$2:$D$4986, 0), 1)</f>
        <v>SI-20C2</v>
      </c>
      <c r="J594" s="8" t="str">
        <f aca="false">IF(H594=I594, "INTERNO", "EXTERNO")</f>
        <v>INTERNO</v>
      </c>
      <c r="K594" s="9" t="str">
        <f aca="false">Def_Instancias_Equipamentos!$D$524</f>
        <v>SI-20C2:DI-BPMPkup</v>
      </c>
      <c r="L594" s="4" t="str">
        <f aca="false">Def_Instancias_Equipamentos!$D$1046</f>
        <v>SI-20C2:DI-BPMSigPatch</v>
      </c>
      <c r="M594" s="10" t="s">
        <v>75</v>
      </c>
      <c r="N594" s="17" t="s">
        <v>82</v>
      </c>
      <c r="O594" s="9" t="str">
        <f aca="false">Def_Sistemas_Conectores_Cabos!$B$8</f>
        <v>SMA-RP 50-ohm</v>
      </c>
      <c r="P594" s="4" t="str">
        <f aca="false">Def_Sistemas_Conectores_Cabos!$B$8</f>
        <v>SMA-RP 50-ohm</v>
      </c>
      <c r="Q594" s="8" t="s">
        <v>83</v>
      </c>
      <c r="R594" s="11" t="n">
        <v>0.5</v>
      </c>
      <c r="S594" s="11" t="n">
        <v>0.5</v>
      </c>
      <c r="T594" s="4" t="str">
        <f aca="false">Def_Sistemas_Conectores_Cabos!$C$8</f>
        <v>Cabo coaxial semi-rígido</v>
      </c>
      <c r="U594" s="18"/>
      <c r="V594" s="13"/>
    </row>
    <row r="595" customFormat="false" ht="15.75" hidden="true" customHeight="true" outlineLevel="0" collapsed="false">
      <c r="A595" s="4" t="str">
        <f aca="false">Def_Sistemas_Conectores_Cabos!$A$22</f>
        <v>BPM de elétrons</v>
      </c>
      <c r="B595" s="5" t="str">
        <f aca="false">Datas_Entregas!$A$3</f>
        <v>BTS/Anel</v>
      </c>
      <c r="C595" s="6" t="n">
        <f aca="false" t="array" ref="C595:C595">INDEX(Datas_Entregas!$B$2:$B$100, MATCH(B595, Datas_Entregas!$A$2:$A$100, 0), 1)</f>
        <v>43296</v>
      </c>
      <c r="D595" s="5" t="str">
        <f aca="false">Def_Status_Montagem!$A$4</f>
        <v>Comprado / Esperando entrega</v>
      </c>
      <c r="E595" s="4" t="str">
        <f aca="false">Def_Status_Montagem!$B$4</f>
        <v>Contratada (inclui etiqueta)</v>
      </c>
      <c r="F595" s="7"/>
      <c r="G595" s="8"/>
      <c r="H595" s="7" t="str">
        <f aca="false" t="array" ref="H595:H595">INDEX(Def_Instancias_Equipamentos!$E$2:$E$4986, MATCH(K595, Def_Instancias_Equipamentos!$D$2:$D$4986, 0), 1)</f>
        <v>SI-20C3</v>
      </c>
      <c r="I595" s="8" t="str">
        <f aca="false" t="array" ref="I595:I595">INDEX(Def_Instancias_Equipamentos!$E$2:$E$4986, MATCH(L595, Def_Instancias_Equipamentos!$D$2:$D$4986, 0), 1)</f>
        <v>SI-20C3</v>
      </c>
      <c r="J595" s="8" t="str">
        <f aca="false">IF(H595=I595, "INTERNO", "EXTERNO")</f>
        <v>INTERNO</v>
      </c>
      <c r="K595" s="9" t="str">
        <f aca="false">Def_Instancias_Equipamentos!$D$525</f>
        <v>SI-20C3:DI-BPMPkup-1</v>
      </c>
      <c r="L595" s="4" t="str">
        <f aca="false">Def_Instancias_Equipamentos!$D$1047</f>
        <v>SI-20C3:DI-BPMSigPatch-1</v>
      </c>
      <c r="M595" s="10" t="s">
        <v>75</v>
      </c>
      <c r="N595" s="17" t="s">
        <v>82</v>
      </c>
      <c r="O595" s="9" t="str">
        <f aca="false">Def_Sistemas_Conectores_Cabos!$B$8</f>
        <v>SMA-RP 50-ohm</v>
      </c>
      <c r="P595" s="4" t="str">
        <f aca="false">Def_Sistemas_Conectores_Cabos!$B$8</f>
        <v>SMA-RP 50-ohm</v>
      </c>
      <c r="Q595" s="8" t="s">
        <v>83</v>
      </c>
      <c r="R595" s="11" t="n">
        <v>0.5</v>
      </c>
      <c r="S595" s="11" t="n">
        <v>0.5</v>
      </c>
      <c r="T595" s="4" t="str">
        <f aca="false">Def_Sistemas_Conectores_Cabos!$C$8</f>
        <v>Cabo coaxial semi-rígido</v>
      </c>
      <c r="U595" s="18"/>
      <c r="V595" s="13"/>
    </row>
    <row r="596" customFormat="false" ht="15.75" hidden="true" customHeight="true" outlineLevel="0" collapsed="false">
      <c r="A596" s="4" t="str">
        <f aca="false">Def_Sistemas_Conectores_Cabos!$A$22</f>
        <v>BPM de elétrons</v>
      </c>
      <c r="B596" s="5" t="str">
        <f aca="false">Datas_Entregas!$A$3</f>
        <v>BTS/Anel</v>
      </c>
      <c r="C596" s="6" t="n">
        <f aca="false" t="array" ref="C596:C596">INDEX(Datas_Entregas!$B$2:$B$100, MATCH(B596, Datas_Entregas!$A$2:$A$100, 0), 1)</f>
        <v>43296</v>
      </c>
      <c r="D596" s="5" t="str">
        <f aca="false">Def_Status_Montagem!$A$4</f>
        <v>Comprado / Esperando entrega</v>
      </c>
      <c r="E596" s="4" t="str">
        <f aca="false">Def_Status_Montagem!$B$4</f>
        <v>Contratada (inclui etiqueta)</v>
      </c>
      <c r="F596" s="7"/>
      <c r="G596" s="8"/>
      <c r="H596" s="7" t="str">
        <f aca="false" t="array" ref="H596:H596">INDEX(Def_Instancias_Equipamentos!$E$2:$E$4986, MATCH(K596, Def_Instancias_Equipamentos!$D$2:$D$4986, 0), 1)</f>
        <v>SI-20C3</v>
      </c>
      <c r="I596" s="8" t="str">
        <f aca="false" t="array" ref="I596:I596">INDEX(Def_Instancias_Equipamentos!$E$2:$E$4986, MATCH(L596, Def_Instancias_Equipamentos!$D$2:$D$4986, 0), 1)</f>
        <v>SI-20C3</v>
      </c>
      <c r="J596" s="8" t="str">
        <f aca="false">IF(H596=I596, "INTERNO", "EXTERNO")</f>
        <v>INTERNO</v>
      </c>
      <c r="K596" s="9" t="str">
        <f aca="false">Def_Instancias_Equipamentos!$D$526</f>
        <v>SI-20C3:DI-BPMPkup-2</v>
      </c>
      <c r="L596" s="4" t="str">
        <f aca="false">Def_Instancias_Equipamentos!$D$1048</f>
        <v>SI-20C3:DI-BPMSigPatch-2</v>
      </c>
      <c r="M596" s="10" t="s">
        <v>75</v>
      </c>
      <c r="N596" s="17" t="s">
        <v>82</v>
      </c>
      <c r="O596" s="9" t="str">
        <f aca="false">Def_Sistemas_Conectores_Cabos!$B$8</f>
        <v>SMA-RP 50-ohm</v>
      </c>
      <c r="P596" s="4" t="str">
        <f aca="false">Def_Sistemas_Conectores_Cabos!$B$8</f>
        <v>SMA-RP 50-ohm</v>
      </c>
      <c r="Q596" s="8" t="s">
        <v>83</v>
      </c>
      <c r="R596" s="11" t="n">
        <v>0.5</v>
      </c>
      <c r="S596" s="11" t="n">
        <v>0.5</v>
      </c>
      <c r="T596" s="4" t="str">
        <f aca="false">Def_Sistemas_Conectores_Cabos!$C$8</f>
        <v>Cabo coaxial semi-rígido</v>
      </c>
      <c r="U596" s="18"/>
      <c r="V596" s="13"/>
    </row>
    <row r="597" customFormat="false" ht="15.75" hidden="true" customHeight="true" outlineLevel="0" collapsed="false">
      <c r="A597" s="4" t="str">
        <f aca="false">Def_Sistemas_Conectores_Cabos!$A$22</f>
        <v>BPM de elétrons</v>
      </c>
      <c r="B597" s="5" t="str">
        <f aca="false">Datas_Entregas!$A$3</f>
        <v>BTS/Anel</v>
      </c>
      <c r="C597" s="6" t="n">
        <f aca="false" t="array" ref="C597:C597">INDEX(Datas_Entregas!$B$2:$B$100, MATCH(B597, Datas_Entregas!$A$2:$A$100, 0), 1)</f>
        <v>43296</v>
      </c>
      <c r="D597" s="5" t="str">
        <f aca="false">Def_Status_Montagem!$A$4</f>
        <v>Comprado / Esperando entrega</v>
      </c>
      <c r="E597" s="4" t="str">
        <f aca="false">Def_Status_Montagem!$B$4</f>
        <v>Contratada (inclui etiqueta)</v>
      </c>
      <c r="F597" s="7"/>
      <c r="G597" s="8"/>
      <c r="H597" s="7" t="str">
        <f aca="false" t="array" ref="H597:H597">INDEX(Def_Instancias_Equipamentos!$E$2:$E$4986, MATCH(K597, Def_Instancias_Equipamentos!$D$2:$D$4986, 0), 1)</f>
        <v>SI-20C4</v>
      </c>
      <c r="I597" s="8" t="str">
        <f aca="false" t="array" ref="I597:I597">INDEX(Def_Instancias_Equipamentos!$E$2:$E$4986, MATCH(L597, Def_Instancias_Equipamentos!$D$2:$D$4986, 0), 1)</f>
        <v>SI-20C4</v>
      </c>
      <c r="J597" s="8" t="str">
        <f aca="false">IF(H597=I597, "INTERNO", "EXTERNO")</f>
        <v>INTERNO</v>
      </c>
      <c r="K597" s="9" t="str">
        <f aca="false">Def_Instancias_Equipamentos!$D$527</f>
        <v>SI-20C4:DI-BPMPkup</v>
      </c>
      <c r="L597" s="4" t="str">
        <f aca="false">Def_Instancias_Equipamentos!$D$1049</f>
        <v>SI-20C4:DI-BPMSigPatch</v>
      </c>
      <c r="M597" s="10" t="s">
        <v>75</v>
      </c>
      <c r="N597" s="17" t="s">
        <v>82</v>
      </c>
      <c r="O597" s="9" t="str">
        <f aca="false">Def_Sistemas_Conectores_Cabos!$B$8</f>
        <v>SMA-RP 50-ohm</v>
      </c>
      <c r="P597" s="4" t="str">
        <f aca="false">Def_Sistemas_Conectores_Cabos!$B$8</f>
        <v>SMA-RP 50-ohm</v>
      </c>
      <c r="Q597" s="8" t="s">
        <v>83</v>
      </c>
      <c r="R597" s="11" t="n">
        <v>0.5</v>
      </c>
      <c r="S597" s="11" t="n">
        <v>0.5</v>
      </c>
      <c r="T597" s="4" t="str">
        <f aca="false">Def_Sistemas_Conectores_Cabos!$C$8</f>
        <v>Cabo coaxial semi-rígido</v>
      </c>
      <c r="U597" s="18"/>
      <c r="V597" s="13"/>
    </row>
    <row r="598" customFormat="false" ht="15.75" hidden="true" customHeight="true" outlineLevel="0" collapsed="false">
      <c r="A598" s="4" t="str">
        <f aca="false">Def_Sistemas_Conectores_Cabos!$A$22</f>
        <v>BPM de elétrons</v>
      </c>
      <c r="B598" s="5" t="str">
        <f aca="false">Datas_Entregas!$A$3</f>
        <v>BTS/Anel</v>
      </c>
      <c r="C598" s="6" t="n">
        <f aca="false" t="array" ref="C598:C598">INDEX(Datas_Entregas!$B$2:$B$100, MATCH(B598, Datas_Entregas!$A$2:$A$100, 0), 1)</f>
        <v>43296</v>
      </c>
      <c r="D598" s="5" t="str">
        <f aca="false">Def_Status_Montagem!$A$4</f>
        <v>Comprado / Esperando entrega</v>
      </c>
      <c r="E598" s="4" t="str">
        <f aca="false">Def_Status_Montagem!$B$4</f>
        <v>Contratada (inclui etiqueta)</v>
      </c>
      <c r="F598" s="7"/>
      <c r="G598" s="8"/>
      <c r="H598" s="7" t="str">
        <f aca="false" t="array" ref="H598:H598">INDEX(Def_Instancias_Equipamentos!$E$2:$E$4986, MATCH(K598, Def_Instancias_Equipamentos!$D$2:$D$4986, 0), 1)</f>
        <v>SI-20M1</v>
      </c>
      <c r="I598" s="8" t="str">
        <f aca="false" t="array" ref="I598:I598">INDEX(Def_Instancias_Equipamentos!$E$2:$E$4986, MATCH(L598, Def_Instancias_Equipamentos!$D$2:$D$4986, 0), 1)</f>
        <v>SI-20M1</v>
      </c>
      <c r="J598" s="8" t="str">
        <f aca="false">IF(H598=I598, "INTERNO", "EXTERNO")</f>
        <v>INTERNO</v>
      </c>
      <c r="K598" s="9" t="str">
        <f aca="false">Def_Instancias_Equipamentos!$D$528</f>
        <v>SI-20M1:DI-BPMPkup</v>
      </c>
      <c r="L598" s="4" t="str">
        <f aca="false">Def_Instancias_Equipamentos!$D$1050</f>
        <v>SI-20M1:DI-BPMSigPatch</v>
      </c>
      <c r="M598" s="10" t="s">
        <v>75</v>
      </c>
      <c r="N598" s="17" t="s">
        <v>82</v>
      </c>
      <c r="O598" s="9" t="str">
        <f aca="false">Def_Sistemas_Conectores_Cabos!$B$8</f>
        <v>SMA-RP 50-ohm</v>
      </c>
      <c r="P598" s="4" t="str">
        <f aca="false">Def_Sistemas_Conectores_Cabos!$B$8</f>
        <v>SMA-RP 50-ohm</v>
      </c>
      <c r="Q598" s="8" t="s">
        <v>83</v>
      </c>
      <c r="R598" s="11" t="n">
        <v>0.5</v>
      </c>
      <c r="S598" s="11" t="n">
        <v>0.5</v>
      </c>
      <c r="T598" s="4" t="str">
        <f aca="false">Def_Sistemas_Conectores_Cabos!$C$8</f>
        <v>Cabo coaxial semi-rígido</v>
      </c>
      <c r="U598" s="18"/>
      <c r="V598" s="13"/>
    </row>
    <row r="599" customFormat="false" ht="15.75" hidden="true" customHeight="true" outlineLevel="0" collapsed="false">
      <c r="A599" s="4" t="str">
        <f aca="false">Def_Sistemas_Conectores_Cabos!$A$22</f>
        <v>BPM de elétrons</v>
      </c>
      <c r="B599" s="5" t="str">
        <f aca="false">Datas_Entregas!$A$3</f>
        <v>BTS/Anel</v>
      </c>
      <c r="C599" s="6" t="n">
        <f aca="false" t="array" ref="C599:C599">INDEX(Datas_Entregas!$B$2:$B$100, MATCH(B599, Datas_Entregas!$A$2:$A$100, 0), 1)</f>
        <v>43296</v>
      </c>
      <c r="D599" s="5" t="str">
        <f aca="false">Def_Status_Montagem!$A$4</f>
        <v>Comprado / Esperando entrega</v>
      </c>
      <c r="E599" s="4" t="str">
        <f aca="false">Def_Status_Montagem!$B$4</f>
        <v>Contratada (inclui etiqueta)</v>
      </c>
      <c r="F599" s="7"/>
      <c r="G599" s="8"/>
      <c r="H599" s="7" t="str">
        <f aca="false" t="array" ref="H599:H599">INDEX(Def_Instancias_Equipamentos!$E$2:$E$4986, MATCH(K599, Def_Instancias_Equipamentos!$D$2:$D$4986, 0), 1)</f>
        <v>SI-20M2</v>
      </c>
      <c r="I599" s="8" t="str">
        <f aca="false" t="array" ref="I599:I599">INDEX(Def_Instancias_Equipamentos!$E$2:$E$4986, MATCH(L599, Def_Instancias_Equipamentos!$D$2:$D$4986, 0), 1)</f>
        <v>SI-20M2</v>
      </c>
      <c r="J599" s="8" t="str">
        <f aca="false">IF(H599=I599, "INTERNO", "EXTERNO")</f>
        <v>INTERNO</v>
      </c>
      <c r="K599" s="9" t="str">
        <f aca="false">Def_Instancias_Equipamentos!$D$529</f>
        <v>SI-20M2:DI-BPMPkup</v>
      </c>
      <c r="L599" s="4" t="str">
        <f aca="false">Def_Instancias_Equipamentos!$D$1051</f>
        <v>SI-20M2:DI-BPMSigPatch</v>
      </c>
      <c r="M599" s="10" t="s">
        <v>75</v>
      </c>
      <c r="N599" s="17" t="s">
        <v>82</v>
      </c>
      <c r="O599" s="9" t="str">
        <f aca="false">Def_Sistemas_Conectores_Cabos!$B$8</f>
        <v>SMA-RP 50-ohm</v>
      </c>
      <c r="P599" s="4" t="str">
        <f aca="false">Def_Sistemas_Conectores_Cabos!$B$8</f>
        <v>SMA-RP 50-ohm</v>
      </c>
      <c r="Q599" s="8" t="s">
        <v>83</v>
      </c>
      <c r="R599" s="11" t="n">
        <v>0.5</v>
      </c>
      <c r="S599" s="11" t="n">
        <v>0.5</v>
      </c>
      <c r="T599" s="4" t="str">
        <f aca="false">Def_Sistemas_Conectores_Cabos!$C$8</f>
        <v>Cabo coaxial semi-rígido</v>
      </c>
      <c r="U599" s="18"/>
      <c r="V599" s="13"/>
    </row>
    <row r="600" customFormat="false" ht="15.75" hidden="true" customHeight="true" outlineLevel="0" collapsed="false">
      <c r="A600" s="4" t="str">
        <f aca="false">Def_Sistemas_Conectores_Cabos!$A$22</f>
        <v>BPM de elétrons</v>
      </c>
      <c r="B600" s="5" t="str">
        <f aca="false">Datas_Entregas!$A$3</f>
        <v>BTS/Anel</v>
      </c>
      <c r="C600" s="6" t="n">
        <f aca="false" t="array" ref="C600:C600">INDEX(Datas_Entregas!$B$2:$B$100, MATCH(B600, Datas_Entregas!$A$2:$A$100, 0), 1)</f>
        <v>43296</v>
      </c>
      <c r="D600" s="5" t="str">
        <f aca="false">Def_Status_Montagem!$A$4</f>
        <v>Comprado / Esperando entrega</v>
      </c>
      <c r="E600" s="4" t="str">
        <f aca="false">Def_Status_Montagem!$B$4</f>
        <v>Contratada (inclui etiqueta)</v>
      </c>
      <c r="F600" s="7"/>
      <c r="G600" s="8"/>
      <c r="H600" s="7" t="str">
        <f aca="false" t="array" ref="H600:H600">INDEX(Def_Instancias_Equipamentos!$E$2:$E$4986, MATCH(K600, Def_Instancias_Equipamentos!$D$2:$D$4986, 0), 1)</f>
        <v>SI-20SB</v>
      </c>
      <c r="I600" s="8" t="str">
        <f aca="false" t="array" ref="I600:I600">INDEX(Def_Instancias_Equipamentos!$E$2:$E$4986, MATCH(L600, Def_Instancias_Equipamentos!$D$2:$D$4986, 0), 1)</f>
        <v>SI-20SB</v>
      </c>
      <c r="J600" s="8" t="str">
        <f aca="false">IF(H600=I600, "INTERNO", "EXTERNO")</f>
        <v>INTERNO</v>
      </c>
      <c r="K600" s="9" t="str">
        <f aca="false">Def_Instancias_Equipamentos!$D$568</f>
        <v>SI-20SB:DI-BPMPkup-1</v>
      </c>
      <c r="L600" s="4" t="str">
        <f aca="false">Def_Instancias_Equipamentos!$D$1090</f>
        <v>SI-20SB:DI-BPMSigPatch-1</v>
      </c>
      <c r="M600" s="10" t="s">
        <v>75</v>
      </c>
      <c r="N600" s="17" t="s">
        <v>82</v>
      </c>
      <c r="O600" s="9" t="str">
        <f aca="false">Def_Sistemas_Conectores_Cabos!$B$8</f>
        <v>SMA-RP 50-ohm</v>
      </c>
      <c r="P600" s="4" t="str">
        <f aca="false">Def_Sistemas_Conectores_Cabos!$B$8</f>
        <v>SMA-RP 50-ohm</v>
      </c>
      <c r="Q600" s="8" t="s">
        <v>83</v>
      </c>
      <c r="R600" s="11" t="n">
        <v>0.5</v>
      </c>
      <c r="S600" s="11" t="n">
        <v>0.5</v>
      </c>
      <c r="T600" s="4" t="str">
        <f aca="false">Def_Sistemas_Conectores_Cabos!$C$8</f>
        <v>Cabo coaxial semi-rígido</v>
      </c>
      <c r="U600" s="18"/>
      <c r="V600" s="13"/>
    </row>
    <row r="601" customFormat="false" ht="15.75" hidden="true" customHeight="true" outlineLevel="0" collapsed="false">
      <c r="A601" s="4" t="str">
        <f aca="false">Def_Sistemas_Conectores_Cabos!$A$22</f>
        <v>BPM de elétrons</v>
      </c>
      <c r="B601" s="5" t="str">
        <f aca="false">Datas_Entregas!$A$3</f>
        <v>BTS/Anel</v>
      </c>
      <c r="C601" s="6" t="n">
        <f aca="false" t="array" ref="C601:C601">INDEX(Datas_Entregas!$B$2:$B$100, MATCH(B601, Datas_Entregas!$A$2:$A$100, 0), 1)</f>
        <v>43296</v>
      </c>
      <c r="D601" s="5" t="str">
        <f aca="false">Def_Status_Montagem!$A$4</f>
        <v>Comprado / Esperando entrega</v>
      </c>
      <c r="E601" s="4" t="str">
        <f aca="false">Def_Status_Montagem!$B$4</f>
        <v>Contratada (inclui etiqueta)</v>
      </c>
      <c r="F601" s="7"/>
      <c r="G601" s="8"/>
      <c r="H601" s="7" t="str">
        <f aca="false" t="array" ref="H601:H601">INDEX(Def_Instancias_Equipamentos!$E$2:$E$4986, MATCH(K601, Def_Instancias_Equipamentos!$D$2:$D$4986, 0), 1)</f>
        <v>SI-20SB</v>
      </c>
      <c r="I601" s="8" t="str">
        <f aca="false" t="array" ref="I601:I601">INDEX(Def_Instancias_Equipamentos!$E$2:$E$4986, MATCH(L601, Def_Instancias_Equipamentos!$D$2:$D$4986, 0), 1)</f>
        <v>SI-20SB</v>
      </c>
      <c r="J601" s="8" t="str">
        <f aca="false">IF(H601=I601, "INTERNO", "EXTERNO")</f>
        <v>INTERNO</v>
      </c>
      <c r="K601" s="9" t="str">
        <f aca="false">Def_Instancias_Equipamentos!$D$569</f>
        <v>SI-20SB:DI-BPMPkup-2</v>
      </c>
      <c r="L601" s="4" t="str">
        <f aca="false">Def_Instancias_Equipamentos!$D$1091</f>
        <v>SI-20SB:DI-BPMSigPatch-2</v>
      </c>
      <c r="M601" s="10" t="s">
        <v>75</v>
      </c>
      <c r="N601" s="17" t="s">
        <v>82</v>
      </c>
      <c r="O601" s="9" t="str">
        <f aca="false">Def_Sistemas_Conectores_Cabos!$B$8</f>
        <v>SMA-RP 50-ohm</v>
      </c>
      <c r="P601" s="4" t="str">
        <f aca="false">Def_Sistemas_Conectores_Cabos!$B$8</f>
        <v>SMA-RP 50-ohm</v>
      </c>
      <c r="Q601" s="8" t="s">
        <v>83</v>
      </c>
      <c r="R601" s="11" t="n">
        <v>0.5</v>
      </c>
      <c r="S601" s="11" t="n">
        <v>0.5</v>
      </c>
      <c r="T601" s="4" t="str">
        <f aca="false">Def_Sistemas_Conectores_Cabos!$C$8</f>
        <v>Cabo coaxial semi-rígido</v>
      </c>
      <c r="U601" s="18"/>
      <c r="V601" s="13"/>
    </row>
    <row r="602" customFormat="false" ht="15.75" hidden="true" customHeight="true" outlineLevel="0" collapsed="false">
      <c r="A602" s="4" t="str">
        <f aca="false">Def_Sistemas_Conectores_Cabos!$A$22</f>
        <v>BPM de elétrons</v>
      </c>
      <c r="B602" s="5" t="str">
        <f aca="false">Datas_Entregas!$A$2</f>
        <v>Booster/LTB</v>
      </c>
      <c r="C602" s="6" t="n">
        <f aca="false" t="array" ref="C602:C602">INDEX(Datas_Entregas!$B$2:$B$100, MATCH(B602, Datas_Entregas!$A$2:$A$100, 0), 1)</f>
        <v>43266</v>
      </c>
      <c r="D602" s="5" t="str">
        <f aca="false">Def_Status_Montagem!$A$4</f>
        <v>Comprado / Esperando entrega</v>
      </c>
      <c r="E602" s="4" t="str">
        <f aca="false">Def_Status_Montagem!$B$4</f>
        <v>Contratada (inclui etiqueta)</v>
      </c>
      <c r="F602" s="7"/>
      <c r="G602" s="8"/>
      <c r="H602" s="7" t="str">
        <f aca="false" t="array" ref="H602:H602">INDEX(Def_Instancias_Equipamentos!$E$2:$E$4986, MATCH(K602, Def_Instancias_Equipamentos!$D$2:$D$4986, 0), 1)</f>
        <v>TB-01</v>
      </c>
      <c r="I602" s="8" t="str">
        <f aca="false" t="array" ref="I602:I602">INDEX(Def_Instancias_Equipamentos!$E$2:$E$4986, MATCH(L602, Def_Instancias_Equipamentos!$D$2:$D$4986, 0), 1)</f>
        <v>TB-01</v>
      </c>
      <c r="J602" s="8" t="str">
        <f aca="false">IF(H602=I602, "INTERNO", "EXTERNO")</f>
        <v>INTERNO</v>
      </c>
      <c r="K602" s="9" t="str">
        <f aca="false">Def_Instancias_Equipamentos!$D$309</f>
        <v>TB-01:DI-BPMPkup-1</v>
      </c>
      <c r="L602" s="4" t="str">
        <f aca="false">Def_Instancias_Equipamentos!$D$831</f>
        <v>TB-01:DI-BPMSigPatch-1</v>
      </c>
      <c r="M602" s="10" t="s">
        <v>75</v>
      </c>
      <c r="N602" s="17" t="s">
        <v>82</v>
      </c>
      <c r="O602" s="9" t="str">
        <f aca="false">Def_Sistemas_Conectores_Cabos!$B$8</f>
        <v>SMA-RP 50-ohm</v>
      </c>
      <c r="P602" s="4" t="str">
        <f aca="false">Def_Sistemas_Conectores_Cabos!$B$8</f>
        <v>SMA-RP 50-ohm</v>
      </c>
      <c r="Q602" s="8" t="s">
        <v>83</v>
      </c>
      <c r="R602" s="11" t="n">
        <v>0.5</v>
      </c>
      <c r="S602" s="11" t="n">
        <v>0.5</v>
      </c>
      <c r="T602" s="4" t="str">
        <f aca="false">Def_Sistemas_Conectores_Cabos!$C$8</f>
        <v>Cabo coaxial semi-rígido</v>
      </c>
      <c r="U602" s="18"/>
      <c r="V602" s="13"/>
    </row>
    <row r="603" customFormat="false" ht="15.75" hidden="true" customHeight="true" outlineLevel="0" collapsed="false">
      <c r="A603" s="4" t="str">
        <f aca="false">Def_Sistemas_Conectores_Cabos!$A$22</f>
        <v>BPM de elétrons</v>
      </c>
      <c r="B603" s="5" t="str">
        <f aca="false">Datas_Entregas!$A$2</f>
        <v>Booster/LTB</v>
      </c>
      <c r="C603" s="6" t="n">
        <f aca="false" t="array" ref="C603:C603">INDEX(Datas_Entregas!$B$2:$B$100, MATCH(B603, Datas_Entregas!$A$2:$A$100, 0), 1)</f>
        <v>43266</v>
      </c>
      <c r="D603" s="5" t="str">
        <f aca="false">Def_Status_Montagem!$A$4</f>
        <v>Comprado / Esperando entrega</v>
      </c>
      <c r="E603" s="4" t="str">
        <f aca="false">Def_Status_Montagem!$B$4</f>
        <v>Contratada (inclui etiqueta)</v>
      </c>
      <c r="F603" s="7"/>
      <c r="G603" s="8"/>
      <c r="H603" s="7" t="str">
        <f aca="false" t="array" ref="H603:H603">INDEX(Def_Instancias_Equipamentos!$E$2:$E$4986, MATCH(K603, Def_Instancias_Equipamentos!$D$2:$D$4986, 0), 1)</f>
        <v>TB-01</v>
      </c>
      <c r="I603" s="8" t="str">
        <f aca="false" t="array" ref="I603:I603">INDEX(Def_Instancias_Equipamentos!$E$2:$E$4986, MATCH(L603, Def_Instancias_Equipamentos!$D$2:$D$4986, 0), 1)</f>
        <v>TB-01</v>
      </c>
      <c r="J603" s="8" t="str">
        <f aca="false">IF(H603=I603, "INTERNO", "EXTERNO")</f>
        <v>INTERNO</v>
      </c>
      <c r="K603" s="9" t="str">
        <f aca="false">Def_Instancias_Equipamentos!$D$310</f>
        <v>TB-01:DI-BPMPkup-2</v>
      </c>
      <c r="L603" s="4" t="str">
        <f aca="false">Def_Instancias_Equipamentos!$D$832</f>
        <v>TB-01:DI-BPMSigPatch-2</v>
      </c>
      <c r="M603" s="10" t="s">
        <v>75</v>
      </c>
      <c r="N603" s="17" t="s">
        <v>82</v>
      </c>
      <c r="O603" s="9" t="str">
        <f aca="false">Def_Sistemas_Conectores_Cabos!$B$8</f>
        <v>SMA-RP 50-ohm</v>
      </c>
      <c r="P603" s="4" t="str">
        <f aca="false">Def_Sistemas_Conectores_Cabos!$B$8</f>
        <v>SMA-RP 50-ohm</v>
      </c>
      <c r="Q603" s="8" t="s">
        <v>83</v>
      </c>
      <c r="R603" s="11" t="n">
        <v>0.5</v>
      </c>
      <c r="S603" s="11" t="n">
        <v>0.5</v>
      </c>
      <c r="T603" s="4" t="str">
        <f aca="false">Def_Sistemas_Conectores_Cabos!$C$8</f>
        <v>Cabo coaxial semi-rígido</v>
      </c>
      <c r="U603" s="18"/>
      <c r="V603" s="13"/>
    </row>
    <row r="604" customFormat="false" ht="15.75" hidden="true" customHeight="true" outlineLevel="0" collapsed="false">
      <c r="A604" s="4" t="str">
        <f aca="false">Def_Sistemas_Conectores_Cabos!$A$22</f>
        <v>BPM de elétrons</v>
      </c>
      <c r="B604" s="5" t="str">
        <f aca="false">Datas_Entregas!$A$2</f>
        <v>Booster/LTB</v>
      </c>
      <c r="C604" s="6" t="n">
        <f aca="false" t="array" ref="C604:C604">INDEX(Datas_Entregas!$B$2:$B$100, MATCH(B604, Datas_Entregas!$A$2:$A$100, 0), 1)</f>
        <v>43266</v>
      </c>
      <c r="D604" s="5" t="str">
        <f aca="false">Def_Status_Montagem!$A$4</f>
        <v>Comprado / Esperando entrega</v>
      </c>
      <c r="E604" s="4" t="str">
        <f aca="false">Def_Status_Montagem!$B$4</f>
        <v>Contratada (inclui etiqueta)</v>
      </c>
      <c r="F604" s="7"/>
      <c r="G604" s="8"/>
      <c r="H604" s="7" t="str">
        <f aca="false" t="array" ref="H604:H604">INDEX(Def_Instancias_Equipamentos!$E$2:$E$4986, MATCH(K604, Def_Instancias_Equipamentos!$D$2:$D$4986, 0), 1)</f>
        <v>TB-02</v>
      </c>
      <c r="I604" s="8" t="str">
        <f aca="false" t="array" ref="I604:I604">INDEX(Def_Instancias_Equipamentos!$E$2:$E$4986, MATCH(L604, Def_Instancias_Equipamentos!$D$2:$D$4986, 0), 1)</f>
        <v>TB-02</v>
      </c>
      <c r="J604" s="8" t="str">
        <f aca="false">IF(H604=I604, "INTERNO", "EXTERNO")</f>
        <v>INTERNO</v>
      </c>
      <c r="K604" s="9" t="str">
        <f aca="false">Def_Instancias_Equipamentos!$D$311</f>
        <v>TB-02:DI-BPMPkup-1</v>
      </c>
      <c r="L604" s="4" t="str">
        <f aca="false">Def_Instancias_Equipamentos!$D$833</f>
        <v>TB-02:DI-BPMSigPatch-1</v>
      </c>
      <c r="M604" s="10" t="s">
        <v>75</v>
      </c>
      <c r="N604" s="17" t="s">
        <v>82</v>
      </c>
      <c r="O604" s="9" t="str">
        <f aca="false">Def_Sistemas_Conectores_Cabos!$B$8</f>
        <v>SMA-RP 50-ohm</v>
      </c>
      <c r="P604" s="4" t="str">
        <f aca="false">Def_Sistemas_Conectores_Cabos!$B$8</f>
        <v>SMA-RP 50-ohm</v>
      </c>
      <c r="Q604" s="8" t="s">
        <v>83</v>
      </c>
      <c r="R604" s="11" t="n">
        <v>0.5</v>
      </c>
      <c r="S604" s="11" t="n">
        <v>0.5</v>
      </c>
      <c r="T604" s="4" t="str">
        <f aca="false">Def_Sistemas_Conectores_Cabos!$C$8</f>
        <v>Cabo coaxial semi-rígido</v>
      </c>
      <c r="U604" s="18"/>
      <c r="V604" s="13"/>
    </row>
    <row r="605" customFormat="false" ht="15.75" hidden="true" customHeight="true" outlineLevel="0" collapsed="false">
      <c r="A605" s="4" t="str">
        <f aca="false">Def_Sistemas_Conectores_Cabos!$A$22</f>
        <v>BPM de elétrons</v>
      </c>
      <c r="B605" s="5" t="str">
        <f aca="false">Datas_Entregas!$A$2</f>
        <v>Booster/LTB</v>
      </c>
      <c r="C605" s="6" t="n">
        <f aca="false" t="array" ref="C605:C605">INDEX(Datas_Entregas!$B$2:$B$100, MATCH(B605, Datas_Entregas!$A$2:$A$100, 0), 1)</f>
        <v>43266</v>
      </c>
      <c r="D605" s="5" t="str">
        <f aca="false">Def_Status_Montagem!$A$4</f>
        <v>Comprado / Esperando entrega</v>
      </c>
      <c r="E605" s="4" t="str">
        <f aca="false">Def_Status_Montagem!$B$4</f>
        <v>Contratada (inclui etiqueta)</v>
      </c>
      <c r="F605" s="7"/>
      <c r="G605" s="8"/>
      <c r="H605" s="7" t="str">
        <f aca="false" t="array" ref="H605:H605">INDEX(Def_Instancias_Equipamentos!$E$2:$E$4986, MATCH(K605, Def_Instancias_Equipamentos!$D$2:$D$4986, 0), 1)</f>
        <v>TB-02</v>
      </c>
      <c r="I605" s="8" t="str">
        <f aca="false" t="array" ref="I605:I605">INDEX(Def_Instancias_Equipamentos!$E$2:$E$4986, MATCH(L605, Def_Instancias_Equipamentos!$D$2:$D$4986, 0), 1)</f>
        <v>TB-02</v>
      </c>
      <c r="J605" s="8" t="str">
        <f aca="false">IF(H605=I605, "INTERNO", "EXTERNO")</f>
        <v>INTERNO</v>
      </c>
      <c r="K605" s="9" t="str">
        <f aca="false">Def_Instancias_Equipamentos!$D$312</f>
        <v>TB-02:DI-BPMPkup-2</v>
      </c>
      <c r="L605" s="4" t="str">
        <f aca="false">Def_Instancias_Equipamentos!$D$834</f>
        <v>TB-02:DI-BPMSigPatch-2</v>
      </c>
      <c r="M605" s="10" t="s">
        <v>75</v>
      </c>
      <c r="N605" s="17" t="s">
        <v>82</v>
      </c>
      <c r="O605" s="9" t="str">
        <f aca="false">Def_Sistemas_Conectores_Cabos!$B$8</f>
        <v>SMA-RP 50-ohm</v>
      </c>
      <c r="P605" s="4" t="str">
        <f aca="false">Def_Sistemas_Conectores_Cabos!$B$8</f>
        <v>SMA-RP 50-ohm</v>
      </c>
      <c r="Q605" s="8" t="s">
        <v>83</v>
      </c>
      <c r="R605" s="11" t="n">
        <v>0.5</v>
      </c>
      <c r="S605" s="11" t="n">
        <v>0.5</v>
      </c>
      <c r="T605" s="4" t="str">
        <f aca="false">Def_Sistemas_Conectores_Cabos!$C$8</f>
        <v>Cabo coaxial semi-rígido</v>
      </c>
      <c r="U605" s="18"/>
      <c r="V605" s="13"/>
    </row>
    <row r="606" customFormat="false" ht="15.75" hidden="true" customHeight="true" outlineLevel="0" collapsed="false">
      <c r="A606" s="4" t="str">
        <f aca="false">Def_Sistemas_Conectores_Cabos!$A$22</f>
        <v>BPM de elétrons</v>
      </c>
      <c r="B606" s="5" t="str">
        <f aca="false">Datas_Entregas!$A$2</f>
        <v>Booster/LTB</v>
      </c>
      <c r="C606" s="6" t="n">
        <f aca="false" t="array" ref="C606:C606">INDEX(Datas_Entregas!$B$2:$B$100, MATCH(B606, Datas_Entregas!$A$2:$A$100, 0), 1)</f>
        <v>43266</v>
      </c>
      <c r="D606" s="5" t="str">
        <f aca="false">Def_Status_Montagem!$A$4</f>
        <v>Comprado / Esperando entrega</v>
      </c>
      <c r="E606" s="4" t="str">
        <f aca="false">Def_Status_Montagem!$B$4</f>
        <v>Contratada (inclui etiqueta)</v>
      </c>
      <c r="F606" s="7"/>
      <c r="G606" s="8"/>
      <c r="H606" s="7" t="str">
        <f aca="false" t="array" ref="H606:H606">INDEX(Def_Instancias_Equipamentos!$E$2:$E$4986, MATCH(K606, Def_Instancias_Equipamentos!$D$2:$D$4986, 0), 1)</f>
        <v>TB-03</v>
      </c>
      <c r="I606" s="8" t="str">
        <f aca="false" t="array" ref="I606:I606">INDEX(Def_Instancias_Equipamentos!$E$2:$E$4986, MATCH(L606, Def_Instancias_Equipamentos!$D$2:$D$4986, 0), 1)</f>
        <v>TB-03</v>
      </c>
      <c r="J606" s="8" t="str">
        <f aca="false">IF(H606=I606, "INTERNO", "EXTERNO")</f>
        <v>INTERNO</v>
      </c>
      <c r="K606" s="9" t="str">
        <f aca="false">Def_Instancias_Equipamentos!$D$313</f>
        <v>TB-03:DI-BPMPkup</v>
      </c>
      <c r="L606" s="4" t="str">
        <f aca="false">Def_Instancias_Equipamentos!$D$835</f>
        <v>TB-03:DI-BPMSigPatch</v>
      </c>
      <c r="M606" s="10" t="s">
        <v>75</v>
      </c>
      <c r="N606" s="17" t="s">
        <v>82</v>
      </c>
      <c r="O606" s="9" t="str">
        <f aca="false">Def_Sistemas_Conectores_Cabos!$B$8</f>
        <v>SMA-RP 50-ohm</v>
      </c>
      <c r="P606" s="4" t="str">
        <f aca="false">Def_Sistemas_Conectores_Cabos!$B$8</f>
        <v>SMA-RP 50-ohm</v>
      </c>
      <c r="Q606" s="8" t="s">
        <v>83</v>
      </c>
      <c r="R606" s="11" t="n">
        <v>0.5</v>
      </c>
      <c r="S606" s="11" t="n">
        <v>0.5</v>
      </c>
      <c r="T606" s="4" t="str">
        <f aca="false">Def_Sistemas_Conectores_Cabos!$C$8</f>
        <v>Cabo coaxial semi-rígido</v>
      </c>
      <c r="U606" s="18"/>
      <c r="V606" s="13"/>
    </row>
    <row r="607" customFormat="false" ht="15.75" hidden="true" customHeight="true" outlineLevel="0" collapsed="false">
      <c r="A607" s="4" t="str">
        <f aca="false">Def_Sistemas_Conectores_Cabos!$A$22</f>
        <v>BPM de elétrons</v>
      </c>
      <c r="B607" s="5" t="str">
        <f aca="false">Datas_Entregas!$A$2</f>
        <v>Booster/LTB</v>
      </c>
      <c r="C607" s="6" t="n">
        <f aca="false" t="array" ref="C607:C607">INDEX(Datas_Entregas!$B$2:$B$100, MATCH(B607, Datas_Entregas!$A$2:$A$100, 0), 1)</f>
        <v>43266</v>
      </c>
      <c r="D607" s="5" t="str">
        <f aca="false">Def_Status_Montagem!$A$4</f>
        <v>Comprado / Esperando entrega</v>
      </c>
      <c r="E607" s="4" t="str">
        <f aca="false">Def_Status_Montagem!$B$4</f>
        <v>Contratada (inclui etiqueta)</v>
      </c>
      <c r="F607" s="7"/>
      <c r="G607" s="8"/>
      <c r="H607" s="7" t="str">
        <f aca="false" t="array" ref="H607:H607">INDEX(Def_Instancias_Equipamentos!$E$2:$E$4986, MATCH(K607, Def_Instancias_Equipamentos!$D$2:$D$4986, 0), 1)</f>
        <v>TB-04</v>
      </c>
      <c r="I607" s="8" t="str">
        <f aca="false" t="array" ref="I607:I607">INDEX(Def_Instancias_Equipamentos!$E$2:$E$4986, MATCH(L607, Def_Instancias_Equipamentos!$D$2:$D$4986, 0), 1)</f>
        <v>TB-04</v>
      </c>
      <c r="J607" s="8" t="str">
        <f aca="false">IF(H607=I607, "INTERNO", "EXTERNO")</f>
        <v>INTERNO</v>
      </c>
      <c r="K607" s="9" t="str">
        <f aca="false">Def_Instancias_Equipamentos!$D$314</f>
        <v>TB-04:DI-BPMPkup</v>
      </c>
      <c r="L607" s="4" t="str">
        <f aca="false">Def_Instancias_Equipamentos!$D$836</f>
        <v>TB-04:DI-BPMSigPatch</v>
      </c>
      <c r="M607" s="10" t="s">
        <v>75</v>
      </c>
      <c r="N607" s="17" t="s">
        <v>82</v>
      </c>
      <c r="O607" s="9" t="str">
        <f aca="false">Def_Sistemas_Conectores_Cabos!$B$8</f>
        <v>SMA-RP 50-ohm</v>
      </c>
      <c r="P607" s="4" t="str">
        <f aca="false">Def_Sistemas_Conectores_Cabos!$B$8</f>
        <v>SMA-RP 50-ohm</v>
      </c>
      <c r="Q607" s="8" t="s">
        <v>83</v>
      </c>
      <c r="R607" s="11" t="n">
        <v>0.5</v>
      </c>
      <c r="S607" s="11" t="n">
        <v>0.5</v>
      </c>
      <c r="T607" s="4" t="str">
        <f aca="false">Def_Sistemas_Conectores_Cabos!$C$8</f>
        <v>Cabo coaxial semi-rígido</v>
      </c>
      <c r="U607" s="18"/>
      <c r="V607" s="13"/>
    </row>
    <row r="608" customFormat="false" ht="15.75" hidden="true" customHeight="true" outlineLevel="0" collapsed="false">
      <c r="A608" s="4" t="str">
        <f aca="false">Def_Sistemas_Conectores_Cabos!$A$22</f>
        <v>BPM de elétrons</v>
      </c>
      <c r="B608" s="5" t="str">
        <f aca="false">Datas_Entregas!$A$3</f>
        <v>BTS/Anel</v>
      </c>
      <c r="C608" s="6" t="n">
        <f aca="false" t="array" ref="C608:C608">INDEX(Datas_Entregas!$B$2:$B$100, MATCH(B608, Datas_Entregas!$A$2:$A$100, 0), 1)</f>
        <v>43296</v>
      </c>
      <c r="D608" s="5" t="str">
        <f aca="false">Def_Status_Montagem!$A$4</f>
        <v>Comprado / Esperando entrega</v>
      </c>
      <c r="E608" s="4" t="str">
        <f aca="false">Def_Status_Montagem!$B$4</f>
        <v>Contratada (inclui etiqueta)</v>
      </c>
      <c r="F608" s="7"/>
      <c r="G608" s="8"/>
      <c r="H608" s="7" t="str">
        <f aca="false" t="array" ref="H608:H608">INDEX(Def_Instancias_Equipamentos!$E$2:$E$4986, MATCH(K608, Def_Instancias_Equipamentos!$D$2:$D$4986, 0), 1)</f>
        <v>TS-01</v>
      </c>
      <c r="I608" s="8" t="str">
        <f aca="false" t="array" ref="I608:I608">INDEX(Def_Instancias_Equipamentos!$E$2:$E$4986, MATCH(L608, Def_Instancias_Equipamentos!$D$2:$D$4986, 0), 1)</f>
        <v>TS-01</v>
      </c>
      <c r="J608" s="8" t="str">
        <f aca="false">IF(H608=I608, "INTERNO", "EXTERNO")</f>
        <v>INTERNO</v>
      </c>
      <c r="K608" s="9" t="str">
        <f aca="false">Def_Instancias_Equipamentos!$D$315</f>
        <v>TS-01:DI-BPMPkup</v>
      </c>
      <c r="L608" s="4" t="str">
        <f aca="false">Def_Instancias_Equipamentos!$D$837</f>
        <v>TS-01:DI-BPMSigPatch</v>
      </c>
      <c r="M608" s="10" t="s">
        <v>75</v>
      </c>
      <c r="N608" s="17" t="s">
        <v>82</v>
      </c>
      <c r="O608" s="9" t="str">
        <f aca="false">Def_Sistemas_Conectores_Cabos!$B$8</f>
        <v>SMA-RP 50-ohm</v>
      </c>
      <c r="P608" s="4" t="str">
        <f aca="false">Def_Sistemas_Conectores_Cabos!$B$8</f>
        <v>SMA-RP 50-ohm</v>
      </c>
      <c r="Q608" s="8" t="s">
        <v>83</v>
      </c>
      <c r="R608" s="11" t="n">
        <v>0.5</v>
      </c>
      <c r="S608" s="11" t="n">
        <v>0.5</v>
      </c>
      <c r="T608" s="4" t="str">
        <f aca="false">Def_Sistemas_Conectores_Cabos!$C$8</f>
        <v>Cabo coaxial semi-rígido</v>
      </c>
      <c r="U608" s="18"/>
      <c r="V608" s="13"/>
    </row>
    <row r="609" customFormat="false" ht="15.75" hidden="true" customHeight="true" outlineLevel="0" collapsed="false">
      <c r="A609" s="4" t="str">
        <f aca="false">Def_Sistemas_Conectores_Cabos!$A$22</f>
        <v>BPM de elétrons</v>
      </c>
      <c r="B609" s="5" t="str">
        <f aca="false">Datas_Entregas!$A$3</f>
        <v>BTS/Anel</v>
      </c>
      <c r="C609" s="6" t="n">
        <f aca="false" t="array" ref="C609:C609">INDEX(Datas_Entregas!$B$2:$B$100, MATCH(B609, Datas_Entregas!$A$2:$A$100, 0), 1)</f>
        <v>43296</v>
      </c>
      <c r="D609" s="5" t="str">
        <f aca="false">Def_Status_Montagem!$A$4</f>
        <v>Comprado / Esperando entrega</v>
      </c>
      <c r="E609" s="4" t="str">
        <f aca="false">Def_Status_Montagem!$B$4</f>
        <v>Contratada (inclui etiqueta)</v>
      </c>
      <c r="F609" s="7"/>
      <c r="G609" s="8"/>
      <c r="H609" s="7" t="str">
        <f aca="false" t="array" ref="H609:H609">INDEX(Def_Instancias_Equipamentos!$E$2:$E$4986, MATCH(K609, Def_Instancias_Equipamentos!$D$2:$D$4986, 0), 1)</f>
        <v>TS-02</v>
      </c>
      <c r="I609" s="8" t="str">
        <f aca="false" t="array" ref="I609:I609">INDEX(Def_Instancias_Equipamentos!$E$2:$E$4986, MATCH(L609, Def_Instancias_Equipamentos!$D$2:$D$4986, 0), 1)</f>
        <v>TS-02</v>
      </c>
      <c r="J609" s="8" t="str">
        <f aca="false">IF(H609=I609, "INTERNO", "EXTERNO")</f>
        <v>INTERNO</v>
      </c>
      <c r="K609" s="9" t="str">
        <f aca="false">Def_Instancias_Equipamentos!$D$316</f>
        <v>TS-02:DI-BPMPkup</v>
      </c>
      <c r="L609" s="4" t="str">
        <f aca="false">Def_Instancias_Equipamentos!$D$838</f>
        <v>TS-02:DI-BPMSigPatch</v>
      </c>
      <c r="M609" s="10" t="s">
        <v>75</v>
      </c>
      <c r="N609" s="17" t="s">
        <v>82</v>
      </c>
      <c r="O609" s="9" t="str">
        <f aca="false">Def_Sistemas_Conectores_Cabos!$B$8</f>
        <v>SMA-RP 50-ohm</v>
      </c>
      <c r="P609" s="4" t="str">
        <f aca="false">Def_Sistemas_Conectores_Cabos!$B$8</f>
        <v>SMA-RP 50-ohm</v>
      </c>
      <c r="Q609" s="8" t="s">
        <v>83</v>
      </c>
      <c r="R609" s="11" t="n">
        <v>0.5</v>
      </c>
      <c r="S609" s="11" t="n">
        <v>0.5</v>
      </c>
      <c r="T609" s="4" t="str">
        <f aca="false">Def_Sistemas_Conectores_Cabos!$C$8</f>
        <v>Cabo coaxial semi-rígido</v>
      </c>
      <c r="U609" s="18"/>
      <c r="V609" s="13"/>
    </row>
    <row r="610" customFormat="false" ht="15.75" hidden="true" customHeight="true" outlineLevel="0" collapsed="false">
      <c r="A610" s="4" t="str">
        <f aca="false">Def_Sistemas_Conectores_Cabos!$A$22</f>
        <v>BPM de elétrons</v>
      </c>
      <c r="B610" s="5" t="str">
        <f aca="false">Datas_Entregas!$A$3</f>
        <v>BTS/Anel</v>
      </c>
      <c r="C610" s="6" t="n">
        <f aca="false" t="array" ref="C610:C610">INDEX(Datas_Entregas!$B$2:$B$100, MATCH(B610, Datas_Entregas!$A$2:$A$100, 0), 1)</f>
        <v>43296</v>
      </c>
      <c r="D610" s="5" t="str">
        <f aca="false">Def_Status_Montagem!$A$4</f>
        <v>Comprado / Esperando entrega</v>
      </c>
      <c r="E610" s="4" t="str">
        <f aca="false">Def_Status_Montagem!$B$4</f>
        <v>Contratada (inclui etiqueta)</v>
      </c>
      <c r="F610" s="7"/>
      <c r="G610" s="8"/>
      <c r="H610" s="7" t="str">
        <f aca="false" t="array" ref="H610:H610">INDEX(Def_Instancias_Equipamentos!$E$2:$E$4986, MATCH(K610, Def_Instancias_Equipamentos!$D$2:$D$4986, 0), 1)</f>
        <v>TS-03</v>
      </c>
      <c r="I610" s="8" t="str">
        <f aca="false" t="array" ref="I610:I610">INDEX(Def_Instancias_Equipamentos!$E$2:$E$4986, MATCH(L610, Def_Instancias_Equipamentos!$D$2:$D$4986, 0), 1)</f>
        <v>TS-03</v>
      </c>
      <c r="J610" s="8" t="str">
        <f aca="false">IF(H610=I610, "INTERNO", "EXTERNO")</f>
        <v>INTERNO</v>
      </c>
      <c r="K610" s="9" t="str">
        <f aca="false">Def_Instancias_Equipamentos!$D$317</f>
        <v>TS-03:DI-BPMPkup</v>
      </c>
      <c r="L610" s="4" t="str">
        <f aca="false">Def_Instancias_Equipamentos!$D$839</f>
        <v>TS-03:DI-BPMSigPatch</v>
      </c>
      <c r="M610" s="10" t="s">
        <v>75</v>
      </c>
      <c r="N610" s="17" t="s">
        <v>82</v>
      </c>
      <c r="O610" s="9" t="str">
        <f aca="false">Def_Sistemas_Conectores_Cabos!$B$8</f>
        <v>SMA-RP 50-ohm</v>
      </c>
      <c r="P610" s="4" t="str">
        <f aca="false">Def_Sistemas_Conectores_Cabos!$B$8</f>
        <v>SMA-RP 50-ohm</v>
      </c>
      <c r="Q610" s="8" t="s">
        <v>83</v>
      </c>
      <c r="R610" s="11" t="n">
        <v>0.5</v>
      </c>
      <c r="S610" s="11" t="n">
        <v>0.5</v>
      </c>
      <c r="T610" s="4" t="str">
        <f aca="false">Def_Sistemas_Conectores_Cabos!$C$8</f>
        <v>Cabo coaxial semi-rígido</v>
      </c>
      <c r="U610" s="18"/>
      <c r="V610" s="13"/>
    </row>
    <row r="611" customFormat="false" ht="15.75" hidden="true" customHeight="true" outlineLevel="0" collapsed="false">
      <c r="A611" s="4" t="str">
        <f aca="false">Def_Sistemas_Conectores_Cabos!$A$22</f>
        <v>BPM de elétrons</v>
      </c>
      <c r="B611" s="5" t="str">
        <f aca="false">Datas_Entregas!$A$3</f>
        <v>BTS/Anel</v>
      </c>
      <c r="C611" s="6" t="n">
        <f aca="false" t="array" ref="C611:C611">INDEX(Datas_Entregas!$B$2:$B$100, MATCH(B611, Datas_Entregas!$A$2:$A$100, 0), 1)</f>
        <v>43296</v>
      </c>
      <c r="D611" s="5" t="str">
        <f aca="false">Def_Status_Montagem!$A$4</f>
        <v>Comprado / Esperando entrega</v>
      </c>
      <c r="E611" s="4" t="str">
        <f aca="false">Def_Status_Montagem!$B$4</f>
        <v>Contratada (inclui etiqueta)</v>
      </c>
      <c r="F611" s="7"/>
      <c r="G611" s="8"/>
      <c r="H611" s="7" t="str">
        <f aca="false" t="array" ref="H611:H611">INDEX(Def_Instancias_Equipamentos!$E$2:$E$4986, MATCH(K611, Def_Instancias_Equipamentos!$D$2:$D$4986, 0), 1)</f>
        <v>TS-04</v>
      </c>
      <c r="I611" s="8" t="str">
        <f aca="false" t="array" ref="I611:I611">INDEX(Def_Instancias_Equipamentos!$E$2:$E$4986, MATCH(L611, Def_Instancias_Equipamentos!$D$2:$D$4986, 0), 1)</f>
        <v>TS-04</v>
      </c>
      <c r="J611" s="8" t="str">
        <f aca="false">IF(H611=I611, "INTERNO", "EXTERNO")</f>
        <v>INTERNO</v>
      </c>
      <c r="K611" s="9" t="str">
        <f aca="false">Def_Instancias_Equipamentos!$D$318</f>
        <v>TS-04:DI-BPMPkup-1</v>
      </c>
      <c r="L611" s="4" t="str">
        <f aca="false">Def_Instancias_Equipamentos!$D$840</f>
        <v>TS-04:DI-BPMSigPatch-1</v>
      </c>
      <c r="M611" s="10" t="s">
        <v>75</v>
      </c>
      <c r="N611" s="17" t="s">
        <v>82</v>
      </c>
      <c r="O611" s="9" t="str">
        <f aca="false">Def_Sistemas_Conectores_Cabos!$B$8</f>
        <v>SMA-RP 50-ohm</v>
      </c>
      <c r="P611" s="4" t="str">
        <f aca="false">Def_Sistemas_Conectores_Cabos!$B$8</f>
        <v>SMA-RP 50-ohm</v>
      </c>
      <c r="Q611" s="8" t="s">
        <v>83</v>
      </c>
      <c r="R611" s="11" t="n">
        <v>0.5</v>
      </c>
      <c r="S611" s="11" t="n">
        <v>0.5</v>
      </c>
      <c r="T611" s="4" t="str">
        <f aca="false">Def_Sistemas_Conectores_Cabos!$C$8</f>
        <v>Cabo coaxial semi-rígido</v>
      </c>
      <c r="U611" s="18"/>
      <c r="V611" s="13"/>
    </row>
    <row r="612" customFormat="false" ht="15.75" hidden="true" customHeight="true" outlineLevel="0" collapsed="false">
      <c r="A612" s="4" t="str">
        <f aca="false">Def_Sistemas_Conectores_Cabos!$A$22</f>
        <v>BPM de elétrons</v>
      </c>
      <c r="B612" s="5" t="str">
        <f aca="false">Datas_Entregas!$A$3</f>
        <v>BTS/Anel</v>
      </c>
      <c r="C612" s="6" t="n">
        <f aca="false" t="array" ref="C612:C612">INDEX(Datas_Entregas!$B$2:$B$100, MATCH(B612, Datas_Entregas!$A$2:$A$100, 0), 1)</f>
        <v>43296</v>
      </c>
      <c r="D612" s="5" t="str">
        <f aca="false">Def_Status_Montagem!$A$4</f>
        <v>Comprado / Esperando entrega</v>
      </c>
      <c r="E612" s="4" t="str">
        <f aca="false">Def_Status_Montagem!$B$4</f>
        <v>Contratada (inclui etiqueta)</v>
      </c>
      <c r="F612" s="7"/>
      <c r="G612" s="8"/>
      <c r="H612" s="7" t="str">
        <f aca="false" t="array" ref="H612:H612">INDEX(Def_Instancias_Equipamentos!$E$2:$E$4986, MATCH(K612, Def_Instancias_Equipamentos!$D$2:$D$4986, 0), 1)</f>
        <v>TS-04</v>
      </c>
      <c r="I612" s="8" t="str">
        <f aca="false" t="array" ref="I612:I612">INDEX(Def_Instancias_Equipamentos!$E$2:$E$4986, MATCH(L612, Def_Instancias_Equipamentos!$D$2:$D$4986, 0), 1)</f>
        <v>TS-04</v>
      </c>
      <c r="J612" s="8" t="str">
        <f aca="false">IF(H612=I612, "INTERNO", "EXTERNO")</f>
        <v>INTERNO</v>
      </c>
      <c r="K612" s="9" t="str">
        <f aca="false">Def_Instancias_Equipamentos!$D$319</f>
        <v>TS-04:DI-BPMPkup-2</v>
      </c>
      <c r="L612" s="4" t="str">
        <f aca="false">Def_Instancias_Equipamentos!$D$841</f>
        <v>TS-04:DI-BPMSigPatch-2</v>
      </c>
      <c r="M612" s="10" t="s">
        <v>75</v>
      </c>
      <c r="N612" s="17" t="s">
        <v>82</v>
      </c>
      <c r="O612" s="9" t="str">
        <f aca="false">Def_Sistemas_Conectores_Cabos!$B$8</f>
        <v>SMA-RP 50-ohm</v>
      </c>
      <c r="P612" s="4" t="str">
        <f aca="false">Def_Sistemas_Conectores_Cabos!$B$8</f>
        <v>SMA-RP 50-ohm</v>
      </c>
      <c r="Q612" s="8" t="s">
        <v>83</v>
      </c>
      <c r="R612" s="11" t="n">
        <v>0.5</v>
      </c>
      <c r="S612" s="11" t="n">
        <v>0.5</v>
      </c>
      <c r="T612" s="4" t="str">
        <f aca="false">Def_Sistemas_Conectores_Cabos!$C$8</f>
        <v>Cabo coaxial semi-rígido</v>
      </c>
      <c r="U612" s="18"/>
      <c r="V612" s="13"/>
    </row>
    <row r="613" customFormat="false" ht="15.75" hidden="true" customHeight="true" outlineLevel="0" collapsed="false">
      <c r="A613" s="4" t="str">
        <f aca="false">Def_Sistemas_Conectores_Cabos!$A$22</f>
        <v>BPM de elétrons</v>
      </c>
      <c r="B613" s="5" t="str">
        <f aca="false">Datas_Entregas!$A$2</f>
        <v>Booster/LTB</v>
      </c>
      <c r="C613" s="6" t="n">
        <f aca="false" t="array" ref="C613:C613">INDEX(Datas_Entregas!$B$2:$B$100, MATCH(B613, Datas_Entregas!$A$2:$A$100, 0), 1)</f>
        <v>43266</v>
      </c>
      <c r="D613" s="5" t="str">
        <f aca="false">Def_Status_Montagem!$A$4</f>
        <v>Comprado / Esperando entrega</v>
      </c>
      <c r="E613" s="4" t="str">
        <f aca="false">Def_Status_Montagem!$B$4</f>
        <v>Contratada (inclui etiqueta)</v>
      </c>
      <c r="F613" s="7"/>
      <c r="G613" s="8"/>
      <c r="H613" s="7" t="str">
        <f aca="false" t="array" ref="H613:H613">INDEX(Def_Instancias_Equipamentos!$E$2:$E$4986, MATCH(K613, Def_Instancias_Equipamentos!$D$2:$D$4986, 0), 1)</f>
        <v>BO-01U</v>
      </c>
      <c r="I613" s="8" t="str">
        <f aca="false" t="array" ref="I613:I613">INDEX(Def_Instancias_Equipamentos!$E$2:$E$4986, MATCH(L613, Def_Instancias_Equipamentos!$D$2:$D$4986, 0), 1)</f>
        <v>BO-01U</v>
      </c>
      <c r="J613" s="8" t="str">
        <f aca="false">IF(H613=I613, "INTERNO", "EXTERNO")</f>
        <v>INTERNO</v>
      </c>
      <c r="K613" s="9" t="str">
        <f aca="false">Def_Instancias_Equipamentos!$D$320</f>
        <v>BO-01U:DI-BPMPkup</v>
      </c>
      <c r="L613" s="4" t="str">
        <f aca="false">Def_Instancias_Equipamentos!$D$842</f>
        <v>BO-01U:DI-BPMSigPatch</v>
      </c>
      <c r="M613" s="10" t="s">
        <v>69</v>
      </c>
      <c r="N613" s="17" t="s">
        <v>84</v>
      </c>
      <c r="O613" s="9" t="str">
        <f aca="false">Def_Sistemas_Conectores_Cabos!$B$8</f>
        <v>SMA-RP 50-ohm</v>
      </c>
      <c r="P613" s="4" t="str">
        <f aca="false">Def_Sistemas_Conectores_Cabos!$B$8</f>
        <v>SMA-RP 50-ohm</v>
      </c>
      <c r="Q613" s="8" t="s">
        <v>85</v>
      </c>
      <c r="R613" s="11" t="n">
        <v>0.5</v>
      </c>
      <c r="S613" s="11" t="n">
        <v>0.5</v>
      </c>
      <c r="T613" s="4" t="str">
        <f aca="false">Def_Sistemas_Conectores_Cabos!$C$8</f>
        <v>Cabo coaxial semi-rígido</v>
      </c>
      <c r="U613" s="18"/>
      <c r="V613" s="13"/>
    </row>
    <row r="614" customFormat="false" ht="15.75" hidden="true" customHeight="true" outlineLevel="0" collapsed="false">
      <c r="A614" s="4" t="str">
        <f aca="false">Def_Sistemas_Conectores_Cabos!$A$22</f>
        <v>BPM de elétrons</v>
      </c>
      <c r="B614" s="5" t="str">
        <f aca="false">Datas_Entregas!$A$2</f>
        <v>Booster/LTB</v>
      </c>
      <c r="C614" s="6" t="n">
        <f aca="false" t="array" ref="C614:C614">INDEX(Datas_Entregas!$B$2:$B$100, MATCH(B614, Datas_Entregas!$A$2:$A$100, 0), 1)</f>
        <v>43266</v>
      </c>
      <c r="D614" s="5" t="str">
        <f aca="false">Def_Status_Montagem!$A$4</f>
        <v>Comprado / Esperando entrega</v>
      </c>
      <c r="E614" s="4" t="str">
        <f aca="false">Def_Status_Montagem!$B$4</f>
        <v>Contratada (inclui etiqueta)</v>
      </c>
      <c r="F614" s="7"/>
      <c r="G614" s="8"/>
      <c r="H614" s="7" t="str">
        <f aca="false" t="array" ref="H614:H614">INDEX(Def_Instancias_Equipamentos!$E$2:$E$4986, MATCH(K614, Def_Instancias_Equipamentos!$D$2:$D$4986, 0), 1)</f>
        <v>BO-02U</v>
      </c>
      <c r="I614" s="8" t="str">
        <f aca="false" t="array" ref="I614:I614">INDEX(Def_Instancias_Equipamentos!$E$2:$E$4986, MATCH(L614, Def_Instancias_Equipamentos!$D$2:$D$4986, 0), 1)</f>
        <v>BO-02U</v>
      </c>
      <c r="J614" s="8" t="str">
        <f aca="false">IF(H614=I614, "INTERNO", "EXTERNO")</f>
        <v>INTERNO</v>
      </c>
      <c r="K614" s="9" t="str">
        <f aca="false">Def_Instancias_Equipamentos!$D$321</f>
        <v>BO-02U:DI-BPMPkup</v>
      </c>
      <c r="L614" s="4" t="str">
        <f aca="false">Def_Instancias_Equipamentos!$D$843</f>
        <v>BO-02U:DI-BPMSigPatch</v>
      </c>
      <c r="M614" s="10" t="s">
        <v>69</v>
      </c>
      <c r="N614" s="17" t="s">
        <v>84</v>
      </c>
      <c r="O614" s="9" t="str">
        <f aca="false">Def_Sistemas_Conectores_Cabos!$B$8</f>
        <v>SMA-RP 50-ohm</v>
      </c>
      <c r="P614" s="4" t="str">
        <f aca="false">Def_Sistemas_Conectores_Cabos!$B$8</f>
        <v>SMA-RP 50-ohm</v>
      </c>
      <c r="Q614" s="8" t="s">
        <v>85</v>
      </c>
      <c r="R614" s="11" t="n">
        <v>0.5</v>
      </c>
      <c r="S614" s="11" t="n">
        <v>0.5</v>
      </c>
      <c r="T614" s="4" t="str">
        <f aca="false">Def_Sistemas_Conectores_Cabos!$C$8</f>
        <v>Cabo coaxial semi-rígido</v>
      </c>
      <c r="U614" s="18"/>
      <c r="V614" s="13"/>
    </row>
    <row r="615" customFormat="false" ht="15.75" hidden="true" customHeight="true" outlineLevel="0" collapsed="false">
      <c r="A615" s="4" t="str">
        <f aca="false">Def_Sistemas_Conectores_Cabos!$A$22</f>
        <v>BPM de elétrons</v>
      </c>
      <c r="B615" s="5" t="str">
        <f aca="false">Datas_Entregas!$A$2</f>
        <v>Booster/LTB</v>
      </c>
      <c r="C615" s="6" t="n">
        <f aca="false" t="array" ref="C615:C615">INDEX(Datas_Entregas!$B$2:$B$100, MATCH(B615, Datas_Entregas!$A$2:$A$100, 0), 1)</f>
        <v>43266</v>
      </c>
      <c r="D615" s="5" t="str">
        <f aca="false">Def_Status_Montagem!$A$4</f>
        <v>Comprado / Esperando entrega</v>
      </c>
      <c r="E615" s="4" t="str">
        <f aca="false">Def_Status_Montagem!$B$4</f>
        <v>Contratada (inclui etiqueta)</v>
      </c>
      <c r="F615" s="7"/>
      <c r="G615" s="8"/>
      <c r="H615" s="7" t="str">
        <f aca="false" t="array" ref="H615:H615">INDEX(Def_Instancias_Equipamentos!$E$2:$E$4986, MATCH(K615, Def_Instancias_Equipamentos!$D$2:$D$4986, 0), 1)</f>
        <v>BO-03U</v>
      </c>
      <c r="I615" s="8" t="str">
        <f aca="false" t="array" ref="I615:I615">INDEX(Def_Instancias_Equipamentos!$E$2:$E$4986, MATCH(L615, Def_Instancias_Equipamentos!$D$2:$D$4986, 0), 1)</f>
        <v>BO-03U</v>
      </c>
      <c r="J615" s="8" t="str">
        <f aca="false">IF(H615=I615, "INTERNO", "EXTERNO")</f>
        <v>INTERNO</v>
      </c>
      <c r="K615" s="9" t="str">
        <f aca="false">Def_Instancias_Equipamentos!$D$322</f>
        <v>BO-03U:DI-BPMPkup</v>
      </c>
      <c r="L615" s="4" t="str">
        <f aca="false">Def_Instancias_Equipamentos!$D$844</f>
        <v>BO-03U:DI-BPMSigPatch</v>
      </c>
      <c r="M615" s="10" t="s">
        <v>69</v>
      </c>
      <c r="N615" s="17" t="s">
        <v>84</v>
      </c>
      <c r="O615" s="9" t="str">
        <f aca="false">Def_Sistemas_Conectores_Cabos!$B$8</f>
        <v>SMA-RP 50-ohm</v>
      </c>
      <c r="P615" s="4" t="str">
        <f aca="false">Def_Sistemas_Conectores_Cabos!$B$8</f>
        <v>SMA-RP 50-ohm</v>
      </c>
      <c r="Q615" s="8" t="s">
        <v>85</v>
      </c>
      <c r="R615" s="11" t="n">
        <v>0.5</v>
      </c>
      <c r="S615" s="11" t="n">
        <v>0.5</v>
      </c>
      <c r="T615" s="4" t="str">
        <f aca="false">Def_Sistemas_Conectores_Cabos!$C$8</f>
        <v>Cabo coaxial semi-rígido</v>
      </c>
      <c r="U615" s="18"/>
      <c r="V615" s="13"/>
    </row>
    <row r="616" customFormat="false" ht="15.75" hidden="true" customHeight="true" outlineLevel="0" collapsed="false">
      <c r="A616" s="4" t="str">
        <f aca="false">Def_Sistemas_Conectores_Cabos!$A$22</f>
        <v>BPM de elétrons</v>
      </c>
      <c r="B616" s="5" t="str">
        <f aca="false">Datas_Entregas!$A$2</f>
        <v>Booster/LTB</v>
      </c>
      <c r="C616" s="6" t="n">
        <f aca="false" t="array" ref="C616:C616">INDEX(Datas_Entregas!$B$2:$B$100, MATCH(B616, Datas_Entregas!$A$2:$A$100, 0), 1)</f>
        <v>43266</v>
      </c>
      <c r="D616" s="5" t="str">
        <f aca="false">Def_Status_Montagem!$A$4</f>
        <v>Comprado / Esperando entrega</v>
      </c>
      <c r="E616" s="4" t="str">
        <f aca="false">Def_Status_Montagem!$B$4</f>
        <v>Contratada (inclui etiqueta)</v>
      </c>
      <c r="F616" s="7"/>
      <c r="G616" s="8"/>
      <c r="H616" s="7" t="str">
        <f aca="false" t="array" ref="H616:H616">INDEX(Def_Instancias_Equipamentos!$E$2:$E$4986, MATCH(K616, Def_Instancias_Equipamentos!$D$2:$D$4986, 0), 1)</f>
        <v>BO-04U</v>
      </c>
      <c r="I616" s="8" t="str">
        <f aca="false" t="array" ref="I616:I616">INDEX(Def_Instancias_Equipamentos!$E$2:$E$4986, MATCH(L616, Def_Instancias_Equipamentos!$D$2:$D$4986, 0), 1)</f>
        <v>BO-04U</v>
      </c>
      <c r="J616" s="8" t="str">
        <f aca="false">IF(H616=I616, "INTERNO", "EXTERNO")</f>
        <v>INTERNO</v>
      </c>
      <c r="K616" s="9" t="str">
        <f aca="false">Def_Instancias_Equipamentos!$D$323</f>
        <v>BO-04U:DI-BPMPkup</v>
      </c>
      <c r="L616" s="4" t="str">
        <f aca="false">Def_Instancias_Equipamentos!$D$845</f>
        <v>BO-04U:DI-BPMSigPatch</v>
      </c>
      <c r="M616" s="10" t="s">
        <v>69</v>
      </c>
      <c r="N616" s="17" t="s">
        <v>84</v>
      </c>
      <c r="O616" s="9" t="str">
        <f aca="false">Def_Sistemas_Conectores_Cabos!$B$8</f>
        <v>SMA-RP 50-ohm</v>
      </c>
      <c r="P616" s="4" t="str">
        <f aca="false">Def_Sistemas_Conectores_Cabos!$B$8</f>
        <v>SMA-RP 50-ohm</v>
      </c>
      <c r="Q616" s="8" t="s">
        <v>85</v>
      </c>
      <c r="R616" s="11" t="n">
        <v>0.5</v>
      </c>
      <c r="S616" s="11" t="n">
        <v>0.5</v>
      </c>
      <c r="T616" s="4" t="str">
        <f aca="false">Def_Sistemas_Conectores_Cabos!$C$8</f>
        <v>Cabo coaxial semi-rígido</v>
      </c>
      <c r="U616" s="18"/>
      <c r="V616" s="13"/>
    </row>
    <row r="617" customFormat="false" ht="15.75" hidden="true" customHeight="true" outlineLevel="0" collapsed="false">
      <c r="A617" s="4" t="str">
        <f aca="false">Def_Sistemas_Conectores_Cabos!$A$22</f>
        <v>BPM de elétrons</v>
      </c>
      <c r="B617" s="5" t="str">
        <f aca="false">Datas_Entregas!$A$2</f>
        <v>Booster/LTB</v>
      </c>
      <c r="C617" s="6" t="n">
        <f aca="false" t="array" ref="C617:C617">INDEX(Datas_Entregas!$B$2:$B$100, MATCH(B617, Datas_Entregas!$A$2:$A$100, 0), 1)</f>
        <v>43266</v>
      </c>
      <c r="D617" s="5" t="str">
        <f aca="false">Def_Status_Montagem!$A$4</f>
        <v>Comprado / Esperando entrega</v>
      </c>
      <c r="E617" s="4" t="str">
        <f aca="false">Def_Status_Montagem!$B$4</f>
        <v>Contratada (inclui etiqueta)</v>
      </c>
      <c r="F617" s="7"/>
      <c r="G617" s="8"/>
      <c r="H617" s="7" t="str">
        <f aca="false" t="array" ref="H617:H617">INDEX(Def_Instancias_Equipamentos!$E$2:$E$4986, MATCH(K617, Def_Instancias_Equipamentos!$D$2:$D$4986, 0), 1)</f>
        <v>BO-05U</v>
      </c>
      <c r="I617" s="8" t="str">
        <f aca="false" t="array" ref="I617:I617">INDEX(Def_Instancias_Equipamentos!$E$2:$E$4986, MATCH(L617, Def_Instancias_Equipamentos!$D$2:$D$4986, 0), 1)</f>
        <v>BO-05U</v>
      </c>
      <c r="J617" s="8" t="str">
        <f aca="false">IF(H617=I617, "INTERNO", "EXTERNO")</f>
        <v>INTERNO</v>
      </c>
      <c r="K617" s="9" t="str">
        <f aca="false">Def_Instancias_Equipamentos!$D$324</f>
        <v>BO-05U:DI-BPMPkup</v>
      </c>
      <c r="L617" s="4" t="str">
        <f aca="false">Def_Instancias_Equipamentos!$D$846</f>
        <v>BO-05U:DI-BPMSigPatch</v>
      </c>
      <c r="M617" s="10" t="s">
        <v>69</v>
      </c>
      <c r="N617" s="17" t="s">
        <v>84</v>
      </c>
      <c r="O617" s="9" t="str">
        <f aca="false">Def_Sistemas_Conectores_Cabos!$B$8</f>
        <v>SMA-RP 50-ohm</v>
      </c>
      <c r="P617" s="4" t="str">
        <f aca="false">Def_Sistemas_Conectores_Cabos!$B$8</f>
        <v>SMA-RP 50-ohm</v>
      </c>
      <c r="Q617" s="8" t="s">
        <v>85</v>
      </c>
      <c r="R617" s="11" t="n">
        <v>0.5</v>
      </c>
      <c r="S617" s="11" t="n">
        <v>0.5</v>
      </c>
      <c r="T617" s="4" t="str">
        <f aca="false">Def_Sistemas_Conectores_Cabos!$C$8</f>
        <v>Cabo coaxial semi-rígido</v>
      </c>
      <c r="U617" s="18"/>
      <c r="V617" s="13"/>
    </row>
    <row r="618" customFormat="false" ht="15.75" hidden="true" customHeight="true" outlineLevel="0" collapsed="false">
      <c r="A618" s="4" t="str">
        <f aca="false">Def_Sistemas_Conectores_Cabos!$A$22</f>
        <v>BPM de elétrons</v>
      </c>
      <c r="B618" s="5" t="str">
        <f aca="false">Datas_Entregas!$A$2</f>
        <v>Booster/LTB</v>
      </c>
      <c r="C618" s="6" t="n">
        <f aca="false" t="array" ref="C618:C618">INDEX(Datas_Entregas!$B$2:$B$100, MATCH(B618, Datas_Entregas!$A$2:$A$100, 0), 1)</f>
        <v>43266</v>
      </c>
      <c r="D618" s="5" t="str">
        <f aca="false">Def_Status_Montagem!$A$4</f>
        <v>Comprado / Esperando entrega</v>
      </c>
      <c r="E618" s="4" t="str">
        <f aca="false">Def_Status_Montagem!$B$4</f>
        <v>Contratada (inclui etiqueta)</v>
      </c>
      <c r="F618" s="7"/>
      <c r="G618" s="8"/>
      <c r="H618" s="7" t="str">
        <f aca="false" t="array" ref="H618:H618">INDEX(Def_Instancias_Equipamentos!$E$2:$E$4986, MATCH(K618, Def_Instancias_Equipamentos!$D$2:$D$4986, 0), 1)</f>
        <v>BO-06U</v>
      </c>
      <c r="I618" s="8" t="str">
        <f aca="false" t="array" ref="I618:I618">INDEX(Def_Instancias_Equipamentos!$E$2:$E$4986, MATCH(L618, Def_Instancias_Equipamentos!$D$2:$D$4986, 0), 1)</f>
        <v>BO-06U</v>
      </c>
      <c r="J618" s="8" t="str">
        <f aca="false">IF(H618=I618, "INTERNO", "EXTERNO")</f>
        <v>INTERNO</v>
      </c>
      <c r="K618" s="9" t="str">
        <f aca="false">Def_Instancias_Equipamentos!$D$325</f>
        <v>BO-06U:DI-BPMPkup</v>
      </c>
      <c r="L618" s="4" t="str">
        <f aca="false">Def_Instancias_Equipamentos!$D$847</f>
        <v>BO-06U:DI-BPMSigPatch</v>
      </c>
      <c r="M618" s="10" t="s">
        <v>69</v>
      </c>
      <c r="N618" s="17" t="s">
        <v>84</v>
      </c>
      <c r="O618" s="9" t="str">
        <f aca="false">Def_Sistemas_Conectores_Cabos!$B$8</f>
        <v>SMA-RP 50-ohm</v>
      </c>
      <c r="P618" s="4" t="str">
        <f aca="false">Def_Sistemas_Conectores_Cabos!$B$8</f>
        <v>SMA-RP 50-ohm</v>
      </c>
      <c r="Q618" s="8" t="s">
        <v>85</v>
      </c>
      <c r="R618" s="11" t="n">
        <v>0.5</v>
      </c>
      <c r="S618" s="11" t="n">
        <v>0.5</v>
      </c>
      <c r="T618" s="4" t="str">
        <f aca="false">Def_Sistemas_Conectores_Cabos!$C$8</f>
        <v>Cabo coaxial semi-rígido</v>
      </c>
      <c r="U618" s="18"/>
      <c r="V618" s="13"/>
    </row>
    <row r="619" customFormat="false" ht="15.75" hidden="true" customHeight="true" outlineLevel="0" collapsed="false">
      <c r="A619" s="4" t="str">
        <f aca="false">Def_Sistemas_Conectores_Cabos!$A$22</f>
        <v>BPM de elétrons</v>
      </c>
      <c r="B619" s="5" t="str">
        <f aca="false">Datas_Entregas!$A$2</f>
        <v>Booster/LTB</v>
      </c>
      <c r="C619" s="6" t="n">
        <f aca="false" t="array" ref="C619:C619">INDEX(Datas_Entregas!$B$2:$B$100, MATCH(B619, Datas_Entregas!$A$2:$A$100, 0), 1)</f>
        <v>43266</v>
      </c>
      <c r="D619" s="5" t="str">
        <f aca="false">Def_Status_Montagem!$A$4</f>
        <v>Comprado / Esperando entrega</v>
      </c>
      <c r="E619" s="4" t="str">
        <f aca="false">Def_Status_Montagem!$B$4</f>
        <v>Contratada (inclui etiqueta)</v>
      </c>
      <c r="F619" s="7"/>
      <c r="G619" s="8"/>
      <c r="H619" s="7" t="str">
        <f aca="false" t="array" ref="H619:H619">INDEX(Def_Instancias_Equipamentos!$E$2:$E$4986, MATCH(K619, Def_Instancias_Equipamentos!$D$2:$D$4986, 0), 1)</f>
        <v>BO-07U</v>
      </c>
      <c r="I619" s="8" t="str">
        <f aca="false" t="array" ref="I619:I619">INDEX(Def_Instancias_Equipamentos!$E$2:$E$4986, MATCH(L619, Def_Instancias_Equipamentos!$D$2:$D$4986, 0), 1)</f>
        <v>BO-07U</v>
      </c>
      <c r="J619" s="8" t="str">
        <f aca="false">IF(H619=I619, "INTERNO", "EXTERNO")</f>
        <v>INTERNO</v>
      </c>
      <c r="K619" s="9" t="str">
        <f aca="false">Def_Instancias_Equipamentos!$D$326</f>
        <v>BO-07U:DI-BPMPkup</v>
      </c>
      <c r="L619" s="4" t="str">
        <f aca="false">Def_Instancias_Equipamentos!$D$848</f>
        <v>BO-07U:DI-BPMSigPatch</v>
      </c>
      <c r="M619" s="10" t="s">
        <v>69</v>
      </c>
      <c r="N619" s="17" t="s">
        <v>84</v>
      </c>
      <c r="O619" s="9" t="str">
        <f aca="false">Def_Sistemas_Conectores_Cabos!$B$8</f>
        <v>SMA-RP 50-ohm</v>
      </c>
      <c r="P619" s="4" t="str">
        <f aca="false">Def_Sistemas_Conectores_Cabos!$B$8</f>
        <v>SMA-RP 50-ohm</v>
      </c>
      <c r="Q619" s="8" t="s">
        <v>85</v>
      </c>
      <c r="R619" s="11" t="n">
        <v>0.5</v>
      </c>
      <c r="S619" s="11" t="n">
        <v>0.5</v>
      </c>
      <c r="T619" s="4" t="str">
        <f aca="false">Def_Sistemas_Conectores_Cabos!$C$8</f>
        <v>Cabo coaxial semi-rígido</v>
      </c>
      <c r="U619" s="18"/>
      <c r="V619" s="13"/>
    </row>
    <row r="620" customFormat="false" ht="15.75" hidden="true" customHeight="true" outlineLevel="0" collapsed="false">
      <c r="A620" s="4" t="str">
        <f aca="false">Def_Sistemas_Conectores_Cabos!$A$22</f>
        <v>BPM de elétrons</v>
      </c>
      <c r="B620" s="5" t="str">
        <f aca="false">Datas_Entregas!$A$2</f>
        <v>Booster/LTB</v>
      </c>
      <c r="C620" s="6" t="n">
        <f aca="false" t="array" ref="C620:C620">INDEX(Datas_Entregas!$B$2:$B$100, MATCH(B620, Datas_Entregas!$A$2:$A$100, 0), 1)</f>
        <v>43266</v>
      </c>
      <c r="D620" s="5" t="str">
        <f aca="false">Def_Status_Montagem!$A$4</f>
        <v>Comprado / Esperando entrega</v>
      </c>
      <c r="E620" s="4" t="str">
        <f aca="false">Def_Status_Montagem!$B$4</f>
        <v>Contratada (inclui etiqueta)</v>
      </c>
      <c r="F620" s="7"/>
      <c r="G620" s="8"/>
      <c r="H620" s="7" t="str">
        <f aca="false" t="array" ref="H620:H620">INDEX(Def_Instancias_Equipamentos!$E$2:$E$4986, MATCH(K620, Def_Instancias_Equipamentos!$D$2:$D$4986, 0), 1)</f>
        <v>BO-08U</v>
      </c>
      <c r="I620" s="8" t="str">
        <f aca="false" t="array" ref="I620:I620">INDEX(Def_Instancias_Equipamentos!$E$2:$E$4986, MATCH(L620, Def_Instancias_Equipamentos!$D$2:$D$4986, 0), 1)</f>
        <v>BO-08U</v>
      </c>
      <c r="J620" s="8" t="str">
        <f aca="false">IF(H620=I620, "INTERNO", "EXTERNO")</f>
        <v>INTERNO</v>
      </c>
      <c r="K620" s="9" t="str">
        <f aca="false">Def_Instancias_Equipamentos!$D$327</f>
        <v>BO-08U:DI-BPMPkup</v>
      </c>
      <c r="L620" s="4" t="str">
        <f aca="false">Def_Instancias_Equipamentos!$D$849</f>
        <v>BO-08U:DI-BPMSigPatch</v>
      </c>
      <c r="M620" s="10" t="s">
        <v>69</v>
      </c>
      <c r="N620" s="17" t="s">
        <v>84</v>
      </c>
      <c r="O620" s="9" t="str">
        <f aca="false">Def_Sistemas_Conectores_Cabos!$B$8</f>
        <v>SMA-RP 50-ohm</v>
      </c>
      <c r="P620" s="4" t="str">
        <f aca="false">Def_Sistemas_Conectores_Cabos!$B$8</f>
        <v>SMA-RP 50-ohm</v>
      </c>
      <c r="Q620" s="8" t="s">
        <v>85</v>
      </c>
      <c r="R620" s="11" t="n">
        <v>0.5</v>
      </c>
      <c r="S620" s="11" t="n">
        <v>0.5</v>
      </c>
      <c r="T620" s="4" t="str">
        <f aca="false">Def_Sistemas_Conectores_Cabos!$C$8</f>
        <v>Cabo coaxial semi-rígido</v>
      </c>
      <c r="U620" s="18"/>
      <c r="V620" s="13"/>
    </row>
    <row r="621" customFormat="false" ht="15.75" hidden="true" customHeight="true" outlineLevel="0" collapsed="false">
      <c r="A621" s="4" t="str">
        <f aca="false">Def_Sistemas_Conectores_Cabos!$A$22</f>
        <v>BPM de elétrons</v>
      </c>
      <c r="B621" s="5" t="str">
        <f aca="false">Datas_Entregas!$A$2</f>
        <v>Booster/LTB</v>
      </c>
      <c r="C621" s="6" t="n">
        <f aca="false" t="array" ref="C621:C621">INDEX(Datas_Entregas!$B$2:$B$100, MATCH(B621, Datas_Entregas!$A$2:$A$100, 0), 1)</f>
        <v>43266</v>
      </c>
      <c r="D621" s="5" t="str">
        <f aca="false">Def_Status_Montagem!$A$4</f>
        <v>Comprado / Esperando entrega</v>
      </c>
      <c r="E621" s="4" t="str">
        <f aca="false">Def_Status_Montagem!$B$4</f>
        <v>Contratada (inclui etiqueta)</v>
      </c>
      <c r="F621" s="7"/>
      <c r="G621" s="8"/>
      <c r="H621" s="7" t="str">
        <f aca="false" t="array" ref="H621:H621">INDEX(Def_Instancias_Equipamentos!$E$2:$E$4986, MATCH(K621, Def_Instancias_Equipamentos!$D$2:$D$4986, 0), 1)</f>
        <v>BO-09U</v>
      </c>
      <c r="I621" s="8" t="str">
        <f aca="false" t="array" ref="I621:I621">INDEX(Def_Instancias_Equipamentos!$E$2:$E$4986, MATCH(L621, Def_Instancias_Equipamentos!$D$2:$D$4986, 0), 1)</f>
        <v>BO-09U</v>
      </c>
      <c r="J621" s="8" t="str">
        <f aca="false">IF(H621=I621, "INTERNO", "EXTERNO")</f>
        <v>INTERNO</v>
      </c>
      <c r="K621" s="9" t="str">
        <f aca="false">Def_Instancias_Equipamentos!$D$328</f>
        <v>BO-09U:DI-BPMPkup</v>
      </c>
      <c r="L621" s="4" t="str">
        <f aca="false">Def_Instancias_Equipamentos!$D$850</f>
        <v>BO-09U:DI-BPMSigPatch</v>
      </c>
      <c r="M621" s="10" t="s">
        <v>69</v>
      </c>
      <c r="N621" s="17" t="s">
        <v>84</v>
      </c>
      <c r="O621" s="9" t="str">
        <f aca="false">Def_Sistemas_Conectores_Cabos!$B$8</f>
        <v>SMA-RP 50-ohm</v>
      </c>
      <c r="P621" s="4" t="str">
        <f aca="false">Def_Sistemas_Conectores_Cabos!$B$8</f>
        <v>SMA-RP 50-ohm</v>
      </c>
      <c r="Q621" s="8" t="s">
        <v>85</v>
      </c>
      <c r="R621" s="11" t="n">
        <v>0.5</v>
      </c>
      <c r="S621" s="11" t="n">
        <v>0.5</v>
      </c>
      <c r="T621" s="4" t="str">
        <f aca="false">Def_Sistemas_Conectores_Cabos!$C$8</f>
        <v>Cabo coaxial semi-rígido</v>
      </c>
      <c r="U621" s="18"/>
      <c r="V621" s="13"/>
    </row>
    <row r="622" customFormat="false" ht="15.75" hidden="true" customHeight="true" outlineLevel="0" collapsed="false">
      <c r="A622" s="4" t="str">
        <f aca="false">Def_Sistemas_Conectores_Cabos!$A$22</f>
        <v>BPM de elétrons</v>
      </c>
      <c r="B622" s="5" t="str">
        <f aca="false">Datas_Entregas!$A$2</f>
        <v>Booster/LTB</v>
      </c>
      <c r="C622" s="6" t="n">
        <f aca="false" t="array" ref="C622:C622">INDEX(Datas_Entregas!$B$2:$B$100, MATCH(B622, Datas_Entregas!$A$2:$A$100, 0), 1)</f>
        <v>43266</v>
      </c>
      <c r="D622" s="5" t="str">
        <f aca="false">Def_Status_Montagem!$A$4</f>
        <v>Comprado / Esperando entrega</v>
      </c>
      <c r="E622" s="4" t="str">
        <f aca="false">Def_Status_Montagem!$B$4</f>
        <v>Contratada (inclui etiqueta)</v>
      </c>
      <c r="F622" s="7"/>
      <c r="G622" s="8"/>
      <c r="H622" s="7" t="str">
        <f aca="false" t="array" ref="H622:H622">INDEX(Def_Instancias_Equipamentos!$E$2:$E$4986, MATCH(K622, Def_Instancias_Equipamentos!$D$2:$D$4986, 0), 1)</f>
        <v>BO-10U</v>
      </c>
      <c r="I622" s="8" t="str">
        <f aca="false" t="array" ref="I622:I622">INDEX(Def_Instancias_Equipamentos!$E$2:$E$4986, MATCH(L622, Def_Instancias_Equipamentos!$D$2:$D$4986, 0), 1)</f>
        <v>BO-10U</v>
      </c>
      <c r="J622" s="8" t="str">
        <f aca="false">IF(H622=I622, "INTERNO", "EXTERNO")</f>
        <v>INTERNO</v>
      </c>
      <c r="K622" s="9" t="str">
        <f aca="false">Def_Instancias_Equipamentos!$D$329</f>
        <v>BO-10U:DI-BPMPkup</v>
      </c>
      <c r="L622" s="4" t="str">
        <f aca="false">Def_Instancias_Equipamentos!$D$851</f>
        <v>BO-10U:DI-BPMSigPatch</v>
      </c>
      <c r="M622" s="10" t="s">
        <v>69</v>
      </c>
      <c r="N622" s="17" t="s">
        <v>84</v>
      </c>
      <c r="O622" s="9" t="str">
        <f aca="false">Def_Sistemas_Conectores_Cabos!$B$8</f>
        <v>SMA-RP 50-ohm</v>
      </c>
      <c r="P622" s="4" t="str">
        <f aca="false">Def_Sistemas_Conectores_Cabos!$B$8</f>
        <v>SMA-RP 50-ohm</v>
      </c>
      <c r="Q622" s="8" t="s">
        <v>85</v>
      </c>
      <c r="R622" s="11" t="n">
        <v>0.5</v>
      </c>
      <c r="S622" s="11" t="n">
        <v>0.5</v>
      </c>
      <c r="T622" s="4" t="str">
        <f aca="false">Def_Sistemas_Conectores_Cabos!$C$8</f>
        <v>Cabo coaxial semi-rígido</v>
      </c>
      <c r="U622" s="18"/>
      <c r="V622" s="13"/>
    </row>
    <row r="623" customFormat="false" ht="15.75" hidden="true" customHeight="true" outlineLevel="0" collapsed="false">
      <c r="A623" s="4" t="str">
        <f aca="false">Def_Sistemas_Conectores_Cabos!$A$22</f>
        <v>BPM de elétrons</v>
      </c>
      <c r="B623" s="5" t="str">
        <f aca="false">Datas_Entregas!$A$2</f>
        <v>Booster/LTB</v>
      </c>
      <c r="C623" s="6" t="n">
        <f aca="false" t="array" ref="C623:C623">INDEX(Datas_Entregas!$B$2:$B$100, MATCH(B623, Datas_Entregas!$A$2:$A$100, 0), 1)</f>
        <v>43266</v>
      </c>
      <c r="D623" s="5" t="str">
        <f aca="false">Def_Status_Montagem!$A$4</f>
        <v>Comprado / Esperando entrega</v>
      </c>
      <c r="E623" s="4" t="str">
        <f aca="false">Def_Status_Montagem!$B$4</f>
        <v>Contratada (inclui etiqueta)</v>
      </c>
      <c r="F623" s="7"/>
      <c r="G623" s="8"/>
      <c r="H623" s="7" t="str">
        <f aca="false" t="array" ref="H623:H623">INDEX(Def_Instancias_Equipamentos!$E$2:$E$4986, MATCH(K623, Def_Instancias_Equipamentos!$D$2:$D$4986, 0), 1)</f>
        <v>BO-11U</v>
      </c>
      <c r="I623" s="8" t="str">
        <f aca="false" t="array" ref="I623:I623">INDEX(Def_Instancias_Equipamentos!$E$2:$E$4986, MATCH(L623, Def_Instancias_Equipamentos!$D$2:$D$4986, 0), 1)</f>
        <v>BO-11U</v>
      </c>
      <c r="J623" s="8" t="str">
        <f aca="false">IF(H623=I623, "INTERNO", "EXTERNO")</f>
        <v>INTERNO</v>
      </c>
      <c r="K623" s="9" t="str">
        <f aca="false">Def_Instancias_Equipamentos!$D$330</f>
        <v>BO-11U:DI-BPMPkup</v>
      </c>
      <c r="L623" s="4" t="str">
        <f aca="false">Def_Instancias_Equipamentos!$D$852</f>
        <v>BO-11U:DI-BPMSigPatch</v>
      </c>
      <c r="M623" s="10" t="s">
        <v>69</v>
      </c>
      <c r="N623" s="17" t="s">
        <v>84</v>
      </c>
      <c r="O623" s="9" t="str">
        <f aca="false">Def_Sistemas_Conectores_Cabos!$B$8</f>
        <v>SMA-RP 50-ohm</v>
      </c>
      <c r="P623" s="4" t="str">
        <f aca="false">Def_Sistemas_Conectores_Cabos!$B$8</f>
        <v>SMA-RP 50-ohm</v>
      </c>
      <c r="Q623" s="8" t="s">
        <v>85</v>
      </c>
      <c r="R623" s="11" t="n">
        <v>0.5</v>
      </c>
      <c r="S623" s="11" t="n">
        <v>0.5</v>
      </c>
      <c r="T623" s="4" t="str">
        <f aca="false">Def_Sistemas_Conectores_Cabos!$C$8</f>
        <v>Cabo coaxial semi-rígido</v>
      </c>
      <c r="U623" s="18"/>
      <c r="V623" s="13"/>
    </row>
    <row r="624" customFormat="false" ht="15.75" hidden="true" customHeight="true" outlineLevel="0" collapsed="false">
      <c r="A624" s="4" t="str">
        <f aca="false">Def_Sistemas_Conectores_Cabos!$A$22</f>
        <v>BPM de elétrons</v>
      </c>
      <c r="B624" s="5" t="str">
        <f aca="false">Datas_Entregas!$A$2</f>
        <v>Booster/LTB</v>
      </c>
      <c r="C624" s="6" t="n">
        <f aca="false" t="array" ref="C624:C624">INDEX(Datas_Entregas!$B$2:$B$100, MATCH(B624, Datas_Entregas!$A$2:$A$100, 0), 1)</f>
        <v>43266</v>
      </c>
      <c r="D624" s="5" t="str">
        <f aca="false">Def_Status_Montagem!$A$4</f>
        <v>Comprado / Esperando entrega</v>
      </c>
      <c r="E624" s="4" t="str">
        <f aca="false">Def_Status_Montagem!$B$4</f>
        <v>Contratada (inclui etiqueta)</v>
      </c>
      <c r="F624" s="7"/>
      <c r="G624" s="8"/>
      <c r="H624" s="7" t="str">
        <f aca="false" t="array" ref="H624:H624">INDEX(Def_Instancias_Equipamentos!$E$2:$E$4986, MATCH(K624, Def_Instancias_Equipamentos!$D$2:$D$4986, 0), 1)</f>
        <v>BO-12U</v>
      </c>
      <c r="I624" s="8" t="str">
        <f aca="false" t="array" ref="I624:I624">INDEX(Def_Instancias_Equipamentos!$E$2:$E$4986, MATCH(L624, Def_Instancias_Equipamentos!$D$2:$D$4986, 0), 1)</f>
        <v>BO-12U</v>
      </c>
      <c r="J624" s="8" t="str">
        <f aca="false">IF(H624=I624, "INTERNO", "EXTERNO")</f>
        <v>INTERNO</v>
      </c>
      <c r="K624" s="9" t="str">
        <f aca="false">Def_Instancias_Equipamentos!$D$331</f>
        <v>BO-12U:DI-BPMPkup</v>
      </c>
      <c r="L624" s="4" t="str">
        <f aca="false">Def_Instancias_Equipamentos!$D$853</f>
        <v>BO-12U:DI-BPMSigPatch</v>
      </c>
      <c r="M624" s="10" t="s">
        <v>69</v>
      </c>
      <c r="N624" s="17" t="s">
        <v>84</v>
      </c>
      <c r="O624" s="9" t="str">
        <f aca="false">Def_Sistemas_Conectores_Cabos!$B$8</f>
        <v>SMA-RP 50-ohm</v>
      </c>
      <c r="P624" s="4" t="str">
        <f aca="false">Def_Sistemas_Conectores_Cabos!$B$8</f>
        <v>SMA-RP 50-ohm</v>
      </c>
      <c r="Q624" s="8" t="s">
        <v>85</v>
      </c>
      <c r="R624" s="11" t="n">
        <v>0.5</v>
      </c>
      <c r="S624" s="11" t="n">
        <v>0.5</v>
      </c>
      <c r="T624" s="4" t="str">
        <f aca="false">Def_Sistemas_Conectores_Cabos!$C$8</f>
        <v>Cabo coaxial semi-rígido</v>
      </c>
      <c r="U624" s="18"/>
      <c r="V624" s="13"/>
    </row>
    <row r="625" customFormat="false" ht="15.75" hidden="true" customHeight="true" outlineLevel="0" collapsed="false">
      <c r="A625" s="4" t="str">
        <f aca="false">Def_Sistemas_Conectores_Cabos!$A$22</f>
        <v>BPM de elétrons</v>
      </c>
      <c r="B625" s="5" t="str">
        <f aca="false">Datas_Entregas!$A$2</f>
        <v>Booster/LTB</v>
      </c>
      <c r="C625" s="6" t="n">
        <f aca="false" t="array" ref="C625:C625">INDEX(Datas_Entregas!$B$2:$B$100, MATCH(B625, Datas_Entregas!$A$2:$A$100, 0), 1)</f>
        <v>43266</v>
      </c>
      <c r="D625" s="5" t="str">
        <f aca="false">Def_Status_Montagem!$A$4</f>
        <v>Comprado / Esperando entrega</v>
      </c>
      <c r="E625" s="4" t="str">
        <f aca="false">Def_Status_Montagem!$B$4</f>
        <v>Contratada (inclui etiqueta)</v>
      </c>
      <c r="F625" s="7"/>
      <c r="G625" s="8"/>
      <c r="H625" s="7" t="str">
        <f aca="false" t="array" ref="H625:H625">INDEX(Def_Instancias_Equipamentos!$E$2:$E$4986, MATCH(K625, Def_Instancias_Equipamentos!$D$2:$D$4986, 0), 1)</f>
        <v>BO-13U</v>
      </c>
      <c r="I625" s="8" t="str">
        <f aca="false" t="array" ref="I625:I625">INDEX(Def_Instancias_Equipamentos!$E$2:$E$4986, MATCH(L625, Def_Instancias_Equipamentos!$D$2:$D$4986, 0), 1)</f>
        <v>BO-13U</v>
      </c>
      <c r="J625" s="8" t="str">
        <f aca="false">IF(H625=I625, "INTERNO", "EXTERNO")</f>
        <v>INTERNO</v>
      </c>
      <c r="K625" s="9" t="str">
        <f aca="false">Def_Instancias_Equipamentos!$D$332</f>
        <v>BO-13U:DI-BPMPkup</v>
      </c>
      <c r="L625" s="4" t="str">
        <f aca="false">Def_Instancias_Equipamentos!$D$854</f>
        <v>BO-13U:DI-BPMSigPatch</v>
      </c>
      <c r="M625" s="10" t="s">
        <v>69</v>
      </c>
      <c r="N625" s="17" t="s">
        <v>84</v>
      </c>
      <c r="O625" s="9" t="str">
        <f aca="false">Def_Sistemas_Conectores_Cabos!$B$8</f>
        <v>SMA-RP 50-ohm</v>
      </c>
      <c r="P625" s="4" t="str">
        <f aca="false">Def_Sistemas_Conectores_Cabos!$B$8</f>
        <v>SMA-RP 50-ohm</v>
      </c>
      <c r="Q625" s="8" t="s">
        <v>85</v>
      </c>
      <c r="R625" s="11" t="n">
        <v>0.5</v>
      </c>
      <c r="S625" s="11" t="n">
        <v>0.5</v>
      </c>
      <c r="T625" s="4" t="str">
        <f aca="false">Def_Sistemas_Conectores_Cabos!$C$8</f>
        <v>Cabo coaxial semi-rígido</v>
      </c>
      <c r="U625" s="18"/>
      <c r="V625" s="13"/>
    </row>
    <row r="626" customFormat="false" ht="15.75" hidden="true" customHeight="true" outlineLevel="0" collapsed="false">
      <c r="A626" s="4" t="str">
        <f aca="false">Def_Sistemas_Conectores_Cabos!$A$22</f>
        <v>BPM de elétrons</v>
      </c>
      <c r="B626" s="5" t="str">
        <f aca="false">Datas_Entregas!$A$2</f>
        <v>Booster/LTB</v>
      </c>
      <c r="C626" s="6" t="n">
        <f aca="false" t="array" ref="C626:C626">INDEX(Datas_Entregas!$B$2:$B$100, MATCH(B626, Datas_Entregas!$A$2:$A$100, 0), 1)</f>
        <v>43266</v>
      </c>
      <c r="D626" s="5" t="str">
        <f aca="false">Def_Status_Montagem!$A$4</f>
        <v>Comprado / Esperando entrega</v>
      </c>
      <c r="E626" s="4" t="str">
        <f aca="false">Def_Status_Montagem!$B$4</f>
        <v>Contratada (inclui etiqueta)</v>
      </c>
      <c r="F626" s="7"/>
      <c r="G626" s="8"/>
      <c r="H626" s="7" t="str">
        <f aca="false" t="array" ref="H626:H626">INDEX(Def_Instancias_Equipamentos!$E$2:$E$4986, MATCH(K626, Def_Instancias_Equipamentos!$D$2:$D$4986, 0), 1)</f>
        <v>BO-14U</v>
      </c>
      <c r="I626" s="8" t="str">
        <f aca="false" t="array" ref="I626:I626">INDEX(Def_Instancias_Equipamentos!$E$2:$E$4986, MATCH(L626, Def_Instancias_Equipamentos!$D$2:$D$4986, 0), 1)</f>
        <v>BO-14U</v>
      </c>
      <c r="J626" s="8" t="str">
        <f aca="false">IF(H626=I626, "INTERNO", "EXTERNO")</f>
        <v>INTERNO</v>
      </c>
      <c r="K626" s="9" t="str">
        <f aca="false">Def_Instancias_Equipamentos!$D$333</f>
        <v>BO-14U:DI-BPMPkup</v>
      </c>
      <c r="L626" s="4" t="str">
        <f aca="false">Def_Instancias_Equipamentos!$D$855</f>
        <v>BO-14U:DI-BPMSigPatch</v>
      </c>
      <c r="M626" s="10" t="s">
        <v>69</v>
      </c>
      <c r="N626" s="17" t="s">
        <v>84</v>
      </c>
      <c r="O626" s="9" t="str">
        <f aca="false">Def_Sistemas_Conectores_Cabos!$B$8</f>
        <v>SMA-RP 50-ohm</v>
      </c>
      <c r="P626" s="4" t="str">
        <f aca="false">Def_Sistemas_Conectores_Cabos!$B$8</f>
        <v>SMA-RP 50-ohm</v>
      </c>
      <c r="Q626" s="8" t="s">
        <v>85</v>
      </c>
      <c r="R626" s="11" t="n">
        <v>0.5</v>
      </c>
      <c r="S626" s="11" t="n">
        <v>0.5</v>
      </c>
      <c r="T626" s="4" t="str">
        <f aca="false">Def_Sistemas_Conectores_Cabos!$C$8</f>
        <v>Cabo coaxial semi-rígido</v>
      </c>
      <c r="U626" s="18"/>
      <c r="V626" s="13"/>
    </row>
    <row r="627" customFormat="false" ht="15.75" hidden="true" customHeight="true" outlineLevel="0" collapsed="false">
      <c r="A627" s="4" t="str">
        <f aca="false">Def_Sistemas_Conectores_Cabos!$A$22</f>
        <v>BPM de elétrons</v>
      </c>
      <c r="B627" s="5" t="str">
        <f aca="false">Datas_Entregas!$A$2</f>
        <v>Booster/LTB</v>
      </c>
      <c r="C627" s="6" t="n">
        <f aca="false" t="array" ref="C627:C627">INDEX(Datas_Entregas!$B$2:$B$100, MATCH(B627, Datas_Entregas!$A$2:$A$100, 0), 1)</f>
        <v>43266</v>
      </c>
      <c r="D627" s="5" t="str">
        <f aca="false">Def_Status_Montagem!$A$4</f>
        <v>Comprado / Esperando entrega</v>
      </c>
      <c r="E627" s="4" t="str">
        <f aca="false">Def_Status_Montagem!$B$4</f>
        <v>Contratada (inclui etiqueta)</v>
      </c>
      <c r="F627" s="7"/>
      <c r="G627" s="8"/>
      <c r="H627" s="7" t="str">
        <f aca="false" t="array" ref="H627:H627">INDEX(Def_Instancias_Equipamentos!$E$2:$E$4986, MATCH(K627, Def_Instancias_Equipamentos!$D$2:$D$4986, 0), 1)</f>
        <v>BO-15U</v>
      </c>
      <c r="I627" s="8" t="str">
        <f aca="false" t="array" ref="I627:I627">INDEX(Def_Instancias_Equipamentos!$E$2:$E$4986, MATCH(L627, Def_Instancias_Equipamentos!$D$2:$D$4986, 0), 1)</f>
        <v>BO-15U</v>
      </c>
      <c r="J627" s="8" t="str">
        <f aca="false">IF(H627=I627, "INTERNO", "EXTERNO")</f>
        <v>INTERNO</v>
      </c>
      <c r="K627" s="9" t="str">
        <f aca="false">Def_Instancias_Equipamentos!$D$334</f>
        <v>BO-15U:DI-BPMPkup</v>
      </c>
      <c r="L627" s="4" t="str">
        <f aca="false">Def_Instancias_Equipamentos!$D$856</f>
        <v>BO-15U:DI-BPMSigPatch</v>
      </c>
      <c r="M627" s="10" t="s">
        <v>69</v>
      </c>
      <c r="N627" s="17" t="s">
        <v>84</v>
      </c>
      <c r="O627" s="9" t="str">
        <f aca="false">Def_Sistemas_Conectores_Cabos!$B$8</f>
        <v>SMA-RP 50-ohm</v>
      </c>
      <c r="P627" s="4" t="str">
        <f aca="false">Def_Sistemas_Conectores_Cabos!$B$8</f>
        <v>SMA-RP 50-ohm</v>
      </c>
      <c r="Q627" s="8" t="s">
        <v>85</v>
      </c>
      <c r="R627" s="11" t="n">
        <v>0.5</v>
      </c>
      <c r="S627" s="11" t="n">
        <v>0.5</v>
      </c>
      <c r="T627" s="4" t="str">
        <f aca="false">Def_Sistemas_Conectores_Cabos!$C$8</f>
        <v>Cabo coaxial semi-rígido</v>
      </c>
      <c r="U627" s="18"/>
      <c r="V627" s="13"/>
    </row>
    <row r="628" customFormat="false" ht="15.75" hidden="true" customHeight="true" outlineLevel="0" collapsed="false">
      <c r="A628" s="4" t="str">
        <f aca="false">Def_Sistemas_Conectores_Cabos!$A$22</f>
        <v>BPM de elétrons</v>
      </c>
      <c r="B628" s="5" t="str">
        <f aca="false">Datas_Entregas!$A$2</f>
        <v>Booster/LTB</v>
      </c>
      <c r="C628" s="6" t="n">
        <f aca="false" t="array" ref="C628:C628">INDEX(Datas_Entregas!$B$2:$B$100, MATCH(B628, Datas_Entregas!$A$2:$A$100, 0), 1)</f>
        <v>43266</v>
      </c>
      <c r="D628" s="5" t="str">
        <f aca="false">Def_Status_Montagem!$A$4</f>
        <v>Comprado / Esperando entrega</v>
      </c>
      <c r="E628" s="4" t="str">
        <f aca="false">Def_Status_Montagem!$B$4</f>
        <v>Contratada (inclui etiqueta)</v>
      </c>
      <c r="F628" s="7"/>
      <c r="G628" s="8"/>
      <c r="H628" s="7" t="str">
        <f aca="false" t="array" ref="H628:H628">INDEX(Def_Instancias_Equipamentos!$E$2:$E$4986, MATCH(K628, Def_Instancias_Equipamentos!$D$2:$D$4986, 0), 1)</f>
        <v>BO-16U</v>
      </c>
      <c r="I628" s="8" t="str">
        <f aca="false" t="array" ref="I628:I628">INDEX(Def_Instancias_Equipamentos!$E$2:$E$4986, MATCH(L628, Def_Instancias_Equipamentos!$D$2:$D$4986, 0), 1)</f>
        <v>BO-16U</v>
      </c>
      <c r="J628" s="8" t="str">
        <f aca="false">IF(H628=I628, "INTERNO", "EXTERNO")</f>
        <v>INTERNO</v>
      </c>
      <c r="K628" s="9" t="str">
        <f aca="false">Def_Instancias_Equipamentos!$D$335</f>
        <v>BO-16U:DI-BPMPkup</v>
      </c>
      <c r="L628" s="4" t="str">
        <f aca="false">Def_Instancias_Equipamentos!$D$857</f>
        <v>BO-16U:DI-BPMSigPatch</v>
      </c>
      <c r="M628" s="10" t="s">
        <v>69</v>
      </c>
      <c r="N628" s="17" t="s">
        <v>84</v>
      </c>
      <c r="O628" s="9" t="str">
        <f aca="false">Def_Sistemas_Conectores_Cabos!$B$8</f>
        <v>SMA-RP 50-ohm</v>
      </c>
      <c r="P628" s="4" t="str">
        <f aca="false">Def_Sistemas_Conectores_Cabos!$B$8</f>
        <v>SMA-RP 50-ohm</v>
      </c>
      <c r="Q628" s="8" t="s">
        <v>85</v>
      </c>
      <c r="R628" s="11" t="n">
        <v>0.5</v>
      </c>
      <c r="S628" s="11" t="n">
        <v>0.5</v>
      </c>
      <c r="T628" s="4" t="str">
        <f aca="false">Def_Sistemas_Conectores_Cabos!$C$8</f>
        <v>Cabo coaxial semi-rígido</v>
      </c>
      <c r="U628" s="18"/>
      <c r="V628" s="13"/>
    </row>
    <row r="629" customFormat="false" ht="15.75" hidden="true" customHeight="true" outlineLevel="0" collapsed="false">
      <c r="A629" s="4" t="str">
        <f aca="false">Def_Sistemas_Conectores_Cabos!$A$22</f>
        <v>BPM de elétrons</v>
      </c>
      <c r="B629" s="5" t="str">
        <f aca="false">Datas_Entregas!$A$2</f>
        <v>Booster/LTB</v>
      </c>
      <c r="C629" s="6" t="n">
        <f aca="false" t="array" ref="C629:C629">INDEX(Datas_Entregas!$B$2:$B$100, MATCH(B629, Datas_Entregas!$A$2:$A$100, 0), 1)</f>
        <v>43266</v>
      </c>
      <c r="D629" s="5" t="str">
        <f aca="false">Def_Status_Montagem!$A$4</f>
        <v>Comprado / Esperando entrega</v>
      </c>
      <c r="E629" s="4" t="str">
        <f aca="false">Def_Status_Montagem!$B$4</f>
        <v>Contratada (inclui etiqueta)</v>
      </c>
      <c r="F629" s="7"/>
      <c r="G629" s="8"/>
      <c r="H629" s="7" t="str">
        <f aca="false" t="array" ref="H629:H629">INDEX(Def_Instancias_Equipamentos!$E$2:$E$4986, MATCH(K629, Def_Instancias_Equipamentos!$D$2:$D$4986, 0), 1)</f>
        <v>BO-17U</v>
      </c>
      <c r="I629" s="8" t="str">
        <f aca="false" t="array" ref="I629:I629">INDEX(Def_Instancias_Equipamentos!$E$2:$E$4986, MATCH(L629, Def_Instancias_Equipamentos!$D$2:$D$4986, 0), 1)</f>
        <v>BO-17U</v>
      </c>
      <c r="J629" s="8" t="str">
        <f aca="false">IF(H629=I629, "INTERNO", "EXTERNO")</f>
        <v>INTERNO</v>
      </c>
      <c r="K629" s="9" t="str">
        <f aca="false">Def_Instancias_Equipamentos!$D$336</f>
        <v>BO-17U:DI-BPMPkup</v>
      </c>
      <c r="L629" s="4" t="str">
        <f aca="false">Def_Instancias_Equipamentos!$D$858</f>
        <v>BO-17U:DI-BPMSigPatch</v>
      </c>
      <c r="M629" s="10" t="s">
        <v>69</v>
      </c>
      <c r="N629" s="17" t="s">
        <v>84</v>
      </c>
      <c r="O629" s="9" t="str">
        <f aca="false">Def_Sistemas_Conectores_Cabos!$B$8</f>
        <v>SMA-RP 50-ohm</v>
      </c>
      <c r="P629" s="4" t="str">
        <f aca="false">Def_Sistemas_Conectores_Cabos!$B$8</f>
        <v>SMA-RP 50-ohm</v>
      </c>
      <c r="Q629" s="8" t="s">
        <v>85</v>
      </c>
      <c r="R629" s="11" t="n">
        <v>0.5</v>
      </c>
      <c r="S629" s="11" t="n">
        <v>0.5</v>
      </c>
      <c r="T629" s="4" t="str">
        <f aca="false">Def_Sistemas_Conectores_Cabos!$C$8</f>
        <v>Cabo coaxial semi-rígido</v>
      </c>
      <c r="U629" s="18"/>
      <c r="V629" s="13"/>
    </row>
    <row r="630" customFormat="false" ht="15.75" hidden="true" customHeight="true" outlineLevel="0" collapsed="false">
      <c r="A630" s="4" t="str">
        <f aca="false">Def_Sistemas_Conectores_Cabos!$A$22</f>
        <v>BPM de elétrons</v>
      </c>
      <c r="B630" s="5" t="str">
        <f aca="false">Datas_Entregas!$A$2</f>
        <v>Booster/LTB</v>
      </c>
      <c r="C630" s="6" t="n">
        <f aca="false" t="array" ref="C630:C630">INDEX(Datas_Entregas!$B$2:$B$100, MATCH(B630, Datas_Entregas!$A$2:$A$100, 0), 1)</f>
        <v>43266</v>
      </c>
      <c r="D630" s="5" t="str">
        <f aca="false">Def_Status_Montagem!$A$4</f>
        <v>Comprado / Esperando entrega</v>
      </c>
      <c r="E630" s="4" t="str">
        <f aca="false">Def_Status_Montagem!$B$4</f>
        <v>Contratada (inclui etiqueta)</v>
      </c>
      <c r="F630" s="7"/>
      <c r="G630" s="8"/>
      <c r="H630" s="7" t="str">
        <f aca="false" t="array" ref="H630:H630">INDEX(Def_Instancias_Equipamentos!$E$2:$E$4986, MATCH(K630, Def_Instancias_Equipamentos!$D$2:$D$4986, 0), 1)</f>
        <v>BO-18U</v>
      </c>
      <c r="I630" s="8" t="str">
        <f aca="false" t="array" ref="I630:I630">INDEX(Def_Instancias_Equipamentos!$E$2:$E$4986, MATCH(L630, Def_Instancias_Equipamentos!$D$2:$D$4986, 0), 1)</f>
        <v>BO-18U</v>
      </c>
      <c r="J630" s="8" t="str">
        <f aca="false">IF(H630=I630, "INTERNO", "EXTERNO")</f>
        <v>INTERNO</v>
      </c>
      <c r="K630" s="9" t="str">
        <f aca="false">Def_Instancias_Equipamentos!$D$337</f>
        <v>BO-18U:DI-BPMPkup</v>
      </c>
      <c r="L630" s="4" t="str">
        <f aca="false">Def_Instancias_Equipamentos!$D$859</f>
        <v>BO-18U:DI-BPMSigPatch</v>
      </c>
      <c r="M630" s="10" t="s">
        <v>69</v>
      </c>
      <c r="N630" s="17" t="s">
        <v>84</v>
      </c>
      <c r="O630" s="9" t="str">
        <f aca="false">Def_Sistemas_Conectores_Cabos!$B$8</f>
        <v>SMA-RP 50-ohm</v>
      </c>
      <c r="P630" s="4" t="str">
        <f aca="false">Def_Sistemas_Conectores_Cabos!$B$8</f>
        <v>SMA-RP 50-ohm</v>
      </c>
      <c r="Q630" s="8" t="s">
        <v>85</v>
      </c>
      <c r="R630" s="11" t="n">
        <v>0.5</v>
      </c>
      <c r="S630" s="11" t="n">
        <v>0.5</v>
      </c>
      <c r="T630" s="4" t="str">
        <f aca="false">Def_Sistemas_Conectores_Cabos!$C$8</f>
        <v>Cabo coaxial semi-rígido</v>
      </c>
      <c r="U630" s="18"/>
      <c r="V630" s="13"/>
    </row>
    <row r="631" customFormat="false" ht="15.75" hidden="true" customHeight="true" outlineLevel="0" collapsed="false">
      <c r="A631" s="4" t="str">
        <f aca="false">Def_Sistemas_Conectores_Cabos!$A$22</f>
        <v>BPM de elétrons</v>
      </c>
      <c r="B631" s="5" t="str">
        <f aca="false">Datas_Entregas!$A$2</f>
        <v>Booster/LTB</v>
      </c>
      <c r="C631" s="6" t="n">
        <f aca="false" t="array" ref="C631:C631">INDEX(Datas_Entregas!$B$2:$B$100, MATCH(B631, Datas_Entregas!$A$2:$A$100, 0), 1)</f>
        <v>43266</v>
      </c>
      <c r="D631" s="5" t="str">
        <f aca="false">Def_Status_Montagem!$A$4</f>
        <v>Comprado / Esperando entrega</v>
      </c>
      <c r="E631" s="4" t="str">
        <f aca="false">Def_Status_Montagem!$B$4</f>
        <v>Contratada (inclui etiqueta)</v>
      </c>
      <c r="F631" s="7"/>
      <c r="G631" s="8"/>
      <c r="H631" s="7" t="str">
        <f aca="false" t="array" ref="H631:H631">INDEX(Def_Instancias_Equipamentos!$E$2:$E$4986, MATCH(K631, Def_Instancias_Equipamentos!$D$2:$D$4986, 0), 1)</f>
        <v>BO-19U</v>
      </c>
      <c r="I631" s="8" t="str">
        <f aca="false" t="array" ref="I631:I631">INDEX(Def_Instancias_Equipamentos!$E$2:$E$4986, MATCH(L631, Def_Instancias_Equipamentos!$D$2:$D$4986, 0), 1)</f>
        <v>BO-19U</v>
      </c>
      <c r="J631" s="8" t="str">
        <f aca="false">IF(H631=I631, "INTERNO", "EXTERNO")</f>
        <v>INTERNO</v>
      </c>
      <c r="K631" s="9" t="str">
        <f aca="false">Def_Instancias_Equipamentos!$D$338</f>
        <v>BO-19U:DI-BPMPkup</v>
      </c>
      <c r="L631" s="4" t="str">
        <f aca="false">Def_Instancias_Equipamentos!$D$860</f>
        <v>BO-19U:DI-BPMSigPatch</v>
      </c>
      <c r="M631" s="10" t="s">
        <v>69</v>
      </c>
      <c r="N631" s="17" t="s">
        <v>84</v>
      </c>
      <c r="O631" s="9" t="str">
        <f aca="false">Def_Sistemas_Conectores_Cabos!$B$8</f>
        <v>SMA-RP 50-ohm</v>
      </c>
      <c r="P631" s="4" t="str">
        <f aca="false">Def_Sistemas_Conectores_Cabos!$B$8</f>
        <v>SMA-RP 50-ohm</v>
      </c>
      <c r="Q631" s="8" t="s">
        <v>85</v>
      </c>
      <c r="R631" s="11" t="n">
        <v>0.5</v>
      </c>
      <c r="S631" s="11" t="n">
        <v>0.5</v>
      </c>
      <c r="T631" s="4" t="str">
        <f aca="false">Def_Sistemas_Conectores_Cabos!$C$8</f>
        <v>Cabo coaxial semi-rígido</v>
      </c>
      <c r="U631" s="18"/>
      <c r="V631" s="13"/>
    </row>
    <row r="632" customFormat="false" ht="15.75" hidden="true" customHeight="true" outlineLevel="0" collapsed="false">
      <c r="A632" s="4" t="str">
        <f aca="false">Def_Sistemas_Conectores_Cabos!$A$22</f>
        <v>BPM de elétrons</v>
      </c>
      <c r="B632" s="5" t="str">
        <f aca="false">Datas_Entregas!$A$2</f>
        <v>Booster/LTB</v>
      </c>
      <c r="C632" s="6" t="n">
        <f aca="false" t="array" ref="C632:C632">INDEX(Datas_Entregas!$B$2:$B$100, MATCH(B632, Datas_Entregas!$A$2:$A$100, 0), 1)</f>
        <v>43266</v>
      </c>
      <c r="D632" s="5" t="str">
        <f aca="false">Def_Status_Montagem!$A$4</f>
        <v>Comprado / Esperando entrega</v>
      </c>
      <c r="E632" s="4" t="str">
        <f aca="false">Def_Status_Montagem!$B$4</f>
        <v>Contratada (inclui etiqueta)</v>
      </c>
      <c r="F632" s="7"/>
      <c r="G632" s="8"/>
      <c r="H632" s="7" t="str">
        <f aca="false" t="array" ref="H632:H632">INDEX(Def_Instancias_Equipamentos!$E$2:$E$4986, MATCH(K632, Def_Instancias_Equipamentos!$D$2:$D$4986, 0), 1)</f>
        <v>BO-20U</v>
      </c>
      <c r="I632" s="8" t="str">
        <f aca="false" t="array" ref="I632:I632">INDEX(Def_Instancias_Equipamentos!$E$2:$E$4986, MATCH(L632, Def_Instancias_Equipamentos!$D$2:$D$4986, 0), 1)</f>
        <v>BO-20U</v>
      </c>
      <c r="J632" s="8" t="str">
        <f aca="false">IF(H632=I632, "INTERNO", "EXTERNO")</f>
        <v>INTERNO</v>
      </c>
      <c r="K632" s="9" t="str">
        <f aca="false">Def_Instancias_Equipamentos!$D$339</f>
        <v>BO-20U:DI-BPMPkup</v>
      </c>
      <c r="L632" s="4" t="str">
        <f aca="false">Def_Instancias_Equipamentos!$D$861</f>
        <v>BO-20U:DI-BPMSigPatch</v>
      </c>
      <c r="M632" s="10" t="s">
        <v>69</v>
      </c>
      <c r="N632" s="17" t="s">
        <v>84</v>
      </c>
      <c r="O632" s="9" t="str">
        <f aca="false">Def_Sistemas_Conectores_Cabos!$B$8</f>
        <v>SMA-RP 50-ohm</v>
      </c>
      <c r="P632" s="4" t="str">
        <f aca="false">Def_Sistemas_Conectores_Cabos!$B$8</f>
        <v>SMA-RP 50-ohm</v>
      </c>
      <c r="Q632" s="8" t="s">
        <v>85</v>
      </c>
      <c r="R632" s="11" t="n">
        <v>0.5</v>
      </c>
      <c r="S632" s="11" t="n">
        <v>0.5</v>
      </c>
      <c r="T632" s="4" t="str">
        <f aca="false">Def_Sistemas_Conectores_Cabos!$C$8</f>
        <v>Cabo coaxial semi-rígido</v>
      </c>
      <c r="U632" s="18"/>
      <c r="V632" s="13"/>
    </row>
    <row r="633" customFormat="false" ht="15.75" hidden="true" customHeight="true" outlineLevel="0" collapsed="false">
      <c r="A633" s="4" t="str">
        <f aca="false">Def_Sistemas_Conectores_Cabos!$A$22</f>
        <v>BPM de elétrons</v>
      </c>
      <c r="B633" s="5" t="str">
        <f aca="false">Datas_Entregas!$A$2</f>
        <v>Booster/LTB</v>
      </c>
      <c r="C633" s="6" t="n">
        <f aca="false" t="array" ref="C633:C633">INDEX(Datas_Entregas!$B$2:$B$100, MATCH(B633, Datas_Entregas!$A$2:$A$100, 0), 1)</f>
        <v>43266</v>
      </c>
      <c r="D633" s="5" t="str">
        <f aca="false">Def_Status_Montagem!$A$4</f>
        <v>Comprado / Esperando entrega</v>
      </c>
      <c r="E633" s="4" t="str">
        <f aca="false">Def_Status_Montagem!$B$4</f>
        <v>Contratada (inclui etiqueta)</v>
      </c>
      <c r="F633" s="7"/>
      <c r="G633" s="8"/>
      <c r="H633" s="7" t="str">
        <f aca="false" t="array" ref="H633:H633">INDEX(Def_Instancias_Equipamentos!$E$2:$E$4986, MATCH(K633, Def_Instancias_Equipamentos!$D$2:$D$4986, 0), 1)</f>
        <v>BO-21U</v>
      </c>
      <c r="I633" s="8" t="str">
        <f aca="false" t="array" ref="I633:I633">INDEX(Def_Instancias_Equipamentos!$E$2:$E$4986, MATCH(L633, Def_Instancias_Equipamentos!$D$2:$D$4986, 0), 1)</f>
        <v>BO-21U</v>
      </c>
      <c r="J633" s="8" t="str">
        <f aca="false">IF(H633=I633, "INTERNO", "EXTERNO")</f>
        <v>INTERNO</v>
      </c>
      <c r="K633" s="9" t="str">
        <f aca="false">Def_Instancias_Equipamentos!$D$340</f>
        <v>BO-21U:DI-BPMPkup</v>
      </c>
      <c r="L633" s="4" t="str">
        <f aca="false">Def_Instancias_Equipamentos!$D$862</f>
        <v>BO-21U:DI-BPMSigPatch</v>
      </c>
      <c r="M633" s="10" t="s">
        <v>69</v>
      </c>
      <c r="N633" s="17" t="s">
        <v>84</v>
      </c>
      <c r="O633" s="9" t="str">
        <f aca="false">Def_Sistemas_Conectores_Cabos!$B$8</f>
        <v>SMA-RP 50-ohm</v>
      </c>
      <c r="P633" s="4" t="str">
        <f aca="false">Def_Sistemas_Conectores_Cabos!$B$8</f>
        <v>SMA-RP 50-ohm</v>
      </c>
      <c r="Q633" s="8" t="s">
        <v>85</v>
      </c>
      <c r="R633" s="11" t="n">
        <v>0.5</v>
      </c>
      <c r="S633" s="11" t="n">
        <v>0.5</v>
      </c>
      <c r="T633" s="4" t="str">
        <f aca="false">Def_Sistemas_Conectores_Cabos!$C$8</f>
        <v>Cabo coaxial semi-rígido</v>
      </c>
      <c r="U633" s="18"/>
      <c r="V633" s="13"/>
    </row>
    <row r="634" customFormat="false" ht="15.75" hidden="true" customHeight="true" outlineLevel="0" collapsed="false">
      <c r="A634" s="4" t="str">
        <f aca="false">Def_Sistemas_Conectores_Cabos!$A$22</f>
        <v>BPM de elétrons</v>
      </c>
      <c r="B634" s="5" t="str">
        <f aca="false">Datas_Entregas!$A$2</f>
        <v>Booster/LTB</v>
      </c>
      <c r="C634" s="6" t="n">
        <f aca="false" t="array" ref="C634:C634">INDEX(Datas_Entregas!$B$2:$B$100, MATCH(B634, Datas_Entregas!$A$2:$A$100, 0), 1)</f>
        <v>43266</v>
      </c>
      <c r="D634" s="5" t="str">
        <f aca="false">Def_Status_Montagem!$A$4</f>
        <v>Comprado / Esperando entrega</v>
      </c>
      <c r="E634" s="4" t="str">
        <f aca="false">Def_Status_Montagem!$B$4</f>
        <v>Contratada (inclui etiqueta)</v>
      </c>
      <c r="F634" s="7"/>
      <c r="G634" s="8"/>
      <c r="H634" s="7" t="str">
        <f aca="false" t="array" ref="H634:H634">INDEX(Def_Instancias_Equipamentos!$E$2:$E$4986, MATCH(K634, Def_Instancias_Equipamentos!$D$2:$D$4986, 0), 1)</f>
        <v>BO-22U</v>
      </c>
      <c r="I634" s="8" t="str">
        <f aca="false" t="array" ref="I634:I634">INDEX(Def_Instancias_Equipamentos!$E$2:$E$4986, MATCH(L634, Def_Instancias_Equipamentos!$D$2:$D$4986, 0), 1)</f>
        <v>BO-22U</v>
      </c>
      <c r="J634" s="8" t="str">
        <f aca="false">IF(H634=I634, "INTERNO", "EXTERNO")</f>
        <v>INTERNO</v>
      </c>
      <c r="K634" s="9" t="str">
        <f aca="false">Def_Instancias_Equipamentos!$D$341</f>
        <v>BO-22U:DI-BPMPkup</v>
      </c>
      <c r="L634" s="4" t="str">
        <f aca="false">Def_Instancias_Equipamentos!$D$863</f>
        <v>BO-22U:DI-BPMSigPatch</v>
      </c>
      <c r="M634" s="10" t="s">
        <v>69</v>
      </c>
      <c r="N634" s="17" t="s">
        <v>84</v>
      </c>
      <c r="O634" s="9" t="str">
        <f aca="false">Def_Sistemas_Conectores_Cabos!$B$8</f>
        <v>SMA-RP 50-ohm</v>
      </c>
      <c r="P634" s="4" t="str">
        <f aca="false">Def_Sistemas_Conectores_Cabos!$B$8</f>
        <v>SMA-RP 50-ohm</v>
      </c>
      <c r="Q634" s="8" t="s">
        <v>85</v>
      </c>
      <c r="R634" s="11" t="n">
        <v>0.5</v>
      </c>
      <c r="S634" s="11" t="n">
        <v>0.5</v>
      </c>
      <c r="T634" s="4" t="str">
        <f aca="false">Def_Sistemas_Conectores_Cabos!$C$8</f>
        <v>Cabo coaxial semi-rígido</v>
      </c>
      <c r="U634" s="18"/>
      <c r="V634" s="13"/>
    </row>
    <row r="635" customFormat="false" ht="15.75" hidden="true" customHeight="true" outlineLevel="0" collapsed="false">
      <c r="A635" s="4" t="str">
        <f aca="false">Def_Sistemas_Conectores_Cabos!$A$22</f>
        <v>BPM de elétrons</v>
      </c>
      <c r="B635" s="5" t="str">
        <f aca="false">Datas_Entregas!$A$2</f>
        <v>Booster/LTB</v>
      </c>
      <c r="C635" s="6" t="n">
        <f aca="false" t="array" ref="C635:C635">INDEX(Datas_Entregas!$B$2:$B$100, MATCH(B635, Datas_Entregas!$A$2:$A$100, 0), 1)</f>
        <v>43266</v>
      </c>
      <c r="D635" s="5" t="str">
        <f aca="false">Def_Status_Montagem!$A$4</f>
        <v>Comprado / Esperando entrega</v>
      </c>
      <c r="E635" s="4" t="str">
        <f aca="false">Def_Status_Montagem!$B$4</f>
        <v>Contratada (inclui etiqueta)</v>
      </c>
      <c r="F635" s="7"/>
      <c r="G635" s="8"/>
      <c r="H635" s="7" t="str">
        <f aca="false" t="array" ref="H635:H635">INDEX(Def_Instancias_Equipamentos!$E$2:$E$4986, MATCH(K635, Def_Instancias_Equipamentos!$D$2:$D$4986, 0), 1)</f>
        <v>BO-23U</v>
      </c>
      <c r="I635" s="8" t="str">
        <f aca="false" t="array" ref="I635:I635">INDEX(Def_Instancias_Equipamentos!$E$2:$E$4986, MATCH(L635, Def_Instancias_Equipamentos!$D$2:$D$4986, 0), 1)</f>
        <v>BO-23U</v>
      </c>
      <c r="J635" s="8" t="str">
        <f aca="false">IF(H635=I635, "INTERNO", "EXTERNO")</f>
        <v>INTERNO</v>
      </c>
      <c r="K635" s="9" t="str">
        <f aca="false">Def_Instancias_Equipamentos!$D$342</f>
        <v>BO-23U:DI-BPMPkup</v>
      </c>
      <c r="L635" s="4" t="str">
        <f aca="false">Def_Instancias_Equipamentos!$D$864</f>
        <v>BO-23U:DI-BPMSigPatch</v>
      </c>
      <c r="M635" s="10" t="s">
        <v>69</v>
      </c>
      <c r="N635" s="17" t="s">
        <v>84</v>
      </c>
      <c r="O635" s="9" t="str">
        <f aca="false">Def_Sistemas_Conectores_Cabos!$B$8</f>
        <v>SMA-RP 50-ohm</v>
      </c>
      <c r="P635" s="4" t="str">
        <f aca="false">Def_Sistemas_Conectores_Cabos!$B$8</f>
        <v>SMA-RP 50-ohm</v>
      </c>
      <c r="Q635" s="8" t="s">
        <v>85</v>
      </c>
      <c r="R635" s="11" t="n">
        <v>0.5</v>
      </c>
      <c r="S635" s="11" t="n">
        <v>0.5</v>
      </c>
      <c r="T635" s="4" t="str">
        <f aca="false">Def_Sistemas_Conectores_Cabos!$C$8</f>
        <v>Cabo coaxial semi-rígido</v>
      </c>
      <c r="U635" s="18"/>
      <c r="V635" s="13"/>
    </row>
    <row r="636" customFormat="false" ht="15.75" hidden="true" customHeight="true" outlineLevel="0" collapsed="false">
      <c r="A636" s="4" t="str">
        <f aca="false">Def_Sistemas_Conectores_Cabos!$A$22</f>
        <v>BPM de elétrons</v>
      </c>
      <c r="B636" s="5" t="str">
        <f aca="false">Datas_Entregas!$A$2</f>
        <v>Booster/LTB</v>
      </c>
      <c r="C636" s="6" t="n">
        <f aca="false" t="array" ref="C636:C636">INDEX(Datas_Entregas!$B$2:$B$100, MATCH(B636, Datas_Entregas!$A$2:$A$100, 0), 1)</f>
        <v>43266</v>
      </c>
      <c r="D636" s="5" t="str">
        <f aca="false">Def_Status_Montagem!$A$4</f>
        <v>Comprado / Esperando entrega</v>
      </c>
      <c r="E636" s="4" t="str">
        <f aca="false">Def_Status_Montagem!$B$4</f>
        <v>Contratada (inclui etiqueta)</v>
      </c>
      <c r="F636" s="7"/>
      <c r="G636" s="8"/>
      <c r="H636" s="7" t="str">
        <f aca="false" t="array" ref="H636:H636">INDEX(Def_Instancias_Equipamentos!$E$2:$E$4986, MATCH(K636, Def_Instancias_Equipamentos!$D$2:$D$4986, 0), 1)</f>
        <v>BO-24U</v>
      </c>
      <c r="I636" s="8" t="str">
        <f aca="false" t="array" ref="I636:I636">INDEX(Def_Instancias_Equipamentos!$E$2:$E$4986, MATCH(L636, Def_Instancias_Equipamentos!$D$2:$D$4986, 0), 1)</f>
        <v>BO-24U</v>
      </c>
      <c r="J636" s="8" t="str">
        <f aca="false">IF(H636=I636, "INTERNO", "EXTERNO")</f>
        <v>INTERNO</v>
      </c>
      <c r="K636" s="9" t="str">
        <f aca="false">Def_Instancias_Equipamentos!$D$343</f>
        <v>BO-24U:DI-BPMPkup</v>
      </c>
      <c r="L636" s="4" t="str">
        <f aca="false">Def_Instancias_Equipamentos!$D$865</f>
        <v>BO-24U:DI-BPMSigPatch</v>
      </c>
      <c r="M636" s="10" t="s">
        <v>69</v>
      </c>
      <c r="N636" s="17" t="s">
        <v>84</v>
      </c>
      <c r="O636" s="9" t="str">
        <f aca="false">Def_Sistemas_Conectores_Cabos!$B$8</f>
        <v>SMA-RP 50-ohm</v>
      </c>
      <c r="P636" s="4" t="str">
        <f aca="false">Def_Sistemas_Conectores_Cabos!$B$8</f>
        <v>SMA-RP 50-ohm</v>
      </c>
      <c r="Q636" s="8" t="s">
        <v>85</v>
      </c>
      <c r="R636" s="11" t="n">
        <v>0.5</v>
      </c>
      <c r="S636" s="11" t="n">
        <v>0.5</v>
      </c>
      <c r="T636" s="4" t="str">
        <f aca="false">Def_Sistemas_Conectores_Cabos!$C$8</f>
        <v>Cabo coaxial semi-rígido</v>
      </c>
      <c r="U636" s="18"/>
      <c r="V636" s="13"/>
    </row>
    <row r="637" customFormat="false" ht="15.75" hidden="true" customHeight="true" outlineLevel="0" collapsed="false">
      <c r="A637" s="4" t="str">
        <f aca="false">Def_Sistemas_Conectores_Cabos!$A$22</f>
        <v>BPM de elétrons</v>
      </c>
      <c r="B637" s="5" t="str">
        <f aca="false">Datas_Entregas!$A$2</f>
        <v>Booster/LTB</v>
      </c>
      <c r="C637" s="6" t="n">
        <f aca="false" t="array" ref="C637:C637">INDEX(Datas_Entregas!$B$2:$B$100, MATCH(B637, Datas_Entregas!$A$2:$A$100, 0), 1)</f>
        <v>43266</v>
      </c>
      <c r="D637" s="5" t="str">
        <f aca="false">Def_Status_Montagem!$A$4</f>
        <v>Comprado / Esperando entrega</v>
      </c>
      <c r="E637" s="4" t="str">
        <f aca="false">Def_Status_Montagem!$B$4</f>
        <v>Contratada (inclui etiqueta)</v>
      </c>
      <c r="F637" s="7"/>
      <c r="G637" s="8"/>
      <c r="H637" s="7" t="str">
        <f aca="false" t="array" ref="H637:H637">INDEX(Def_Instancias_Equipamentos!$E$2:$E$4986, MATCH(K637, Def_Instancias_Equipamentos!$D$2:$D$4986, 0), 1)</f>
        <v>BO-25U</v>
      </c>
      <c r="I637" s="8" t="str">
        <f aca="false" t="array" ref="I637:I637">INDEX(Def_Instancias_Equipamentos!$E$2:$E$4986, MATCH(L637, Def_Instancias_Equipamentos!$D$2:$D$4986, 0), 1)</f>
        <v>BO-25U</v>
      </c>
      <c r="J637" s="8" t="str">
        <f aca="false">IF(H637=I637, "INTERNO", "EXTERNO")</f>
        <v>INTERNO</v>
      </c>
      <c r="K637" s="9" t="str">
        <f aca="false">Def_Instancias_Equipamentos!$D$344</f>
        <v>BO-25U:DI-BPMPkup</v>
      </c>
      <c r="L637" s="4" t="str">
        <f aca="false">Def_Instancias_Equipamentos!$D$866</f>
        <v>BO-25U:DI-BPMSigPatch</v>
      </c>
      <c r="M637" s="10" t="s">
        <v>69</v>
      </c>
      <c r="N637" s="17" t="s">
        <v>84</v>
      </c>
      <c r="O637" s="9" t="str">
        <f aca="false">Def_Sistemas_Conectores_Cabos!$B$8</f>
        <v>SMA-RP 50-ohm</v>
      </c>
      <c r="P637" s="4" t="str">
        <f aca="false">Def_Sistemas_Conectores_Cabos!$B$8</f>
        <v>SMA-RP 50-ohm</v>
      </c>
      <c r="Q637" s="8" t="s">
        <v>85</v>
      </c>
      <c r="R637" s="11" t="n">
        <v>0.5</v>
      </c>
      <c r="S637" s="11" t="n">
        <v>0.5</v>
      </c>
      <c r="T637" s="4" t="str">
        <f aca="false">Def_Sistemas_Conectores_Cabos!$C$8</f>
        <v>Cabo coaxial semi-rígido</v>
      </c>
      <c r="U637" s="18"/>
      <c r="V637" s="13"/>
    </row>
    <row r="638" customFormat="false" ht="15.75" hidden="true" customHeight="true" outlineLevel="0" collapsed="false">
      <c r="A638" s="4" t="str">
        <f aca="false">Def_Sistemas_Conectores_Cabos!$A$22</f>
        <v>BPM de elétrons</v>
      </c>
      <c r="B638" s="5" t="str">
        <f aca="false">Datas_Entregas!$A$2</f>
        <v>Booster/LTB</v>
      </c>
      <c r="C638" s="6" t="n">
        <f aca="false" t="array" ref="C638:C638">INDEX(Datas_Entregas!$B$2:$B$100, MATCH(B638, Datas_Entregas!$A$2:$A$100, 0), 1)</f>
        <v>43266</v>
      </c>
      <c r="D638" s="5" t="str">
        <f aca="false">Def_Status_Montagem!$A$4</f>
        <v>Comprado / Esperando entrega</v>
      </c>
      <c r="E638" s="4" t="str">
        <f aca="false">Def_Status_Montagem!$B$4</f>
        <v>Contratada (inclui etiqueta)</v>
      </c>
      <c r="F638" s="7"/>
      <c r="G638" s="8"/>
      <c r="H638" s="7" t="str">
        <f aca="false" t="array" ref="H638:H638">INDEX(Def_Instancias_Equipamentos!$E$2:$E$4986, MATCH(K638, Def_Instancias_Equipamentos!$D$2:$D$4986, 0), 1)</f>
        <v>BO-26U</v>
      </c>
      <c r="I638" s="8" t="str">
        <f aca="false" t="array" ref="I638:I638">INDEX(Def_Instancias_Equipamentos!$E$2:$E$4986, MATCH(L638, Def_Instancias_Equipamentos!$D$2:$D$4986, 0), 1)</f>
        <v>BO-26U</v>
      </c>
      <c r="J638" s="8" t="str">
        <f aca="false">IF(H638=I638, "INTERNO", "EXTERNO")</f>
        <v>INTERNO</v>
      </c>
      <c r="K638" s="9" t="str">
        <f aca="false">Def_Instancias_Equipamentos!$D$345</f>
        <v>BO-26U:DI-BPMPkup</v>
      </c>
      <c r="L638" s="4" t="str">
        <f aca="false">Def_Instancias_Equipamentos!$D$867</f>
        <v>BO-26U:DI-BPMSigPatch</v>
      </c>
      <c r="M638" s="10" t="s">
        <v>69</v>
      </c>
      <c r="N638" s="17" t="s">
        <v>84</v>
      </c>
      <c r="O638" s="9" t="str">
        <f aca="false">Def_Sistemas_Conectores_Cabos!$B$8</f>
        <v>SMA-RP 50-ohm</v>
      </c>
      <c r="P638" s="4" t="str">
        <f aca="false">Def_Sistemas_Conectores_Cabos!$B$8</f>
        <v>SMA-RP 50-ohm</v>
      </c>
      <c r="Q638" s="8" t="s">
        <v>85</v>
      </c>
      <c r="R638" s="11" t="n">
        <v>0.5</v>
      </c>
      <c r="S638" s="11" t="n">
        <v>0.5</v>
      </c>
      <c r="T638" s="4" t="str">
        <f aca="false">Def_Sistemas_Conectores_Cabos!$C$8</f>
        <v>Cabo coaxial semi-rígido</v>
      </c>
      <c r="U638" s="18"/>
      <c r="V638" s="13"/>
    </row>
    <row r="639" customFormat="false" ht="15.75" hidden="true" customHeight="true" outlineLevel="0" collapsed="false">
      <c r="A639" s="4" t="str">
        <f aca="false">Def_Sistemas_Conectores_Cabos!$A$22</f>
        <v>BPM de elétrons</v>
      </c>
      <c r="B639" s="5" t="str">
        <f aca="false">Datas_Entregas!$A$2</f>
        <v>Booster/LTB</v>
      </c>
      <c r="C639" s="6" t="n">
        <f aca="false" t="array" ref="C639:C639">INDEX(Datas_Entregas!$B$2:$B$100, MATCH(B639, Datas_Entregas!$A$2:$A$100, 0), 1)</f>
        <v>43266</v>
      </c>
      <c r="D639" s="5" t="str">
        <f aca="false">Def_Status_Montagem!$A$4</f>
        <v>Comprado / Esperando entrega</v>
      </c>
      <c r="E639" s="4" t="str">
        <f aca="false">Def_Status_Montagem!$B$4</f>
        <v>Contratada (inclui etiqueta)</v>
      </c>
      <c r="F639" s="7"/>
      <c r="G639" s="8"/>
      <c r="H639" s="7" t="str">
        <f aca="false" t="array" ref="H639:H639">INDEX(Def_Instancias_Equipamentos!$E$2:$E$4986, MATCH(K639, Def_Instancias_Equipamentos!$D$2:$D$4986, 0), 1)</f>
        <v>BO-27U</v>
      </c>
      <c r="I639" s="8" t="str">
        <f aca="false" t="array" ref="I639:I639">INDEX(Def_Instancias_Equipamentos!$E$2:$E$4986, MATCH(L639, Def_Instancias_Equipamentos!$D$2:$D$4986, 0), 1)</f>
        <v>BO-27U</v>
      </c>
      <c r="J639" s="8" t="str">
        <f aca="false">IF(H639=I639, "INTERNO", "EXTERNO")</f>
        <v>INTERNO</v>
      </c>
      <c r="K639" s="9" t="str">
        <f aca="false">Def_Instancias_Equipamentos!$D$346</f>
        <v>BO-27U:DI-BPMPkup</v>
      </c>
      <c r="L639" s="4" t="str">
        <f aca="false">Def_Instancias_Equipamentos!$D$868</f>
        <v>BO-27U:DI-BPMSigPatch</v>
      </c>
      <c r="M639" s="10" t="s">
        <v>69</v>
      </c>
      <c r="N639" s="17" t="s">
        <v>84</v>
      </c>
      <c r="O639" s="9" t="str">
        <f aca="false">Def_Sistemas_Conectores_Cabos!$B$8</f>
        <v>SMA-RP 50-ohm</v>
      </c>
      <c r="P639" s="4" t="str">
        <f aca="false">Def_Sistemas_Conectores_Cabos!$B$8</f>
        <v>SMA-RP 50-ohm</v>
      </c>
      <c r="Q639" s="8" t="s">
        <v>85</v>
      </c>
      <c r="R639" s="11" t="n">
        <v>0.5</v>
      </c>
      <c r="S639" s="11" t="n">
        <v>0.5</v>
      </c>
      <c r="T639" s="4" t="str">
        <f aca="false">Def_Sistemas_Conectores_Cabos!$C$8</f>
        <v>Cabo coaxial semi-rígido</v>
      </c>
      <c r="U639" s="18"/>
      <c r="V639" s="13"/>
    </row>
    <row r="640" customFormat="false" ht="15.75" hidden="true" customHeight="true" outlineLevel="0" collapsed="false">
      <c r="A640" s="4" t="str">
        <f aca="false">Def_Sistemas_Conectores_Cabos!$A$22</f>
        <v>BPM de elétrons</v>
      </c>
      <c r="B640" s="5" t="str">
        <f aca="false">Datas_Entregas!$A$2</f>
        <v>Booster/LTB</v>
      </c>
      <c r="C640" s="6" t="n">
        <f aca="false" t="array" ref="C640:C640">INDEX(Datas_Entregas!$B$2:$B$100, MATCH(B640, Datas_Entregas!$A$2:$A$100, 0), 1)</f>
        <v>43266</v>
      </c>
      <c r="D640" s="5" t="str">
        <f aca="false">Def_Status_Montagem!$A$4</f>
        <v>Comprado / Esperando entrega</v>
      </c>
      <c r="E640" s="4" t="str">
        <f aca="false">Def_Status_Montagem!$B$4</f>
        <v>Contratada (inclui etiqueta)</v>
      </c>
      <c r="F640" s="7"/>
      <c r="G640" s="8"/>
      <c r="H640" s="7" t="str">
        <f aca="false" t="array" ref="H640:H640">INDEX(Def_Instancias_Equipamentos!$E$2:$E$4986, MATCH(K640, Def_Instancias_Equipamentos!$D$2:$D$4986, 0), 1)</f>
        <v>BO-28U</v>
      </c>
      <c r="I640" s="8" t="str">
        <f aca="false" t="array" ref="I640:I640">INDEX(Def_Instancias_Equipamentos!$E$2:$E$4986, MATCH(L640, Def_Instancias_Equipamentos!$D$2:$D$4986, 0), 1)</f>
        <v>BO-28U</v>
      </c>
      <c r="J640" s="8" t="str">
        <f aca="false">IF(H640=I640, "INTERNO", "EXTERNO")</f>
        <v>INTERNO</v>
      </c>
      <c r="K640" s="9" t="str">
        <f aca="false">Def_Instancias_Equipamentos!$D$347</f>
        <v>BO-28U:DI-BPMPkup</v>
      </c>
      <c r="L640" s="4" t="str">
        <f aca="false">Def_Instancias_Equipamentos!$D$869</f>
        <v>BO-28U:DI-BPMSigPatch</v>
      </c>
      <c r="M640" s="10" t="s">
        <v>69</v>
      </c>
      <c r="N640" s="17" t="s">
        <v>84</v>
      </c>
      <c r="O640" s="9" t="str">
        <f aca="false">Def_Sistemas_Conectores_Cabos!$B$8</f>
        <v>SMA-RP 50-ohm</v>
      </c>
      <c r="P640" s="4" t="str">
        <f aca="false">Def_Sistemas_Conectores_Cabos!$B$8</f>
        <v>SMA-RP 50-ohm</v>
      </c>
      <c r="Q640" s="8" t="s">
        <v>85</v>
      </c>
      <c r="R640" s="11" t="n">
        <v>0.5</v>
      </c>
      <c r="S640" s="11" t="n">
        <v>0.5</v>
      </c>
      <c r="T640" s="4" t="str">
        <f aca="false">Def_Sistemas_Conectores_Cabos!$C$8</f>
        <v>Cabo coaxial semi-rígido</v>
      </c>
      <c r="U640" s="18"/>
      <c r="V640" s="13"/>
    </row>
    <row r="641" customFormat="false" ht="15.75" hidden="true" customHeight="true" outlineLevel="0" collapsed="false">
      <c r="A641" s="4" t="str">
        <f aca="false">Def_Sistemas_Conectores_Cabos!$A$22</f>
        <v>BPM de elétrons</v>
      </c>
      <c r="B641" s="5" t="str">
        <f aca="false">Datas_Entregas!$A$2</f>
        <v>Booster/LTB</v>
      </c>
      <c r="C641" s="6" t="n">
        <f aca="false" t="array" ref="C641:C641">INDEX(Datas_Entregas!$B$2:$B$100, MATCH(B641, Datas_Entregas!$A$2:$A$100, 0), 1)</f>
        <v>43266</v>
      </c>
      <c r="D641" s="5" t="str">
        <f aca="false">Def_Status_Montagem!$A$4</f>
        <v>Comprado / Esperando entrega</v>
      </c>
      <c r="E641" s="4" t="str">
        <f aca="false">Def_Status_Montagem!$B$4</f>
        <v>Contratada (inclui etiqueta)</v>
      </c>
      <c r="F641" s="7"/>
      <c r="G641" s="8"/>
      <c r="H641" s="7" t="str">
        <f aca="false" t="array" ref="H641:H641">INDEX(Def_Instancias_Equipamentos!$E$2:$E$4986, MATCH(K641, Def_Instancias_Equipamentos!$D$2:$D$4986, 0), 1)</f>
        <v>BO-29U</v>
      </c>
      <c r="I641" s="8" t="str">
        <f aca="false" t="array" ref="I641:I641">INDEX(Def_Instancias_Equipamentos!$E$2:$E$4986, MATCH(L641, Def_Instancias_Equipamentos!$D$2:$D$4986, 0), 1)</f>
        <v>BO-29U</v>
      </c>
      <c r="J641" s="8" t="str">
        <f aca="false">IF(H641=I641, "INTERNO", "EXTERNO")</f>
        <v>INTERNO</v>
      </c>
      <c r="K641" s="9" t="str">
        <f aca="false">Def_Instancias_Equipamentos!$D$348</f>
        <v>BO-29U:DI-BPMPkup</v>
      </c>
      <c r="L641" s="4" t="str">
        <f aca="false">Def_Instancias_Equipamentos!$D$870</f>
        <v>BO-29U:DI-BPMSigPatch</v>
      </c>
      <c r="M641" s="10" t="s">
        <v>69</v>
      </c>
      <c r="N641" s="17" t="s">
        <v>84</v>
      </c>
      <c r="O641" s="9" t="str">
        <f aca="false">Def_Sistemas_Conectores_Cabos!$B$8</f>
        <v>SMA-RP 50-ohm</v>
      </c>
      <c r="P641" s="4" t="str">
        <f aca="false">Def_Sistemas_Conectores_Cabos!$B$8</f>
        <v>SMA-RP 50-ohm</v>
      </c>
      <c r="Q641" s="8" t="s">
        <v>85</v>
      </c>
      <c r="R641" s="11" t="n">
        <v>0.5</v>
      </c>
      <c r="S641" s="11" t="n">
        <v>0.5</v>
      </c>
      <c r="T641" s="4" t="str">
        <f aca="false">Def_Sistemas_Conectores_Cabos!$C$8</f>
        <v>Cabo coaxial semi-rígido</v>
      </c>
      <c r="U641" s="18"/>
      <c r="V641" s="13"/>
    </row>
    <row r="642" customFormat="false" ht="15.75" hidden="true" customHeight="true" outlineLevel="0" collapsed="false">
      <c r="A642" s="4" t="str">
        <f aca="false">Def_Sistemas_Conectores_Cabos!$A$22</f>
        <v>BPM de elétrons</v>
      </c>
      <c r="B642" s="5" t="str">
        <f aca="false">Datas_Entregas!$A$2</f>
        <v>Booster/LTB</v>
      </c>
      <c r="C642" s="6" t="n">
        <f aca="false" t="array" ref="C642:C642">INDEX(Datas_Entregas!$B$2:$B$100, MATCH(B642, Datas_Entregas!$A$2:$A$100, 0), 1)</f>
        <v>43266</v>
      </c>
      <c r="D642" s="5" t="str">
        <f aca="false">Def_Status_Montagem!$A$4</f>
        <v>Comprado / Esperando entrega</v>
      </c>
      <c r="E642" s="4" t="str">
        <f aca="false">Def_Status_Montagem!$B$4</f>
        <v>Contratada (inclui etiqueta)</v>
      </c>
      <c r="F642" s="7"/>
      <c r="G642" s="8"/>
      <c r="H642" s="7" t="str">
        <f aca="false" t="array" ref="H642:H642">INDEX(Def_Instancias_Equipamentos!$E$2:$E$4986, MATCH(K642, Def_Instancias_Equipamentos!$D$2:$D$4986, 0), 1)</f>
        <v>BO-30U</v>
      </c>
      <c r="I642" s="8" t="str">
        <f aca="false" t="array" ref="I642:I642">INDEX(Def_Instancias_Equipamentos!$E$2:$E$4986, MATCH(L642, Def_Instancias_Equipamentos!$D$2:$D$4986, 0), 1)</f>
        <v>BO-30U</v>
      </c>
      <c r="J642" s="8" t="str">
        <f aca="false">IF(H642=I642, "INTERNO", "EXTERNO")</f>
        <v>INTERNO</v>
      </c>
      <c r="K642" s="9" t="str">
        <f aca="false">Def_Instancias_Equipamentos!$D$349</f>
        <v>BO-30U:DI-BPMPkup</v>
      </c>
      <c r="L642" s="4" t="str">
        <f aca="false">Def_Instancias_Equipamentos!$D$871</f>
        <v>BO-30U:DI-BPMSigPatch</v>
      </c>
      <c r="M642" s="10" t="s">
        <v>69</v>
      </c>
      <c r="N642" s="17" t="s">
        <v>84</v>
      </c>
      <c r="O642" s="9" t="str">
        <f aca="false">Def_Sistemas_Conectores_Cabos!$B$8</f>
        <v>SMA-RP 50-ohm</v>
      </c>
      <c r="P642" s="4" t="str">
        <f aca="false">Def_Sistemas_Conectores_Cabos!$B$8</f>
        <v>SMA-RP 50-ohm</v>
      </c>
      <c r="Q642" s="8" t="s">
        <v>85</v>
      </c>
      <c r="R642" s="11" t="n">
        <v>0.5</v>
      </c>
      <c r="S642" s="11" t="n">
        <v>0.5</v>
      </c>
      <c r="T642" s="4" t="str">
        <f aca="false">Def_Sistemas_Conectores_Cabos!$C$8</f>
        <v>Cabo coaxial semi-rígido</v>
      </c>
      <c r="U642" s="18"/>
      <c r="V642" s="13"/>
    </row>
    <row r="643" customFormat="false" ht="15.75" hidden="true" customHeight="true" outlineLevel="0" collapsed="false">
      <c r="A643" s="4" t="str">
        <f aca="false">Def_Sistemas_Conectores_Cabos!$A$22</f>
        <v>BPM de elétrons</v>
      </c>
      <c r="B643" s="5" t="str">
        <f aca="false">Datas_Entregas!$A$2</f>
        <v>Booster/LTB</v>
      </c>
      <c r="C643" s="6" t="n">
        <f aca="false" t="array" ref="C643:C643">INDEX(Datas_Entregas!$B$2:$B$100, MATCH(B643, Datas_Entregas!$A$2:$A$100, 0), 1)</f>
        <v>43266</v>
      </c>
      <c r="D643" s="5" t="str">
        <f aca="false">Def_Status_Montagem!$A$4</f>
        <v>Comprado / Esperando entrega</v>
      </c>
      <c r="E643" s="4" t="str">
        <f aca="false">Def_Status_Montagem!$B$4</f>
        <v>Contratada (inclui etiqueta)</v>
      </c>
      <c r="F643" s="7"/>
      <c r="G643" s="8"/>
      <c r="H643" s="7" t="str">
        <f aca="false" t="array" ref="H643:H643">INDEX(Def_Instancias_Equipamentos!$E$2:$E$4986, MATCH(K643, Def_Instancias_Equipamentos!$D$2:$D$4986, 0), 1)</f>
        <v>BO-31U</v>
      </c>
      <c r="I643" s="8" t="str">
        <f aca="false" t="array" ref="I643:I643">INDEX(Def_Instancias_Equipamentos!$E$2:$E$4986, MATCH(L643, Def_Instancias_Equipamentos!$D$2:$D$4986, 0), 1)</f>
        <v>BO-31U</v>
      </c>
      <c r="J643" s="8" t="str">
        <f aca="false">IF(H643=I643, "INTERNO", "EXTERNO")</f>
        <v>INTERNO</v>
      </c>
      <c r="K643" s="9" t="str">
        <f aca="false">Def_Instancias_Equipamentos!$D$350</f>
        <v>BO-31U:DI-BPMPkup</v>
      </c>
      <c r="L643" s="4" t="str">
        <f aca="false">Def_Instancias_Equipamentos!$D$872</f>
        <v>BO-31U:DI-BPMSigPatch</v>
      </c>
      <c r="M643" s="10" t="s">
        <v>69</v>
      </c>
      <c r="N643" s="17" t="s">
        <v>84</v>
      </c>
      <c r="O643" s="9" t="str">
        <f aca="false">Def_Sistemas_Conectores_Cabos!$B$8</f>
        <v>SMA-RP 50-ohm</v>
      </c>
      <c r="P643" s="4" t="str">
        <f aca="false">Def_Sistemas_Conectores_Cabos!$B$8</f>
        <v>SMA-RP 50-ohm</v>
      </c>
      <c r="Q643" s="8" t="s">
        <v>85</v>
      </c>
      <c r="R643" s="11" t="n">
        <v>0.5</v>
      </c>
      <c r="S643" s="11" t="n">
        <v>0.5</v>
      </c>
      <c r="T643" s="4" t="str">
        <f aca="false">Def_Sistemas_Conectores_Cabos!$C$8</f>
        <v>Cabo coaxial semi-rígido</v>
      </c>
      <c r="U643" s="18"/>
      <c r="V643" s="13"/>
    </row>
    <row r="644" customFormat="false" ht="15.75" hidden="true" customHeight="true" outlineLevel="0" collapsed="false">
      <c r="A644" s="4" t="str">
        <f aca="false">Def_Sistemas_Conectores_Cabos!$A$22</f>
        <v>BPM de elétrons</v>
      </c>
      <c r="B644" s="5" t="str">
        <f aca="false">Datas_Entregas!$A$2</f>
        <v>Booster/LTB</v>
      </c>
      <c r="C644" s="6" t="n">
        <f aca="false" t="array" ref="C644:C644">INDEX(Datas_Entregas!$B$2:$B$100, MATCH(B644, Datas_Entregas!$A$2:$A$100, 0), 1)</f>
        <v>43266</v>
      </c>
      <c r="D644" s="5" t="str">
        <f aca="false">Def_Status_Montagem!$A$4</f>
        <v>Comprado / Esperando entrega</v>
      </c>
      <c r="E644" s="4" t="str">
        <f aca="false">Def_Status_Montagem!$B$4</f>
        <v>Contratada (inclui etiqueta)</v>
      </c>
      <c r="F644" s="7"/>
      <c r="G644" s="8"/>
      <c r="H644" s="7" t="str">
        <f aca="false" t="array" ref="H644:H644">INDEX(Def_Instancias_Equipamentos!$E$2:$E$4986, MATCH(K644, Def_Instancias_Equipamentos!$D$2:$D$4986, 0), 1)</f>
        <v>BO-32U</v>
      </c>
      <c r="I644" s="8" t="str">
        <f aca="false" t="array" ref="I644:I644">INDEX(Def_Instancias_Equipamentos!$E$2:$E$4986, MATCH(L644, Def_Instancias_Equipamentos!$D$2:$D$4986, 0), 1)</f>
        <v>BO-32U</v>
      </c>
      <c r="J644" s="8" t="str">
        <f aca="false">IF(H644=I644, "INTERNO", "EXTERNO")</f>
        <v>INTERNO</v>
      </c>
      <c r="K644" s="9" t="str">
        <f aca="false">Def_Instancias_Equipamentos!$D$351</f>
        <v>BO-32U:DI-BPMPkup</v>
      </c>
      <c r="L644" s="4" t="str">
        <f aca="false">Def_Instancias_Equipamentos!$D$873</f>
        <v>BO-32U:DI-BPMSigPatch</v>
      </c>
      <c r="M644" s="10" t="s">
        <v>69</v>
      </c>
      <c r="N644" s="17" t="s">
        <v>84</v>
      </c>
      <c r="O644" s="9" t="str">
        <f aca="false">Def_Sistemas_Conectores_Cabos!$B$8</f>
        <v>SMA-RP 50-ohm</v>
      </c>
      <c r="P644" s="4" t="str">
        <f aca="false">Def_Sistemas_Conectores_Cabos!$B$8</f>
        <v>SMA-RP 50-ohm</v>
      </c>
      <c r="Q644" s="8" t="s">
        <v>85</v>
      </c>
      <c r="R644" s="11" t="n">
        <v>0.5</v>
      </c>
      <c r="S644" s="11" t="n">
        <v>0.5</v>
      </c>
      <c r="T644" s="4" t="str">
        <f aca="false">Def_Sistemas_Conectores_Cabos!$C$8</f>
        <v>Cabo coaxial semi-rígido</v>
      </c>
      <c r="U644" s="18"/>
      <c r="V644" s="13"/>
    </row>
    <row r="645" customFormat="false" ht="15.75" hidden="true" customHeight="true" outlineLevel="0" collapsed="false">
      <c r="A645" s="4" t="str">
        <f aca="false">Def_Sistemas_Conectores_Cabos!$A$22</f>
        <v>BPM de elétrons</v>
      </c>
      <c r="B645" s="5" t="str">
        <f aca="false">Datas_Entregas!$A$2</f>
        <v>Booster/LTB</v>
      </c>
      <c r="C645" s="6" t="n">
        <f aca="false" t="array" ref="C645:C645">INDEX(Datas_Entregas!$B$2:$B$100, MATCH(B645, Datas_Entregas!$A$2:$A$100, 0), 1)</f>
        <v>43266</v>
      </c>
      <c r="D645" s="5" t="str">
        <f aca="false">Def_Status_Montagem!$A$4</f>
        <v>Comprado / Esperando entrega</v>
      </c>
      <c r="E645" s="4" t="str">
        <f aca="false">Def_Status_Montagem!$B$4</f>
        <v>Contratada (inclui etiqueta)</v>
      </c>
      <c r="F645" s="7"/>
      <c r="G645" s="8"/>
      <c r="H645" s="7" t="str">
        <f aca="false" t="array" ref="H645:H645">INDEX(Def_Instancias_Equipamentos!$E$2:$E$4986, MATCH(K645, Def_Instancias_Equipamentos!$D$2:$D$4986, 0), 1)</f>
        <v>BO-33U</v>
      </c>
      <c r="I645" s="8" t="str">
        <f aca="false" t="array" ref="I645:I645">INDEX(Def_Instancias_Equipamentos!$E$2:$E$4986, MATCH(L645, Def_Instancias_Equipamentos!$D$2:$D$4986, 0), 1)</f>
        <v>BO-33U</v>
      </c>
      <c r="J645" s="8" t="str">
        <f aca="false">IF(H645=I645, "INTERNO", "EXTERNO")</f>
        <v>INTERNO</v>
      </c>
      <c r="K645" s="9" t="str">
        <f aca="false">Def_Instancias_Equipamentos!$D$352</f>
        <v>BO-33U:DI-BPMPkup</v>
      </c>
      <c r="L645" s="4" t="str">
        <f aca="false">Def_Instancias_Equipamentos!$D$874</f>
        <v>BO-33U:DI-BPMSigPatch</v>
      </c>
      <c r="M645" s="10" t="s">
        <v>69</v>
      </c>
      <c r="N645" s="17" t="s">
        <v>84</v>
      </c>
      <c r="O645" s="9" t="str">
        <f aca="false">Def_Sistemas_Conectores_Cabos!$B$8</f>
        <v>SMA-RP 50-ohm</v>
      </c>
      <c r="P645" s="4" t="str">
        <f aca="false">Def_Sistemas_Conectores_Cabos!$B$8</f>
        <v>SMA-RP 50-ohm</v>
      </c>
      <c r="Q645" s="8" t="s">
        <v>85</v>
      </c>
      <c r="R645" s="11" t="n">
        <v>0.5</v>
      </c>
      <c r="S645" s="11" t="n">
        <v>0.5</v>
      </c>
      <c r="T645" s="4" t="str">
        <f aca="false">Def_Sistemas_Conectores_Cabos!$C$8</f>
        <v>Cabo coaxial semi-rígido</v>
      </c>
      <c r="U645" s="18"/>
      <c r="V645" s="13"/>
    </row>
    <row r="646" customFormat="false" ht="15.75" hidden="true" customHeight="true" outlineLevel="0" collapsed="false">
      <c r="A646" s="4" t="str">
        <f aca="false">Def_Sistemas_Conectores_Cabos!$A$22</f>
        <v>BPM de elétrons</v>
      </c>
      <c r="B646" s="5" t="str">
        <f aca="false">Datas_Entregas!$A$2</f>
        <v>Booster/LTB</v>
      </c>
      <c r="C646" s="6" t="n">
        <f aca="false" t="array" ref="C646:C646">INDEX(Datas_Entregas!$B$2:$B$100, MATCH(B646, Datas_Entregas!$A$2:$A$100, 0), 1)</f>
        <v>43266</v>
      </c>
      <c r="D646" s="5" t="str">
        <f aca="false">Def_Status_Montagem!$A$4</f>
        <v>Comprado / Esperando entrega</v>
      </c>
      <c r="E646" s="4" t="str">
        <f aca="false">Def_Status_Montagem!$B$4</f>
        <v>Contratada (inclui etiqueta)</v>
      </c>
      <c r="F646" s="7"/>
      <c r="G646" s="8"/>
      <c r="H646" s="7" t="str">
        <f aca="false" t="array" ref="H646:H646">INDEX(Def_Instancias_Equipamentos!$E$2:$E$4986, MATCH(K646, Def_Instancias_Equipamentos!$D$2:$D$4986, 0), 1)</f>
        <v>BO-34U</v>
      </c>
      <c r="I646" s="8" t="str">
        <f aca="false" t="array" ref="I646:I646">INDEX(Def_Instancias_Equipamentos!$E$2:$E$4986, MATCH(L646, Def_Instancias_Equipamentos!$D$2:$D$4986, 0), 1)</f>
        <v>BO-34U</v>
      </c>
      <c r="J646" s="8" t="str">
        <f aca="false">IF(H646=I646, "INTERNO", "EXTERNO")</f>
        <v>INTERNO</v>
      </c>
      <c r="K646" s="9" t="str">
        <f aca="false">Def_Instancias_Equipamentos!$D$353</f>
        <v>BO-34U:DI-BPMPkup</v>
      </c>
      <c r="L646" s="4" t="str">
        <f aca="false">Def_Instancias_Equipamentos!$D$875</f>
        <v>BO-34U:DI-BPMSigPatch</v>
      </c>
      <c r="M646" s="10" t="s">
        <v>69</v>
      </c>
      <c r="N646" s="17" t="s">
        <v>84</v>
      </c>
      <c r="O646" s="9" t="str">
        <f aca="false">Def_Sistemas_Conectores_Cabos!$B$8</f>
        <v>SMA-RP 50-ohm</v>
      </c>
      <c r="P646" s="4" t="str">
        <f aca="false">Def_Sistemas_Conectores_Cabos!$B$8</f>
        <v>SMA-RP 50-ohm</v>
      </c>
      <c r="Q646" s="8" t="s">
        <v>85</v>
      </c>
      <c r="R646" s="11" t="n">
        <v>0.5</v>
      </c>
      <c r="S646" s="11" t="n">
        <v>0.5</v>
      </c>
      <c r="T646" s="4" t="str">
        <f aca="false">Def_Sistemas_Conectores_Cabos!$C$8</f>
        <v>Cabo coaxial semi-rígido</v>
      </c>
      <c r="U646" s="18"/>
      <c r="V646" s="13"/>
    </row>
    <row r="647" customFormat="false" ht="15.75" hidden="true" customHeight="true" outlineLevel="0" collapsed="false">
      <c r="A647" s="4" t="str">
        <f aca="false">Def_Sistemas_Conectores_Cabos!$A$22</f>
        <v>BPM de elétrons</v>
      </c>
      <c r="B647" s="5" t="str">
        <f aca="false">Datas_Entregas!$A$2</f>
        <v>Booster/LTB</v>
      </c>
      <c r="C647" s="6" t="n">
        <f aca="false" t="array" ref="C647:C647">INDEX(Datas_Entregas!$B$2:$B$100, MATCH(B647, Datas_Entregas!$A$2:$A$100, 0), 1)</f>
        <v>43266</v>
      </c>
      <c r="D647" s="5" t="str">
        <f aca="false">Def_Status_Montagem!$A$4</f>
        <v>Comprado / Esperando entrega</v>
      </c>
      <c r="E647" s="4" t="str">
        <f aca="false">Def_Status_Montagem!$B$4</f>
        <v>Contratada (inclui etiqueta)</v>
      </c>
      <c r="F647" s="7"/>
      <c r="G647" s="8"/>
      <c r="H647" s="7" t="str">
        <f aca="false" t="array" ref="H647:H647">INDEX(Def_Instancias_Equipamentos!$E$2:$E$4986, MATCH(K647, Def_Instancias_Equipamentos!$D$2:$D$4986, 0), 1)</f>
        <v>BO-35U</v>
      </c>
      <c r="I647" s="8" t="str">
        <f aca="false" t="array" ref="I647:I647">INDEX(Def_Instancias_Equipamentos!$E$2:$E$4986, MATCH(L647, Def_Instancias_Equipamentos!$D$2:$D$4986, 0), 1)</f>
        <v>BO-35U</v>
      </c>
      <c r="J647" s="8" t="str">
        <f aca="false">IF(H647=I647, "INTERNO", "EXTERNO")</f>
        <v>INTERNO</v>
      </c>
      <c r="K647" s="9" t="str">
        <f aca="false">Def_Instancias_Equipamentos!$D$354</f>
        <v>BO-35U:DI-BPMPkup</v>
      </c>
      <c r="L647" s="4" t="str">
        <f aca="false">Def_Instancias_Equipamentos!$D$876</f>
        <v>BO-35U:DI-BPMSigPatch</v>
      </c>
      <c r="M647" s="10" t="s">
        <v>69</v>
      </c>
      <c r="N647" s="17" t="s">
        <v>84</v>
      </c>
      <c r="O647" s="9" t="str">
        <f aca="false">Def_Sistemas_Conectores_Cabos!$B$8</f>
        <v>SMA-RP 50-ohm</v>
      </c>
      <c r="P647" s="4" t="str">
        <f aca="false">Def_Sistemas_Conectores_Cabos!$B$8</f>
        <v>SMA-RP 50-ohm</v>
      </c>
      <c r="Q647" s="8" t="s">
        <v>85</v>
      </c>
      <c r="R647" s="11" t="n">
        <v>0.5</v>
      </c>
      <c r="S647" s="11" t="n">
        <v>0.5</v>
      </c>
      <c r="T647" s="4" t="str">
        <f aca="false">Def_Sistemas_Conectores_Cabos!$C$8</f>
        <v>Cabo coaxial semi-rígido</v>
      </c>
      <c r="U647" s="18"/>
      <c r="V647" s="13"/>
    </row>
    <row r="648" customFormat="false" ht="15.75" hidden="true" customHeight="true" outlineLevel="0" collapsed="false">
      <c r="A648" s="4" t="str">
        <f aca="false">Def_Sistemas_Conectores_Cabos!$A$22</f>
        <v>BPM de elétrons</v>
      </c>
      <c r="B648" s="5" t="str">
        <f aca="false">Datas_Entregas!$A$2</f>
        <v>Booster/LTB</v>
      </c>
      <c r="C648" s="6" t="n">
        <f aca="false" t="array" ref="C648:C648">INDEX(Datas_Entregas!$B$2:$B$100, MATCH(B648, Datas_Entregas!$A$2:$A$100, 0), 1)</f>
        <v>43266</v>
      </c>
      <c r="D648" s="5" t="str">
        <f aca="false">Def_Status_Montagem!$A$4</f>
        <v>Comprado / Esperando entrega</v>
      </c>
      <c r="E648" s="4" t="str">
        <f aca="false">Def_Status_Montagem!$B$4</f>
        <v>Contratada (inclui etiqueta)</v>
      </c>
      <c r="F648" s="7"/>
      <c r="G648" s="8"/>
      <c r="H648" s="7" t="str">
        <f aca="false" t="array" ref="H648:H648">INDEX(Def_Instancias_Equipamentos!$E$2:$E$4986, MATCH(K648, Def_Instancias_Equipamentos!$D$2:$D$4986, 0), 1)</f>
        <v>BO-36U</v>
      </c>
      <c r="I648" s="8" t="str">
        <f aca="false" t="array" ref="I648:I648">INDEX(Def_Instancias_Equipamentos!$E$2:$E$4986, MATCH(L648, Def_Instancias_Equipamentos!$D$2:$D$4986, 0), 1)</f>
        <v>BO-36U</v>
      </c>
      <c r="J648" s="8" t="str">
        <f aca="false">IF(H648=I648, "INTERNO", "EXTERNO")</f>
        <v>INTERNO</v>
      </c>
      <c r="K648" s="9" t="str">
        <f aca="false">Def_Instancias_Equipamentos!$D$355</f>
        <v>BO-36U:DI-BPMPkup</v>
      </c>
      <c r="L648" s="4" t="str">
        <f aca="false">Def_Instancias_Equipamentos!$D$877</f>
        <v>BO-36U:DI-BPMSigPatch</v>
      </c>
      <c r="M648" s="10" t="s">
        <v>69</v>
      </c>
      <c r="N648" s="17" t="s">
        <v>84</v>
      </c>
      <c r="O648" s="9" t="str">
        <f aca="false">Def_Sistemas_Conectores_Cabos!$B$8</f>
        <v>SMA-RP 50-ohm</v>
      </c>
      <c r="P648" s="4" t="str">
        <f aca="false">Def_Sistemas_Conectores_Cabos!$B$8</f>
        <v>SMA-RP 50-ohm</v>
      </c>
      <c r="Q648" s="8" t="s">
        <v>85</v>
      </c>
      <c r="R648" s="11" t="n">
        <v>0.5</v>
      </c>
      <c r="S648" s="11" t="n">
        <v>0.5</v>
      </c>
      <c r="T648" s="4" t="str">
        <f aca="false">Def_Sistemas_Conectores_Cabos!$C$8</f>
        <v>Cabo coaxial semi-rígido</v>
      </c>
      <c r="U648" s="18"/>
      <c r="V648" s="13"/>
    </row>
    <row r="649" customFormat="false" ht="15.75" hidden="true" customHeight="true" outlineLevel="0" collapsed="false">
      <c r="A649" s="4" t="str">
        <f aca="false">Def_Sistemas_Conectores_Cabos!$A$22</f>
        <v>BPM de elétrons</v>
      </c>
      <c r="B649" s="5" t="str">
        <f aca="false">Datas_Entregas!$A$2</f>
        <v>Booster/LTB</v>
      </c>
      <c r="C649" s="6" t="n">
        <f aca="false" t="array" ref="C649:C649">INDEX(Datas_Entregas!$B$2:$B$100, MATCH(B649, Datas_Entregas!$A$2:$A$100, 0), 1)</f>
        <v>43266</v>
      </c>
      <c r="D649" s="5" t="str">
        <f aca="false">Def_Status_Montagem!$A$4</f>
        <v>Comprado / Esperando entrega</v>
      </c>
      <c r="E649" s="4" t="str">
        <f aca="false">Def_Status_Montagem!$B$4</f>
        <v>Contratada (inclui etiqueta)</v>
      </c>
      <c r="F649" s="7"/>
      <c r="G649" s="8"/>
      <c r="H649" s="7" t="str">
        <f aca="false" t="array" ref="H649:H649">INDEX(Def_Instancias_Equipamentos!$E$2:$E$4986, MATCH(K649, Def_Instancias_Equipamentos!$D$2:$D$4986, 0), 1)</f>
        <v>BO-37U</v>
      </c>
      <c r="I649" s="8" t="str">
        <f aca="false" t="array" ref="I649:I649">INDEX(Def_Instancias_Equipamentos!$E$2:$E$4986, MATCH(L649, Def_Instancias_Equipamentos!$D$2:$D$4986, 0), 1)</f>
        <v>BO-37U</v>
      </c>
      <c r="J649" s="8" t="str">
        <f aca="false">IF(H649=I649, "INTERNO", "EXTERNO")</f>
        <v>INTERNO</v>
      </c>
      <c r="K649" s="9" t="str">
        <f aca="false">Def_Instancias_Equipamentos!$D$356</f>
        <v>BO-37U:DI-BPMPkup</v>
      </c>
      <c r="L649" s="4" t="str">
        <f aca="false">Def_Instancias_Equipamentos!$D$878</f>
        <v>BO-37U:DI-BPMSigPatch</v>
      </c>
      <c r="M649" s="10" t="s">
        <v>69</v>
      </c>
      <c r="N649" s="17" t="s">
        <v>84</v>
      </c>
      <c r="O649" s="9" t="str">
        <f aca="false">Def_Sistemas_Conectores_Cabos!$B$8</f>
        <v>SMA-RP 50-ohm</v>
      </c>
      <c r="P649" s="4" t="str">
        <f aca="false">Def_Sistemas_Conectores_Cabos!$B$8</f>
        <v>SMA-RP 50-ohm</v>
      </c>
      <c r="Q649" s="8" t="s">
        <v>85</v>
      </c>
      <c r="R649" s="11" t="n">
        <v>0.5</v>
      </c>
      <c r="S649" s="11" t="n">
        <v>0.5</v>
      </c>
      <c r="T649" s="4" t="str">
        <f aca="false">Def_Sistemas_Conectores_Cabos!$C$8</f>
        <v>Cabo coaxial semi-rígido</v>
      </c>
      <c r="U649" s="18"/>
      <c r="V649" s="13"/>
    </row>
    <row r="650" customFormat="false" ht="15.75" hidden="true" customHeight="true" outlineLevel="0" collapsed="false">
      <c r="A650" s="4" t="str">
        <f aca="false">Def_Sistemas_Conectores_Cabos!$A$22</f>
        <v>BPM de elétrons</v>
      </c>
      <c r="B650" s="5" t="str">
        <f aca="false">Datas_Entregas!$A$2</f>
        <v>Booster/LTB</v>
      </c>
      <c r="C650" s="6" t="n">
        <f aca="false" t="array" ref="C650:C650">INDEX(Datas_Entregas!$B$2:$B$100, MATCH(B650, Datas_Entregas!$A$2:$A$100, 0), 1)</f>
        <v>43266</v>
      </c>
      <c r="D650" s="5" t="str">
        <f aca="false">Def_Status_Montagem!$A$4</f>
        <v>Comprado / Esperando entrega</v>
      </c>
      <c r="E650" s="4" t="str">
        <f aca="false">Def_Status_Montagem!$B$4</f>
        <v>Contratada (inclui etiqueta)</v>
      </c>
      <c r="F650" s="7"/>
      <c r="G650" s="8"/>
      <c r="H650" s="7" t="str">
        <f aca="false" t="array" ref="H650:H650">INDEX(Def_Instancias_Equipamentos!$E$2:$E$4986, MATCH(K650, Def_Instancias_Equipamentos!$D$2:$D$4986, 0), 1)</f>
        <v>BO-38U</v>
      </c>
      <c r="I650" s="8" t="str">
        <f aca="false" t="array" ref="I650:I650">INDEX(Def_Instancias_Equipamentos!$E$2:$E$4986, MATCH(L650, Def_Instancias_Equipamentos!$D$2:$D$4986, 0), 1)</f>
        <v>BO-38U</v>
      </c>
      <c r="J650" s="8" t="str">
        <f aca="false">IF(H650=I650, "INTERNO", "EXTERNO")</f>
        <v>INTERNO</v>
      </c>
      <c r="K650" s="9" t="str">
        <f aca="false">Def_Instancias_Equipamentos!$D$357</f>
        <v>BO-38U:DI-BPMPkup</v>
      </c>
      <c r="L650" s="4" t="str">
        <f aca="false">Def_Instancias_Equipamentos!$D$879</f>
        <v>BO-38U:DI-BPMSigPatch</v>
      </c>
      <c r="M650" s="10" t="s">
        <v>69</v>
      </c>
      <c r="N650" s="17" t="s">
        <v>84</v>
      </c>
      <c r="O650" s="9" t="str">
        <f aca="false">Def_Sistemas_Conectores_Cabos!$B$8</f>
        <v>SMA-RP 50-ohm</v>
      </c>
      <c r="P650" s="4" t="str">
        <f aca="false">Def_Sistemas_Conectores_Cabos!$B$8</f>
        <v>SMA-RP 50-ohm</v>
      </c>
      <c r="Q650" s="8" t="s">
        <v>85</v>
      </c>
      <c r="R650" s="11" t="n">
        <v>0.5</v>
      </c>
      <c r="S650" s="11" t="n">
        <v>0.5</v>
      </c>
      <c r="T650" s="4" t="str">
        <f aca="false">Def_Sistemas_Conectores_Cabos!$C$8</f>
        <v>Cabo coaxial semi-rígido</v>
      </c>
      <c r="U650" s="18"/>
      <c r="V650" s="13"/>
    </row>
    <row r="651" customFormat="false" ht="15.75" hidden="true" customHeight="true" outlineLevel="0" collapsed="false">
      <c r="A651" s="4" t="str">
        <f aca="false">Def_Sistemas_Conectores_Cabos!$A$22</f>
        <v>BPM de elétrons</v>
      </c>
      <c r="B651" s="5" t="str">
        <f aca="false">Datas_Entregas!$A$2</f>
        <v>Booster/LTB</v>
      </c>
      <c r="C651" s="6" t="n">
        <f aca="false" t="array" ref="C651:C651">INDEX(Datas_Entregas!$B$2:$B$100, MATCH(B651, Datas_Entregas!$A$2:$A$100, 0), 1)</f>
        <v>43266</v>
      </c>
      <c r="D651" s="5" t="str">
        <f aca="false">Def_Status_Montagem!$A$4</f>
        <v>Comprado / Esperando entrega</v>
      </c>
      <c r="E651" s="4" t="str">
        <f aca="false">Def_Status_Montagem!$B$4</f>
        <v>Contratada (inclui etiqueta)</v>
      </c>
      <c r="F651" s="7"/>
      <c r="G651" s="8"/>
      <c r="H651" s="7" t="str">
        <f aca="false" t="array" ref="H651:H651">INDEX(Def_Instancias_Equipamentos!$E$2:$E$4986, MATCH(K651, Def_Instancias_Equipamentos!$D$2:$D$4986, 0), 1)</f>
        <v>BO-39U</v>
      </c>
      <c r="I651" s="8" t="str">
        <f aca="false" t="array" ref="I651:I651">INDEX(Def_Instancias_Equipamentos!$E$2:$E$4986, MATCH(L651, Def_Instancias_Equipamentos!$D$2:$D$4986, 0), 1)</f>
        <v>BO-39U</v>
      </c>
      <c r="J651" s="8" t="str">
        <f aca="false">IF(H651=I651, "INTERNO", "EXTERNO")</f>
        <v>INTERNO</v>
      </c>
      <c r="K651" s="9" t="str">
        <f aca="false">Def_Instancias_Equipamentos!$D$358</f>
        <v>BO-39U:DI-BPMPkup</v>
      </c>
      <c r="L651" s="4" t="str">
        <f aca="false">Def_Instancias_Equipamentos!$D$880</f>
        <v>BO-39U:DI-BPMSigPatch</v>
      </c>
      <c r="M651" s="10" t="s">
        <v>69</v>
      </c>
      <c r="N651" s="17" t="s">
        <v>84</v>
      </c>
      <c r="O651" s="9" t="str">
        <f aca="false">Def_Sistemas_Conectores_Cabos!$B$8</f>
        <v>SMA-RP 50-ohm</v>
      </c>
      <c r="P651" s="4" t="str">
        <f aca="false">Def_Sistemas_Conectores_Cabos!$B$8</f>
        <v>SMA-RP 50-ohm</v>
      </c>
      <c r="Q651" s="8" t="s">
        <v>85</v>
      </c>
      <c r="R651" s="11" t="n">
        <v>0.5</v>
      </c>
      <c r="S651" s="11" t="n">
        <v>0.5</v>
      </c>
      <c r="T651" s="4" t="str">
        <f aca="false">Def_Sistemas_Conectores_Cabos!$C$8</f>
        <v>Cabo coaxial semi-rígido</v>
      </c>
      <c r="U651" s="18"/>
      <c r="V651" s="13"/>
    </row>
    <row r="652" customFormat="false" ht="15.75" hidden="true" customHeight="true" outlineLevel="0" collapsed="false">
      <c r="A652" s="4" t="str">
        <f aca="false">Def_Sistemas_Conectores_Cabos!$A$22</f>
        <v>BPM de elétrons</v>
      </c>
      <c r="B652" s="5" t="str">
        <f aca="false">Datas_Entregas!$A$2</f>
        <v>Booster/LTB</v>
      </c>
      <c r="C652" s="6" t="n">
        <f aca="false" t="array" ref="C652:C652">INDEX(Datas_Entregas!$B$2:$B$100, MATCH(B652, Datas_Entregas!$A$2:$A$100, 0), 1)</f>
        <v>43266</v>
      </c>
      <c r="D652" s="5" t="str">
        <f aca="false">Def_Status_Montagem!$A$4</f>
        <v>Comprado / Esperando entrega</v>
      </c>
      <c r="E652" s="4" t="str">
        <f aca="false">Def_Status_Montagem!$B$4</f>
        <v>Contratada (inclui etiqueta)</v>
      </c>
      <c r="F652" s="7"/>
      <c r="G652" s="8"/>
      <c r="H652" s="7" t="str">
        <f aca="false" t="array" ref="H652:H652">INDEX(Def_Instancias_Equipamentos!$E$2:$E$4986, MATCH(K652, Def_Instancias_Equipamentos!$D$2:$D$4986, 0), 1)</f>
        <v>BO-40U</v>
      </c>
      <c r="I652" s="8" t="str">
        <f aca="false" t="array" ref="I652:I652">INDEX(Def_Instancias_Equipamentos!$E$2:$E$4986, MATCH(L652, Def_Instancias_Equipamentos!$D$2:$D$4986, 0), 1)</f>
        <v>BO-40U</v>
      </c>
      <c r="J652" s="8" t="str">
        <f aca="false">IF(H652=I652, "INTERNO", "EXTERNO")</f>
        <v>INTERNO</v>
      </c>
      <c r="K652" s="9" t="str">
        <f aca="false">Def_Instancias_Equipamentos!$D$359</f>
        <v>BO-40U:DI-BPMPkup</v>
      </c>
      <c r="L652" s="4" t="str">
        <f aca="false">Def_Instancias_Equipamentos!$D$881</f>
        <v>BO-40U:DI-BPMSigPatch</v>
      </c>
      <c r="M652" s="10" t="s">
        <v>69</v>
      </c>
      <c r="N652" s="17" t="s">
        <v>84</v>
      </c>
      <c r="O652" s="9" t="str">
        <f aca="false">Def_Sistemas_Conectores_Cabos!$B$8</f>
        <v>SMA-RP 50-ohm</v>
      </c>
      <c r="P652" s="4" t="str">
        <f aca="false">Def_Sistemas_Conectores_Cabos!$B$8</f>
        <v>SMA-RP 50-ohm</v>
      </c>
      <c r="Q652" s="8" t="s">
        <v>85</v>
      </c>
      <c r="R652" s="11" t="n">
        <v>0.5</v>
      </c>
      <c r="S652" s="11" t="n">
        <v>0.5</v>
      </c>
      <c r="T652" s="4" t="str">
        <f aca="false">Def_Sistemas_Conectores_Cabos!$C$8</f>
        <v>Cabo coaxial semi-rígido</v>
      </c>
      <c r="U652" s="18"/>
      <c r="V652" s="13"/>
    </row>
    <row r="653" customFormat="false" ht="15.75" hidden="true" customHeight="true" outlineLevel="0" collapsed="false">
      <c r="A653" s="4" t="str">
        <f aca="false">Def_Sistemas_Conectores_Cabos!$A$22</f>
        <v>BPM de elétrons</v>
      </c>
      <c r="B653" s="5" t="str">
        <f aca="false">Datas_Entregas!$A$2</f>
        <v>Booster/LTB</v>
      </c>
      <c r="C653" s="6" t="n">
        <f aca="false" t="array" ref="C653:C653">INDEX(Datas_Entregas!$B$2:$B$100, MATCH(B653, Datas_Entregas!$A$2:$A$100, 0), 1)</f>
        <v>43266</v>
      </c>
      <c r="D653" s="5" t="str">
        <f aca="false">Def_Status_Montagem!$A$4</f>
        <v>Comprado / Esperando entrega</v>
      </c>
      <c r="E653" s="4" t="str">
        <f aca="false">Def_Status_Montagem!$B$4</f>
        <v>Contratada (inclui etiqueta)</v>
      </c>
      <c r="F653" s="7"/>
      <c r="G653" s="8"/>
      <c r="H653" s="7" t="str">
        <f aca="false" t="array" ref="H653:H653">INDEX(Def_Instancias_Equipamentos!$E$2:$E$4986, MATCH(K653, Def_Instancias_Equipamentos!$D$2:$D$4986, 0), 1)</f>
        <v>BO-41U</v>
      </c>
      <c r="I653" s="8" t="str">
        <f aca="false" t="array" ref="I653:I653">INDEX(Def_Instancias_Equipamentos!$E$2:$E$4986, MATCH(L653, Def_Instancias_Equipamentos!$D$2:$D$4986, 0), 1)</f>
        <v>BO-41U</v>
      </c>
      <c r="J653" s="8" t="str">
        <f aca="false">IF(H653=I653, "INTERNO", "EXTERNO")</f>
        <v>INTERNO</v>
      </c>
      <c r="K653" s="9" t="str">
        <f aca="false">Def_Instancias_Equipamentos!$D$360</f>
        <v>BO-41U:DI-BPMPkup</v>
      </c>
      <c r="L653" s="4" t="str">
        <f aca="false">Def_Instancias_Equipamentos!$D$882</f>
        <v>BO-41U:DI-BPMSigPatch</v>
      </c>
      <c r="M653" s="10" t="s">
        <v>69</v>
      </c>
      <c r="N653" s="17" t="s">
        <v>84</v>
      </c>
      <c r="O653" s="9" t="str">
        <f aca="false">Def_Sistemas_Conectores_Cabos!$B$8</f>
        <v>SMA-RP 50-ohm</v>
      </c>
      <c r="P653" s="4" t="str">
        <f aca="false">Def_Sistemas_Conectores_Cabos!$B$8</f>
        <v>SMA-RP 50-ohm</v>
      </c>
      <c r="Q653" s="8" t="s">
        <v>85</v>
      </c>
      <c r="R653" s="11" t="n">
        <v>0.5</v>
      </c>
      <c r="S653" s="11" t="n">
        <v>0.5</v>
      </c>
      <c r="T653" s="4" t="str">
        <f aca="false">Def_Sistemas_Conectores_Cabos!$C$8</f>
        <v>Cabo coaxial semi-rígido</v>
      </c>
      <c r="U653" s="18"/>
      <c r="V653" s="13"/>
    </row>
    <row r="654" customFormat="false" ht="15.75" hidden="true" customHeight="true" outlineLevel="0" collapsed="false">
      <c r="A654" s="4" t="str">
        <f aca="false">Def_Sistemas_Conectores_Cabos!$A$22</f>
        <v>BPM de elétrons</v>
      </c>
      <c r="B654" s="5" t="str">
        <f aca="false">Datas_Entregas!$A$2</f>
        <v>Booster/LTB</v>
      </c>
      <c r="C654" s="6" t="n">
        <f aca="false" t="array" ref="C654:C654">INDEX(Datas_Entregas!$B$2:$B$100, MATCH(B654, Datas_Entregas!$A$2:$A$100, 0), 1)</f>
        <v>43266</v>
      </c>
      <c r="D654" s="5" t="str">
        <f aca="false">Def_Status_Montagem!$A$4</f>
        <v>Comprado / Esperando entrega</v>
      </c>
      <c r="E654" s="4" t="str">
        <f aca="false">Def_Status_Montagem!$B$4</f>
        <v>Contratada (inclui etiqueta)</v>
      </c>
      <c r="F654" s="7"/>
      <c r="G654" s="8"/>
      <c r="H654" s="7" t="str">
        <f aca="false" t="array" ref="H654:H654">INDEX(Def_Instancias_Equipamentos!$E$2:$E$4986, MATCH(K654, Def_Instancias_Equipamentos!$D$2:$D$4986, 0), 1)</f>
        <v>BO-42U</v>
      </c>
      <c r="I654" s="8" t="str">
        <f aca="false" t="array" ref="I654:I654">INDEX(Def_Instancias_Equipamentos!$E$2:$E$4986, MATCH(L654, Def_Instancias_Equipamentos!$D$2:$D$4986, 0), 1)</f>
        <v>BO-42U</v>
      </c>
      <c r="J654" s="8" t="str">
        <f aca="false">IF(H654=I654, "INTERNO", "EXTERNO")</f>
        <v>INTERNO</v>
      </c>
      <c r="K654" s="9" t="str">
        <f aca="false">Def_Instancias_Equipamentos!$D$361</f>
        <v>BO-42U:DI-BPMPkup</v>
      </c>
      <c r="L654" s="4" t="str">
        <f aca="false">Def_Instancias_Equipamentos!$D$883</f>
        <v>BO-42U:DI-BPMSigPatch</v>
      </c>
      <c r="M654" s="10" t="s">
        <v>69</v>
      </c>
      <c r="N654" s="17" t="s">
        <v>84</v>
      </c>
      <c r="O654" s="9" t="str">
        <f aca="false">Def_Sistemas_Conectores_Cabos!$B$8</f>
        <v>SMA-RP 50-ohm</v>
      </c>
      <c r="P654" s="4" t="str">
        <f aca="false">Def_Sistemas_Conectores_Cabos!$B$8</f>
        <v>SMA-RP 50-ohm</v>
      </c>
      <c r="Q654" s="8" t="s">
        <v>85</v>
      </c>
      <c r="R654" s="11" t="n">
        <v>0.5</v>
      </c>
      <c r="S654" s="11" t="n">
        <v>0.5</v>
      </c>
      <c r="T654" s="4" t="str">
        <f aca="false">Def_Sistemas_Conectores_Cabos!$C$8</f>
        <v>Cabo coaxial semi-rígido</v>
      </c>
      <c r="U654" s="18"/>
      <c r="V654" s="13"/>
    </row>
    <row r="655" customFormat="false" ht="15.75" hidden="true" customHeight="true" outlineLevel="0" collapsed="false">
      <c r="A655" s="4" t="str">
        <f aca="false">Def_Sistemas_Conectores_Cabos!$A$22</f>
        <v>BPM de elétrons</v>
      </c>
      <c r="B655" s="5" t="str">
        <f aca="false">Datas_Entregas!$A$2</f>
        <v>Booster/LTB</v>
      </c>
      <c r="C655" s="6" t="n">
        <f aca="false" t="array" ref="C655:C655">INDEX(Datas_Entregas!$B$2:$B$100, MATCH(B655, Datas_Entregas!$A$2:$A$100, 0), 1)</f>
        <v>43266</v>
      </c>
      <c r="D655" s="5" t="str">
        <f aca="false">Def_Status_Montagem!$A$4</f>
        <v>Comprado / Esperando entrega</v>
      </c>
      <c r="E655" s="4" t="str">
        <f aca="false">Def_Status_Montagem!$B$4</f>
        <v>Contratada (inclui etiqueta)</v>
      </c>
      <c r="F655" s="7"/>
      <c r="G655" s="8"/>
      <c r="H655" s="7" t="str">
        <f aca="false" t="array" ref="H655:H655">INDEX(Def_Instancias_Equipamentos!$E$2:$E$4986, MATCH(K655, Def_Instancias_Equipamentos!$D$2:$D$4986, 0), 1)</f>
        <v>BO-43U</v>
      </c>
      <c r="I655" s="8" t="str">
        <f aca="false" t="array" ref="I655:I655">INDEX(Def_Instancias_Equipamentos!$E$2:$E$4986, MATCH(L655, Def_Instancias_Equipamentos!$D$2:$D$4986, 0), 1)</f>
        <v>BO-43U</v>
      </c>
      <c r="J655" s="8" t="str">
        <f aca="false">IF(H655=I655, "INTERNO", "EXTERNO")</f>
        <v>INTERNO</v>
      </c>
      <c r="K655" s="9" t="str">
        <f aca="false">Def_Instancias_Equipamentos!$D$362</f>
        <v>BO-43U:DI-BPMPkup</v>
      </c>
      <c r="L655" s="4" t="str">
        <f aca="false">Def_Instancias_Equipamentos!$D$884</f>
        <v>BO-43U:DI-BPMSigPatch</v>
      </c>
      <c r="M655" s="10" t="s">
        <v>69</v>
      </c>
      <c r="N655" s="17" t="s">
        <v>84</v>
      </c>
      <c r="O655" s="9" t="str">
        <f aca="false">Def_Sistemas_Conectores_Cabos!$B$8</f>
        <v>SMA-RP 50-ohm</v>
      </c>
      <c r="P655" s="4" t="str">
        <f aca="false">Def_Sistemas_Conectores_Cabos!$B$8</f>
        <v>SMA-RP 50-ohm</v>
      </c>
      <c r="Q655" s="8" t="s">
        <v>85</v>
      </c>
      <c r="R655" s="11" t="n">
        <v>0.5</v>
      </c>
      <c r="S655" s="11" t="n">
        <v>0.5</v>
      </c>
      <c r="T655" s="4" t="str">
        <f aca="false">Def_Sistemas_Conectores_Cabos!$C$8</f>
        <v>Cabo coaxial semi-rígido</v>
      </c>
      <c r="U655" s="18"/>
      <c r="V655" s="13"/>
    </row>
    <row r="656" customFormat="false" ht="15.75" hidden="true" customHeight="true" outlineLevel="0" collapsed="false">
      <c r="A656" s="4" t="str">
        <f aca="false">Def_Sistemas_Conectores_Cabos!$A$22</f>
        <v>BPM de elétrons</v>
      </c>
      <c r="B656" s="5" t="str">
        <f aca="false">Datas_Entregas!$A$2</f>
        <v>Booster/LTB</v>
      </c>
      <c r="C656" s="6" t="n">
        <f aca="false" t="array" ref="C656:C656">INDEX(Datas_Entregas!$B$2:$B$100, MATCH(B656, Datas_Entregas!$A$2:$A$100, 0), 1)</f>
        <v>43266</v>
      </c>
      <c r="D656" s="5" t="str">
        <f aca="false">Def_Status_Montagem!$A$4</f>
        <v>Comprado / Esperando entrega</v>
      </c>
      <c r="E656" s="4" t="str">
        <f aca="false">Def_Status_Montagem!$B$4</f>
        <v>Contratada (inclui etiqueta)</v>
      </c>
      <c r="F656" s="7"/>
      <c r="G656" s="8"/>
      <c r="H656" s="7" t="str">
        <f aca="false" t="array" ref="H656:H656">INDEX(Def_Instancias_Equipamentos!$E$2:$E$4986, MATCH(K656, Def_Instancias_Equipamentos!$D$2:$D$4986, 0), 1)</f>
        <v>BO-44U</v>
      </c>
      <c r="I656" s="8" t="str">
        <f aca="false" t="array" ref="I656:I656">INDEX(Def_Instancias_Equipamentos!$E$2:$E$4986, MATCH(L656, Def_Instancias_Equipamentos!$D$2:$D$4986, 0), 1)</f>
        <v>BO-44U</v>
      </c>
      <c r="J656" s="8" t="str">
        <f aca="false">IF(H656=I656, "INTERNO", "EXTERNO")</f>
        <v>INTERNO</v>
      </c>
      <c r="K656" s="9" t="str">
        <f aca="false">Def_Instancias_Equipamentos!$D$363</f>
        <v>BO-44U:DI-BPMPkup</v>
      </c>
      <c r="L656" s="4" t="str">
        <f aca="false">Def_Instancias_Equipamentos!$D$885</f>
        <v>BO-44U:DI-BPMSigPatch</v>
      </c>
      <c r="M656" s="10" t="s">
        <v>69</v>
      </c>
      <c r="N656" s="17" t="s">
        <v>84</v>
      </c>
      <c r="O656" s="9" t="str">
        <f aca="false">Def_Sistemas_Conectores_Cabos!$B$8</f>
        <v>SMA-RP 50-ohm</v>
      </c>
      <c r="P656" s="4" t="str">
        <f aca="false">Def_Sistemas_Conectores_Cabos!$B$8</f>
        <v>SMA-RP 50-ohm</v>
      </c>
      <c r="Q656" s="8" t="s">
        <v>85</v>
      </c>
      <c r="R656" s="11" t="n">
        <v>0.5</v>
      </c>
      <c r="S656" s="11" t="n">
        <v>0.5</v>
      </c>
      <c r="T656" s="4" t="str">
        <f aca="false">Def_Sistemas_Conectores_Cabos!$C$8</f>
        <v>Cabo coaxial semi-rígido</v>
      </c>
      <c r="U656" s="18"/>
      <c r="V656" s="13"/>
    </row>
    <row r="657" customFormat="false" ht="15.75" hidden="true" customHeight="true" outlineLevel="0" collapsed="false">
      <c r="A657" s="4" t="str">
        <f aca="false">Def_Sistemas_Conectores_Cabos!$A$22</f>
        <v>BPM de elétrons</v>
      </c>
      <c r="B657" s="5" t="str">
        <f aca="false">Datas_Entregas!$A$2</f>
        <v>Booster/LTB</v>
      </c>
      <c r="C657" s="6" t="n">
        <f aca="false" t="array" ref="C657:C657">INDEX(Datas_Entregas!$B$2:$B$100, MATCH(B657, Datas_Entregas!$A$2:$A$100, 0), 1)</f>
        <v>43266</v>
      </c>
      <c r="D657" s="5" t="str">
        <f aca="false">Def_Status_Montagem!$A$4</f>
        <v>Comprado / Esperando entrega</v>
      </c>
      <c r="E657" s="4" t="str">
        <f aca="false">Def_Status_Montagem!$B$4</f>
        <v>Contratada (inclui etiqueta)</v>
      </c>
      <c r="F657" s="7"/>
      <c r="G657" s="8"/>
      <c r="H657" s="7" t="str">
        <f aca="false" t="array" ref="H657:H657">INDEX(Def_Instancias_Equipamentos!$E$2:$E$4986, MATCH(K657, Def_Instancias_Equipamentos!$D$2:$D$4986, 0), 1)</f>
        <v>BO-45U</v>
      </c>
      <c r="I657" s="8" t="str">
        <f aca="false" t="array" ref="I657:I657">INDEX(Def_Instancias_Equipamentos!$E$2:$E$4986, MATCH(L657, Def_Instancias_Equipamentos!$D$2:$D$4986, 0), 1)</f>
        <v>BO-45U</v>
      </c>
      <c r="J657" s="8" t="str">
        <f aca="false">IF(H657=I657, "INTERNO", "EXTERNO")</f>
        <v>INTERNO</v>
      </c>
      <c r="K657" s="9" t="str">
        <f aca="false">Def_Instancias_Equipamentos!$D$364</f>
        <v>BO-45U:DI-BPMPkup</v>
      </c>
      <c r="L657" s="4" t="str">
        <f aca="false">Def_Instancias_Equipamentos!$D$886</f>
        <v>BO-45U:DI-BPMSigPatch</v>
      </c>
      <c r="M657" s="10" t="s">
        <v>69</v>
      </c>
      <c r="N657" s="17" t="s">
        <v>84</v>
      </c>
      <c r="O657" s="9" t="str">
        <f aca="false">Def_Sistemas_Conectores_Cabos!$B$8</f>
        <v>SMA-RP 50-ohm</v>
      </c>
      <c r="P657" s="4" t="str">
        <f aca="false">Def_Sistemas_Conectores_Cabos!$B$8</f>
        <v>SMA-RP 50-ohm</v>
      </c>
      <c r="Q657" s="8" t="s">
        <v>85</v>
      </c>
      <c r="R657" s="11" t="n">
        <v>0.5</v>
      </c>
      <c r="S657" s="11" t="n">
        <v>0.5</v>
      </c>
      <c r="T657" s="4" t="str">
        <f aca="false">Def_Sistemas_Conectores_Cabos!$C$8</f>
        <v>Cabo coaxial semi-rígido</v>
      </c>
      <c r="U657" s="18"/>
      <c r="V657" s="13"/>
    </row>
    <row r="658" customFormat="false" ht="15.75" hidden="true" customHeight="true" outlineLevel="0" collapsed="false">
      <c r="A658" s="4" t="str">
        <f aca="false">Def_Sistemas_Conectores_Cabos!$A$22</f>
        <v>BPM de elétrons</v>
      </c>
      <c r="B658" s="5" t="str">
        <f aca="false">Datas_Entregas!$A$2</f>
        <v>Booster/LTB</v>
      </c>
      <c r="C658" s="6" t="n">
        <f aca="false" t="array" ref="C658:C658">INDEX(Datas_Entregas!$B$2:$B$100, MATCH(B658, Datas_Entregas!$A$2:$A$100, 0), 1)</f>
        <v>43266</v>
      </c>
      <c r="D658" s="5" t="str">
        <f aca="false">Def_Status_Montagem!$A$4</f>
        <v>Comprado / Esperando entrega</v>
      </c>
      <c r="E658" s="4" t="str">
        <f aca="false">Def_Status_Montagem!$B$4</f>
        <v>Contratada (inclui etiqueta)</v>
      </c>
      <c r="F658" s="7"/>
      <c r="G658" s="8"/>
      <c r="H658" s="7" t="str">
        <f aca="false" t="array" ref="H658:H658">INDEX(Def_Instancias_Equipamentos!$E$2:$E$4986, MATCH(K658, Def_Instancias_Equipamentos!$D$2:$D$4986, 0), 1)</f>
        <v>BO-46U</v>
      </c>
      <c r="I658" s="8" t="str">
        <f aca="false" t="array" ref="I658:I658">INDEX(Def_Instancias_Equipamentos!$E$2:$E$4986, MATCH(L658, Def_Instancias_Equipamentos!$D$2:$D$4986, 0), 1)</f>
        <v>BO-46U</v>
      </c>
      <c r="J658" s="8" t="str">
        <f aca="false">IF(H658=I658, "INTERNO", "EXTERNO")</f>
        <v>INTERNO</v>
      </c>
      <c r="K658" s="9" t="str">
        <f aca="false">Def_Instancias_Equipamentos!$D$365</f>
        <v>BO-46U:DI-BPMPkup</v>
      </c>
      <c r="L658" s="4" t="str">
        <f aca="false">Def_Instancias_Equipamentos!$D$887</f>
        <v>BO-46U:DI-BPMSigPatch</v>
      </c>
      <c r="M658" s="10" t="s">
        <v>69</v>
      </c>
      <c r="N658" s="17" t="s">
        <v>84</v>
      </c>
      <c r="O658" s="9" t="str">
        <f aca="false">Def_Sistemas_Conectores_Cabos!$B$8</f>
        <v>SMA-RP 50-ohm</v>
      </c>
      <c r="P658" s="4" t="str">
        <f aca="false">Def_Sistemas_Conectores_Cabos!$B$8</f>
        <v>SMA-RP 50-ohm</v>
      </c>
      <c r="Q658" s="8" t="s">
        <v>85</v>
      </c>
      <c r="R658" s="11" t="n">
        <v>0.5</v>
      </c>
      <c r="S658" s="11" t="n">
        <v>0.5</v>
      </c>
      <c r="T658" s="4" t="str">
        <f aca="false">Def_Sistemas_Conectores_Cabos!$C$8</f>
        <v>Cabo coaxial semi-rígido</v>
      </c>
      <c r="U658" s="18"/>
      <c r="V658" s="13"/>
    </row>
    <row r="659" customFormat="false" ht="15.75" hidden="true" customHeight="true" outlineLevel="0" collapsed="false">
      <c r="A659" s="4" t="str">
        <f aca="false">Def_Sistemas_Conectores_Cabos!$A$22</f>
        <v>BPM de elétrons</v>
      </c>
      <c r="B659" s="5" t="str">
        <f aca="false">Datas_Entregas!$A$2</f>
        <v>Booster/LTB</v>
      </c>
      <c r="C659" s="6" t="n">
        <f aca="false" t="array" ref="C659:C659">INDEX(Datas_Entregas!$B$2:$B$100, MATCH(B659, Datas_Entregas!$A$2:$A$100, 0), 1)</f>
        <v>43266</v>
      </c>
      <c r="D659" s="5" t="str">
        <f aca="false">Def_Status_Montagem!$A$4</f>
        <v>Comprado / Esperando entrega</v>
      </c>
      <c r="E659" s="4" t="str">
        <f aca="false">Def_Status_Montagem!$B$4</f>
        <v>Contratada (inclui etiqueta)</v>
      </c>
      <c r="F659" s="7"/>
      <c r="G659" s="8"/>
      <c r="H659" s="7" t="str">
        <f aca="false" t="array" ref="H659:H659">INDEX(Def_Instancias_Equipamentos!$E$2:$E$4986, MATCH(K659, Def_Instancias_Equipamentos!$D$2:$D$4986, 0), 1)</f>
        <v>BO-47U</v>
      </c>
      <c r="I659" s="8" t="str">
        <f aca="false" t="array" ref="I659:I659">INDEX(Def_Instancias_Equipamentos!$E$2:$E$4986, MATCH(L659, Def_Instancias_Equipamentos!$D$2:$D$4986, 0), 1)</f>
        <v>BO-47U</v>
      </c>
      <c r="J659" s="8" t="str">
        <f aca="false">IF(H659=I659, "INTERNO", "EXTERNO")</f>
        <v>INTERNO</v>
      </c>
      <c r="K659" s="9" t="str">
        <f aca="false">Def_Instancias_Equipamentos!$D$366</f>
        <v>BO-47U:DI-BPMPkup</v>
      </c>
      <c r="L659" s="4" t="str">
        <f aca="false">Def_Instancias_Equipamentos!$D$888</f>
        <v>BO-47U:DI-BPMSigPatch</v>
      </c>
      <c r="M659" s="10" t="s">
        <v>69</v>
      </c>
      <c r="N659" s="17" t="s">
        <v>84</v>
      </c>
      <c r="O659" s="9" t="str">
        <f aca="false">Def_Sistemas_Conectores_Cabos!$B$8</f>
        <v>SMA-RP 50-ohm</v>
      </c>
      <c r="P659" s="4" t="str">
        <f aca="false">Def_Sistemas_Conectores_Cabos!$B$8</f>
        <v>SMA-RP 50-ohm</v>
      </c>
      <c r="Q659" s="8" t="s">
        <v>85</v>
      </c>
      <c r="R659" s="11" t="n">
        <v>0.5</v>
      </c>
      <c r="S659" s="11" t="n">
        <v>0.5</v>
      </c>
      <c r="T659" s="4" t="str">
        <f aca="false">Def_Sistemas_Conectores_Cabos!$C$8</f>
        <v>Cabo coaxial semi-rígido</v>
      </c>
      <c r="U659" s="18"/>
      <c r="V659" s="13"/>
    </row>
    <row r="660" customFormat="false" ht="15.75" hidden="true" customHeight="true" outlineLevel="0" collapsed="false">
      <c r="A660" s="4" t="str">
        <f aca="false">Def_Sistemas_Conectores_Cabos!$A$22</f>
        <v>BPM de elétrons</v>
      </c>
      <c r="B660" s="5" t="str">
        <f aca="false">Datas_Entregas!$A$2</f>
        <v>Booster/LTB</v>
      </c>
      <c r="C660" s="6" t="n">
        <f aca="false" t="array" ref="C660:C660">INDEX(Datas_Entregas!$B$2:$B$100, MATCH(B660, Datas_Entregas!$A$2:$A$100, 0), 1)</f>
        <v>43266</v>
      </c>
      <c r="D660" s="5" t="str">
        <f aca="false">Def_Status_Montagem!$A$4</f>
        <v>Comprado / Esperando entrega</v>
      </c>
      <c r="E660" s="4" t="str">
        <f aca="false">Def_Status_Montagem!$B$4</f>
        <v>Contratada (inclui etiqueta)</v>
      </c>
      <c r="F660" s="7"/>
      <c r="G660" s="8"/>
      <c r="H660" s="7" t="str">
        <f aca="false" t="array" ref="H660:H660">INDEX(Def_Instancias_Equipamentos!$E$2:$E$4986, MATCH(K660, Def_Instancias_Equipamentos!$D$2:$D$4986, 0), 1)</f>
        <v>BO-48U</v>
      </c>
      <c r="I660" s="8" t="str">
        <f aca="false" t="array" ref="I660:I660">INDEX(Def_Instancias_Equipamentos!$E$2:$E$4986, MATCH(L660, Def_Instancias_Equipamentos!$D$2:$D$4986, 0), 1)</f>
        <v>BO-48U</v>
      </c>
      <c r="J660" s="8" t="str">
        <f aca="false">IF(H660=I660, "INTERNO", "EXTERNO")</f>
        <v>INTERNO</v>
      </c>
      <c r="K660" s="9" t="str">
        <f aca="false">Def_Instancias_Equipamentos!$D$367</f>
        <v>BO-48U:DI-BPMPkup</v>
      </c>
      <c r="L660" s="4" t="str">
        <f aca="false">Def_Instancias_Equipamentos!$D$889</f>
        <v>BO-48U:DI-BPMSigPatch</v>
      </c>
      <c r="M660" s="10" t="s">
        <v>69</v>
      </c>
      <c r="N660" s="17" t="s">
        <v>84</v>
      </c>
      <c r="O660" s="9" t="str">
        <f aca="false">Def_Sistemas_Conectores_Cabos!$B$8</f>
        <v>SMA-RP 50-ohm</v>
      </c>
      <c r="P660" s="4" t="str">
        <f aca="false">Def_Sistemas_Conectores_Cabos!$B$8</f>
        <v>SMA-RP 50-ohm</v>
      </c>
      <c r="Q660" s="8" t="s">
        <v>85</v>
      </c>
      <c r="R660" s="11" t="n">
        <v>0.5</v>
      </c>
      <c r="S660" s="11" t="n">
        <v>0.5</v>
      </c>
      <c r="T660" s="4" t="str">
        <f aca="false">Def_Sistemas_Conectores_Cabos!$C$8</f>
        <v>Cabo coaxial semi-rígido</v>
      </c>
      <c r="U660" s="18"/>
      <c r="V660" s="13"/>
    </row>
    <row r="661" customFormat="false" ht="15.75" hidden="true" customHeight="true" outlineLevel="0" collapsed="false">
      <c r="A661" s="4" t="str">
        <f aca="false">Def_Sistemas_Conectores_Cabos!$A$22</f>
        <v>BPM de elétrons</v>
      </c>
      <c r="B661" s="5" t="str">
        <f aca="false">Datas_Entregas!$A$2</f>
        <v>Booster/LTB</v>
      </c>
      <c r="C661" s="6" t="n">
        <f aca="false" t="array" ref="C661:C661">INDEX(Datas_Entregas!$B$2:$B$100, MATCH(B661, Datas_Entregas!$A$2:$A$100, 0), 1)</f>
        <v>43266</v>
      </c>
      <c r="D661" s="5" t="str">
        <f aca="false">Def_Status_Montagem!$A$4</f>
        <v>Comprado / Esperando entrega</v>
      </c>
      <c r="E661" s="4" t="str">
        <f aca="false">Def_Status_Montagem!$B$4</f>
        <v>Contratada (inclui etiqueta)</v>
      </c>
      <c r="F661" s="7"/>
      <c r="G661" s="8"/>
      <c r="H661" s="7" t="str">
        <f aca="false" t="array" ref="H661:H661">INDEX(Def_Instancias_Equipamentos!$E$2:$E$4986, MATCH(K661, Def_Instancias_Equipamentos!$D$2:$D$4986, 0), 1)</f>
        <v>BO-49U</v>
      </c>
      <c r="I661" s="8" t="str">
        <f aca="false" t="array" ref="I661:I661">INDEX(Def_Instancias_Equipamentos!$E$2:$E$4986, MATCH(L661, Def_Instancias_Equipamentos!$D$2:$D$4986, 0), 1)</f>
        <v>BO-49U</v>
      </c>
      <c r="J661" s="8" t="str">
        <f aca="false">IF(H661=I661, "INTERNO", "EXTERNO")</f>
        <v>INTERNO</v>
      </c>
      <c r="K661" s="9" t="str">
        <f aca="false">Def_Instancias_Equipamentos!$D$368</f>
        <v>BO-49U:DI-BPMPkup</v>
      </c>
      <c r="L661" s="4" t="str">
        <f aca="false">Def_Instancias_Equipamentos!$D$890</f>
        <v>BO-49U:DI-BPMSigPatch</v>
      </c>
      <c r="M661" s="10" t="s">
        <v>69</v>
      </c>
      <c r="N661" s="17" t="s">
        <v>84</v>
      </c>
      <c r="O661" s="9" t="str">
        <f aca="false">Def_Sistemas_Conectores_Cabos!$B$8</f>
        <v>SMA-RP 50-ohm</v>
      </c>
      <c r="P661" s="4" t="str">
        <f aca="false">Def_Sistemas_Conectores_Cabos!$B$8</f>
        <v>SMA-RP 50-ohm</v>
      </c>
      <c r="Q661" s="8" t="s">
        <v>85</v>
      </c>
      <c r="R661" s="11" t="n">
        <v>0.5</v>
      </c>
      <c r="S661" s="11" t="n">
        <v>0.5</v>
      </c>
      <c r="T661" s="4" t="str">
        <f aca="false">Def_Sistemas_Conectores_Cabos!$C$8</f>
        <v>Cabo coaxial semi-rígido</v>
      </c>
      <c r="U661" s="18"/>
      <c r="V661" s="13"/>
    </row>
    <row r="662" customFormat="false" ht="15.75" hidden="true" customHeight="true" outlineLevel="0" collapsed="false">
      <c r="A662" s="4" t="str">
        <f aca="false">Def_Sistemas_Conectores_Cabos!$A$22</f>
        <v>BPM de elétrons</v>
      </c>
      <c r="B662" s="5" t="str">
        <f aca="false">Datas_Entregas!$A$2</f>
        <v>Booster/LTB</v>
      </c>
      <c r="C662" s="6" t="n">
        <f aca="false" t="array" ref="C662:C662">INDEX(Datas_Entregas!$B$2:$B$100, MATCH(B662, Datas_Entregas!$A$2:$A$100, 0), 1)</f>
        <v>43266</v>
      </c>
      <c r="D662" s="5" t="str">
        <f aca="false">Def_Status_Montagem!$A$4</f>
        <v>Comprado / Esperando entrega</v>
      </c>
      <c r="E662" s="4" t="str">
        <f aca="false">Def_Status_Montagem!$B$4</f>
        <v>Contratada (inclui etiqueta)</v>
      </c>
      <c r="F662" s="7"/>
      <c r="G662" s="8"/>
      <c r="H662" s="7" t="str">
        <f aca="false" t="array" ref="H662:H662">INDEX(Def_Instancias_Equipamentos!$E$2:$E$4986, MATCH(K662, Def_Instancias_Equipamentos!$D$2:$D$4986, 0), 1)</f>
        <v>BO-50U</v>
      </c>
      <c r="I662" s="8" t="str">
        <f aca="false" t="array" ref="I662:I662">INDEX(Def_Instancias_Equipamentos!$E$2:$E$4986, MATCH(L662, Def_Instancias_Equipamentos!$D$2:$D$4986, 0), 1)</f>
        <v>BO-50U</v>
      </c>
      <c r="J662" s="8" t="str">
        <f aca="false">IF(H662=I662, "INTERNO", "EXTERNO")</f>
        <v>INTERNO</v>
      </c>
      <c r="K662" s="9" t="str">
        <f aca="false">Def_Instancias_Equipamentos!$D$369</f>
        <v>BO-50U:DI-BPMPkup</v>
      </c>
      <c r="L662" s="4" t="str">
        <f aca="false">Def_Instancias_Equipamentos!$D$891</f>
        <v>BO-50U:DI-BPMSigPatch</v>
      </c>
      <c r="M662" s="10" t="s">
        <v>69</v>
      </c>
      <c r="N662" s="17" t="s">
        <v>84</v>
      </c>
      <c r="O662" s="9" t="str">
        <f aca="false">Def_Sistemas_Conectores_Cabos!$B$8</f>
        <v>SMA-RP 50-ohm</v>
      </c>
      <c r="P662" s="4" t="str">
        <f aca="false">Def_Sistemas_Conectores_Cabos!$B$8</f>
        <v>SMA-RP 50-ohm</v>
      </c>
      <c r="Q662" s="8" t="s">
        <v>85</v>
      </c>
      <c r="R662" s="11" t="n">
        <v>0.5</v>
      </c>
      <c r="S662" s="11" t="n">
        <v>0.5</v>
      </c>
      <c r="T662" s="4" t="str">
        <f aca="false">Def_Sistemas_Conectores_Cabos!$C$8</f>
        <v>Cabo coaxial semi-rígido</v>
      </c>
      <c r="U662" s="18"/>
      <c r="V662" s="13"/>
    </row>
    <row r="663" customFormat="false" ht="15.75" hidden="true" customHeight="true" outlineLevel="0" collapsed="false">
      <c r="A663" s="4" t="str">
        <f aca="false">Def_Sistemas_Conectores_Cabos!$A$22</f>
        <v>BPM de elétrons</v>
      </c>
      <c r="B663" s="5" t="str">
        <f aca="false">Datas_Entregas!$A$3</f>
        <v>BTS/Anel</v>
      </c>
      <c r="C663" s="6" t="n">
        <f aca="false" t="array" ref="C663:C663">INDEX(Datas_Entregas!$B$2:$B$100, MATCH(B663, Datas_Entregas!$A$2:$A$100, 0), 1)</f>
        <v>43296</v>
      </c>
      <c r="D663" s="5" t="str">
        <f aca="false">Def_Status_Montagem!$A$4</f>
        <v>Comprado / Esperando entrega</v>
      </c>
      <c r="E663" s="4" t="str">
        <f aca="false">Def_Status_Montagem!$B$4</f>
        <v>Contratada (inclui etiqueta)</v>
      </c>
      <c r="F663" s="7"/>
      <c r="G663" s="8"/>
      <c r="H663" s="7" t="str">
        <f aca="false" t="array" ref="H663:H663">INDEX(Def_Instancias_Equipamentos!$E$2:$E$4986, MATCH(K663, Def_Instancias_Equipamentos!$D$2:$D$4986, 0), 1)</f>
        <v>SI-01C1</v>
      </c>
      <c r="I663" s="8" t="str">
        <f aca="false" t="array" ref="I663:I663">INDEX(Def_Instancias_Equipamentos!$E$2:$E$4986, MATCH(L663, Def_Instancias_Equipamentos!$D$2:$D$4986, 0), 1)</f>
        <v>SI-01C1</v>
      </c>
      <c r="J663" s="8" t="str">
        <f aca="false">IF(H663=I663, "INTERNO", "EXTERNO")</f>
        <v>INTERNO</v>
      </c>
      <c r="K663" s="9" t="str">
        <f aca="false">Def_Instancias_Equipamentos!$D$370</f>
        <v>SI-01C1:DI-BPMPkup-1</v>
      </c>
      <c r="L663" s="4" t="str">
        <f aca="false">Def_Instancias_Equipamentos!$D$892</f>
        <v>SI-01C1:DI-BPMSigPatch-1</v>
      </c>
      <c r="M663" s="10" t="s">
        <v>69</v>
      </c>
      <c r="N663" s="17" t="s">
        <v>84</v>
      </c>
      <c r="O663" s="9" t="str">
        <f aca="false">Def_Sistemas_Conectores_Cabos!$B$8</f>
        <v>SMA-RP 50-ohm</v>
      </c>
      <c r="P663" s="4" t="str">
        <f aca="false">Def_Sistemas_Conectores_Cabos!$B$8</f>
        <v>SMA-RP 50-ohm</v>
      </c>
      <c r="Q663" s="8" t="s">
        <v>85</v>
      </c>
      <c r="R663" s="11" t="n">
        <v>0.5</v>
      </c>
      <c r="S663" s="11" t="n">
        <v>0.5</v>
      </c>
      <c r="T663" s="4" t="str">
        <f aca="false">Def_Sistemas_Conectores_Cabos!$C$8</f>
        <v>Cabo coaxial semi-rígido</v>
      </c>
      <c r="U663" s="18"/>
      <c r="V663" s="13"/>
    </row>
    <row r="664" customFormat="false" ht="15.75" hidden="true" customHeight="true" outlineLevel="0" collapsed="false">
      <c r="A664" s="4" t="str">
        <f aca="false">Def_Sistemas_Conectores_Cabos!$A$22</f>
        <v>BPM de elétrons</v>
      </c>
      <c r="B664" s="5" t="str">
        <f aca="false">Datas_Entregas!$A$3</f>
        <v>BTS/Anel</v>
      </c>
      <c r="C664" s="6" t="n">
        <f aca="false" t="array" ref="C664:C664">INDEX(Datas_Entregas!$B$2:$B$100, MATCH(B664, Datas_Entregas!$A$2:$A$100, 0), 1)</f>
        <v>43296</v>
      </c>
      <c r="D664" s="5" t="str">
        <f aca="false">Def_Status_Montagem!$A$4</f>
        <v>Comprado / Esperando entrega</v>
      </c>
      <c r="E664" s="4" t="str">
        <f aca="false">Def_Status_Montagem!$B$4</f>
        <v>Contratada (inclui etiqueta)</v>
      </c>
      <c r="F664" s="7"/>
      <c r="G664" s="8"/>
      <c r="H664" s="7" t="str">
        <f aca="false" t="array" ref="H664:H664">INDEX(Def_Instancias_Equipamentos!$E$2:$E$4986, MATCH(K664, Def_Instancias_Equipamentos!$D$2:$D$4986, 0), 1)</f>
        <v>SI-01C1</v>
      </c>
      <c r="I664" s="8" t="str">
        <f aca="false" t="array" ref="I664:I664">INDEX(Def_Instancias_Equipamentos!$E$2:$E$4986, MATCH(L664, Def_Instancias_Equipamentos!$D$2:$D$4986, 0), 1)</f>
        <v>SI-01C1</v>
      </c>
      <c r="J664" s="8" t="str">
        <f aca="false">IF(H664=I664, "INTERNO", "EXTERNO")</f>
        <v>INTERNO</v>
      </c>
      <c r="K664" s="9" t="str">
        <f aca="false">Def_Instancias_Equipamentos!$D$371</f>
        <v>SI-01C1:DI-BPMPkup-2</v>
      </c>
      <c r="L664" s="4" t="str">
        <f aca="false">Def_Instancias_Equipamentos!$D$893</f>
        <v>SI-01C1:DI-BPMSigPatch-2</v>
      </c>
      <c r="M664" s="10" t="s">
        <v>69</v>
      </c>
      <c r="N664" s="17" t="s">
        <v>84</v>
      </c>
      <c r="O664" s="9" t="str">
        <f aca="false">Def_Sistemas_Conectores_Cabos!$B$8</f>
        <v>SMA-RP 50-ohm</v>
      </c>
      <c r="P664" s="4" t="str">
        <f aca="false">Def_Sistemas_Conectores_Cabos!$B$8</f>
        <v>SMA-RP 50-ohm</v>
      </c>
      <c r="Q664" s="8" t="s">
        <v>85</v>
      </c>
      <c r="R664" s="11" t="n">
        <v>0.5</v>
      </c>
      <c r="S664" s="11" t="n">
        <v>0.5</v>
      </c>
      <c r="T664" s="4" t="str">
        <f aca="false">Def_Sistemas_Conectores_Cabos!$C$8</f>
        <v>Cabo coaxial semi-rígido</v>
      </c>
      <c r="U664" s="18"/>
      <c r="V664" s="13"/>
    </row>
    <row r="665" customFormat="false" ht="15.75" hidden="true" customHeight="true" outlineLevel="0" collapsed="false">
      <c r="A665" s="4" t="str">
        <f aca="false">Def_Sistemas_Conectores_Cabos!$A$22</f>
        <v>BPM de elétrons</v>
      </c>
      <c r="B665" s="5" t="str">
        <f aca="false">Datas_Entregas!$A$3</f>
        <v>BTS/Anel</v>
      </c>
      <c r="C665" s="6" t="n">
        <f aca="false" t="array" ref="C665:C665">INDEX(Datas_Entregas!$B$2:$B$100, MATCH(B665, Datas_Entregas!$A$2:$A$100, 0), 1)</f>
        <v>43296</v>
      </c>
      <c r="D665" s="5" t="str">
        <f aca="false">Def_Status_Montagem!$A$4</f>
        <v>Comprado / Esperando entrega</v>
      </c>
      <c r="E665" s="4" t="str">
        <f aca="false">Def_Status_Montagem!$B$4</f>
        <v>Contratada (inclui etiqueta)</v>
      </c>
      <c r="F665" s="7"/>
      <c r="G665" s="8"/>
      <c r="H665" s="7" t="str">
        <f aca="false" t="array" ref="H665:H665">INDEX(Def_Instancias_Equipamentos!$E$2:$E$4986, MATCH(K665, Def_Instancias_Equipamentos!$D$2:$D$4986, 0), 1)</f>
        <v>SI-01C2</v>
      </c>
      <c r="I665" s="8" t="str">
        <f aca="false" t="array" ref="I665:I665">INDEX(Def_Instancias_Equipamentos!$E$2:$E$4986, MATCH(L665, Def_Instancias_Equipamentos!$D$2:$D$4986, 0), 1)</f>
        <v>SI-01C2</v>
      </c>
      <c r="J665" s="8" t="str">
        <f aca="false">IF(H665=I665, "INTERNO", "EXTERNO")</f>
        <v>INTERNO</v>
      </c>
      <c r="K665" s="9" t="str">
        <f aca="false">Def_Instancias_Equipamentos!$D$372</f>
        <v>SI-01C2:DI-BPMPkup</v>
      </c>
      <c r="L665" s="4" t="str">
        <f aca="false">Def_Instancias_Equipamentos!$D$894</f>
        <v>SI-01C2:DI-BPMSigPatch</v>
      </c>
      <c r="M665" s="10" t="s">
        <v>69</v>
      </c>
      <c r="N665" s="17" t="s">
        <v>84</v>
      </c>
      <c r="O665" s="9" t="str">
        <f aca="false">Def_Sistemas_Conectores_Cabos!$B$8</f>
        <v>SMA-RP 50-ohm</v>
      </c>
      <c r="P665" s="4" t="str">
        <f aca="false">Def_Sistemas_Conectores_Cabos!$B$8</f>
        <v>SMA-RP 50-ohm</v>
      </c>
      <c r="Q665" s="8" t="s">
        <v>85</v>
      </c>
      <c r="R665" s="11" t="n">
        <v>0.5</v>
      </c>
      <c r="S665" s="11" t="n">
        <v>0.5</v>
      </c>
      <c r="T665" s="4" t="str">
        <f aca="false">Def_Sistemas_Conectores_Cabos!$C$8</f>
        <v>Cabo coaxial semi-rígido</v>
      </c>
      <c r="U665" s="18"/>
      <c r="V665" s="13"/>
    </row>
    <row r="666" customFormat="false" ht="15.75" hidden="true" customHeight="true" outlineLevel="0" collapsed="false">
      <c r="A666" s="4" t="str">
        <f aca="false">Def_Sistemas_Conectores_Cabos!$A$22</f>
        <v>BPM de elétrons</v>
      </c>
      <c r="B666" s="5" t="str">
        <f aca="false">Datas_Entregas!$A$3</f>
        <v>BTS/Anel</v>
      </c>
      <c r="C666" s="6" t="n">
        <f aca="false" t="array" ref="C666:C666">INDEX(Datas_Entregas!$B$2:$B$100, MATCH(B666, Datas_Entregas!$A$2:$A$100, 0), 1)</f>
        <v>43296</v>
      </c>
      <c r="D666" s="5" t="str">
        <f aca="false">Def_Status_Montagem!$A$4</f>
        <v>Comprado / Esperando entrega</v>
      </c>
      <c r="E666" s="4" t="str">
        <f aca="false">Def_Status_Montagem!$B$4</f>
        <v>Contratada (inclui etiqueta)</v>
      </c>
      <c r="F666" s="7"/>
      <c r="G666" s="8"/>
      <c r="H666" s="7" t="str">
        <f aca="false" t="array" ref="H666:H666">INDEX(Def_Instancias_Equipamentos!$E$2:$E$4986, MATCH(K666, Def_Instancias_Equipamentos!$D$2:$D$4986, 0), 1)</f>
        <v>SI-01C3</v>
      </c>
      <c r="I666" s="8" t="str">
        <f aca="false" t="array" ref="I666:I666">INDEX(Def_Instancias_Equipamentos!$E$2:$E$4986, MATCH(L666, Def_Instancias_Equipamentos!$D$2:$D$4986, 0), 1)</f>
        <v>SI-01C3</v>
      </c>
      <c r="J666" s="8" t="str">
        <f aca="false">IF(H666=I666, "INTERNO", "EXTERNO")</f>
        <v>INTERNO</v>
      </c>
      <c r="K666" s="9" t="str">
        <f aca="false">Def_Instancias_Equipamentos!$D$373</f>
        <v>SI-01C3:DI-BPMPkup-1</v>
      </c>
      <c r="L666" s="4" t="str">
        <f aca="false">Def_Instancias_Equipamentos!$D$895</f>
        <v>SI-01C3:DI-BPMSigPatch-1</v>
      </c>
      <c r="M666" s="10" t="s">
        <v>69</v>
      </c>
      <c r="N666" s="17" t="s">
        <v>84</v>
      </c>
      <c r="O666" s="9" t="str">
        <f aca="false">Def_Sistemas_Conectores_Cabos!$B$8</f>
        <v>SMA-RP 50-ohm</v>
      </c>
      <c r="P666" s="4" t="str">
        <f aca="false">Def_Sistemas_Conectores_Cabos!$B$8</f>
        <v>SMA-RP 50-ohm</v>
      </c>
      <c r="Q666" s="8" t="s">
        <v>85</v>
      </c>
      <c r="R666" s="11" t="n">
        <v>0.5</v>
      </c>
      <c r="S666" s="11" t="n">
        <v>0.5</v>
      </c>
      <c r="T666" s="4" t="str">
        <f aca="false">Def_Sistemas_Conectores_Cabos!$C$8</f>
        <v>Cabo coaxial semi-rígido</v>
      </c>
      <c r="U666" s="18"/>
      <c r="V666" s="13"/>
    </row>
    <row r="667" customFormat="false" ht="15.75" hidden="true" customHeight="true" outlineLevel="0" collapsed="false">
      <c r="A667" s="4" t="str">
        <f aca="false">Def_Sistemas_Conectores_Cabos!$A$22</f>
        <v>BPM de elétrons</v>
      </c>
      <c r="B667" s="5" t="str">
        <f aca="false">Datas_Entregas!$A$3</f>
        <v>BTS/Anel</v>
      </c>
      <c r="C667" s="6" t="n">
        <f aca="false" t="array" ref="C667:C667">INDEX(Datas_Entregas!$B$2:$B$100, MATCH(B667, Datas_Entregas!$A$2:$A$100, 0), 1)</f>
        <v>43296</v>
      </c>
      <c r="D667" s="5" t="str">
        <f aca="false">Def_Status_Montagem!$A$4</f>
        <v>Comprado / Esperando entrega</v>
      </c>
      <c r="E667" s="4" t="str">
        <f aca="false">Def_Status_Montagem!$B$4</f>
        <v>Contratada (inclui etiqueta)</v>
      </c>
      <c r="F667" s="7"/>
      <c r="G667" s="8"/>
      <c r="H667" s="7" t="str">
        <f aca="false" t="array" ref="H667:H667">INDEX(Def_Instancias_Equipamentos!$E$2:$E$4986, MATCH(K667, Def_Instancias_Equipamentos!$D$2:$D$4986, 0), 1)</f>
        <v>SI-01C3</v>
      </c>
      <c r="I667" s="8" t="str">
        <f aca="false" t="array" ref="I667:I667">INDEX(Def_Instancias_Equipamentos!$E$2:$E$4986, MATCH(L667, Def_Instancias_Equipamentos!$D$2:$D$4986, 0), 1)</f>
        <v>SI-01C3</v>
      </c>
      <c r="J667" s="8" t="str">
        <f aca="false">IF(H667=I667, "INTERNO", "EXTERNO")</f>
        <v>INTERNO</v>
      </c>
      <c r="K667" s="9" t="str">
        <f aca="false">Def_Instancias_Equipamentos!$D$374</f>
        <v>SI-01C3:DI-BPMPkup-2</v>
      </c>
      <c r="L667" s="4" t="str">
        <f aca="false">Def_Instancias_Equipamentos!$D$896</f>
        <v>SI-01C3:DI-BPMSigPatch-2</v>
      </c>
      <c r="M667" s="10" t="s">
        <v>69</v>
      </c>
      <c r="N667" s="17" t="s">
        <v>84</v>
      </c>
      <c r="O667" s="9" t="str">
        <f aca="false">Def_Sistemas_Conectores_Cabos!$B$8</f>
        <v>SMA-RP 50-ohm</v>
      </c>
      <c r="P667" s="4" t="str">
        <f aca="false">Def_Sistemas_Conectores_Cabos!$B$8</f>
        <v>SMA-RP 50-ohm</v>
      </c>
      <c r="Q667" s="8" t="s">
        <v>85</v>
      </c>
      <c r="R667" s="11" t="n">
        <v>0.5</v>
      </c>
      <c r="S667" s="11" t="n">
        <v>0.5</v>
      </c>
      <c r="T667" s="4" t="str">
        <f aca="false">Def_Sistemas_Conectores_Cabos!$C$8</f>
        <v>Cabo coaxial semi-rígido</v>
      </c>
      <c r="U667" s="18"/>
      <c r="V667" s="13"/>
    </row>
    <row r="668" customFormat="false" ht="15.75" hidden="true" customHeight="true" outlineLevel="0" collapsed="false">
      <c r="A668" s="4" t="str">
        <f aca="false">Def_Sistemas_Conectores_Cabos!$A$22</f>
        <v>BPM de elétrons</v>
      </c>
      <c r="B668" s="5" t="str">
        <f aca="false">Datas_Entregas!$A$3</f>
        <v>BTS/Anel</v>
      </c>
      <c r="C668" s="6" t="n">
        <f aca="false" t="array" ref="C668:C668">INDEX(Datas_Entregas!$B$2:$B$100, MATCH(B668, Datas_Entregas!$A$2:$A$100, 0), 1)</f>
        <v>43296</v>
      </c>
      <c r="D668" s="5" t="str">
        <f aca="false">Def_Status_Montagem!$A$4</f>
        <v>Comprado / Esperando entrega</v>
      </c>
      <c r="E668" s="4" t="str">
        <f aca="false">Def_Status_Montagem!$B$4</f>
        <v>Contratada (inclui etiqueta)</v>
      </c>
      <c r="F668" s="7"/>
      <c r="G668" s="8"/>
      <c r="H668" s="7" t="str">
        <f aca="false" t="array" ref="H668:H668">INDEX(Def_Instancias_Equipamentos!$E$2:$E$4986, MATCH(K668, Def_Instancias_Equipamentos!$D$2:$D$4986, 0), 1)</f>
        <v>SI-01C4</v>
      </c>
      <c r="I668" s="8" t="str">
        <f aca="false" t="array" ref="I668:I668">INDEX(Def_Instancias_Equipamentos!$E$2:$E$4986, MATCH(L668, Def_Instancias_Equipamentos!$D$2:$D$4986, 0), 1)</f>
        <v>SI-01C4</v>
      </c>
      <c r="J668" s="8" t="str">
        <f aca="false">IF(H668=I668, "INTERNO", "EXTERNO")</f>
        <v>INTERNO</v>
      </c>
      <c r="K668" s="9" t="str">
        <f aca="false">Def_Instancias_Equipamentos!$D$375</f>
        <v>SI-01C4:DI-BPMPkup</v>
      </c>
      <c r="L668" s="4" t="str">
        <f aca="false">Def_Instancias_Equipamentos!$D$897</f>
        <v>SI-01C4:DI-BPMSigPatch</v>
      </c>
      <c r="M668" s="10" t="s">
        <v>69</v>
      </c>
      <c r="N668" s="17" t="s">
        <v>84</v>
      </c>
      <c r="O668" s="9" t="str">
        <f aca="false">Def_Sistemas_Conectores_Cabos!$B$8</f>
        <v>SMA-RP 50-ohm</v>
      </c>
      <c r="P668" s="4" t="str">
        <f aca="false">Def_Sistemas_Conectores_Cabos!$B$8</f>
        <v>SMA-RP 50-ohm</v>
      </c>
      <c r="Q668" s="8" t="s">
        <v>85</v>
      </c>
      <c r="R668" s="11" t="n">
        <v>0.5</v>
      </c>
      <c r="S668" s="11" t="n">
        <v>0.5</v>
      </c>
      <c r="T668" s="4" t="str">
        <f aca="false">Def_Sistemas_Conectores_Cabos!$C$8</f>
        <v>Cabo coaxial semi-rígido</v>
      </c>
      <c r="U668" s="18"/>
      <c r="V668" s="13"/>
    </row>
    <row r="669" customFormat="false" ht="15.75" hidden="true" customHeight="true" outlineLevel="0" collapsed="false">
      <c r="A669" s="4" t="str">
        <f aca="false">Def_Sistemas_Conectores_Cabos!$A$22</f>
        <v>BPM de elétrons</v>
      </c>
      <c r="B669" s="5" t="str">
        <f aca="false">Datas_Entregas!$A$3</f>
        <v>BTS/Anel</v>
      </c>
      <c r="C669" s="6" t="n">
        <f aca="false" t="array" ref="C669:C669">INDEX(Datas_Entregas!$B$2:$B$100, MATCH(B669, Datas_Entregas!$A$2:$A$100, 0), 1)</f>
        <v>43296</v>
      </c>
      <c r="D669" s="5" t="str">
        <f aca="false">Def_Status_Montagem!$A$4</f>
        <v>Comprado / Esperando entrega</v>
      </c>
      <c r="E669" s="4" t="str">
        <f aca="false">Def_Status_Montagem!$B$4</f>
        <v>Contratada (inclui etiqueta)</v>
      </c>
      <c r="F669" s="7"/>
      <c r="G669" s="8"/>
      <c r="H669" s="7" t="str">
        <f aca="false" t="array" ref="H669:H669">INDEX(Def_Instancias_Equipamentos!$E$2:$E$4986, MATCH(K669, Def_Instancias_Equipamentos!$D$2:$D$4986, 0), 1)</f>
        <v>SI-01M1</v>
      </c>
      <c r="I669" s="8" t="str">
        <f aca="false" t="array" ref="I669:I669">INDEX(Def_Instancias_Equipamentos!$E$2:$E$4986, MATCH(L669, Def_Instancias_Equipamentos!$D$2:$D$4986, 0), 1)</f>
        <v>SI-01M1</v>
      </c>
      <c r="J669" s="8" t="str">
        <f aca="false">IF(H669=I669, "INTERNO", "EXTERNO")</f>
        <v>INTERNO</v>
      </c>
      <c r="K669" s="9" t="str">
        <f aca="false">Def_Instancias_Equipamentos!$D$376</f>
        <v>SI-01M1:DI-BPMPkup</v>
      </c>
      <c r="L669" s="4" t="str">
        <f aca="false">Def_Instancias_Equipamentos!$D$898</f>
        <v>SI-01M1:DI-BPMSigPatch</v>
      </c>
      <c r="M669" s="10" t="s">
        <v>69</v>
      </c>
      <c r="N669" s="17" t="s">
        <v>84</v>
      </c>
      <c r="O669" s="9" t="str">
        <f aca="false">Def_Sistemas_Conectores_Cabos!$B$8</f>
        <v>SMA-RP 50-ohm</v>
      </c>
      <c r="P669" s="4" t="str">
        <f aca="false">Def_Sistemas_Conectores_Cabos!$B$8</f>
        <v>SMA-RP 50-ohm</v>
      </c>
      <c r="Q669" s="8" t="s">
        <v>85</v>
      </c>
      <c r="R669" s="11" t="n">
        <v>0.5</v>
      </c>
      <c r="S669" s="11" t="n">
        <v>0.5</v>
      </c>
      <c r="T669" s="4" t="str">
        <f aca="false">Def_Sistemas_Conectores_Cabos!$C$8</f>
        <v>Cabo coaxial semi-rígido</v>
      </c>
      <c r="U669" s="18"/>
      <c r="V669" s="13"/>
    </row>
    <row r="670" customFormat="false" ht="15.75" hidden="true" customHeight="true" outlineLevel="0" collapsed="false">
      <c r="A670" s="4" t="str">
        <f aca="false">Def_Sistemas_Conectores_Cabos!$A$22</f>
        <v>BPM de elétrons</v>
      </c>
      <c r="B670" s="5" t="str">
        <f aca="false">Datas_Entregas!$A$3</f>
        <v>BTS/Anel</v>
      </c>
      <c r="C670" s="6" t="n">
        <f aca="false" t="array" ref="C670:C670">INDEX(Datas_Entregas!$B$2:$B$100, MATCH(B670, Datas_Entregas!$A$2:$A$100, 0), 1)</f>
        <v>43296</v>
      </c>
      <c r="D670" s="5" t="str">
        <f aca="false">Def_Status_Montagem!$A$4</f>
        <v>Comprado / Esperando entrega</v>
      </c>
      <c r="E670" s="4" t="str">
        <f aca="false">Def_Status_Montagem!$B$4</f>
        <v>Contratada (inclui etiqueta)</v>
      </c>
      <c r="F670" s="7"/>
      <c r="G670" s="8"/>
      <c r="H670" s="7" t="str">
        <f aca="false" t="array" ref="H670:H670">INDEX(Def_Instancias_Equipamentos!$E$2:$E$4986, MATCH(K670, Def_Instancias_Equipamentos!$D$2:$D$4986, 0), 1)</f>
        <v>SI-01M2</v>
      </c>
      <c r="I670" s="8" t="str">
        <f aca="false" t="array" ref="I670:I670">INDEX(Def_Instancias_Equipamentos!$E$2:$E$4986, MATCH(L670, Def_Instancias_Equipamentos!$D$2:$D$4986, 0), 1)</f>
        <v>SI-01M2</v>
      </c>
      <c r="J670" s="8" t="str">
        <f aca="false">IF(H670=I670, "INTERNO", "EXTERNO")</f>
        <v>INTERNO</v>
      </c>
      <c r="K670" s="9" t="str">
        <f aca="false">Def_Instancias_Equipamentos!$D$377</f>
        <v>SI-01M2:DI-BPMPkup</v>
      </c>
      <c r="L670" s="4" t="str">
        <f aca="false">Def_Instancias_Equipamentos!$D$899</f>
        <v>SI-01M2:DI-BPMSigPatch</v>
      </c>
      <c r="M670" s="10" t="s">
        <v>69</v>
      </c>
      <c r="N670" s="17" t="s">
        <v>84</v>
      </c>
      <c r="O670" s="9" t="str">
        <f aca="false">Def_Sistemas_Conectores_Cabos!$B$8</f>
        <v>SMA-RP 50-ohm</v>
      </c>
      <c r="P670" s="4" t="str">
        <f aca="false">Def_Sistemas_Conectores_Cabos!$B$8</f>
        <v>SMA-RP 50-ohm</v>
      </c>
      <c r="Q670" s="8" t="s">
        <v>85</v>
      </c>
      <c r="R670" s="11" t="n">
        <v>0.5</v>
      </c>
      <c r="S670" s="11" t="n">
        <v>0.5</v>
      </c>
      <c r="T670" s="4" t="str">
        <f aca="false">Def_Sistemas_Conectores_Cabos!$C$8</f>
        <v>Cabo coaxial semi-rígido</v>
      </c>
      <c r="U670" s="18"/>
      <c r="V670" s="13"/>
    </row>
    <row r="671" customFormat="false" ht="15.75" hidden="true" customHeight="true" outlineLevel="0" collapsed="false">
      <c r="A671" s="4" t="str">
        <f aca="false">Def_Sistemas_Conectores_Cabos!$A$22</f>
        <v>BPM de elétrons</v>
      </c>
      <c r="B671" s="5" t="str">
        <f aca="false">Datas_Entregas!$A$3</f>
        <v>BTS/Anel</v>
      </c>
      <c r="C671" s="6" t="n">
        <f aca="false" t="array" ref="C671:C671">INDEX(Datas_Entregas!$B$2:$B$100, MATCH(B671, Datas_Entregas!$A$2:$A$100, 0), 1)</f>
        <v>43296</v>
      </c>
      <c r="D671" s="5" t="str">
        <f aca="false">Def_Status_Montagem!$A$4</f>
        <v>Comprado / Esperando entrega</v>
      </c>
      <c r="E671" s="4" t="str">
        <f aca="false">Def_Status_Montagem!$B$4</f>
        <v>Contratada (inclui etiqueta)</v>
      </c>
      <c r="F671" s="7"/>
      <c r="G671" s="8"/>
      <c r="H671" s="7" t="str">
        <f aca="false" t="array" ref="H671:H671">INDEX(Def_Instancias_Equipamentos!$E$2:$E$4986, MATCH(K671, Def_Instancias_Equipamentos!$D$2:$D$4986, 0), 1)</f>
        <v>SI-01SA</v>
      </c>
      <c r="I671" s="8" t="str">
        <f aca="false" t="array" ref="I671:I671">INDEX(Def_Instancias_Equipamentos!$E$2:$E$4986, MATCH(L671, Def_Instancias_Equipamentos!$D$2:$D$4986, 0), 1)</f>
        <v>SI-01SA</v>
      </c>
      <c r="J671" s="8" t="str">
        <f aca="false">IF(H671=I671, "INTERNO", "EXTERNO")</f>
        <v>INTERNO</v>
      </c>
      <c r="K671" s="9" t="str">
        <f aca="false">Def_Instancias_Equipamentos!$D$530</f>
        <v>SI-01SA:DI-BPMPkup-1</v>
      </c>
      <c r="L671" s="4" t="str">
        <f aca="false">Def_Instancias_Equipamentos!$D$1052</f>
        <v>SI-01SA:DI-BPMSigPatch-1</v>
      </c>
      <c r="M671" s="10" t="s">
        <v>69</v>
      </c>
      <c r="N671" s="17" t="s">
        <v>84</v>
      </c>
      <c r="O671" s="9" t="str">
        <f aca="false">Def_Sistemas_Conectores_Cabos!$B$8</f>
        <v>SMA-RP 50-ohm</v>
      </c>
      <c r="P671" s="4" t="str">
        <f aca="false">Def_Sistemas_Conectores_Cabos!$B$8</f>
        <v>SMA-RP 50-ohm</v>
      </c>
      <c r="Q671" s="8" t="s">
        <v>85</v>
      </c>
      <c r="R671" s="11" t="n">
        <v>0.5</v>
      </c>
      <c r="S671" s="11" t="n">
        <v>0.5</v>
      </c>
      <c r="T671" s="4" t="str">
        <f aca="false">Def_Sistemas_Conectores_Cabos!$C$8</f>
        <v>Cabo coaxial semi-rígido</v>
      </c>
      <c r="U671" s="18"/>
      <c r="V671" s="13"/>
    </row>
    <row r="672" customFormat="false" ht="15.75" hidden="true" customHeight="true" outlineLevel="0" collapsed="false">
      <c r="A672" s="4" t="str">
        <f aca="false">Def_Sistemas_Conectores_Cabos!$A$22</f>
        <v>BPM de elétrons</v>
      </c>
      <c r="B672" s="5" t="str">
        <f aca="false">Datas_Entregas!$A$3</f>
        <v>BTS/Anel</v>
      </c>
      <c r="C672" s="6" t="n">
        <f aca="false" t="array" ref="C672:C672">INDEX(Datas_Entregas!$B$2:$B$100, MATCH(B672, Datas_Entregas!$A$2:$A$100, 0), 1)</f>
        <v>43296</v>
      </c>
      <c r="D672" s="5" t="str">
        <f aca="false">Def_Status_Montagem!$A$4</f>
        <v>Comprado / Esperando entrega</v>
      </c>
      <c r="E672" s="4" t="str">
        <f aca="false">Def_Status_Montagem!$B$4</f>
        <v>Contratada (inclui etiqueta)</v>
      </c>
      <c r="F672" s="7"/>
      <c r="G672" s="8"/>
      <c r="H672" s="7" t="str">
        <f aca="false" t="array" ref="H672:H672">INDEX(Def_Instancias_Equipamentos!$E$2:$E$4986, MATCH(K672, Def_Instancias_Equipamentos!$D$2:$D$4986, 0), 1)</f>
        <v>SI-01SA</v>
      </c>
      <c r="I672" s="8" t="str">
        <f aca="false" t="array" ref="I672:I672">INDEX(Def_Instancias_Equipamentos!$E$2:$E$4986, MATCH(L672, Def_Instancias_Equipamentos!$D$2:$D$4986, 0), 1)</f>
        <v>SI-01SA</v>
      </c>
      <c r="J672" s="8" t="str">
        <f aca="false">IF(H672=I672, "INTERNO", "EXTERNO")</f>
        <v>INTERNO</v>
      </c>
      <c r="K672" s="9" t="str">
        <f aca="false">Def_Instancias_Equipamentos!$D$531</f>
        <v>SI-01SA:DI-BPMPkup-2</v>
      </c>
      <c r="L672" s="4" t="str">
        <f aca="false">Def_Instancias_Equipamentos!$D$1053</f>
        <v>SI-01SA:DI-BPMSigPatch-2</v>
      </c>
      <c r="M672" s="10" t="s">
        <v>69</v>
      </c>
      <c r="N672" s="17" t="s">
        <v>84</v>
      </c>
      <c r="O672" s="9" t="str">
        <f aca="false">Def_Sistemas_Conectores_Cabos!$B$8</f>
        <v>SMA-RP 50-ohm</v>
      </c>
      <c r="P672" s="4" t="str">
        <f aca="false">Def_Sistemas_Conectores_Cabos!$B$8</f>
        <v>SMA-RP 50-ohm</v>
      </c>
      <c r="Q672" s="8" t="s">
        <v>85</v>
      </c>
      <c r="R672" s="11" t="n">
        <v>0.5</v>
      </c>
      <c r="S672" s="11" t="n">
        <v>0.5</v>
      </c>
      <c r="T672" s="4" t="str">
        <f aca="false">Def_Sistemas_Conectores_Cabos!$C$8</f>
        <v>Cabo coaxial semi-rígido</v>
      </c>
      <c r="U672" s="18"/>
      <c r="V672" s="13"/>
    </row>
    <row r="673" customFormat="false" ht="15.75" hidden="true" customHeight="true" outlineLevel="0" collapsed="false">
      <c r="A673" s="4" t="str">
        <f aca="false">Def_Sistemas_Conectores_Cabos!$A$22</f>
        <v>BPM de elétrons</v>
      </c>
      <c r="B673" s="5" t="str">
        <f aca="false">Datas_Entregas!$A$3</f>
        <v>BTS/Anel</v>
      </c>
      <c r="C673" s="6" t="n">
        <f aca="false" t="array" ref="C673:C673">INDEX(Datas_Entregas!$B$2:$B$100, MATCH(B673, Datas_Entregas!$A$2:$A$100, 0), 1)</f>
        <v>43296</v>
      </c>
      <c r="D673" s="5" t="str">
        <f aca="false">Def_Status_Montagem!$A$4</f>
        <v>Comprado / Esperando entrega</v>
      </c>
      <c r="E673" s="4" t="str">
        <f aca="false">Def_Status_Montagem!$B$4</f>
        <v>Contratada (inclui etiqueta)</v>
      </c>
      <c r="F673" s="7"/>
      <c r="G673" s="8"/>
      <c r="H673" s="7" t="str">
        <f aca="false" t="array" ref="H673:H673">INDEX(Def_Instancias_Equipamentos!$E$2:$E$4986, MATCH(K673, Def_Instancias_Equipamentos!$D$2:$D$4986, 0), 1)</f>
        <v>SI-02C1</v>
      </c>
      <c r="I673" s="8" t="str">
        <f aca="false" t="array" ref="I673:I673">INDEX(Def_Instancias_Equipamentos!$E$2:$E$4986, MATCH(L673, Def_Instancias_Equipamentos!$D$2:$D$4986, 0), 1)</f>
        <v>SI-02C1</v>
      </c>
      <c r="J673" s="8" t="str">
        <f aca="false">IF(H673=I673, "INTERNO", "EXTERNO")</f>
        <v>INTERNO</v>
      </c>
      <c r="K673" s="9" t="str">
        <f aca="false">Def_Instancias_Equipamentos!$D$378</f>
        <v>SI-02C1:DI-BPMPkup-1</v>
      </c>
      <c r="L673" s="4" t="str">
        <f aca="false">Def_Instancias_Equipamentos!$D$900</f>
        <v>SI-02C1:DI-BPMSigPatch-1</v>
      </c>
      <c r="M673" s="10" t="s">
        <v>69</v>
      </c>
      <c r="N673" s="17" t="s">
        <v>84</v>
      </c>
      <c r="O673" s="9" t="str">
        <f aca="false">Def_Sistemas_Conectores_Cabos!$B$8</f>
        <v>SMA-RP 50-ohm</v>
      </c>
      <c r="P673" s="4" t="str">
        <f aca="false">Def_Sistemas_Conectores_Cabos!$B$8</f>
        <v>SMA-RP 50-ohm</v>
      </c>
      <c r="Q673" s="8" t="s">
        <v>85</v>
      </c>
      <c r="R673" s="11" t="n">
        <v>0.5</v>
      </c>
      <c r="S673" s="11" t="n">
        <v>0.5</v>
      </c>
      <c r="T673" s="4" t="str">
        <f aca="false">Def_Sistemas_Conectores_Cabos!$C$8</f>
        <v>Cabo coaxial semi-rígido</v>
      </c>
      <c r="U673" s="18"/>
      <c r="V673" s="13"/>
    </row>
    <row r="674" customFormat="false" ht="15.75" hidden="true" customHeight="true" outlineLevel="0" collapsed="false">
      <c r="A674" s="4" t="str">
        <f aca="false">Def_Sistemas_Conectores_Cabos!$A$22</f>
        <v>BPM de elétrons</v>
      </c>
      <c r="B674" s="5" t="str">
        <f aca="false">Datas_Entregas!$A$3</f>
        <v>BTS/Anel</v>
      </c>
      <c r="C674" s="6" t="n">
        <f aca="false" t="array" ref="C674:C674">INDEX(Datas_Entregas!$B$2:$B$100, MATCH(B674, Datas_Entregas!$A$2:$A$100, 0), 1)</f>
        <v>43296</v>
      </c>
      <c r="D674" s="5" t="str">
        <f aca="false">Def_Status_Montagem!$A$4</f>
        <v>Comprado / Esperando entrega</v>
      </c>
      <c r="E674" s="4" t="str">
        <f aca="false">Def_Status_Montagem!$B$4</f>
        <v>Contratada (inclui etiqueta)</v>
      </c>
      <c r="F674" s="7"/>
      <c r="G674" s="8"/>
      <c r="H674" s="7" t="str">
        <f aca="false" t="array" ref="H674:H674">INDEX(Def_Instancias_Equipamentos!$E$2:$E$4986, MATCH(K674, Def_Instancias_Equipamentos!$D$2:$D$4986, 0), 1)</f>
        <v>SI-02C1</v>
      </c>
      <c r="I674" s="8" t="str">
        <f aca="false" t="array" ref="I674:I674">INDEX(Def_Instancias_Equipamentos!$E$2:$E$4986, MATCH(L674, Def_Instancias_Equipamentos!$D$2:$D$4986, 0), 1)</f>
        <v>SI-02C1</v>
      </c>
      <c r="J674" s="8" t="str">
        <f aca="false">IF(H674=I674, "INTERNO", "EXTERNO")</f>
        <v>INTERNO</v>
      </c>
      <c r="K674" s="9" t="str">
        <f aca="false">Def_Instancias_Equipamentos!$D$379</f>
        <v>SI-02C1:DI-BPMPkup-2</v>
      </c>
      <c r="L674" s="4" t="str">
        <f aca="false">Def_Instancias_Equipamentos!$D$901</f>
        <v>SI-02C1:DI-BPMSigPatch-2</v>
      </c>
      <c r="M674" s="10" t="s">
        <v>69</v>
      </c>
      <c r="N674" s="17" t="s">
        <v>84</v>
      </c>
      <c r="O674" s="9" t="str">
        <f aca="false">Def_Sistemas_Conectores_Cabos!$B$8</f>
        <v>SMA-RP 50-ohm</v>
      </c>
      <c r="P674" s="4" t="str">
        <f aca="false">Def_Sistemas_Conectores_Cabos!$B$8</f>
        <v>SMA-RP 50-ohm</v>
      </c>
      <c r="Q674" s="8" t="s">
        <v>85</v>
      </c>
      <c r="R674" s="11" t="n">
        <v>0.5</v>
      </c>
      <c r="S674" s="11" t="n">
        <v>0.5</v>
      </c>
      <c r="T674" s="4" t="str">
        <f aca="false">Def_Sistemas_Conectores_Cabos!$C$8</f>
        <v>Cabo coaxial semi-rígido</v>
      </c>
      <c r="U674" s="18"/>
      <c r="V674" s="13"/>
    </row>
    <row r="675" customFormat="false" ht="15.75" hidden="true" customHeight="true" outlineLevel="0" collapsed="false">
      <c r="A675" s="4" t="str">
        <f aca="false">Def_Sistemas_Conectores_Cabos!$A$22</f>
        <v>BPM de elétrons</v>
      </c>
      <c r="B675" s="5" t="str">
        <f aca="false">Datas_Entregas!$A$3</f>
        <v>BTS/Anel</v>
      </c>
      <c r="C675" s="6" t="n">
        <f aca="false" t="array" ref="C675:C675">INDEX(Datas_Entregas!$B$2:$B$100, MATCH(B675, Datas_Entregas!$A$2:$A$100, 0), 1)</f>
        <v>43296</v>
      </c>
      <c r="D675" s="5" t="str">
        <f aca="false">Def_Status_Montagem!$A$4</f>
        <v>Comprado / Esperando entrega</v>
      </c>
      <c r="E675" s="4" t="str">
        <f aca="false">Def_Status_Montagem!$B$4</f>
        <v>Contratada (inclui etiqueta)</v>
      </c>
      <c r="F675" s="7"/>
      <c r="G675" s="8"/>
      <c r="H675" s="7" t="str">
        <f aca="false" t="array" ref="H675:H675">INDEX(Def_Instancias_Equipamentos!$E$2:$E$4986, MATCH(K675, Def_Instancias_Equipamentos!$D$2:$D$4986, 0), 1)</f>
        <v>SI-02C2</v>
      </c>
      <c r="I675" s="8" t="str">
        <f aca="false" t="array" ref="I675:I675">INDEX(Def_Instancias_Equipamentos!$E$2:$E$4986, MATCH(L675, Def_Instancias_Equipamentos!$D$2:$D$4986, 0), 1)</f>
        <v>SI-02C2</v>
      </c>
      <c r="J675" s="8" t="str">
        <f aca="false">IF(H675=I675, "INTERNO", "EXTERNO")</f>
        <v>INTERNO</v>
      </c>
      <c r="K675" s="9" t="str">
        <f aca="false">Def_Instancias_Equipamentos!$D$380</f>
        <v>SI-02C2:DI-BPMPkup</v>
      </c>
      <c r="L675" s="4" t="str">
        <f aca="false">Def_Instancias_Equipamentos!$D$902</f>
        <v>SI-02C2:DI-BPMSigPatch</v>
      </c>
      <c r="M675" s="10" t="s">
        <v>69</v>
      </c>
      <c r="N675" s="17" t="s">
        <v>84</v>
      </c>
      <c r="O675" s="9" t="str">
        <f aca="false">Def_Sistemas_Conectores_Cabos!$B$8</f>
        <v>SMA-RP 50-ohm</v>
      </c>
      <c r="P675" s="4" t="str">
        <f aca="false">Def_Sistemas_Conectores_Cabos!$B$8</f>
        <v>SMA-RP 50-ohm</v>
      </c>
      <c r="Q675" s="8" t="s">
        <v>85</v>
      </c>
      <c r="R675" s="11" t="n">
        <v>0.5</v>
      </c>
      <c r="S675" s="11" t="n">
        <v>0.5</v>
      </c>
      <c r="T675" s="4" t="str">
        <f aca="false">Def_Sistemas_Conectores_Cabos!$C$8</f>
        <v>Cabo coaxial semi-rígido</v>
      </c>
      <c r="U675" s="18"/>
      <c r="V675" s="13"/>
    </row>
    <row r="676" customFormat="false" ht="15.75" hidden="true" customHeight="true" outlineLevel="0" collapsed="false">
      <c r="A676" s="4" t="str">
        <f aca="false">Def_Sistemas_Conectores_Cabos!$A$22</f>
        <v>BPM de elétrons</v>
      </c>
      <c r="B676" s="5" t="str">
        <f aca="false">Datas_Entregas!$A$3</f>
        <v>BTS/Anel</v>
      </c>
      <c r="C676" s="6" t="n">
        <f aca="false" t="array" ref="C676:C676">INDEX(Datas_Entregas!$B$2:$B$100, MATCH(B676, Datas_Entregas!$A$2:$A$100, 0), 1)</f>
        <v>43296</v>
      </c>
      <c r="D676" s="5" t="str">
        <f aca="false">Def_Status_Montagem!$A$4</f>
        <v>Comprado / Esperando entrega</v>
      </c>
      <c r="E676" s="4" t="str">
        <f aca="false">Def_Status_Montagem!$B$4</f>
        <v>Contratada (inclui etiqueta)</v>
      </c>
      <c r="F676" s="7"/>
      <c r="G676" s="8"/>
      <c r="H676" s="7" t="str">
        <f aca="false" t="array" ref="H676:H676">INDEX(Def_Instancias_Equipamentos!$E$2:$E$4986, MATCH(K676, Def_Instancias_Equipamentos!$D$2:$D$4986, 0), 1)</f>
        <v>SI-02C3</v>
      </c>
      <c r="I676" s="8" t="str">
        <f aca="false" t="array" ref="I676:I676">INDEX(Def_Instancias_Equipamentos!$E$2:$E$4986, MATCH(L676, Def_Instancias_Equipamentos!$D$2:$D$4986, 0), 1)</f>
        <v>SI-02C3</v>
      </c>
      <c r="J676" s="8" t="str">
        <f aca="false">IF(H676=I676, "INTERNO", "EXTERNO")</f>
        <v>INTERNO</v>
      </c>
      <c r="K676" s="9" t="str">
        <f aca="false">Def_Instancias_Equipamentos!$D$381</f>
        <v>SI-02C3:DI-BPMPkup-1</v>
      </c>
      <c r="L676" s="4" t="str">
        <f aca="false">Def_Instancias_Equipamentos!$D$903</f>
        <v>SI-02C3:DI-BPMSigPatch-1</v>
      </c>
      <c r="M676" s="10" t="s">
        <v>69</v>
      </c>
      <c r="N676" s="17" t="s">
        <v>84</v>
      </c>
      <c r="O676" s="9" t="str">
        <f aca="false">Def_Sistemas_Conectores_Cabos!$B$8</f>
        <v>SMA-RP 50-ohm</v>
      </c>
      <c r="P676" s="4" t="str">
        <f aca="false">Def_Sistemas_Conectores_Cabos!$B$8</f>
        <v>SMA-RP 50-ohm</v>
      </c>
      <c r="Q676" s="8" t="s">
        <v>85</v>
      </c>
      <c r="R676" s="11" t="n">
        <v>0.5</v>
      </c>
      <c r="S676" s="11" t="n">
        <v>0.5</v>
      </c>
      <c r="T676" s="4" t="str">
        <f aca="false">Def_Sistemas_Conectores_Cabos!$C$8</f>
        <v>Cabo coaxial semi-rígido</v>
      </c>
      <c r="U676" s="18"/>
      <c r="V676" s="13"/>
    </row>
    <row r="677" customFormat="false" ht="15.75" hidden="true" customHeight="true" outlineLevel="0" collapsed="false">
      <c r="A677" s="4" t="str">
        <f aca="false">Def_Sistemas_Conectores_Cabos!$A$22</f>
        <v>BPM de elétrons</v>
      </c>
      <c r="B677" s="5" t="str">
        <f aca="false">Datas_Entregas!$A$3</f>
        <v>BTS/Anel</v>
      </c>
      <c r="C677" s="6" t="n">
        <f aca="false" t="array" ref="C677:C677">INDEX(Datas_Entregas!$B$2:$B$100, MATCH(B677, Datas_Entregas!$A$2:$A$100, 0), 1)</f>
        <v>43296</v>
      </c>
      <c r="D677" s="5" t="str">
        <f aca="false">Def_Status_Montagem!$A$4</f>
        <v>Comprado / Esperando entrega</v>
      </c>
      <c r="E677" s="4" t="str">
        <f aca="false">Def_Status_Montagem!$B$4</f>
        <v>Contratada (inclui etiqueta)</v>
      </c>
      <c r="F677" s="7"/>
      <c r="G677" s="8"/>
      <c r="H677" s="7" t="str">
        <f aca="false" t="array" ref="H677:H677">INDEX(Def_Instancias_Equipamentos!$E$2:$E$4986, MATCH(K677, Def_Instancias_Equipamentos!$D$2:$D$4986, 0), 1)</f>
        <v>SI-02C3</v>
      </c>
      <c r="I677" s="8" t="str">
        <f aca="false" t="array" ref="I677:I677">INDEX(Def_Instancias_Equipamentos!$E$2:$E$4986, MATCH(L677, Def_Instancias_Equipamentos!$D$2:$D$4986, 0), 1)</f>
        <v>SI-02C3</v>
      </c>
      <c r="J677" s="8" t="str">
        <f aca="false">IF(H677=I677, "INTERNO", "EXTERNO")</f>
        <v>INTERNO</v>
      </c>
      <c r="K677" s="9" t="str">
        <f aca="false">Def_Instancias_Equipamentos!$D$382</f>
        <v>SI-02C3:DI-BPMPkup-2</v>
      </c>
      <c r="L677" s="4" t="str">
        <f aca="false">Def_Instancias_Equipamentos!$D$904</f>
        <v>SI-02C3:DI-BPMSigPatch-2</v>
      </c>
      <c r="M677" s="10" t="s">
        <v>69</v>
      </c>
      <c r="N677" s="17" t="s">
        <v>84</v>
      </c>
      <c r="O677" s="9" t="str">
        <f aca="false">Def_Sistemas_Conectores_Cabos!$B$8</f>
        <v>SMA-RP 50-ohm</v>
      </c>
      <c r="P677" s="4" t="str">
        <f aca="false">Def_Sistemas_Conectores_Cabos!$B$8</f>
        <v>SMA-RP 50-ohm</v>
      </c>
      <c r="Q677" s="8" t="s">
        <v>85</v>
      </c>
      <c r="R677" s="11" t="n">
        <v>0.5</v>
      </c>
      <c r="S677" s="11" t="n">
        <v>0.5</v>
      </c>
      <c r="T677" s="4" t="str">
        <f aca="false">Def_Sistemas_Conectores_Cabos!$C$8</f>
        <v>Cabo coaxial semi-rígido</v>
      </c>
      <c r="U677" s="18"/>
      <c r="V677" s="13"/>
    </row>
    <row r="678" customFormat="false" ht="15.75" hidden="true" customHeight="true" outlineLevel="0" collapsed="false">
      <c r="A678" s="4" t="str">
        <f aca="false">Def_Sistemas_Conectores_Cabos!$A$22</f>
        <v>BPM de elétrons</v>
      </c>
      <c r="B678" s="5" t="str">
        <f aca="false">Datas_Entregas!$A$3</f>
        <v>BTS/Anel</v>
      </c>
      <c r="C678" s="6" t="n">
        <f aca="false" t="array" ref="C678:C678">INDEX(Datas_Entregas!$B$2:$B$100, MATCH(B678, Datas_Entregas!$A$2:$A$100, 0), 1)</f>
        <v>43296</v>
      </c>
      <c r="D678" s="5" t="str">
        <f aca="false">Def_Status_Montagem!$A$4</f>
        <v>Comprado / Esperando entrega</v>
      </c>
      <c r="E678" s="4" t="str">
        <f aca="false">Def_Status_Montagem!$B$4</f>
        <v>Contratada (inclui etiqueta)</v>
      </c>
      <c r="F678" s="7"/>
      <c r="G678" s="8"/>
      <c r="H678" s="7" t="str">
        <f aca="false" t="array" ref="H678:H678">INDEX(Def_Instancias_Equipamentos!$E$2:$E$4986, MATCH(K678, Def_Instancias_Equipamentos!$D$2:$D$4986, 0), 1)</f>
        <v>SI-02C4</v>
      </c>
      <c r="I678" s="8" t="str">
        <f aca="false" t="array" ref="I678:I678">INDEX(Def_Instancias_Equipamentos!$E$2:$E$4986, MATCH(L678, Def_Instancias_Equipamentos!$D$2:$D$4986, 0), 1)</f>
        <v>SI-02C4</v>
      </c>
      <c r="J678" s="8" t="str">
        <f aca="false">IF(H678=I678, "INTERNO", "EXTERNO")</f>
        <v>INTERNO</v>
      </c>
      <c r="K678" s="9" t="str">
        <f aca="false">Def_Instancias_Equipamentos!$D$383</f>
        <v>SI-02C4:DI-BPMPkup</v>
      </c>
      <c r="L678" s="4" t="str">
        <f aca="false">Def_Instancias_Equipamentos!$D$905</f>
        <v>SI-02C4:DI-BPMSigPatch</v>
      </c>
      <c r="M678" s="10" t="s">
        <v>69</v>
      </c>
      <c r="N678" s="17" t="s">
        <v>84</v>
      </c>
      <c r="O678" s="9" t="str">
        <f aca="false">Def_Sistemas_Conectores_Cabos!$B$8</f>
        <v>SMA-RP 50-ohm</v>
      </c>
      <c r="P678" s="4" t="str">
        <f aca="false">Def_Sistemas_Conectores_Cabos!$B$8</f>
        <v>SMA-RP 50-ohm</v>
      </c>
      <c r="Q678" s="8" t="s">
        <v>85</v>
      </c>
      <c r="R678" s="11" t="n">
        <v>0.5</v>
      </c>
      <c r="S678" s="11" t="n">
        <v>0.5</v>
      </c>
      <c r="T678" s="4" t="str">
        <f aca="false">Def_Sistemas_Conectores_Cabos!$C$8</f>
        <v>Cabo coaxial semi-rígido</v>
      </c>
      <c r="U678" s="18"/>
      <c r="V678" s="13"/>
    </row>
    <row r="679" customFormat="false" ht="15.75" hidden="true" customHeight="true" outlineLevel="0" collapsed="false">
      <c r="A679" s="4" t="str">
        <f aca="false">Def_Sistemas_Conectores_Cabos!$A$22</f>
        <v>BPM de elétrons</v>
      </c>
      <c r="B679" s="5" t="str">
        <f aca="false">Datas_Entregas!$A$3</f>
        <v>BTS/Anel</v>
      </c>
      <c r="C679" s="6" t="n">
        <f aca="false" t="array" ref="C679:C679">INDEX(Datas_Entregas!$B$2:$B$100, MATCH(B679, Datas_Entregas!$A$2:$A$100, 0), 1)</f>
        <v>43296</v>
      </c>
      <c r="D679" s="5" t="str">
        <f aca="false">Def_Status_Montagem!$A$4</f>
        <v>Comprado / Esperando entrega</v>
      </c>
      <c r="E679" s="4" t="str">
        <f aca="false">Def_Status_Montagem!$B$4</f>
        <v>Contratada (inclui etiqueta)</v>
      </c>
      <c r="F679" s="7"/>
      <c r="G679" s="8"/>
      <c r="H679" s="7" t="str">
        <f aca="false" t="array" ref="H679:H679">INDEX(Def_Instancias_Equipamentos!$E$2:$E$4986, MATCH(K679, Def_Instancias_Equipamentos!$D$2:$D$4986, 0), 1)</f>
        <v>SI-02M1</v>
      </c>
      <c r="I679" s="8" t="str">
        <f aca="false" t="array" ref="I679:I679">INDEX(Def_Instancias_Equipamentos!$E$2:$E$4986, MATCH(L679, Def_Instancias_Equipamentos!$D$2:$D$4986, 0), 1)</f>
        <v>SI-02M1</v>
      </c>
      <c r="J679" s="8" t="str">
        <f aca="false">IF(H679=I679, "INTERNO", "EXTERNO")</f>
        <v>INTERNO</v>
      </c>
      <c r="K679" s="9" t="str">
        <f aca="false">Def_Instancias_Equipamentos!$D$384</f>
        <v>SI-02M1:DI-BPMPkup</v>
      </c>
      <c r="L679" s="4" t="str">
        <f aca="false">Def_Instancias_Equipamentos!$D$906</f>
        <v>SI-02M1:DI-BPMSigPatch</v>
      </c>
      <c r="M679" s="10" t="s">
        <v>69</v>
      </c>
      <c r="N679" s="17" t="s">
        <v>84</v>
      </c>
      <c r="O679" s="9" t="str">
        <f aca="false">Def_Sistemas_Conectores_Cabos!$B$8</f>
        <v>SMA-RP 50-ohm</v>
      </c>
      <c r="P679" s="4" t="str">
        <f aca="false">Def_Sistemas_Conectores_Cabos!$B$8</f>
        <v>SMA-RP 50-ohm</v>
      </c>
      <c r="Q679" s="8" t="s">
        <v>85</v>
      </c>
      <c r="R679" s="11" t="n">
        <v>0.5</v>
      </c>
      <c r="S679" s="11" t="n">
        <v>0.5</v>
      </c>
      <c r="T679" s="4" t="str">
        <f aca="false">Def_Sistemas_Conectores_Cabos!$C$8</f>
        <v>Cabo coaxial semi-rígido</v>
      </c>
      <c r="U679" s="18"/>
      <c r="V679" s="13"/>
    </row>
    <row r="680" customFormat="false" ht="15.75" hidden="true" customHeight="true" outlineLevel="0" collapsed="false">
      <c r="A680" s="4" t="str">
        <f aca="false">Def_Sistemas_Conectores_Cabos!$A$22</f>
        <v>BPM de elétrons</v>
      </c>
      <c r="B680" s="5" t="str">
        <f aca="false">Datas_Entregas!$A$3</f>
        <v>BTS/Anel</v>
      </c>
      <c r="C680" s="6" t="n">
        <f aca="false" t="array" ref="C680:C680">INDEX(Datas_Entregas!$B$2:$B$100, MATCH(B680, Datas_Entregas!$A$2:$A$100, 0), 1)</f>
        <v>43296</v>
      </c>
      <c r="D680" s="5" t="str">
        <f aca="false">Def_Status_Montagem!$A$4</f>
        <v>Comprado / Esperando entrega</v>
      </c>
      <c r="E680" s="4" t="str">
        <f aca="false">Def_Status_Montagem!$B$4</f>
        <v>Contratada (inclui etiqueta)</v>
      </c>
      <c r="F680" s="7"/>
      <c r="G680" s="8"/>
      <c r="H680" s="7" t="str">
        <f aca="false" t="array" ref="H680:H680">INDEX(Def_Instancias_Equipamentos!$E$2:$E$4986, MATCH(K680, Def_Instancias_Equipamentos!$D$2:$D$4986, 0), 1)</f>
        <v>SI-02M2</v>
      </c>
      <c r="I680" s="8" t="str">
        <f aca="false" t="array" ref="I680:I680">INDEX(Def_Instancias_Equipamentos!$E$2:$E$4986, MATCH(L680, Def_Instancias_Equipamentos!$D$2:$D$4986, 0), 1)</f>
        <v>SI-02M2</v>
      </c>
      <c r="J680" s="8" t="str">
        <f aca="false">IF(H680=I680, "INTERNO", "EXTERNO")</f>
        <v>INTERNO</v>
      </c>
      <c r="K680" s="9" t="str">
        <f aca="false">Def_Instancias_Equipamentos!$D$385</f>
        <v>SI-02M2:DI-BPMPkup</v>
      </c>
      <c r="L680" s="4" t="str">
        <f aca="false">Def_Instancias_Equipamentos!$D$907</f>
        <v>SI-02M2:DI-BPMSigPatch</v>
      </c>
      <c r="M680" s="10" t="s">
        <v>69</v>
      </c>
      <c r="N680" s="17" t="s">
        <v>84</v>
      </c>
      <c r="O680" s="9" t="str">
        <f aca="false">Def_Sistemas_Conectores_Cabos!$B$8</f>
        <v>SMA-RP 50-ohm</v>
      </c>
      <c r="P680" s="4" t="str">
        <f aca="false">Def_Sistemas_Conectores_Cabos!$B$8</f>
        <v>SMA-RP 50-ohm</v>
      </c>
      <c r="Q680" s="8" t="s">
        <v>85</v>
      </c>
      <c r="R680" s="11" t="n">
        <v>0.5</v>
      </c>
      <c r="S680" s="11" t="n">
        <v>0.5</v>
      </c>
      <c r="T680" s="4" t="str">
        <f aca="false">Def_Sistemas_Conectores_Cabos!$C$8</f>
        <v>Cabo coaxial semi-rígido</v>
      </c>
      <c r="U680" s="18"/>
      <c r="V680" s="13"/>
    </row>
    <row r="681" customFormat="false" ht="15.75" hidden="true" customHeight="true" outlineLevel="0" collapsed="false">
      <c r="A681" s="4" t="str">
        <f aca="false">Def_Sistemas_Conectores_Cabos!$A$22</f>
        <v>BPM de elétrons</v>
      </c>
      <c r="B681" s="5" t="str">
        <f aca="false">Datas_Entregas!$A$3</f>
        <v>BTS/Anel</v>
      </c>
      <c r="C681" s="6" t="n">
        <f aca="false" t="array" ref="C681:C681">INDEX(Datas_Entregas!$B$2:$B$100, MATCH(B681, Datas_Entregas!$A$2:$A$100, 0), 1)</f>
        <v>43296</v>
      </c>
      <c r="D681" s="5" t="str">
        <f aca="false">Def_Status_Montagem!$A$4</f>
        <v>Comprado / Esperando entrega</v>
      </c>
      <c r="E681" s="4" t="str">
        <f aca="false">Def_Status_Montagem!$B$4</f>
        <v>Contratada (inclui etiqueta)</v>
      </c>
      <c r="F681" s="7"/>
      <c r="G681" s="8"/>
      <c r="H681" s="7" t="str">
        <f aca="false" t="array" ref="H681:H681">INDEX(Def_Instancias_Equipamentos!$E$2:$E$4986, MATCH(K681, Def_Instancias_Equipamentos!$D$2:$D$4986, 0), 1)</f>
        <v>SI-02SB</v>
      </c>
      <c r="I681" s="8" t="str">
        <f aca="false" t="array" ref="I681:I681">INDEX(Def_Instancias_Equipamentos!$E$2:$E$4986, MATCH(L681, Def_Instancias_Equipamentos!$D$2:$D$4986, 0), 1)</f>
        <v>SI-02SB</v>
      </c>
      <c r="J681" s="8" t="str">
        <f aca="false">IF(H681=I681, "INTERNO", "EXTERNO")</f>
        <v>INTERNO</v>
      </c>
      <c r="K681" s="9" t="str">
        <f aca="false">Def_Instancias_Equipamentos!$D$532</f>
        <v>SI-02SB:DI-BPMPkup-1</v>
      </c>
      <c r="L681" s="4" t="str">
        <f aca="false">Def_Instancias_Equipamentos!$D$1054</f>
        <v>SI-02SB:DI-BPMSigPatch-1</v>
      </c>
      <c r="M681" s="10" t="s">
        <v>69</v>
      </c>
      <c r="N681" s="17" t="s">
        <v>84</v>
      </c>
      <c r="O681" s="9" t="str">
        <f aca="false">Def_Sistemas_Conectores_Cabos!$B$8</f>
        <v>SMA-RP 50-ohm</v>
      </c>
      <c r="P681" s="4" t="str">
        <f aca="false">Def_Sistemas_Conectores_Cabos!$B$8</f>
        <v>SMA-RP 50-ohm</v>
      </c>
      <c r="Q681" s="8" t="s">
        <v>85</v>
      </c>
      <c r="R681" s="11" t="n">
        <v>0.5</v>
      </c>
      <c r="S681" s="11" t="n">
        <v>0.5</v>
      </c>
      <c r="T681" s="4" t="str">
        <f aca="false">Def_Sistemas_Conectores_Cabos!$C$8</f>
        <v>Cabo coaxial semi-rígido</v>
      </c>
      <c r="U681" s="18"/>
      <c r="V681" s="13"/>
    </row>
    <row r="682" customFormat="false" ht="15.75" hidden="true" customHeight="true" outlineLevel="0" collapsed="false">
      <c r="A682" s="4" t="str">
        <f aca="false">Def_Sistemas_Conectores_Cabos!$A$22</f>
        <v>BPM de elétrons</v>
      </c>
      <c r="B682" s="5" t="str">
        <f aca="false">Datas_Entregas!$A$3</f>
        <v>BTS/Anel</v>
      </c>
      <c r="C682" s="6" t="n">
        <f aca="false" t="array" ref="C682:C682">INDEX(Datas_Entregas!$B$2:$B$100, MATCH(B682, Datas_Entregas!$A$2:$A$100, 0), 1)</f>
        <v>43296</v>
      </c>
      <c r="D682" s="5" t="str">
        <f aca="false">Def_Status_Montagem!$A$4</f>
        <v>Comprado / Esperando entrega</v>
      </c>
      <c r="E682" s="4" t="str">
        <f aca="false">Def_Status_Montagem!$B$4</f>
        <v>Contratada (inclui etiqueta)</v>
      </c>
      <c r="F682" s="7"/>
      <c r="G682" s="8"/>
      <c r="H682" s="7" t="str">
        <f aca="false" t="array" ref="H682:H682">INDEX(Def_Instancias_Equipamentos!$E$2:$E$4986, MATCH(K682, Def_Instancias_Equipamentos!$D$2:$D$4986, 0), 1)</f>
        <v>SI-02SB</v>
      </c>
      <c r="I682" s="8" t="str">
        <f aca="false" t="array" ref="I682:I682">INDEX(Def_Instancias_Equipamentos!$E$2:$E$4986, MATCH(L682, Def_Instancias_Equipamentos!$D$2:$D$4986, 0), 1)</f>
        <v>SI-02SB</v>
      </c>
      <c r="J682" s="8" t="str">
        <f aca="false">IF(H682=I682, "INTERNO", "EXTERNO")</f>
        <v>INTERNO</v>
      </c>
      <c r="K682" s="9" t="str">
        <f aca="false">Def_Instancias_Equipamentos!$D$533</f>
        <v>SI-02SB:DI-BPMPkup-2</v>
      </c>
      <c r="L682" s="4" t="str">
        <f aca="false">Def_Instancias_Equipamentos!$D$1055</f>
        <v>SI-02SB:DI-BPMSigPatch-2</v>
      </c>
      <c r="M682" s="10" t="s">
        <v>69</v>
      </c>
      <c r="N682" s="17" t="s">
        <v>84</v>
      </c>
      <c r="O682" s="9" t="str">
        <f aca="false">Def_Sistemas_Conectores_Cabos!$B$8</f>
        <v>SMA-RP 50-ohm</v>
      </c>
      <c r="P682" s="4" t="str">
        <f aca="false">Def_Sistemas_Conectores_Cabos!$B$8</f>
        <v>SMA-RP 50-ohm</v>
      </c>
      <c r="Q682" s="8" t="s">
        <v>85</v>
      </c>
      <c r="R682" s="11" t="n">
        <v>0.5</v>
      </c>
      <c r="S682" s="11" t="n">
        <v>0.5</v>
      </c>
      <c r="T682" s="4" t="str">
        <f aca="false">Def_Sistemas_Conectores_Cabos!$C$8</f>
        <v>Cabo coaxial semi-rígido</v>
      </c>
      <c r="U682" s="18"/>
      <c r="V682" s="13"/>
    </row>
    <row r="683" customFormat="false" ht="15.75" hidden="true" customHeight="true" outlineLevel="0" collapsed="false">
      <c r="A683" s="4" t="str">
        <f aca="false">Def_Sistemas_Conectores_Cabos!$A$22</f>
        <v>BPM de elétrons</v>
      </c>
      <c r="B683" s="5" t="str">
        <f aca="false">Datas_Entregas!$A$3</f>
        <v>BTS/Anel</v>
      </c>
      <c r="C683" s="6" t="n">
        <f aca="false" t="array" ref="C683:C683">INDEX(Datas_Entregas!$B$2:$B$100, MATCH(B683, Datas_Entregas!$A$2:$A$100, 0), 1)</f>
        <v>43296</v>
      </c>
      <c r="D683" s="5" t="str">
        <f aca="false">Def_Status_Montagem!$A$4</f>
        <v>Comprado / Esperando entrega</v>
      </c>
      <c r="E683" s="4" t="str">
        <f aca="false">Def_Status_Montagem!$B$4</f>
        <v>Contratada (inclui etiqueta)</v>
      </c>
      <c r="F683" s="7"/>
      <c r="G683" s="8"/>
      <c r="H683" s="7" t="str">
        <f aca="false" t="array" ref="H683:H683">INDEX(Def_Instancias_Equipamentos!$E$2:$E$4986, MATCH(K683, Def_Instancias_Equipamentos!$D$2:$D$4986, 0), 1)</f>
        <v>SI-03C1</v>
      </c>
      <c r="I683" s="8" t="str">
        <f aca="false" t="array" ref="I683:I683">INDEX(Def_Instancias_Equipamentos!$E$2:$E$4986, MATCH(L683, Def_Instancias_Equipamentos!$D$2:$D$4986, 0), 1)</f>
        <v>SI-03C1</v>
      </c>
      <c r="J683" s="8" t="str">
        <f aca="false">IF(H683=I683, "INTERNO", "EXTERNO")</f>
        <v>INTERNO</v>
      </c>
      <c r="K683" s="9" t="str">
        <f aca="false">Def_Instancias_Equipamentos!$D$386</f>
        <v>SI-03C1:DI-BPMPkup-1</v>
      </c>
      <c r="L683" s="4" t="str">
        <f aca="false">Def_Instancias_Equipamentos!$D$908</f>
        <v>SI-03C1:DI-BPMSigPatch-1</v>
      </c>
      <c r="M683" s="10" t="s">
        <v>69</v>
      </c>
      <c r="N683" s="17" t="s">
        <v>84</v>
      </c>
      <c r="O683" s="9" t="str">
        <f aca="false">Def_Sistemas_Conectores_Cabos!$B$8</f>
        <v>SMA-RP 50-ohm</v>
      </c>
      <c r="P683" s="4" t="str">
        <f aca="false">Def_Sistemas_Conectores_Cabos!$B$8</f>
        <v>SMA-RP 50-ohm</v>
      </c>
      <c r="Q683" s="8" t="s">
        <v>85</v>
      </c>
      <c r="R683" s="11" t="n">
        <v>0.5</v>
      </c>
      <c r="S683" s="11" t="n">
        <v>0.5</v>
      </c>
      <c r="T683" s="4" t="str">
        <f aca="false">Def_Sistemas_Conectores_Cabos!$C$8</f>
        <v>Cabo coaxial semi-rígido</v>
      </c>
      <c r="U683" s="18"/>
      <c r="V683" s="13"/>
    </row>
    <row r="684" customFormat="false" ht="15.75" hidden="true" customHeight="true" outlineLevel="0" collapsed="false">
      <c r="A684" s="4" t="str">
        <f aca="false">Def_Sistemas_Conectores_Cabos!$A$22</f>
        <v>BPM de elétrons</v>
      </c>
      <c r="B684" s="5" t="str">
        <f aca="false">Datas_Entregas!$A$3</f>
        <v>BTS/Anel</v>
      </c>
      <c r="C684" s="6" t="n">
        <f aca="false" t="array" ref="C684:C684">INDEX(Datas_Entregas!$B$2:$B$100, MATCH(B684, Datas_Entregas!$A$2:$A$100, 0), 1)</f>
        <v>43296</v>
      </c>
      <c r="D684" s="5" t="str">
        <f aca="false">Def_Status_Montagem!$A$4</f>
        <v>Comprado / Esperando entrega</v>
      </c>
      <c r="E684" s="4" t="str">
        <f aca="false">Def_Status_Montagem!$B$4</f>
        <v>Contratada (inclui etiqueta)</v>
      </c>
      <c r="F684" s="7"/>
      <c r="G684" s="8"/>
      <c r="H684" s="7" t="str">
        <f aca="false" t="array" ref="H684:H684">INDEX(Def_Instancias_Equipamentos!$E$2:$E$4986, MATCH(K684, Def_Instancias_Equipamentos!$D$2:$D$4986, 0), 1)</f>
        <v>SI-03C1</v>
      </c>
      <c r="I684" s="8" t="str">
        <f aca="false" t="array" ref="I684:I684">INDEX(Def_Instancias_Equipamentos!$E$2:$E$4986, MATCH(L684, Def_Instancias_Equipamentos!$D$2:$D$4986, 0), 1)</f>
        <v>SI-03C1</v>
      </c>
      <c r="J684" s="8" t="str">
        <f aca="false">IF(H684=I684, "INTERNO", "EXTERNO")</f>
        <v>INTERNO</v>
      </c>
      <c r="K684" s="9" t="str">
        <f aca="false">Def_Instancias_Equipamentos!$D$387</f>
        <v>SI-03C1:DI-BPMPkup-2</v>
      </c>
      <c r="L684" s="4" t="str">
        <f aca="false">Def_Instancias_Equipamentos!$D$909</f>
        <v>SI-03C1:DI-BPMSigPatch-2</v>
      </c>
      <c r="M684" s="10" t="s">
        <v>69</v>
      </c>
      <c r="N684" s="17" t="s">
        <v>84</v>
      </c>
      <c r="O684" s="9" t="str">
        <f aca="false">Def_Sistemas_Conectores_Cabos!$B$8</f>
        <v>SMA-RP 50-ohm</v>
      </c>
      <c r="P684" s="4" t="str">
        <f aca="false">Def_Sistemas_Conectores_Cabos!$B$8</f>
        <v>SMA-RP 50-ohm</v>
      </c>
      <c r="Q684" s="8" t="s">
        <v>85</v>
      </c>
      <c r="R684" s="11" t="n">
        <v>0.5</v>
      </c>
      <c r="S684" s="11" t="n">
        <v>0.5</v>
      </c>
      <c r="T684" s="4" t="str">
        <f aca="false">Def_Sistemas_Conectores_Cabos!$C$8</f>
        <v>Cabo coaxial semi-rígido</v>
      </c>
      <c r="U684" s="18"/>
      <c r="V684" s="13"/>
    </row>
    <row r="685" customFormat="false" ht="15.75" hidden="true" customHeight="true" outlineLevel="0" collapsed="false">
      <c r="A685" s="4" t="str">
        <f aca="false">Def_Sistemas_Conectores_Cabos!$A$22</f>
        <v>BPM de elétrons</v>
      </c>
      <c r="B685" s="5" t="str">
        <f aca="false">Datas_Entregas!$A$3</f>
        <v>BTS/Anel</v>
      </c>
      <c r="C685" s="6" t="n">
        <f aca="false" t="array" ref="C685:C685">INDEX(Datas_Entregas!$B$2:$B$100, MATCH(B685, Datas_Entregas!$A$2:$A$100, 0), 1)</f>
        <v>43296</v>
      </c>
      <c r="D685" s="5" t="str">
        <f aca="false">Def_Status_Montagem!$A$4</f>
        <v>Comprado / Esperando entrega</v>
      </c>
      <c r="E685" s="4" t="str">
        <f aca="false">Def_Status_Montagem!$B$4</f>
        <v>Contratada (inclui etiqueta)</v>
      </c>
      <c r="F685" s="7"/>
      <c r="G685" s="8"/>
      <c r="H685" s="7" t="str">
        <f aca="false" t="array" ref="H685:H685">INDEX(Def_Instancias_Equipamentos!$E$2:$E$4986, MATCH(K685, Def_Instancias_Equipamentos!$D$2:$D$4986, 0), 1)</f>
        <v>SI-03C2</v>
      </c>
      <c r="I685" s="8" t="str">
        <f aca="false" t="array" ref="I685:I685">INDEX(Def_Instancias_Equipamentos!$E$2:$E$4986, MATCH(L685, Def_Instancias_Equipamentos!$D$2:$D$4986, 0), 1)</f>
        <v>SI-03C2</v>
      </c>
      <c r="J685" s="8" t="str">
        <f aca="false">IF(H685=I685, "INTERNO", "EXTERNO")</f>
        <v>INTERNO</v>
      </c>
      <c r="K685" s="9" t="str">
        <f aca="false">Def_Instancias_Equipamentos!$D$388</f>
        <v>SI-03C2:DI-BPMPkup</v>
      </c>
      <c r="L685" s="4" t="str">
        <f aca="false">Def_Instancias_Equipamentos!$D$910</f>
        <v>SI-03C2:DI-BPMSigPatch</v>
      </c>
      <c r="M685" s="10" t="s">
        <v>69</v>
      </c>
      <c r="N685" s="17" t="s">
        <v>84</v>
      </c>
      <c r="O685" s="9" t="str">
        <f aca="false">Def_Sistemas_Conectores_Cabos!$B$8</f>
        <v>SMA-RP 50-ohm</v>
      </c>
      <c r="P685" s="4" t="str">
        <f aca="false">Def_Sistemas_Conectores_Cabos!$B$8</f>
        <v>SMA-RP 50-ohm</v>
      </c>
      <c r="Q685" s="8" t="s">
        <v>85</v>
      </c>
      <c r="R685" s="11" t="n">
        <v>0.5</v>
      </c>
      <c r="S685" s="11" t="n">
        <v>0.5</v>
      </c>
      <c r="T685" s="4" t="str">
        <f aca="false">Def_Sistemas_Conectores_Cabos!$C$8</f>
        <v>Cabo coaxial semi-rígido</v>
      </c>
      <c r="U685" s="18"/>
      <c r="V685" s="13"/>
    </row>
    <row r="686" customFormat="false" ht="15.75" hidden="true" customHeight="true" outlineLevel="0" collapsed="false">
      <c r="A686" s="4" t="str">
        <f aca="false">Def_Sistemas_Conectores_Cabos!$A$22</f>
        <v>BPM de elétrons</v>
      </c>
      <c r="B686" s="5" t="str">
        <f aca="false">Datas_Entregas!$A$3</f>
        <v>BTS/Anel</v>
      </c>
      <c r="C686" s="6" t="n">
        <f aca="false" t="array" ref="C686:C686">INDEX(Datas_Entregas!$B$2:$B$100, MATCH(B686, Datas_Entregas!$A$2:$A$100, 0), 1)</f>
        <v>43296</v>
      </c>
      <c r="D686" s="5" t="str">
        <f aca="false">Def_Status_Montagem!$A$4</f>
        <v>Comprado / Esperando entrega</v>
      </c>
      <c r="E686" s="4" t="str">
        <f aca="false">Def_Status_Montagem!$B$4</f>
        <v>Contratada (inclui etiqueta)</v>
      </c>
      <c r="F686" s="7"/>
      <c r="G686" s="8"/>
      <c r="H686" s="7" t="str">
        <f aca="false" t="array" ref="H686:H686">INDEX(Def_Instancias_Equipamentos!$E$2:$E$4986, MATCH(K686, Def_Instancias_Equipamentos!$D$2:$D$4986, 0), 1)</f>
        <v>SI-03C3</v>
      </c>
      <c r="I686" s="8" t="str">
        <f aca="false" t="array" ref="I686:I686">INDEX(Def_Instancias_Equipamentos!$E$2:$E$4986, MATCH(L686, Def_Instancias_Equipamentos!$D$2:$D$4986, 0), 1)</f>
        <v>SI-03C3</v>
      </c>
      <c r="J686" s="8" t="str">
        <f aca="false">IF(H686=I686, "INTERNO", "EXTERNO")</f>
        <v>INTERNO</v>
      </c>
      <c r="K686" s="9" t="str">
        <f aca="false">Def_Instancias_Equipamentos!$D$389</f>
        <v>SI-03C3:DI-BPMPkup-1</v>
      </c>
      <c r="L686" s="4" t="str">
        <f aca="false">Def_Instancias_Equipamentos!$D$911</f>
        <v>SI-03C3:DI-BPMSigPatch-1</v>
      </c>
      <c r="M686" s="10" t="s">
        <v>69</v>
      </c>
      <c r="N686" s="17" t="s">
        <v>84</v>
      </c>
      <c r="O686" s="9" t="str">
        <f aca="false">Def_Sistemas_Conectores_Cabos!$B$8</f>
        <v>SMA-RP 50-ohm</v>
      </c>
      <c r="P686" s="4" t="str">
        <f aca="false">Def_Sistemas_Conectores_Cabos!$B$8</f>
        <v>SMA-RP 50-ohm</v>
      </c>
      <c r="Q686" s="8" t="s">
        <v>85</v>
      </c>
      <c r="R686" s="11" t="n">
        <v>0.5</v>
      </c>
      <c r="S686" s="11" t="n">
        <v>0.5</v>
      </c>
      <c r="T686" s="4" t="str">
        <f aca="false">Def_Sistemas_Conectores_Cabos!$C$8</f>
        <v>Cabo coaxial semi-rígido</v>
      </c>
      <c r="U686" s="18"/>
      <c r="V686" s="13"/>
    </row>
    <row r="687" customFormat="false" ht="15.75" hidden="true" customHeight="true" outlineLevel="0" collapsed="false">
      <c r="A687" s="4" t="str">
        <f aca="false">Def_Sistemas_Conectores_Cabos!$A$22</f>
        <v>BPM de elétrons</v>
      </c>
      <c r="B687" s="5" t="str">
        <f aca="false">Datas_Entregas!$A$3</f>
        <v>BTS/Anel</v>
      </c>
      <c r="C687" s="6" t="n">
        <f aca="false" t="array" ref="C687:C687">INDEX(Datas_Entregas!$B$2:$B$100, MATCH(B687, Datas_Entregas!$A$2:$A$100, 0), 1)</f>
        <v>43296</v>
      </c>
      <c r="D687" s="5" t="str">
        <f aca="false">Def_Status_Montagem!$A$4</f>
        <v>Comprado / Esperando entrega</v>
      </c>
      <c r="E687" s="4" t="str">
        <f aca="false">Def_Status_Montagem!$B$4</f>
        <v>Contratada (inclui etiqueta)</v>
      </c>
      <c r="F687" s="7"/>
      <c r="G687" s="8"/>
      <c r="H687" s="7" t="str">
        <f aca="false" t="array" ref="H687:H687">INDEX(Def_Instancias_Equipamentos!$E$2:$E$4986, MATCH(K687, Def_Instancias_Equipamentos!$D$2:$D$4986, 0), 1)</f>
        <v>SI-03C3</v>
      </c>
      <c r="I687" s="8" t="str">
        <f aca="false" t="array" ref="I687:I687">INDEX(Def_Instancias_Equipamentos!$E$2:$E$4986, MATCH(L687, Def_Instancias_Equipamentos!$D$2:$D$4986, 0), 1)</f>
        <v>SI-03C3</v>
      </c>
      <c r="J687" s="8" t="str">
        <f aca="false">IF(H687=I687, "INTERNO", "EXTERNO")</f>
        <v>INTERNO</v>
      </c>
      <c r="K687" s="9" t="str">
        <f aca="false">Def_Instancias_Equipamentos!$D$390</f>
        <v>SI-03C3:DI-BPMPkup-2</v>
      </c>
      <c r="L687" s="4" t="str">
        <f aca="false">Def_Instancias_Equipamentos!$D$912</f>
        <v>SI-03C3:DI-BPMSigPatch-2</v>
      </c>
      <c r="M687" s="10" t="s">
        <v>69</v>
      </c>
      <c r="N687" s="17" t="s">
        <v>84</v>
      </c>
      <c r="O687" s="9" t="str">
        <f aca="false">Def_Sistemas_Conectores_Cabos!$B$8</f>
        <v>SMA-RP 50-ohm</v>
      </c>
      <c r="P687" s="4" t="str">
        <f aca="false">Def_Sistemas_Conectores_Cabos!$B$8</f>
        <v>SMA-RP 50-ohm</v>
      </c>
      <c r="Q687" s="8" t="s">
        <v>85</v>
      </c>
      <c r="R687" s="11" t="n">
        <v>0.5</v>
      </c>
      <c r="S687" s="11" t="n">
        <v>0.5</v>
      </c>
      <c r="T687" s="4" t="str">
        <f aca="false">Def_Sistemas_Conectores_Cabos!$C$8</f>
        <v>Cabo coaxial semi-rígido</v>
      </c>
      <c r="U687" s="18"/>
      <c r="V687" s="13"/>
    </row>
    <row r="688" customFormat="false" ht="15.75" hidden="true" customHeight="true" outlineLevel="0" collapsed="false">
      <c r="A688" s="4" t="str">
        <f aca="false">Def_Sistemas_Conectores_Cabos!$A$22</f>
        <v>BPM de elétrons</v>
      </c>
      <c r="B688" s="5" t="str">
        <f aca="false">Datas_Entregas!$A$3</f>
        <v>BTS/Anel</v>
      </c>
      <c r="C688" s="6" t="n">
        <f aca="false" t="array" ref="C688:C688">INDEX(Datas_Entregas!$B$2:$B$100, MATCH(B688, Datas_Entregas!$A$2:$A$100, 0), 1)</f>
        <v>43296</v>
      </c>
      <c r="D688" s="5" t="str">
        <f aca="false">Def_Status_Montagem!$A$4</f>
        <v>Comprado / Esperando entrega</v>
      </c>
      <c r="E688" s="4" t="str">
        <f aca="false">Def_Status_Montagem!$B$4</f>
        <v>Contratada (inclui etiqueta)</v>
      </c>
      <c r="F688" s="7"/>
      <c r="G688" s="8"/>
      <c r="H688" s="7" t="str">
        <f aca="false" t="array" ref="H688:H688">INDEX(Def_Instancias_Equipamentos!$E$2:$E$4986, MATCH(K688, Def_Instancias_Equipamentos!$D$2:$D$4986, 0), 1)</f>
        <v>SI-03C4</v>
      </c>
      <c r="I688" s="8" t="str">
        <f aca="false" t="array" ref="I688:I688">INDEX(Def_Instancias_Equipamentos!$E$2:$E$4986, MATCH(L688, Def_Instancias_Equipamentos!$D$2:$D$4986, 0), 1)</f>
        <v>SI-03C4</v>
      </c>
      <c r="J688" s="8" t="str">
        <f aca="false">IF(H688=I688, "INTERNO", "EXTERNO")</f>
        <v>INTERNO</v>
      </c>
      <c r="K688" s="9" t="str">
        <f aca="false">Def_Instancias_Equipamentos!$D$391</f>
        <v>SI-03C4:DI-BPMPkup</v>
      </c>
      <c r="L688" s="4" t="str">
        <f aca="false">Def_Instancias_Equipamentos!$D$913</f>
        <v>SI-03C4:DI-BPMSigPatch</v>
      </c>
      <c r="M688" s="10" t="s">
        <v>69</v>
      </c>
      <c r="N688" s="17" t="s">
        <v>84</v>
      </c>
      <c r="O688" s="9" t="str">
        <f aca="false">Def_Sistemas_Conectores_Cabos!$B$8</f>
        <v>SMA-RP 50-ohm</v>
      </c>
      <c r="P688" s="4" t="str">
        <f aca="false">Def_Sistemas_Conectores_Cabos!$B$8</f>
        <v>SMA-RP 50-ohm</v>
      </c>
      <c r="Q688" s="8" t="s">
        <v>85</v>
      </c>
      <c r="R688" s="11" t="n">
        <v>0.5</v>
      </c>
      <c r="S688" s="11" t="n">
        <v>0.5</v>
      </c>
      <c r="T688" s="4" t="str">
        <f aca="false">Def_Sistemas_Conectores_Cabos!$C$8</f>
        <v>Cabo coaxial semi-rígido</v>
      </c>
      <c r="U688" s="18"/>
      <c r="V688" s="13"/>
    </row>
    <row r="689" customFormat="false" ht="15.75" hidden="true" customHeight="true" outlineLevel="0" collapsed="false">
      <c r="A689" s="4" t="str">
        <f aca="false">Def_Sistemas_Conectores_Cabos!$A$22</f>
        <v>BPM de elétrons</v>
      </c>
      <c r="B689" s="5" t="str">
        <f aca="false">Datas_Entregas!$A$3</f>
        <v>BTS/Anel</v>
      </c>
      <c r="C689" s="6" t="n">
        <f aca="false" t="array" ref="C689:C689">INDEX(Datas_Entregas!$B$2:$B$100, MATCH(B689, Datas_Entregas!$A$2:$A$100, 0), 1)</f>
        <v>43296</v>
      </c>
      <c r="D689" s="5" t="str">
        <f aca="false">Def_Status_Montagem!$A$4</f>
        <v>Comprado / Esperando entrega</v>
      </c>
      <c r="E689" s="4" t="str">
        <f aca="false">Def_Status_Montagem!$B$4</f>
        <v>Contratada (inclui etiqueta)</v>
      </c>
      <c r="F689" s="7"/>
      <c r="G689" s="8"/>
      <c r="H689" s="7" t="str">
        <f aca="false" t="array" ref="H689:H689">INDEX(Def_Instancias_Equipamentos!$E$2:$E$4986, MATCH(K689, Def_Instancias_Equipamentos!$D$2:$D$4986, 0), 1)</f>
        <v>SI-03M1</v>
      </c>
      <c r="I689" s="8" t="str">
        <f aca="false" t="array" ref="I689:I689">INDEX(Def_Instancias_Equipamentos!$E$2:$E$4986, MATCH(L689, Def_Instancias_Equipamentos!$D$2:$D$4986, 0), 1)</f>
        <v>SI-03M1</v>
      </c>
      <c r="J689" s="8" t="str">
        <f aca="false">IF(H689=I689, "INTERNO", "EXTERNO")</f>
        <v>INTERNO</v>
      </c>
      <c r="K689" s="9" t="str">
        <f aca="false">Def_Instancias_Equipamentos!$D$392</f>
        <v>SI-03M1:DI-BPMPkup</v>
      </c>
      <c r="L689" s="4" t="str">
        <f aca="false">Def_Instancias_Equipamentos!$D$914</f>
        <v>SI-03M1:DI-BPMSigPatch</v>
      </c>
      <c r="M689" s="10" t="s">
        <v>69</v>
      </c>
      <c r="N689" s="17" t="s">
        <v>84</v>
      </c>
      <c r="O689" s="9" t="str">
        <f aca="false">Def_Sistemas_Conectores_Cabos!$B$8</f>
        <v>SMA-RP 50-ohm</v>
      </c>
      <c r="P689" s="4" t="str">
        <f aca="false">Def_Sistemas_Conectores_Cabos!$B$8</f>
        <v>SMA-RP 50-ohm</v>
      </c>
      <c r="Q689" s="8" t="s">
        <v>85</v>
      </c>
      <c r="R689" s="11" t="n">
        <v>0.5</v>
      </c>
      <c r="S689" s="11" t="n">
        <v>0.5</v>
      </c>
      <c r="T689" s="4" t="str">
        <f aca="false">Def_Sistemas_Conectores_Cabos!$C$8</f>
        <v>Cabo coaxial semi-rígido</v>
      </c>
      <c r="U689" s="18"/>
      <c r="V689" s="13"/>
    </row>
    <row r="690" customFormat="false" ht="15.75" hidden="true" customHeight="true" outlineLevel="0" collapsed="false">
      <c r="A690" s="4" t="str">
        <f aca="false">Def_Sistemas_Conectores_Cabos!$A$22</f>
        <v>BPM de elétrons</v>
      </c>
      <c r="B690" s="5" t="str">
        <f aca="false">Datas_Entregas!$A$3</f>
        <v>BTS/Anel</v>
      </c>
      <c r="C690" s="6" t="n">
        <f aca="false" t="array" ref="C690:C690">INDEX(Datas_Entregas!$B$2:$B$100, MATCH(B690, Datas_Entregas!$A$2:$A$100, 0), 1)</f>
        <v>43296</v>
      </c>
      <c r="D690" s="5" t="str">
        <f aca="false">Def_Status_Montagem!$A$4</f>
        <v>Comprado / Esperando entrega</v>
      </c>
      <c r="E690" s="4" t="str">
        <f aca="false">Def_Status_Montagem!$B$4</f>
        <v>Contratada (inclui etiqueta)</v>
      </c>
      <c r="F690" s="7"/>
      <c r="G690" s="8"/>
      <c r="H690" s="7" t="str">
        <f aca="false" t="array" ref="H690:H690">INDEX(Def_Instancias_Equipamentos!$E$2:$E$4986, MATCH(K690, Def_Instancias_Equipamentos!$D$2:$D$4986, 0), 1)</f>
        <v>SI-03M2</v>
      </c>
      <c r="I690" s="8" t="str">
        <f aca="false" t="array" ref="I690:I690">INDEX(Def_Instancias_Equipamentos!$E$2:$E$4986, MATCH(L690, Def_Instancias_Equipamentos!$D$2:$D$4986, 0), 1)</f>
        <v>SI-03M2</v>
      </c>
      <c r="J690" s="8" t="str">
        <f aca="false">IF(H690=I690, "INTERNO", "EXTERNO")</f>
        <v>INTERNO</v>
      </c>
      <c r="K690" s="9" t="str">
        <f aca="false">Def_Instancias_Equipamentos!$D$393</f>
        <v>SI-03M2:DI-BPMPkup</v>
      </c>
      <c r="L690" s="4" t="str">
        <f aca="false">Def_Instancias_Equipamentos!$D$915</f>
        <v>SI-03M2:DI-BPMSigPatch</v>
      </c>
      <c r="M690" s="10" t="s">
        <v>69</v>
      </c>
      <c r="N690" s="17" t="s">
        <v>84</v>
      </c>
      <c r="O690" s="9" t="str">
        <f aca="false">Def_Sistemas_Conectores_Cabos!$B$8</f>
        <v>SMA-RP 50-ohm</v>
      </c>
      <c r="P690" s="4" t="str">
        <f aca="false">Def_Sistemas_Conectores_Cabos!$B$8</f>
        <v>SMA-RP 50-ohm</v>
      </c>
      <c r="Q690" s="8" t="s">
        <v>85</v>
      </c>
      <c r="R690" s="11" t="n">
        <v>0.5</v>
      </c>
      <c r="S690" s="11" t="n">
        <v>0.5</v>
      </c>
      <c r="T690" s="4" t="str">
        <f aca="false">Def_Sistemas_Conectores_Cabos!$C$8</f>
        <v>Cabo coaxial semi-rígido</v>
      </c>
      <c r="U690" s="18"/>
      <c r="V690" s="13"/>
    </row>
    <row r="691" customFormat="false" ht="15.75" hidden="true" customHeight="true" outlineLevel="0" collapsed="false">
      <c r="A691" s="4" t="str">
        <f aca="false">Def_Sistemas_Conectores_Cabos!$A$22</f>
        <v>BPM de elétrons</v>
      </c>
      <c r="B691" s="5" t="str">
        <f aca="false">Datas_Entregas!$A$3</f>
        <v>BTS/Anel</v>
      </c>
      <c r="C691" s="6" t="n">
        <f aca="false" t="array" ref="C691:C691">INDEX(Datas_Entregas!$B$2:$B$100, MATCH(B691, Datas_Entregas!$A$2:$A$100, 0), 1)</f>
        <v>43296</v>
      </c>
      <c r="D691" s="5" t="str">
        <f aca="false">Def_Status_Montagem!$A$4</f>
        <v>Comprado / Esperando entrega</v>
      </c>
      <c r="E691" s="4" t="str">
        <f aca="false">Def_Status_Montagem!$B$4</f>
        <v>Contratada (inclui etiqueta)</v>
      </c>
      <c r="F691" s="7"/>
      <c r="G691" s="8"/>
      <c r="H691" s="7" t="str">
        <f aca="false" t="array" ref="H691:H691">INDEX(Def_Instancias_Equipamentos!$E$2:$E$4986, MATCH(K691, Def_Instancias_Equipamentos!$D$2:$D$4986, 0), 1)</f>
        <v>SI-03SP</v>
      </c>
      <c r="I691" s="8" t="str">
        <f aca="false" t="array" ref="I691:I691">INDEX(Def_Instancias_Equipamentos!$E$2:$E$4986, MATCH(L691, Def_Instancias_Equipamentos!$D$2:$D$4986, 0), 1)</f>
        <v>SI-03SP</v>
      </c>
      <c r="J691" s="8" t="str">
        <f aca="false">IF(H691=I691, "INTERNO", "EXTERNO")</f>
        <v>INTERNO</v>
      </c>
      <c r="K691" s="9" t="str">
        <f aca="false">Def_Instancias_Equipamentos!$D$534</f>
        <v>SI-03SP:DI-BPMPkup-1</v>
      </c>
      <c r="L691" s="4" t="str">
        <f aca="false">Def_Instancias_Equipamentos!$D$1056</f>
        <v>SI-03SP:DI-BPMSigPatch-1</v>
      </c>
      <c r="M691" s="10" t="s">
        <v>69</v>
      </c>
      <c r="N691" s="17" t="s">
        <v>84</v>
      </c>
      <c r="O691" s="9" t="str">
        <f aca="false">Def_Sistemas_Conectores_Cabos!$B$8</f>
        <v>SMA-RP 50-ohm</v>
      </c>
      <c r="P691" s="4" t="str">
        <f aca="false">Def_Sistemas_Conectores_Cabos!$B$8</f>
        <v>SMA-RP 50-ohm</v>
      </c>
      <c r="Q691" s="8" t="s">
        <v>85</v>
      </c>
      <c r="R691" s="11" t="n">
        <v>0.5</v>
      </c>
      <c r="S691" s="11" t="n">
        <v>0.5</v>
      </c>
      <c r="T691" s="4" t="str">
        <f aca="false">Def_Sistemas_Conectores_Cabos!$C$8</f>
        <v>Cabo coaxial semi-rígido</v>
      </c>
      <c r="U691" s="18"/>
      <c r="V691" s="13"/>
    </row>
    <row r="692" customFormat="false" ht="15.75" hidden="true" customHeight="true" outlineLevel="0" collapsed="false">
      <c r="A692" s="4" t="str">
        <f aca="false">Def_Sistemas_Conectores_Cabos!$A$22</f>
        <v>BPM de elétrons</v>
      </c>
      <c r="B692" s="5" t="str">
        <f aca="false">Datas_Entregas!$A$3</f>
        <v>BTS/Anel</v>
      </c>
      <c r="C692" s="6" t="n">
        <f aca="false" t="array" ref="C692:C692">INDEX(Datas_Entregas!$B$2:$B$100, MATCH(B692, Datas_Entregas!$A$2:$A$100, 0), 1)</f>
        <v>43296</v>
      </c>
      <c r="D692" s="5" t="str">
        <f aca="false">Def_Status_Montagem!$A$4</f>
        <v>Comprado / Esperando entrega</v>
      </c>
      <c r="E692" s="4" t="str">
        <f aca="false">Def_Status_Montagem!$B$4</f>
        <v>Contratada (inclui etiqueta)</v>
      </c>
      <c r="F692" s="7"/>
      <c r="G692" s="8"/>
      <c r="H692" s="7" t="str">
        <f aca="false" t="array" ref="H692:H692">INDEX(Def_Instancias_Equipamentos!$E$2:$E$4986, MATCH(K692, Def_Instancias_Equipamentos!$D$2:$D$4986, 0), 1)</f>
        <v>SI-03SP</v>
      </c>
      <c r="I692" s="8" t="str">
        <f aca="false" t="array" ref="I692:I692">INDEX(Def_Instancias_Equipamentos!$E$2:$E$4986, MATCH(L692, Def_Instancias_Equipamentos!$D$2:$D$4986, 0), 1)</f>
        <v>SI-03SP</v>
      </c>
      <c r="J692" s="8" t="str">
        <f aca="false">IF(H692=I692, "INTERNO", "EXTERNO")</f>
        <v>INTERNO</v>
      </c>
      <c r="K692" s="9" t="str">
        <f aca="false">Def_Instancias_Equipamentos!$D$535</f>
        <v>SI-03SP:DI-BPMPkup-2</v>
      </c>
      <c r="L692" s="4" t="str">
        <f aca="false">Def_Instancias_Equipamentos!$D$1057</f>
        <v>SI-03SP:DI-BPMSigPatch-2</v>
      </c>
      <c r="M692" s="10" t="s">
        <v>69</v>
      </c>
      <c r="N692" s="17" t="s">
        <v>84</v>
      </c>
      <c r="O692" s="9" t="str">
        <f aca="false">Def_Sistemas_Conectores_Cabos!$B$8</f>
        <v>SMA-RP 50-ohm</v>
      </c>
      <c r="P692" s="4" t="str">
        <f aca="false">Def_Sistemas_Conectores_Cabos!$B$8</f>
        <v>SMA-RP 50-ohm</v>
      </c>
      <c r="Q692" s="8" t="s">
        <v>85</v>
      </c>
      <c r="R692" s="11" t="n">
        <v>0.5</v>
      </c>
      <c r="S692" s="11" t="n">
        <v>0.5</v>
      </c>
      <c r="T692" s="4" t="str">
        <f aca="false">Def_Sistemas_Conectores_Cabos!$C$8</f>
        <v>Cabo coaxial semi-rígido</v>
      </c>
      <c r="U692" s="18"/>
      <c r="V692" s="13"/>
    </row>
    <row r="693" customFormat="false" ht="15.75" hidden="true" customHeight="true" outlineLevel="0" collapsed="false">
      <c r="A693" s="4" t="str">
        <f aca="false">Def_Sistemas_Conectores_Cabos!$A$22</f>
        <v>BPM de elétrons</v>
      </c>
      <c r="B693" s="5" t="str">
        <f aca="false">Datas_Entregas!$A$3</f>
        <v>BTS/Anel</v>
      </c>
      <c r="C693" s="6" t="n">
        <f aca="false" t="array" ref="C693:C693">INDEX(Datas_Entregas!$B$2:$B$100, MATCH(B693, Datas_Entregas!$A$2:$A$100, 0), 1)</f>
        <v>43296</v>
      </c>
      <c r="D693" s="5" t="str">
        <f aca="false">Def_Status_Montagem!$A$4</f>
        <v>Comprado / Esperando entrega</v>
      </c>
      <c r="E693" s="4" t="str">
        <f aca="false">Def_Status_Montagem!$B$4</f>
        <v>Contratada (inclui etiqueta)</v>
      </c>
      <c r="F693" s="7"/>
      <c r="G693" s="8"/>
      <c r="H693" s="7" t="str">
        <f aca="false" t="array" ref="H693:H693">INDEX(Def_Instancias_Equipamentos!$E$2:$E$4986, MATCH(K693, Def_Instancias_Equipamentos!$D$2:$D$4986, 0), 1)</f>
        <v>SI-04C1</v>
      </c>
      <c r="I693" s="8" t="str">
        <f aca="false" t="array" ref="I693:I693">INDEX(Def_Instancias_Equipamentos!$E$2:$E$4986, MATCH(L693, Def_Instancias_Equipamentos!$D$2:$D$4986, 0), 1)</f>
        <v>SI-04C1</v>
      </c>
      <c r="J693" s="8" t="str">
        <f aca="false">IF(H693=I693, "INTERNO", "EXTERNO")</f>
        <v>INTERNO</v>
      </c>
      <c r="K693" s="9" t="str">
        <f aca="false">Def_Instancias_Equipamentos!$D$394</f>
        <v>SI-04C1:DI-BPMPkup-1</v>
      </c>
      <c r="L693" s="4" t="str">
        <f aca="false">Def_Instancias_Equipamentos!$D$916</f>
        <v>SI-04C1:DI-BPMSigPatch-1</v>
      </c>
      <c r="M693" s="10" t="s">
        <v>69</v>
      </c>
      <c r="N693" s="17" t="s">
        <v>84</v>
      </c>
      <c r="O693" s="9" t="str">
        <f aca="false">Def_Sistemas_Conectores_Cabos!$B$8</f>
        <v>SMA-RP 50-ohm</v>
      </c>
      <c r="P693" s="4" t="str">
        <f aca="false">Def_Sistemas_Conectores_Cabos!$B$8</f>
        <v>SMA-RP 50-ohm</v>
      </c>
      <c r="Q693" s="8" t="s">
        <v>85</v>
      </c>
      <c r="R693" s="11" t="n">
        <v>0.5</v>
      </c>
      <c r="S693" s="11" t="n">
        <v>0.5</v>
      </c>
      <c r="T693" s="4" t="str">
        <f aca="false">Def_Sistemas_Conectores_Cabos!$C$8</f>
        <v>Cabo coaxial semi-rígido</v>
      </c>
      <c r="U693" s="18"/>
      <c r="V693" s="13"/>
    </row>
    <row r="694" customFormat="false" ht="15.75" hidden="true" customHeight="true" outlineLevel="0" collapsed="false">
      <c r="A694" s="4" t="str">
        <f aca="false">Def_Sistemas_Conectores_Cabos!$A$22</f>
        <v>BPM de elétrons</v>
      </c>
      <c r="B694" s="5" t="str">
        <f aca="false">Datas_Entregas!$A$3</f>
        <v>BTS/Anel</v>
      </c>
      <c r="C694" s="6" t="n">
        <f aca="false" t="array" ref="C694:C694">INDEX(Datas_Entregas!$B$2:$B$100, MATCH(B694, Datas_Entregas!$A$2:$A$100, 0), 1)</f>
        <v>43296</v>
      </c>
      <c r="D694" s="5" t="str">
        <f aca="false">Def_Status_Montagem!$A$4</f>
        <v>Comprado / Esperando entrega</v>
      </c>
      <c r="E694" s="4" t="str">
        <f aca="false">Def_Status_Montagem!$B$4</f>
        <v>Contratada (inclui etiqueta)</v>
      </c>
      <c r="F694" s="7"/>
      <c r="G694" s="8"/>
      <c r="H694" s="7" t="str">
        <f aca="false" t="array" ref="H694:H694">INDEX(Def_Instancias_Equipamentos!$E$2:$E$4986, MATCH(K694, Def_Instancias_Equipamentos!$D$2:$D$4986, 0), 1)</f>
        <v>SI-04C1</v>
      </c>
      <c r="I694" s="8" t="str">
        <f aca="false" t="array" ref="I694:I694">INDEX(Def_Instancias_Equipamentos!$E$2:$E$4986, MATCH(L694, Def_Instancias_Equipamentos!$D$2:$D$4986, 0), 1)</f>
        <v>SI-04C1</v>
      </c>
      <c r="J694" s="8" t="str">
        <f aca="false">IF(H694=I694, "INTERNO", "EXTERNO")</f>
        <v>INTERNO</v>
      </c>
      <c r="K694" s="9" t="str">
        <f aca="false">Def_Instancias_Equipamentos!$D$395</f>
        <v>SI-04C1:DI-BPMPkup-2</v>
      </c>
      <c r="L694" s="4" t="str">
        <f aca="false">Def_Instancias_Equipamentos!$D$917</f>
        <v>SI-04C1:DI-BPMSigPatch-2</v>
      </c>
      <c r="M694" s="10" t="s">
        <v>69</v>
      </c>
      <c r="N694" s="17" t="s">
        <v>84</v>
      </c>
      <c r="O694" s="9" t="str">
        <f aca="false">Def_Sistemas_Conectores_Cabos!$B$8</f>
        <v>SMA-RP 50-ohm</v>
      </c>
      <c r="P694" s="4" t="str">
        <f aca="false">Def_Sistemas_Conectores_Cabos!$B$8</f>
        <v>SMA-RP 50-ohm</v>
      </c>
      <c r="Q694" s="8" t="s">
        <v>85</v>
      </c>
      <c r="R694" s="11" t="n">
        <v>0.5</v>
      </c>
      <c r="S694" s="11" t="n">
        <v>0.5</v>
      </c>
      <c r="T694" s="4" t="str">
        <f aca="false">Def_Sistemas_Conectores_Cabos!$C$8</f>
        <v>Cabo coaxial semi-rígido</v>
      </c>
      <c r="U694" s="18"/>
      <c r="V694" s="13"/>
    </row>
    <row r="695" customFormat="false" ht="15.75" hidden="true" customHeight="true" outlineLevel="0" collapsed="false">
      <c r="A695" s="4" t="str">
        <f aca="false">Def_Sistemas_Conectores_Cabos!$A$22</f>
        <v>BPM de elétrons</v>
      </c>
      <c r="B695" s="5" t="str">
        <f aca="false">Datas_Entregas!$A$3</f>
        <v>BTS/Anel</v>
      </c>
      <c r="C695" s="6" t="n">
        <f aca="false" t="array" ref="C695:C695">INDEX(Datas_Entregas!$B$2:$B$100, MATCH(B695, Datas_Entregas!$A$2:$A$100, 0), 1)</f>
        <v>43296</v>
      </c>
      <c r="D695" s="5" t="str">
        <f aca="false">Def_Status_Montagem!$A$4</f>
        <v>Comprado / Esperando entrega</v>
      </c>
      <c r="E695" s="4" t="str">
        <f aca="false">Def_Status_Montagem!$B$4</f>
        <v>Contratada (inclui etiqueta)</v>
      </c>
      <c r="F695" s="7"/>
      <c r="G695" s="8"/>
      <c r="H695" s="7" t="str">
        <f aca="false" t="array" ref="H695:H695">INDEX(Def_Instancias_Equipamentos!$E$2:$E$4986, MATCH(K695, Def_Instancias_Equipamentos!$D$2:$D$4986, 0), 1)</f>
        <v>SI-04C2</v>
      </c>
      <c r="I695" s="8" t="str">
        <f aca="false" t="array" ref="I695:I695">INDEX(Def_Instancias_Equipamentos!$E$2:$E$4986, MATCH(L695, Def_Instancias_Equipamentos!$D$2:$D$4986, 0), 1)</f>
        <v>SI-04C2</v>
      </c>
      <c r="J695" s="8" t="str">
        <f aca="false">IF(H695=I695, "INTERNO", "EXTERNO")</f>
        <v>INTERNO</v>
      </c>
      <c r="K695" s="9" t="str">
        <f aca="false">Def_Instancias_Equipamentos!$D$396</f>
        <v>SI-04C2:DI-BPMPkup</v>
      </c>
      <c r="L695" s="4" t="str">
        <f aca="false">Def_Instancias_Equipamentos!$D$918</f>
        <v>SI-04C2:DI-BPMSigPatch</v>
      </c>
      <c r="M695" s="10" t="s">
        <v>69</v>
      </c>
      <c r="N695" s="17" t="s">
        <v>84</v>
      </c>
      <c r="O695" s="9" t="str">
        <f aca="false">Def_Sistemas_Conectores_Cabos!$B$8</f>
        <v>SMA-RP 50-ohm</v>
      </c>
      <c r="P695" s="4" t="str">
        <f aca="false">Def_Sistemas_Conectores_Cabos!$B$8</f>
        <v>SMA-RP 50-ohm</v>
      </c>
      <c r="Q695" s="8" t="s">
        <v>85</v>
      </c>
      <c r="R695" s="11" t="n">
        <v>0.5</v>
      </c>
      <c r="S695" s="11" t="n">
        <v>0.5</v>
      </c>
      <c r="T695" s="4" t="str">
        <f aca="false">Def_Sistemas_Conectores_Cabos!$C$8</f>
        <v>Cabo coaxial semi-rígido</v>
      </c>
      <c r="U695" s="18"/>
      <c r="V695" s="13"/>
    </row>
    <row r="696" customFormat="false" ht="15.75" hidden="true" customHeight="true" outlineLevel="0" collapsed="false">
      <c r="A696" s="4" t="str">
        <f aca="false">Def_Sistemas_Conectores_Cabos!$A$22</f>
        <v>BPM de elétrons</v>
      </c>
      <c r="B696" s="5" t="str">
        <f aca="false">Datas_Entregas!$A$3</f>
        <v>BTS/Anel</v>
      </c>
      <c r="C696" s="6" t="n">
        <f aca="false" t="array" ref="C696:C696">INDEX(Datas_Entregas!$B$2:$B$100, MATCH(B696, Datas_Entregas!$A$2:$A$100, 0), 1)</f>
        <v>43296</v>
      </c>
      <c r="D696" s="5" t="str">
        <f aca="false">Def_Status_Montagem!$A$4</f>
        <v>Comprado / Esperando entrega</v>
      </c>
      <c r="E696" s="4" t="str">
        <f aca="false">Def_Status_Montagem!$B$4</f>
        <v>Contratada (inclui etiqueta)</v>
      </c>
      <c r="F696" s="7"/>
      <c r="G696" s="8"/>
      <c r="H696" s="7" t="str">
        <f aca="false" t="array" ref="H696:H696">INDEX(Def_Instancias_Equipamentos!$E$2:$E$4986, MATCH(K696, Def_Instancias_Equipamentos!$D$2:$D$4986, 0), 1)</f>
        <v>SI-04C3</v>
      </c>
      <c r="I696" s="8" t="str">
        <f aca="false" t="array" ref="I696:I696">INDEX(Def_Instancias_Equipamentos!$E$2:$E$4986, MATCH(L696, Def_Instancias_Equipamentos!$D$2:$D$4986, 0), 1)</f>
        <v>SI-04C3</v>
      </c>
      <c r="J696" s="8" t="str">
        <f aca="false">IF(H696=I696, "INTERNO", "EXTERNO")</f>
        <v>INTERNO</v>
      </c>
      <c r="K696" s="9" t="str">
        <f aca="false">Def_Instancias_Equipamentos!$D$397</f>
        <v>SI-04C3:DI-BPMPkup-1</v>
      </c>
      <c r="L696" s="4" t="str">
        <f aca="false">Def_Instancias_Equipamentos!$D$919</f>
        <v>SI-04C3:DI-BPMSigPatch-1</v>
      </c>
      <c r="M696" s="10" t="s">
        <v>69</v>
      </c>
      <c r="N696" s="17" t="s">
        <v>84</v>
      </c>
      <c r="O696" s="9" t="str">
        <f aca="false">Def_Sistemas_Conectores_Cabos!$B$8</f>
        <v>SMA-RP 50-ohm</v>
      </c>
      <c r="P696" s="4" t="str">
        <f aca="false">Def_Sistemas_Conectores_Cabos!$B$8</f>
        <v>SMA-RP 50-ohm</v>
      </c>
      <c r="Q696" s="8" t="s">
        <v>85</v>
      </c>
      <c r="R696" s="11" t="n">
        <v>0.5</v>
      </c>
      <c r="S696" s="11" t="n">
        <v>0.5</v>
      </c>
      <c r="T696" s="4" t="str">
        <f aca="false">Def_Sistemas_Conectores_Cabos!$C$8</f>
        <v>Cabo coaxial semi-rígido</v>
      </c>
      <c r="U696" s="18"/>
      <c r="V696" s="13"/>
    </row>
    <row r="697" customFormat="false" ht="15.75" hidden="true" customHeight="true" outlineLevel="0" collapsed="false">
      <c r="A697" s="4" t="str">
        <f aca="false">Def_Sistemas_Conectores_Cabos!$A$22</f>
        <v>BPM de elétrons</v>
      </c>
      <c r="B697" s="5" t="str">
        <f aca="false">Datas_Entregas!$A$3</f>
        <v>BTS/Anel</v>
      </c>
      <c r="C697" s="6" t="n">
        <f aca="false" t="array" ref="C697:C697">INDEX(Datas_Entregas!$B$2:$B$100, MATCH(B697, Datas_Entregas!$A$2:$A$100, 0), 1)</f>
        <v>43296</v>
      </c>
      <c r="D697" s="5" t="str">
        <f aca="false">Def_Status_Montagem!$A$4</f>
        <v>Comprado / Esperando entrega</v>
      </c>
      <c r="E697" s="4" t="str">
        <f aca="false">Def_Status_Montagem!$B$4</f>
        <v>Contratada (inclui etiqueta)</v>
      </c>
      <c r="F697" s="7"/>
      <c r="G697" s="8"/>
      <c r="H697" s="7" t="str">
        <f aca="false" t="array" ref="H697:H697">INDEX(Def_Instancias_Equipamentos!$E$2:$E$4986, MATCH(K697, Def_Instancias_Equipamentos!$D$2:$D$4986, 0), 1)</f>
        <v>SI-04C3</v>
      </c>
      <c r="I697" s="8" t="str">
        <f aca="false" t="array" ref="I697:I697">INDEX(Def_Instancias_Equipamentos!$E$2:$E$4986, MATCH(L697, Def_Instancias_Equipamentos!$D$2:$D$4986, 0), 1)</f>
        <v>SI-04C3</v>
      </c>
      <c r="J697" s="8" t="str">
        <f aca="false">IF(H697=I697, "INTERNO", "EXTERNO")</f>
        <v>INTERNO</v>
      </c>
      <c r="K697" s="9" t="str">
        <f aca="false">Def_Instancias_Equipamentos!$D$398</f>
        <v>SI-04C3:DI-BPMPkup-2</v>
      </c>
      <c r="L697" s="4" t="str">
        <f aca="false">Def_Instancias_Equipamentos!$D$920</f>
        <v>SI-04C3:DI-BPMSigPatch-2</v>
      </c>
      <c r="M697" s="10" t="s">
        <v>69</v>
      </c>
      <c r="N697" s="17" t="s">
        <v>84</v>
      </c>
      <c r="O697" s="9" t="str">
        <f aca="false">Def_Sistemas_Conectores_Cabos!$B$8</f>
        <v>SMA-RP 50-ohm</v>
      </c>
      <c r="P697" s="4" t="str">
        <f aca="false">Def_Sistemas_Conectores_Cabos!$B$8</f>
        <v>SMA-RP 50-ohm</v>
      </c>
      <c r="Q697" s="8" t="s">
        <v>85</v>
      </c>
      <c r="R697" s="11" t="n">
        <v>0.5</v>
      </c>
      <c r="S697" s="11" t="n">
        <v>0.5</v>
      </c>
      <c r="T697" s="4" t="str">
        <f aca="false">Def_Sistemas_Conectores_Cabos!$C$8</f>
        <v>Cabo coaxial semi-rígido</v>
      </c>
      <c r="U697" s="18"/>
      <c r="V697" s="13"/>
    </row>
    <row r="698" customFormat="false" ht="15.75" hidden="true" customHeight="true" outlineLevel="0" collapsed="false">
      <c r="A698" s="4" t="str">
        <f aca="false">Def_Sistemas_Conectores_Cabos!$A$22</f>
        <v>BPM de elétrons</v>
      </c>
      <c r="B698" s="5" t="str">
        <f aca="false">Datas_Entregas!$A$3</f>
        <v>BTS/Anel</v>
      </c>
      <c r="C698" s="6" t="n">
        <f aca="false" t="array" ref="C698:C698">INDEX(Datas_Entregas!$B$2:$B$100, MATCH(B698, Datas_Entregas!$A$2:$A$100, 0), 1)</f>
        <v>43296</v>
      </c>
      <c r="D698" s="5" t="str">
        <f aca="false">Def_Status_Montagem!$A$4</f>
        <v>Comprado / Esperando entrega</v>
      </c>
      <c r="E698" s="4" t="str">
        <f aca="false">Def_Status_Montagem!$B$4</f>
        <v>Contratada (inclui etiqueta)</v>
      </c>
      <c r="F698" s="7"/>
      <c r="G698" s="8"/>
      <c r="H698" s="7" t="str">
        <f aca="false" t="array" ref="H698:H698">INDEX(Def_Instancias_Equipamentos!$E$2:$E$4986, MATCH(K698, Def_Instancias_Equipamentos!$D$2:$D$4986, 0), 1)</f>
        <v>SI-04C4</v>
      </c>
      <c r="I698" s="8" t="str">
        <f aca="false" t="array" ref="I698:I698">INDEX(Def_Instancias_Equipamentos!$E$2:$E$4986, MATCH(L698, Def_Instancias_Equipamentos!$D$2:$D$4986, 0), 1)</f>
        <v>SI-04C4</v>
      </c>
      <c r="J698" s="8" t="str">
        <f aca="false">IF(H698=I698, "INTERNO", "EXTERNO")</f>
        <v>INTERNO</v>
      </c>
      <c r="K698" s="9" t="str">
        <f aca="false">Def_Instancias_Equipamentos!$D$399</f>
        <v>SI-04C4:DI-BPMPkup</v>
      </c>
      <c r="L698" s="4" t="str">
        <f aca="false">Def_Instancias_Equipamentos!$D$921</f>
        <v>SI-04C4:DI-BPMSigPatch</v>
      </c>
      <c r="M698" s="10" t="s">
        <v>69</v>
      </c>
      <c r="N698" s="17" t="s">
        <v>84</v>
      </c>
      <c r="O698" s="9" t="str">
        <f aca="false">Def_Sistemas_Conectores_Cabos!$B$8</f>
        <v>SMA-RP 50-ohm</v>
      </c>
      <c r="P698" s="4" t="str">
        <f aca="false">Def_Sistemas_Conectores_Cabos!$B$8</f>
        <v>SMA-RP 50-ohm</v>
      </c>
      <c r="Q698" s="8" t="s">
        <v>85</v>
      </c>
      <c r="R698" s="11" t="n">
        <v>0.5</v>
      </c>
      <c r="S698" s="11" t="n">
        <v>0.5</v>
      </c>
      <c r="T698" s="4" t="str">
        <f aca="false">Def_Sistemas_Conectores_Cabos!$C$8</f>
        <v>Cabo coaxial semi-rígido</v>
      </c>
      <c r="U698" s="18"/>
      <c r="V698" s="13"/>
    </row>
    <row r="699" customFormat="false" ht="15.75" hidden="true" customHeight="true" outlineLevel="0" collapsed="false">
      <c r="A699" s="4" t="str">
        <f aca="false">Def_Sistemas_Conectores_Cabos!$A$22</f>
        <v>BPM de elétrons</v>
      </c>
      <c r="B699" s="5" t="str">
        <f aca="false">Datas_Entregas!$A$3</f>
        <v>BTS/Anel</v>
      </c>
      <c r="C699" s="6" t="n">
        <f aca="false" t="array" ref="C699:C699">INDEX(Datas_Entregas!$B$2:$B$100, MATCH(B699, Datas_Entregas!$A$2:$A$100, 0), 1)</f>
        <v>43296</v>
      </c>
      <c r="D699" s="5" t="str">
        <f aca="false">Def_Status_Montagem!$A$4</f>
        <v>Comprado / Esperando entrega</v>
      </c>
      <c r="E699" s="4" t="str">
        <f aca="false">Def_Status_Montagem!$B$4</f>
        <v>Contratada (inclui etiqueta)</v>
      </c>
      <c r="F699" s="7"/>
      <c r="G699" s="8"/>
      <c r="H699" s="7" t="str">
        <f aca="false" t="array" ref="H699:H699">INDEX(Def_Instancias_Equipamentos!$E$2:$E$4986, MATCH(K699, Def_Instancias_Equipamentos!$D$2:$D$4986, 0), 1)</f>
        <v>SI-04M1</v>
      </c>
      <c r="I699" s="8" t="str">
        <f aca="false" t="array" ref="I699:I699">INDEX(Def_Instancias_Equipamentos!$E$2:$E$4986, MATCH(L699, Def_Instancias_Equipamentos!$D$2:$D$4986, 0), 1)</f>
        <v>SI-04M1</v>
      </c>
      <c r="J699" s="8" t="str">
        <f aca="false">IF(H699=I699, "INTERNO", "EXTERNO")</f>
        <v>INTERNO</v>
      </c>
      <c r="K699" s="9" t="str">
        <f aca="false">Def_Instancias_Equipamentos!$D$400</f>
        <v>SI-04M1:DI-BPMPkup</v>
      </c>
      <c r="L699" s="4" t="str">
        <f aca="false">Def_Instancias_Equipamentos!$D$922</f>
        <v>SI-04M1:DI-BPMSigPatch</v>
      </c>
      <c r="M699" s="10" t="s">
        <v>69</v>
      </c>
      <c r="N699" s="17" t="s">
        <v>84</v>
      </c>
      <c r="O699" s="9" t="str">
        <f aca="false">Def_Sistemas_Conectores_Cabos!$B$8</f>
        <v>SMA-RP 50-ohm</v>
      </c>
      <c r="P699" s="4" t="str">
        <f aca="false">Def_Sistemas_Conectores_Cabos!$B$8</f>
        <v>SMA-RP 50-ohm</v>
      </c>
      <c r="Q699" s="8" t="s">
        <v>85</v>
      </c>
      <c r="R699" s="11" t="n">
        <v>0.5</v>
      </c>
      <c r="S699" s="11" t="n">
        <v>0.5</v>
      </c>
      <c r="T699" s="4" t="str">
        <f aca="false">Def_Sistemas_Conectores_Cabos!$C$8</f>
        <v>Cabo coaxial semi-rígido</v>
      </c>
      <c r="U699" s="18"/>
      <c r="V699" s="13"/>
    </row>
    <row r="700" customFormat="false" ht="15.75" hidden="true" customHeight="true" outlineLevel="0" collapsed="false">
      <c r="A700" s="4" t="str">
        <f aca="false">Def_Sistemas_Conectores_Cabos!$A$22</f>
        <v>BPM de elétrons</v>
      </c>
      <c r="B700" s="5" t="str">
        <f aca="false">Datas_Entregas!$A$3</f>
        <v>BTS/Anel</v>
      </c>
      <c r="C700" s="6" t="n">
        <f aca="false" t="array" ref="C700:C700">INDEX(Datas_Entregas!$B$2:$B$100, MATCH(B700, Datas_Entregas!$A$2:$A$100, 0), 1)</f>
        <v>43296</v>
      </c>
      <c r="D700" s="5" t="str">
        <f aca="false">Def_Status_Montagem!$A$4</f>
        <v>Comprado / Esperando entrega</v>
      </c>
      <c r="E700" s="4" t="str">
        <f aca="false">Def_Status_Montagem!$B$4</f>
        <v>Contratada (inclui etiqueta)</v>
      </c>
      <c r="F700" s="7"/>
      <c r="G700" s="8"/>
      <c r="H700" s="7" t="str">
        <f aca="false" t="array" ref="H700:H700">INDEX(Def_Instancias_Equipamentos!$E$2:$E$4986, MATCH(K700, Def_Instancias_Equipamentos!$D$2:$D$4986, 0), 1)</f>
        <v>SI-04M2</v>
      </c>
      <c r="I700" s="8" t="str">
        <f aca="false" t="array" ref="I700:I700">INDEX(Def_Instancias_Equipamentos!$E$2:$E$4986, MATCH(L700, Def_Instancias_Equipamentos!$D$2:$D$4986, 0), 1)</f>
        <v>SI-04M2</v>
      </c>
      <c r="J700" s="8" t="str">
        <f aca="false">IF(H700=I700, "INTERNO", "EXTERNO")</f>
        <v>INTERNO</v>
      </c>
      <c r="K700" s="9" t="str">
        <f aca="false">Def_Instancias_Equipamentos!$D$401</f>
        <v>SI-04M2:DI-BPMPkup</v>
      </c>
      <c r="L700" s="4" t="str">
        <f aca="false">Def_Instancias_Equipamentos!$D$923</f>
        <v>SI-04M2:DI-BPMSigPatch</v>
      </c>
      <c r="M700" s="10" t="s">
        <v>69</v>
      </c>
      <c r="N700" s="17" t="s">
        <v>84</v>
      </c>
      <c r="O700" s="9" t="str">
        <f aca="false">Def_Sistemas_Conectores_Cabos!$B$8</f>
        <v>SMA-RP 50-ohm</v>
      </c>
      <c r="P700" s="4" t="str">
        <f aca="false">Def_Sistemas_Conectores_Cabos!$B$8</f>
        <v>SMA-RP 50-ohm</v>
      </c>
      <c r="Q700" s="8" t="s">
        <v>85</v>
      </c>
      <c r="R700" s="11" t="n">
        <v>0.5</v>
      </c>
      <c r="S700" s="11" t="n">
        <v>0.5</v>
      </c>
      <c r="T700" s="4" t="str">
        <f aca="false">Def_Sistemas_Conectores_Cabos!$C$8</f>
        <v>Cabo coaxial semi-rígido</v>
      </c>
      <c r="U700" s="18"/>
      <c r="V700" s="13"/>
    </row>
    <row r="701" customFormat="false" ht="15.75" hidden="true" customHeight="true" outlineLevel="0" collapsed="false">
      <c r="A701" s="4" t="str">
        <f aca="false">Def_Sistemas_Conectores_Cabos!$A$22</f>
        <v>BPM de elétrons</v>
      </c>
      <c r="B701" s="5" t="str">
        <f aca="false">Datas_Entregas!$A$3</f>
        <v>BTS/Anel</v>
      </c>
      <c r="C701" s="6" t="n">
        <f aca="false" t="array" ref="C701:C701">INDEX(Datas_Entregas!$B$2:$B$100, MATCH(B701, Datas_Entregas!$A$2:$A$100, 0), 1)</f>
        <v>43296</v>
      </c>
      <c r="D701" s="5" t="str">
        <f aca="false">Def_Status_Montagem!$A$4</f>
        <v>Comprado / Esperando entrega</v>
      </c>
      <c r="E701" s="4" t="str">
        <f aca="false">Def_Status_Montagem!$B$4</f>
        <v>Contratada (inclui etiqueta)</v>
      </c>
      <c r="F701" s="7"/>
      <c r="G701" s="8"/>
      <c r="H701" s="7" t="str">
        <f aca="false" t="array" ref="H701:H701">INDEX(Def_Instancias_Equipamentos!$E$2:$E$4986, MATCH(K701, Def_Instancias_Equipamentos!$D$2:$D$4986, 0), 1)</f>
        <v>SI-04SB</v>
      </c>
      <c r="I701" s="8" t="str">
        <f aca="false" t="array" ref="I701:I701">INDEX(Def_Instancias_Equipamentos!$E$2:$E$4986, MATCH(L701, Def_Instancias_Equipamentos!$D$2:$D$4986, 0), 1)</f>
        <v>SI-04SB</v>
      </c>
      <c r="J701" s="8" t="str">
        <f aca="false">IF(H701=I701, "INTERNO", "EXTERNO")</f>
        <v>INTERNO</v>
      </c>
      <c r="K701" s="9" t="str">
        <f aca="false">Def_Instancias_Equipamentos!$D$536</f>
        <v>SI-04SB:DI-BPMPkup-1</v>
      </c>
      <c r="L701" s="4" t="str">
        <f aca="false">Def_Instancias_Equipamentos!$D$1058</f>
        <v>SI-04SB:DI-BPMSigPatch-1</v>
      </c>
      <c r="M701" s="10" t="s">
        <v>69</v>
      </c>
      <c r="N701" s="17" t="s">
        <v>84</v>
      </c>
      <c r="O701" s="9" t="str">
        <f aca="false">Def_Sistemas_Conectores_Cabos!$B$8</f>
        <v>SMA-RP 50-ohm</v>
      </c>
      <c r="P701" s="4" t="str">
        <f aca="false">Def_Sistemas_Conectores_Cabos!$B$8</f>
        <v>SMA-RP 50-ohm</v>
      </c>
      <c r="Q701" s="8" t="s">
        <v>85</v>
      </c>
      <c r="R701" s="11" t="n">
        <v>0.5</v>
      </c>
      <c r="S701" s="11" t="n">
        <v>0.5</v>
      </c>
      <c r="T701" s="4" t="str">
        <f aca="false">Def_Sistemas_Conectores_Cabos!$C$8</f>
        <v>Cabo coaxial semi-rígido</v>
      </c>
      <c r="U701" s="18"/>
      <c r="V701" s="13"/>
    </row>
    <row r="702" customFormat="false" ht="15.75" hidden="true" customHeight="true" outlineLevel="0" collapsed="false">
      <c r="A702" s="4" t="str">
        <f aca="false">Def_Sistemas_Conectores_Cabos!$A$22</f>
        <v>BPM de elétrons</v>
      </c>
      <c r="B702" s="5" t="str">
        <f aca="false">Datas_Entregas!$A$3</f>
        <v>BTS/Anel</v>
      </c>
      <c r="C702" s="6" t="n">
        <f aca="false" t="array" ref="C702:C702">INDEX(Datas_Entregas!$B$2:$B$100, MATCH(B702, Datas_Entregas!$A$2:$A$100, 0), 1)</f>
        <v>43296</v>
      </c>
      <c r="D702" s="5" t="str">
        <f aca="false">Def_Status_Montagem!$A$4</f>
        <v>Comprado / Esperando entrega</v>
      </c>
      <c r="E702" s="4" t="str">
        <f aca="false">Def_Status_Montagem!$B$4</f>
        <v>Contratada (inclui etiqueta)</v>
      </c>
      <c r="F702" s="7"/>
      <c r="G702" s="8"/>
      <c r="H702" s="7" t="str">
        <f aca="false" t="array" ref="H702:H702">INDEX(Def_Instancias_Equipamentos!$E$2:$E$4986, MATCH(K702, Def_Instancias_Equipamentos!$D$2:$D$4986, 0), 1)</f>
        <v>SI-04SB</v>
      </c>
      <c r="I702" s="8" t="str">
        <f aca="false" t="array" ref="I702:I702">INDEX(Def_Instancias_Equipamentos!$E$2:$E$4986, MATCH(L702, Def_Instancias_Equipamentos!$D$2:$D$4986, 0), 1)</f>
        <v>SI-04SB</v>
      </c>
      <c r="J702" s="8" t="str">
        <f aca="false">IF(H702=I702, "INTERNO", "EXTERNO")</f>
        <v>INTERNO</v>
      </c>
      <c r="K702" s="9" t="str">
        <f aca="false">Def_Instancias_Equipamentos!$D$537</f>
        <v>SI-04SB:DI-BPMPkup-2</v>
      </c>
      <c r="L702" s="4" t="str">
        <f aca="false">Def_Instancias_Equipamentos!$D$1059</f>
        <v>SI-04SB:DI-BPMSigPatch-2</v>
      </c>
      <c r="M702" s="10" t="s">
        <v>69</v>
      </c>
      <c r="N702" s="17" t="s">
        <v>84</v>
      </c>
      <c r="O702" s="9" t="str">
        <f aca="false">Def_Sistemas_Conectores_Cabos!$B$8</f>
        <v>SMA-RP 50-ohm</v>
      </c>
      <c r="P702" s="4" t="str">
        <f aca="false">Def_Sistemas_Conectores_Cabos!$B$8</f>
        <v>SMA-RP 50-ohm</v>
      </c>
      <c r="Q702" s="8" t="s">
        <v>85</v>
      </c>
      <c r="R702" s="11" t="n">
        <v>0.5</v>
      </c>
      <c r="S702" s="11" t="n">
        <v>0.5</v>
      </c>
      <c r="T702" s="4" t="str">
        <f aca="false">Def_Sistemas_Conectores_Cabos!$C$8</f>
        <v>Cabo coaxial semi-rígido</v>
      </c>
      <c r="U702" s="18"/>
      <c r="V702" s="13"/>
    </row>
    <row r="703" customFormat="false" ht="15.75" hidden="true" customHeight="true" outlineLevel="0" collapsed="false">
      <c r="A703" s="4" t="str">
        <f aca="false">Def_Sistemas_Conectores_Cabos!$A$22</f>
        <v>BPM de elétrons</v>
      </c>
      <c r="B703" s="5" t="str">
        <f aca="false">Datas_Entregas!$A$3</f>
        <v>BTS/Anel</v>
      </c>
      <c r="C703" s="6" t="n">
        <f aca="false" t="array" ref="C703:C703">INDEX(Datas_Entregas!$B$2:$B$100, MATCH(B703, Datas_Entregas!$A$2:$A$100, 0), 1)</f>
        <v>43296</v>
      </c>
      <c r="D703" s="5" t="str">
        <f aca="false">Def_Status_Montagem!$A$4</f>
        <v>Comprado / Esperando entrega</v>
      </c>
      <c r="E703" s="4" t="str">
        <f aca="false">Def_Status_Montagem!$B$4</f>
        <v>Contratada (inclui etiqueta)</v>
      </c>
      <c r="F703" s="7"/>
      <c r="G703" s="8"/>
      <c r="H703" s="7" t="str">
        <f aca="false" t="array" ref="H703:H703">INDEX(Def_Instancias_Equipamentos!$E$2:$E$4986, MATCH(K703, Def_Instancias_Equipamentos!$D$2:$D$4986, 0), 1)</f>
        <v>SI-05C1</v>
      </c>
      <c r="I703" s="8" t="str">
        <f aca="false" t="array" ref="I703:I703">INDEX(Def_Instancias_Equipamentos!$E$2:$E$4986, MATCH(L703, Def_Instancias_Equipamentos!$D$2:$D$4986, 0), 1)</f>
        <v>SI-05C1</v>
      </c>
      <c r="J703" s="8" t="str">
        <f aca="false">IF(H703=I703, "INTERNO", "EXTERNO")</f>
        <v>INTERNO</v>
      </c>
      <c r="K703" s="9" t="str">
        <f aca="false">Def_Instancias_Equipamentos!$D$402</f>
        <v>SI-05C1:DI-BPMPkup-1</v>
      </c>
      <c r="L703" s="4" t="str">
        <f aca="false">Def_Instancias_Equipamentos!$D$924</f>
        <v>SI-05C1:DI-BPMSigPatch-1</v>
      </c>
      <c r="M703" s="10" t="s">
        <v>69</v>
      </c>
      <c r="N703" s="17" t="s">
        <v>84</v>
      </c>
      <c r="O703" s="9" t="str">
        <f aca="false">Def_Sistemas_Conectores_Cabos!$B$8</f>
        <v>SMA-RP 50-ohm</v>
      </c>
      <c r="P703" s="4" t="str">
        <f aca="false">Def_Sistemas_Conectores_Cabos!$B$8</f>
        <v>SMA-RP 50-ohm</v>
      </c>
      <c r="Q703" s="8" t="s">
        <v>85</v>
      </c>
      <c r="R703" s="11" t="n">
        <v>0.5</v>
      </c>
      <c r="S703" s="11" t="n">
        <v>0.5</v>
      </c>
      <c r="T703" s="4" t="str">
        <f aca="false">Def_Sistemas_Conectores_Cabos!$C$8</f>
        <v>Cabo coaxial semi-rígido</v>
      </c>
      <c r="U703" s="18"/>
      <c r="V703" s="13"/>
    </row>
    <row r="704" customFormat="false" ht="15.75" hidden="true" customHeight="true" outlineLevel="0" collapsed="false">
      <c r="A704" s="4" t="str">
        <f aca="false">Def_Sistemas_Conectores_Cabos!$A$22</f>
        <v>BPM de elétrons</v>
      </c>
      <c r="B704" s="5" t="str">
        <f aca="false">Datas_Entregas!$A$3</f>
        <v>BTS/Anel</v>
      </c>
      <c r="C704" s="6" t="n">
        <f aca="false" t="array" ref="C704:C704">INDEX(Datas_Entregas!$B$2:$B$100, MATCH(B704, Datas_Entregas!$A$2:$A$100, 0), 1)</f>
        <v>43296</v>
      </c>
      <c r="D704" s="5" t="str">
        <f aca="false">Def_Status_Montagem!$A$4</f>
        <v>Comprado / Esperando entrega</v>
      </c>
      <c r="E704" s="4" t="str">
        <f aca="false">Def_Status_Montagem!$B$4</f>
        <v>Contratada (inclui etiqueta)</v>
      </c>
      <c r="F704" s="7"/>
      <c r="G704" s="8"/>
      <c r="H704" s="7" t="str">
        <f aca="false" t="array" ref="H704:H704">INDEX(Def_Instancias_Equipamentos!$E$2:$E$4986, MATCH(K704, Def_Instancias_Equipamentos!$D$2:$D$4986, 0), 1)</f>
        <v>SI-05C1</v>
      </c>
      <c r="I704" s="8" t="str">
        <f aca="false" t="array" ref="I704:I704">INDEX(Def_Instancias_Equipamentos!$E$2:$E$4986, MATCH(L704, Def_Instancias_Equipamentos!$D$2:$D$4986, 0), 1)</f>
        <v>SI-05C1</v>
      </c>
      <c r="J704" s="8" t="str">
        <f aca="false">IF(H704=I704, "INTERNO", "EXTERNO")</f>
        <v>INTERNO</v>
      </c>
      <c r="K704" s="9" t="str">
        <f aca="false">Def_Instancias_Equipamentos!$D$403</f>
        <v>SI-05C1:DI-BPMPkup-2</v>
      </c>
      <c r="L704" s="4" t="str">
        <f aca="false">Def_Instancias_Equipamentos!$D$925</f>
        <v>SI-05C1:DI-BPMSigPatch-2</v>
      </c>
      <c r="M704" s="10" t="s">
        <v>69</v>
      </c>
      <c r="N704" s="17" t="s">
        <v>84</v>
      </c>
      <c r="O704" s="9" t="str">
        <f aca="false">Def_Sistemas_Conectores_Cabos!$B$8</f>
        <v>SMA-RP 50-ohm</v>
      </c>
      <c r="P704" s="4" t="str">
        <f aca="false">Def_Sistemas_Conectores_Cabos!$B$8</f>
        <v>SMA-RP 50-ohm</v>
      </c>
      <c r="Q704" s="8" t="s">
        <v>85</v>
      </c>
      <c r="R704" s="11" t="n">
        <v>0.5</v>
      </c>
      <c r="S704" s="11" t="n">
        <v>0.5</v>
      </c>
      <c r="T704" s="4" t="str">
        <f aca="false">Def_Sistemas_Conectores_Cabos!$C$8</f>
        <v>Cabo coaxial semi-rígido</v>
      </c>
      <c r="U704" s="18"/>
      <c r="V704" s="13"/>
    </row>
    <row r="705" customFormat="false" ht="15.75" hidden="true" customHeight="true" outlineLevel="0" collapsed="false">
      <c r="A705" s="4" t="str">
        <f aca="false">Def_Sistemas_Conectores_Cabos!$A$22</f>
        <v>BPM de elétrons</v>
      </c>
      <c r="B705" s="5" t="str">
        <f aca="false">Datas_Entregas!$A$3</f>
        <v>BTS/Anel</v>
      </c>
      <c r="C705" s="6" t="n">
        <f aca="false" t="array" ref="C705:C705">INDEX(Datas_Entregas!$B$2:$B$100, MATCH(B705, Datas_Entregas!$A$2:$A$100, 0), 1)</f>
        <v>43296</v>
      </c>
      <c r="D705" s="5" t="str">
        <f aca="false">Def_Status_Montagem!$A$4</f>
        <v>Comprado / Esperando entrega</v>
      </c>
      <c r="E705" s="4" t="str">
        <f aca="false">Def_Status_Montagem!$B$4</f>
        <v>Contratada (inclui etiqueta)</v>
      </c>
      <c r="F705" s="7"/>
      <c r="G705" s="8"/>
      <c r="H705" s="7" t="str">
        <f aca="false" t="array" ref="H705:H705">INDEX(Def_Instancias_Equipamentos!$E$2:$E$4986, MATCH(K705, Def_Instancias_Equipamentos!$D$2:$D$4986, 0), 1)</f>
        <v>SI-05C2</v>
      </c>
      <c r="I705" s="8" t="str">
        <f aca="false" t="array" ref="I705:I705">INDEX(Def_Instancias_Equipamentos!$E$2:$E$4986, MATCH(L705, Def_Instancias_Equipamentos!$D$2:$D$4986, 0), 1)</f>
        <v>SI-05C2</v>
      </c>
      <c r="J705" s="8" t="str">
        <f aca="false">IF(H705=I705, "INTERNO", "EXTERNO")</f>
        <v>INTERNO</v>
      </c>
      <c r="K705" s="9" t="str">
        <f aca="false">Def_Instancias_Equipamentos!$D$404</f>
        <v>SI-05C2:DI-BPMPkup</v>
      </c>
      <c r="L705" s="4" t="str">
        <f aca="false">Def_Instancias_Equipamentos!$D$926</f>
        <v>SI-05C2:DI-BPMSigPatch</v>
      </c>
      <c r="M705" s="10" t="s">
        <v>69</v>
      </c>
      <c r="N705" s="17" t="s">
        <v>84</v>
      </c>
      <c r="O705" s="9" t="str">
        <f aca="false">Def_Sistemas_Conectores_Cabos!$B$8</f>
        <v>SMA-RP 50-ohm</v>
      </c>
      <c r="P705" s="4" t="str">
        <f aca="false">Def_Sistemas_Conectores_Cabos!$B$8</f>
        <v>SMA-RP 50-ohm</v>
      </c>
      <c r="Q705" s="8" t="s">
        <v>85</v>
      </c>
      <c r="R705" s="11" t="n">
        <v>0.5</v>
      </c>
      <c r="S705" s="11" t="n">
        <v>0.5</v>
      </c>
      <c r="T705" s="4" t="str">
        <f aca="false">Def_Sistemas_Conectores_Cabos!$C$8</f>
        <v>Cabo coaxial semi-rígido</v>
      </c>
      <c r="U705" s="18"/>
      <c r="V705" s="13"/>
    </row>
    <row r="706" customFormat="false" ht="15.75" hidden="true" customHeight="true" outlineLevel="0" collapsed="false">
      <c r="A706" s="4" t="str">
        <f aca="false">Def_Sistemas_Conectores_Cabos!$A$22</f>
        <v>BPM de elétrons</v>
      </c>
      <c r="B706" s="5" t="str">
        <f aca="false">Datas_Entregas!$A$3</f>
        <v>BTS/Anel</v>
      </c>
      <c r="C706" s="6" t="n">
        <f aca="false" t="array" ref="C706:C706">INDEX(Datas_Entregas!$B$2:$B$100, MATCH(B706, Datas_Entregas!$A$2:$A$100, 0), 1)</f>
        <v>43296</v>
      </c>
      <c r="D706" s="5" t="str">
        <f aca="false">Def_Status_Montagem!$A$4</f>
        <v>Comprado / Esperando entrega</v>
      </c>
      <c r="E706" s="4" t="str">
        <f aca="false">Def_Status_Montagem!$B$4</f>
        <v>Contratada (inclui etiqueta)</v>
      </c>
      <c r="F706" s="7"/>
      <c r="G706" s="8"/>
      <c r="H706" s="7" t="str">
        <f aca="false" t="array" ref="H706:H706">INDEX(Def_Instancias_Equipamentos!$E$2:$E$4986, MATCH(K706, Def_Instancias_Equipamentos!$D$2:$D$4986, 0), 1)</f>
        <v>SI-05C3</v>
      </c>
      <c r="I706" s="8" t="str">
        <f aca="false" t="array" ref="I706:I706">INDEX(Def_Instancias_Equipamentos!$E$2:$E$4986, MATCH(L706, Def_Instancias_Equipamentos!$D$2:$D$4986, 0), 1)</f>
        <v>SI-05C3</v>
      </c>
      <c r="J706" s="8" t="str">
        <f aca="false">IF(H706=I706, "INTERNO", "EXTERNO")</f>
        <v>INTERNO</v>
      </c>
      <c r="K706" s="9" t="str">
        <f aca="false">Def_Instancias_Equipamentos!$D$405</f>
        <v>SI-05C3:DI-BPMPkup-1</v>
      </c>
      <c r="L706" s="4" t="str">
        <f aca="false">Def_Instancias_Equipamentos!$D$927</f>
        <v>SI-05C3:DI-BPMSigPatch-1</v>
      </c>
      <c r="M706" s="10" t="s">
        <v>69</v>
      </c>
      <c r="N706" s="17" t="s">
        <v>84</v>
      </c>
      <c r="O706" s="9" t="str">
        <f aca="false">Def_Sistemas_Conectores_Cabos!$B$8</f>
        <v>SMA-RP 50-ohm</v>
      </c>
      <c r="P706" s="4" t="str">
        <f aca="false">Def_Sistemas_Conectores_Cabos!$B$8</f>
        <v>SMA-RP 50-ohm</v>
      </c>
      <c r="Q706" s="8" t="s">
        <v>85</v>
      </c>
      <c r="R706" s="11" t="n">
        <v>0.5</v>
      </c>
      <c r="S706" s="11" t="n">
        <v>0.5</v>
      </c>
      <c r="T706" s="4" t="str">
        <f aca="false">Def_Sistemas_Conectores_Cabos!$C$8</f>
        <v>Cabo coaxial semi-rígido</v>
      </c>
      <c r="U706" s="18"/>
      <c r="V706" s="13"/>
    </row>
    <row r="707" customFormat="false" ht="15.75" hidden="true" customHeight="true" outlineLevel="0" collapsed="false">
      <c r="A707" s="4" t="str">
        <f aca="false">Def_Sistemas_Conectores_Cabos!$A$22</f>
        <v>BPM de elétrons</v>
      </c>
      <c r="B707" s="5" t="str">
        <f aca="false">Datas_Entregas!$A$3</f>
        <v>BTS/Anel</v>
      </c>
      <c r="C707" s="6" t="n">
        <f aca="false" t="array" ref="C707:C707">INDEX(Datas_Entregas!$B$2:$B$100, MATCH(B707, Datas_Entregas!$A$2:$A$100, 0), 1)</f>
        <v>43296</v>
      </c>
      <c r="D707" s="5" t="str">
        <f aca="false">Def_Status_Montagem!$A$4</f>
        <v>Comprado / Esperando entrega</v>
      </c>
      <c r="E707" s="4" t="str">
        <f aca="false">Def_Status_Montagem!$B$4</f>
        <v>Contratada (inclui etiqueta)</v>
      </c>
      <c r="F707" s="7"/>
      <c r="G707" s="8"/>
      <c r="H707" s="7" t="str">
        <f aca="false" t="array" ref="H707:H707">INDEX(Def_Instancias_Equipamentos!$E$2:$E$4986, MATCH(K707, Def_Instancias_Equipamentos!$D$2:$D$4986, 0), 1)</f>
        <v>SI-05C3</v>
      </c>
      <c r="I707" s="8" t="str">
        <f aca="false" t="array" ref="I707:I707">INDEX(Def_Instancias_Equipamentos!$E$2:$E$4986, MATCH(L707, Def_Instancias_Equipamentos!$D$2:$D$4986, 0), 1)</f>
        <v>SI-05C3</v>
      </c>
      <c r="J707" s="8" t="str">
        <f aca="false">IF(H707=I707, "INTERNO", "EXTERNO")</f>
        <v>INTERNO</v>
      </c>
      <c r="K707" s="9" t="str">
        <f aca="false">Def_Instancias_Equipamentos!$D$406</f>
        <v>SI-05C3:DI-BPMPkup-2</v>
      </c>
      <c r="L707" s="4" t="str">
        <f aca="false">Def_Instancias_Equipamentos!$D$928</f>
        <v>SI-05C3:DI-BPMSigPatch-2</v>
      </c>
      <c r="M707" s="10" t="s">
        <v>69</v>
      </c>
      <c r="N707" s="17" t="s">
        <v>84</v>
      </c>
      <c r="O707" s="9" t="str">
        <f aca="false">Def_Sistemas_Conectores_Cabos!$B$8</f>
        <v>SMA-RP 50-ohm</v>
      </c>
      <c r="P707" s="4" t="str">
        <f aca="false">Def_Sistemas_Conectores_Cabos!$B$8</f>
        <v>SMA-RP 50-ohm</v>
      </c>
      <c r="Q707" s="8" t="s">
        <v>85</v>
      </c>
      <c r="R707" s="11" t="n">
        <v>0.5</v>
      </c>
      <c r="S707" s="11" t="n">
        <v>0.5</v>
      </c>
      <c r="T707" s="4" t="str">
        <f aca="false">Def_Sistemas_Conectores_Cabos!$C$8</f>
        <v>Cabo coaxial semi-rígido</v>
      </c>
      <c r="U707" s="18"/>
      <c r="V707" s="13"/>
    </row>
    <row r="708" customFormat="false" ht="15.75" hidden="true" customHeight="true" outlineLevel="0" collapsed="false">
      <c r="A708" s="4" t="str">
        <f aca="false">Def_Sistemas_Conectores_Cabos!$A$22</f>
        <v>BPM de elétrons</v>
      </c>
      <c r="B708" s="5" t="str">
        <f aca="false">Datas_Entregas!$A$3</f>
        <v>BTS/Anel</v>
      </c>
      <c r="C708" s="6" t="n">
        <f aca="false" t="array" ref="C708:C708">INDEX(Datas_Entregas!$B$2:$B$100, MATCH(B708, Datas_Entregas!$A$2:$A$100, 0), 1)</f>
        <v>43296</v>
      </c>
      <c r="D708" s="5" t="str">
        <f aca="false">Def_Status_Montagem!$A$4</f>
        <v>Comprado / Esperando entrega</v>
      </c>
      <c r="E708" s="4" t="str">
        <f aca="false">Def_Status_Montagem!$B$4</f>
        <v>Contratada (inclui etiqueta)</v>
      </c>
      <c r="F708" s="7"/>
      <c r="G708" s="8"/>
      <c r="H708" s="7" t="str">
        <f aca="false" t="array" ref="H708:H708">INDEX(Def_Instancias_Equipamentos!$E$2:$E$4986, MATCH(K708, Def_Instancias_Equipamentos!$D$2:$D$4986, 0), 1)</f>
        <v>SI-05C4</v>
      </c>
      <c r="I708" s="8" t="str">
        <f aca="false" t="array" ref="I708:I708">INDEX(Def_Instancias_Equipamentos!$E$2:$E$4986, MATCH(L708, Def_Instancias_Equipamentos!$D$2:$D$4986, 0), 1)</f>
        <v>SI-05C4</v>
      </c>
      <c r="J708" s="8" t="str">
        <f aca="false">IF(H708=I708, "INTERNO", "EXTERNO")</f>
        <v>INTERNO</v>
      </c>
      <c r="K708" s="9" t="str">
        <f aca="false">Def_Instancias_Equipamentos!$D$407</f>
        <v>SI-05C4:DI-BPMPkup</v>
      </c>
      <c r="L708" s="4" t="str">
        <f aca="false">Def_Instancias_Equipamentos!$D$929</f>
        <v>SI-05C4:DI-BPMSigPatch</v>
      </c>
      <c r="M708" s="10" t="s">
        <v>69</v>
      </c>
      <c r="N708" s="17" t="s">
        <v>84</v>
      </c>
      <c r="O708" s="9" t="str">
        <f aca="false">Def_Sistemas_Conectores_Cabos!$B$8</f>
        <v>SMA-RP 50-ohm</v>
      </c>
      <c r="P708" s="4" t="str">
        <f aca="false">Def_Sistemas_Conectores_Cabos!$B$8</f>
        <v>SMA-RP 50-ohm</v>
      </c>
      <c r="Q708" s="8" t="s">
        <v>85</v>
      </c>
      <c r="R708" s="11" t="n">
        <v>0.5</v>
      </c>
      <c r="S708" s="11" t="n">
        <v>0.5</v>
      </c>
      <c r="T708" s="4" t="str">
        <f aca="false">Def_Sistemas_Conectores_Cabos!$C$8</f>
        <v>Cabo coaxial semi-rígido</v>
      </c>
      <c r="U708" s="18"/>
      <c r="V708" s="13"/>
    </row>
    <row r="709" customFormat="false" ht="15.75" hidden="true" customHeight="true" outlineLevel="0" collapsed="false">
      <c r="A709" s="4" t="str">
        <f aca="false">Def_Sistemas_Conectores_Cabos!$A$22</f>
        <v>BPM de elétrons</v>
      </c>
      <c r="B709" s="5" t="str">
        <f aca="false">Datas_Entregas!$A$3</f>
        <v>BTS/Anel</v>
      </c>
      <c r="C709" s="6" t="n">
        <f aca="false" t="array" ref="C709:C709">INDEX(Datas_Entregas!$B$2:$B$100, MATCH(B709, Datas_Entregas!$A$2:$A$100, 0), 1)</f>
        <v>43296</v>
      </c>
      <c r="D709" s="5" t="str">
        <f aca="false">Def_Status_Montagem!$A$4</f>
        <v>Comprado / Esperando entrega</v>
      </c>
      <c r="E709" s="4" t="str">
        <f aca="false">Def_Status_Montagem!$B$4</f>
        <v>Contratada (inclui etiqueta)</v>
      </c>
      <c r="F709" s="7"/>
      <c r="G709" s="8"/>
      <c r="H709" s="7" t="str">
        <f aca="false" t="array" ref="H709:H709">INDEX(Def_Instancias_Equipamentos!$E$2:$E$4986, MATCH(K709, Def_Instancias_Equipamentos!$D$2:$D$4986, 0), 1)</f>
        <v>SI-05M1</v>
      </c>
      <c r="I709" s="8" t="str">
        <f aca="false" t="array" ref="I709:I709">INDEX(Def_Instancias_Equipamentos!$E$2:$E$4986, MATCH(L709, Def_Instancias_Equipamentos!$D$2:$D$4986, 0), 1)</f>
        <v>SI-05M1</v>
      </c>
      <c r="J709" s="8" t="str">
        <f aca="false">IF(H709=I709, "INTERNO", "EXTERNO")</f>
        <v>INTERNO</v>
      </c>
      <c r="K709" s="9" t="str">
        <f aca="false">Def_Instancias_Equipamentos!$D$408</f>
        <v>SI-05M1:DI-BPMPkup</v>
      </c>
      <c r="L709" s="4" t="str">
        <f aca="false">Def_Instancias_Equipamentos!$D$930</f>
        <v>SI-05M1:DI-BPMSigPatch</v>
      </c>
      <c r="M709" s="10" t="s">
        <v>69</v>
      </c>
      <c r="N709" s="17" t="s">
        <v>84</v>
      </c>
      <c r="O709" s="9" t="str">
        <f aca="false">Def_Sistemas_Conectores_Cabos!$B$8</f>
        <v>SMA-RP 50-ohm</v>
      </c>
      <c r="P709" s="4" t="str">
        <f aca="false">Def_Sistemas_Conectores_Cabos!$B$8</f>
        <v>SMA-RP 50-ohm</v>
      </c>
      <c r="Q709" s="8" t="s">
        <v>85</v>
      </c>
      <c r="R709" s="11" t="n">
        <v>0.5</v>
      </c>
      <c r="S709" s="11" t="n">
        <v>0.5</v>
      </c>
      <c r="T709" s="4" t="str">
        <f aca="false">Def_Sistemas_Conectores_Cabos!$C$8</f>
        <v>Cabo coaxial semi-rígido</v>
      </c>
      <c r="U709" s="18"/>
      <c r="V709" s="13"/>
    </row>
    <row r="710" customFormat="false" ht="15.75" hidden="true" customHeight="true" outlineLevel="0" collapsed="false">
      <c r="A710" s="4" t="str">
        <f aca="false">Def_Sistemas_Conectores_Cabos!$A$22</f>
        <v>BPM de elétrons</v>
      </c>
      <c r="B710" s="5" t="str">
        <f aca="false">Datas_Entregas!$A$3</f>
        <v>BTS/Anel</v>
      </c>
      <c r="C710" s="6" t="n">
        <f aca="false" t="array" ref="C710:C710">INDEX(Datas_Entregas!$B$2:$B$100, MATCH(B710, Datas_Entregas!$A$2:$A$100, 0), 1)</f>
        <v>43296</v>
      </c>
      <c r="D710" s="5" t="str">
        <f aca="false">Def_Status_Montagem!$A$4</f>
        <v>Comprado / Esperando entrega</v>
      </c>
      <c r="E710" s="4" t="str">
        <f aca="false">Def_Status_Montagem!$B$4</f>
        <v>Contratada (inclui etiqueta)</v>
      </c>
      <c r="F710" s="7"/>
      <c r="G710" s="8"/>
      <c r="H710" s="7" t="str">
        <f aca="false" t="array" ref="H710:H710">INDEX(Def_Instancias_Equipamentos!$E$2:$E$4986, MATCH(K710, Def_Instancias_Equipamentos!$D$2:$D$4986, 0), 1)</f>
        <v>SI-05M2</v>
      </c>
      <c r="I710" s="8" t="str">
        <f aca="false" t="array" ref="I710:I710">INDEX(Def_Instancias_Equipamentos!$E$2:$E$4986, MATCH(L710, Def_Instancias_Equipamentos!$D$2:$D$4986, 0), 1)</f>
        <v>SI-05M2</v>
      </c>
      <c r="J710" s="8" t="str">
        <f aca="false">IF(H710=I710, "INTERNO", "EXTERNO")</f>
        <v>INTERNO</v>
      </c>
      <c r="K710" s="9" t="str">
        <f aca="false">Def_Instancias_Equipamentos!$D$409</f>
        <v>SI-05M2:DI-BPMPkup</v>
      </c>
      <c r="L710" s="4" t="str">
        <f aca="false">Def_Instancias_Equipamentos!$D$931</f>
        <v>SI-05M2:DI-BPMSigPatch</v>
      </c>
      <c r="M710" s="10" t="s">
        <v>69</v>
      </c>
      <c r="N710" s="17" t="s">
        <v>84</v>
      </c>
      <c r="O710" s="9" t="str">
        <f aca="false">Def_Sistemas_Conectores_Cabos!$B$8</f>
        <v>SMA-RP 50-ohm</v>
      </c>
      <c r="P710" s="4" t="str">
        <f aca="false">Def_Sistemas_Conectores_Cabos!$B$8</f>
        <v>SMA-RP 50-ohm</v>
      </c>
      <c r="Q710" s="8" t="s">
        <v>85</v>
      </c>
      <c r="R710" s="11" t="n">
        <v>0.5</v>
      </c>
      <c r="S710" s="11" t="n">
        <v>0.5</v>
      </c>
      <c r="T710" s="4" t="str">
        <f aca="false">Def_Sistemas_Conectores_Cabos!$C$8</f>
        <v>Cabo coaxial semi-rígido</v>
      </c>
      <c r="U710" s="18"/>
      <c r="V710" s="13"/>
    </row>
    <row r="711" customFormat="false" ht="15.75" hidden="true" customHeight="true" outlineLevel="0" collapsed="false">
      <c r="A711" s="4" t="str">
        <f aca="false">Def_Sistemas_Conectores_Cabos!$A$22</f>
        <v>BPM de elétrons</v>
      </c>
      <c r="B711" s="5" t="str">
        <f aca="false">Datas_Entregas!$A$3</f>
        <v>BTS/Anel</v>
      </c>
      <c r="C711" s="6" t="n">
        <f aca="false" t="array" ref="C711:C711">INDEX(Datas_Entregas!$B$2:$B$100, MATCH(B711, Datas_Entregas!$A$2:$A$100, 0), 1)</f>
        <v>43296</v>
      </c>
      <c r="D711" s="5" t="str">
        <f aca="false">Def_Status_Montagem!$A$4</f>
        <v>Comprado / Esperando entrega</v>
      </c>
      <c r="E711" s="4" t="str">
        <f aca="false">Def_Status_Montagem!$B$4</f>
        <v>Contratada (inclui etiqueta)</v>
      </c>
      <c r="F711" s="7"/>
      <c r="G711" s="8"/>
      <c r="H711" s="7" t="str">
        <f aca="false" t="array" ref="H711:H711">INDEX(Def_Instancias_Equipamentos!$E$2:$E$4986, MATCH(K711, Def_Instancias_Equipamentos!$D$2:$D$4986, 0), 1)</f>
        <v>SI-05SA</v>
      </c>
      <c r="I711" s="8" t="str">
        <f aca="false" t="array" ref="I711:I711">INDEX(Def_Instancias_Equipamentos!$E$2:$E$4986, MATCH(L711, Def_Instancias_Equipamentos!$D$2:$D$4986, 0), 1)</f>
        <v>SI-05SA</v>
      </c>
      <c r="J711" s="8" t="str">
        <f aca="false">IF(H711=I711, "INTERNO", "EXTERNO")</f>
        <v>INTERNO</v>
      </c>
      <c r="K711" s="9" t="str">
        <f aca="false">Def_Instancias_Equipamentos!$D$538</f>
        <v>SI-05SA:DI-BPMPkup-1</v>
      </c>
      <c r="L711" s="4" t="str">
        <f aca="false">Def_Instancias_Equipamentos!$D$1060</f>
        <v>SI-05SA:DI-BPMSigPatch-1</v>
      </c>
      <c r="M711" s="10" t="s">
        <v>69</v>
      </c>
      <c r="N711" s="17" t="s">
        <v>84</v>
      </c>
      <c r="O711" s="9" t="str">
        <f aca="false">Def_Sistemas_Conectores_Cabos!$B$8</f>
        <v>SMA-RP 50-ohm</v>
      </c>
      <c r="P711" s="4" t="str">
        <f aca="false">Def_Sistemas_Conectores_Cabos!$B$8</f>
        <v>SMA-RP 50-ohm</v>
      </c>
      <c r="Q711" s="8" t="s">
        <v>85</v>
      </c>
      <c r="R711" s="11" t="n">
        <v>0.5</v>
      </c>
      <c r="S711" s="11" t="n">
        <v>0.5</v>
      </c>
      <c r="T711" s="4" t="str">
        <f aca="false">Def_Sistemas_Conectores_Cabos!$C$8</f>
        <v>Cabo coaxial semi-rígido</v>
      </c>
      <c r="U711" s="18"/>
      <c r="V711" s="13"/>
    </row>
    <row r="712" customFormat="false" ht="15.75" hidden="true" customHeight="true" outlineLevel="0" collapsed="false">
      <c r="A712" s="4" t="str">
        <f aca="false">Def_Sistemas_Conectores_Cabos!$A$22</f>
        <v>BPM de elétrons</v>
      </c>
      <c r="B712" s="5" t="str">
        <f aca="false">Datas_Entregas!$A$3</f>
        <v>BTS/Anel</v>
      </c>
      <c r="C712" s="6" t="n">
        <f aca="false" t="array" ref="C712:C712">INDEX(Datas_Entregas!$B$2:$B$100, MATCH(B712, Datas_Entregas!$A$2:$A$100, 0), 1)</f>
        <v>43296</v>
      </c>
      <c r="D712" s="5" t="str">
        <f aca="false">Def_Status_Montagem!$A$4</f>
        <v>Comprado / Esperando entrega</v>
      </c>
      <c r="E712" s="4" t="str">
        <f aca="false">Def_Status_Montagem!$B$4</f>
        <v>Contratada (inclui etiqueta)</v>
      </c>
      <c r="F712" s="7"/>
      <c r="G712" s="8"/>
      <c r="H712" s="7" t="str">
        <f aca="false" t="array" ref="H712:H712">INDEX(Def_Instancias_Equipamentos!$E$2:$E$4986, MATCH(K712, Def_Instancias_Equipamentos!$D$2:$D$4986, 0), 1)</f>
        <v>SI-05SA</v>
      </c>
      <c r="I712" s="8" t="str">
        <f aca="false" t="array" ref="I712:I712">INDEX(Def_Instancias_Equipamentos!$E$2:$E$4986, MATCH(L712, Def_Instancias_Equipamentos!$D$2:$D$4986, 0), 1)</f>
        <v>SI-05SA</v>
      </c>
      <c r="J712" s="8" t="str">
        <f aca="false">IF(H712=I712, "INTERNO", "EXTERNO")</f>
        <v>INTERNO</v>
      </c>
      <c r="K712" s="9" t="str">
        <f aca="false">Def_Instancias_Equipamentos!$D$539</f>
        <v>SI-05SA:DI-BPMPkup-2</v>
      </c>
      <c r="L712" s="4" t="str">
        <f aca="false">Def_Instancias_Equipamentos!$D$1061</f>
        <v>SI-05SA:DI-BPMSigPatch-2</v>
      </c>
      <c r="M712" s="10" t="s">
        <v>69</v>
      </c>
      <c r="N712" s="17" t="s">
        <v>84</v>
      </c>
      <c r="O712" s="9" t="str">
        <f aca="false">Def_Sistemas_Conectores_Cabos!$B$8</f>
        <v>SMA-RP 50-ohm</v>
      </c>
      <c r="P712" s="4" t="str">
        <f aca="false">Def_Sistemas_Conectores_Cabos!$B$8</f>
        <v>SMA-RP 50-ohm</v>
      </c>
      <c r="Q712" s="8" t="s">
        <v>85</v>
      </c>
      <c r="R712" s="11" t="n">
        <v>0.5</v>
      </c>
      <c r="S712" s="11" t="n">
        <v>0.5</v>
      </c>
      <c r="T712" s="4" t="str">
        <f aca="false">Def_Sistemas_Conectores_Cabos!$C$8</f>
        <v>Cabo coaxial semi-rígido</v>
      </c>
      <c r="U712" s="18"/>
      <c r="V712" s="13"/>
    </row>
    <row r="713" customFormat="false" ht="15.75" hidden="true" customHeight="true" outlineLevel="0" collapsed="false">
      <c r="A713" s="4" t="str">
        <f aca="false">Def_Sistemas_Conectores_Cabos!$A$22</f>
        <v>BPM de elétrons</v>
      </c>
      <c r="B713" s="5" t="str">
        <f aca="false">Datas_Entregas!$A$3</f>
        <v>BTS/Anel</v>
      </c>
      <c r="C713" s="6" t="n">
        <f aca="false" t="array" ref="C713:C713">INDEX(Datas_Entregas!$B$2:$B$100, MATCH(B713, Datas_Entregas!$A$2:$A$100, 0), 1)</f>
        <v>43296</v>
      </c>
      <c r="D713" s="5" t="str">
        <f aca="false">Def_Status_Montagem!$A$4</f>
        <v>Comprado / Esperando entrega</v>
      </c>
      <c r="E713" s="4" t="str">
        <f aca="false">Def_Status_Montagem!$B$4</f>
        <v>Contratada (inclui etiqueta)</v>
      </c>
      <c r="F713" s="7"/>
      <c r="G713" s="8"/>
      <c r="H713" s="7" t="str">
        <f aca="false" t="array" ref="H713:H713">INDEX(Def_Instancias_Equipamentos!$E$2:$E$4986, MATCH(K713, Def_Instancias_Equipamentos!$D$2:$D$4986, 0), 1)</f>
        <v>SI-06C1</v>
      </c>
      <c r="I713" s="8" t="str">
        <f aca="false" t="array" ref="I713:I713">INDEX(Def_Instancias_Equipamentos!$E$2:$E$4986, MATCH(L713, Def_Instancias_Equipamentos!$D$2:$D$4986, 0), 1)</f>
        <v>SI-06C1</v>
      </c>
      <c r="J713" s="8" t="str">
        <f aca="false">IF(H713=I713, "INTERNO", "EXTERNO")</f>
        <v>INTERNO</v>
      </c>
      <c r="K713" s="9" t="str">
        <f aca="false">Def_Instancias_Equipamentos!$D$410</f>
        <v>SI-06C1:DI-BPMPkup-1</v>
      </c>
      <c r="L713" s="4" t="str">
        <f aca="false">Def_Instancias_Equipamentos!$D$932</f>
        <v>SI-06C1:DI-BPMSigPatch-1</v>
      </c>
      <c r="M713" s="10" t="s">
        <v>69</v>
      </c>
      <c r="N713" s="17" t="s">
        <v>84</v>
      </c>
      <c r="O713" s="9" t="str">
        <f aca="false">Def_Sistemas_Conectores_Cabos!$B$8</f>
        <v>SMA-RP 50-ohm</v>
      </c>
      <c r="P713" s="4" t="str">
        <f aca="false">Def_Sistemas_Conectores_Cabos!$B$8</f>
        <v>SMA-RP 50-ohm</v>
      </c>
      <c r="Q713" s="8" t="s">
        <v>85</v>
      </c>
      <c r="R713" s="11" t="n">
        <v>0.5</v>
      </c>
      <c r="S713" s="11" t="n">
        <v>0.5</v>
      </c>
      <c r="T713" s="4" t="str">
        <f aca="false">Def_Sistemas_Conectores_Cabos!$C$8</f>
        <v>Cabo coaxial semi-rígido</v>
      </c>
      <c r="U713" s="18"/>
      <c r="V713" s="13"/>
    </row>
    <row r="714" customFormat="false" ht="15.75" hidden="true" customHeight="true" outlineLevel="0" collapsed="false">
      <c r="A714" s="4" t="str">
        <f aca="false">Def_Sistemas_Conectores_Cabos!$A$22</f>
        <v>BPM de elétrons</v>
      </c>
      <c r="B714" s="5" t="str">
        <f aca="false">Datas_Entregas!$A$3</f>
        <v>BTS/Anel</v>
      </c>
      <c r="C714" s="6" t="n">
        <f aca="false" t="array" ref="C714:C714">INDEX(Datas_Entregas!$B$2:$B$100, MATCH(B714, Datas_Entregas!$A$2:$A$100, 0), 1)</f>
        <v>43296</v>
      </c>
      <c r="D714" s="5" t="str">
        <f aca="false">Def_Status_Montagem!$A$4</f>
        <v>Comprado / Esperando entrega</v>
      </c>
      <c r="E714" s="4" t="str">
        <f aca="false">Def_Status_Montagem!$B$4</f>
        <v>Contratada (inclui etiqueta)</v>
      </c>
      <c r="F714" s="7"/>
      <c r="G714" s="8"/>
      <c r="H714" s="7" t="str">
        <f aca="false" t="array" ref="H714:H714">INDEX(Def_Instancias_Equipamentos!$E$2:$E$4986, MATCH(K714, Def_Instancias_Equipamentos!$D$2:$D$4986, 0), 1)</f>
        <v>SI-06C1</v>
      </c>
      <c r="I714" s="8" t="str">
        <f aca="false" t="array" ref="I714:I714">INDEX(Def_Instancias_Equipamentos!$E$2:$E$4986, MATCH(L714, Def_Instancias_Equipamentos!$D$2:$D$4986, 0), 1)</f>
        <v>SI-06C1</v>
      </c>
      <c r="J714" s="8" t="str">
        <f aca="false">IF(H714=I714, "INTERNO", "EXTERNO")</f>
        <v>INTERNO</v>
      </c>
      <c r="K714" s="9" t="str">
        <f aca="false">Def_Instancias_Equipamentos!$D$411</f>
        <v>SI-06C1:DI-BPMPkup-2</v>
      </c>
      <c r="L714" s="4" t="str">
        <f aca="false">Def_Instancias_Equipamentos!$D$933</f>
        <v>SI-06C1:DI-BPMSigPatch-2</v>
      </c>
      <c r="M714" s="10" t="s">
        <v>69</v>
      </c>
      <c r="N714" s="17" t="s">
        <v>84</v>
      </c>
      <c r="O714" s="9" t="str">
        <f aca="false">Def_Sistemas_Conectores_Cabos!$B$8</f>
        <v>SMA-RP 50-ohm</v>
      </c>
      <c r="P714" s="4" t="str">
        <f aca="false">Def_Sistemas_Conectores_Cabos!$B$8</f>
        <v>SMA-RP 50-ohm</v>
      </c>
      <c r="Q714" s="8" t="s">
        <v>85</v>
      </c>
      <c r="R714" s="11" t="n">
        <v>0.5</v>
      </c>
      <c r="S714" s="11" t="n">
        <v>0.5</v>
      </c>
      <c r="T714" s="4" t="str">
        <f aca="false">Def_Sistemas_Conectores_Cabos!$C$8</f>
        <v>Cabo coaxial semi-rígido</v>
      </c>
      <c r="U714" s="18"/>
      <c r="V714" s="13"/>
    </row>
    <row r="715" customFormat="false" ht="15.75" hidden="true" customHeight="true" outlineLevel="0" collapsed="false">
      <c r="A715" s="4" t="str">
        <f aca="false">Def_Sistemas_Conectores_Cabos!$A$22</f>
        <v>BPM de elétrons</v>
      </c>
      <c r="B715" s="5" t="str">
        <f aca="false">Datas_Entregas!$A$3</f>
        <v>BTS/Anel</v>
      </c>
      <c r="C715" s="6" t="n">
        <f aca="false" t="array" ref="C715:C715">INDEX(Datas_Entregas!$B$2:$B$100, MATCH(B715, Datas_Entregas!$A$2:$A$100, 0), 1)</f>
        <v>43296</v>
      </c>
      <c r="D715" s="5" t="str">
        <f aca="false">Def_Status_Montagem!$A$4</f>
        <v>Comprado / Esperando entrega</v>
      </c>
      <c r="E715" s="4" t="str">
        <f aca="false">Def_Status_Montagem!$B$4</f>
        <v>Contratada (inclui etiqueta)</v>
      </c>
      <c r="F715" s="7"/>
      <c r="G715" s="8"/>
      <c r="H715" s="7" t="str">
        <f aca="false" t="array" ref="H715:H715">INDEX(Def_Instancias_Equipamentos!$E$2:$E$4986, MATCH(K715, Def_Instancias_Equipamentos!$D$2:$D$4986, 0), 1)</f>
        <v>SI-06C2</v>
      </c>
      <c r="I715" s="8" t="str">
        <f aca="false" t="array" ref="I715:I715">INDEX(Def_Instancias_Equipamentos!$E$2:$E$4986, MATCH(L715, Def_Instancias_Equipamentos!$D$2:$D$4986, 0), 1)</f>
        <v>SI-06C2</v>
      </c>
      <c r="J715" s="8" t="str">
        <f aca="false">IF(H715=I715, "INTERNO", "EXTERNO")</f>
        <v>INTERNO</v>
      </c>
      <c r="K715" s="9" t="str">
        <f aca="false">Def_Instancias_Equipamentos!$D$412</f>
        <v>SI-06C2:DI-BPMPkup</v>
      </c>
      <c r="L715" s="4" t="str">
        <f aca="false">Def_Instancias_Equipamentos!$D$934</f>
        <v>SI-06C2:DI-BPMSigPatch</v>
      </c>
      <c r="M715" s="10" t="s">
        <v>69</v>
      </c>
      <c r="N715" s="17" t="s">
        <v>84</v>
      </c>
      <c r="O715" s="9" t="str">
        <f aca="false">Def_Sistemas_Conectores_Cabos!$B$8</f>
        <v>SMA-RP 50-ohm</v>
      </c>
      <c r="P715" s="4" t="str">
        <f aca="false">Def_Sistemas_Conectores_Cabos!$B$8</f>
        <v>SMA-RP 50-ohm</v>
      </c>
      <c r="Q715" s="8" t="s">
        <v>85</v>
      </c>
      <c r="R715" s="11" t="n">
        <v>0.5</v>
      </c>
      <c r="S715" s="11" t="n">
        <v>0.5</v>
      </c>
      <c r="T715" s="4" t="str">
        <f aca="false">Def_Sistemas_Conectores_Cabos!$C$8</f>
        <v>Cabo coaxial semi-rígido</v>
      </c>
      <c r="U715" s="18"/>
      <c r="V715" s="13"/>
    </row>
    <row r="716" customFormat="false" ht="15.75" hidden="true" customHeight="true" outlineLevel="0" collapsed="false">
      <c r="A716" s="4" t="str">
        <f aca="false">Def_Sistemas_Conectores_Cabos!$A$22</f>
        <v>BPM de elétrons</v>
      </c>
      <c r="B716" s="5" t="str">
        <f aca="false">Datas_Entregas!$A$3</f>
        <v>BTS/Anel</v>
      </c>
      <c r="C716" s="6" t="n">
        <f aca="false" t="array" ref="C716:C716">INDEX(Datas_Entregas!$B$2:$B$100, MATCH(B716, Datas_Entregas!$A$2:$A$100, 0), 1)</f>
        <v>43296</v>
      </c>
      <c r="D716" s="5" t="str">
        <f aca="false">Def_Status_Montagem!$A$4</f>
        <v>Comprado / Esperando entrega</v>
      </c>
      <c r="E716" s="4" t="str">
        <f aca="false">Def_Status_Montagem!$B$4</f>
        <v>Contratada (inclui etiqueta)</v>
      </c>
      <c r="F716" s="7"/>
      <c r="G716" s="8"/>
      <c r="H716" s="7" t="str">
        <f aca="false" t="array" ref="H716:H716">INDEX(Def_Instancias_Equipamentos!$E$2:$E$4986, MATCH(K716, Def_Instancias_Equipamentos!$D$2:$D$4986, 0), 1)</f>
        <v>SI-06C3</v>
      </c>
      <c r="I716" s="8" t="str">
        <f aca="false" t="array" ref="I716:I716">INDEX(Def_Instancias_Equipamentos!$E$2:$E$4986, MATCH(L716, Def_Instancias_Equipamentos!$D$2:$D$4986, 0), 1)</f>
        <v>SI-06C3</v>
      </c>
      <c r="J716" s="8" t="str">
        <f aca="false">IF(H716=I716, "INTERNO", "EXTERNO")</f>
        <v>INTERNO</v>
      </c>
      <c r="K716" s="9" t="str">
        <f aca="false">Def_Instancias_Equipamentos!$D$413</f>
        <v>SI-06C3:DI-BPMPkup-1</v>
      </c>
      <c r="L716" s="4" t="str">
        <f aca="false">Def_Instancias_Equipamentos!$D$935</f>
        <v>SI-06C3:DI-BPMSigPatch-1</v>
      </c>
      <c r="M716" s="10" t="s">
        <v>69</v>
      </c>
      <c r="N716" s="17" t="s">
        <v>84</v>
      </c>
      <c r="O716" s="9" t="str">
        <f aca="false">Def_Sistemas_Conectores_Cabos!$B$8</f>
        <v>SMA-RP 50-ohm</v>
      </c>
      <c r="P716" s="4" t="str">
        <f aca="false">Def_Sistemas_Conectores_Cabos!$B$8</f>
        <v>SMA-RP 50-ohm</v>
      </c>
      <c r="Q716" s="8" t="s">
        <v>85</v>
      </c>
      <c r="R716" s="11" t="n">
        <v>0.5</v>
      </c>
      <c r="S716" s="11" t="n">
        <v>0.5</v>
      </c>
      <c r="T716" s="4" t="str">
        <f aca="false">Def_Sistemas_Conectores_Cabos!$C$8</f>
        <v>Cabo coaxial semi-rígido</v>
      </c>
      <c r="U716" s="18"/>
      <c r="V716" s="13"/>
    </row>
    <row r="717" customFormat="false" ht="15.75" hidden="true" customHeight="true" outlineLevel="0" collapsed="false">
      <c r="A717" s="4" t="str">
        <f aca="false">Def_Sistemas_Conectores_Cabos!$A$22</f>
        <v>BPM de elétrons</v>
      </c>
      <c r="B717" s="5" t="str">
        <f aca="false">Datas_Entregas!$A$3</f>
        <v>BTS/Anel</v>
      </c>
      <c r="C717" s="6" t="n">
        <f aca="false" t="array" ref="C717:C717">INDEX(Datas_Entregas!$B$2:$B$100, MATCH(B717, Datas_Entregas!$A$2:$A$100, 0), 1)</f>
        <v>43296</v>
      </c>
      <c r="D717" s="5" t="str">
        <f aca="false">Def_Status_Montagem!$A$4</f>
        <v>Comprado / Esperando entrega</v>
      </c>
      <c r="E717" s="4" t="str">
        <f aca="false">Def_Status_Montagem!$B$4</f>
        <v>Contratada (inclui etiqueta)</v>
      </c>
      <c r="F717" s="7"/>
      <c r="G717" s="8"/>
      <c r="H717" s="7" t="str">
        <f aca="false" t="array" ref="H717:H717">INDEX(Def_Instancias_Equipamentos!$E$2:$E$4986, MATCH(K717, Def_Instancias_Equipamentos!$D$2:$D$4986, 0), 1)</f>
        <v>SI-06C3</v>
      </c>
      <c r="I717" s="8" t="str">
        <f aca="false" t="array" ref="I717:I717">INDEX(Def_Instancias_Equipamentos!$E$2:$E$4986, MATCH(L717, Def_Instancias_Equipamentos!$D$2:$D$4986, 0), 1)</f>
        <v>SI-06C3</v>
      </c>
      <c r="J717" s="8" t="str">
        <f aca="false">IF(H717=I717, "INTERNO", "EXTERNO")</f>
        <v>INTERNO</v>
      </c>
      <c r="K717" s="9" t="str">
        <f aca="false">Def_Instancias_Equipamentos!$D$414</f>
        <v>SI-06C3:DI-BPMPkup-2</v>
      </c>
      <c r="L717" s="4" t="str">
        <f aca="false">Def_Instancias_Equipamentos!$D$936</f>
        <v>SI-06C3:DI-BPMSigPatch-2</v>
      </c>
      <c r="M717" s="10" t="s">
        <v>69</v>
      </c>
      <c r="N717" s="17" t="s">
        <v>84</v>
      </c>
      <c r="O717" s="9" t="str">
        <f aca="false">Def_Sistemas_Conectores_Cabos!$B$8</f>
        <v>SMA-RP 50-ohm</v>
      </c>
      <c r="P717" s="4" t="str">
        <f aca="false">Def_Sistemas_Conectores_Cabos!$B$8</f>
        <v>SMA-RP 50-ohm</v>
      </c>
      <c r="Q717" s="8" t="s">
        <v>85</v>
      </c>
      <c r="R717" s="11" t="n">
        <v>0.5</v>
      </c>
      <c r="S717" s="11" t="n">
        <v>0.5</v>
      </c>
      <c r="T717" s="4" t="str">
        <f aca="false">Def_Sistemas_Conectores_Cabos!$C$8</f>
        <v>Cabo coaxial semi-rígido</v>
      </c>
      <c r="U717" s="18"/>
      <c r="V717" s="13"/>
    </row>
    <row r="718" customFormat="false" ht="15.75" hidden="true" customHeight="true" outlineLevel="0" collapsed="false">
      <c r="A718" s="4" t="str">
        <f aca="false">Def_Sistemas_Conectores_Cabos!$A$22</f>
        <v>BPM de elétrons</v>
      </c>
      <c r="B718" s="5" t="str">
        <f aca="false">Datas_Entregas!$A$3</f>
        <v>BTS/Anel</v>
      </c>
      <c r="C718" s="6" t="n">
        <f aca="false" t="array" ref="C718:C718">INDEX(Datas_Entregas!$B$2:$B$100, MATCH(B718, Datas_Entregas!$A$2:$A$100, 0), 1)</f>
        <v>43296</v>
      </c>
      <c r="D718" s="5" t="str">
        <f aca="false">Def_Status_Montagem!$A$4</f>
        <v>Comprado / Esperando entrega</v>
      </c>
      <c r="E718" s="4" t="str">
        <f aca="false">Def_Status_Montagem!$B$4</f>
        <v>Contratada (inclui etiqueta)</v>
      </c>
      <c r="F718" s="7"/>
      <c r="G718" s="8"/>
      <c r="H718" s="7" t="str">
        <f aca="false" t="array" ref="H718:H718">INDEX(Def_Instancias_Equipamentos!$E$2:$E$4986, MATCH(K718, Def_Instancias_Equipamentos!$D$2:$D$4986, 0), 1)</f>
        <v>SI-06C4</v>
      </c>
      <c r="I718" s="8" t="str">
        <f aca="false" t="array" ref="I718:I718">INDEX(Def_Instancias_Equipamentos!$E$2:$E$4986, MATCH(L718, Def_Instancias_Equipamentos!$D$2:$D$4986, 0), 1)</f>
        <v>SI-06C4</v>
      </c>
      <c r="J718" s="8" t="str">
        <f aca="false">IF(H718=I718, "INTERNO", "EXTERNO")</f>
        <v>INTERNO</v>
      </c>
      <c r="K718" s="9" t="str">
        <f aca="false">Def_Instancias_Equipamentos!$D$415</f>
        <v>SI-06C4:DI-BPMPkup</v>
      </c>
      <c r="L718" s="4" t="str">
        <f aca="false">Def_Instancias_Equipamentos!$D$937</f>
        <v>SI-06C4:DI-BPMSigPatch</v>
      </c>
      <c r="M718" s="10" t="s">
        <v>69</v>
      </c>
      <c r="N718" s="17" t="s">
        <v>84</v>
      </c>
      <c r="O718" s="9" t="str">
        <f aca="false">Def_Sistemas_Conectores_Cabos!$B$8</f>
        <v>SMA-RP 50-ohm</v>
      </c>
      <c r="P718" s="4" t="str">
        <f aca="false">Def_Sistemas_Conectores_Cabos!$B$8</f>
        <v>SMA-RP 50-ohm</v>
      </c>
      <c r="Q718" s="8" t="s">
        <v>85</v>
      </c>
      <c r="R718" s="11" t="n">
        <v>0.5</v>
      </c>
      <c r="S718" s="11" t="n">
        <v>0.5</v>
      </c>
      <c r="T718" s="4" t="str">
        <f aca="false">Def_Sistemas_Conectores_Cabos!$C$8</f>
        <v>Cabo coaxial semi-rígido</v>
      </c>
      <c r="U718" s="18"/>
      <c r="V718" s="13"/>
    </row>
    <row r="719" customFormat="false" ht="15.75" hidden="true" customHeight="true" outlineLevel="0" collapsed="false">
      <c r="A719" s="4" t="str">
        <f aca="false">Def_Sistemas_Conectores_Cabos!$A$22</f>
        <v>BPM de elétrons</v>
      </c>
      <c r="B719" s="5" t="str">
        <f aca="false">Datas_Entregas!$A$3</f>
        <v>BTS/Anel</v>
      </c>
      <c r="C719" s="6" t="n">
        <f aca="false" t="array" ref="C719:C719">INDEX(Datas_Entregas!$B$2:$B$100, MATCH(B719, Datas_Entregas!$A$2:$A$100, 0), 1)</f>
        <v>43296</v>
      </c>
      <c r="D719" s="5" t="str">
        <f aca="false">Def_Status_Montagem!$A$4</f>
        <v>Comprado / Esperando entrega</v>
      </c>
      <c r="E719" s="4" t="str">
        <f aca="false">Def_Status_Montagem!$B$4</f>
        <v>Contratada (inclui etiqueta)</v>
      </c>
      <c r="F719" s="7"/>
      <c r="G719" s="8"/>
      <c r="H719" s="7" t="str">
        <f aca="false" t="array" ref="H719:H719">INDEX(Def_Instancias_Equipamentos!$E$2:$E$4986, MATCH(K719, Def_Instancias_Equipamentos!$D$2:$D$4986, 0), 1)</f>
        <v>SI-06M1</v>
      </c>
      <c r="I719" s="8" t="str">
        <f aca="false" t="array" ref="I719:I719">INDEX(Def_Instancias_Equipamentos!$E$2:$E$4986, MATCH(L719, Def_Instancias_Equipamentos!$D$2:$D$4986, 0), 1)</f>
        <v>SI-06M1</v>
      </c>
      <c r="J719" s="8" t="str">
        <f aca="false">IF(H719=I719, "INTERNO", "EXTERNO")</f>
        <v>INTERNO</v>
      </c>
      <c r="K719" s="9" t="str">
        <f aca="false">Def_Instancias_Equipamentos!$D$416</f>
        <v>SI-06M1:DI-BPMPkup</v>
      </c>
      <c r="L719" s="4" t="str">
        <f aca="false">Def_Instancias_Equipamentos!$D$938</f>
        <v>SI-06M1:DI-BPMSigPatch</v>
      </c>
      <c r="M719" s="10" t="s">
        <v>69</v>
      </c>
      <c r="N719" s="17" t="s">
        <v>84</v>
      </c>
      <c r="O719" s="9" t="str">
        <f aca="false">Def_Sistemas_Conectores_Cabos!$B$8</f>
        <v>SMA-RP 50-ohm</v>
      </c>
      <c r="P719" s="4" t="str">
        <f aca="false">Def_Sistemas_Conectores_Cabos!$B$8</f>
        <v>SMA-RP 50-ohm</v>
      </c>
      <c r="Q719" s="8" t="s">
        <v>85</v>
      </c>
      <c r="R719" s="11" t="n">
        <v>0.5</v>
      </c>
      <c r="S719" s="11" t="n">
        <v>0.5</v>
      </c>
      <c r="T719" s="4" t="str">
        <f aca="false">Def_Sistemas_Conectores_Cabos!$C$8</f>
        <v>Cabo coaxial semi-rígido</v>
      </c>
      <c r="U719" s="18"/>
      <c r="V719" s="13"/>
    </row>
    <row r="720" customFormat="false" ht="15.75" hidden="true" customHeight="true" outlineLevel="0" collapsed="false">
      <c r="A720" s="4" t="str">
        <f aca="false">Def_Sistemas_Conectores_Cabos!$A$22</f>
        <v>BPM de elétrons</v>
      </c>
      <c r="B720" s="5" t="str">
        <f aca="false">Datas_Entregas!$A$3</f>
        <v>BTS/Anel</v>
      </c>
      <c r="C720" s="6" t="n">
        <f aca="false" t="array" ref="C720:C720">INDEX(Datas_Entregas!$B$2:$B$100, MATCH(B720, Datas_Entregas!$A$2:$A$100, 0), 1)</f>
        <v>43296</v>
      </c>
      <c r="D720" s="5" t="str">
        <f aca="false">Def_Status_Montagem!$A$4</f>
        <v>Comprado / Esperando entrega</v>
      </c>
      <c r="E720" s="4" t="str">
        <f aca="false">Def_Status_Montagem!$B$4</f>
        <v>Contratada (inclui etiqueta)</v>
      </c>
      <c r="F720" s="7"/>
      <c r="G720" s="8"/>
      <c r="H720" s="7" t="str">
        <f aca="false" t="array" ref="H720:H720">INDEX(Def_Instancias_Equipamentos!$E$2:$E$4986, MATCH(K720, Def_Instancias_Equipamentos!$D$2:$D$4986, 0), 1)</f>
        <v>SI-06M2</v>
      </c>
      <c r="I720" s="8" t="str">
        <f aca="false" t="array" ref="I720:I720">INDEX(Def_Instancias_Equipamentos!$E$2:$E$4986, MATCH(L720, Def_Instancias_Equipamentos!$D$2:$D$4986, 0), 1)</f>
        <v>SI-06M2</v>
      </c>
      <c r="J720" s="8" t="str">
        <f aca="false">IF(H720=I720, "INTERNO", "EXTERNO")</f>
        <v>INTERNO</v>
      </c>
      <c r="K720" s="9" t="str">
        <f aca="false">Def_Instancias_Equipamentos!$D$417</f>
        <v>SI-06M2:DI-BPMPkup</v>
      </c>
      <c r="L720" s="4" t="str">
        <f aca="false">Def_Instancias_Equipamentos!$D$939</f>
        <v>SI-06M2:DI-BPMSigPatch</v>
      </c>
      <c r="M720" s="10" t="s">
        <v>69</v>
      </c>
      <c r="N720" s="17" t="s">
        <v>84</v>
      </c>
      <c r="O720" s="9" t="str">
        <f aca="false">Def_Sistemas_Conectores_Cabos!$B$8</f>
        <v>SMA-RP 50-ohm</v>
      </c>
      <c r="P720" s="4" t="str">
        <f aca="false">Def_Sistemas_Conectores_Cabos!$B$8</f>
        <v>SMA-RP 50-ohm</v>
      </c>
      <c r="Q720" s="8" t="s">
        <v>85</v>
      </c>
      <c r="R720" s="11" t="n">
        <v>0.5</v>
      </c>
      <c r="S720" s="11" t="n">
        <v>0.5</v>
      </c>
      <c r="T720" s="4" t="str">
        <f aca="false">Def_Sistemas_Conectores_Cabos!$C$8</f>
        <v>Cabo coaxial semi-rígido</v>
      </c>
      <c r="U720" s="18"/>
      <c r="V720" s="13"/>
    </row>
    <row r="721" customFormat="false" ht="15.75" hidden="true" customHeight="true" outlineLevel="0" collapsed="false">
      <c r="A721" s="4" t="str">
        <f aca="false">Def_Sistemas_Conectores_Cabos!$A$22</f>
        <v>BPM de elétrons</v>
      </c>
      <c r="B721" s="5" t="str">
        <f aca="false">Datas_Entregas!$A$3</f>
        <v>BTS/Anel</v>
      </c>
      <c r="C721" s="6" t="n">
        <f aca="false" t="array" ref="C721:C721">INDEX(Datas_Entregas!$B$2:$B$100, MATCH(B721, Datas_Entregas!$A$2:$A$100, 0), 1)</f>
        <v>43296</v>
      </c>
      <c r="D721" s="5" t="str">
        <f aca="false">Def_Status_Montagem!$A$4</f>
        <v>Comprado / Esperando entrega</v>
      </c>
      <c r="E721" s="4" t="str">
        <f aca="false">Def_Status_Montagem!$B$4</f>
        <v>Contratada (inclui etiqueta)</v>
      </c>
      <c r="F721" s="7"/>
      <c r="G721" s="8"/>
      <c r="H721" s="7" t="str">
        <f aca="false" t="array" ref="H721:H721">INDEX(Def_Instancias_Equipamentos!$E$2:$E$4986, MATCH(K721, Def_Instancias_Equipamentos!$D$2:$D$4986, 0), 1)</f>
        <v>SI-06SB</v>
      </c>
      <c r="I721" s="8" t="str">
        <f aca="false" t="array" ref="I721:I721">INDEX(Def_Instancias_Equipamentos!$E$2:$E$4986, MATCH(L721, Def_Instancias_Equipamentos!$D$2:$D$4986, 0), 1)</f>
        <v>SI-06SB</v>
      </c>
      <c r="J721" s="8" t="str">
        <f aca="false">IF(H721=I721, "INTERNO", "EXTERNO")</f>
        <v>INTERNO</v>
      </c>
      <c r="K721" s="9" t="str">
        <f aca="false">Def_Instancias_Equipamentos!$D$540</f>
        <v>SI-06SB:DI-BPMPkup-1</v>
      </c>
      <c r="L721" s="4" t="str">
        <f aca="false">Def_Instancias_Equipamentos!$D$1062</f>
        <v>SI-06SB:DI-BPMSigPatch-1</v>
      </c>
      <c r="M721" s="10" t="s">
        <v>69</v>
      </c>
      <c r="N721" s="17" t="s">
        <v>84</v>
      </c>
      <c r="O721" s="9" t="str">
        <f aca="false">Def_Sistemas_Conectores_Cabos!$B$8</f>
        <v>SMA-RP 50-ohm</v>
      </c>
      <c r="P721" s="4" t="str">
        <f aca="false">Def_Sistemas_Conectores_Cabos!$B$8</f>
        <v>SMA-RP 50-ohm</v>
      </c>
      <c r="Q721" s="8" t="s">
        <v>85</v>
      </c>
      <c r="R721" s="11" t="n">
        <v>0.5</v>
      </c>
      <c r="S721" s="11" t="n">
        <v>0.5</v>
      </c>
      <c r="T721" s="4" t="str">
        <f aca="false">Def_Sistemas_Conectores_Cabos!$C$8</f>
        <v>Cabo coaxial semi-rígido</v>
      </c>
      <c r="U721" s="18"/>
      <c r="V721" s="13"/>
    </row>
    <row r="722" customFormat="false" ht="15.75" hidden="true" customHeight="true" outlineLevel="0" collapsed="false">
      <c r="A722" s="4" t="str">
        <f aca="false">Def_Sistemas_Conectores_Cabos!$A$22</f>
        <v>BPM de elétrons</v>
      </c>
      <c r="B722" s="5" t="str">
        <f aca="false">Datas_Entregas!$A$3</f>
        <v>BTS/Anel</v>
      </c>
      <c r="C722" s="6" t="n">
        <f aca="false" t="array" ref="C722:C722">INDEX(Datas_Entregas!$B$2:$B$100, MATCH(B722, Datas_Entregas!$A$2:$A$100, 0), 1)</f>
        <v>43296</v>
      </c>
      <c r="D722" s="5" t="str">
        <f aca="false">Def_Status_Montagem!$A$4</f>
        <v>Comprado / Esperando entrega</v>
      </c>
      <c r="E722" s="4" t="str">
        <f aca="false">Def_Status_Montagem!$B$4</f>
        <v>Contratada (inclui etiqueta)</v>
      </c>
      <c r="F722" s="7"/>
      <c r="G722" s="8"/>
      <c r="H722" s="7" t="str">
        <f aca="false" t="array" ref="H722:H722">INDEX(Def_Instancias_Equipamentos!$E$2:$E$4986, MATCH(K722, Def_Instancias_Equipamentos!$D$2:$D$4986, 0), 1)</f>
        <v>SI-06SB</v>
      </c>
      <c r="I722" s="8" t="str">
        <f aca="false" t="array" ref="I722:I722">INDEX(Def_Instancias_Equipamentos!$E$2:$E$4986, MATCH(L722, Def_Instancias_Equipamentos!$D$2:$D$4986, 0), 1)</f>
        <v>SI-06SB</v>
      </c>
      <c r="J722" s="8" t="str">
        <f aca="false">IF(H722=I722, "INTERNO", "EXTERNO")</f>
        <v>INTERNO</v>
      </c>
      <c r="K722" s="9" t="str">
        <f aca="false">Def_Instancias_Equipamentos!$D$541</f>
        <v>SI-06SB:DI-BPMPkup-2</v>
      </c>
      <c r="L722" s="4" t="str">
        <f aca="false">Def_Instancias_Equipamentos!$D$1063</f>
        <v>SI-06SB:DI-BPMSigPatch-2</v>
      </c>
      <c r="M722" s="10" t="s">
        <v>69</v>
      </c>
      <c r="N722" s="17" t="s">
        <v>84</v>
      </c>
      <c r="O722" s="9" t="str">
        <f aca="false">Def_Sistemas_Conectores_Cabos!$B$8</f>
        <v>SMA-RP 50-ohm</v>
      </c>
      <c r="P722" s="4" t="str">
        <f aca="false">Def_Sistemas_Conectores_Cabos!$B$8</f>
        <v>SMA-RP 50-ohm</v>
      </c>
      <c r="Q722" s="8" t="s">
        <v>85</v>
      </c>
      <c r="R722" s="11" t="n">
        <v>0.5</v>
      </c>
      <c r="S722" s="11" t="n">
        <v>0.5</v>
      </c>
      <c r="T722" s="4" t="str">
        <f aca="false">Def_Sistemas_Conectores_Cabos!$C$8</f>
        <v>Cabo coaxial semi-rígido</v>
      </c>
      <c r="U722" s="18"/>
      <c r="V722" s="13"/>
    </row>
    <row r="723" customFormat="false" ht="15.75" hidden="true" customHeight="true" outlineLevel="0" collapsed="false">
      <c r="A723" s="4" t="str">
        <f aca="false">Def_Sistemas_Conectores_Cabos!$A$22</f>
        <v>BPM de elétrons</v>
      </c>
      <c r="B723" s="5" t="str">
        <f aca="false">Datas_Entregas!$A$3</f>
        <v>BTS/Anel</v>
      </c>
      <c r="C723" s="6" t="n">
        <f aca="false" t="array" ref="C723:C723">INDEX(Datas_Entregas!$B$2:$B$100, MATCH(B723, Datas_Entregas!$A$2:$A$100, 0), 1)</f>
        <v>43296</v>
      </c>
      <c r="D723" s="5" t="str">
        <f aca="false">Def_Status_Montagem!$A$4</f>
        <v>Comprado / Esperando entrega</v>
      </c>
      <c r="E723" s="4" t="str">
        <f aca="false">Def_Status_Montagem!$B$4</f>
        <v>Contratada (inclui etiqueta)</v>
      </c>
      <c r="F723" s="7"/>
      <c r="G723" s="8"/>
      <c r="H723" s="7" t="str">
        <f aca="false" t="array" ref="H723:H723">INDEX(Def_Instancias_Equipamentos!$E$2:$E$4986, MATCH(K723, Def_Instancias_Equipamentos!$D$2:$D$4986, 0), 1)</f>
        <v>SI-07C1</v>
      </c>
      <c r="I723" s="8" t="str">
        <f aca="false" t="array" ref="I723:I723">INDEX(Def_Instancias_Equipamentos!$E$2:$E$4986, MATCH(L723, Def_Instancias_Equipamentos!$D$2:$D$4986, 0), 1)</f>
        <v>SI-07C1</v>
      </c>
      <c r="J723" s="8" t="str">
        <f aca="false">IF(H723=I723, "INTERNO", "EXTERNO")</f>
        <v>INTERNO</v>
      </c>
      <c r="K723" s="9" t="str">
        <f aca="false">Def_Instancias_Equipamentos!$D$418</f>
        <v>SI-07C1:DI-BPMPkup-1</v>
      </c>
      <c r="L723" s="4" t="str">
        <f aca="false">Def_Instancias_Equipamentos!$D$940</f>
        <v>SI-07C1:DI-BPMSigPatch-1</v>
      </c>
      <c r="M723" s="10" t="s">
        <v>69</v>
      </c>
      <c r="N723" s="17" t="s">
        <v>84</v>
      </c>
      <c r="O723" s="9" t="str">
        <f aca="false">Def_Sistemas_Conectores_Cabos!$B$8</f>
        <v>SMA-RP 50-ohm</v>
      </c>
      <c r="P723" s="4" t="str">
        <f aca="false">Def_Sistemas_Conectores_Cabos!$B$8</f>
        <v>SMA-RP 50-ohm</v>
      </c>
      <c r="Q723" s="8" t="s">
        <v>85</v>
      </c>
      <c r="R723" s="11" t="n">
        <v>0.5</v>
      </c>
      <c r="S723" s="11" t="n">
        <v>0.5</v>
      </c>
      <c r="T723" s="4" t="str">
        <f aca="false">Def_Sistemas_Conectores_Cabos!$C$8</f>
        <v>Cabo coaxial semi-rígido</v>
      </c>
      <c r="U723" s="18"/>
      <c r="V723" s="13"/>
    </row>
    <row r="724" customFormat="false" ht="15.75" hidden="true" customHeight="true" outlineLevel="0" collapsed="false">
      <c r="A724" s="4" t="str">
        <f aca="false">Def_Sistemas_Conectores_Cabos!$A$22</f>
        <v>BPM de elétrons</v>
      </c>
      <c r="B724" s="5" t="str">
        <f aca="false">Datas_Entregas!$A$3</f>
        <v>BTS/Anel</v>
      </c>
      <c r="C724" s="6" t="n">
        <f aca="false" t="array" ref="C724:C724">INDEX(Datas_Entregas!$B$2:$B$100, MATCH(B724, Datas_Entregas!$A$2:$A$100, 0), 1)</f>
        <v>43296</v>
      </c>
      <c r="D724" s="5" t="str">
        <f aca="false">Def_Status_Montagem!$A$4</f>
        <v>Comprado / Esperando entrega</v>
      </c>
      <c r="E724" s="4" t="str">
        <f aca="false">Def_Status_Montagem!$B$4</f>
        <v>Contratada (inclui etiqueta)</v>
      </c>
      <c r="F724" s="7"/>
      <c r="G724" s="8"/>
      <c r="H724" s="7" t="str">
        <f aca="false" t="array" ref="H724:H724">INDEX(Def_Instancias_Equipamentos!$E$2:$E$4986, MATCH(K724, Def_Instancias_Equipamentos!$D$2:$D$4986, 0), 1)</f>
        <v>SI-07C1</v>
      </c>
      <c r="I724" s="8" t="str">
        <f aca="false" t="array" ref="I724:I724">INDEX(Def_Instancias_Equipamentos!$E$2:$E$4986, MATCH(L724, Def_Instancias_Equipamentos!$D$2:$D$4986, 0), 1)</f>
        <v>SI-07C1</v>
      </c>
      <c r="J724" s="8" t="str">
        <f aca="false">IF(H724=I724, "INTERNO", "EXTERNO")</f>
        <v>INTERNO</v>
      </c>
      <c r="K724" s="9" t="str">
        <f aca="false">Def_Instancias_Equipamentos!$D$419</f>
        <v>SI-07C1:DI-BPMPkup-2</v>
      </c>
      <c r="L724" s="4" t="str">
        <f aca="false">Def_Instancias_Equipamentos!$D$941</f>
        <v>SI-07C1:DI-BPMSigPatch-2</v>
      </c>
      <c r="M724" s="10" t="s">
        <v>69</v>
      </c>
      <c r="N724" s="17" t="s">
        <v>84</v>
      </c>
      <c r="O724" s="9" t="str">
        <f aca="false">Def_Sistemas_Conectores_Cabos!$B$8</f>
        <v>SMA-RP 50-ohm</v>
      </c>
      <c r="P724" s="4" t="str">
        <f aca="false">Def_Sistemas_Conectores_Cabos!$B$8</f>
        <v>SMA-RP 50-ohm</v>
      </c>
      <c r="Q724" s="8" t="s">
        <v>85</v>
      </c>
      <c r="R724" s="11" t="n">
        <v>0.5</v>
      </c>
      <c r="S724" s="11" t="n">
        <v>0.5</v>
      </c>
      <c r="T724" s="4" t="str">
        <f aca="false">Def_Sistemas_Conectores_Cabos!$C$8</f>
        <v>Cabo coaxial semi-rígido</v>
      </c>
      <c r="U724" s="18"/>
      <c r="V724" s="13"/>
    </row>
    <row r="725" customFormat="false" ht="15.75" hidden="true" customHeight="true" outlineLevel="0" collapsed="false">
      <c r="A725" s="4" t="str">
        <f aca="false">Def_Sistemas_Conectores_Cabos!$A$22</f>
        <v>BPM de elétrons</v>
      </c>
      <c r="B725" s="5" t="str">
        <f aca="false">Datas_Entregas!$A$3</f>
        <v>BTS/Anel</v>
      </c>
      <c r="C725" s="6" t="n">
        <f aca="false" t="array" ref="C725:C725">INDEX(Datas_Entregas!$B$2:$B$100, MATCH(B725, Datas_Entregas!$A$2:$A$100, 0), 1)</f>
        <v>43296</v>
      </c>
      <c r="D725" s="5" t="str">
        <f aca="false">Def_Status_Montagem!$A$4</f>
        <v>Comprado / Esperando entrega</v>
      </c>
      <c r="E725" s="4" t="str">
        <f aca="false">Def_Status_Montagem!$B$4</f>
        <v>Contratada (inclui etiqueta)</v>
      </c>
      <c r="F725" s="7"/>
      <c r="G725" s="8"/>
      <c r="H725" s="7" t="str">
        <f aca="false" t="array" ref="H725:H725">INDEX(Def_Instancias_Equipamentos!$E$2:$E$4986, MATCH(K725, Def_Instancias_Equipamentos!$D$2:$D$4986, 0), 1)</f>
        <v>SI-07C2</v>
      </c>
      <c r="I725" s="8" t="str">
        <f aca="false" t="array" ref="I725:I725">INDEX(Def_Instancias_Equipamentos!$E$2:$E$4986, MATCH(L725, Def_Instancias_Equipamentos!$D$2:$D$4986, 0), 1)</f>
        <v>SI-07C2</v>
      </c>
      <c r="J725" s="8" t="str">
        <f aca="false">IF(H725=I725, "INTERNO", "EXTERNO")</f>
        <v>INTERNO</v>
      </c>
      <c r="K725" s="9" t="str">
        <f aca="false">Def_Instancias_Equipamentos!$D$420</f>
        <v>SI-07C2:DI-BPMPkup</v>
      </c>
      <c r="L725" s="4" t="str">
        <f aca="false">Def_Instancias_Equipamentos!$D$942</f>
        <v>SI-07C2:DI-BPMSigPatch</v>
      </c>
      <c r="M725" s="10" t="s">
        <v>69</v>
      </c>
      <c r="N725" s="17" t="s">
        <v>84</v>
      </c>
      <c r="O725" s="9" t="str">
        <f aca="false">Def_Sistemas_Conectores_Cabos!$B$8</f>
        <v>SMA-RP 50-ohm</v>
      </c>
      <c r="P725" s="4" t="str">
        <f aca="false">Def_Sistemas_Conectores_Cabos!$B$8</f>
        <v>SMA-RP 50-ohm</v>
      </c>
      <c r="Q725" s="8" t="s">
        <v>85</v>
      </c>
      <c r="R725" s="11" t="n">
        <v>0.5</v>
      </c>
      <c r="S725" s="11" t="n">
        <v>0.5</v>
      </c>
      <c r="T725" s="4" t="str">
        <f aca="false">Def_Sistemas_Conectores_Cabos!$C$8</f>
        <v>Cabo coaxial semi-rígido</v>
      </c>
      <c r="U725" s="18"/>
      <c r="V725" s="13"/>
    </row>
    <row r="726" customFormat="false" ht="15.75" hidden="true" customHeight="true" outlineLevel="0" collapsed="false">
      <c r="A726" s="4" t="str">
        <f aca="false">Def_Sistemas_Conectores_Cabos!$A$22</f>
        <v>BPM de elétrons</v>
      </c>
      <c r="B726" s="5" t="str">
        <f aca="false">Datas_Entregas!$A$3</f>
        <v>BTS/Anel</v>
      </c>
      <c r="C726" s="6" t="n">
        <f aca="false" t="array" ref="C726:C726">INDEX(Datas_Entregas!$B$2:$B$100, MATCH(B726, Datas_Entregas!$A$2:$A$100, 0), 1)</f>
        <v>43296</v>
      </c>
      <c r="D726" s="5" t="str">
        <f aca="false">Def_Status_Montagem!$A$4</f>
        <v>Comprado / Esperando entrega</v>
      </c>
      <c r="E726" s="4" t="str">
        <f aca="false">Def_Status_Montagem!$B$4</f>
        <v>Contratada (inclui etiqueta)</v>
      </c>
      <c r="F726" s="7"/>
      <c r="G726" s="8"/>
      <c r="H726" s="7" t="str">
        <f aca="false" t="array" ref="H726:H726">INDEX(Def_Instancias_Equipamentos!$E$2:$E$4986, MATCH(K726, Def_Instancias_Equipamentos!$D$2:$D$4986, 0), 1)</f>
        <v>SI-07C3</v>
      </c>
      <c r="I726" s="8" t="str">
        <f aca="false" t="array" ref="I726:I726">INDEX(Def_Instancias_Equipamentos!$E$2:$E$4986, MATCH(L726, Def_Instancias_Equipamentos!$D$2:$D$4986, 0), 1)</f>
        <v>SI-07C3</v>
      </c>
      <c r="J726" s="8" t="str">
        <f aca="false">IF(H726=I726, "INTERNO", "EXTERNO")</f>
        <v>INTERNO</v>
      </c>
      <c r="K726" s="9" t="str">
        <f aca="false">Def_Instancias_Equipamentos!$D$421</f>
        <v>SI-07C3:DI-BPMPkup-1</v>
      </c>
      <c r="L726" s="4" t="str">
        <f aca="false">Def_Instancias_Equipamentos!$D$943</f>
        <v>SI-07C3:DI-BPMSigPatch-1</v>
      </c>
      <c r="M726" s="10" t="s">
        <v>69</v>
      </c>
      <c r="N726" s="17" t="s">
        <v>84</v>
      </c>
      <c r="O726" s="9" t="str">
        <f aca="false">Def_Sistemas_Conectores_Cabos!$B$8</f>
        <v>SMA-RP 50-ohm</v>
      </c>
      <c r="P726" s="4" t="str">
        <f aca="false">Def_Sistemas_Conectores_Cabos!$B$8</f>
        <v>SMA-RP 50-ohm</v>
      </c>
      <c r="Q726" s="8" t="s">
        <v>85</v>
      </c>
      <c r="R726" s="11" t="n">
        <v>0.5</v>
      </c>
      <c r="S726" s="11" t="n">
        <v>0.5</v>
      </c>
      <c r="T726" s="4" t="str">
        <f aca="false">Def_Sistemas_Conectores_Cabos!$C$8</f>
        <v>Cabo coaxial semi-rígido</v>
      </c>
      <c r="U726" s="18"/>
      <c r="V726" s="13"/>
    </row>
    <row r="727" customFormat="false" ht="15.75" hidden="true" customHeight="true" outlineLevel="0" collapsed="false">
      <c r="A727" s="4" t="str">
        <f aca="false">Def_Sistemas_Conectores_Cabos!$A$22</f>
        <v>BPM de elétrons</v>
      </c>
      <c r="B727" s="5" t="str">
        <f aca="false">Datas_Entregas!$A$3</f>
        <v>BTS/Anel</v>
      </c>
      <c r="C727" s="6" t="n">
        <f aca="false" t="array" ref="C727:C727">INDEX(Datas_Entregas!$B$2:$B$100, MATCH(B727, Datas_Entregas!$A$2:$A$100, 0), 1)</f>
        <v>43296</v>
      </c>
      <c r="D727" s="5" t="str">
        <f aca="false">Def_Status_Montagem!$A$4</f>
        <v>Comprado / Esperando entrega</v>
      </c>
      <c r="E727" s="4" t="str">
        <f aca="false">Def_Status_Montagem!$B$4</f>
        <v>Contratada (inclui etiqueta)</v>
      </c>
      <c r="F727" s="7"/>
      <c r="G727" s="8"/>
      <c r="H727" s="7" t="str">
        <f aca="false" t="array" ref="H727:H727">INDEX(Def_Instancias_Equipamentos!$E$2:$E$4986, MATCH(K727, Def_Instancias_Equipamentos!$D$2:$D$4986, 0), 1)</f>
        <v>SI-07C3</v>
      </c>
      <c r="I727" s="8" t="str">
        <f aca="false" t="array" ref="I727:I727">INDEX(Def_Instancias_Equipamentos!$E$2:$E$4986, MATCH(L727, Def_Instancias_Equipamentos!$D$2:$D$4986, 0), 1)</f>
        <v>SI-07C3</v>
      </c>
      <c r="J727" s="8" t="str">
        <f aca="false">IF(H727=I727, "INTERNO", "EXTERNO")</f>
        <v>INTERNO</v>
      </c>
      <c r="K727" s="9" t="str">
        <f aca="false">Def_Instancias_Equipamentos!$D$422</f>
        <v>SI-07C3:DI-BPMPkup-2</v>
      </c>
      <c r="L727" s="4" t="str">
        <f aca="false">Def_Instancias_Equipamentos!$D$944</f>
        <v>SI-07C3:DI-BPMSigPatch-2</v>
      </c>
      <c r="M727" s="10" t="s">
        <v>69</v>
      </c>
      <c r="N727" s="17" t="s">
        <v>84</v>
      </c>
      <c r="O727" s="9" t="str">
        <f aca="false">Def_Sistemas_Conectores_Cabos!$B$8</f>
        <v>SMA-RP 50-ohm</v>
      </c>
      <c r="P727" s="4" t="str">
        <f aca="false">Def_Sistemas_Conectores_Cabos!$B$8</f>
        <v>SMA-RP 50-ohm</v>
      </c>
      <c r="Q727" s="8" t="s">
        <v>85</v>
      </c>
      <c r="R727" s="11" t="n">
        <v>0.5</v>
      </c>
      <c r="S727" s="11" t="n">
        <v>0.5</v>
      </c>
      <c r="T727" s="4" t="str">
        <f aca="false">Def_Sistemas_Conectores_Cabos!$C$8</f>
        <v>Cabo coaxial semi-rígido</v>
      </c>
      <c r="U727" s="18"/>
      <c r="V727" s="13"/>
    </row>
    <row r="728" customFormat="false" ht="15.75" hidden="true" customHeight="true" outlineLevel="0" collapsed="false">
      <c r="A728" s="4" t="str">
        <f aca="false">Def_Sistemas_Conectores_Cabos!$A$22</f>
        <v>BPM de elétrons</v>
      </c>
      <c r="B728" s="5" t="str">
        <f aca="false">Datas_Entregas!$A$3</f>
        <v>BTS/Anel</v>
      </c>
      <c r="C728" s="6" t="n">
        <f aca="false" t="array" ref="C728:C728">INDEX(Datas_Entregas!$B$2:$B$100, MATCH(B728, Datas_Entregas!$A$2:$A$100, 0), 1)</f>
        <v>43296</v>
      </c>
      <c r="D728" s="5" t="str">
        <f aca="false">Def_Status_Montagem!$A$4</f>
        <v>Comprado / Esperando entrega</v>
      </c>
      <c r="E728" s="4" t="str">
        <f aca="false">Def_Status_Montagem!$B$4</f>
        <v>Contratada (inclui etiqueta)</v>
      </c>
      <c r="F728" s="7"/>
      <c r="G728" s="8"/>
      <c r="H728" s="7" t="str">
        <f aca="false" t="array" ref="H728:H728">INDEX(Def_Instancias_Equipamentos!$E$2:$E$4986, MATCH(K728, Def_Instancias_Equipamentos!$D$2:$D$4986, 0), 1)</f>
        <v>SI-07C4</v>
      </c>
      <c r="I728" s="8" t="str">
        <f aca="false" t="array" ref="I728:I728">INDEX(Def_Instancias_Equipamentos!$E$2:$E$4986, MATCH(L728, Def_Instancias_Equipamentos!$D$2:$D$4986, 0), 1)</f>
        <v>SI-07C4</v>
      </c>
      <c r="J728" s="8" t="str">
        <f aca="false">IF(H728=I728, "INTERNO", "EXTERNO")</f>
        <v>INTERNO</v>
      </c>
      <c r="K728" s="9" t="str">
        <f aca="false">Def_Instancias_Equipamentos!$D$423</f>
        <v>SI-07C4:DI-BPMPkup</v>
      </c>
      <c r="L728" s="4" t="str">
        <f aca="false">Def_Instancias_Equipamentos!$D$945</f>
        <v>SI-07C4:DI-BPMSigPatch</v>
      </c>
      <c r="M728" s="10" t="s">
        <v>69</v>
      </c>
      <c r="N728" s="17" t="s">
        <v>84</v>
      </c>
      <c r="O728" s="9" t="str">
        <f aca="false">Def_Sistemas_Conectores_Cabos!$B$8</f>
        <v>SMA-RP 50-ohm</v>
      </c>
      <c r="P728" s="4" t="str">
        <f aca="false">Def_Sistemas_Conectores_Cabos!$B$8</f>
        <v>SMA-RP 50-ohm</v>
      </c>
      <c r="Q728" s="8" t="s">
        <v>85</v>
      </c>
      <c r="R728" s="11" t="n">
        <v>0.5</v>
      </c>
      <c r="S728" s="11" t="n">
        <v>0.5</v>
      </c>
      <c r="T728" s="4" t="str">
        <f aca="false">Def_Sistemas_Conectores_Cabos!$C$8</f>
        <v>Cabo coaxial semi-rígido</v>
      </c>
      <c r="U728" s="18"/>
      <c r="V728" s="13"/>
    </row>
    <row r="729" customFormat="false" ht="15.75" hidden="true" customHeight="true" outlineLevel="0" collapsed="false">
      <c r="A729" s="4" t="str">
        <f aca="false">Def_Sistemas_Conectores_Cabos!$A$22</f>
        <v>BPM de elétrons</v>
      </c>
      <c r="B729" s="5" t="str">
        <f aca="false">Datas_Entregas!$A$3</f>
        <v>BTS/Anel</v>
      </c>
      <c r="C729" s="6" t="n">
        <f aca="false" t="array" ref="C729:C729">INDEX(Datas_Entregas!$B$2:$B$100, MATCH(B729, Datas_Entregas!$A$2:$A$100, 0), 1)</f>
        <v>43296</v>
      </c>
      <c r="D729" s="5" t="str">
        <f aca="false">Def_Status_Montagem!$A$4</f>
        <v>Comprado / Esperando entrega</v>
      </c>
      <c r="E729" s="4" t="str">
        <f aca="false">Def_Status_Montagem!$B$4</f>
        <v>Contratada (inclui etiqueta)</v>
      </c>
      <c r="F729" s="7"/>
      <c r="G729" s="8"/>
      <c r="H729" s="7" t="str">
        <f aca="false" t="array" ref="H729:H729">INDEX(Def_Instancias_Equipamentos!$E$2:$E$4986, MATCH(K729, Def_Instancias_Equipamentos!$D$2:$D$4986, 0), 1)</f>
        <v>SI-07M1</v>
      </c>
      <c r="I729" s="8" t="str">
        <f aca="false" t="array" ref="I729:I729">INDEX(Def_Instancias_Equipamentos!$E$2:$E$4986, MATCH(L729, Def_Instancias_Equipamentos!$D$2:$D$4986, 0), 1)</f>
        <v>SI-07M1</v>
      </c>
      <c r="J729" s="8" t="str">
        <f aca="false">IF(H729=I729, "INTERNO", "EXTERNO")</f>
        <v>INTERNO</v>
      </c>
      <c r="K729" s="9" t="str">
        <f aca="false">Def_Instancias_Equipamentos!$D$424</f>
        <v>SI-07M1:DI-BPMPkup</v>
      </c>
      <c r="L729" s="4" t="str">
        <f aca="false">Def_Instancias_Equipamentos!$D$946</f>
        <v>SI-07M1:DI-BPMSigPatch</v>
      </c>
      <c r="M729" s="10" t="s">
        <v>69</v>
      </c>
      <c r="N729" s="17" t="s">
        <v>84</v>
      </c>
      <c r="O729" s="9" t="str">
        <f aca="false">Def_Sistemas_Conectores_Cabos!$B$8</f>
        <v>SMA-RP 50-ohm</v>
      </c>
      <c r="P729" s="4" t="str">
        <f aca="false">Def_Sistemas_Conectores_Cabos!$B$8</f>
        <v>SMA-RP 50-ohm</v>
      </c>
      <c r="Q729" s="8" t="s">
        <v>85</v>
      </c>
      <c r="R729" s="11" t="n">
        <v>0.5</v>
      </c>
      <c r="S729" s="11" t="n">
        <v>0.5</v>
      </c>
      <c r="T729" s="4" t="str">
        <f aca="false">Def_Sistemas_Conectores_Cabos!$C$8</f>
        <v>Cabo coaxial semi-rígido</v>
      </c>
      <c r="U729" s="18"/>
      <c r="V729" s="13"/>
    </row>
    <row r="730" customFormat="false" ht="15.75" hidden="true" customHeight="true" outlineLevel="0" collapsed="false">
      <c r="A730" s="4" t="str">
        <f aca="false">Def_Sistemas_Conectores_Cabos!$A$22</f>
        <v>BPM de elétrons</v>
      </c>
      <c r="B730" s="5" t="str">
        <f aca="false">Datas_Entregas!$A$3</f>
        <v>BTS/Anel</v>
      </c>
      <c r="C730" s="6" t="n">
        <f aca="false" t="array" ref="C730:C730">INDEX(Datas_Entregas!$B$2:$B$100, MATCH(B730, Datas_Entregas!$A$2:$A$100, 0), 1)</f>
        <v>43296</v>
      </c>
      <c r="D730" s="5" t="str">
        <f aca="false">Def_Status_Montagem!$A$4</f>
        <v>Comprado / Esperando entrega</v>
      </c>
      <c r="E730" s="4" t="str">
        <f aca="false">Def_Status_Montagem!$B$4</f>
        <v>Contratada (inclui etiqueta)</v>
      </c>
      <c r="F730" s="7"/>
      <c r="G730" s="8"/>
      <c r="H730" s="7" t="str">
        <f aca="false" t="array" ref="H730:H730">INDEX(Def_Instancias_Equipamentos!$E$2:$E$4986, MATCH(K730, Def_Instancias_Equipamentos!$D$2:$D$4986, 0), 1)</f>
        <v>SI-07M2</v>
      </c>
      <c r="I730" s="8" t="str">
        <f aca="false" t="array" ref="I730:I730">INDEX(Def_Instancias_Equipamentos!$E$2:$E$4986, MATCH(L730, Def_Instancias_Equipamentos!$D$2:$D$4986, 0), 1)</f>
        <v>SI-07M2</v>
      </c>
      <c r="J730" s="8" t="str">
        <f aca="false">IF(H730=I730, "INTERNO", "EXTERNO")</f>
        <v>INTERNO</v>
      </c>
      <c r="K730" s="9" t="str">
        <f aca="false">Def_Instancias_Equipamentos!$D$425</f>
        <v>SI-07M2:DI-BPMPkup</v>
      </c>
      <c r="L730" s="4" t="str">
        <f aca="false">Def_Instancias_Equipamentos!$D$947</f>
        <v>SI-07M2:DI-BPMSigPatch</v>
      </c>
      <c r="M730" s="10" t="s">
        <v>69</v>
      </c>
      <c r="N730" s="17" t="s">
        <v>84</v>
      </c>
      <c r="O730" s="9" t="str">
        <f aca="false">Def_Sistemas_Conectores_Cabos!$B$8</f>
        <v>SMA-RP 50-ohm</v>
      </c>
      <c r="P730" s="4" t="str">
        <f aca="false">Def_Sistemas_Conectores_Cabos!$B$8</f>
        <v>SMA-RP 50-ohm</v>
      </c>
      <c r="Q730" s="8" t="s">
        <v>85</v>
      </c>
      <c r="R730" s="11" t="n">
        <v>0.5</v>
      </c>
      <c r="S730" s="11" t="n">
        <v>0.5</v>
      </c>
      <c r="T730" s="4" t="str">
        <f aca="false">Def_Sistemas_Conectores_Cabos!$C$8</f>
        <v>Cabo coaxial semi-rígido</v>
      </c>
      <c r="U730" s="18"/>
      <c r="V730" s="13"/>
    </row>
    <row r="731" customFormat="false" ht="15.75" hidden="true" customHeight="true" outlineLevel="0" collapsed="false">
      <c r="A731" s="4" t="str">
        <f aca="false">Def_Sistemas_Conectores_Cabos!$A$22</f>
        <v>BPM de elétrons</v>
      </c>
      <c r="B731" s="5" t="str">
        <f aca="false">Datas_Entregas!$A$3</f>
        <v>BTS/Anel</v>
      </c>
      <c r="C731" s="6" t="n">
        <f aca="false" t="array" ref="C731:C731">INDEX(Datas_Entregas!$B$2:$B$100, MATCH(B731, Datas_Entregas!$A$2:$A$100, 0), 1)</f>
        <v>43296</v>
      </c>
      <c r="D731" s="5" t="str">
        <f aca="false">Def_Status_Montagem!$A$4</f>
        <v>Comprado / Esperando entrega</v>
      </c>
      <c r="E731" s="4" t="str">
        <f aca="false">Def_Status_Montagem!$B$4</f>
        <v>Contratada (inclui etiqueta)</v>
      </c>
      <c r="F731" s="7"/>
      <c r="G731" s="8"/>
      <c r="H731" s="7" t="str">
        <f aca="false" t="array" ref="H731:H731">INDEX(Def_Instancias_Equipamentos!$E$2:$E$4986, MATCH(K731, Def_Instancias_Equipamentos!$D$2:$D$4986, 0), 1)</f>
        <v>SI-07SP</v>
      </c>
      <c r="I731" s="8" t="str">
        <f aca="false" t="array" ref="I731:I731">INDEX(Def_Instancias_Equipamentos!$E$2:$E$4986, MATCH(L731, Def_Instancias_Equipamentos!$D$2:$D$4986, 0), 1)</f>
        <v>SI-07SP</v>
      </c>
      <c r="J731" s="8" t="str">
        <f aca="false">IF(H731=I731, "INTERNO", "EXTERNO")</f>
        <v>INTERNO</v>
      </c>
      <c r="K731" s="9" t="str">
        <f aca="false">Def_Instancias_Equipamentos!$D$542</f>
        <v>SI-07SP:DI-BPMPkup-1</v>
      </c>
      <c r="L731" s="4" t="str">
        <f aca="false">Def_Instancias_Equipamentos!$D$1064</f>
        <v>SI-07SP:DI-BPMSigPatch-1</v>
      </c>
      <c r="M731" s="10" t="s">
        <v>69</v>
      </c>
      <c r="N731" s="17" t="s">
        <v>84</v>
      </c>
      <c r="O731" s="9" t="str">
        <f aca="false">Def_Sistemas_Conectores_Cabos!$B$8</f>
        <v>SMA-RP 50-ohm</v>
      </c>
      <c r="P731" s="4" t="str">
        <f aca="false">Def_Sistemas_Conectores_Cabos!$B$8</f>
        <v>SMA-RP 50-ohm</v>
      </c>
      <c r="Q731" s="8" t="s">
        <v>85</v>
      </c>
      <c r="R731" s="11" t="n">
        <v>0.5</v>
      </c>
      <c r="S731" s="11" t="n">
        <v>0.5</v>
      </c>
      <c r="T731" s="4" t="str">
        <f aca="false">Def_Sistemas_Conectores_Cabos!$C$8</f>
        <v>Cabo coaxial semi-rígido</v>
      </c>
      <c r="U731" s="18"/>
      <c r="V731" s="13"/>
    </row>
    <row r="732" customFormat="false" ht="15.75" hidden="true" customHeight="true" outlineLevel="0" collapsed="false">
      <c r="A732" s="4" t="str">
        <f aca="false">Def_Sistemas_Conectores_Cabos!$A$22</f>
        <v>BPM de elétrons</v>
      </c>
      <c r="B732" s="5" t="str">
        <f aca="false">Datas_Entregas!$A$3</f>
        <v>BTS/Anel</v>
      </c>
      <c r="C732" s="6" t="n">
        <f aca="false" t="array" ref="C732:C732">INDEX(Datas_Entregas!$B$2:$B$100, MATCH(B732, Datas_Entregas!$A$2:$A$100, 0), 1)</f>
        <v>43296</v>
      </c>
      <c r="D732" s="5" t="str">
        <f aca="false">Def_Status_Montagem!$A$4</f>
        <v>Comprado / Esperando entrega</v>
      </c>
      <c r="E732" s="4" t="str">
        <f aca="false">Def_Status_Montagem!$B$4</f>
        <v>Contratada (inclui etiqueta)</v>
      </c>
      <c r="F732" s="7"/>
      <c r="G732" s="8"/>
      <c r="H732" s="7" t="str">
        <f aca="false" t="array" ref="H732:H732">INDEX(Def_Instancias_Equipamentos!$E$2:$E$4986, MATCH(K732, Def_Instancias_Equipamentos!$D$2:$D$4986, 0), 1)</f>
        <v>SI-07SP</v>
      </c>
      <c r="I732" s="8" t="str">
        <f aca="false" t="array" ref="I732:I732">INDEX(Def_Instancias_Equipamentos!$E$2:$E$4986, MATCH(L732, Def_Instancias_Equipamentos!$D$2:$D$4986, 0), 1)</f>
        <v>SI-07SP</v>
      </c>
      <c r="J732" s="8" t="str">
        <f aca="false">IF(H732=I732, "INTERNO", "EXTERNO")</f>
        <v>INTERNO</v>
      </c>
      <c r="K732" s="9" t="str">
        <f aca="false">Def_Instancias_Equipamentos!$D$543</f>
        <v>SI-07SP:DI-BPMPkup-2</v>
      </c>
      <c r="L732" s="4" t="str">
        <f aca="false">Def_Instancias_Equipamentos!$D$1065</f>
        <v>SI-07SP:DI-BPMSigPatch-2</v>
      </c>
      <c r="M732" s="10" t="s">
        <v>69</v>
      </c>
      <c r="N732" s="17" t="s">
        <v>84</v>
      </c>
      <c r="O732" s="9" t="str">
        <f aca="false">Def_Sistemas_Conectores_Cabos!$B$8</f>
        <v>SMA-RP 50-ohm</v>
      </c>
      <c r="P732" s="4" t="str">
        <f aca="false">Def_Sistemas_Conectores_Cabos!$B$8</f>
        <v>SMA-RP 50-ohm</v>
      </c>
      <c r="Q732" s="8" t="s">
        <v>85</v>
      </c>
      <c r="R732" s="11" t="n">
        <v>0.5</v>
      </c>
      <c r="S732" s="11" t="n">
        <v>0.5</v>
      </c>
      <c r="T732" s="4" t="str">
        <f aca="false">Def_Sistemas_Conectores_Cabos!$C$8</f>
        <v>Cabo coaxial semi-rígido</v>
      </c>
      <c r="U732" s="18"/>
      <c r="V732" s="13"/>
    </row>
    <row r="733" customFormat="false" ht="15.75" hidden="true" customHeight="true" outlineLevel="0" collapsed="false">
      <c r="A733" s="4" t="str">
        <f aca="false">Def_Sistemas_Conectores_Cabos!$A$22</f>
        <v>BPM de elétrons</v>
      </c>
      <c r="B733" s="5" t="str">
        <f aca="false">Datas_Entregas!$A$3</f>
        <v>BTS/Anel</v>
      </c>
      <c r="C733" s="6" t="n">
        <f aca="false" t="array" ref="C733:C733">INDEX(Datas_Entregas!$B$2:$B$100, MATCH(B733, Datas_Entregas!$A$2:$A$100, 0), 1)</f>
        <v>43296</v>
      </c>
      <c r="D733" s="5" t="str">
        <f aca="false">Def_Status_Montagem!$A$4</f>
        <v>Comprado / Esperando entrega</v>
      </c>
      <c r="E733" s="4" t="str">
        <f aca="false">Def_Status_Montagem!$B$4</f>
        <v>Contratada (inclui etiqueta)</v>
      </c>
      <c r="F733" s="7"/>
      <c r="G733" s="8"/>
      <c r="H733" s="7" t="str">
        <f aca="false" t="array" ref="H733:H733">INDEX(Def_Instancias_Equipamentos!$E$2:$E$4986, MATCH(K733, Def_Instancias_Equipamentos!$D$2:$D$4986, 0), 1)</f>
        <v>SI-08C1</v>
      </c>
      <c r="I733" s="8" t="str">
        <f aca="false" t="array" ref="I733:I733">INDEX(Def_Instancias_Equipamentos!$E$2:$E$4986, MATCH(L733, Def_Instancias_Equipamentos!$D$2:$D$4986, 0), 1)</f>
        <v>SI-08C1</v>
      </c>
      <c r="J733" s="8" t="str">
        <f aca="false">IF(H733=I733, "INTERNO", "EXTERNO")</f>
        <v>INTERNO</v>
      </c>
      <c r="K733" s="9" t="str">
        <f aca="false">Def_Instancias_Equipamentos!$D$426</f>
        <v>SI-08C1:DI-BPMPkup-1</v>
      </c>
      <c r="L733" s="4" t="str">
        <f aca="false">Def_Instancias_Equipamentos!$D$948</f>
        <v>SI-08C1:DI-BPMSigPatch-1</v>
      </c>
      <c r="M733" s="10" t="s">
        <v>69</v>
      </c>
      <c r="N733" s="17" t="s">
        <v>84</v>
      </c>
      <c r="O733" s="9" t="str">
        <f aca="false">Def_Sistemas_Conectores_Cabos!$B$8</f>
        <v>SMA-RP 50-ohm</v>
      </c>
      <c r="P733" s="4" t="str">
        <f aca="false">Def_Sistemas_Conectores_Cabos!$B$8</f>
        <v>SMA-RP 50-ohm</v>
      </c>
      <c r="Q733" s="8" t="s">
        <v>85</v>
      </c>
      <c r="R733" s="11" t="n">
        <v>0.5</v>
      </c>
      <c r="S733" s="11" t="n">
        <v>0.5</v>
      </c>
      <c r="T733" s="4" t="str">
        <f aca="false">Def_Sistemas_Conectores_Cabos!$C$8</f>
        <v>Cabo coaxial semi-rígido</v>
      </c>
      <c r="U733" s="18"/>
      <c r="V733" s="13"/>
    </row>
    <row r="734" customFormat="false" ht="15.75" hidden="true" customHeight="true" outlineLevel="0" collapsed="false">
      <c r="A734" s="4" t="str">
        <f aca="false">Def_Sistemas_Conectores_Cabos!$A$22</f>
        <v>BPM de elétrons</v>
      </c>
      <c r="B734" s="5" t="str">
        <f aca="false">Datas_Entregas!$A$3</f>
        <v>BTS/Anel</v>
      </c>
      <c r="C734" s="6" t="n">
        <f aca="false" t="array" ref="C734:C734">INDEX(Datas_Entregas!$B$2:$B$100, MATCH(B734, Datas_Entregas!$A$2:$A$100, 0), 1)</f>
        <v>43296</v>
      </c>
      <c r="D734" s="5" t="str">
        <f aca="false">Def_Status_Montagem!$A$4</f>
        <v>Comprado / Esperando entrega</v>
      </c>
      <c r="E734" s="4" t="str">
        <f aca="false">Def_Status_Montagem!$B$4</f>
        <v>Contratada (inclui etiqueta)</v>
      </c>
      <c r="F734" s="7"/>
      <c r="G734" s="8"/>
      <c r="H734" s="7" t="str">
        <f aca="false" t="array" ref="H734:H734">INDEX(Def_Instancias_Equipamentos!$E$2:$E$4986, MATCH(K734, Def_Instancias_Equipamentos!$D$2:$D$4986, 0), 1)</f>
        <v>SI-08C1</v>
      </c>
      <c r="I734" s="8" t="str">
        <f aca="false" t="array" ref="I734:I734">INDEX(Def_Instancias_Equipamentos!$E$2:$E$4986, MATCH(L734, Def_Instancias_Equipamentos!$D$2:$D$4986, 0), 1)</f>
        <v>SI-08C1</v>
      </c>
      <c r="J734" s="8" t="str">
        <f aca="false">IF(H734=I734, "INTERNO", "EXTERNO")</f>
        <v>INTERNO</v>
      </c>
      <c r="K734" s="9" t="str">
        <f aca="false">Def_Instancias_Equipamentos!$D$427</f>
        <v>SI-08C1:DI-BPMPkup-2</v>
      </c>
      <c r="L734" s="4" t="str">
        <f aca="false">Def_Instancias_Equipamentos!$D$949</f>
        <v>SI-08C1:DI-BPMSigPatch-2</v>
      </c>
      <c r="M734" s="10" t="s">
        <v>69</v>
      </c>
      <c r="N734" s="17" t="s">
        <v>84</v>
      </c>
      <c r="O734" s="9" t="str">
        <f aca="false">Def_Sistemas_Conectores_Cabos!$B$8</f>
        <v>SMA-RP 50-ohm</v>
      </c>
      <c r="P734" s="4" t="str">
        <f aca="false">Def_Sistemas_Conectores_Cabos!$B$8</f>
        <v>SMA-RP 50-ohm</v>
      </c>
      <c r="Q734" s="8" t="s">
        <v>85</v>
      </c>
      <c r="R734" s="11" t="n">
        <v>0.5</v>
      </c>
      <c r="S734" s="11" t="n">
        <v>0.5</v>
      </c>
      <c r="T734" s="4" t="str">
        <f aca="false">Def_Sistemas_Conectores_Cabos!$C$8</f>
        <v>Cabo coaxial semi-rígido</v>
      </c>
      <c r="U734" s="18"/>
      <c r="V734" s="13"/>
    </row>
    <row r="735" customFormat="false" ht="15.75" hidden="true" customHeight="true" outlineLevel="0" collapsed="false">
      <c r="A735" s="4" t="str">
        <f aca="false">Def_Sistemas_Conectores_Cabos!$A$22</f>
        <v>BPM de elétrons</v>
      </c>
      <c r="B735" s="5" t="str">
        <f aca="false">Datas_Entregas!$A$3</f>
        <v>BTS/Anel</v>
      </c>
      <c r="C735" s="6" t="n">
        <f aca="false" t="array" ref="C735:C735">INDEX(Datas_Entregas!$B$2:$B$100, MATCH(B735, Datas_Entregas!$A$2:$A$100, 0), 1)</f>
        <v>43296</v>
      </c>
      <c r="D735" s="5" t="str">
        <f aca="false">Def_Status_Montagem!$A$4</f>
        <v>Comprado / Esperando entrega</v>
      </c>
      <c r="E735" s="4" t="str">
        <f aca="false">Def_Status_Montagem!$B$4</f>
        <v>Contratada (inclui etiqueta)</v>
      </c>
      <c r="F735" s="7"/>
      <c r="G735" s="8"/>
      <c r="H735" s="7" t="str">
        <f aca="false" t="array" ref="H735:H735">INDEX(Def_Instancias_Equipamentos!$E$2:$E$4986, MATCH(K735, Def_Instancias_Equipamentos!$D$2:$D$4986, 0), 1)</f>
        <v>SI-08C2</v>
      </c>
      <c r="I735" s="8" t="str">
        <f aca="false" t="array" ref="I735:I735">INDEX(Def_Instancias_Equipamentos!$E$2:$E$4986, MATCH(L735, Def_Instancias_Equipamentos!$D$2:$D$4986, 0), 1)</f>
        <v>SI-08C2</v>
      </c>
      <c r="J735" s="8" t="str">
        <f aca="false">IF(H735=I735, "INTERNO", "EXTERNO")</f>
        <v>INTERNO</v>
      </c>
      <c r="K735" s="9" t="str">
        <f aca="false">Def_Instancias_Equipamentos!$D$428</f>
        <v>SI-08C2:DI-BPMPkup</v>
      </c>
      <c r="L735" s="4" t="str">
        <f aca="false">Def_Instancias_Equipamentos!$D$950</f>
        <v>SI-08C2:DI-BPMSigPatch</v>
      </c>
      <c r="M735" s="10" t="s">
        <v>69</v>
      </c>
      <c r="N735" s="17" t="s">
        <v>84</v>
      </c>
      <c r="O735" s="9" t="str">
        <f aca="false">Def_Sistemas_Conectores_Cabos!$B$8</f>
        <v>SMA-RP 50-ohm</v>
      </c>
      <c r="P735" s="4" t="str">
        <f aca="false">Def_Sistemas_Conectores_Cabos!$B$8</f>
        <v>SMA-RP 50-ohm</v>
      </c>
      <c r="Q735" s="8" t="s">
        <v>85</v>
      </c>
      <c r="R735" s="11" t="n">
        <v>0.5</v>
      </c>
      <c r="S735" s="11" t="n">
        <v>0.5</v>
      </c>
      <c r="T735" s="4" t="str">
        <f aca="false">Def_Sistemas_Conectores_Cabos!$C$8</f>
        <v>Cabo coaxial semi-rígido</v>
      </c>
      <c r="U735" s="18"/>
      <c r="V735" s="13"/>
    </row>
    <row r="736" customFormat="false" ht="15.75" hidden="true" customHeight="true" outlineLevel="0" collapsed="false">
      <c r="A736" s="4" t="str">
        <f aca="false">Def_Sistemas_Conectores_Cabos!$A$22</f>
        <v>BPM de elétrons</v>
      </c>
      <c r="B736" s="5" t="str">
        <f aca="false">Datas_Entregas!$A$3</f>
        <v>BTS/Anel</v>
      </c>
      <c r="C736" s="6" t="n">
        <f aca="false" t="array" ref="C736:C736">INDEX(Datas_Entregas!$B$2:$B$100, MATCH(B736, Datas_Entregas!$A$2:$A$100, 0), 1)</f>
        <v>43296</v>
      </c>
      <c r="D736" s="5" t="str">
        <f aca="false">Def_Status_Montagem!$A$4</f>
        <v>Comprado / Esperando entrega</v>
      </c>
      <c r="E736" s="4" t="str">
        <f aca="false">Def_Status_Montagem!$B$4</f>
        <v>Contratada (inclui etiqueta)</v>
      </c>
      <c r="F736" s="7"/>
      <c r="G736" s="8"/>
      <c r="H736" s="7" t="str">
        <f aca="false" t="array" ref="H736:H736">INDEX(Def_Instancias_Equipamentos!$E$2:$E$4986, MATCH(K736, Def_Instancias_Equipamentos!$D$2:$D$4986, 0), 1)</f>
        <v>SI-08C3</v>
      </c>
      <c r="I736" s="8" t="str">
        <f aca="false" t="array" ref="I736:I736">INDEX(Def_Instancias_Equipamentos!$E$2:$E$4986, MATCH(L736, Def_Instancias_Equipamentos!$D$2:$D$4986, 0), 1)</f>
        <v>SI-08C3</v>
      </c>
      <c r="J736" s="8" t="str">
        <f aca="false">IF(H736=I736, "INTERNO", "EXTERNO")</f>
        <v>INTERNO</v>
      </c>
      <c r="K736" s="9" t="str">
        <f aca="false">Def_Instancias_Equipamentos!$D$429</f>
        <v>SI-08C3:DI-BPMPkup-1</v>
      </c>
      <c r="L736" s="4" t="str">
        <f aca="false">Def_Instancias_Equipamentos!$D$951</f>
        <v>SI-08C3:DI-BPMSigPatch-1</v>
      </c>
      <c r="M736" s="10" t="s">
        <v>69</v>
      </c>
      <c r="N736" s="17" t="s">
        <v>84</v>
      </c>
      <c r="O736" s="9" t="str">
        <f aca="false">Def_Sistemas_Conectores_Cabos!$B$8</f>
        <v>SMA-RP 50-ohm</v>
      </c>
      <c r="P736" s="4" t="str">
        <f aca="false">Def_Sistemas_Conectores_Cabos!$B$8</f>
        <v>SMA-RP 50-ohm</v>
      </c>
      <c r="Q736" s="8" t="s">
        <v>85</v>
      </c>
      <c r="R736" s="11" t="n">
        <v>0.5</v>
      </c>
      <c r="S736" s="11" t="n">
        <v>0.5</v>
      </c>
      <c r="T736" s="4" t="str">
        <f aca="false">Def_Sistemas_Conectores_Cabos!$C$8</f>
        <v>Cabo coaxial semi-rígido</v>
      </c>
      <c r="U736" s="18"/>
      <c r="V736" s="13"/>
    </row>
    <row r="737" customFormat="false" ht="15.75" hidden="true" customHeight="true" outlineLevel="0" collapsed="false">
      <c r="A737" s="4" t="str">
        <f aca="false">Def_Sistemas_Conectores_Cabos!$A$22</f>
        <v>BPM de elétrons</v>
      </c>
      <c r="B737" s="5" t="str">
        <f aca="false">Datas_Entregas!$A$3</f>
        <v>BTS/Anel</v>
      </c>
      <c r="C737" s="6" t="n">
        <f aca="false" t="array" ref="C737:C737">INDEX(Datas_Entregas!$B$2:$B$100, MATCH(B737, Datas_Entregas!$A$2:$A$100, 0), 1)</f>
        <v>43296</v>
      </c>
      <c r="D737" s="5" t="str">
        <f aca="false">Def_Status_Montagem!$A$4</f>
        <v>Comprado / Esperando entrega</v>
      </c>
      <c r="E737" s="4" t="str">
        <f aca="false">Def_Status_Montagem!$B$4</f>
        <v>Contratada (inclui etiqueta)</v>
      </c>
      <c r="F737" s="7"/>
      <c r="G737" s="8"/>
      <c r="H737" s="7" t="str">
        <f aca="false" t="array" ref="H737:H737">INDEX(Def_Instancias_Equipamentos!$E$2:$E$4986, MATCH(K737, Def_Instancias_Equipamentos!$D$2:$D$4986, 0), 1)</f>
        <v>SI-08C3</v>
      </c>
      <c r="I737" s="8" t="str">
        <f aca="false" t="array" ref="I737:I737">INDEX(Def_Instancias_Equipamentos!$E$2:$E$4986, MATCH(L737, Def_Instancias_Equipamentos!$D$2:$D$4986, 0), 1)</f>
        <v>SI-08C3</v>
      </c>
      <c r="J737" s="8" t="str">
        <f aca="false">IF(H737=I737, "INTERNO", "EXTERNO")</f>
        <v>INTERNO</v>
      </c>
      <c r="K737" s="9" t="str">
        <f aca="false">Def_Instancias_Equipamentos!$D$430</f>
        <v>SI-08C3:DI-BPMPkup-2</v>
      </c>
      <c r="L737" s="4" t="str">
        <f aca="false">Def_Instancias_Equipamentos!$D$952</f>
        <v>SI-08C3:DI-BPMSigPatch-2</v>
      </c>
      <c r="M737" s="10" t="s">
        <v>69</v>
      </c>
      <c r="N737" s="17" t="s">
        <v>84</v>
      </c>
      <c r="O737" s="9" t="str">
        <f aca="false">Def_Sistemas_Conectores_Cabos!$B$8</f>
        <v>SMA-RP 50-ohm</v>
      </c>
      <c r="P737" s="4" t="str">
        <f aca="false">Def_Sistemas_Conectores_Cabos!$B$8</f>
        <v>SMA-RP 50-ohm</v>
      </c>
      <c r="Q737" s="8" t="s">
        <v>85</v>
      </c>
      <c r="R737" s="11" t="n">
        <v>0.5</v>
      </c>
      <c r="S737" s="11" t="n">
        <v>0.5</v>
      </c>
      <c r="T737" s="4" t="str">
        <f aca="false">Def_Sistemas_Conectores_Cabos!$C$8</f>
        <v>Cabo coaxial semi-rígido</v>
      </c>
      <c r="U737" s="18"/>
      <c r="V737" s="13"/>
    </row>
    <row r="738" customFormat="false" ht="15.75" hidden="true" customHeight="true" outlineLevel="0" collapsed="false">
      <c r="A738" s="4" t="str">
        <f aca="false">Def_Sistemas_Conectores_Cabos!$A$22</f>
        <v>BPM de elétrons</v>
      </c>
      <c r="B738" s="5" t="str">
        <f aca="false">Datas_Entregas!$A$3</f>
        <v>BTS/Anel</v>
      </c>
      <c r="C738" s="6" t="n">
        <f aca="false" t="array" ref="C738:C738">INDEX(Datas_Entregas!$B$2:$B$100, MATCH(B738, Datas_Entregas!$A$2:$A$100, 0), 1)</f>
        <v>43296</v>
      </c>
      <c r="D738" s="5" t="str">
        <f aca="false">Def_Status_Montagem!$A$4</f>
        <v>Comprado / Esperando entrega</v>
      </c>
      <c r="E738" s="4" t="str">
        <f aca="false">Def_Status_Montagem!$B$4</f>
        <v>Contratada (inclui etiqueta)</v>
      </c>
      <c r="F738" s="7"/>
      <c r="G738" s="8"/>
      <c r="H738" s="7" t="str">
        <f aca="false" t="array" ref="H738:H738">INDEX(Def_Instancias_Equipamentos!$E$2:$E$4986, MATCH(K738, Def_Instancias_Equipamentos!$D$2:$D$4986, 0), 1)</f>
        <v>SI-08C4</v>
      </c>
      <c r="I738" s="8" t="str">
        <f aca="false" t="array" ref="I738:I738">INDEX(Def_Instancias_Equipamentos!$E$2:$E$4986, MATCH(L738, Def_Instancias_Equipamentos!$D$2:$D$4986, 0), 1)</f>
        <v>SI-08C4</v>
      </c>
      <c r="J738" s="8" t="str">
        <f aca="false">IF(H738=I738, "INTERNO", "EXTERNO")</f>
        <v>INTERNO</v>
      </c>
      <c r="K738" s="9" t="str">
        <f aca="false">Def_Instancias_Equipamentos!$D$431</f>
        <v>SI-08C4:DI-BPMPkup</v>
      </c>
      <c r="L738" s="4" t="str">
        <f aca="false">Def_Instancias_Equipamentos!$D$953</f>
        <v>SI-08C4:DI-BPMSigPatch</v>
      </c>
      <c r="M738" s="10" t="s">
        <v>69</v>
      </c>
      <c r="N738" s="17" t="s">
        <v>84</v>
      </c>
      <c r="O738" s="9" t="str">
        <f aca="false">Def_Sistemas_Conectores_Cabos!$B$8</f>
        <v>SMA-RP 50-ohm</v>
      </c>
      <c r="P738" s="4" t="str">
        <f aca="false">Def_Sistemas_Conectores_Cabos!$B$8</f>
        <v>SMA-RP 50-ohm</v>
      </c>
      <c r="Q738" s="8" t="s">
        <v>85</v>
      </c>
      <c r="R738" s="11" t="n">
        <v>0.5</v>
      </c>
      <c r="S738" s="11" t="n">
        <v>0.5</v>
      </c>
      <c r="T738" s="4" t="str">
        <f aca="false">Def_Sistemas_Conectores_Cabos!$C$8</f>
        <v>Cabo coaxial semi-rígido</v>
      </c>
      <c r="U738" s="18"/>
      <c r="V738" s="13"/>
    </row>
    <row r="739" customFormat="false" ht="15.75" hidden="true" customHeight="true" outlineLevel="0" collapsed="false">
      <c r="A739" s="4" t="str">
        <f aca="false">Def_Sistemas_Conectores_Cabos!$A$22</f>
        <v>BPM de elétrons</v>
      </c>
      <c r="B739" s="5" t="str">
        <f aca="false">Datas_Entregas!$A$3</f>
        <v>BTS/Anel</v>
      </c>
      <c r="C739" s="6" t="n">
        <f aca="false" t="array" ref="C739:C739">INDEX(Datas_Entregas!$B$2:$B$100, MATCH(B739, Datas_Entregas!$A$2:$A$100, 0), 1)</f>
        <v>43296</v>
      </c>
      <c r="D739" s="5" t="str">
        <f aca="false">Def_Status_Montagem!$A$4</f>
        <v>Comprado / Esperando entrega</v>
      </c>
      <c r="E739" s="4" t="str">
        <f aca="false">Def_Status_Montagem!$B$4</f>
        <v>Contratada (inclui etiqueta)</v>
      </c>
      <c r="F739" s="7"/>
      <c r="G739" s="8"/>
      <c r="H739" s="7" t="str">
        <f aca="false" t="array" ref="H739:H739">INDEX(Def_Instancias_Equipamentos!$E$2:$E$4986, MATCH(K739, Def_Instancias_Equipamentos!$D$2:$D$4986, 0), 1)</f>
        <v>SI-08M1</v>
      </c>
      <c r="I739" s="8" t="str">
        <f aca="false" t="array" ref="I739:I739">INDEX(Def_Instancias_Equipamentos!$E$2:$E$4986, MATCH(L739, Def_Instancias_Equipamentos!$D$2:$D$4986, 0), 1)</f>
        <v>SI-08M1</v>
      </c>
      <c r="J739" s="8" t="str">
        <f aca="false">IF(H739=I739, "INTERNO", "EXTERNO")</f>
        <v>INTERNO</v>
      </c>
      <c r="K739" s="9" t="str">
        <f aca="false">Def_Instancias_Equipamentos!$D$432</f>
        <v>SI-08M1:DI-BPMPkup</v>
      </c>
      <c r="L739" s="4" t="str">
        <f aca="false">Def_Instancias_Equipamentos!$D$954</f>
        <v>SI-08M1:DI-BPMSigPatch</v>
      </c>
      <c r="M739" s="10" t="s">
        <v>69</v>
      </c>
      <c r="N739" s="17" t="s">
        <v>84</v>
      </c>
      <c r="O739" s="9" t="str">
        <f aca="false">Def_Sistemas_Conectores_Cabos!$B$8</f>
        <v>SMA-RP 50-ohm</v>
      </c>
      <c r="P739" s="4" t="str">
        <f aca="false">Def_Sistemas_Conectores_Cabos!$B$8</f>
        <v>SMA-RP 50-ohm</v>
      </c>
      <c r="Q739" s="8" t="s">
        <v>85</v>
      </c>
      <c r="R739" s="11" t="n">
        <v>0.5</v>
      </c>
      <c r="S739" s="11" t="n">
        <v>0.5</v>
      </c>
      <c r="T739" s="4" t="str">
        <f aca="false">Def_Sistemas_Conectores_Cabos!$C$8</f>
        <v>Cabo coaxial semi-rígido</v>
      </c>
      <c r="U739" s="18"/>
      <c r="V739" s="13"/>
    </row>
    <row r="740" customFormat="false" ht="15.75" hidden="true" customHeight="true" outlineLevel="0" collapsed="false">
      <c r="A740" s="4" t="str">
        <f aca="false">Def_Sistemas_Conectores_Cabos!$A$22</f>
        <v>BPM de elétrons</v>
      </c>
      <c r="B740" s="5" t="str">
        <f aca="false">Datas_Entregas!$A$3</f>
        <v>BTS/Anel</v>
      </c>
      <c r="C740" s="6" t="n">
        <f aca="false" t="array" ref="C740:C740">INDEX(Datas_Entregas!$B$2:$B$100, MATCH(B740, Datas_Entregas!$A$2:$A$100, 0), 1)</f>
        <v>43296</v>
      </c>
      <c r="D740" s="5" t="str">
        <f aca="false">Def_Status_Montagem!$A$4</f>
        <v>Comprado / Esperando entrega</v>
      </c>
      <c r="E740" s="4" t="str">
        <f aca="false">Def_Status_Montagem!$B$4</f>
        <v>Contratada (inclui etiqueta)</v>
      </c>
      <c r="F740" s="7"/>
      <c r="G740" s="8"/>
      <c r="H740" s="7" t="str">
        <f aca="false" t="array" ref="H740:H740">INDEX(Def_Instancias_Equipamentos!$E$2:$E$4986, MATCH(K740, Def_Instancias_Equipamentos!$D$2:$D$4986, 0), 1)</f>
        <v>SI-08M2</v>
      </c>
      <c r="I740" s="8" t="str">
        <f aca="false" t="array" ref="I740:I740">INDEX(Def_Instancias_Equipamentos!$E$2:$E$4986, MATCH(L740, Def_Instancias_Equipamentos!$D$2:$D$4986, 0), 1)</f>
        <v>SI-08M2</v>
      </c>
      <c r="J740" s="8" t="str">
        <f aca="false">IF(H740=I740, "INTERNO", "EXTERNO")</f>
        <v>INTERNO</v>
      </c>
      <c r="K740" s="9" t="str">
        <f aca="false">Def_Instancias_Equipamentos!$D$433</f>
        <v>SI-08M2:DI-BPMPkup</v>
      </c>
      <c r="L740" s="4" t="str">
        <f aca="false">Def_Instancias_Equipamentos!$D$955</f>
        <v>SI-08M2:DI-BPMSigPatch</v>
      </c>
      <c r="M740" s="10" t="s">
        <v>69</v>
      </c>
      <c r="N740" s="17" t="s">
        <v>84</v>
      </c>
      <c r="O740" s="9" t="str">
        <f aca="false">Def_Sistemas_Conectores_Cabos!$B$8</f>
        <v>SMA-RP 50-ohm</v>
      </c>
      <c r="P740" s="4" t="str">
        <f aca="false">Def_Sistemas_Conectores_Cabos!$B$8</f>
        <v>SMA-RP 50-ohm</v>
      </c>
      <c r="Q740" s="8" t="s">
        <v>85</v>
      </c>
      <c r="R740" s="11" t="n">
        <v>0.5</v>
      </c>
      <c r="S740" s="11" t="n">
        <v>0.5</v>
      </c>
      <c r="T740" s="4" t="str">
        <f aca="false">Def_Sistemas_Conectores_Cabos!$C$8</f>
        <v>Cabo coaxial semi-rígido</v>
      </c>
      <c r="U740" s="18"/>
      <c r="V740" s="13"/>
    </row>
    <row r="741" customFormat="false" ht="15.75" hidden="true" customHeight="true" outlineLevel="0" collapsed="false">
      <c r="A741" s="4" t="str">
        <f aca="false">Def_Sistemas_Conectores_Cabos!$A$22</f>
        <v>BPM de elétrons</v>
      </c>
      <c r="B741" s="5" t="str">
        <f aca="false">Datas_Entregas!$A$3</f>
        <v>BTS/Anel</v>
      </c>
      <c r="C741" s="6" t="n">
        <f aca="false" t="array" ref="C741:C741">INDEX(Datas_Entregas!$B$2:$B$100, MATCH(B741, Datas_Entregas!$A$2:$A$100, 0), 1)</f>
        <v>43296</v>
      </c>
      <c r="D741" s="5" t="str">
        <f aca="false">Def_Status_Montagem!$A$4</f>
        <v>Comprado / Esperando entrega</v>
      </c>
      <c r="E741" s="4" t="str">
        <f aca="false">Def_Status_Montagem!$B$4</f>
        <v>Contratada (inclui etiqueta)</v>
      </c>
      <c r="F741" s="7"/>
      <c r="G741" s="8"/>
      <c r="H741" s="7" t="str">
        <f aca="false" t="array" ref="H741:H741">INDEX(Def_Instancias_Equipamentos!$E$2:$E$4986, MATCH(K741, Def_Instancias_Equipamentos!$D$2:$D$4986, 0), 1)</f>
        <v>SI-08SB</v>
      </c>
      <c r="I741" s="8" t="str">
        <f aca="false" t="array" ref="I741:I741">INDEX(Def_Instancias_Equipamentos!$E$2:$E$4986, MATCH(L741, Def_Instancias_Equipamentos!$D$2:$D$4986, 0), 1)</f>
        <v>SI-08SB</v>
      </c>
      <c r="J741" s="8" t="str">
        <f aca="false">IF(H741=I741, "INTERNO", "EXTERNO")</f>
        <v>INTERNO</v>
      </c>
      <c r="K741" s="9" t="str">
        <f aca="false">Def_Instancias_Equipamentos!$D$544</f>
        <v>SI-08SB:DI-BPMPkup-1</v>
      </c>
      <c r="L741" s="4" t="str">
        <f aca="false">Def_Instancias_Equipamentos!$D$1066</f>
        <v>SI-08SB:DI-BPMSigPatch-1</v>
      </c>
      <c r="M741" s="10" t="s">
        <v>69</v>
      </c>
      <c r="N741" s="17" t="s">
        <v>84</v>
      </c>
      <c r="O741" s="9" t="str">
        <f aca="false">Def_Sistemas_Conectores_Cabos!$B$8</f>
        <v>SMA-RP 50-ohm</v>
      </c>
      <c r="P741" s="4" t="str">
        <f aca="false">Def_Sistemas_Conectores_Cabos!$B$8</f>
        <v>SMA-RP 50-ohm</v>
      </c>
      <c r="Q741" s="8" t="s">
        <v>85</v>
      </c>
      <c r="R741" s="11" t="n">
        <v>0.5</v>
      </c>
      <c r="S741" s="11" t="n">
        <v>0.5</v>
      </c>
      <c r="T741" s="4" t="str">
        <f aca="false">Def_Sistemas_Conectores_Cabos!$C$8</f>
        <v>Cabo coaxial semi-rígido</v>
      </c>
      <c r="U741" s="18"/>
      <c r="V741" s="13"/>
    </row>
    <row r="742" customFormat="false" ht="15.75" hidden="true" customHeight="true" outlineLevel="0" collapsed="false">
      <c r="A742" s="4" t="str">
        <f aca="false">Def_Sistemas_Conectores_Cabos!$A$22</f>
        <v>BPM de elétrons</v>
      </c>
      <c r="B742" s="5" t="str">
        <f aca="false">Datas_Entregas!$A$3</f>
        <v>BTS/Anel</v>
      </c>
      <c r="C742" s="6" t="n">
        <f aca="false" t="array" ref="C742:C742">INDEX(Datas_Entregas!$B$2:$B$100, MATCH(B742, Datas_Entregas!$A$2:$A$100, 0), 1)</f>
        <v>43296</v>
      </c>
      <c r="D742" s="5" t="str">
        <f aca="false">Def_Status_Montagem!$A$4</f>
        <v>Comprado / Esperando entrega</v>
      </c>
      <c r="E742" s="4" t="str">
        <f aca="false">Def_Status_Montagem!$B$4</f>
        <v>Contratada (inclui etiqueta)</v>
      </c>
      <c r="F742" s="7"/>
      <c r="G742" s="8"/>
      <c r="H742" s="7" t="str">
        <f aca="false" t="array" ref="H742:H742">INDEX(Def_Instancias_Equipamentos!$E$2:$E$4986, MATCH(K742, Def_Instancias_Equipamentos!$D$2:$D$4986, 0), 1)</f>
        <v>SI-08SB</v>
      </c>
      <c r="I742" s="8" t="str">
        <f aca="false" t="array" ref="I742:I742">INDEX(Def_Instancias_Equipamentos!$E$2:$E$4986, MATCH(L742, Def_Instancias_Equipamentos!$D$2:$D$4986, 0), 1)</f>
        <v>SI-08SB</v>
      </c>
      <c r="J742" s="8" t="str">
        <f aca="false">IF(H742=I742, "INTERNO", "EXTERNO")</f>
        <v>INTERNO</v>
      </c>
      <c r="K742" s="9" t="str">
        <f aca="false">Def_Instancias_Equipamentos!$D$545</f>
        <v>SI-08SB:DI-BPMPkup-2</v>
      </c>
      <c r="L742" s="4" t="str">
        <f aca="false">Def_Instancias_Equipamentos!$D$1067</f>
        <v>SI-08SB:DI-BPMSigPatch-2</v>
      </c>
      <c r="M742" s="10" t="s">
        <v>69</v>
      </c>
      <c r="N742" s="17" t="s">
        <v>84</v>
      </c>
      <c r="O742" s="9" t="str">
        <f aca="false">Def_Sistemas_Conectores_Cabos!$B$8</f>
        <v>SMA-RP 50-ohm</v>
      </c>
      <c r="P742" s="4" t="str">
        <f aca="false">Def_Sistemas_Conectores_Cabos!$B$8</f>
        <v>SMA-RP 50-ohm</v>
      </c>
      <c r="Q742" s="8" t="s">
        <v>85</v>
      </c>
      <c r="R742" s="11" t="n">
        <v>0.5</v>
      </c>
      <c r="S742" s="11" t="n">
        <v>0.5</v>
      </c>
      <c r="T742" s="4" t="str">
        <f aca="false">Def_Sistemas_Conectores_Cabos!$C$8</f>
        <v>Cabo coaxial semi-rígido</v>
      </c>
      <c r="U742" s="18"/>
      <c r="V742" s="13"/>
    </row>
    <row r="743" customFormat="false" ht="15.75" hidden="true" customHeight="true" outlineLevel="0" collapsed="false">
      <c r="A743" s="4" t="str">
        <f aca="false">Def_Sistemas_Conectores_Cabos!$A$22</f>
        <v>BPM de elétrons</v>
      </c>
      <c r="B743" s="5" t="str">
        <f aca="false">Datas_Entregas!$A$3</f>
        <v>BTS/Anel</v>
      </c>
      <c r="C743" s="6" t="n">
        <f aca="false" t="array" ref="C743:C743">INDEX(Datas_Entregas!$B$2:$B$100, MATCH(B743, Datas_Entregas!$A$2:$A$100, 0), 1)</f>
        <v>43296</v>
      </c>
      <c r="D743" s="5" t="str">
        <f aca="false">Def_Status_Montagem!$A$4</f>
        <v>Comprado / Esperando entrega</v>
      </c>
      <c r="E743" s="4" t="str">
        <f aca="false">Def_Status_Montagem!$B$4</f>
        <v>Contratada (inclui etiqueta)</v>
      </c>
      <c r="F743" s="7"/>
      <c r="G743" s="8"/>
      <c r="H743" s="7" t="str">
        <f aca="false" t="array" ref="H743:H743">INDEX(Def_Instancias_Equipamentos!$E$2:$E$4986, MATCH(K743, Def_Instancias_Equipamentos!$D$2:$D$4986, 0), 1)</f>
        <v>SI-09C1</v>
      </c>
      <c r="I743" s="8" t="str">
        <f aca="false" t="array" ref="I743:I743">INDEX(Def_Instancias_Equipamentos!$E$2:$E$4986, MATCH(L743, Def_Instancias_Equipamentos!$D$2:$D$4986, 0), 1)</f>
        <v>SI-09C1</v>
      </c>
      <c r="J743" s="8" t="str">
        <f aca="false">IF(H743=I743, "INTERNO", "EXTERNO")</f>
        <v>INTERNO</v>
      </c>
      <c r="K743" s="9" t="str">
        <f aca="false">Def_Instancias_Equipamentos!$D$434</f>
        <v>SI-09C1:DI-BPMPkup-1</v>
      </c>
      <c r="L743" s="4" t="str">
        <f aca="false">Def_Instancias_Equipamentos!$D$956</f>
        <v>SI-09C1:DI-BPMSigPatch-1</v>
      </c>
      <c r="M743" s="10" t="s">
        <v>69</v>
      </c>
      <c r="N743" s="17" t="s">
        <v>84</v>
      </c>
      <c r="O743" s="9" t="str">
        <f aca="false">Def_Sistemas_Conectores_Cabos!$B$8</f>
        <v>SMA-RP 50-ohm</v>
      </c>
      <c r="P743" s="4" t="str">
        <f aca="false">Def_Sistemas_Conectores_Cabos!$B$8</f>
        <v>SMA-RP 50-ohm</v>
      </c>
      <c r="Q743" s="8" t="s">
        <v>85</v>
      </c>
      <c r="R743" s="11" t="n">
        <v>0.5</v>
      </c>
      <c r="S743" s="11" t="n">
        <v>0.5</v>
      </c>
      <c r="T743" s="4" t="str">
        <f aca="false">Def_Sistemas_Conectores_Cabos!$C$8</f>
        <v>Cabo coaxial semi-rígido</v>
      </c>
      <c r="U743" s="18"/>
      <c r="V743" s="13"/>
    </row>
    <row r="744" customFormat="false" ht="15.75" hidden="true" customHeight="true" outlineLevel="0" collapsed="false">
      <c r="A744" s="4" t="str">
        <f aca="false">Def_Sistemas_Conectores_Cabos!$A$22</f>
        <v>BPM de elétrons</v>
      </c>
      <c r="B744" s="5" t="str">
        <f aca="false">Datas_Entregas!$A$3</f>
        <v>BTS/Anel</v>
      </c>
      <c r="C744" s="6" t="n">
        <f aca="false" t="array" ref="C744:C744">INDEX(Datas_Entregas!$B$2:$B$100, MATCH(B744, Datas_Entregas!$A$2:$A$100, 0), 1)</f>
        <v>43296</v>
      </c>
      <c r="D744" s="5" t="str">
        <f aca="false">Def_Status_Montagem!$A$4</f>
        <v>Comprado / Esperando entrega</v>
      </c>
      <c r="E744" s="4" t="str">
        <f aca="false">Def_Status_Montagem!$B$4</f>
        <v>Contratada (inclui etiqueta)</v>
      </c>
      <c r="F744" s="7"/>
      <c r="G744" s="8"/>
      <c r="H744" s="7" t="str">
        <f aca="false" t="array" ref="H744:H744">INDEX(Def_Instancias_Equipamentos!$E$2:$E$4986, MATCH(K744, Def_Instancias_Equipamentos!$D$2:$D$4986, 0), 1)</f>
        <v>SI-09C1</v>
      </c>
      <c r="I744" s="8" t="str">
        <f aca="false" t="array" ref="I744:I744">INDEX(Def_Instancias_Equipamentos!$E$2:$E$4986, MATCH(L744, Def_Instancias_Equipamentos!$D$2:$D$4986, 0), 1)</f>
        <v>SI-09C1</v>
      </c>
      <c r="J744" s="8" t="str">
        <f aca="false">IF(H744=I744, "INTERNO", "EXTERNO")</f>
        <v>INTERNO</v>
      </c>
      <c r="K744" s="9" t="str">
        <f aca="false">Def_Instancias_Equipamentos!$D$435</f>
        <v>SI-09C1:DI-BPMPkup-2</v>
      </c>
      <c r="L744" s="4" t="str">
        <f aca="false">Def_Instancias_Equipamentos!$D$957</f>
        <v>SI-09C1:DI-BPMSigPatch-2</v>
      </c>
      <c r="M744" s="10" t="s">
        <v>69</v>
      </c>
      <c r="N744" s="17" t="s">
        <v>84</v>
      </c>
      <c r="O744" s="9" t="str">
        <f aca="false">Def_Sistemas_Conectores_Cabos!$B$8</f>
        <v>SMA-RP 50-ohm</v>
      </c>
      <c r="P744" s="4" t="str">
        <f aca="false">Def_Sistemas_Conectores_Cabos!$B$8</f>
        <v>SMA-RP 50-ohm</v>
      </c>
      <c r="Q744" s="8" t="s">
        <v>85</v>
      </c>
      <c r="R744" s="11" t="n">
        <v>0.5</v>
      </c>
      <c r="S744" s="11" t="n">
        <v>0.5</v>
      </c>
      <c r="T744" s="4" t="str">
        <f aca="false">Def_Sistemas_Conectores_Cabos!$C$8</f>
        <v>Cabo coaxial semi-rígido</v>
      </c>
      <c r="U744" s="18"/>
      <c r="V744" s="13"/>
    </row>
    <row r="745" customFormat="false" ht="15.75" hidden="true" customHeight="true" outlineLevel="0" collapsed="false">
      <c r="A745" s="4" t="str">
        <f aca="false">Def_Sistemas_Conectores_Cabos!$A$22</f>
        <v>BPM de elétrons</v>
      </c>
      <c r="B745" s="5" t="str">
        <f aca="false">Datas_Entregas!$A$3</f>
        <v>BTS/Anel</v>
      </c>
      <c r="C745" s="6" t="n">
        <f aca="false" t="array" ref="C745:C745">INDEX(Datas_Entregas!$B$2:$B$100, MATCH(B745, Datas_Entregas!$A$2:$A$100, 0), 1)</f>
        <v>43296</v>
      </c>
      <c r="D745" s="5" t="str">
        <f aca="false">Def_Status_Montagem!$A$4</f>
        <v>Comprado / Esperando entrega</v>
      </c>
      <c r="E745" s="4" t="str">
        <f aca="false">Def_Status_Montagem!$B$4</f>
        <v>Contratada (inclui etiqueta)</v>
      </c>
      <c r="F745" s="7"/>
      <c r="G745" s="8"/>
      <c r="H745" s="7" t="str">
        <f aca="false" t="array" ref="H745:H745">INDEX(Def_Instancias_Equipamentos!$E$2:$E$4986, MATCH(K745, Def_Instancias_Equipamentos!$D$2:$D$4986, 0), 1)</f>
        <v>SI-09C2</v>
      </c>
      <c r="I745" s="8" t="str">
        <f aca="false" t="array" ref="I745:I745">INDEX(Def_Instancias_Equipamentos!$E$2:$E$4986, MATCH(L745, Def_Instancias_Equipamentos!$D$2:$D$4986, 0), 1)</f>
        <v>SI-09C2</v>
      </c>
      <c r="J745" s="8" t="str">
        <f aca="false">IF(H745=I745, "INTERNO", "EXTERNO")</f>
        <v>INTERNO</v>
      </c>
      <c r="K745" s="9" t="str">
        <f aca="false">Def_Instancias_Equipamentos!$D$436</f>
        <v>SI-09C2:DI-BPMPkup</v>
      </c>
      <c r="L745" s="4" t="str">
        <f aca="false">Def_Instancias_Equipamentos!$D$958</f>
        <v>SI-09C2:DI-BPMSigPatch</v>
      </c>
      <c r="M745" s="10" t="s">
        <v>69</v>
      </c>
      <c r="N745" s="17" t="s">
        <v>84</v>
      </c>
      <c r="O745" s="9" t="str">
        <f aca="false">Def_Sistemas_Conectores_Cabos!$B$8</f>
        <v>SMA-RP 50-ohm</v>
      </c>
      <c r="P745" s="4" t="str">
        <f aca="false">Def_Sistemas_Conectores_Cabos!$B$8</f>
        <v>SMA-RP 50-ohm</v>
      </c>
      <c r="Q745" s="8" t="s">
        <v>85</v>
      </c>
      <c r="R745" s="11" t="n">
        <v>0.5</v>
      </c>
      <c r="S745" s="11" t="n">
        <v>0.5</v>
      </c>
      <c r="T745" s="4" t="str">
        <f aca="false">Def_Sistemas_Conectores_Cabos!$C$8</f>
        <v>Cabo coaxial semi-rígido</v>
      </c>
      <c r="U745" s="18"/>
      <c r="V745" s="13"/>
    </row>
    <row r="746" customFormat="false" ht="15.75" hidden="true" customHeight="true" outlineLevel="0" collapsed="false">
      <c r="A746" s="4" t="str">
        <f aca="false">Def_Sistemas_Conectores_Cabos!$A$22</f>
        <v>BPM de elétrons</v>
      </c>
      <c r="B746" s="5" t="str">
        <f aca="false">Datas_Entregas!$A$3</f>
        <v>BTS/Anel</v>
      </c>
      <c r="C746" s="6" t="n">
        <f aca="false" t="array" ref="C746:C746">INDEX(Datas_Entregas!$B$2:$B$100, MATCH(B746, Datas_Entregas!$A$2:$A$100, 0), 1)</f>
        <v>43296</v>
      </c>
      <c r="D746" s="5" t="str">
        <f aca="false">Def_Status_Montagem!$A$4</f>
        <v>Comprado / Esperando entrega</v>
      </c>
      <c r="E746" s="4" t="str">
        <f aca="false">Def_Status_Montagem!$B$4</f>
        <v>Contratada (inclui etiqueta)</v>
      </c>
      <c r="F746" s="7"/>
      <c r="G746" s="8"/>
      <c r="H746" s="7" t="str">
        <f aca="false" t="array" ref="H746:H746">INDEX(Def_Instancias_Equipamentos!$E$2:$E$4986, MATCH(K746, Def_Instancias_Equipamentos!$D$2:$D$4986, 0), 1)</f>
        <v>SI-09C3</v>
      </c>
      <c r="I746" s="8" t="str">
        <f aca="false" t="array" ref="I746:I746">INDEX(Def_Instancias_Equipamentos!$E$2:$E$4986, MATCH(L746, Def_Instancias_Equipamentos!$D$2:$D$4986, 0), 1)</f>
        <v>SI-09C3</v>
      </c>
      <c r="J746" s="8" t="str">
        <f aca="false">IF(H746=I746, "INTERNO", "EXTERNO")</f>
        <v>INTERNO</v>
      </c>
      <c r="K746" s="9" t="str">
        <f aca="false">Def_Instancias_Equipamentos!$D$437</f>
        <v>SI-09C3:DI-BPMPkup-1</v>
      </c>
      <c r="L746" s="4" t="str">
        <f aca="false">Def_Instancias_Equipamentos!$D$959</f>
        <v>SI-09C3:DI-BPMSigPatch-1</v>
      </c>
      <c r="M746" s="10" t="s">
        <v>69</v>
      </c>
      <c r="N746" s="17" t="s">
        <v>84</v>
      </c>
      <c r="O746" s="9" t="str">
        <f aca="false">Def_Sistemas_Conectores_Cabos!$B$8</f>
        <v>SMA-RP 50-ohm</v>
      </c>
      <c r="P746" s="4" t="str">
        <f aca="false">Def_Sistemas_Conectores_Cabos!$B$8</f>
        <v>SMA-RP 50-ohm</v>
      </c>
      <c r="Q746" s="8" t="s">
        <v>85</v>
      </c>
      <c r="R746" s="11" t="n">
        <v>0.5</v>
      </c>
      <c r="S746" s="11" t="n">
        <v>0.5</v>
      </c>
      <c r="T746" s="4" t="str">
        <f aca="false">Def_Sistemas_Conectores_Cabos!$C$8</f>
        <v>Cabo coaxial semi-rígido</v>
      </c>
      <c r="U746" s="18"/>
      <c r="V746" s="13"/>
    </row>
    <row r="747" customFormat="false" ht="15.75" hidden="true" customHeight="true" outlineLevel="0" collapsed="false">
      <c r="A747" s="4" t="str">
        <f aca="false">Def_Sistemas_Conectores_Cabos!$A$22</f>
        <v>BPM de elétrons</v>
      </c>
      <c r="B747" s="5" t="str">
        <f aca="false">Datas_Entregas!$A$3</f>
        <v>BTS/Anel</v>
      </c>
      <c r="C747" s="6" t="n">
        <f aca="false" t="array" ref="C747:C747">INDEX(Datas_Entregas!$B$2:$B$100, MATCH(B747, Datas_Entregas!$A$2:$A$100, 0), 1)</f>
        <v>43296</v>
      </c>
      <c r="D747" s="5" t="str">
        <f aca="false">Def_Status_Montagem!$A$4</f>
        <v>Comprado / Esperando entrega</v>
      </c>
      <c r="E747" s="4" t="str">
        <f aca="false">Def_Status_Montagem!$B$4</f>
        <v>Contratada (inclui etiqueta)</v>
      </c>
      <c r="F747" s="7"/>
      <c r="G747" s="8"/>
      <c r="H747" s="7" t="str">
        <f aca="false" t="array" ref="H747:H747">INDEX(Def_Instancias_Equipamentos!$E$2:$E$4986, MATCH(K747, Def_Instancias_Equipamentos!$D$2:$D$4986, 0), 1)</f>
        <v>SI-09C3</v>
      </c>
      <c r="I747" s="8" t="str">
        <f aca="false" t="array" ref="I747:I747">INDEX(Def_Instancias_Equipamentos!$E$2:$E$4986, MATCH(L747, Def_Instancias_Equipamentos!$D$2:$D$4986, 0), 1)</f>
        <v>SI-09C3</v>
      </c>
      <c r="J747" s="8" t="str">
        <f aca="false">IF(H747=I747, "INTERNO", "EXTERNO")</f>
        <v>INTERNO</v>
      </c>
      <c r="K747" s="9" t="str">
        <f aca="false">Def_Instancias_Equipamentos!$D$438</f>
        <v>SI-09C3:DI-BPMPkup-2</v>
      </c>
      <c r="L747" s="4" t="str">
        <f aca="false">Def_Instancias_Equipamentos!$D$960</f>
        <v>SI-09C3:DI-BPMSigPatch-2</v>
      </c>
      <c r="M747" s="10" t="s">
        <v>69</v>
      </c>
      <c r="N747" s="17" t="s">
        <v>84</v>
      </c>
      <c r="O747" s="9" t="str">
        <f aca="false">Def_Sistemas_Conectores_Cabos!$B$8</f>
        <v>SMA-RP 50-ohm</v>
      </c>
      <c r="P747" s="4" t="str">
        <f aca="false">Def_Sistemas_Conectores_Cabos!$B$8</f>
        <v>SMA-RP 50-ohm</v>
      </c>
      <c r="Q747" s="8" t="s">
        <v>85</v>
      </c>
      <c r="R747" s="11" t="n">
        <v>0.5</v>
      </c>
      <c r="S747" s="11" t="n">
        <v>0.5</v>
      </c>
      <c r="T747" s="4" t="str">
        <f aca="false">Def_Sistemas_Conectores_Cabos!$C$8</f>
        <v>Cabo coaxial semi-rígido</v>
      </c>
      <c r="U747" s="18"/>
      <c r="V747" s="13"/>
    </row>
    <row r="748" customFormat="false" ht="15.75" hidden="true" customHeight="true" outlineLevel="0" collapsed="false">
      <c r="A748" s="4" t="str">
        <f aca="false">Def_Sistemas_Conectores_Cabos!$A$22</f>
        <v>BPM de elétrons</v>
      </c>
      <c r="B748" s="5" t="str">
        <f aca="false">Datas_Entregas!$A$3</f>
        <v>BTS/Anel</v>
      </c>
      <c r="C748" s="6" t="n">
        <f aca="false" t="array" ref="C748:C748">INDEX(Datas_Entregas!$B$2:$B$100, MATCH(B748, Datas_Entregas!$A$2:$A$100, 0), 1)</f>
        <v>43296</v>
      </c>
      <c r="D748" s="5" t="str">
        <f aca="false">Def_Status_Montagem!$A$4</f>
        <v>Comprado / Esperando entrega</v>
      </c>
      <c r="E748" s="4" t="str">
        <f aca="false">Def_Status_Montagem!$B$4</f>
        <v>Contratada (inclui etiqueta)</v>
      </c>
      <c r="F748" s="7"/>
      <c r="G748" s="8"/>
      <c r="H748" s="7" t="str">
        <f aca="false" t="array" ref="H748:H748">INDEX(Def_Instancias_Equipamentos!$E$2:$E$4986, MATCH(K748, Def_Instancias_Equipamentos!$D$2:$D$4986, 0), 1)</f>
        <v>SI-09C4</v>
      </c>
      <c r="I748" s="8" t="str">
        <f aca="false" t="array" ref="I748:I748">INDEX(Def_Instancias_Equipamentos!$E$2:$E$4986, MATCH(L748, Def_Instancias_Equipamentos!$D$2:$D$4986, 0), 1)</f>
        <v>SI-09C4</v>
      </c>
      <c r="J748" s="8" t="str">
        <f aca="false">IF(H748=I748, "INTERNO", "EXTERNO")</f>
        <v>INTERNO</v>
      </c>
      <c r="K748" s="9" t="str">
        <f aca="false">Def_Instancias_Equipamentos!$D$439</f>
        <v>SI-09C4:DI-BPMPkup</v>
      </c>
      <c r="L748" s="4" t="str">
        <f aca="false">Def_Instancias_Equipamentos!$D$961</f>
        <v>SI-09C4:DI-BPMSigPatch</v>
      </c>
      <c r="M748" s="10" t="s">
        <v>69</v>
      </c>
      <c r="N748" s="17" t="s">
        <v>84</v>
      </c>
      <c r="O748" s="9" t="str">
        <f aca="false">Def_Sistemas_Conectores_Cabos!$B$8</f>
        <v>SMA-RP 50-ohm</v>
      </c>
      <c r="P748" s="4" t="str">
        <f aca="false">Def_Sistemas_Conectores_Cabos!$B$8</f>
        <v>SMA-RP 50-ohm</v>
      </c>
      <c r="Q748" s="8" t="s">
        <v>85</v>
      </c>
      <c r="R748" s="11" t="n">
        <v>0.5</v>
      </c>
      <c r="S748" s="11" t="n">
        <v>0.5</v>
      </c>
      <c r="T748" s="4" t="str">
        <f aca="false">Def_Sistemas_Conectores_Cabos!$C$8</f>
        <v>Cabo coaxial semi-rígido</v>
      </c>
      <c r="U748" s="18"/>
      <c r="V748" s="13"/>
    </row>
    <row r="749" customFormat="false" ht="15.75" hidden="true" customHeight="true" outlineLevel="0" collapsed="false">
      <c r="A749" s="4" t="str">
        <f aca="false">Def_Sistemas_Conectores_Cabos!$A$22</f>
        <v>BPM de elétrons</v>
      </c>
      <c r="B749" s="5" t="str">
        <f aca="false">Datas_Entregas!$A$3</f>
        <v>BTS/Anel</v>
      </c>
      <c r="C749" s="6" t="n">
        <f aca="false" t="array" ref="C749:C749">INDEX(Datas_Entregas!$B$2:$B$100, MATCH(B749, Datas_Entregas!$A$2:$A$100, 0), 1)</f>
        <v>43296</v>
      </c>
      <c r="D749" s="5" t="str">
        <f aca="false">Def_Status_Montagem!$A$4</f>
        <v>Comprado / Esperando entrega</v>
      </c>
      <c r="E749" s="4" t="str">
        <f aca="false">Def_Status_Montagem!$B$4</f>
        <v>Contratada (inclui etiqueta)</v>
      </c>
      <c r="F749" s="7"/>
      <c r="G749" s="8"/>
      <c r="H749" s="7" t="str">
        <f aca="false" t="array" ref="H749:H749">INDEX(Def_Instancias_Equipamentos!$E$2:$E$4986, MATCH(K749, Def_Instancias_Equipamentos!$D$2:$D$4986, 0), 1)</f>
        <v>SI-09M1</v>
      </c>
      <c r="I749" s="8" t="str">
        <f aca="false" t="array" ref="I749:I749">INDEX(Def_Instancias_Equipamentos!$E$2:$E$4986, MATCH(L749, Def_Instancias_Equipamentos!$D$2:$D$4986, 0), 1)</f>
        <v>SI-09M1</v>
      </c>
      <c r="J749" s="8" t="str">
        <f aca="false">IF(H749=I749, "INTERNO", "EXTERNO")</f>
        <v>INTERNO</v>
      </c>
      <c r="K749" s="9" t="str">
        <f aca="false">Def_Instancias_Equipamentos!$D$440</f>
        <v>SI-09M1:DI-BPMPkup</v>
      </c>
      <c r="L749" s="4" t="str">
        <f aca="false">Def_Instancias_Equipamentos!$D$962</f>
        <v>SI-09M1:DI-BPMSigPatch</v>
      </c>
      <c r="M749" s="10" t="s">
        <v>69</v>
      </c>
      <c r="N749" s="17" t="s">
        <v>84</v>
      </c>
      <c r="O749" s="9" t="str">
        <f aca="false">Def_Sistemas_Conectores_Cabos!$B$8</f>
        <v>SMA-RP 50-ohm</v>
      </c>
      <c r="P749" s="4" t="str">
        <f aca="false">Def_Sistemas_Conectores_Cabos!$B$8</f>
        <v>SMA-RP 50-ohm</v>
      </c>
      <c r="Q749" s="8" t="s">
        <v>85</v>
      </c>
      <c r="R749" s="11" t="n">
        <v>0.5</v>
      </c>
      <c r="S749" s="11" t="n">
        <v>0.5</v>
      </c>
      <c r="T749" s="4" t="str">
        <f aca="false">Def_Sistemas_Conectores_Cabos!$C$8</f>
        <v>Cabo coaxial semi-rígido</v>
      </c>
      <c r="U749" s="18"/>
      <c r="V749" s="13"/>
    </row>
    <row r="750" customFormat="false" ht="15.75" hidden="true" customHeight="true" outlineLevel="0" collapsed="false">
      <c r="A750" s="4" t="str">
        <f aca="false">Def_Sistemas_Conectores_Cabos!$A$22</f>
        <v>BPM de elétrons</v>
      </c>
      <c r="B750" s="5" t="str">
        <f aca="false">Datas_Entregas!$A$3</f>
        <v>BTS/Anel</v>
      </c>
      <c r="C750" s="6" t="n">
        <f aca="false" t="array" ref="C750:C750">INDEX(Datas_Entregas!$B$2:$B$100, MATCH(B750, Datas_Entregas!$A$2:$A$100, 0), 1)</f>
        <v>43296</v>
      </c>
      <c r="D750" s="5" t="str">
        <f aca="false">Def_Status_Montagem!$A$4</f>
        <v>Comprado / Esperando entrega</v>
      </c>
      <c r="E750" s="4" t="str">
        <f aca="false">Def_Status_Montagem!$B$4</f>
        <v>Contratada (inclui etiqueta)</v>
      </c>
      <c r="F750" s="7"/>
      <c r="G750" s="8"/>
      <c r="H750" s="7" t="str">
        <f aca="false" t="array" ref="H750:H750">INDEX(Def_Instancias_Equipamentos!$E$2:$E$4986, MATCH(K750, Def_Instancias_Equipamentos!$D$2:$D$4986, 0), 1)</f>
        <v>SI-09M2</v>
      </c>
      <c r="I750" s="8" t="str">
        <f aca="false" t="array" ref="I750:I750">INDEX(Def_Instancias_Equipamentos!$E$2:$E$4986, MATCH(L750, Def_Instancias_Equipamentos!$D$2:$D$4986, 0), 1)</f>
        <v>SI-09M2</v>
      </c>
      <c r="J750" s="8" t="str">
        <f aca="false">IF(H750=I750, "INTERNO", "EXTERNO")</f>
        <v>INTERNO</v>
      </c>
      <c r="K750" s="9" t="str">
        <f aca="false">Def_Instancias_Equipamentos!$D$441</f>
        <v>SI-09M2:DI-BPMPkup</v>
      </c>
      <c r="L750" s="4" t="str">
        <f aca="false">Def_Instancias_Equipamentos!$D$963</f>
        <v>SI-09M2:DI-BPMSigPatch</v>
      </c>
      <c r="M750" s="10" t="s">
        <v>69</v>
      </c>
      <c r="N750" s="17" t="s">
        <v>84</v>
      </c>
      <c r="O750" s="9" t="str">
        <f aca="false">Def_Sistemas_Conectores_Cabos!$B$8</f>
        <v>SMA-RP 50-ohm</v>
      </c>
      <c r="P750" s="4" t="str">
        <f aca="false">Def_Sistemas_Conectores_Cabos!$B$8</f>
        <v>SMA-RP 50-ohm</v>
      </c>
      <c r="Q750" s="8" t="s">
        <v>85</v>
      </c>
      <c r="R750" s="11" t="n">
        <v>0.5</v>
      </c>
      <c r="S750" s="11" t="n">
        <v>0.5</v>
      </c>
      <c r="T750" s="4" t="str">
        <f aca="false">Def_Sistemas_Conectores_Cabos!$C$8</f>
        <v>Cabo coaxial semi-rígido</v>
      </c>
      <c r="U750" s="18"/>
      <c r="V750" s="13"/>
    </row>
    <row r="751" customFormat="false" ht="15.75" hidden="true" customHeight="true" outlineLevel="0" collapsed="false">
      <c r="A751" s="4" t="str">
        <f aca="false">Def_Sistemas_Conectores_Cabos!$A$22</f>
        <v>BPM de elétrons</v>
      </c>
      <c r="B751" s="5" t="str">
        <f aca="false">Datas_Entregas!$A$3</f>
        <v>BTS/Anel</v>
      </c>
      <c r="C751" s="6" t="n">
        <f aca="false" t="array" ref="C751:C751">INDEX(Datas_Entregas!$B$2:$B$100, MATCH(B751, Datas_Entregas!$A$2:$A$100, 0), 1)</f>
        <v>43296</v>
      </c>
      <c r="D751" s="5" t="str">
        <f aca="false">Def_Status_Montagem!$A$4</f>
        <v>Comprado / Esperando entrega</v>
      </c>
      <c r="E751" s="4" t="str">
        <f aca="false">Def_Status_Montagem!$B$4</f>
        <v>Contratada (inclui etiqueta)</v>
      </c>
      <c r="F751" s="7"/>
      <c r="G751" s="8"/>
      <c r="H751" s="7" t="str">
        <f aca="false" t="array" ref="H751:H751">INDEX(Def_Instancias_Equipamentos!$E$2:$E$4986, MATCH(K751, Def_Instancias_Equipamentos!$D$2:$D$4986, 0), 1)</f>
        <v>SI-09SA</v>
      </c>
      <c r="I751" s="8" t="str">
        <f aca="false" t="array" ref="I751:I751">INDEX(Def_Instancias_Equipamentos!$E$2:$E$4986, MATCH(L751, Def_Instancias_Equipamentos!$D$2:$D$4986, 0), 1)</f>
        <v>SI-09SA</v>
      </c>
      <c r="J751" s="8" t="str">
        <f aca="false">IF(H751=I751, "INTERNO", "EXTERNO")</f>
        <v>INTERNO</v>
      </c>
      <c r="K751" s="9" t="str">
        <f aca="false">Def_Instancias_Equipamentos!$D$546</f>
        <v>SI-09SA:DI-BPMPkup-1</v>
      </c>
      <c r="L751" s="4" t="str">
        <f aca="false">Def_Instancias_Equipamentos!$D$1068</f>
        <v>SI-09SA:DI-BPMSigPatch-1</v>
      </c>
      <c r="M751" s="10" t="s">
        <v>69</v>
      </c>
      <c r="N751" s="17" t="s">
        <v>84</v>
      </c>
      <c r="O751" s="9" t="str">
        <f aca="false">Def_Sistemas_Conectores_Cabos!$B$8</f>
        <v>SMA-RP 50-ohm</v>
      </c>
      <c r="P751" s="4" t="str">
        <f aca="false">Def_Sistemas_Conectores_Cabos!$B$8</f>
        <v>SMA-RP 50-ohm</v>
      </c>
      <c r="Q751" s="8" t="s">
        <v>85</v>
      </c>
      <c r="R751" s="11" t="n">
        <v>0.5</v>
      </c>
      <c r="S751" s="11" t="n">
        <v>0.5</v>
      </c>
      <c r="T751" s="4" t="str">
        <f aca="false">Def_Sistemas_Conectores_Cabos!$C$8</f>
        <v>Cabo coaxial semi-rígido</v>
      </c>
      <c r="U751" s="18"/>
      <c r="V751" s="13"/>
    </row>
    <row r="752" customFormat="false" ht="15.75" hidden="true" customHeight="true" outlineLevel="0" collapsed="false">
      <c r="A752" s="4" t="str">
        <f aca="false">Def_Sistemas_Conectores_Cabos!$A$22</f>
        <v>BPM de elétrons</v>
      </c>
      <c r="B752" s="5" t="str">
        <f aca="false">Datas_Entregas!$A$3</f>
        <v>BTS/Anel</v>
      </c>
      <c r="C752" s="6" t="n">
        <f aca="false" t="array" ref="C752:C752">INDEX(Datas_Entregas!$B$2:$B$100, MATCH(B752, Datas_Entregas!$A$2:$A$100, 0), 1)</f>
        <v>43296</v>
      </c>
      <c r="D752" s="5" t="str">
        <f aca="false">Def_Status_Montagem!$A$4</f>
        <v>Comprado / Esperando entrega</v>
      </c>
      <c r="E752" s="4" t="str">
        <f aca="false">Def_Status_Montagem!$B$4</f>
        <v>Contratada (inclui etiqueta)</v>
      </c>
      <c r="F752" s="7"/>
      <c r="G752" s="8"/>
      <c r="H752" s="7" t="str">
        <f aca="false" t="array" ref="H752:H752">INDEX(Def_Instancias_Equipamentos!$E$2:$E$4986, MATCH(K752, Def_Instancias_Equipamentos!$D$2:$D$4986, 0), 1)</f>
        <v>SI-09SA</v>
      </c>
      <c r="I752" s="8" t="str">
        <f aca="false" t="array" ref="I752:I752">INDEX(Def_Instancias_Equipamentos!$E$2:$E$4986, MATCH(L752, Def_Instancias_Equipamentos!$D$2:$D$4986, 0), 1)</f>
        <v>SI-09SA</v>
      </c>
      <c r="J752" s="8" t="str">
        <f aca="false">IF(H752=I752, "INTERNO", "EXTERNO")</f>
        <v>INTERNO</v>
      </c>
      <c r="K752" s="9" t="str">
        <f aca="false">Def_Instancias_Equipamentos!$D$547</f>
        <v>SI-09SA:DI-BPMPkup-2</v>
      </c>
      <c r="L752" s="4" t="str">
        <f aca="false">Def_Instancias_Equipamentos!$D$1069</f>
        <v>SI-09SA:DI-BPMSigPatch-2</v>
      </c>
      <c r="M752" s="10" t="s">
        <v>69</v>
      </c>
      <c r="N752" s="17" t="s">
        <v>84</v>
      </c>
      <c r="O752" s="9" t="str">
        <f aca="false">Def_Sistemas_Conectores_Cabos!$B$8</f>
        <v>SMA-RP 50-ohm</v>
      </c>
      <c r="P752" s="4" t="str">
        <f aca="false">Def_Sistemas_Conectores_Cabos!$B$8</f>
        <v>SMA-RP 50-ohm</v>
      </c>
      <c r="Q752" s="8" t="s">
        <v>85</v>
      </c>
      <c r="R752" s="11" t="n">
        <v>0.5</v>
      </c>
      <c r="S752" s="11" t="n">
        <v>0.5</v>
      </c>
      <c r="T752" s="4" t="str">
        <f aca="false">Def_Sistemas_Conectores_Cabos!$C$8</f>
        <v>Cabo coaxial semi-rígido</v>
      </c>
      <c r="U752" s="18"/>
      <c r="V752" s="13"/>
    </row>
    <row r="753" customFormat="false" ht="15.75" hidden="true" customHeight="true" outlineLevel="0" collapsed="false">
      <c r="A753" s="4" t="str">
        <f aca="false">Def_Sistemas_Conectores_Cabos!$A$22</f>
        <v>BPM de elétrons</v>
      </c>
      <c r="B753" s="5" t="str">
        <f aca="false">Datas_Entregas!$A$3</f>
        <v>BTS/Anel</v>
      </c>
      <c r="C753" s="6" t="n">
        <f aca="false" t="array" ref="C753:C753">INDEX(Datas_Entregas!$B$2:$B$100, MATCH(B753, Datas_Entregas!$A$2:$A$100, 0), 1)</f>
        <v>43296</v>
      </c>
      <c r="D753" s="5" t="str">
        <f aca="false">Def_Status_Montagem!$A$4</f>
        <v>Comprado / Esperando entrega</v>
      </c>
      <c r="E753" s="4" t="str">
        <f aca="false">Def_Status_Montagem!$B$4</f>
        <v>Contratada (inclui etiqueta)</v>
      </c>
      <c r="F753" s="7"/>
      <c r="G753" s="8"/>
      <c r="H753" s="7" t="str">
        <f aca="false" t="array" ref="H753:H753">INDEX(Def_Instancias_Equipamentos!$E$2:$E$4986, MATCH(K753, Def_Instancias_Equipamentos!$D$2:$D$4986, 0), 1)</f>
        <v>SI-10C1</v>
      </c>
      <c r="I753" s="8" t="str">
        <f aca="false" t="array" ref="I753:I753">INDEX(Def_Instancias_Equipamentos!$E$2:$E$4986, MATCH(L753, Def_Instancias_Equipamentos!$D$2:$D$4986, 0), 1)</f>
        <v>SI-10C1</v>
      </c>
      <c r="J753" s="8" t="str">
        <f aca="false">IF(H753=I753, "INTERNO", "EXTERNO")</f>
        <v>INTERNO</v>
      </c>
      <c r="K753" s="9" t="str">
        <f aca="false">Def_Instancias_Equipamentos!$D$442</f>
        <v>SI-10C1:DI-BPMPkup-1</v>
      </c>
      <c r="L753" s="4" t="str">
        <f aca="false">Def_Instancias_Equipamentos!$D$964</f>
        <v>SI-10C1:DI-BPMSigPatch-1</v>
      </c>
      <c r="M753" s="10" t="s">
        <v>69</v>
      </c>
      <c r="N753" s="17" t="s">
        <v>84</v>
      </c>
      <c r="O753" s="9" t="str">
        <f aca="false">Def_Sistemas_Conectores_Cabos!$B$8</f>
        <v>SMA-RP 50-ohm</v>
      </c>
      <c r="P753" s="4" t="str">
        <f aca="false">Def_Sistemas_Conectores_Cabos!$B$8</f>
        <v>SMA-RP 50-ohm</v>
      </c>
      <c r="Q753" s="8" t="s">
        <v>85</v>
      </c>
      <c r="R753" s="11" t="n">
        <v>0.5</v>
      </c>
      <c r="S753" s="11" t="n">
        <v>0.5</v>
      </c>
      <c r="T753" s="4" t="str">
        <f aca="false">Def_Sistemas_Conectores_Cabos!$C$8</f>
        <v>Cabo coaxial semi-rígido</v>
      </c>
      <c r="U753" s="18"/>
      <c r="V753" s="13"/>
    </row>
    <row r="754" customFormat="false" ht="15.75" hidden="true" customHeight="true" outlineLevel="0" collapsed="false">
      <c r="A754" s="4" t="str">
        <f aca="false">Def_Sistemas_Conectores_Cabos!$A$22</f>
        <v>BPM de elétrons</v>
      </c>
      <c r="B754" s="5" t="str">
        <f aca="false">Datas_Entregas!$A$3</f>
        <v>BTS/Anel</v>
      </c>
      <c r="C754" s="6" t="n">
        <f aca="false" t="array" ref="C754:C754">INDEX(Datas_Entregas!$B$2:$B$100, MATCH(B754, Datas_Entregas!$A$2:$A$100, 0), 1)</f>
        <v>43296</v>
      </c>
      <c r="D754" s="5" t="str">
        <f aca="false">Def_Status_Montagem!$A$4</f>
        <v>Comprado / Esperando entrega</v>
      </c>
      <c r="E754" s="4" t="str">
        <f aca="false">Def_Status_Montagem!$B$4</f>
        <v>Contratada (inclui etiqueta)</v>
      </c>
      <c r="F754" s="7"/>
      <c r="G754" s="8"/>
      <c r="H754" s="7" t="str">
        <f aca="false" t="array" ref="H754:H754">INDEX(Def_Instancias_Equipamentos!$E$2:$E$4986, MATCH(K754, Def_Instancias_Equipamentos!$D$2:$D$4986, 0), 1)</f>
        <v>SI-10C1</v>
      </c>
      <c r="I754" s="8" t="str">
        <f aca="false" t="array" ref="I754:I754">INDEX(Def_Instancias_Equipamentos!$E$2:$E$4986, MATCH(L754, Def_Instancias_Equipamentos!$D$2:$D$4986, 0), 1)</f>
        <v>SI-10C1</v>
      </c>
      <c r="J754" s="8" t="str">
        <f aca="false">IF(H754=I754, "INTERNO", "EXTERNO")</f>
        <v>INTERNO</v>
      </c>
      <c r="K754" s="9" t="str">
        <f aca="false">Def_Instancias_Equipamentos!$D$443</f>
        <v>SI-10C1:DI-BPMPkup-2</v>
      </c>
      <c r="L754" s="4" t="str">
        <f aca="false">Def_Instancias_Equipamentos!$D$965</f>
        <v>SI-10C1:DI-BPMSigPatch-2</v>
      </c>
      <c r="M754" s="10" t="s">
        <v>69</v>
      </c>
      <c r="N754" s="17" t="s">
        <v>84</v>
      </c>
      <c r="O754" s="9" t="str">
        <f aca="false">Def_Sistemas_Conectores_Cabos!$B$8</f>
        <v>SMA-RP 50-ohm</v>
      </c>
      <c r="P754" s="4" t="str">
        <f aca="false">Def_Sistemas_Conectores_Cabos!$B$8</f>
        <v>SMA-RP 50-ohm</v>
      </c>
      <c r="Q754" s="8" t="s">
        <v>85</v>
      </c>
      <c r="R754" s="11" t="n">
        <v>0.5</v>
      </c>
      <c r="S754" s="11" t="n">
        <v>0.5</v>
      </c>
      <c r="T754" s="4" t="str">
        <f aca="false">Def_Sistemas_Conectores_Cabos!$C$8</f>
        <v>Cabo coaxial semi-rígido</v>
      </c>
      <c r="U754" s="18"/>
      <c r="V754" s="13"/>
    </row>
    <row r="755" customFormat="false" ht="15.75" hidden="true" customHeight="true" outlineLevel="0" collapsed="false">
      <c r="A755" s="4" t="str">
        <f aca="false">Def_Sistemas_Conectores_Cabos!$A$22</f>
        <v>BPM de elétrons</v>
      </c>
      <c r="B755" s="5" t="str">
        <f aca="false">Datas_Entregas!$A$3</f>
        <v>BTS/Anel</v>
      </c>
      <c r="C755" s="6" t="n">
        <f aca="false" t="array" ref="C755:C755">INDEX(Datas_Entregas!$B$2:$B$100, MATCH(B755, Datas_Entregas!$A$2:$A$100, 0), 1)</f>
        <v>43296</v>
      </c>
      <c r="D755" s="5" t="str">
        <f aca="false">Def_Status_Montagem!$A$4</f>
        <v>Comprado / Esperando entrega</v>
      </c>
      <c r="E755" s="4" t="str">
        <f aca="false">Def_Status_Montagem!$B$4</f>
        <v>Contratada (inclui etiqueta)</v>
      </c>
      <c r="F755" s="7"/>
      <c r="G755" s="8"/>
      <c r="H755" s="7" t="str">
        <f aca="false" t="array" ref="H755:H755">INDEX(Def_Instancias_Equipamentos!$E$2:$E$4986, MATCH(K755, Def_Instancias_Equipamentos!$D$2:$D$4986, 0), 1)</f>
        <v>SI-10C2</v>
      </c>
      <c r="I755" s="8" t="str">
        <f aca="false" t="array" ref="I755:I755">INDEX(Def_Instancias_Equipamentos!$E$2:$E$4986, MATCH(L755, Def_Instancias_Equipamentos!$D$2:$D$4986, 0), 1)</f>
        <v>SI-10C2</v>
      </c>
      <c r="J755" s="8" t="str">
        <f aca="false">IF(H755=I755, "INTERNO", "EXTERNO")</f>
        <v>INTERNO</v>
      </c>
      <c r="K755" s="9" t="str">
        <f aca="false">Def_Instancias_Equipamentos!$D$444</f>
        <v>SI-10C2:DI-BPMPkup</v>
      </c>
      <c r="L755" s="4" t="str">
        <f aca="false">Def_Instancias_Equipamentos!$D$966</f>
        <v>SI-10C2:DI-BPMSigPatch</v>
      </c>
      <c r="M755" s="10" t="s">
        <v>69</v>
      </c>
      <c r="N755" s="17" t="s">
        <v>84</v>
      </c>
      <c r="O755" s="9" t="str">
        <f aca="false">Def_Sistemas_Conectores_Cabos!$B$8</f>
        <v>SMA-RP 50-ohm</v>
      </c>
      <c r="P755" s="4" t="str">
        <f aca="false">Def_Sistemas_Conectores_Cabos!$B$8</f>
        <v>SMA-RP 50-ohm</v>
      </c>
      <c r="Q755" s="8" t="s">
        <v>85</v>
      </c>
      <c r="R755" s="11" t="n">
        <v>0.5</v>
      </c>
      <c r="S755" s="11" t="n">
        <v>0.5</v>
      </c>
      <c r="T755" s="4" t="str">
        <f aca="false">Def_Sistemas_Conectores_Cabos!$C$8</f>
        <v>Cabo coaxial semi-rígido</v>
      </c>
      <c r="U755" s="18"/>
      <c r="V755" s="13"/>
    </row>
    <row r="756" customFormat="false" ht="15.75" hidden="true" customHeight="true" outlineLevel="0" collapsed="false">
      <c r="A756" s="4" t="str">
        <f aca="false">Def_Sistemas_Conectores_Cabos!$A$22</f>
        <v>BPM de elétrons</v>
      </c>
      <c r="B756" s="5" t="str">
        <f aca="false">Datas_Entregas!$A$3</f>
        <v>BTS/Anel</v>
      </c>
      <c r="C756" s="6" t="n">
        <f aca="false" t="array" ref="C756:C756">INDEX(Datas_Entregas!$B$2:$B$100, MATCH(B756, Datas_Entregas!$A$2:$A$100, 0), 1)</f>
        <v>43296</v>
      </c>
      <c r="D756" s="5" t="str">
        <f aca="false">Def_Status_Montagem!$A$4</f>
        <v>Comprado / Esperando entrega</v>
      </c>
      <c r="E756" s="4" t="str">
        <f aca="false">Def_Status_Montagem!$B$4</f>
        <v>Contratada (inclui etiqueta)</v>
      </c>
      <c r="F756" s="7"/>
      <c r="G756" s="8"/>
      <c r="H756" s="7" t="str">
        <f aca="false" t="array" ref="H756:H756">INDEX(Def_Instancias_Equipamentos!$E$2:$E$4986, MATCH(K756, Def_Instancias_Equipamentos!$D$2:$D$4986, 0), 1)</f>
        <v>SI-10C3</v>
      </c>
      <c r="I756" s="8" t="str">
        <f aca="false" t="array" ref="I756:I756">INDEX(Def_Instancias_Equipamentos!$E$2:$E$4986, MATCH(L756, Def_Instancias_Equipamentos!$D$2:$D$4986, 0), 1)</f>
        <v>SI-10C3</v>
      </c>
      <c r="J756" s="8" t="str">
        <f aca="false">IF(H756=I756, "INTERNO", "EXTERNO")</f>
        <v>INTERNO</v>
      </c>
      <c r="K756" s="9" t="str">
        <f aca="false">Def_Instancias_Equipamentos!$D$445</f>
        <v>SI-10C3:DI-BPMPkup-1</v>
      </c>
      <c r="L756" s="4" t="str">
        <f aca="false">Def_Instancias_Equipamentos!$D$967</f>
        <v>SI-10C3:DI-BPMSigPatch-1</v>
      </c>
      <c r="M756" s="10" t="s">
        <v>69</v>
      </c>
      <c r="N756" s="17" t="s">
        <v>84</v>
      </c>
      <c r="O756" s="9" t="str">
        <f aca="false">Def_Sistemas_Conectores_Cabos!$B$8</f>
        <v>SMA-RP 50-ohm</v>
      </c>
      <c r="P756" s="4" t="str">
        <f aca="false">Def_Sistemas_Conectores_Cabos!$B$8</f>
        <v>SMA-RP 50-ohm</v>
      </c>
      <c r="Q756" s="8" t="s">
        <v>85</v>
      </c>
      <c r="R756" s="11" t="n">
        <v>0.5</v>
      </c>
      <c r="S756" s="11" t="n">
        <v>0.5</v>
      </c>
      <c r="T756" s="4" t="str">
        <f aca="false">Def_Sistemas_Conectores_Cabos!$C$8</f>
        <v>Cabo coaxial semi-rígido</v>
      </c>
      <c r="U756" s="18"/>
      <c r="V756" s="13"/>
    </row>
    <row r="757" customFormat="false" ht="15.75" hidden="true" customHeight="true" outlineLevel="0" collapsed="false">
      <c r="A757" s="4" t="str">
        <f aca="false">Def_Sistemas_Conectores_Cabos!$A$22</f>
        <v>BPM de elétrons</v>
      </c>
      <c r="B757" s="5" t="str">
        <f aca="false">Datas_Entregas!$A$3</f>
        <v>BTS/Anel</v>
      </c>
      <c r="C757" s="6" t="n">
        <f aca="false" t="array" ref="C757:C757">INDEX(Datas_Entregas!$B$2:$B$100, MATCH(B757, Datas_Entregas!$A$2:$A$100, 0), 1)</f>
        <v>43296</v>
      </c>
      <c r="D757" s="5" t="str">
        <f aca="false">Def_Status_Montagem!$A$4</f>
        <v>Comprado / Esperando entrega</v>
      </c>
      <c r="E757" s="4" t="str">
        <f aca="false">Def_Status_Montagem!$B$4</f>
        <v>Contratada (inclui etiqueta)</v>
      </c>
      <c r="F757" s="7"/>
      <c r="G757" s="8"/>
      <c r="H757" s="7" t="str">
        <f aca="false" t="array" ref="H757:H757">INDEX(Def_Instancias_Equipamentos!$E$2:$E$4986, MATCH(K757, Def_Instancias_Equipamentos!$D$2:$D$4986, 0), 1)</f>
        <v>SI-10C3</v>
      </c>
      <c r="I757" s="8" t="str">
        <f aca="false" t="array" ref="I757:I757">INDEX(Def_Instancias_Equipamentos!$E$2:$E$4986, MATCH(L757, Def_Instancias_Equipamentos!$D$2:$D$4986, 0), 1)</f>
        <v>SI-10C3</v>
      </c>
      <c r="J757" s="8" t="str">
        <f aca="false">IF(H757=I757, "INTERNO", "EXTERNO")</f>
        <v>INTERNO</v>
      </c>
      <c r="K757" s="9" t="str">
        <f aca="false">Def_Instancias_Equipamentos!$D$446</f>
        <v>SI-10C3:DI-BPMPkup-2</v>
      </c>
      <c r="L757" s="4" t="str">
        <f aca="false">Def_Instancias_Equipamentos!$D$968</f>
        <v>SI-10C3:DI-BPMSigPatch-2</v>
      </c>
      <c r="M757" s="10" t="s">
        <v>69</v>
      </c>
      <c r="N757" s="17" t="s">
        <v>84</v>
      </c>
      <c r="O757" s="9" t="str">
        <f aca="false">Def_Sistemas_Conectores_Cabos!$B$8</f>
        <v>SMA-RP 50-ohm</v>
      </c>
      <c r="P757" s="4" t="str">
        <f aca="false">Def_Sistemas_Conectores_Cabos!$B$8</f>
        <v>SMA-RP 50-ohm</v>
      </c>
      <c r="Q757" s="8" t="s">
        <v>85</v>
      </c>
      <c r="R757" s="11" t="n">
        <v>0.5</v>
      </c>
      <c r="S757" s="11" t="n">
        <v>0.5</v>
      </c>
      <c r="T757" s="4" t="str">
        <f aca="false">Def_Sistemas_Conectores_Cabos!$C$8</f>
        <v>Cabo coaxial semi-rígido</v>
      </c>
      <c r="U757" s="18"/>
      <c r="V757" s="13"/>
    </row>
    <row r="758" customFormat="false" ht="15.75" hidden="true" customHeight="true" outlineLevel="0" collapsed="false">
      <c r="A758" s="4" t="str">
        <f aca="false">Def_Sistemas_Conectores_Cabos!$A$22</f>
        <v>BPM de elétrons</v>
      </c>
      <c r="B758" s="5" t="str">
        <f aca="false">Datas_Entregas!$A$3</f>
        <v>BTS/Anel</v>
      </c>
      <c r="C758" s="6" t="n">
        <f aca="false" t="array" ref="C758:C758">INDEX(Datas_Entregas!$B$2:$B$100, MATCH(B758, Datas_Entregas!$A$2:$A$100, 0), 1)</f>
        <v>43296</v>
      </c>
      <c r="D758" s="5" t="str">
        <f aca="false">Def_Status_Montagem!$A$4</f>
        <v>Comprado / Esperando entrega</v>
      </c>
      <c r="E758" s="4" t="str">
        <f aca="false">Def_Status_Montagem!$B$4</f>
        <v>Contratada (inclui etiqueta)</v>
      </c>
      <c r="F758" s="7"/>
      <c r="G758" s="8"/>
      <c r="H758" s="7" t="str">
        <f aca="false" t="array" ref="H758:H758">INDEX(Def_Instancias_Equipamentos!$E$2:$E$4986, MATCH(K758, Def_Instancias_Equipamentos!$D$2:$D$4986, 0), 1)</f>
        <v>SI-10C4</v>
      </c>
      <c r="I758" s="8" t="str">
        <f aca="false" t="array" ref="I758:I758">INDEX(Def_Instancias_Equipamentos!$E$2:$E$4986, MATCH(L758, Def_Instancias_Equipamentos!$D$2:$D$4986, 0), 1)</f>
        <v>SI-10C4</v>
      </c>
      <c r="J758" s="8" t="str">
        <f aca="false">IF(H758=I758, "INTERNO", "EXTERNO")</f>
        <v>INTERNO</v>
      </c>
      <c r="K758" s="9" t="str">
        <f aca="false">Def_Instancias_Equipamentos!$D$447</f>
        <v>SI-10C4:DI-BPMPkup</v>
      </c>
      <c r="L758" s="4" t="str">
        <f aca="false">Def_Instancias_Equipamentos!$D$969</f>
        <v>SI-10C4:DI-BPMSigPatch</v>
      </c>
      <c r="M758" s="10" t="s">
        <v>69</v>
      </c>
      <c r="N758" s="17" t="s">
        <v>84</v>
      </c>
      <c r="O758" s="9" t="str">
        <f aca="false">Def_Sistemas_Conectores_Cabos!$B$8</f>
        <v>SMA-RP 50-ohm</v>
      </c>
      <c r="P758" s="4" t="str">
        <f aca="false">Def_Sistemas_Conectores_Cabos!$B$8</f>
        <v>SMA-RP 50-ohm</v>
      </c>
      <c r="Q758" s="8" t="s">
        <v>85</v>
      </c>
      <c r="R758" s="11" t="n">
        <v>0.5</v>
      </c>
      <c r="S758" s="11" t="n">
        <v>0.5</v>
      </c>
      <c r="T758" s="4" t="str">
        <f aca="false">Def_Sistemas_Conectores_Cabos!$C$8</f>
        <v>Cabo coaxial semi-rígido</v>
      </c>
      <c r="U758" s="18"/>
      <c r="V758" s="13"/>
    </row>
    <row r="759" customFormat="false" ht="15.75" hidden="true" customHeight="true" outlineLevel="0" collapsed="false">
      <c r="A759" s="4" t="str">
        <f aca="false">Def_Sistemas_Conectores_Cabos!$A$22</f>
        <v>BPM de elétrons</v>
      </c>
      <c r="B759" s="5" t="str">
        <f aca="false">Datas_Entregas!$A$3</f>
        <v>BTS/Anel</v>
      </c>
      <c r="C759" s="6" t="n">
        <f aca="false" t="array" ref="C759:C759">INDEX(Datas_Entregas!$B$2:$B$100, MATCH(B759, Datas_Entregas!$A$2:$A$100, 0), 1)</f>
        <v>43296</v>
      </c>
      <c r="D759" s="5" t="str">
        <f aca="false">Def_Status_Montagem!$A$4</f>
        <v>Comprado / Esperando entrega</v>
      </c>
      <c r="E759" s="4" t="str">
        <f aca="false">Def_Status_Montagem!$B$4</f>
        <v>Contratada (inclui etiqueta)</v>
      </c>
      <c r="F759" s="7"/>
      <c r="G759" s="8"/>
      <c r="H759" s="7" t="str">
        <f aca="false" t="array" ref="H759:H759">INDEX(Def_Instancias_Equipamentos!$E$2:$E$4986, MATCH(K759, Def_Instancias_Equipamentos!$D$2:$D$4986, 0), 1)</f>
        <v>SI-10M1</v>
      </c>
      <c r="I759" s="8" t="str">
        <f aca="false" t="array" ref="I759:I759">INDEX(Def_Instancias_Equipamentos!$E$2:$E$4986, MATCH(L759, Def_Instancias_Equipamentos!$D$2:$D$4986, 0), 1)</f>
        <v>SI-10M1</v>
      </c>
      <c r="J759" s="8" t="str">
        <f aca="false">IF(H759=I759, "INTERNO", "EXTERNO")</f>
        <v>INTERNO</v>
      </c>
      <c r="K759" s="9" t="str">
        <f aca="false">Def_Instancias_Equipamentos!$D$448</f>
        <v>SI-10M1:DI-BPMPkup</v>
      </c>
      <c r="L759" s="4" t="str">
        <f aca="false">Def_Instancias_Equipamentos!$D$970</f>
        <v>SI-10M1:DI-BPMSigPatch</v>
      </c>
      <c r="M759" s="10" t="s">
        <v>69</v>
      </c>
      <c r="N759" s="17" t="s">
        <v>84</v>
      </c>
      <c r="O759" s="9" t="str">
        <f aca="false">Def_Sistemas_Conectores_Cabos!$B$8</f>
        <v>SMA-RP 50-ohm</v>
      </c>
      <c r="P759" s="4" t="str">
        <f aca="false">Def_Sistemas_Conectores_Cabos!$B$8</f>
        <v>SMA-RP 50-ohm</v>
      </c>
      <c r="Q759" s="8" t="s">
        <v>85</v>
      </c>
      <c r="R759" s="11" t="n">
        <v>0.5</v>
      </c>
      <c r="S759" s="11" t="n">
        <v>0.5</v>
      </c>
      <c r="T759" s="4" t="str">
        <f aca="false">Def_Sistemas_Conectores_Cabos!$C$8</f>
        <v>Cabo coaxial semi-rígido</v>
      </c>
      <c r="U759" s="18"/>
      <c r="V759" s="13"/>
    </row>
    <row r="760" customFormat="false" ht="15.75" hidden="true" customHeight="true" outlineLevel="0" collapsed="false">
      <c r="A760" s="4" t="str">
        <f aca="false">Def_Sistemas_Conectores_Cabos!$A$22</f>
        <v>BPM de elétrons</v>
      </c>
      <c r="B760" s="5" t="str">
        <f aca="false">Datas_Entregas!$A$3</f>
        <v>BTS/Anel</v>
      </c>
      <c r="C760" s="6" t="n">
        <f aca="false" t="array" ref="C760:C760">INDEX(Datas_Entregas!$B$2:$B$100, MATCH(B760, Datas_Entregas!$A$2:$A$100, 0), 1)</f>
        <v>43296</v>
      </c>
      <c r="D760" s="5" t="str">
        <f aca="false">Def_Status_Montagem!$A$4</f>
        <v>Comprado / Esperando entrega</v>
      </c>
      <c r="E760" s="4" t="str">
        <f aca="false">Def_Status_Montagem!$B$4</f>
        <v>Contratada (inclui etiqueta)</v>
      </c>
      <c r="F760" s="7"/>
      <c r="G760" s="8"/>
      <c r="H760" s="7" t="str">
        <f aca="false" t="array" ref="H760:H760">INDEX(Def_Instancias_Equipamentos!$E$2:$E$4986, MATCH(K760, Def_Instancias_Equipamentos!$D$2:$D$4986, 0), 1)</f>
        <v>SI-10M2</v>
      </c>
      <c r="I760" s="8" t="str">
        <f aca="false" t="array" ref="I760:I760">INDEX(Def_Instancias_Equipamentos!$E$2:$E$4986, MATCH(L760, Def_Instancias_Equipamentos!$D$2:$D$4986, 0), 1)</f>
        <v>SI-10M2</v>
      </c>
      <c r="J760" s="8" t="str">
        <f aca="false">IF(H760=I760, "INTERNO", "EXTERNO")</f>
        <v>INTERNO</v>
      </c>
      <c r="K760" s="9" t="str">
        <f aca="false">Def_Instancias_Equipamentos!$D$449</f>
        <v>SI-10M2:DI-BPMPkup</v>
      </c>
      <c r="L760" s="4" t="str">
        <f aca="false">Def_Instancias_Equipamentos!$D$971</f>
        <v>SI-10M2:DI-BPMSigPatch</v>
      </c>
      <c r="M760" s="10" t="s">
        <v>69</v>
      </c>
      <c r="N760" s="17" t="s">
        <v>84</v>
      </c>
      <c r="O760" s="9" t="str">
        <f aca="false">Def_Sistemas_Conectores_Cabos!$B$8</f>
        <v>SMA-RP 50-ohm</v>
      </c>
      <c r="P760" s="4" t="str">
        <f aca="false">Def_Sistemas_Conectores_Cabos!$B$8</f>
        <v>SMA-RP 50-ohm</v>
      </c>
      <c r="Q760" s="8" t="s">
        <v>85</v>
      </c>
      <c r="R760" s="11" t="n">
        <v>0.5</v>
      </c>
      <c r="S760" s="11" t="n">
        <v>0.5</v>
      </c>
      <c r="T760" s="4" t="str">
        <f aca="false">Def_Sistemas_Conectores_Cabos!$C$8</f>
        <v>Cabo coaxial semi-rígido</v>
      </c>
      <c r="U760" s="18"/>
      <c r="V760" s="13"/>
    </row>
    <row r="761" customFormat="false" ht="15.75" hidden="true" customHeight="true" outlineLevel="0" collapsed="false">
      <c r="A761" s="4" t="str">
        <f aca="false">Def_Sistemas_Conectores_Cabos!$A$22</f>
        <v>BPM de elétrons</v>
      </c>
      <c r="B761" s="5" t="str">
        <f aca="false">Datas_Entregas!$A$3</f>
        <v>BTS/Anel</v>
      </c>
      <c r="C761" s="6" t="n">
        <f aca="false" t="array" ref="C761:C761">INDEX(Datas_Entregas!$B$2:$B$100, MATCH(B761, Datas_Entregas!$A$2:$A$100, 0), 1)</f>
        <v>43296</v>
      </c>
      <c r="D761" s="5" t="str">
        <f aca="false">Def_Status_Montagem!$A$4</f>
        <v>Comprado / Esperando entrega</v>
      </c>
      <c r="E761" s="4" t="str">
        <f aca="false">Def_Status_Montagem!$B$4</f>
        <v>Contratada (inclui etiqueta)</v>
      </c>
      <c r="F761" s="7"/>
      <c r="G761" s="8"/>
      <c r="H761" s="7" t="str">
        <f aca="false" t="array" ref="H761:H761">INDEX(Def_Instancias_Equipamentos!$E$2:$E$4986, MATCH(K761, Def_Instancias_Equipamentos!$D$2:$D$4986, 0), 1)</f>
        <v>SI-10SB</v>
      </c>
      <c r="I761" s="8" t="str">
        <f aca="false" t="array" ref="I761:I761">INDEX(Def_Instancias_Equipamentos!$E$2:$E$4986, MATCH(L761, Def_Instancias_Equipamentos!$D$2:$D$4986, 0), 1)</f>
        <v>SI-10SB</v>
      </c>
      <c r="J761" s="8" t="str">
        <f aca="false">IF(H761=I761, "INTERNO", "EXTERNO")</f>
        <v>INTERNO</v>
      </c>
      <c r="K761" s="9" t="str">
        <f aca="false">Def_Instancias_Equipamentos!$D$548</f>
        <v>SI-10SB:DI-BPMPkup-1</v>
      </c>
      <c r="L761" s="4" t="str">
        <f aca="false">Def_Instancias_Equipamentos!$D$1070</f>
        <v>SI-10SB:DI-BPMSigPatch-1</v>
      </c>
      <c r="M761" s="10" t="s">
        <v>69</v>
      </c>
      <c r="N761" s="17" t="s">
        <v>84</v>
      </c>
      <c r="O761" s="9" t="str">
        <f aca="false">Def_Sistemas_Conectores_Cabos!$B$8</f>
        <v>SMA-RP 50-ohm</v>
      </c>
      <c r="P761" s="4" t="str">
        <f aca="false">Def_Sistemas_Conectores_Cabos!$B$8</f>
        <v>SMA-RP 50-ohm</v>
      </c>
      <c r="Q761" s="8" t="s">
        <v>85</v>
      </c>
      <c r="R761" s="11" t="n">
        <v>0.5</v>
      </c>
      <c r="S761" s="11" t="n">
        <v>0.5</v>
      </c>
      <c r="T761" s="4" t="str">
        <f aca="false">Def_Sistemas_Conectores_Cabos!$C$8</f>
        <v>Cabo coaxial semi-rígido</v>
      </c>
      <c r="U761" s="18"/>
      <c r="V761" s="13"/>
    </row>
    <row r="762" customFormat="false" ht="15.75" hidden="true" customHeight="true" outlineLevel="0" collapsed="false">
      <c r="A762" s="4" t="str">
        <f aca="false">Def_Sistemas_Conectores_Cabos!$A$22</f>
        <v>BPM de elétrons</v>
      </c>
      <c r="B762" s="5" t="str">
        <f aca="false">Datas_Entregas!$A$3</f>
        <v>BTS/Anel</v>
      </c>
      <c r="C762" s="6" t="n">
        <f aca="false" t="array" ref="C762:C762">INDEX(Datas_Entregas!$B$2:$B$100, MATCH(B762, Datas_Entregas!$A$2:$A$100, 0), 1)</f>
        <v>43296</v>
      </c>
      <c r="D762" s="5" t="str">
        <f aca="false">Def_Status_Montagem!$A$4</f>
        <v>Comprado / Esperando entrega</v>
      </c>
      <c r="E762" s="4" t="str">
        <f aca="false">Def_Status_Montagem!$B$4</f>
        <v>Contratada (inclui etiqueta)</v>
      </c>
      <c r="F762" s="7"/>
      <c r="G762" s="8"/>
      <c r="H762" s="7" t="str">
        <f aca="false" t="array" ref="H762:H762">INDEX(Def_Instancias_Equipamentos!$E$2:$E$4986, MATCH(K762, Def_Instancias_Equipamentos!$D$2:$D$4986, 0), 1)</f>
        <v>SI-10SB</v>
      </c>
      <c r="I762" s="8" t="str">
        <f aca="false" t="array" ref="I762:I762">INDEX(Def_Instancias_Equipamentos!$E$2:$E$4986, MATCH(L762, Def_Instancias_Equipamentos!$D$2:$D$4986, 0), 1)</f>
        <v>SI-10SB</v>
      </c>
      <c r="J762" s="8" t="str">
        <f aca="false">IF(H762=I762, "INTERNO", "EXTERNO")</f>
        <v>INTERNO</v>
      </c>
      <c r="K762" s="9" t="str">
        <f aca="false">Def_Instancias_Equipamentos!$D$549</f>
        <v>SI-10SB:DI-BPMPkup-2</v>
      </c>
      <c r="L762" s="4" t="str">
        <f aca="false">Def_Instancias_Equipamentos!$D$1071</f>
        <v>SI-10SB:DI-BPMSigPatch-2</v>
      </c>
      <c r="M762" s="10" t="s">
        <v>69</v>
      </c>
      <c r="N762" s="17" t="s">
        <v>84</v>
      </c>
      <c r="O762" s="9" t="str">
        <f aca="false">Def_Sistemas_Conectores_Cabos!$B$8</f>
        <v>SMA-RP 50-ohm</v>
      </c>
      <c r="P762" s="4" t="str">
        <f aca="false">Def_Sistemas_Conectores_Cabos!$B$8</f>
        <v>SMA-RP 50-ohm</v>
      </c>
      <c r="Q762" s="8" t="s">
        <v>85</v>
      </c>
      <c r="R762" s="11" t="n">
        <v>0.5</v>
      </c>
      <c r="S762" s="11" t="n">
        <v>0.5</v>
      </c>
      <c r="T762" s="4" t="str">
        <f aca="false">Def_Sistemas_Conectores_Cabos!$C$8</f>
        <v>Cabo coaxial semi-rígido</v>
      </c>
      <c r="U762" s="18"/>
      <c r="V762" s="13"/>
    </row>
    <row r="763" customFormat="false" ht="15.75" hidden="true" customHeight="true" outlineLevel="0" collapsed="false">
      <c r="A763" s="4" t="str">
        <f aca="false">Def_Sistemas_Conectores_Cabos!$A$22</f>
        <v>BPM de elétrons</v>
      </c>
      <c r="B763" s="5" t="str">
        <f aca="false">Datas_Entregas!$A$3</f>
        <v>BTS/Anel</v>
      </c>
      <c r="C763" s="6" t="n">
        <f aca="false" t="array" ref="C763:C763">INDEX(Datas_Entregas!$B$2:$B$100, MATCH(B763, Datas_Entregas!$A$2:$A$100, 0), 1)</f>
        <v>43296</v>
      </c>
      <c r="D763" s="5" t="str">
        <f aca="false">Def_Status_Montagem!$A$4</f>
        <v>Comprado / Esperando entrega</v>
      </c>
      <c r="E763" s="4" t="str">
        <f aca="false">Def_Status_Montagem!$B$4</f>
        <v>Contratada (inclui etiqueta)</v>
      </c>
      <c r="F763" s="7"/>
      <c r="G763" s="8"/>
      <c r="H763" s="7" t="str">
        <f aca="false" t="array" ref="H763:H763">INDEX(Def_Instancias_Equipamentos!$E$2:$E$4986, MATCH(K763, Def_Instancias_Equipamentos!$D$2:$D$4986, 0), 1)</f>
        <v>SI-11C1</v>
      </c>
      <c r="I763" s="8" t="str">
        <f aca="false" t="array" ref="I763:I763">INDEX(Def_Instancias_Equipamentos!$E$2:$E$4986, MATCH(L763, Def_Instancias_Equipamentos!$D$2:$D$4986, 0), 1)</f>
        <v>SI-11C1</v>
      </c>
      <c r="J763" s="8" t="str">
        <f aca="false">IF(H763=I763, "INTERNO", "EXTERNO")</f>
        <v>INTERNO</v>
      </c>
      <c r="K763" s="9" t="str">
        <f aca="false">Def_Instancias_Equipamentos!$D$450</f>
        <v>SI-11C1:DI-BPMPkup-1</v>
      </c>
      <c r="L763" s="4" t="str">
        <f aca="false">Def_Instancias_Equipamentos!$D$972</f>
        <v>SI-11C1:DI-BPMSigPatch-1</v>
      </c>
      <c r="M763" s="10" t="s">
        <v>69</v>
      </c>
      <c r="N763" s="17" t="s">
        <v>84</v>
      </c>
      <c r="O763" s="9" t="str">
        <f aca="false">Def_Sistemas_Conectores_Cabos!$B$8</f>
        <v>SMA-RP 50-ohm</v>
      </c>
      <c r="P763" s="4" t="str">
        <f aca="false">Def_Sistemas_Conectores_Cabos!$B$8</f>
        <v>SMA-RP 50-ohm</v>
      </c>
      <c r="Q763" s="8" t="s">
        <v>85</v>
      </c>
      <c r="R763" s="11" t="n">
        <v>0.5</v>
      </c>
      <c r="S763" s="11" t="n">
        <v>0.5</v>
      </c>
      <c r="T763" s="4" t="str">
        <f aca="false">Def_Sistemas_Conectores_Cabos!$C$8</f>
        <v>Cabo coaxial semi-rígido</v>
      </c>
      <c r="U763" s="18"/>
      <c r="V763" s="13"/>
    </row>
    <row r="764" customFormat="false" ht="15.75" hidden="true" customHeight="true" outlineLevel="0" collapsed="false">
      <c r="A764" s="4" t="str">
        <f aca="false">Def_Sistemas_Conectores_Cabos!$A$22</f>
        <v>BPM de elétrons</v>
      </c>
      <c r="B764" s="5" t="str">
        <f aca="false">Datas_Entregas!$A$3</f>
        <v>BTS/Anel</v>
      </c>
      <c r="C764" s="6" t="n">
        <f aca="false" t="array" ref="C764:C764">INDEX(Datas_Entregas!$B$2:$B$100, MATCH(B764, Datas_Entregas!$A$2:$A$100, 0), 1)</f>
        <v>43296</v>
      </c>
      <c r="D764" s="5" t="str">
        <f aca="false">Def_Status_Montagem!$A$4</f>
        <v>Comprado / Esperando entrega</v>
      </c>
      <c r="E764" s="4" t="str">
        <f aca="false">Def_Status_Montagem!$B$4</f>
        <v>Contratada (inclui etiqueta)</v>
      </c>
      <c r="F764" s="7"/>
      <c r="G764" s="8"/>
      <c r="H764" s="7" t="str">
        <f aca="false" t="array" ref="H764:H764">INDEX(Def_Instancias_Equipamentos!$E$2:$E$4986, MATCH(K764, Def_Instancias_Equipamentos!$D$2:$D$4986, 0), 1)</f>
        <v>SI-11C1</v>
      </c>
      <c r="I764" s="8" t="str">
        <f aca="false" t="array" ref="I764:I764">INDEX(Def_Instancias_Equipamentos!$E$2:$E$4986, MATCH(L764, Def_Instancias_Equipamentos!$D$2:$D$4986, 0), 1)</f>
        <v>SI-11C1</v>
      </c>
      <c r="J764" s="8" t="str">
        <f aca="false">IF(H764=I764, "INTERNO", "EXTERNO")</f>
        <v>INTERNO</v>
      </c>
      <c r="K764" s="9" t="str">
        <f aca="false">Def_Instancias_Equipamentos!$D$451</f>
        <v>SI-11C1:DI-BPMPkup-2</v>
      </c>
      <c r="L764" s="4" t="str">
        <f aca="false">Def_Instancias_Equipamentos!$D$973</f>
        <v>SI-11C1:DI-BPMSigPatch-2</v>
      </c>
      <c r="M764" s="10" t="s">
        <v>69</v>
      </c>
      <c r="N764" s="17" t="s">
        <v>84</v>
      </c>
      <c r="O764" s="9" t="str">
        <f aca="false">Def_Sistemas_Conectores_Cabos!$B$8</f>
        <v>SMA-RP 50-ohm</v>
      </c>
      <c r="P764" s="4" t="str">
        <f aca="false">Def_Sistemas_Conectores_Cabos!$B$8</f>
        <v>SMA-RP 50-ohm</v>
      </c>
      <c r="Q764" s="8" t="s">
        <v>85</v>
      </c>
      <c r="R764" s="11" t="n">
        <v>0.5</v>
      </c>
      <c r="S764" s="11" t="n">
        <v>0.5</v>
      </c>
      <c r="T764" s="4" t="str">
        <f aca="false">Def_Sistemas_Conectores_Cabos!$C$8</f>
        <v>Cabo coaxial semi-rígido</v>
      </c>
      <c r="U764" s="18"/>
      <c r="V764" s="13"/>
    </row>
    <row r="765" customFormat="false" ht="15.75" hidden="true" customHeight="true" outlineLevel="0" collapsed="false">
      <c r="A765" s="4" t="str">
        <f aca="false">Def_Sistemas_Conectores_Cabos!$A$22</f>
        <v>BPM de elétrons</v>
      </c>
      <c r="B765" s="5" t="str">
        <f aca="false">Datas_Entregas!$A$3</f>
        <v>BTS/Anel</v>
      </c>
      <c r="C765" s="6" t="n">
        <f aca="false" t="array" ref="C765:C765">INDEX(Datas_Entregas!$B$2:$B$100, MATCH(B765, Datas_Entregas!$A$2:$A$100, 0), 1)</f>
        <v>43296</v>
      </c>
      <c r="D765" s="5" t="str">
        <f aca="false">Def_Status_Montagem!$A$4</f>
        <v>Comprado / Esperando entrega</v>
      </c>
      <c r="E765" s="4" t="str">
        <f aca="false">Def_Status_Montagem!$B$4</f>
        <v>Contratada (inclui etiqueta)</v>
      </c>
      <c r="F765" s="7"/>
      <c r="G765" s="8"/>
      <c r="H765" s="7" t="str">
        <f aca="false" t="array" ref="H765:H765">INDEX(Def_Instancias_Equipamentos!$E$2:$E$4986, MATCH(K765, Def_Instancias_Equipamentos!$D$2:$D$4986, 0), 1)</f>
        <v>SI-11C2</v>
      </c>
      <c r="I765" s="8" t="str">
        <f aca="false" t="array" ref="I765:I765">INDEX(Def_Instancias_Equipamentos!$E$2:$E$4986, MATCH(L765, Def_Instancias_Equipamentos!$D$2:$D$4986, 0), 1)</f>
        <v>SI-11C2</v>
      </c>
      <c r="J765" s="8" t="str">
        <f aca="false">IF(H765=I765, "INTERNO", "EXTERNO")</f>
        <v>INTERNO</v>
      </c>
      <c r="K765" s="9" t="str">
        <f aca="false">Def_Instancias_Equipamentos!$D$452</f>
        <v>SI-11C2:DI-BPMPkup</v>
      </c>
      <c r="L765" s="4" t="str">
        <f aca="false">Def_Instancias_Equipamentos!$D$974</f>
        <v>SI-11C2:DI-BPMSigPatch</v>
      </c>
      <c r="M765" s="10" t="s">
        <v>69</v>
      </c>
      <c r="N765" s="17" t="s">
        <v>84</v>
      </c>
      <c r="O765" s="9" t="str">
        <f aca="false">Def_Sistemas_Conectores_Cabos!$B$8</f>
        <v>SMA-RP 50-ohm</v>
      </c>
      <c r="P765" s="4" t="str">
        <f aca="false">Def_Sistemas_Conectores_Cabos!$B$8</f>
        <v>SMA-RP 50-ohm</v>
      </c>
      <c r="Q765" s="8" t="s">
        <v>85</v>
      </c>
      <c r="R765" s="11" t="n">
        <v>0.5</v>
      </c>
      <c r="S765" s="11" t="n">
        <v>0.5</v>
      </c>
      <c r="T765" s="4" t="str">
        <f aca="false">Def_Sistemas_Conectores_Cabos!$C$8</f>
        <v>Cabo coaxial semi-rígido</v>
      </c>
      <c r="U765" s="18"/>
      <c r="V765" s="13"/>
    </row>
    <row r="766" customFormat="false" ht="15.75" hidden="true" customHeight="true" outlineLevel="0" collapsed="false">
      <c r="A766" s="4" t="str">
        <f aca="false">Def_Sistemas_Conectores_Cabos!$A$22</f>
        <v>BPM de elétrons</v>
      </c>
      <c r="B766" s="5" t="str">
        <f aca="false">Datas_Entregas!$A$3</f>
        <v>BTS/Anel</v>
      </c>
      <c r="C766" s="6" t="n">
        <f aca="false" t="array" ref="C766:C766">INDEX(Datas_Entregas!$B$2:$B$100, MATCH(B766, Datas_Entregas!$A$2:$A$100, 0), 1)</f>
        <v>43296</v>
      </c>
      <c r="D766" s="5" t="str">
        <f aca="false">Def_Status_Montagem!$A$4</f>
        <v>Comprado / Esperando entrega</v>
      </c>
      <c r="E766" s="4" t="str">
        <f aca="false">Def_Status_Montagem!$B$4</f>
        <v>Contratada (inclui etiqueta)</v>
      </c>
      <c r="F766" s="7"/>
      <c r="G766" s="8"/>
      <c r="H766" s="7" t="str">
        <f aca="false" t="array" ref="H766:H766">INDEX(Def_Instancias_Equipamentos!$E$2:$E$4986, MATCH(K766, Def_Instancias_Equipamentos!$D$2:$D$4986, 0), 1)</f>
        <v>SI-11C3</v>
      </c>
      <c r="I766" s="8" t="str">
        <f aca="false" t="array" ref="I766:I766">INDEX(Def_Instancias_Equipamentos!$E$2:$E$4986, MATCH(L766, Def_Instancias_Equipamentos!$D$2:$D$4986, 0), 1)</f>
        <v>SI-11C3</v>
      </c>
      <c r="J766" s="8" t="str">
        <f aca="false">IF(H766=I766, "INTERNO", "EXTERNO")</f>
        <v>INTERNO</v>
      </c>
      <c r="K766" s="9" t="str">
        <f aca="false">Def_Instancias_Equipamentos!$D$453</f>
        <v>SI-11C3:DI-BPMPkup-1</v>
      </c>
      <c r="L766" s="4" t="str">
        <f aca="false">Def_Instancias_Equipamentos!$D$975</f>
        <v>SI-11C3:DI-BPMSigPatch-1</v>
      </c>
      <c r="M766" s="10" t="s">
        <v>69</v>
      </c>
      <c r="N766" s="17" t="s">
        <v>84</v>
      </c>
      <c r="O766" s="9" t="str">
        <f aca="false">Def_Sistemas_Conectores_Cabos!$B$8</f>
        <v>SMA-RP 50-ohm</v>
      </c>
      <c r="P766" s="4" t="str">
        <f aca="false">Def_Sistemas_Conectores_Cabos!$B$8</f>
        <v>SMA-RP 50-ohm</v>
      </c>
      <c r="Q766" s="8" t="s">
        <v>85</v>
      </c>
      <c r="R766" s="11" t="n">
        <v>0.5</v>
      </c>
      <c r="S766" s="11" t="n">
        <v>0.5</v>
      </c>
      <c r="T766" s="4" t="str">
        <f aca="false">Def_Sistemas_Conectores_Cabos!$C$8</f>
        <v>Cabo coaxial semi-rígido</v>
      </c>
      <c r="U766" s="18"/>
      <c r="V766" s="13"/>
    </row>
    <row r="767" customFormat="false" ht="15.75" hidden="true" customHeight="true" outlineLevel="0" collapsed="false">
      <c r="A767" s="4" t="str">
        <f aca="false">Def_Sistemas_Conectores_Cabos!$A$22</f>
        <v>BPM de elétrons</v>
      </c>
      <c r="B767" s="5" t="str">
        <f aca="false">Datas_Entregas!$A$3</f>
        <v>BTS/Anel</v>
      </c>
      <c r="C767" s="6" t="n">
        <f aca="false" t="array" ref="C767:C767">INDEX(Datas_Entregas!$B$2:$B$100, MATCH(B767, Datas_Entregas!$A$2:$A$100, 0), 1)</f>
        <v>43296</v>
      </c>
      <c r="D767" s="5" t="str">
        <f aca="false">Def_Status_Montagem!$A$4</f>
        <v>Comprado / Esperando entrega</v>
      </c>
      <c r="E767" s="4" t="str">
        <f aca="false">Def_Status_Montagem!$B$4</f>
        <v>Contratada (inclui etiqueta)</v>
      </c>
      <c r="F767" s="7"/>
      <c r="G767" s="8"/>
      <c r="H767" s="7" t="str">
        <f aca="false" t="array" ref="H767:H767">INDEX(Def_Instancias_Equipamentos!$E$2:$E$4986, MATCH(K767, Def_Instancias_Equipamentos!$D$2:$D$4986, 0), 1)</f>
        <v>SI-11C3</v>
      </c>
      <c r="I767" s="8" t="str">
        <f aca="false" t="array" ref="I767:I767">INDEX(Def_Instancias_Equipamentos!$E$2:$E$4986, MATCH(L767, Def_Instancias_Equipamentos!$D$2:$D$4986, 0), 1)</f>
        <v>SI-11C3</v>
      </c>
      <c r="J767" s="8" t="str">
        <f aca="false">IF(H767=I767, "INTERNO", "EXTERNO")</f>
        <v>INTERNO</v>
      </c>
      <c r="K767" s="9" t="str">
        <f aca="false">Def_Instancias_Equipamentos!$D$454</f>
        <v>SI-11C3:DI-BPMPkup-2</v>
      </c>
      <c r="L767" s="4" t="str">
        <f aca="false">Def_Instancias_Equipamentos!$D$976</f>
        <v>SI-11C3:DI-BPMSigPatch-2</v>
      </c>
      <c r="M767" s="10" t="s">
        <v>69</v>
      </c>
      <c r="N767" s="17" t="s">
        <v>84</v>
      </c>
      <c r="O767" s="9" t="str">
        <f aca="false">Def_Sistemas_Conectores_Cabos!$B$8</f>
        <v>SMA-RP 50-ohm</v>
      </c>
      <c r="P767" s="4" t="str">
        <f aca="false">Def_Sistemas_Conectores_Cabos!$B$8</f>
        <v>SMA-RP 50-ohm</v>
      </c>
      <c r="Q767" s="8" t="s">
        <v>85</v>
      </c>
      <c r="R767" s="11" t="n">
        <v>0.5</v>
      </c>
      <c r="S767" s="11" t="n">
        <v>0.5</v>
      </c>
      <c r="T767" s="4" t="str">
        <f aca="false">Def_Sistemas_Conectores_Cabos!$C$8</f>
        <v>Cabo coaxial semi-rígido</v>
      </c>
      <c r="U767" s="18"/>
      <c r="V767" s="13"/>
    </row>
    <row r="768" customFormat="false" ht="15.75" hidden="true" customHeight="true" outlineLevel="0" collapsed="false">
      <c r="A768" s="4" t="str">
        <f aca="false">Def_Sistemas_Conectores_Cabos!$A$22</f>
        <v>BPM de elétrons</v>
      </c>
      <c r="B768" s="5" t="str">
        <f aca="false">Datas_Entregas!$A$3</f>
        <v>BTS/Anel</v>
      </c>
      <c r="C768" s="6" t="n">
        <f aca="false" t="array" ref="C768:C768">INDEX(Datas_Entregas!$B$2:$B$100, MATCH(B768, Datas_Entregas!$A$2:$A$100, 0), 1)</f>
        <v>43296</v>
      </c>
      <c r="D768" s="5" t="str">
        <f aca="false">Def_Status_Montagem!$A$4</f>
        <v>Comprado / Esperando entrega</v>
      </c>
      <c r="E768" s="4" t="str">
        <f aca="false">Def_Status_Montagem!$B$4</f>
        <v>Contratada (inclui etiqueta)</v>
      </c>
      <c r="F768" s="7"/>
      <c r="G768" s="8"/>
      <c r="H768" s="7" t="str">
        <f aca="false" t="array" ref="H768:H768">INDEX(Def_Instancias_Equipamentos!$E$2:$E$4986, MATCH(K768, Def_Instancias_Equipamentos!$D$2:$D$4986, 0), 1)</f>
        <v>SI-11C4</v>
      </c>
      <c r="I768" s="8" t="str">
        <f aca="false" t="array" ref="I768:I768">INDEX(Def_Instancias_Equipamentos!$E$2:$E$4986, MATCH(L768, Def_Instancias_Equipamentos!$D$2:$D$4986, 0), 1)</f>
        <v>SI-11C4</v>
      </c>
      <c r="J768" s="8" t="str">
        <f aca="false">IF(H768=I768, "INTERNO", "EXTERNO")</f>
        <v>INTERNO</v>
      </c>
      <c r="K768" s="9" t="str">
        <f aca="false">Def_Instancias_Equipamentos!$D$455</f>
        <v>SI-11C4:DI-BPMPkup</v>
      </c>
      <c r="L768" s="4" t="str">
        <f aca="false">Def_Instancias_Equipamentos!$D$977</f>
        <v>SI-11C4:DI-BPMSigPatch</v>
      </c>
      <c r="M768" s="10" t="s">
        <v>69</v>
      </c>
      <c r="N768" s="17" t="s">
        <v>84</v>
      </c>
      <c r="O768" s="9" t="str">
        <f aca="false">Def_Sistemas_Conectores_Cabos!$B$8</f>
        <v>SMA-RP 50-ohm</v>
      </c>
      <c r="P768" s="4" t="str">
        <f aca="false">Def_Sistemas_Conectores_Cabos!$B$8</f>
        <v>SMA-RP 50-ohm</v>
      </c>
      <c r="Q768" s="8" t="s">
        <v>85</v>
      </c>
      <c r="R768" s="11" t="n">
        <v>0.5</v>
      </c>
      <c r="S768" s="11" t="n">
        <v>0.5</v>
      </c>
      <c r="T768" s="4" t="str">
        <f aca="false">Def_Sistemas_Conectores_Cabos!$C$8</f>
        <v>Cabo coaxial semi-rígido</v>
      </c>
      <c r="U768" s="18"/>
      <c r="V768" s="13"/>
    </row>
    <row r="769" customFormat="false" ht="15.75" hidden="true" customHeight="true" outlineLevel="0" collapsed="false">
      <c r="A769" s="4" t="str">
        <f aca="false">Def_Sistemas_Conectores_Cabos!$A$22</f>
        <v>BPM de elétrons</v>
      </c>
      <c r="B769" s="5" t="str">
        <f aca="false">Datas_Entregas!$A$3</f>
        <v>BTS/Anel</v>
      </c>
      <c r="C769" s="6" t="n">
        <f aca="false" t="array" ref="C769:C769">INDEX(Datas_Entregas!$B$2:$B$100, MATCH(B769, Datas_Entregas!$A$2:$A$100, 0), 1)</f>
        <v>43296</v>
      </c>
      <c r="D769" s="5" t="str">
        <f aca="false">Def_Status_Montagem!$A$4</f>
        <v>Comprado / Esperando entrega</v>
      </c>
      <c r="E769" s="4" t="str">
        <f aca="false">Def_Status_Montagem!$B$4</f>
        <v>Contratada (inclui etiqueta)</v>
      </c>
      <c r="F769" s="7"/>
      <c r="G769" s="8"/>
      <c r="H769" s="7" t="str">
        <f aca="false" t="array" ref="H769:H769">INDEX(Def_Instancias_Equipamentos!$E$2:$E$4986, MATCH(K769, Def_Instancias_Equipamentos!$D$2:$D$4986, 0), 1)</f>
        <v>SI-11M1</v>
      </c>
      <c r="I769" s="8" t="str">
        <f aca="false" t="array" ref="I769:I769">INDEX(Def_Instancias_Equipamentos!$E$2:$E$4986, MATCH(L769, Def_Instancias_Equipamentos!$D$2:$D$4986, 0), 1)</f>
        <v>SI-11M1</v>
      </c>
      <c r="J769" s="8" t="str">
        <f aca="false">IF(H769=I769, "INTERNO", "EXTERNO")</f>
        <v>INTERNO</v>
      </c>
      <c r="K769" s="9" t="str">
        <f aca="false">Def_Instancias_Equipamentos!$D$456</f>
        <v>SI-11M1:DI-BPMPkup</v>
      </c>
      <c r="L769" s="4" t="str">
        <f aca="false">Def_Instancias_Equipamentos!$D$978</f>
        <v>SI-11M1:DI-BPMSigPatch</v>
      </c>
      <c r="M769" s="10" t="s">
        <v>69</v>
      </c>
      <c r="N769" s="17" t="s">
        <v>84</v>
      </c>
      <c r="O769" s="9" t="str">
        <f aca="false">Def_Sistemas_Conectores_Cabos!$B$8</f>
        <v>SMA-RP 50-ohm</v>
      </c>
      <c r="P769" s="4" t="str">
        <f aca="false">Def_Sistemas_Conectores_Cabos!$B$8</f>
        <v>SMA-RP 50-ohm</v>
      </c>
      <c r="Q769" s="8" t="s">
        <v>85</v>
      </c>
      <c r="R769" s="11" t="n">
        <v>0.5</v>
      </c>
      <c r="S769" s="11" t="n">
        <v>0.5</v>
      </c>
      <c r="T769" s="4" t="str">
        <f aca="false">Def_Sistemas_Conectores_Cabos!$C$8</f>
        <v>Cabo coaxial semi-rígido</v>
      </c>
      <c r="U769" s="18"/>
      <c r="V769" s="13"/>
    </row>
    <row r="770" customFormat="false" ht="15.75" hidden="true" customHeight="true" outlineLevel="0" collapsed="false">
      <c r="A770" s="4" t="str">
        <f aca="false">Def_Sistemas_Conectores_Cabos!$A$22</f>
        <v>BPM de elétrons</v>
      </c>
      <c r="B770" s="5" t="str">
        <f aca="false">Datas_Entregas!$A$3</f>
        <v>BTS/Anel</v>
      </c>
      <c r="C770" s="6" t="n">
        <f aca="false" t="array" ref="C770:C770">INDEX(Datas_Entregas!$B$2:$B$100, MATCH(B770, Datas_Entregas!$A$2:$A$100, 0), 1)</f>
        <v>43296</v>
      </c>
      <c r="D770" s="5" t="str">
        <f aca="false">Def_Status_Montagem!$A$4</f>
        <v>Comprado / Esperando entrega</v>
      </c>
      <c r="E770" s="4" t="str">
        <f aca="false">Def_Status_Montagem!$B$4</f>
        <v>Contratada (inclui etiqueta)</v>
      </c>
      <c r="F770" s="7"/>
      <c r="G770" s="8"/>
      <c r="H770" s="7" t="str">
        <f aca="false" t="array" ref="H770:H770">INDEX(Def_Instancias_Equipamentos!$E$2:$E$4986, MATCH(K770, Def_Instancias_Equipamentos!$D$2:$D$4986, 0), 1)</f>
        <v>SI-11M2</v>
      </c>
      <c r="I770" s="8" t="str">
        <f aca="false" t="array" ref="I770:I770">INDEX(Def_Instancias_Equipamentos!$E$2:$E$4986, MATCH(L770, Def_Instancias_Equipamentos!$D$2:$D$4986, 0), 1)</f>
        <v>SI-11M2</v>
      </c>
      <c r="J770" s="8" t="str">
        <f aca="false">IF(H770=I770, "INTERNO", "EXTERNO")</f>
        <v>INTERNO</v>
      </c>
      <c r="K770" s="9" t="str">
        <f aca="false">Def_Instancias_Equipamentos!$D$457</f>
        <v>SI-11M2:DI-BPMPkup</v>
      </c>
      <c r="L770" s="4" t="str">
        <f aca="false">Def_Instancias_Equipamentos!$D$979</f>
        <v>SI-11M2:DI-BPMSigPatch</v>
      </c>
      <c r="M770" s="10" t="s">
        <v>69</v>
      </c>
      <c r="N770" s="17" t="s">
        <v>84</v>
      </c>
      <c r="O770" s="9" t="str">
        <f aca="false">Def_Sistemas_Conectores_Cabos!$B$8</f>
        <v>SMA-RP 50-ohm</v>
      </c>
      <c r="P770" s="4" t="str">
        <f aca="false">Def_Sistemas_Conectores_Cabos!$B$8</f>
        <v>SMA-RP 50-ohm</v>
      </c>
      <c r="Q770" s="8" t="s">
        <v>85</v>
      </c>
      <c r="R770" s="11" t="n">
        <v>0.5</v>
      </c>
      <c r="S770" s="11" t="n">
        <v>0.5</v>
      </c>
      <c r="T770" s="4" t="str">
        <f aca="false">Def_Sistemas_Conectores_Cabos!$C$8</f>
        <v>Cabo coaxial semi-rígido</v>
      </c>
      <c r="U770" s="18"/>
      <c r="V770" s="13"/>
    </row>
    <row r="771" customFormat="false" ht="15.75" hidden="true" customHeight="true" outlineLevel="0" collapsed="false">
      <c r="A771" s="4" t="str">
        <f aca="false">Def_Sistemas_Conectores_Cabos!$A$22</f>
        <v>BPM de elétrons</v>
      </c>
      <c r="B771" s="5" t="str">
        <f aca="false">Datas_Entregas!$A$3</f>
        <v>BTS/Anel</v>
      </c>
      <c r="C771" s="6" t="n">
        <f aca="false" t="array" ref="C771:C771">INDEX(Datas_Entregas!$B$2:$B$100, MATCH(B771, Datas_Entregas!$A$2:$A$100, 0), 1)</f>
        <v>43296</v>
      </c>
      <c r="D771" s="5" t="str">
        <f aca="false">Def_Status_Montagem!$A$4</f>
        <v>Comprado / Esperando entrega</v>
      </c>
      <c r="E771" s="4" t="str">
        <f aca="false">Def_Status_Montagem!$B$4</f>
        <v>Contratada (inclui etiqueta)</v>
      </c>
      <c r="F771" s="7"/>
      <c r="G771" s="8"/>
      <c r="H771" s="7" t="str">
        <f aca="false" t="array" ref="H771:H771">INDEX(Def_Instancias_Equipamentos!$E$2:$E$4986, MATCH(K771, Def_Instancias_Equipamentos!$D$2:$D$4986, 0), 1)</f>
        <v>SI-11SP</v>
      </c>
      <c r="I771" s="8" t="str">
        <f aca="false" t="array" ref="I771:I771">INDEX(Def_Instancias_Equipamentos!$E$2:$E$4986, MATCH(L771, Def_Instancias_Equipamentos!$D$2:$D$4986, 0), 1)</f>
        <v>SI-11SP</v>
      </c>
      <c r="J771" s="8" t="str">
        <f aca="false">IF(H771=I771, "INTERNO", "EXTERNO")</f>
        <v>INTERNO</v>
      </c>
      <c r="K771" s="9" t="str">
        <f aca="false">Def_Instancias_Equipamentos!$D$550</f>
        <v>SI-11SP:DI-BPMPkup-1</v>
      </c>
      <c r="L771" s="4" t="str">
        <f aca="false">Def_Instancias_Equipamentos!$D$1072</f>
        <v>SI-11SP:DI-BPMSigPatch-1</v>
      </c>
      <c r="M771" s="10" t="s">
        <v>69</v>
      </c>
      <c r="N771" s="17" t="s">
        <v>84</v>
      </c>
      <c r="O771" s="9" t="str">
        <f aca="false">Def_Sistemas_Conectores_Cabos!$B$8</f>
        <v>SMA-RP 50-ohm</v>
      </c>
      <c r="P771" s="4" t="str">
        <f aca="false">Def_Sistemas_Conectores_Cabos!$B$8</f>
        <v>SMA-RP 50-ohm</v>
      </c>
      <c r="Q771" s="8" t="s">
        <v>85</v>
      </c>
      <c r="R771" s="11" t="n">
        <v>0.5</v>
      </c>
      <c r="S771" s="11" t="n">
        <v>0.5</v>
      </c>
      <c r="T771" s="4" t="str">
        <f aca="false">Def_Sistemas_Conectores_Cabos!$C$8</f>
        <v>Cabo coaxial semi-rígido</v>
      </c>
      <c r="U771" s="18"/>
      <c r="V771" s="13"/>
    </row>
    <row r="772" customFormat="false" ht="15.75" hidden="true" customHeight="true" outlineLevel="0" collapsed="false">
      <c r="A772" s="4" t="str">
        <f aca="false">Def_Sistemas_Conectores_Cabos!$A$22</f>
        <v>BPM de elétrons</v>
      </c>
      <c r="B772" s="5" t="str">
        <f aca="false">Datas_Entregas!$A$3</f>
        <v>BTS/Anel</v>
      </c>
      <c r="C772" s="6" t="n">
        <f aca="false" t="array" ref="C772:C772">INDEX(Datas_Entregas!$B$2:$B$100, MATCH(B772, Datas_Entregas!$A$2:$A$100, 0), 1)</f>
        <v>43296</v>
      </c>
      <c r="D772" s="5" t="str">
        <f aca="false">Def_Status_Montagem!$A$4</f>
        <v>Comprado / Esperando entrega</v>
      </c>
      <c r="E772" s="4" t="str">
        <f aca="false">Def_Status_Montagem!$B$4</f>
        <v>Contratada (inclui etiqueta)</v>
      </c>
      <c r="F772" s="7"/>
      <c r="G772" s="8"/>
      <c r="H772" s="7" t="str">
        <f aca="false" t="array" ref="H772:H772">INDEX(Def_Instancias_Equipamentos!$E$2:$E$4986, MATCH(K772, Def_Instancias_Equipamentos!$D$2:$D$4986, 0), 1)</f>
        <v>SI-11SP</v>
      </c>
      <c r="I772" s="8" t="str">
        <f aca="false" t="array" ref="I772:I772">INDEX(Def_Instancias_Equipamentos!$E$2:$E$4986, MATCH(L772, Def_Instancias_Equipamentos!$D$2:$D$4986, 0), 1)</f>
        <v>SI-11SP</v>
      </c>
      <c r="J772" s="8" t="str">
        <f aca="false">IF(H772=I772, "INTERNO", "EXTERNO")</f>
        <v>INTERNO</v>
      </c>
      <c r="K772" s="9" t="str">
        <f aca="false">Def_Instancias_Equipamentos!$D$551</f>
        <v>SI-11SP:DI-BPMPkup-2</v>
      </c>
      <c r="L772" s="4" t="str">
        <f aca="false">Def_Instancias_Equipamentos!$D$1073</f>
        <v>SI-11SP:DI-BPMSigPatch-2</v>
      </c>
      <c r="M772" s="10" t="s">
        <v>69</v>
      </c>
      <c r="N772" s="17" t="s">
        <v>84</v>
      </c>
      <c r="O772" s="9" t="str">
        <f aca="false">Def_Sistemas_Conectores_Cabos!$B$8</f>
        <v>SMA-RP 50-ohm</v>
      </c>
      <c r="P772" s="4" t="str">
        <f aca="false">Def_Sistemas_Conectores_Cabos!$B$8</f>
        <v>SMA-RP 50-ohm</v>
      </c>
      <c r="Q772" s="8" t="s">
        <v>85</v>
      </c>
      <c r="R772" s="11" t="n">
        <v>0.5</v>
      </c>
      <c r="S772" s="11" t="n">
        <v>0.5</v>
      </c>
      <c r="T772" s="4" t="str">
        <f aca="false">Def_Sistemas_Conectores_Cabos!$C$8</f>
        <v>Cabo coaxial semi-rígido</v>
      </c>
      <c r="U772" s="18"/>
      <c r="V772" s="13"/>
    </row>
    <row r="773" customFormat="false" ht="15.75" hidden="true" customHeight="true" outlineLevel="0" collapsed="false">
      <c r="A773" s="4" t="str">
        <f aca="false">Def_Sistemas_Conectores_Cabos!$A$22</f>
        <v>BPM de elétrons</v>
      </c>
      <c r="B773" s="5" t="str">
        <f aca="false">Datas_Entregas!$A$3</f>
        <v>BTS/Anel</v>
      </c>
      <c r="C773" s="6" t="n">
        <f aca="false" t="array" ref="C773:C773">INDEX(Datas_Entregas!$B$2:$B$100, MATCH(B773, Datas_Entregas!$A$2:$A$100, 0), 1)</f>
        <v>43296</v>
      </c>
      <c r="D773" s="5" t="str">
        <f aca="false">Def_Status_Montagem!$A$4</f>
        <v>Comprado / Esperando entrega</v>
      </c>
      <c r="E773" s="4" t="str">
        <f aca="false">Def_Status_Montagem!$B$4</f>
        <v>Contratada (inclui etiqueta)</v>
      </c>
      <c r="F773" s="7"/>
      <c r="G773" s="8"/>
      <c r="H773" s="7" t="str">
        <f aca="false" t="array" ref="H773:H773">INDEX(Def_Instancias_Equipamentos!$E$2:$E$4986, MATCH(K773, Def_Instancias_Equipamentos!$D$2:$D$4986, 0), 1)</f>
        <v>SI-12C1</v>
      </c>
      <c r="I773" s="8" t="str">
        <f aca="false" t="array" ref="I773:I773">INDEX(Def_Instancias_Equipamentos!$E$2:$E$4986, MATCH(L773, Def_Instancias_Equipamentos!$D$2:$D$4986, 0), 1)</f>
        <v>SI-12C1</v>
      </c>
      <c r="J773" s="8" t="str">
        <f aca="false">IF(H773=I773, "INTERNO", "EXTERNO")</f>
        <v>INTERNO</v>
      </c>
      <c r="K773" s="9" t="str">
        <f aca="false">Def_Instancias_Equipamentos!$D$458</f>
        <v>SI-12C1:DI-BPMPkup-1</v>
      </c>
      <c r="L773" s="4" t="str">
        <f aca="false">Def_Instancias_Equipamentos!$D$980</f>
        <v>SI-12C1:DI-BPMSigPatch-1</v>
      </c>
      <c r="M773" s="10" t="s">
        <v>69</v>
      </c>
      <c r="N773" s="17" t="s">
        <v>84</v>
      </c>
      <c r="O773" s="9" t="str">
        <f aca="false">Def_Sistemas_Conectores_Cabos!$B$8</f>
        <v>SMA-RP 50-ohm</v>
      </c>
      <c r="P773" s="4" t="str">
        <f aca="false">Def_Sistemas_Conectores_Cabos!$B$8</f>
        <v>SMA-RP 50-ohm</v>
      </c>
      <c r="Q773" s="8" t="s">
        <v>85</v>
      </c>
      <c r="R773" s="11" t="n">
        <v>0.5</v>
      </c>
      <c r="S773" s="11" t="n">
        <v>0.5</v>
      </c>
      <c r="T773" s="4" t="str">
        <f aca="false">Def_Sistemas_Conectores_Cabos!$C$8</f>
        <v>Cabo coaxial semi-rígido</v>
      </c>
      <c r="U773" s="18"/>
      <c r="V773" s="13"/>
    </row>
    <row r="774" customFormat="false" ht="15.75" hidden="true" customHeight="true" outlineLevel="0" collapsed="false">
      <c r="A774" s="4" t="str">
        <f aca="false">Def_Sistemas_Conectores_Cabos!$A$22</f>
        <v>BPM de elétrons</v>
      </c>
      <c r="B774" s="5" t="str">
        <f aca="false">Datas_Entregas!$A$3</f>
        <v>BTS/Anel</v>
      </c>
      <c r="C774" s="6" t="n">
        <f aca="false" t="array" ref="C774:C774">INDEX(Datas_Entregas!$B$2:$B$100, MATCH(B774, Datas_Entregas!$A$2:$A$100, 0), 1)</f>
        <v>43296</v>
      </c>
      <c r="D774" s="5" t="str">
        <f aca="false">Def_Status_Montagem!$A$4</f>
        <v>Comprado / Esperando entrega</v>
      </c>
      <c r="E774" s="4" t="str">
        <f aca="false">Def_Status_Montagem!$B$4</f>
        <v>Contratada (inclui etiqueta)</v>
      </c>
      <c r="F774" s="7"/>
      <c r="G774" s="8"/>
      <c r="H774" s="7" t="str">
        <f aca="false" t="array" ref="H774:H774">INDEX(Def_Instancias_Equipamentos!$E$2:$E$4986, MATCH(K774, Def_Instancias_Equipamentos!$D$2:$D$4986, 0), 1)</f>
        <v>SI-12C1</v>
      </c>
      <c r="I774" s="8" t="str">
        <f aca="false" t="array" ref="I774:I774">INDEX(Def_Instancias_Equipamentos!$E$2:$E$4986, MATCH(L774, Def_Instancias_Equipamentos!$D$2:$D$4986, 0), 1)</f>
        <v>SI-12C1</v>
      </c>
      <c r="J774" s="8" t="str">
        <f aca="false">IF(H774=I774, "INTERNO", "EXTERNO")</f>
        <v>INTERNO</v>
      </c>
      <c r="K774" s="9" t="str">
        <f aca="false">Def_Instancias_Equipamentos!$D$459</f>
        <v>SI-12C1:DI-BPMPkup-2</v>
      </c>
      <c r="L774" s="4" t="str">
        <f aca="false">Def_Instancias_Equipamentos!$D$981</f>
        <v>SI-12C1:DI-BPMSigPatch-2</v>
      </c>
      <c r="M774" s="10" t="s">
        <v>69</v>
      </c>
      <c r="N774" s="17" t="s">
        <v>84</v>
      </c>
      <c r="O774" s="9" t="str">
        <f aca="false">Def_Sistemas_Conectores_Cabos!$B$8</f>
        <v>SMA-RP 50-ohm</v>
      </c>
      <c r="P774" s="4" t="str">
        <f aca="false">Def_Sistemas_Conectores_Cabos!$B$8</f>
        <v>SMA-RP 50-ohm</v>
      </c>
      <c r="Q774" s="8" t="s">
        <v>85</v>
      </c>
      <c r="R774" s="11" t="n">
        <v>0.5</v>
      </c>
      <c r="S774" s="11" t="n">
        <v>0.5</v>
      </c>
      <c r="T774" s="4" t="str">
        <f aca="false">Def_Sistemas_Conectores_Cabos!$C$8</f>
        <v>Cabo coaxial semi-rígido</v>
      </c>
      <c r="U774" s="18"/>
      <c r="V774" s="13"/>
    </row>
    <row r="775" customFormat="false" ht="15.75" hidden="true" customHeight="true" outlineLevel="0" collapsed="false">
      <c r="A775" s="4" t="str">
        <f aca="false">Def_Sistemas_Conectores_Cabos!$A$22</f>
        <v>BPM de elétrons</v>
      </c>
      <c r="B775" s="5" t="str">
        <f aca="false">Datas_Entregas!$A$3</f>
        <v>BTS/Anel</v>
      </c>
      <c r="C775" s="6" t="n">
        <f aca="false" t="array" ref="C775:C775">INDEX(Datas_Entregas!$B$2:$B$100, MATCH(B775, Datas_Entregas!$A$2:$A$100, 0), 1)</f>
        <v>43296</v>
      </c>
      <c r="D775" s="5" t="str">
        <f aca="false">Def_Status_Montagem!$A$4</f>
        <v>Comprado / Esperando entrega</v>
      </c>
      <c r="E775" s="4" t="str">
        <f aca="false">Def_Status_Montagem!$B$4</f>
        <v>Contratada (inclui etiqueta)</v>
      </c>
      <c r="F775" s="7"/>
      <c r="G775" s="8"/>
      <c r="H775" s="7" t="str">
        <f aca="false" t="array" ref="H775:H775">INDEX(Def_Instancias_Equipamentos!$E$2:$E$4986, MATCH(K775, Def_Instancias_Equipamentos!$D$2:$D$4986, 0), 1)</f>
        <v>SI-12C2</v>
      </c>
      <c r="I775" s="8" t="str">
        <f aca="false" t="array" ref="I775:I775">INDEX(Def_Instancias_Equipamentos!$E$2:$E$4986, MATCH(L775, Def_Instancias_Equipamentos!$D$2:$D$4986, 0), 1)</f>
        <v>SI-12C2</v>
      </c>
      <c r="J775" s="8" t="str">
        <f aca="false">IF(H775=I775, "INTERNO", "EXTERNO")</f>
        <v>INTERNO</v>
      </c>
      <c r="K775" s="9" t="str">
        <f aca="false">Def_Instancias_Equipamentos!$D$460</f>
        <v>SI-12C2:DI-BPMPkup</v>
      </c>
      <c r="L775" s="4" t="str">
        <f aca="false">Def_Instancias_Equipamentos!$D$982</f>
        <v>SI-12C2:DI-BPMSigPatch</v>
      </c>
      <c r="M775" s="10" t="s">
        <v>69</v>
      </c>
      <c r="N775" s="17" t="s">
        <v>84</v>
      </c>
      <c r="O775" s="9" t="str">
        <f aca="false">Def_Sistemas_Conectores_Cabos!$B$8</f>
        <v>SMA-RP 50-ohm</v>
      </c>
      <c r="P775" s="4" t="str">
        <f aca="false">Def_Sistemas_Conectores_Cabos!$B$8</f>
        <v>SMA-RP 50-ohm</v>
      </c>
      <c r="Q775" s="8" t="s">
        <v>85</v>
      </c>
      <c r="R775" s="11" t="n">
        <v>0.5</v>
      </c>
      <c r="S775" s="11" t="n">
        <v>0.5</v>
      </c>
      <c r="T775" s="4" t="str">
        <f aca="false">Def_Sistemas_Conectores_Cabos!$C$8</f>
        <v>Cabo coaxial semi-rígido</v>
      </c>
      <c r="U775" s="18"/>
      <c r="V775" s="13"/>
    </row>
    <row r="776" customFormat="false" ht="15.75" hidden="true" customHeight="true" outlineLevel="0" collapsed="false">
      <c r="A776" s="4" t="str">
        <f aca="false">Def_Sistemas_Conectores_Cabos!$A$22</f>
        <v>BPM de elétrons</v>
      </c>
      <c r="B776" s="5" t="str">
        <f aca="false">Datas_Entregas!$A$3</f>
        <v>BTS/Anel</v>
      </c>
      <c r="C776" s="6" t="n">
        <f aca="false" t="array" ref="C776:C776">INDEX(Datas_Entregas!$B$2:$B$100, MATCH(B776, Datas_Entregas!$A$2:$A$100, 0), 1)</f>
        <v>43296</v>
      </c>
      <c r="D776" s="5" t="str">
        <f aca="false">Def_Status_Montagem!$A$4</f>
        <v>Comprado / Esperando entrega</v>
      </c>
      <c r="E776" s="4" t="str">
        <f aca="false">Def_Status_Montagem!$B$4</f>
        <v>Contratada (inclui etiqueta)</v>
      </c>
      <c r="F776" s="7"/>
      <c r="G776" s="8"/>
      <c r="H776" s="7" t="str">
        <f aca="false" t="array" ref="H776:H776">INDEX(Def_Instancias_Equipamentos!$E$2:$E$4986, MATCH(K776, Def_Instancias_Equipamentos!$D$2:$D$4986, 0), 1)</f>
        <v>SI-12C3</v>
      </c>
      <c r="I776" s="8" t="str">
        <f aca="false" t="array" ref="I776:I776">INDEX(Def_Instancias_Equipamentos!$E$2:$E$4986, MATCH(L776, Def_Instancias_Equipamentos!$D$2:$D$4986, 0), 1)</f>
        <v>SI-12C3</v>
      </c>
      <c r="J776" s="8" t="str">
        <f aca="false">IF(H776=I776, "INTERNO", "EXTERNO")</f>
        <v>INTERNO</v>
      </c>
      <c r="K776" s="9" t="str">
        <f aca="false">Def_Instancias_Equipamentos!$D$461</f>
        <v>SI-12C3:DI-BPMPkup-1</v>
      </c>
      <c r="L776" s="4" t="str">
        <f aca="false">Def_Instancias_Equipamentos!$D$983</f>
        <v>SI-12C3:DI-BPMSigPatch-1</v>
      </c>
      <c r="M776" s="10" t="s">
        <v>69</v>
      </c>
      <c r="N776" s="17" t="s">
        <v>84</v>
      </c>
      <c r="O776" s="9" t="str">
        <f aca="false">Def_Sistemas_Conectores_Cabos!$B$8</f>
        <v>SMA-RP 50-ohm</v>
      </c>
      <c r="P776" s="4" t="str">
        <f aca="false">Def_Sistemas_Conectores_Cabos!$B$8</f>
        <v>SMA-RP 50-ohm</v>
      </c>
      <c r="Q776" s="8" t="s">
        <v>85</v>
      </c>
      <c r="R776" s="11" t="n">
        <v>0.5</v>
      </c>
      <c r="S776" s="11" t="n">
        <v>0.5</v>
      </c>
      <c r="T776" s="4" t="str">
        <f aca="false">Def_Sistemas_Conectores_Cabos!$C$8</f>
        <v>Cabo coaxial semi-rígido</v>
      </c>
      <c r="U776" s="18"/>
      <c r="V776" s="13"/>
    </row>
    <row r="777" customFormat="false" ht="15.75" hidden="true" customHeight="true" outlineLevel="0" collapsed="false">
      <c r="A777" s="4" t="str">
        <f aca="false">Def_Sistemas_Conectores_Cabos!$A$22</f>
        <v>BPM de elétrons</v>
      </c>
      <c r="B777" s="5" t="str">
        <f aca="false">Datas_Entregas!$A$3</f>
        <v>BTS/Anel</v>
      </c>
      <c r="C777" s="6" t="n">
        <f aca="false" t="array" ref="C777:C777">INDEX(Datas_Entregas!$B$2:$B$100, MATCH(B777, Datas_Entregas!$A$2:$A$100, 0), 1)</f>
        <v>43296</v>
      </c>
      <c r="D777" s="5" t="str">
        <f aca="false">Def_Status_Montagem!$A$4</f>
        <v>Comprado / Esperando entrega</v>
      </c>
      <c r="E777" s="4" t="str">
        <f aca="false">Def_Status_Montagem!$B$4</f>
        <v>Contratada (inclui etiqueta)</v>
      </c>
      <c r="F777" s="7"/>
      <c r="G777" s="8"/>
      <c r="H777" s="7" t="str">
        <f aca="false" t="array" ref="H777:H777">INDEX(Def_Instancias_Equipamentos!$E$2:$E$4986, MATCH(K777, Def_Instancias_Equipamentos!$D$2:$D$4986, 0), 1)</f>
        <v>SI-12C3</v>
      </c>
      <c r="I777" s="8" t="str">
        <f aca="false" t="array" ref="I777:I777">INDEX(Def_Instancias_Equipamentos!$E$2:$E$4986, MATCH(L777, Def_Instancias_Equipamentos!$D$2:$D$4986, 0), 1)</f>
        <v>SI-12C3</v>
      </c>
      <c r="J777" s="8" t="str">
        <f aca="false">IF(H777=I777, "INTERNO", "EXTERNO")</f>
        <v>INTERNO</v>
      </c>
      <c r="K777" s="9" t="str">
        <f aca="false">Def_Instancias_Equipamentos!$D$462</f>
        <v>SI-12C3:DI-BPMPkup-2</v>
      </c>
      <c r="L777" s="4" t="str">
        <f aca="false">Def_Instancias_Equipamentos!$D$984</f>
        <v>SI-12C3:DI-BPMSigPatch-2</v>
      </c>
      <c r="M777" s="10" t="s">
        <v>69</v>
      </c>
      <c r="N777" s="17" t="s">
        <v>84</v>
      </c>
      <c r="O777" s="9" t="str">
        <f aca="false">Def_Sistemas_Conectores_Cabos!$B$8</f>
        <v>SMA-RP 50-ohm</v>
      </c>
      <c r="P777" s="4" t="str">
        <f aca="false">Def_Sistemas_Conectores_Cabos!$B$8</f>
        <v>SMA-RP 50-ohm</v>
      </c>
      <c r="Q777" s="8" t="s">
        <v>85</v>
      </c>
      <c r="R777" s="11" t="n">
        <v>0.5</v>
      </c>
      <c r="S777" s="11" t="n">
        <v>0.5</v>
      </c>
      <c r="T777" s="4" t="str">
        <f aca="false">Def_Sistemas_Conectores_Cabos!$C$8</f>
        <v>Cabo coaxial semi-rígido</v>
      </c>
      <c r="U777" s="18"/>
      <c r="V777" s="13"/>
    </row>
    <row r="778" customFormat="false" ht="15.75" hidden="true" customHeight="true" outlineLevel="0" collapsed="false">
      <c r="A778" s="4" t="str">
        <f aca="false">Def_Sistemas_Conectores_Cabos!$A$22</f>
        <v>BPM de elétrons</v>
      </c>
      <c r="B778" s="5" t="str">
        <f aca="false">Datas_Entregas!$A$3</f>
        <v>BTS/Anel</v>
      </c>
      <c r="C778" s="6" t="n">
        <f aca="false" t="array" ref="C778:C778">INDEX(Datas_Entregas!$B$2:$B$100, MATCH(B778, Datas_Entregas!$A$2:$A$100, 0), 1)</f>
        <v>43296</v>
      </c>
      <c r="D778" s="5" t="str">
        <f aca="false">Def_Status_Montagem!$A$4</f>
        <v>Comprado / Esperando entrega</v>
      </c>
      <c r="E778" s="4" t="str">
        <f aca="false">Def_Status_Montagem!$B$4</f>
        <v>Contratada (inclui etiqueta)</v>
      </c>
      <c r="F778" s="7"/>
      <c r="G778" s="8"/>
      <c r="H778" s="7" t="str">
        <f aca="false" t="array" ref="H778:H778">INDEX(Def_Instancias_Equipamentos!$E$2:$E$4986, MATCH(K778, Def_Instancias_Equipamentos!$D$2:$D$4986, 0), 1)</f>
        <v>SI-12C4</v>
      </c>
      <c r="I778" s="8" t="str">
        <f aca="false" t="array" ref="I778:I778">INDEX(Def_Instancias_Equipamentos!$E$2:$E$4986, MATCH(L778, Def_Instancias_Equipamentos!$D$2:$D$4986, 0), 1)</f>
        <v>SI-12C4</v>
      </c>
      <c r="J778" s="8" t="str">
        <f aca="false">IF(H778=I778, "INTERNO", "EXTERNO")</f>
        <v>INTERNO</v>
      </c>
      <c r="K778" s="9" t="str">
        <f aca="false">Def_Instancias_Equipamentos!$D$463</f>
        <v>SI-12C4:DI-BPMPkup</v>
      </c>
      <c r="L778" s="4" t="str">
        <f aca="false">Def_Instancias_Equipamentos!$D$985</f>
        <v>SI-12C4:DI-BPMSigPatch</v>
      </c>
      <c r="M778" s="10" t="s">
        <v>69</v>
      </c>
      <c r="N778" s="17" t="s">
        <v>84</v>
      </c>
      <c r="O778" s="9" t="str">
        <f aca="false">Def_Sistemas_Conectores_Cabos!$B$8</f>
        <v>SMA-RP 50-ohm</v>
      </c>
      <c r="P778" s="4" t="str">
        <f aca="false">Def_Sistemas_Conectores_Cabos!$B$8</f>
        <v>SMA-RP 50-ohm</v>
      </c>
      <c r="Q778" s="8" t="s">
        <v>85</v>
      </c>
      <c r="R778" s="11" t="n">
        <v>0.5</v>
      </c>
      <c r="S778" s="11" t="n">
        <v>0.5</v>
      </c>
      <c r="T778" s="4" t="str">
        <f aca="false">Def_Sistemas_Conectores_Cabos!$C$8</f>
        <v>Cabo coaxial semi-rígido</v>
      </c>
      <c r="U778" s="18"/>
      <c r="V778" s="13"/>
    </row>
    <row r="779" customFormat="false" ht="15.75" hidden="true" customHeight="true" outlineLevel="0" collapsed="false">
      <c r="A779" s="4" t="str">
        <f aca="false">Def_Sistemas_Conectores_Cabos!$A$22</f>
        <v>BPM de elétrons</v>
      </c>
      <c r="B779" s="5" t="str">
        <f aca="false">Datas_Entregas!$A$3</f>
        <v>BTS/Anel</v>
      </c>
      <c r="C779" s="6" t="n">
        <f aca="false" t="array" ref="C779:C779">INDEX(Datas_Entregas!$B$2:$B$100, MATCH(B779, Datas_Entregas!$A$2:$A$100, 0), 1)</f>
        <v>43296</v>
      </c>
      <c r="D779" s="5" t="str">
        <f aca="false">Def_Status_Montagem!$A$4</f>
        <v>Comprado / Esperando entrega</v>
      </c>
      <c r="E779" s="4" t="str">
        <f aca="false">Def_Status_Montagem!$B$4</f>
        <v>Contratada (inclui etiqueta)</v>
      </c>
      <c r="F779" s="7"/>
      <c r="G779" s="8"/>
      <c r="H779" s="7" t="str">
        <f aca="false" t="array" ref="H779:H779">INDEX(Def_Instancias_Equipamentos!$E$2:$E$4986, MATCH(K779, Def_Instancias_Equipamentos!$D$2:$D$4986, 0), 1)</f>
        <v>SI-12M1</v>
      </c>
      <c r="I779" s="8" t="str">
        <f aca="false" t="array" ref="I779:I779">INDEX(Def_Instancias_Equipamentos!$E$2:$E$4986, MATCH(L779, Def_Instancias_Equipamentos!$D$2:$D$4986, 0), 1)</f>
        <v>SI-12M1</v>
      </c>
      <c r="J779" s="8" t="str">
        <f aca="false">IF(H779=I779, "INTERNO", "EXTERNO")</f>
        <v>INTERNO</v>
      </c>
      <c r="K779" s="9" t="str">
        <f aca="false">Def_Instancias_Equipamentos!$D$464</f>
        <v>SI-12M1:DI-BPMPkup</v>
      </c>
      <c r="L779" s="4" t="str">
        <f aca="false">Def_Instancias_Equipamentos!$D$986</f>
        <v>SI-12M1:DI-BPMSigPatch</v>
      </c>
      <c r="M779" s="10" t="s">
        <v>69</v>
      </c>
      <c r="N779" s="17" t="s">
        <v>84</v>
      </c>
      <c r="O779" s="9" t="str">
        <f aca="false">Def_Sistemas_Conectores_Cabos!$B$8</f>
        <v>SMA-RP 50-ohm</v>
      </c>
      <c r="P779" s="4" t="str">
        <f aca="false">Def_Sistemas_Conectores_Cabos!$B$8</f>
        <v>SMA-RP 50-ohm</v>
      </c>
      <c r="Q779" s="8" t="s">
        <v>85</v>
      </c>
      <c r="R779" s="11" t="n">
        <v>0.5</v>
      </c>
      <c r="S779" s="11" t="n">
        <v>0.5</v>
      </c>
      <c r="T779" s="4" t="str">
        <f aca="false">Def_Sistemas_Conectores_Cabos!$C$8</f>
        <v>Cabo coaxial semi-rígido</v>
      </c>
      <c r="U779" s="18"/>
      <c r="V779" s="13"/>
    </row>
    <row r="780" customFormat="false" ht="15.75" hidden="true" customHeight="true" outlineLevel="0" collapsed="false">
      <c r="A780" s="4" t="str">
        <f aca="false">Def_Sistemas_Conectores_Cabos!$A$22</f>
        <v>BPM de elétrons</v>
      </c>
      <c r="B780" s="5" t="str">
        <f aca="false">Datas_Entregas!$A$3</f>
        <v>BTS/Anel</v>
      </c>
      <c r="C780" s="6" t="n">
        <f aca="false" t="array" ref="C780:C780">INDEX(Datas_Entregas!$B$2:$B$100, MATCH(B780, Datas_Entregas!$A$2:$A$100, 0), 1)</f>
        <v>43296</v>
      </c>
      <c r="D780" s="5" t="str">
        <f aca="false">Def_Status_Montagem!$A$4</f>
        <v>Comprado / Esperando entrega</v>
      </c>
      <c r="E780" s="4" t="str">
        <f aca="false">Def_Status_Montagem!$B$4</f>
        <v>Contratada (inclui etiqueta)</v>
      </c>
      <c r="F780" s="7"/>
      <c r="G780" s="8"/>
      <c r="H780" s="7" t="str">
        <f aca="false" t="array" ref="H780:H780">INDEX(Def_Instancias_Equipamentos!$E$2:$E$4986, MATCH(K780, Def_Instancias_Equipamentos!$D$2:$D$4986, 0), 1)</f>
        <v>SI-12M2</v>
      </c>
      <c r="I780" s="8" t="str">
        <f aca="false" t="array" ref="I780:I780">INDEX(Def_Instancias_Equipamentos!$E$2:$E$4986, MATCH(L780, Def_Instancias_Equipamentos!$D$2:$D$4986, 0), 1)</f>
        <v>SI-12M2</v>
      </c>
      <c r="J780" s="8" t="str">
        <f aca="false">IF(H780=I780, "INTERNO", "EXTERNO")</f>
        <v>INTERNO</v>
      </c>
      <c r="K780" s="9" t="str">
        <f aca="false">Def_Instancias_Equipamentos!$D$465</f>
        <v>SI-12M2:DI-BPMPkup</v>
      </c>
      <c r="L780" s="4" t="str">
        <f aca="false">Def_Instancias_Equipamentos!$D$987</f>
        <v>SI-12M2:DI-BPMSigPatch</v>
      </c>
      <c r="M780" s="10" t="s">
        <v>69</v>
      </c>
      <c r="N780" s="17" t="s">
        <v>84</v>
      </c>
      <c r="O780" s="9" t="str">
        <f aca="false">Def_Sistemas_Conectores_Cabos!$B$8</f>
        <v>SMA-RP 50-ohm</v>
      </c>
      <c r="P780" s="4" t="str">
        <f aca="false">Def_Sistemas_Conectores_Cabos!$B$8</f>
        <v>SMA-RP 50-ohm</v>
      </c>
      <c r="Q780" s="8" t="s">
        <v>85</v>
      </c>
      <c r="R780" s="11" t="n">
        <v>0.5</v>
      </c>
      <c r="S780" s="11" t="n">
        <v>0.5</v>
      </c>
      <c r="T780" s="4" t="str">
        <f aca="false">Def_Sistemas_Conectores_Cabos!$C$8</f>
        <v>Cabo coaxial semi-rígido</v>
      </c>
      <c r="U780" s="18"/>
      <c r="V780" s="13"/>
    </row>
    <row r="781" customFormat="false" ht="15.75" hidden="true" customHeight="true" outlineLevel="0" collapsed="false">
      <c r="A781" s="4" t="str">
        <f aca="false">Def_Sistemas_Conectores_Cabos!$A$22</f>
        <v>BPM de elétrons</v>
      </c>
      <c r="B781" s="5" t="str">
        <f aca="false">Datas_Entregas!$A$3</f>
        <v>BTS/Anel</v>
      </c>
      <c r="C781" s="6" t="n">
        <f aca="false" t="array" ref="C781:C781">INDEX(Datas_Entregas!$B$2:$B$100, MATCH(B781, Datas_Entregas!$A$2:$A$100, 0), 1)</f>
        <v>43296</v>
      </c>
      <c r="D781" s="5" t="str">
        <f aca="false">Def_Status_Montagem!$A$4</f>
        <v>Comprado / Esperando entrega</v>
      </c>
      <c r="E781" s="4" t="str">
        <f aca="false">Def_Status_Montagem!$B$4</f>
        <v>Contratada (inclui etiqueta)</v>
      </c>
      <c r="F781" s="7"/>
      <c r="G781" s="8"/>
      <c r="H781" s="7" t="str">
        <f aca="false" t="array" ref="H781:H781">INDEX(Def_Instancias_Equipamentos!$E$2:$E$4986, MATCH(K781, Def_Instancias_Equipamentos!$D$2:$D$4986, 0), 1)</f>
        <v>SI-12SB</v>
      </c>
      <c r="I781" s="8" t="str">
        <f aca="false" t="array" ref="I781:I781">INDEX(Def_Instancias_Equipamentos!$E$2:$E$4986, MATCH(L781, Def_Instancias_Equipamentos!$D$2:$D$4986, 0), 1)</f>
        <v>SI-12SB</v>
      </c>
      <c r="J781" s="8" t="str">
        <f aca="false">IF(H781=I781, "INTERNO", "EXTERNO")</f>
        <v>INTERNO</v>
      </c>
      <c r="K781" s="9" t="str">
        <f aca="false">Def_Instancias_Equipamentos!$D$552</f>
        <v>SI-12SB:DI-BPMPkup-1</v>
      </c>
      <c r="L781" s="4" t="str">
        <f aca="false">Def_Instancias_Equipamentos!$D$1074</f>
        <v>SI-12SB:DI-BPMSigPatch-1</v>
      </c>
      <c r="M781" s="10" t="s">
        <v>69</v>
      </c>
      <c r="N781" s="17" t="s">
        <v>84</v>
      </c>
      <c r="O781" s="9" t="str">
        <f aca="false">Def_Sistemas_Conectores_Cabos!$B$8</f>
        <v>SMA-RP 50-ohm</v>
      </c>
      <c r="P781" s="4" t="str">
        <f aca="false">Def_Sistemas_Conectores_Cabos!$B$8</f>
        <v>SMA-RP 50-ohm</v>
      </c>
      <c r="Q781" s="8" t="s">
        <v>85</v>
      </c>
      <c r="R781" s="11" t="n">
        <v>0.5</v>
      </c>
      <c r="S781" s="11" t="n">
        <v>0.5</v>
      </c>
      <c r="T781" s="4" t="str">
        <f aca="false">Def_Sistemas_Conectores_Cabos!$C$8</f>
        <v>Cabo coaxial semi-rígido</v>
      </c>
      <c r="U781" s="18"/>
      <c r="V781" s="13"/>
    </row>
    <row r="782" customFormat="false" ht="15.75" hidden="true" customHeight="true" outlineLevel="0" collapsed="false">
      <c r="A782" s="4" t="str">
        <f aca="false">Def_Sistemas_Conectores_Cabos!$A$22</f>
        <v>BPM de elétrons</v>
      </c>
      <c r="B782" s="5" t="str">
        <f aca="false">Datas_Entregas!$A$3</f>
        <v>BTS/Anel</v>
      </c>
      <c r="C782" s="6" t="n">
        <f aca="false" t="array" ref="C782:C782">INDEX(Datas_Entregas!$B$2:$B$100, MATCH(B782, Datas_Entregas!$A$2:$A$100, 0), 1)</f>
        <v>43296</v>
      </c>
      <c r="D782" s="5" t="str">
        <f aca="false">Def_Status_Montagem!$A$4</f>
        <v>Comprado / Esperando entrega</v>
      </c>
      <c r="E782" s="4" t="str">
        <f aca="false">Def_Status_Montagem!$B$4</f>
        <v>Contratada (inclui etiqueta)</v>
      </c>
      <c r="F782" s="7"/>
      <c r="G782" s="8"/>
      <c r="H782" s="7" t="str">
        <f aca="false" t="array" ref="H782:H782">INDEX(Def_Instancias_Equipamentos!$E$2:$E$4986, MATCH(K782, Def_Instancias_Equipamentos!$D$2:$D$4986, 0), 1)</f>
        <v>SI-12SB</v>
      </c>
      <c r="I782" s="8" t="str">
        <f aca="false" t="array" ref="I782:I782">INDEX(Def_Instancias_Equipamentos!$E$2:$E$4986, MATCH(L782, Def_Instancias_Equipamentos!$D$2:$D$4986, 0), 1)</f>
        <v>SI-12SB</v>
      </c>
      <c r="J782" s="8" t="str">
        <f aca="false">IF(H782=I782, "INTERNO", "EXTERNO")</f>
        <v>INTERNO</v>
      </c>
      <c r="K782" s="9" t="str">
        <f aca="false">Def_Instancias_Equipamentos!$D$553</f>
        <v>SI-12SB:DI-BPMPkup-2</v>
      </c>
      <c r="L782" s="4" t="str">
        <f aca="false">Def_Instancias_Equipamentos!$D$1075</f>
        <v>SI-12SB:DI-BPMSigPatch-2</v>
      </c>
      <c r="M782" s="10" t="s">
        <v>69</v>
      </c>
      <c r="N782" s="17" t="s">
        <v>84</v>
      </c>
      <c r="O782" s="9" t="str">
        <f aca="false">Def_Sistemas_Conectores_Cabos!$B$8</f>
        <v>SMA-RP 50-ohm</v>
      </c>
      <c r="P782" s="4" t="str">
        <f aca="false">Def_Sistemas_Conectores_Cabos!$B$8</f>
        <v>SMA-RP 50-ohm</v>
      </c>
      <c r="Q782" s="8" t="s">
        <v>85</v>
      </c>
      <c r="R782" s="11" t="n">
        <v>0.5</v>
      </c>
      <c r="S782" s="11" t="n">
        <v>0.5</v>
      </c>
      <c r="T782" s="4" t="str">
        <f aca="false">Def_Sistemas_Conectores_Cabos!$C$8</f>
        <v>Cabo coaxial semi-rígido</v>
      </c>
      <c r="U782" s="18"/>
      <c r="V782" s="13"/>
    </row>
    <row r="783" customFormat="false" ht="15.75" hidden="true" customHeight="true" outlineLevel="0" collapsed="false">
      <c r="A783" s="4" t="str">
        <f aca="false">Def_Sistemas_Conectores_Cabos!$A$22</f>
        <v>BPM de elétrons</v>
      </c>
      <c r="B783" s="5" t="str">
        <f aca="false">Datas_Entregas!$A$3</f>
        <v>BTS/Anel</v>
      </c>
      <c r="C783" s="6" t="n">
        <f aca="false" t="array" ref="C783:C783">INDEX(Datas_Entregas!$B$2:$B$100, MATCH(B783, Datas_Entregas!$A$2:$A$100, 0), 1)</f>
        <v>43296</v>
      </c>
      <c r="D783" s="5" t="str">
        <f aca="false">Def_Status_Montagem!$A$4</f>
        <v>Comprado / Esperando entrega</v>
      </c>
      <c r="E783" s="4" t="str">
        <f aca="false">Def_Status_Montagem!$B$4</f>
        <v>Contratada (inclui etiqueta)</v>
      </c>
      <c r="F783" s="7"/>
      <c r="G783" s="8"/>
      <c r="H783" s="7" t="str">
        <f aca="false" t="array" ref="H783:H783">INDEX(Def_Instancias_Equipamentos!$E$2:$E$4986, MATCH(K783, Def_Instancias_Equipamentos!$D$2:$D$4986, 0), 1)</f>
        <v>SI-13C1</v>
      </c>
      <c r="I783" s="8" t="str">
        <f aca="false" t="array" ref="I783:I783">INDEX(Def_Instancias_Equipamentos!$E$2:$E$4986, MATCH(L783, Def_Instancias_Equipamentos!$D$2:$D$4986, 0), 1)</f>
        <v>SI-13C1</v>
      </c>
      <c r="J783" s="8" t="str">
        <f aca="false">IF(H783=I783, "INTERNO", "EXTERNO")</f>
        <v>INTERNO</v>
      </c>
      <c r="K783" s="9" t="str">
        <f aca="false">Def_Instancias_Equipamentos!$D$466</f>
        <v>SI-13C1:DI-BPMPkup-1</v>
      </c>
      <c r="L783" s="4" t="str">
        <f aca="false">Def_Instancias_Equipamentos!$D$988</f>
        <v>SI-13C1:DI-BPMSigPatch-1</v>
      </c>
      <c r="M783" s="10" t="s">
        <v>69</v>
      </c>
      <c r="N783" s="17" t="s">
        <v>84</v>
      </c>
      <c r="O783" s="9" t="str">
        <f aca="false">Def_Sistemas_Conectores_Cabos!$B$8</f>
        <v>SMA-RP 50-ohm</v>
      </c>
      <c r="P783" s="4" t="str">
        <f aca="false">Def_Sistemas_Conectores_Cabos!$B$8</f>
        <v>SMA-RP 50-ohm</v>
      </c>
      <c r="Q783" s="8" t="s">
        <v>85</v>
      </c>
      <c r="R783" s="11" t="n">
        <v>0.5</v>
      </c>
      <c r="S783" s="11" t="n">
        <v>0.5</v>
      </c>
      <c r="T783" s="4" t="str">
        <f aca="false">Def_Sistemas_Conectores_Cabos!$C$8</f>
        <v>Cabo coaxial semi-rígido</v>
      </c>
      <c r="U783" s="18"/>
      <c r="V783" s="13"/>
    </row>
    <row r="784" customFormat="false" ht="15.75" hidden="true" customHeight="true" outlineLevel="0" collapsed="false">
      <c r="A784" s="4" t="str">
        <f aca="false">Def_Sistemas_Conectores_Cabos!$A$22</f>
        <v>BPM de elétrons</v>
      </c>
      <c r="B784" s="5" t="str">
        <f aca="false">Datas_Entregas!$A$3</f>
        <v>BTS/Anel</v>
      </c>
      <c r="C784" s="6" t="n">
        <f aca="false" t="array" ref="C784:C784">INDEX(Datas_Entregas!$B$2:$B$100, MATCH(B784, Datas_Entregas!$A$2:$A$100, 0), 1)</f>
        <v>43296</v>
      </c>
      <c r="D784" s="5" t="str">
        <f aca="false">Def_Status_Montagem!$A$4</f>
        <v>Comprado / Esperando entrega</v>
      </c>
      <c r="E784" s="4" t="str">
        <f aca="false">Def_Status_Montagem!$B$4</f>
        <v>Contratada (inclui etiqueta)</v>
      </c>
      <c r="F784" s="7"/>
      <c r="G784" s="8"/>
      <c r="H784" s="7" t="str">
        <f aca="false" t="array" ref="H784:H784">INDEX(Def_Instancias_Equipamentos!$E$2:$E$4986, MATCH(K784, Def_Instancias_Equipamentos!$D$2:$D$4986, 0), 1)</f>
        <v>SI-13C1</v>
      </c>
      <c r="I784" s="8" t="str">
        <f aca="false" t="array" ref="I784:I784">INDEX(Def_Instancias_Equipamentos!$E$2:$E$4986, MATCH(L784, Def_Instancias_Equipamentos!$D$2:$D$4986, 0), 1)</f>
        <v>SI-13C1</v>
      </c>
      <c r="J784" s="8" t="str">
        <f aca="false">IF(H784=I784, "INTERNO", "EXTERNO")</f>
        <v>INTERNO</v>
      </c>
      <c r="K784" s="9" t="str">
        <f aca="false">Def_Instancias_Equipamentos!$D$467</f>
        <v>SI-13C1:DI-BPMPkup-2</v>
      </c>
      <c r="L784" s="4" t="str">
        <f aca="false">Def_Instancias_Equipamentos!$D$989</f>
        <v>SI-13C1:DI-BPMSigPatch-2</v>
      </c>
      <c r="M784" s="10" t="s">
        <v>69</v>
      </c>
      <c r="N784" s="17" t="s">
        <v>84</v>
      </c>
      <c r="O784" s="9" t="str">
        <f aca="false">Def_Sistemas_Conectores_Cabos!$B$8</f>
        <v>SMA-RP 50-ohm</v>
      </c>
      <c r="P784" s="4" t="str">
        <f aca="false">Def_Sistemas_Conectores_Cabos!$B$8</f>
        <v>SMA-RP 50-ohm</v>
      </c>
      <c r="Q784" s="8" t="s">
        <v>85</v>
      </c>
      <c r="R784" s="11" t="n">
        <v>0.5</v>
      </c>
      <c r="S784" s="11" t="n">
        <v>0.5</v>
      </c>
      <c r="T784" s="4" t="str">
        <f aca="false">Def_Sistemas_Conectores_Cabos!$C$8</f>
        <v>Cabo coaxial semi-rígido</v>
      </c>
      <c r="U784" s="18"/>
      <c r="V784" s="13"/>
    </row>
    <row r="785" customFormat="false" ht="15.75" hidden="true" customHeight="true" outlineLevel="0" collapsed="false">
      <c r="A785" s="4" t="str">
        <f aca="false">Def_Sistemas_Conectores_Cabos!$A$22</f>
        <v>BPM de elétrons</v>
      </c>
      <c r="B785" s="5" t="str">
        <f aca="false">Datas_Entregas!$A$3</f>
        <v>BTS/Anel</v>
      </c>
      <c r="C785" s="6" t="n">
        <f aca="false" t="array" ref="C785:C785">INDEX(Datas_Entregas!$B$2:$B$100, MATCH(B785, Datas_Entregas!$A$2:$A$100, 0), 1)</f>
        <v>43296</v>
      </c>
      <c r="D785" s="5" t="str">
        <f aca="false">Def_Status_Montagem!$A$4</f>
        <v>Comprado / Esperando entrega</v>
      </c>
      <c r="E785" s="4" t="str">
        <f aca="false">Def_Status_Montagem!$B$4</f>
        <v>Contratada (inclui etiqueta)</v>
      </c>
      <c r="F785" s="7"/>
      <c r="G785" s="8"/>
      <c r="H785" s="7" t="str">
        <f aca="false" t="array" ref="H785:H785">INDEX(Def_Instancias_Equipamentos!$E$2:$E$4986, MATCH(K785, Def_Instancias_Equipamentos!$D$2:$D$4986, 0), 1)</f>
        <v>SI-13C2</v>
      </c>
      <c r="I785" s="8" t="str">
        <f aca="false" t="array" ref="I785:I785">INDEX(Def_Instancias_Equipamentos!$E$2:$E$4986, MATCH(L785, Def_Instancias_Equipamentos!$D$2:$D$4986, 0), 1)</f>
        <v>SI-13C2</v>
      </c>
      <c r="J785" s="8" t="str">
        <f aca="false">IF(H785=I785, "INTERNO", "EXTERNO")</f>
        <v>INTERNO</v>
      </c>
      <c r="K785" s="9" t="str">
        <f aca="false">Def_Instancias_Equipamentos!$D$468</f>
        <v>SI-13C2:DI-BPMPkup</v>
      </c>
      <c r="L785" s="4" t="str">
        <f aca="false">Def_Instancias_Equipamentos!$D$990</f>
        <v>SI-13C2:DI-BPMSigPatch</v>
      </c>
      <c r="M785" s="10" t="s">
        <v>69</v>
      </c>
      <c r="N785" s="17" t="s">
        <v>84</v>
      </c>
      <c r="O785" s="9" t="str">
        <f aca="false">Def_Sistemas_Conectores_Cabos!$B$8</f>
        <v>SMA-RP 50-ohm</v>
      </c>
      <c r="P785" s="4" t="str">
        <f aca="false">Def_Sistemas_Conectores_Cabos!$B$8</f>
        <v>SMA-RP 50-ohm</v>
      </c>
      <c r="Q785" s="8" t="s">
        <v>85</v>
      </c>
      <c r="R785" s="11" t="n">
        <v>0.5</v>
      </c>
      <c r="S785" s="11" t="n">
        <v>0.5</v>
      </c>
      <c r="T785" s="4" t="str">
        <f aca="false">Def_Sistemas_Conectores_Cabos!$C$8</f>
        <v>Cabo coaxial semi-rígido</v>
      </c>
      <c r="U785" s="18"/>
      <c r="V785" s="13"/>
    </row>
    <row r="786" customFormat="false" ht="15.75" hidden="true" customHeight="true" outlineLevel="0" collapsed="false">
      <c r="A786" s="4" t="str">
        <f aca="false">Def_Sistemas_Conectores_Cabos!$A$22</f>
        <v>BPM de elétrons</v>
      </c>
      <c r="B786" s="5" t="str">
        <f aca="false">Datas_Entregas!$A$3</f>
        <v>BTS/Anel</v>
      </c>
      <c r="C786" s="6" t="n">
        <f aca="false" t="array" ref="C786:C786">INDEX(Datas_Entregas!$B$2:$B$100, MATCH(B786, Datas_Entregas!$A$2:$A$100, 0), 1)</f>
        <v>43296</v>
      </c>
      <c r="D786" s="5" t="str">
        <f aca="false">Def_Status_Montagem!$A$4</f>
        <v>Comprado / Esperando entrega</v>
      </c>
      <c r="E786" s="4" t="str">
        <f aca="false">Def_Status_Montagem!$B$4</f>
        <v>Contratada (inclui etiqueta)</v>
      </c>
      <c r="F786" s="7"/>
      <c r="G786" s="8"/>
      <c r="H786" s="7" t="str">
        <f aca="false" t="array" ref="H786:H786">INDEX(Def_Instancias_Equipamentos!$E$2:$E$4986, MATCH(K786, Def_Instancias_Equipamentos!$D$2:$D$4986, 0), 1)</f>
        <v>SI-13C3</v>
      </c>
      <c r="I786" s="8" t="str">
        <f aca="false" t="array" ref="I786:I786">INDEX(Def_Instancias_Equipamentos!$E$2:$E$4986, MATCH(L786, Def_Instancias_Equipamentos!$D$2:$D$4986, 0), 1)</f>
        <v>SI-13C3</v>
      </c>
      <c r="J786" s="8" t="str">
        <f aca="false">IF(H786=I786, "INTERNO", "EXTERNO")</f>
        <v>INTERNO</v>
      </c>
      <c r="K786" s="9" t="str">
        <f aca="false">Def_Instancias_Equipamentos!$D$469</f>
        <v>SI-13C3:DI-BPMPkup-1</v>
      </c>
      <c r="L786" s="4" t="str">
        <f aca="false">Def_Instancias_Equipamentos!$D$991</f>
        <v>SI-13C3:DI-BPMSigPatch-1</v>
      </c>
      <c r="M786" s="10" t="s">
        <v>69</v>
      </c>
      <c r="N786" s="17" t="s">
        <v>84</v>
      </c>
      <c r="O786" s="9" t="str">
        <f aca="false">Def_Sistemas_Conectores_Cabos!$B$8</f>
        <v>SMA-RP 50-ohm</v>
      </c>
      <c r="P786" s="4" t="str">
        <f aca="false">Def_Sistemas_Conectores_Cabos!$B$8</f>
        <v>SMA-RP 50-ohm</v>
      </c>
      <c r="Q786" s="8" t="s">
        <v>85</v>
      </c>
      <c r="R786" s="11" t="n">
        <v>0.5</v>
      </c>
      <c r="S786" s="11" t="n">
        <v>0.5</v>
      </c>
      <c r="T786" s="4" t="str">
        <f aca="false">Def_Sistemas_Conectores_Cabos!$C$8</f>
        <v>Cabo coaxial semi-rígido</v>
      </c>
      <c r="U786" s="18"/>
      <c r="V786" s="13"/>
    </row>
    <row r="787" customFormat="false" ht="15.75" hidden="true" customHeight="true" outlineLevel="0" collapsed="false">
      <c r="A787" s="4" t="str">
        <f aca="false">Def_Sistemas_Conectores_Cabos!$A$22</f>
        <v>BPM de elétrons</v>
      </c>
      <c r="B787" s="5" t="str">
        <f aca="false">Datas_Entregas!$A$3</f>
        <v>BTS/Anel</v>
      </c>
      <c r="C787" s="6" t="n">
        <f aca="false" t="array" ref="C787:C787">INDEX(Datas_Entregas!$B$2:$B$100, MATCH(B787, Datas_Entregas!$A$2:$A$100, 0), 1)</f>
        <v>43296</v>
      </c>
      <c r="D787" s="5" t="str">
        <f aca="false">Def_Status_Montagem!$A$4</f>
        <v>Comprado / Esperando entrega</v>
      </c>
      <c r="E787" s="4" t="str">
        <f aca="false">Def_Status_Montagem!$B$4</f>
        <v>Contratada (inclui etiqueta)</v>
      </c>
      <c r="F787" s="7"/>
      <c r="G787" s="8"/>
      <c r="H787" s="7" t="str">
        <f aca="false" t="array" ref="H787:H787">INDEX(Def_Instancias_Equipamentos!$E$2:$E$4986, MATCH(K787, Def_Instancias_Equipamentos!$D$2:$D$4986, 0), 1)</f>
        <v>SI-13C3</v>
      </c>
      <c r="I787" s="8" t="str">
        <f aca="false" t="array" ref="I787:I787">INDEX(Def_Instancias_Equipamentos!$E$2:$E$4986, MATCH(L787, Def_Instancias_Equipamentos!$D$2:$D$4986, 0), 1)</f>
        <v>SI-13C3</v>
      </c>
      <c r="J787" s="8" t="str">
        <f aca="false">IF(H787=I787, "INTERNO", "EXTERNO")</f>
        <v>INTERNO</v>
      </c>
      <c r="K787" s="9" t="str">
        <f aca="false">Def_Instancias_Equipamentos!$D$470</f>
        <v>SI-13C3:DI-BPMPkup-2</v>
      </c>
      <c r="L787" s="4" t="str">
        <f aca="false">Def_Instancias_Equipamentos!$D$992</f>
        <v>SI-13C3:DI-BPMSigPatch-2</v>
      </c>
      <c r="M787" s="10" t="s">
        <v>69</v>
      </c>
      <c r="N787" s="17" t="s">
        <v>84</v>
      </c>
      <c r="O787" s="9" t="str">
        <f aca="false">Def_Sistemas_Conectores_Cabos!$B$8</f>
        <v>SMA-RP 50-ohm</v>
      </c>
      <c r="P787" s="4" t="str">
        <f aca="false">Def_Sistemas_Conectores_Cabos!$B$8</f>
        <v>SMA-RP 50-ohm</v>
      </c>
      <c r="Q787" s="8" t="s">
        <v>85</v>
      </c>
      <c r="R787" s="11" t="n">
        <v>0.5</v>
      </c>
      <c r="S787" s="11" t="n">
        <v>0.5</v>
      </c>
      <c r="T787" s="4" t="str">
        <f aca="false">Def_Sistemas_Conectores_Cabos!$C$8</f>
        <v>Cabo coaxial semi-rígido</v>
      </c>
      <c r="U787" s="18"/>
      <c r="V787" s="13"/>
    </row>
    <row r="788" customFormat="false" ht="15.75" hidden="true" customHeight="true" outlineLevel="0" collapsed="false">
      <c r="A788" s="4" t="str">
        <f aca="false">Def_Sistemas_Conectores_Cabos!$A$22</f>
        <v>BPM de elétrons</v>
      </c>
      <c r="B788" s="5" t="str">
        <f aca="false">Datas_Entregas!$A$3</f>
        <v>BTS/Anel</v>
      </c>
      <c r="C788" s="6" t="n">
        <f aca="false" t="array" ref="C788:C788">INDEX(Datas_Entregas!$B$2:$B$100, MATCH(B788, Datas_Entregas!$A$2:$A$100, 0), 1)</f>
        <v>43296</v>
      </c>
      <c r="D788" s="5" t="str">
        <f aca="false">Def_Status_Montagem!$A$4</f>
        <v>Comprado / Esperando entrega</v>
      </c>
      <c r="E788" s="4" t="str">
        <f aca="false">Def_Status_Montagem!$B$4</f>
        <v>Contratada (inclui etiqueta)</v>
      </c>
      <c r="F788" s="7"/>
      <c r="G788" s="8"/>
      <c r="H788" s="7" t="str">
        <f aca="false" t="array" ref="H788:H788">INDEX(Def_Instancias_Equipamentos!$E$2:$E$4986, MATCH(K788, Def_Instancias_Equipamentos!$D$2:$D$4986, 0), 1)</f>
        <v>SI-13C4</v>
      </c>
      <c r="I788" s="8" t="str">
        <f aca="false" t="array" ref="I788:I788">INDEX(Def_Instancias_Equipamentos!$E$2:$E$4986, MATCH(L788, Def_Instancias_Equipamentos!$D$2:$D$4986, 0), 1)</f>
        <v>SI-13C4</v>
      </c>
      <c r="J788" s="8" t="str">
        <f aca="false">IF(H788=I788, "INTERNO", "EXTERNO")</f>
        <v>INTERNO</v>
      </c>
      <c r="K788" s="9" t="str">
        <f aca="false">Def_Instancias_Equipamentos!$D$471</f>
        <v>SI-13C4:DI-BPMPkup</v>
      </c>
      <c r="L788" s="4" t="str">
        <f aca="false">Def_Instancias_Equipamentos!$D$993</f>
        <v>SI-13C4:DI-BPMSigPatch</v>
      </c>
      <c r="M788" s="10" t="s">
        <v>69</v>
      </c>
      <c r="N788" s="17" t="s">
        <v>84</v>
      </c>
      <c r="O788" s="9" t="str">
        <f aca="false">Def_Sistemas_Conectores_Cabos!$B$8</f>
        <v>SMA-RP 50-ohm</v>
      </c>
      <c r="P788" s="4" t="str">
        <f aca="false">Def_Sistemas_Conectores_Cabos!$B$8</f>
        <v>SMA-RP 50-ohm</v>
      </c>
      <c r="Q788" s="8" t="s">
        <v>85</v>
      </c>
      <c r="R788" s="11" t="n">
        <v>0.5</v>
      </c>
      <c r="S788" s="11" t="n">
        <v>0.5</v>
      </c>
      <c r="T788" s="4" t="str">
        <f aca="false">Def_Sistemas_Conectores_Cabos!$C$8</f>
        <v>Cabo coaxial semi-rígido</v>
      </c>
      <c r="U788" s="18"/>
      <c r="V788" s="13"/>
    </row>
    <row r="789" customFormat="false" ht="15.75" hidden="true" customHeight="true" outlineLevel="0" collapsed="false">
      <c r="A789" s="4" t="str">
        <f aca="false">Def_Sistemas_Conectores_Cabos!$A$22</f>
        <v>BPM de elétrons</v>
      </c>
      <c r="B789" s="5" t="str">
        <f aca="false">Datas_Entregas!$A$3</f>
        <v>BTS/Anel</v>
      </c>
      <c r="C789" s="6" t="n">
        <f aca="false" t="array" ref="C789:C789">INDEX(Datas_Entregas!$B$2:$B$100, MATCH(B789, Datas_Entregas!$A$2:$A$100, 0), 1)</f>
        <v>43296</v>
      </c>
      <c r="D789" s="5" t="str">
        <f aca="false">Def_Status_Montagem!$A$4</f>
        <v>Comprado / Esperando entrega</v>
      </c>
      <c r="E789" s="4" t="str">
        <f aca="false">Def_Status_Montagem!$B$4</f>
        <v>Contratada (inclui etiqueta)</v>
      </c>
      <c r="F789" s="7"/>
      <c r="G789" s="8"/>
      <c r="H789" s="7" t="str">
        <f aca="false" t="array" ref="H789:H789">INDEX(Def_Instancias_Equipamentos!$E$2:$E$4986, MATCH(K789, Def_Instancias_Equipamentos!$D$2:$D$4986, 0), 1)</f>
        <v>SI-13M1</v>
      </c>
      <c r="I789" s="8" t="str">
        <f aca="false" t="array" ref="I789:I789">INDEX(Def_Instancias_Equipamentos!$E$2:$E$4986, MATCH(L789, Def_Instancias_Equipamentos!$D$2:$D$4986, 0), 1)</f>
        <v>SI-13M1</v>
      </c>
      <c r="J789" s="8" t="str">
        <f aca="false">IF(H789=I789, "INTERNO", "EXTERNO")</f>
        <v>INTERNO</v>
      </c>
      <c r="K789" s="9" t="str">
        <f aca="false">Def_Instancias_Equipamentos!$D$472</f>
        <v>SI-13M1:DI-BPMPkup</v>
      </c>
      <c r="L789" s="4" t="str">
        <f aca="false">Def_Instancias_Equipamentos!$D$994</f>
        <v>SI-13M1:DI-BPMSigPatch</v>
      </c>
      <c r="M789" s="10" t="s">
        <v>69</v>
      </c>
      <c r="N789" s="17" t="s">
        <v>84</v>
      </c>
      <c r="O789" s="9" t="str">
        <f aca="false">Def_Sistemas_Conectores_Cabos!$B$8</f>
        <v>SMA-RP 50-ohm</v>
      </c>
      <c r="P789" s="4" t="str">
        <f aca="false">Def_Sistemas_Conectores_Cabos!$B$8</f>
        <v>SMA-RP 50-ohm</v>
      </c>
      <c r="Q789" s="8" t="s">
        <v>85</v>
      </c>
      <c r="R789" s="11" t="n">
        <v>0.5</v>
      </c>
      <c r="S789" s="11" t="n">
        <v>0.5</v>
      </c>
      <c r="T789" s="4" t="str">
        <f aca="false">Def_Sistemas_Conectores_Cabos!$C$8</f>
        <v>Cabo coaxial semi-rígido</v>
      </c>
      <c r="U789" s="18"/>
      <c r="V789" s="13"/>
    </row>
    <row r="790" customFormat="false" ht="15.75" hidden="true" customHeight="true" outlineLevel="0" collapsed="false">
      <c r="A790" s="4" t="str">
        <f aca="false">Def_Sistemas_Conectores_Cabos!$A$22</f>
        <v>BPM de elétrons</v>
      </c>
      <c r="B790" s="5" t="str">
        <f aca="false">Datas_Entregas!$A$3</f>
        <v>BTS/Anel</v>
      </c>
      <c r="C790" s="6" t="n">
        <f aca="false" t="array" ref="C790:C790">INDEX(Datas_Entregas!$B$2:$B$100, MATCH(B790, Datas_Entregas!$A$2:$A$100, 0), 1)</f>
        <v>43296</v>
      </c>
      <c r="D790" s="5" t="str">
        <f aca="false">Def_Status_Montagem!$A$4</f>
        <v>Comprado / Esperando entrega</v>
      </c>
      <c r="E790" s="4" t="str">
        <f aca="false">Def_Status_Montagem!$B$4</f>
        <v>Contratada (inclui etiqueta)</v>
      </c>
      <c r="F790" s="7"/>
      <c r="G790" s="8"/>
      <c r="H790" s="7" t="str">
        <f aca="false" t="array" ref="H790:H790">INDEX(Def_Instancias_Equipamentos!$E$2:$E$4986, MATCH(K790, Def_Instancias_Equipamentos!$D$2:$D$4986, 0), 1)</f>
        <v>SI-13M2</v>
      </c>
      <c r="I790" s="8" t="str">
        <f aca="false" t="array" ref="I790:I790">INDEX(Def_Instancias_Equipamentos!$E$2:$E$4986, MATCH(L790, Def_Instancias_Equipamentos!$D$2:$D$4986, 0), 1)</f>
        <v>SI-13M2</v>
      </c>
      <c r="J790" s="8" t="str">
        <f aca="false">IF(H790=I790, "INTERNO", "EXTERNO")</f>
        <v>INTERNO</v>
      </c>
      <c r="K790" s="9" t="str">
        <f aca="false">Def_Instancias_Equipamentos!$D$473</f>
        <v>SI-13M2:DI-BPMPkup</v>
      </c>
      <c r="L790" s="4" t="str">
        <f aca="false">Def_Instancias_Equipamentos!$D$995</f>
        <v>SI-13M2:DI-BPMSigPatch</v>
      </c>
      <c r="M790" s="10" t="s">
        <v>69</v>
      </c>
      <c r="N790" s="17" t="s">
        <v>84</v>
      </c>
      <c r="O790" s="9" t="str">
        <f aca="false">Def_Sistemas_Conectores_Cabos!$B$8</f>
        <v>SMA-RP 50-ohm</v>
      </c>
      <c r="P790" s="4" t="str">
        <f aca="false">Def_Sistemas_Conectores_Cabos!$B$8</f>
        <v>SMA-RP 50-ohm</v>
      </c>
      <c r="Q790" s="8" t="s">
        <v>85</v>
      </c>
      <c r="R790" s="11" t="n">
        <v>0.5</v>
      </c>
      <c r="S790" s="11" t="n">
        <v>0.5</v>
      </c>
      <c r="T790" s="4" t="str">
        <f aca="false">Def_Sistemas_Conectores_Cabos!$C$8</f>
        <v>Cabo coaxial semi-rígido</v>
      </c>
      <c r="U790" s="18"/>
      <c r="V790" s="13"/>
    </row>
    <row r="791" customFormat="false" ht="15.75" hidden="true" customHeight="true" outlineLevel="0" collapsed="false">
      <c r="A791" s="4" t="str">
        <f aca="false">Def_Sistemas_Conectores_Cabos!$A$22</f>
        <v>BPM de elétrons</v>
      </c>
      <c r="B791" s="5" t="str">
        <f aca="false">Datas_Entregas!$A$3</f>
        <v>BTS/Anel</v>
      </c>
      <c r="C791" s="6" t="n">
        <f aca="false" t="array" ref="C791:C791">INDEX(Datas_Entregas!$B$2:$B$100, MATCH(B791, Datas_Entregas!$A$2:$A$100, 0), 1)</f>
        <v>43296</v>
      </c>
      <c r="D791" s="5" t="str">
        <f aca="false">Def_Status_Montagem!$A$4</f>
        <v>Comprado / Esperando entrega</v>
      </c>
      <c r="E791" s="4" t="str">
        <f aca="false">Def_Status_Montagem!$B$4</f>
        <v>Contratada (inclui etiqueta)</v>
      </c>
      <c r="F791" s="7"/>
      <c r="G791" s="8"/>
      <c r="H791" s="7" t="str">
        <f aca="false" t="array" ref="H791:H791">INDEX(Def_Instancias_Equipamentos!$E$2:$E$4986, MATCH(K791, Def_Instancias_Equipamentos!$D$2:$D$4986, 0), 1)</f>
        <v>SI-13SA</v>
      </c>
      <c r="I791" s="8" t="str">
        <f aca="false" t="array" ref="I791:I791">INDEX(Def_Instancias_Equipamentos!$E$2:$E$4986, MATCH(L791, Def_Instancias_Equipamentos!$D$2:$D$4986, 0), 1)</f>
        <v>SI-13SA</v>
      </c>
      <c r="J791" s="8" t="str">
        <f aca="false">IF(H791=I791, "INTERNO", "EXTERNO")</f>
        <v>INTERNO</v>
      </c>
      <c r="K791" s="9" t="str">
        <f aca="false">Def_Instancias_Equipamentos!$D$554</f>
        <v>SI-13SA:DI-BPMPkup-1</v>
      </c>
      <c r="L791" s="4" t="str">
        <f aca="false">Def_Instancias_Equipamentos!$D$1076</f>
        <v>SI-13SA:DI-BPMSigPatch-1</v>
      </c>
      <c r="M791" s="10" t="s">
        <v>69</v>
      </c>
      <c r="N791" s="17" t="s">
        <v>84</v>
      </c>
      <c r="O791" s="9" t="str">
        <f aca="false">Def_Sistemas_Conectores_Cabos!$B$8</f>
        <v>SMA-RP 50-ohm</v>
      </c>
      <c r="P791" s="4" t="str">
        <f aca="false">Def_Sistemas_Conectores_Cabos!$B$8</f>
        <v>SMA-RP 50-ohm</v>
      </c>
      <c r="Q791" s="8" t="s">
        <v>85</v>
      </c>
      <c r="R791" s="11" t="n">
        <v>0.5</v>
      </c>
      <c r="S791" s="11" t="n">
        <v>0.5</v>
      </c>
      <c r="T791" s="4" t="str">
        <f aca="false">Def_Sistemas_Conectores_Cabos!$C$8</f>
        <v>Cabo coaxial semi-rígido</v>
      </c>
      <c r="U791" s="18"/>
      <c r="V791" s="13"/>
    </row>
    <row r="792" customFormat="false" ht="15.75" hidden="true" customHeight="true" outlineLevel="0" collapsed="false">
      <c r="A792" s="4" t="str">
        <f aca="false">Def_Sistemas_Conectores_Cabos!$A$22</f>
        <v>BPM de elétrons</v>
      </c>
      <c r="B792" s="5" t="str">
        <f aca="false">Datas_Entregas!$A$3</f>
        <v>BTS/Anel</v>
      </c>
      <c r="C792" s="6" t="n">
        <f aca="false" t="array" ref="C792:C792">INDEX(Datas_Entregas!$B$2:$B$100, MATCH(B792, Datas_Entregas!$A$2:$A$100, 0), 1)</f>
        <v>43296</v>
      </c>
      <c r="D792" s="5" t="str">
        <f aca="false">Def_Status_Montagem!$A$4</f>
        <v>Comprado / Esperando entrega</v>
      </c>
      <c r="E792" s="4" t="str">
        <f aca="false">Def_Status_Montagem!$B$4</f>
        <v>Contratada (inclui etiqueta)</v>
      </c>
      <c r="F792" s="7"/>
      <c r="G792" s="8"/>
      <c r="H792" s="7" t="str">
        <f aca="false" t="array" ref="H792:H792">INDEX(Def_Instancias_Equipamentos!$E$2:$E$4986, MATCH(K792, Def_Instancias_Equipamentos!$D$2:$D$4986, 0), 1)</f>
        <v>SI-13SA</v>
      </c>
      <c r="I792" s="8" t="str">
        <f aca="false" t="array" ref="I792:I792">INDEX(Def_Instancias_Equipamentos!$E$2:$E$4986, MATCH(L792, Def_Instancias_Equipamentos!$D$2:$D$4986, 0), 1)</f>
        <v>SI-13SA</v>
      </c>
      <c r="J792" s="8" t="str">
        <f aca="false">IF(H792=I792, "INTERNO", "EXTERNO")</f>
        <v>INTERNO</v>
      </c>
      <c r="K792" s="9" t="str">
        <f aca="false">Def_Instancias_Equipamentos!$D$555</f>
        <v>SI-13SA:DI-BPMPkup-2</v>
      </c>
      <c r="L792" s="4" t="str">
        <f aca="false">Def_Instancias_Equipamentos!$D$1077</f>
        <v>SI-13SA:DI-BPMSigPatch-2</v>
      </c>
      <c r="M792" s="10" t="s">
        <v>69</v>
      </c>
      <c r="N792" s="17" t="s">
        <v>84</v>
      </c>
      <c r="O792" s="9" t="str">
        <f aca="false">Def_Sistemas_Conectores_Cabos!$B$8</f>
        <v>SMA-RP 50-ohm</v>
      </c>
      <c r="P792" s="4" t="str">
        <f aca="false">Def_Sistemas_Conectores_Cabos!$B$8</f>
        <v>SMA-RP 50-ohm</v>
      </c>
      <c r="Q792" s="8" t="s">
        <v>85</v>
      </c>
      <c r="R792" s="11" t="n">
        <v>0.5</v>
      </c>
      <c r="S792" s="11" t="n">
        <v>0.5</v>
      </c>
      <c r="T792" s="4" t="str">
        <f aca="false">Def_Sistemas_Conectores_Cabos!$C$8</f>
        <v>Cabo coaxial semi-rígido</v>
      </c>
      <c r="U792" s="18"/>
      <c r="V792" s="13"/>
    </row>
    <row r="793" customFormat="false" ht="15.75" hidden="true" customHeight="true" outlineLevel="0" collapsed="false">
      <c r="A793" s="4" t="str">
        <f aca="false">Def_Sistemas_Conectores_Cabos!$A$22</f>
        <v>BPM de elétrons</v>
      </c>
      <c r="B793" s="5" t="str">
        <f aca="false">Datas_Entregas!$A$3</f>
        <v>BTS/Anel</v>
      </c>
      <c r="C793" s="6" t="n">
        <f aca="false" t="array" ref="C793:C793">INDEX(Datas_Entregas!$B$2:$B$100, MATCH(B793, Datas_Entregas!$A$2:$A$100, 0), 1)</f>
        <v>43296</v>
      </c>
      <c r="D793" s="5" t="str">
        <f aca="false">Def_Status_Montagem!$A$4</f>
        <v>Comprado / Esperando entrega</v>
      </c>
      <c r="E793" s="4" t="str">
        <f aca="false">Def_Status_Montagem!$B$4</f>
        <v>Contratada (inclui etiqueta)</v>
      </c>
      <c r="F793" s="7"/>
      <c r="G793" s="8"/>
      <c r="H793" s="7" t="str">
        <f aca="false" t="array" ref="H793:H793">INDEX(Def_Instancias_Equipamentos!$E$2:$E$4986, MATCH(K793, Def_Instancias_Equipamentos!$D$2:$D$4986, 0), 1)</f>
        <v>SI-14C1</v>
      </c>
      <c r="I793" s="8" t="str">
        <f aca="false" t="array" ref="I793:I793">INDEX(Def_Instancias_Equipamentos!$E$2:$E$4986, MATCH(L793, Def_Instancias_Equipamentos!$D$2:$D$4986, 0), 1)</f>
        <v>SI-14C1</v>
      </c>
      <c r="J793" s="8" t="str">
        <f aca="false">IF(H793=I793, "INTERNO", "EXTERNO")</f>
        <v>INTERNO</v>
      </c>
      <c r="K793" s="9" t="str">
        <f aca="false">Def_Instancias_Equipamentos!$D$474</f>
        <v>SI-14C1:DI-BPMPkup-1</v>
      </c>
      <c r="L793" s="4" t="str">
        <f aca="false">Def_Instancias_Equipamentos!$D$996</f>
        <v>SI-14C1:DI-BPMSigPatch-1</v>
      </c>
      <c r="M793" s="10" t="s">
        <v>69</v>
      </c>
      <c r="N793" s="17" t="s">
        <v>84</v>
      </c>
      <c r="O793" s="9" t="str">
        <f aca="false">Def_Sistemas_Conectores_Cabos!$B$8</f>
        <v>SMA-RP 50-ohm</v>
      </c>
      <c r="P793" s="4" t="str">
        <f aca="false">Def_Sistemas_Conectores_Cabos!$B$8</f>
        <v>SMA-RP 50-ohm</v>
      </c>
      <c r="Q793" s="8" t="s">
        <v>85</v>
      </c>
      <c r="R793" s="11" t="n">
        <v>0.5</v>
      </c>
      <c r="S793" s="11" t="n">
        <v>0.5</v>
      </c>
      <c r="T793" s="4" t="str">
        <f aca="false">Def_Sistemas_Conectores_Cabos!$C$8</f>
        <v>Cabo coaxial semi-rígido</v>
      </c>
      <c r="U793" s="18"/>
      <c r="V793" s="13"/>
    </row>
    <row r="794" customFormat="false" ht="15.75" hidden="true" customHeight="true" outlineLevel="0" collapsed="false">
      <c r="A794" s="4" t="str">
        <f aca="false">Def_Sistemas_Conectores_Cabos!$A$22</f>
        <v>BPM de elétrons</v>
      </c>
      <c r="B794" s="5" t="str">
        <f aca="false">Datas_Entregas!$A$3</f>
        <v>BTS/Anel</v>
      </c>
      <c r="C794" s="6" t="n">
        <f aca="false" t="array" ref="C794:C794">INDEX(Datas_Entregas!$B$2:$B$100, MATCH(B794, Datas_Entregas!$A$2:$A$100, 0), 1)</f>
        <v>43296</v>
      </c>
      <c r="D794" s="5" t="str">
        <f aca="false">Def_Status_Montagem!$A$4</f>
        <v>Comprado / Esperando entrega</v>
      </c>
      <c r="E794" s="4" t="str">
        <f aca="false">Def_Status_Montagem!$B$4</f>
        <v>Contratada (inclui etiqueta)</v>
      </c>
      <c r="F794" s="7"/>
      <c r="G794" s="8"/>
      <c r="H794" s="7" t="str">
        <f aca="false" t="array" ref="H794:H794">INDEX(Def_Instancias_Equipamentos!$E$2:$E$4986, MATCH(K794, Def_Instancias_Equipamentos!$D$2:$D$4986, 0), 1)</f>
        <v>SI-14C1</v>
      </c>
      <c r="I794" s="8" t="str">
        <f aca="false" t="array" ref="I794:I794">INDEX(Def_Instancias_Equipamentos!$E$2:$E$4986, MATCH(L794, Def_Instancias_Equipamentos!$D$2:$D$4986, 0), 1)</f>
        <v>SI-14C1</v>
      </c>
      <c r="J794" s="8" t="str">
        <f aca="false">IF(H794=I794, "INTERNO", "EXTERNO")</f>
        <v>INTERNO</v>
      </c>
      <c r="K794" s="9" t="str">
        <f aca="false">Def_Instancias_Equipamentos!$D$475</f>
        <v>SI-14C1:DI-BPMPkup-2</v>
      </c>
      <c r="L794" s="4" t="str">
        <f aca="false">Def_Instancias_Equipamentos!$D$997</f>
        <v>SI-14C1:DI-BPMSigPatch-2</v>
      </c>
      <c r="M794" s="10" t="s">
        <v>69</v>
      </c>
      <c r="N794" s="17" t="s">
        <v>84</v>
      </c>
      <c r="O794" s="9" t="str">
        <f aca="false">Def_Sistemas_Conectores_Cabos!$B$8</f>
        <v>SMA-RP 50-ohm</v>
      </c>
      <c r="P794" s="4" t="str">
        <f aca="false">Def_Sistemas_Conectores_Cabos!$B$8</f>
        <v>SMA-RP 50-ohm</v>
      </c>
      <c r="Q794" s="8" t="s">
        <v>85</v>
      </c>
      <c r="R794" s="11" t="n">
        <v>0.5</v>
      </c>
      <c r="S794" s="11" t="n">
        <v>0.5</v>
      </c>
      <c r="T794" s="4" t="str">
        <f aca="false">Def_Sistemas_Conectores_Cabos!$C$8</f>
        <v>Cabo coaxial semi-rígido</v>
      </c>
      <c r="U794" s="18"/>
      <c r="V794" s="13"/>
    </row>
    <row r="795" customFormat="false" ht="15.75" hidden="true" customHeight="true" outlineLevel="0" collapsed="false">
      <c r="A795" s="4" t="str">
        <f aca="false">Def_Sistemas_Conectores_Cabos!$A$22</f>
        <v>BPM de elétrons</v>
      </c>
      <c r="B795" s="5" t="str">
        <f aca="false">Datas_Entregas!$A$3</f>
        <v>BTS/Anel</v>
      </c>
      <c r="C795" s="6" t="n">
        <f aca="false" t="array" ref="C795:C795">INDEX(Datas_Entregas!$B$2:$B$100, MATCH(B795, Datas_Entregas!$A$2:$A$100, 0), 1)</f>
        <v>43296</v>
      </c>
      <c r="D795" s="5" t="str">
        <f aca="false">Def_Status_Montagem!$A$4</f>
        <v>Comprado / Esperando entrega</v>
      </c>
      <c r="E795" s="4" t="str">
        <f aca="false">Def_Status_Montagem!$B$4</f>
        <v>Contratada (inclui etiqueta)</v>
      </c>
      <c r="F795" s="7"/>
      <c r="G795" s="8"/>
      <c r="H795" s="7" t="str">
        <f aca="false" t="array" ref="H795:H795">INDEX(Def_Instancias_Equipamentos!$E$2:$E$4986, MATCH(K795, Def_Instancias_Equipamentos!$D$2:$D$4986, 0), 1)</f>
        <v>SI-14C2</v>
      </c>
      <c r="I795" s="8" t="str">
        <f aca="false" t="array" ref="I795:I795">INDEX(Def_Instancias_Equipamentos!$E$2:$E$4986, MATCH(L795, Def_Instancias_Equipamentos!$D$2:$D$4986, 0), 1)</f>
        <v>SI-14C2</v>
      </c>
      <c r="J795" s="8" t="str">
        <f aca="false">IF(H795=I795, "INTERNO", "EXTERNO")</f>
        <v>INTERNO</v>
      </c>
      <c r="K795" s="9" t="str">
        <f aca="false">Def_Instancias_Equipamentos!$D$476</f>
        <v>SI-14C2:DI-BPMPkup</v>
      </c>
      <c r="L795" s="4" t="str">
        <f aca="false">Def_Instancias_Equipamentos!$D$998</f>
        <v>SI-14C2:DI-BPMSigPatch</v>
      </c>
      <c r="M795" s="10" t="s">
        <v>69</v>
      </c>
      <c r="N795" s="17" t="s">
        <v>84</v>
      </c>
      <c r="O795" s="9" t="str">
        <f aca="false">Def_Sistemas_Conectores_Cabos!$B$8</f>
        <v>SMA-RP 50-ohm</v>
      </c>
      <c r="P795" s="4" t="str">
        <f aca="false">Def_Sistemas_Conectores_Cabos!$B$8</f>
        <v>SMA-RP 50-ohm</v>
      </c>
      <c r="Q795" s="8" t="s">
        <v>85</v>
      </c>
      <c r="R795" s="11" t="n">
        <v>0.5</v>
      </c>
      <c r="S795" s="11" t="n">
        <v>0.5</v>
      </c>
      <c r="T795" s="4" t="str">
        <f aca="false">Def_Sistemas_Conectores_Cabos!$C$8</f>
        <v>Cabo coaxial semi-rígido</v>
      </c>
      <c r="U795" s="18"/>
      <c r="V795" s="13"/>
    </row>
    <row r="796" customFormat="false" ht="15.75" hidden="true" customHeight="true" outlineLevel="0" collapsed="false">
      <c r="A796" s="4" t="str">
        <f aca="false">Def_Sistemas_Conectores_Cabos!$A$22</f>
        <v>BPM de elétrons</v>
      </c>
      <c r="B796" s="5" t="str">
        <f aca="false">Datas_Entregas!$A$3</f>
        <v>BTS/Anel</v>
      </c>
      <c r="C796" s="6" t="n">
        <f aca="false" t="array" ref="C796:C796">INDEX(Datas_Entregas!$B$2:$B$100, MATCH(B796, Datas_Entregas!$A$2:$A$100, 0), 1)</f>
        <v>43296</v>
      </c>
      <c r="D796" s="5" t="str">
        <f aca="false">Def_Status_Montagem!$A$4</f>
        <v>Comprado / Esperando entrega</v>
      </c>
      <c r="E796" s="4" t="str">
        <f aca="false">Def_Status_Montagem!$B$4</f>
        <v>Contratada (inclui etiqueta)</v>
      </c>
      <c r="F796" s="7"/>
      <c r="G796" s="8"/>
      <c r="H796" s="7" t="str">
        <f aca="false" t="array" ref="H796:H796">INDEX(Def_Instancias_Equipamentos!$E$2:$E$4986, MATCH(K796, Def_Instancias_Equipamentos!$D$2:$D$4986, 0), 1)</f>
        <v>SI-14C3</v>
      </c>
      <c r="I796" s="8" t="str">
        <f aca="false" t="array" ref="I796:I796">INDEX(Def_Instancias_Equipamentos!$E$2:$E$4986, MATCH(L796, Def_Instancias_Equipamentos!$D$2:$D$4986, 0), 1)</f>
        <v>SI-14C3</v>
      </c>
      <c r="J796" s="8" t="str">
        <f aca="false">IF(H796=I796, "INTERNO", "EXTERNO")</f>
        <v>INTERNO</v>
      </c>
      <c r="K796" s="9" t="str">
        <f aca="false">Def_Instancias_Equipamentos!$D$477</f>
        <v>SI-14C3:DI-BPMPkup-1</v>
      </c>
      <c r="L796" s="4" t="str">
        <f aca="false">Def_Instancias_Equipamentos!$D$999</f>
        <v>SI-14C3:DI-BPMSigPatch-1</v>
      </c>
      <c r="M796" s="10" t="s">
        <v>69</v>
      </c>
      <c r="N796" s="17" t="s">
        <v>84</v>
      </c>
      <c r="O796" s="9" t="str">
        <f aca="false">Def_Sistemas_Conectores_Cabos!$B$8</f>
        <v>SMA-RP 50-ohm</v>
      </c>
      <c r="P796" s="4" t="str">
        <f aca="false">Def_Sistemas_Conectores_Cabos!$B$8</f>
        <v>SMA-RP 50-ohm</v>
      </c>
      <c r="Q796" s="8" t="s">
        <v>85</v>
      </c>
      <c r="R796" s="11" t="n">
        <v>0.5</v>
      </c>
      <c r="S796" s="11" t="n">
        <v>0.5</v>
      </c>
      <c r="T796" s="4" t="str">
        <f aca="false">Def_Sistemas_Conectores_Cabos!$C$8</f>
        <v>Cabo coaxial semi-rígido</v>
      </c>
      <c r="U796" s="18"/>
      <c r="V796" s="13"/>
    </row>
    <row r="797" customFormat="false" ht="15.75" hidden="true" customHeight="true" outlineLevel="0" collapsed="false">
      <c r="A797" s="4" t="str">
        <f aca="false">Def_Sistemas_Conectores_Cabos!$A$22</f>
        <v>BPM de elétrons</v>
      </c>
      <c r="B797" s="5" t="str">
        <f aca="false">Datas_Entregas!$A$3</f>
        <v>BTS/Anel</v>
      </c>
      <c r="C797" s="6" t="n">
        <f aca="false" t="array" ref="C797:C797">INDEX(Datas_Entregas!$B$2:$B$100, MATCH(B797, Datas_Entregas!$A$2:$A$100, 0), 1)</f>
        <v>43296</v>
      </c>
      <c r="D797" s="5" t="str">
        <f aca="false">Def_Status_Montagem!$A$4</f>
        <v>Comprado / Esperando entrega</v>
      </c>
      <c r="E797" s="4" t="str">
        <f aca="false">Def_Status_Montagem!$B$4</f>
        <v>Contratada (inclui etiqueta)</v>
      </c>
      <c r="F797" s="7"/>
      <c r="G797" s="8"/>
      <c r="H797" s="7" t="str">
        <f aca="false" t="array" ref="H797:H797">INDEX(Def_Instancias_Equipamentos!$E$2:$E$4986, MATCH(K797, Def_Instancias_Equipamentos!$D$2:$D$4986, 0), 1)</f>
        <v>SI-14C3</v>
      </c>
      <c r="I797" s="8" t="str">
        <f aca="false" t="array" ref="I797:I797">INDEX(Def_Instancias_Equipamentos!$E$2:$E$4986, MATCH(L797, Def_Instancias_Equipamentos!$D$2:$D$4986, 0), 1)</f>
        <v>SI-14C3</v>
      </c>
      <c r="J797" s="8" t="str">
        <f aca="false">IF(H797=I797, "INTERNO", "EXTERNO")</f>
        <v>INTERNO</v>
      </c>
      <c r="K797" s="9" t="str">
        <f aca="false">Def_Instancias_Equipamentos!$D$478</f>
        <v>SI-14C3:DI-BPMPkup-2</v>
      </c>
      <c r="L797" s="4" t="str">
        <f aca="false">Def_Instancias_Equipamentos!$D$1000</f>
        <v>SI-14C3:DI-BPMSigPatch-2</v>
      </c>
      <c r="M797" s="10" t="s">
        <v>69</v>
      </c>
      <c r="N797" s="17" t="s">
        <v>84</v>
      </c>
      <c r="O797" s="9" t="str">
        <f aca="false">Def_Sistemas_Conectores_Cabos!$B$8</f>
        <v>SMA-RP 50-ohm</v>
      </c>
      <c r="P797" s="4" t="str">
        <f aca="false">Def_Sistemas_Conectores_Cabos!$B$8</f>
        <v>SMA-RP 50-ohm</v>
      </c>
      <c r="Q797" s="8" t="s">
        <v>85</v>
      </c>
      <c r="R797" s="11" t="n">
        <v>0.5</v>
      </c>
      <c r="S797" s="11" t="n">
        <v>0.5</v>
      </c>
      <c r="T797" s="4" t="str">
        <f aca="false">Def_Sistemas_Conectores_Cabos!$C$8</f>
        <v>Cabo coaxial semi-rígido</v>
      </c>
      <c r="U797" s="18"/>
      <c r="V797" s="13"/>
    </row>
    <row r="798" customFormat="false" ht="15.75" hidden="true" customHeight="true" outlineLevel="0" collapsed="false">
      <c r="A798" s="4" t="str">
        <f aca="false">Def_Sistemas_Conectores_Cabos!$A$22</f>
        <v>BPM de elétrons</v>
      </c>
      <c r="B798" s="5" t="str">
        <f aca="false">Datas_Entregas!$A$3</f>
        <v>BTS/Anel</v>
      </c>
      <c r="C798" s="6" t="n">
        <f aca="false" t="array" ref="C798:C798">INDEX(Datas_Entregas!$B$2:$B$100, MATCH(B798, Datas_Entregas!$A$2:$A$100, 0), 1)</f>
        <v>43296</v>
      </c>
      <c r="D798" s="5" t="str">
        <f aca="false">Def_Status_Montagem!$A$4</f>
        <v>Comprado / Esperando entrega</v>
      </c>
      <c r="E798" s="4" t="str">
        <f aca="false">Def_Status_Montagem!$B$4</f>
        <v>Contratada (inclui etiqueta)</v>
      </c>
      <c r="F798" s="7"/>
      <c r="G798" s="8"/>
      <c r="H798" s="7" t="str">
        <f aca="false" t="array" ref="H798:H798">INDEX(Def_Instancias_Equipamentos!$E$2:$E$4986, MATCH(K798, Def_Instancias_Equipamentos!$D$2:$D$4986, 0), 1)</f>
        <v>SI-14C4</v>
      </c>
      <c r="I798" s="8" t="str">
        <f aca="false" t="array" ref="I798:I798">INDEX(Def_Instancias_Equipamentos!$E$2:$E$4986, MATCH(L798, Def_Instancias_Equipamentos!$D$2:$D$4986, 0), 1)</f>
        <v>SI-14C4</v>
      </c>
      <c r="J798" s="8" t="str">
        <f aca="false">IF(H798=I798, "INTERNO", "EXTERNO")</f>
        <v>INTERNO</v>
      </c>
      <c r="K798" s="9" t="str">
        <f aca="false">Def_Instancias_Equipamentos!$D$479</f>
        <v>SI-14C4:DI-BPMPkup</v>
      </c>
      <c r="L798" s="4" t="str">
        <f aca="false">Def_Instancias_Equipamentos!$D$1001</f>
        <v>SI-14C4:DI-BPMSigPatch</v>
      </c>
      <c r="M798" s="10" t="s">
        <v>69</v>
      </c>
      <c r="N798" s="17" t="s">
        <v>84</v>
      </c>
      <c r="O798" s="9" t="str">
        <f aca="false">Def_Sistemas_Conectores_Cabos!$B$8</f>
        <v>SMA-RP 50-ohm</v>
      </c>
      <c r="P798" s="4" t="str">
        <f aca="false">Def_Sistemas_Conectores_Cabos!$B$8</f>
        <v>SMA-RP 50-ohm</v>
      </c>
      <c r="Q798" s="8" t="s">
        <v>85</v>
      </c>
      <c r="R798" s="11" t="n">
        <v>0.5</v>
      </c>
      <c r="S798" s="11" t="n">
        <v>0.5</v>
      </c>
      <c r="T798" s="4" t="str">
        <f aca="false">Def_Sistemas_Conectores_Cabos!$C$8</f>
        <v>Cabo coaxial semi-rígido</v>
      </c>
      <c r="U798" s="18"/>
      <c r="V798" s="13"/>
    </row>
    <row r="799" customFormat="false" ht="15.75" hidden="true" customHeight="true" outlineLevel="0" collapsed="false">
      <c r="A799" s="4" t="str">
        <f aca="false">Def_Sistemas_Conectores_Cabos!$A$22</f>
        <v>BPM de elétrons</v>
      </c>
      <c r="B799" s="5" t="str">
        <f aca="false">Datas_Entregas!$A$3</f>
        <v>BTS/Anel</v>
      </c>
      <c r="C799" s="6" t="n">
        <f aca="false" t="array" ref="C799:C799">INDEX(Datas_Entregas!$B$2:$B$100, MATCH(B799, Datas_Entregas!$A$2:$A$100, 0), 1)</f>
        <v>43296</v>
      </c>
      <c r="D799" s="5" t="str">
        <f aca="false">Def_Status_Montagem!$A$4</f>
        <v>Comprado / Esperando entrega</v>
      </c>
      <c r="E799" s="4" t="str">
        <f aca="false">Def_Status_Montagem!$B$4</f>
        <v>Contratada (inclui etiqueta)</v>
      </c>
      <c r="F799" s="7"/>
      <c r="G799" s="8"/>
      <c r="H799" s="7" t="str">
        <f aca="false" t="array" ref="H799:H799">INDEX(Def_Instancias_Equipamentos!$E$2:$E$4986, MATCH(K799, Def_Instancias_Equipamentos!$D$2:$D$4986, 0), 1)</f>
        <v>SI-14M1</v>
      </c>
      <c r="I799" s="8" t="str">
        <f aca="false" t="array" ref="I799:I799">INDEX(Def_Instancias_Equipamentos!$E$2:$E$4986, MATCH(L799, Def_Instancias_Equipamentos!$D$2:$D$4986, 0), 1)</f>
        <v>SI-14M1</v>
      </c>
      <c r="J799" s="8" t="str">
        <f aca="false">IF(H799=I799, "INTERNO", "EXTERNO")</f>
        <v>INTERNO</v>
      </c>
      <c r="K799" s="9" t="str">
        <f aca="false">Def_Instancias_Equipamentos!$D$480</f>
        <v>SI-14M1:DI-BPMPkup</v>
      </c>
      <c r="L799" s="4" t="str">
        <f aca="false">Def_Instancias_Equipamentos!$D$1002</f>
        <v>SI-14M1:DI-BPMSigPatch</v>
      </c>
      <c r="M799" s="10" t="s">
        <v>69</v>
      </c>
      <c r="N799" s="17" t="s">
        <v>84</v>
      </c>
      <c r="O799" s="9" t="str">
        <f aca="false">Def_Sistemas_Conectores_Cabos!$B$8</f>
        <v>SMA-RP 50-ohm</v>
      </c>
      <c r="P799" s="4" t="str">
        <f aca="false">Def_Sistemas_Conectores_Cabos!$B$8</f>
        <v>SMA-RP 50-ohm</v>
      </c>
      <c r="Q799" s="8" t="s">
        <v>85</v>
      </c>
      <c r="R799" s="11" t="n">
        <v>0.5</v>
      </c>
      <c r="S799" s="11" t="n">
        <v>0.5</v>
      </c>
      <c r="T799" s="4" t="str">
        <f aca="false">Def_Sistemas_Conectores_Cabos!$C$8</f>
        <v>Cabo coaxial semi-rígido</v>
      </c>
      <c r="U799" s="18"/>
      <c r="V799" s="13"/>
    </row>
    <row r="800" customFormat="false" ht="15.75" hidden="true" customHeight="true" outlineLevel="0" collapsed="false">
      <c r="A800" s="4" t="str">
        <f aca="false">Def_Sistemas_Conectores_Cabos!$A$22</f>
        <v>BPM de elétrons</v>
      </c>
      <c r="B800" s="5" t="str">
        <f aca="false">Datas_Entregas!$A$3</f>
        <v>BTS/Anel</v>
      </c>
      <c r="C800" s="6" t="n">
        <f aca="false" t="array" ref="C800:C800">INDEX(Datas_Entregas!$B$2:$B$100, MATCH(B800, Datas_Entregas!$A$2:$A$100, 0), 1)</f>
        <v>43296</v>
      </c>
      <c r="D800" s="5" t="str">
        <f aca="false">Def_Status_Montagem!$A$4</f>
        <v>Comprado / Esperando entrega</v>
      </c>
      <c r="E800" s="4" t="str">
        <f aca="false">Def_Status_Montagem!$B$4</f>
        <v>Contratada (inclui etiqueta)</v>
      </c>
      <c r="F800" s="7"/>
      <c r="G800" s="8"/>
      <c r="H800" s="7" t="str">
        <f aca="false" t="array" ref="H800:H800">INDEX(Def_Instancias_Equipamentos!$E$2:$E$4986, MATCH(K800, Def_Instancias_Equipamentos!$D$2:$D$4986, 0), 1)</f>
        <v>SI-14M2</v>
      </c>
      <c r="I800" s="8" t="str">
        <f aca="false" t="array" ref="I800:I800">INDEX(Def_Instancias_Equipamentos!$E$2:$E$4986, MATCH(L800, Def_Instancias_Equipamentos!$D$2:$D$4986, 0), 1)</f>
        <v>SI-14M2</v>
      </c>
      <c r="J800" s="8" t="str">
        <f aca="false">IF(H800=I800, "INTERNO", "EXTERNO")</f>
        <v>INTERNO</v>
      </c>
      <c r="K800" s="9" t="str">
        <f aca="false">Def_Instancias_Equipamentos!$D$481</f>
        <v>SI-14M2:DI-BPMPkup</v>
      </c>
      <c r="L800" s="4" t="str">
        <f aca="false">Def_Instancias_Equipamentos!$D$1003</f>
        <v>SI-14M2:DI-BPMSigPatch</v>
      </c>
      <c r="M800" s="10" t="s">
        <v>69</v>
      </c>
      <c r="N800" s="17" t="s">
        <v>84</v>
      </c>
      <c r="O800" s="9" t="str">
        <f aca="false">Def_Sistemas_Conectores_Cabos!$B$8</f>
        <v>SMA-RP 50-ohm</v>
      </c>
      <c r="P800" s="4" t="str">
        <f aca="false">Def_Sistemas_Conectores_Cabos!$B$8</f>
        <v>SMA-RP 50-ohm</v>
      </c>
      <c r="Q800" s="8" t="s">
        <v>85</v>
      </c>
      <c r="R800" s="11" t="n">
        <v>0.5</v>
      </c>
      <c r="S800" s="11" t="n">
        <v>0.5</v>
      </c>
      <c r="T800" s="4" t="str">
        <f aca="false">Def_Sistemas_Conectores_Cabos!$C$8</f>
        <v>Cabo coaxial semi-rígido</v>
      </c>
      <c r="U800" s="18"/>
      <c r="V800" s="13"/>
    </row>
    <row r="801" customFormat="false" ht="15.75" hidden="true" customHeight="true" outlineLevel="0" collapsed="false">
      <c r="A801" s="4" t="str">
        <f aca="false">Def_Sistemas_Conectores_Cabos!$A$22</f>
        <v>BPM de elétrons</v>
      </c>
      <c r="B801" s="5" t="str">
        <f aca="false">Datas_Entregas!$A$3</f>
        <v>BTS/Anel</v>
      </c>
      <c r="C801" s="6" t="n">
        <f aca="false" t="array" ref="C801:C801">INDEX(Datas_Entregas!$B$2:$B$100, MATCH(B801, Datas_Entregas!$A$2:$A$100, 0), 1)</f>
        <v>43296</v>
      </c>
      <c r="D801" s="5" t="str">
        <f aca="false">Def_Status_Montagem!$A$4</f>
        <v>Comprado / Esperando entrega</v>
      </c>
      <c r="E801" s="4" t="str">
        <f aca="false">Def_Status_Montagem!$B$4</f>
        <v>Contratada (inclui etiqueta)</v>
      </c>
      <c r="F801" s="7"/>
      <c r="G801" s="8"/>
      <c r="H801" s="7" t="str">
        <f aca="false" t="array" ref="H801:H801">INDEX(Def_Instancias_Equipamentos!$E$2:$E$4986, MATCH(K801, Def_Instancias_Equipamentos!$D$2:$D$4986, 0), 1)</f>
        <v>SI-14SB</v>
      </c>
      <c r="I801" s="8" t="str">
        <f aca="false" t="array" ref="I801:I801">INDEX(Def_Instancias_Equipamentos!$E$2:$E$4986, MATCH(L801, Def_Instancias_Equipamentos!$D$2:$D$4986, 0), 1)</f>
        <v>SI-14SB</v>
      </c>
      <c r="J801" s="8" t="str">
        <f aca="false">IF(H801=I801, "INTERNO", "EXTERNO")</f>
        <v>INTERNO</v>
      </c>
      <c r="K801" s="9" t="str">
        <f aca="false">Def_Instancias_Equipamentos!$D$556</f>
        <v>SI-14SB:DI-BPMPkup-1</v>
      </c>
      <c r="L801" s="4" t="str">
        <f aca="false">Def_Instancias_Equipamentos!$D$1078</f>
        <v>SI-14SB:DI-BPMSigPatch-1</v>
      </c>
      <c r="M801" s="10" t="s">
        <v>69</v>
      </c>
      <c r="N801" s="17" t="s">
        <v>84</v>
      </c>
      <c r="O801" s="9" t="str">
        <f aca="false">Def_Sistemas_Conectores_Cabos!$B$8</f>
        <v>SMA-RP 50-ohm</v>
      </c>
      <c r="P801" s="4" t="str">
        <f aca="false">Def_Sistemas_Conectores_Cabos!$B$8</f>
        <v>SMA-RP 50-ohm</v>
      </c>
      <c r="Q801" s="8" t="s">
        <v>85</v>
      </c>
      <c r="R801" s="11" t="n">
        <v>0.5</v>
      </c>
      <c r="S801" s="11" t="n">
        <v>0.5</v>
      </c>
      <c r="T801" s="4" t="str">
        <f aca="false">Def_Sistemas_Conectores_Cabos!$C$8</f>
        <v>Cabo coaxial semi-rígido</v>
      </c>
      <c r="U801" s="18"/>
      <c r="V801" s="13"/>
    </row>
    <row r="802" customFormat="false" ht="15.75" hidden="true" customHeight="true" outlineLevel="0" collapsed="false">
      <c r="A802" s="4" t="str">
        <f aca="false">Def_Sistemas_Conectores_Cabos!$A$22</f>
        <v>BPM de elétrons</v>
      </c>
      <c r="B802" s="5" t="str">
        <f aca="false">Datas_Entregas!$A$3</f>
        <v>BTS/Anel</v>
      </c>
      <c r="C802" s="6" t="n">
        <f aca="false" t="array" ref="C802:C802">INDEX(Datas_Entregas!$B$2:$B$100, MATCH(B802, Datas_Entregas!$A$2:$A$100, 0), 1)</f>
        <v>43296</v>
      </c>
      <c r="D802" s="5" t="str">
        <f aca="false">Def_Status_Montagem!$A$4</f>
        <v>Comprado / Esperando entrega</v>
      </c>
      <c r="E802" s="4" t="str">
        <f aca="false">Def_Status_Montagem!$B$4</f>
        <v>Contratada (inclui etiqueta)</v>
      </c>
      <c r="F802" s="7"/>
      <c r="G802" s="8"/>
      <c r="H802" s="7" t="str">
        <f aca="false" t="array" ref="H802:H802">INDEX(Def_Instancias_Equipamentos!$E$2:$E$4986, MATCH(K802, Def_Instancias_Equipamentos!$D$2:$D$4986, 0), 1)</f>
        <v>SI-14SB</v>
      </c>
      <c r="I802" s="8" t="str">
        <f aca="false" t="array" ref="I802:I802">INDEX(Def_Instancias_Equipamentos!$E$2:$E$4986, MATCH(L802, Def_Instancias_Equipamentos!$D$2:$D$4986, 0), 1)</f>
        <v>SI-14SB</v>
      </c>
      <c r="J802" s="8" t="str">
        <f aca="false">IF(H802=I802, "INTERNO", "EXTERNO")</f>
        <v>INTERNO</v>
      </c>
      <c r="K802" s="9" t="str">
        <f aca="false">Def_Instancias_Equipamentos!$D$557</f>
        <v>SI-14SB:DI-BPMPkup-2</v>
      </c>
      <c r="L802" s="4" t="str">
        <f aca="false">Def_Instancias_Equipamentos!$D$1079</f>
        <v>SI-14SB:DI-BPMSigPatch-2</v>
      </c>
      <c r="M802" s="10" t="s">
        <v>69</v>
      </c>
      <c r="N802" s="17" t="s">
        <v>84</v>
      </c>
      <c r="O802" s="9" t="str">
        <f aca="false">Def_Sistemas_Conectores_Cabos!$B$8</f>
        <v>SMA-RP 50-ohm</v>
      </c>
      <c r="P802" s="4" t="str">
        <f aca="false">Def_Sistemas_Conectores_Cabos!$B$8</f>
        <v>SMA-RP 50-ohm</v>
      </c>
      <c r="Q802" s="8" t="s">
        <v>85</v>
      </c>
      <c r="R802" s="11" t="n">
        <v>0.5</v>
      </c>
      <c r="S802" s="11" t="n">
        <v>0.5</v>
      </c>
      <c r="T802" s="4" t="str">
        <f aca="false">Def_Sistemas_Conectores_Cabos!$C$8</f>
        <v>Cabo coaxial semi-rígido</v>
      </c>
      <c r="U802" s="18"/>
      <c r="V802" s="13"/>
    </row>
    <row r="803" customFormat="false" ht="15.75" hidden="true" customHeight="true" outlineLevel="0" collapsed="false">
      <c r="A803" s="4" t="str">
        <f aca="false">Def_Sistemas_Conectores_Cabos!$A$22</f>
        <v>BPM de elétrons</v>
      </c>
      <c r="B803" s="5" t="str">
        <f aca="false">Datas_Entregas!$A$3</f>
        <v>BTS/Anel</v>
      </c>
      <c r="C803" s="6" t="n">
        <f aca="false" t="array" ref="C803:C803">INDEX(Datas_Entregas!$B$2:$B$100, MATCH(B803, Datas_Entregas!$A$2:$A$100, 0), 1)</f>
        <v>43296</v>
      </c>
      <c r="D803" s="5" t="str">
        <f aca="false">Def_Status_Montagem!$A$4</f>
        <v>Comprado / Esperando entrega</v>
      </c>
      <c r="E803" s="4" t="str">
        <f aca="false">Def_Status_Montagem!$B$4</f>
        <v>Contratada (inclui etiqueta)</v>
      </c>
      <c r="F803" s="7"/>
      <c r="G803" s="8"/>
      <c r="H803" s="7" t="str">
        <f aca="false" t="array" ref="H803:H803">INDEX(Def_Instancias_Equipamentos!$E$2:$E$4986, MATCH(K803, Def_Instancias_Equipamentos!$D$2:$D$4986, 0), 1)</f>
        <v>SI-15C1</v>
      </c>
      <c r="I803" s="8" t="str">
        <f aca="false" t="array" ref="I803:I803">INDEX(Def_Instancias_Equipamentos!$E$2:$E$4986, MATCH(L803, Def_Instancias_Equipamentos!$D$2:$D$4986, 0), 1)</f>
        <v>SI-15C1</v>
      </c>
      <c r="J803" s="8" t="str">
        <f aca="false">IF(H803=I803, "INTERNO", "EXTERNO")</f>
        <v>INTERNO</v>
      </c>
      <c r="K803" s="9" t="str">
        <f aca="false">Def_Instancias_Equipamentos!$D$482</f>
        <v>SI-15C1:DI-BPMPkup-1</v>
      </c>
      <c r="L803" s="4" t="str">
        <f aca="false">Def_Instancias_Equipamentos!$D$1004</f>
        <v>SI-15C1:DI-BPMSigPatch-1</v>
      </c>
      <c r="M803" s="10" t="s">
        <v>69</v>
      </c>
      <c r="N803" s="17" t="s">
        <v>84</v>
      </c>
      <c r="O803" s="9" t="str">
        <f aca="false">Def_Sistemas_Conectores_Cabos!$B$8</f>
        <v>SMA-RP 50-ohm</v>
      </c>
      <c r="P803" s="4" t="str">
        <f aca="false">Def_Sistemas_Conectores_Cabos!$B$8</f>
        <v>SMA-RP 50-ohm</v>
      </c>
      <c r="Q803" s="8" t="s">
        <v>85</v>
      </c>
      <c r="R803" s="11" t="n">
        <v>0.5</v>
      </c>
      <c r="S803" s="11" t="n">
        <v>0.5</v>
      </c>
      <c r="T803" s="4" t="str">
        <f aca="false">Def_Sistemas_Conectores_Cabos!$C$8</f>
        <v>Cabo coaxial semi-rígido</v>
      </c>
      <c r="U803" s="18"/>
      <c r="V803" s="13"/>
    </row>
    <row r="804" customFormat="false" ht="15.75" hidden="true" customHeight="true" outlineLevel="0" collapsed="false">
      <c r="A804" s="4" t="str">
        <f aca="false">Def_Sistemas_Conectores_Cabos!$A$22</f>
        <v>BPM de elétrons</v>
      </c>
      <c r="B804" s="5" t="str">
        <f aca="false">Datas_Entregas!$A$3</f>
        <v>BTS/Anel</v>
      </c>
      <c r="C804" s="6" t="n">
        <f aca="false" t="array" ref="C804:C804">INDEX(Datas_Entregas!$B$2:$B$100, MATCH(B804, Datas_Entregas!$A$2:$A$100, 0), 1)</f>
        <v>43296</v>
      </c>
      <c r="D804" s="5" t="str">
        <f aca="false">Def_Status_Montagem!$A$4</f>
        <v>Comprado / Esperando entrega</v>
      </c>
      <c r="E804" s="4" t="str">
        <f aca="false">Def_Status_Montagem!$B$4</f>
        <v>Contratada (inclui etiqueta)</v>
      </c>
      <c r="F804" s="7"/>
      <c r="G804" s="8"/>
      <c r="H804" s="7" t="str">
        <f aca="false" t="array" ref="H804:H804">INDEX(Def_Instancias_Equipamentos!$E$2:$E$4986, MATCH(K804, Def_Instancias_Equipamentos!$D$2:$D$4986, 0), 1)</f>
        <v>SI-15C1</v>
      </c>
      <c r="I804" s="8" t="str">
        <f aca="false" t="array" ref="I804:I804">INDEX(Def_Instancias_Equipamentos!$E$2:$E$4986, MATCH(L804, Def_Instancias_Equipamentos!$D$2:$D$4986, 0), 1)</f>
        <v>SI-15C1</v>
      </c>
      <c r="J804" s="8" t="str">
        <f aca="false">IF(H804=I804, "INTERNO", "EXTERNO")</f>
        <v>INTERNO</v>
      </c>
      <c r="K804" s="9" t="str">
        <f aca="false">Def_Instancias_Equipamentos!$D$483</f>
        <v>SI-15C1:DI-BPMPkup-2</v>
      </c>
      <c r="L804" s="4" t="str">
        <f aca="false">Def_Instancias_Equipamentos!$D$1005</f>
        <v>SI-15C1:DI-BPMSigPatch-2</v>
      </c>
      <c r="M804" s="10" t="s">
        <v>69</v>
      </c>
      <c r="N804" s="17" t="s">
        <v>84</v>
      </c>
      <c r="O804" s="9" t="str">
        <f aca="false">Def_Sistemas_Conectores_Cabos!$B$8</f>
        <v>SMA-RP 50-ohm</v>
      </c>
      <c r="P804" s="4" t="str">
        <f aca="false">Def_Sistemas_Conectores_Cabos!$B$8</f>
        <v>SMA-RP 50-ohm</v>
      </c>
      <c r="Q804" s="8" t="s">
        <v>85</v>
      </c>
      <c r="R804" s="11" t="n">
        <v>0.5</v>
      </c>
      <c r="S804" s="11" t="n">
        <v>0.5</v>
      </c>
      <c r="T804" s="4" t="str">
        <f aca="false">Def_Sistemas_Conectores_Cabos!$C$8</f>
        <v>Cabo coaxial semi-rígido</v>
      </c>
      <c r="U804" s="18"/>
      <c r="V804" s="13"/>
    </row>
    <row r="805" customFormat="false" ht="15.75" hidden="true" customHeight="true" outlineLevel="0" collapsed="false">
      <c r="A805" s="4" t="str">
        <f aca="false">Def_Sistemas_Conectores_Cabos!$A$22</f>
        <v>BPM de elétrons</v>
      </c>
      <c r="B805" s="5" t="str">
        <f aca="false">Datas_Entregas!$A$3</f>
        <v>BTS/Anel</v>
      </c>
      <c r="C805" s="6" t="n">
        <f aca="false" t="array" ref="C805:C805">INDEX(Datas_Entregas!$B$2:$B$100, MATCH(B805, Datas_Entregas!$A$2:$A$100, 0), 1)</f>
        <v>43296</v>
      </c>
      <c r="D805" s="5" t="str">
        <f aca="false">Def_Status_Montagem!$A$4</f>
        <v>Comprado / Esperando entrega</v>
      </c>
      <c r="E805" s="4" t="str">
        <f aca="false">Def_Status_Montagem!$B$4</f>
        <v>Contratada (inclui etiqueta)</v>
      </c>
      <c r="F805" s="7"/>
      <c r="G805" s="8"/>
      <c r="H805" s="7" t="str">
        <f aca="false" t="array" ref="H805:H805">INDEX(Def_Instancias_Equipamentos!$E$2:$E$4986, MATCH(K805, Def_Instancias_Equipamentos!$D$2:$D$4986, 0), 1)</f>
        <v>SI-15C2</v>
      </c>
      <c r="I805" s="8" t="str">
        <f aca="false" t="array" ref="I805:I805">INDEX(Def_Instancias_Equipamentos!$E$2:$E$4986, MATCH(L805, Def_Instancias_Equipamentos!$D$2:$D$4986, 0), 1)</f>
        <v>SI-15C2</v>
      </c>
      <c r="J805" s="8" t="str">
        <f aca="false">IF(H805=I805, "INTERNO", "EXTERNO")</f>
        <v>INTERNO</v>
      </c>
      <c r="K805" s="9" t="str">
        <f aca="false">Def_Instancias_Equipamentos!$D$484</f>
        <v>SI-15C2:DI-BPMPkup</v>
      </c>
      <c r="L805" s="4" t="str">
        <f aca="false">Def_Instancias_Equipamentos!$D$1006</f>
        <v>SI-15C2:DI-BPMSigPatch</v>
      </c>
      <c r="M805" s="10" t="s">
        <v>69</v>
      </c>
      <c r="N805" s="17" t="s">
        <v>84</v>
      </c>
      <c r="O805" s="9" t="str">
        <f aca="false">Def_Sistemas_Conectores_Cabos!$B$8</f>
        <v>SMA-RP 50-ohm</v>
      </c>
      <c r="P805" s="4" t="str">
        <f aca="false">Def_Sistemas_Conectores_Cabos!$B$8</f>
        <v>SMA-RP 50-ohm</v>
      </c>
      <c r="Q805" s="8" t="s">
        <v>85</v>
      </c>
      <c r="R805" s="11" t="n">
        <v>0.5</v>
      </c>
      <c r="S805" s="11" t="n">
        <v>0.5</v>
      </c>
      <c r="T805" s="4" t="str">
        <f aca="false">Def_Sistemas_Conectores_Cabos!$C$8</f>
        <v>Cabo coaxial semi-rígido</v>
      </c>
      <c r="U805" s="18"/>
      <c r="V805" s="13"/>
    </row>
    <row r="806" customFormat="false" ht="15.75" hidden="true" customHeight="true" outlineLevel="0" collapsed="false">
      <c r="A806" s="4" t="str">
        <f aca="false">Def_Sistemas_Conectores_Cabos!$A$22</f>
        <v>BPM de elétrons</v>
      </c>
      <c r="B806" s="5" t="str">
        <f aca="false">Datas_Entregas!$A$3</f>
        <v>BTS/Anel</v>
      </c>
      <c r="C806" s="6" t="n">
        <f aca="false" t="array" ref="C806:C806">INDEX(Datas_Entregas!$B$2:$B$100, MATCH(B806, Datas_Entregas!$A$2:$A$100, 0), 1)</f>
        <v>43296</v>
      </c>
      <c r="D806" s="5" t="str">
        <f aca="false">Def_Status_Montagem!$A$4</f>
        <v>Comprado / Esperando entrega</v>
      </c>
      <c r="E806" s="4" t="str">
        <f aca="false">Def_Status_Montagem!$B$4</f>
        <v>Contratada (inclui etiqueta)</v>
      </c>
      <c r="F806" s="7"/>
      <c r="G806" s="8"/>
      <c r="H806" s="7" t="str">
        <f aca="false" t="array" ref="H806:H806">INDEX(Def_Instancias_Equipamentos!$E$2:$E$4986, MATCH(K806, Def_Instancias_Equipamentos!$D$2:$D$4986, 0), 1)</f>
        <v>SI-15C3</v>
      </c>
      <c r="I806" s="8" t="str">
        <f aca="false" t="array" ref="I806:I806">INDEX(Def_Instancias_Equipamentos!$E$2:$E$4986, MATCH(L806, Def_Instancias_Equipamentos!$D$2:$D$4986, 0), 1)</f>
        <v>SI-15C3</v>
      </c>
      <c r="J806" s="8" t="str">
        <f aca="false">IF(H806=I806, "INTERNO", "EXTERNO")</f>
        <v>INTERNO</v>
      </c>
      <c r="K806" s="9" t="str">
        <f aca="false">Def_Instancias_Equipamentos!$D$485</f>
        <v>SI-15C3:DI-BPMPkup-1</v>
      </c>
      <c r="L806" s="4" t="str">
        <f aca="false">Def_Instancias_Equipamentos!$D$1007</f>
        <v>SI-15C3:DI-BPMSigPatch-1</v>
      </c>
      <c r="M806" s="10" t="s">
        <v>69</v>
      </c>
      <c r="N806" s="17" t="s">
        <v>84</v>
      </c>
      <c r="O806" s="9" t="str">
        <f aca="false">Def_Sistemas_Conectores_Cabos!$B$8</f>
        <v>SMA-RP 50-ohm</v>
      </c>
      <c r="P806" s="4" t="str">
        <f aca="false">Def_Sistemas_Conectores_Cabos!$B$8</f>
        <v>SMA-RP 50-ohm</v>
      </c>
      <c r="Q806" s="8" t="s">
        <v>85</v>
      </c>
      <c r="R806" s="11" t="n">
        <v>0.5</v>
      </c>
      <c r="S806" s="11" t="n">
        <v>0.5</v>
      </c>
      <c r="T806" s="4" t="str">
        <f aca="false">Def_Sistemas_Conectores_Cabos!$C$8</f>
        <v>Cabo coaxial semi-rígido</v>
      </c>
      <c r="U806" s="18"/>
      <c r="V806" s="13"/>
    </row>
    <row r="807" customFormat="false" ht="15.75" hidden="true" customHeight="true" outlineLevel="0" collapsed="false">
      <c r="A807" s="4" t="str">
        <f aca="false">Def_Sistemas_Conectores_Cabos!$A$22</f>
        <v>BPM de elétrons</v>
      </c>
      <c r="B807" s="5" t="str">
        <f aca="false">Datas_Entregas!$A$3</f>
        <v>BTS/Anel</v>
      </c>
      <c r="C807" s="6" t="n">
        <f aca="false" t="array" ref="C807:C807">INDEX(Datas_Entregas!$B$2:$B$100, MATCH(B807, Datas_Entregas!$A$2:$A$100, 0), 1)</f>
        <v>43296</v>
      </c>
      <c r="D807" s="5" t="str">
        <f aca="false">Def_Status_Montagem!$A$4</f>
        <v>Comprado / Esperando entrega</v>
      </c>
      <c r="E807" s="4" t="str">
        <f aca="false">Def_Status_Montagem!$B$4</f>
        <v>Contratada (inclui etiqueta)</v>
      </c>
      <c r="F807" s="7"/>
      <c r="G807" s="8"/>
      <c r="H807" s="7" t="str">
        <f aca="false" t="array" ref="H807:H807">INDEX(Def_Instancias_Equipamentos!$E$2:$E$4986, MATCH(K807, Def_Instancias_Equipamentos!$D$2:$D$4986, 0), 1)</f>
        <v>SI-15C3</v>
      </c>
      <c r="I807" s="8" t="str">
        <f aca="false" t="array" ref="I807:I807">INDEX(Def_Instancias_Equipamentos!$E$2:$E$4986, MATCH(L807, Def_Instancias_Equipamentos!$D$2:$D$4986, 0), 1)</f>
        <v>SI-15C3</v>
      </c>
      <c r="J807" s="8" t="str">
        <f aca="false">IF(H807=I807, "INTERNO", "EXTERNO")</f>
        <v>INTERNO</v>
      </c>
      <c r="K807" s="9" t="str">
        <f aca="false">Def_Instancias_Equipamentos!$D$486</f>
        <v>SI-15C3:DI-BPMPkup-2</v>
      </c>
      <c r="L807" s="4" t="str">
        <f aca="false">Def_Instancias_Equipamentos!$D$1008</f>
        <v>SI-15C3:DI-BPMSigPatch-2</v>
      </c>
      <c r="M807" s="10" t="s">
        <v>69</v>
      </c>
      <c r="N807" s="17" t="s">
        <v>84</v>
      </c>
      <c r="O807" s="9" t="str">
        <f aca="false">Def_Sistemas_Conectores_Cabos!$B$8</f>
        <v>SMA-RP 50-ohm</v>
      </c>
      <c r="P807" s="4" t="str">
        <f aca="false">Def_Sistemas_Conectores_Cabos!$B$8</f>
        <v>SMA-RP 50-ohm</v>
      </c>
      <c r="Q807" s="8" t="s">
        <v>85</v>
      </c>
      <c r="R807" s="11" t="n">
        <v>0.5</v>
      </c>
      <c r="S807" s="11" t="n">
        <v>0.5</v>
      </c>
      <c r="T807" s="4" t="str">
        <f aca="false">Def_Sistemas_Conectores_Cabos!$C$8</f>
        <v>Cabo coaxial semi-rígido</v>
      </c>
      <c r="U807" s="18"/>
      <c r="V807" s="13"/>
    </row>
    <row r="808" customFormat="false" ht="15.75" hidden="true" customHeight="true" outlineLevel="0" collapsed="false">
      <c r="A808" s="4" t="str">
        <f aca="false">Def_Sistemas_Conectores_Cabos!$A$22</f>
        <v>BPM de elétrons</v>
      </c>
      <c r="B808" s="5" t="str">
        <f aca="false">Datas_Entregas!$A$3</f>
        <v>BTS/Anel</v>
      </c>
      <c r="C808" s="6" t="n">
        <f aca="false" t="array" ref="C808:C808">INDEX(Datas_Entregas!$B$2:$B$100, MATCH(B808, Datas_Entregas!$A$2:$A$100, 0), 1)</f>
        <v>43296</v>
      </c>
      <c r="D808" s="5" t="str">
        <f aca="false">Def_Status_Montagem!$A$4</f>
        <v>Comprado / Esperando entrega</v>
      </c>
      <c r="E808" s="4" t="str">
        <f aca="false">Def_Status_Montagem!$B$4</f>
        <v>Contratada (inclui etiqueta)</v>
      </c>
      <c r="F808" s="7"/>
      <c r="G808" s="8"/>
      <c r="H808" s="7" t="str">
        <f aca="false" t="array" ref="H808:H808">INDEX(Def_Instancias_Equipamentos!$E$2:$E$4986, MATCH(K808, Def_Instancias_Equipamentos!$D$2:$D$4986, 0), 1)</f>
        <v>SI-15C4</v>
      </c>
      <c r="I808" s="8" t="str">
        <f aca="false" t="array" ref="I808:I808">INDEX(Def_Instancias_Equipamentos!$E$2:$E$4986, MATCH(L808, Def_Instancias_Equipamentos!$D$2:$D$4986, 0), 1)</f>
        <v>SI-15C4</v>
      </c>
      <c r="J808" s="8" t="str">
        <f aca="false">IF(H808=I808, "INTERNO", "EXTERNO")</f>
        <v>INTERNO</v>
      </c>
      <c r="K808" s="9" t="str">
        <f aca="false">Def_Instancias_Equipamentos!$D$487</f>
        <v>SI-15C4:DI-BPMPkup</v>
      </c>
      <c r="L808" s="4" t="str">
        <f aca="false">Def_Instancias_Equipamentos!$D$1009</f>
        <v>SI-15C4:DI-BPMSigPatch</v>
      </c>
      <c r="M808" s="10" t="s">
        <v>69</v>
      </c>
      <c r="N808" s="17" t="s">
        <v>84</v>
      </c>
      <c r="O808" s="9" t="str">
        <f aca="false">Def_Sistemas_Conectores_Cabos!$B$8</f>
        <v>SMA-RP 50-ohm</v>
      </c>
      <c r="P808" s="4" t="str">
        <f aca="false">Def_Sistemas_Conectores_Cabos!$B$8</f>
        <v>SMA-RP 50-ohm</v>
      </c>
      <c r="Q808" s="8" t="s">
        <v>85</v>
      </c>
      <c r="R808" s="11" t="n">
        <v>0.5</v>
      </c>
      <c r="S808" s="11" t="n">
        <v>0.5</v>
      </c>
      <c r="T808" s="4" t="str">
        <f aca="false">Def_Sistemas_Conectores_Cabos!$C$8</f>
        <v>Cabo coaxial semi-rígido</v>
      </c>
      <c r="U808" s="18"/>
      <c r="V808" s="13"/>
    </row>
    <row r="809" customFormat="false" ht="15.75" hidden="true" customHeight="true" outlineLevel="0" collapsed="false">
      <c r="A809" s="4" t="str">
        <f aca="false">Def_Sistemas_Conectores_Cabos!$A$22</f>
        <v>BPM de elétrons</v>
      </c>
      <c r="B809" s="5" t="str">
        <f aca="false">Datas_Entregas!$A$3</f>
        <v>BTS/Anel</v>
      </c>
      <c r="C809" s="6" t="n">
        <f aca="false" t="array" ref="C809:C809">INDEX(Datas_Entregas!$B$2:$B$100, MATCH(B809, Datas_Entregas!$A$2:$A$100, 0), 1)</f>
        <v>43296</v>
      </c>
      <c r="D809" s="5" t="str">
        <f aca="false">Def_Status_Montagem!$A$4</f>
        <v>Comprado / Esperando entrega</v>
      </c>
      <c r="E809" s="4" t="str">
        <f aca="false">Def_Status_Montagem!$B$4</f>
        <v>Contratada (inclui etiqueta)</v>
      </c>
      <c r="F809" s="7"/>
      <c r="G809" s="8"/>
      <c r="H809" s="7" t="str">
        <f aca="false" t="array" ref="H809:H809">INDEX(Def_Instancias_Equipamentos!$E$2:$E$4986, MATCH(K809, Def_Instancias_Equipamentos!$D$2:$D$4986, 0), 1)</f>
        <v>SI-15M1</v>
      </c>
      <c r="I809" s="8" t="str">
        <f aca="false" t="array" ref="I809:I809">INDEX(Def_Instancias_Equipamentos!$E$2:$E$4986, MATCH(L809, Def_Instancias_Equipamentos!$D$2:$D$4986, 0), 1)</f>
        <v>SI-15M1</v>
      </c>
      <c r="J809" s="8" t="str">
        <f aca="false">IF(H809=I809, "INTERNO", "EXTERNO")</f>
        <v>INTERNO</v>
      </c>
      <c r="K809" s="9" t="str">
        <f aca="false">Def_Instancias_Equipamentos!$D$488</f>
        <v>SI-15M1:DI-BPMPkup</v>
      </c>
      <c r="L809" s="4" t="str">
        <f aca="false">Def_Instancias_Equipamentos!$D$1010</f>
        <v>SI-15M1:DI-BPMSigPatch</v>
      </c>
      <c r="M809" s="10" t="s">
        <v>69</v>
      </c>
      <c r="N809" s="17" t="s">
        <v>84</v>
      </c>
      <c r="O809" s="9" t="str">
        <f aca="false">Def_Sistemas_Conectores_Cabos!$B$8</f>
        <v>SMA-RP 50-ohm</v>
      </c>
      <c r="P809" s="4" t="str">
        <f aca="false">Def_Sistemas_Conectores_Cabos!$B$8</f>
        <v>SMA-RP 50-ohm</v>
      </c>
      <c r="Q809" s="8" t="s">
        <v>85</v>
      </c>
      <c r="R809" s="11" t="n">
        <v>0.5</v>
      </c>
      <c r="S809" s="11" t="n">
        <v>0.5</v>
      </c>
      <c r="T809" s="4" t="str">
        <f aca="false">Def_Sistemas_Conectores_Cabos!$C$8</f>
        <v>Cabo coaxial semi-rígido</v>
      </c>
      <c r="U809" s="18"/>
      <c r="V809" s="13"/>
    </row>
    <row r="810" customFormat="false" ht="15.75" hidden="true" customHeight="true" outlineLevel="0" collapsed="false">
      <c r="A810" s="4" t="str">
        <f aca="false">Def_Sistemas_Conectores_Cabos!$A$22</f>
        <v>BPM de elétrons</v>
      </c>
      <c r="B810" s="5" t="str">
        <f aca="false">Datas_Entregas!$A$3</f>
        <v>BTS/Anel</v>
      </c>
      <c r="C810" s="6" t="n">
        <f aca="false" t="array" ref="C810:C810">INDEX(Datas_Entregas!$B$2:$B$100, MATCH(B810, Datas_Entregas!$A$2:$A$100, 0), 1)</f>
        <v>43296</v>
      </c>
      <c r="D810" s="5" t="str">
        <f aca="false">Def_Status_Montagem!$A$4</f>
        <v>Comprado / Esperando entrega</v>
      </c>
      <c r="E810" s="4" t="str">
        <f aca="false">Def_Status_Montagem!$B$4</f>
        <v>Contratada (inclui etiqueta)</v>
      </c>
      <c r="F810" s="7"/>
      <c r="G810" s="8"/>
      <c r="H810" s="7" t="str">
        <f aca="false" t="array" ref="H810:H810">INDEX(Def_Instancias_Equipamentos!$E$2:$E$4986, MATCH(K810, Def_Instancias_Equipamentos!$D$2:$D$4986, 0), 1)</f>
        <v>SI-15M2</v>
      </c>
      <c r="I810" s="8" t="str">
        <f aca="false" t="array" ref="I810:I810">INDEX(Def_Instancias_Equipamentos!$E$2:$E$4986, MATCH(L810, Def_Instancias_Equipamentos!$D$2:$D$4986, 0), 1)</f>
        <v>SI-15M2</v>
      </c>
      <c r="J810" s="8" t="str">
        <f aca="false">IF(H810=I810, "INTERNO", "EXTERNO")</f>
        <v>INTERNO</v>
      </c>
      <c r="K810" s="9" t="str">
        <f aca="false">Def_Instancias_Equipamentos!$D$489</f>
        <v>SI-15M2:DI-BPMPkup</v>
      </c>
      <c r="L810" s="4" t="str">
        <f aca="false">Def_Instancias_Equipamentos!$D$1011</f>
        <v>SI-15M2:DI-BPMSigPatch</v>
      </c>
      <c r="M810" s="10" t="s">
        <v>69</v>
      </c>
      <c r="N810" s="17" t="s">
        <v>84</v>
      </c>
      <c r="O810" s="9" t="str">
        <f aca="false">Def_Sistemas_Conectores_Cabos!$B$8</f>
        <v>SMA-RP 50-ohm</v>
      </c>
      <c r="P810" s="4" t="str">
        <f aca="false">Def_Sistemas_Conectores_Cabos!$B$8</f>
        <v>SMA-RP 50-ohm</v>
      </c>
      <c r="Q810" s="8" t="s">
        <v>85</v>
      </c>
      <c r="R810" s="11" t="n">
        <v>0.5</v>
      </c>
      <c r="S810" s="11" t="n">
        <v>0.5</v>
      </c>
      <c r="T810" s="4" t="str">
        <f aca="false">Def_Sistemas_Conectores_Cabos!$C$8</f>
        <v>Cabo coaxial semi-rígido</v>
      </c>
      <c r="U810" s="18"/>
      <c r="V810" s="13"/>
    </row>
    <row r="811" customFormat="false" ht="15.75" hidden="true" customHeight="true" outlineLevel="0" collapsed="false">
      <c r="A811" s="4" t="str">
        <f aca="false">Def_Sistemas_Conectores_Cabos!$A$22</f>
        <v>BPM de elétrons</v>
      </c>
      <c r="B811" s="5" t="str">
        <f aca="false">Datas_Entregas!$A$3</f>
        <v>BTS/Anel</v>
      </c>
      <c r="C811" s="6" t="n">
        <f aca="false" t="array" ref="C811:C811">INDEX(Datas_Entregas!$B$2:$B$100, MATCH(B811, Datas_Entregas!$A$2:$A$100, 0), 1)</f>
        <v>43296</v>
      </c>
      <c r="D811" s="5" t="str">
        <f aca="false">Def_Status_Montagem!$A$4</f>
        <v>Comprado / Esperando entrega</v>
      </c>
      <c r="E811" s="4" t="str">
        <f aca="false">Def_Status_Montagem!$B$4</f>
        <v>Contratada (inclui etiqueta)</v>
      </c>
      <c r="F811" s="7"/>
      <c r="G811" s="8"/>
      <c r="H811" s="7" t="str">
        <f aca="false" t="array" ref="H811:H811">INDEX(Def_Instancias_Equipamentos!$E$2:$E$4986, MATCH(K811, Def_Instancias_Equipamentos!$D$2:$D$4986, 0), 1)</f>
        <v>SI-15SP</v>
      </c>
      <c r="I811" s="8" t="str">
        <f aca="false" t="array" ref="I811:I811">INDEX(Def_Instancias_Equipamentos!$E$2:$E$4986, MATCH(L811, Def_Instancias_Equipamentos!$D$2:$D$4986, 0), 1)</f>
        <v>SI-15SP</v>
      </c>
      <c r="J811" s="8" t="str">
        <f aca="false">IF(H811=I811, "INTERNO", "EXTERNO")</f>
        <v>INTERNO</v>
      </c>
      <c r="K811" s="9" t="str">
        <f aca="false">Def_Instancias_Equipamentos!$D$558</f>
        <v>SI-15SP:DI-BPMPkup-1</v>
      </c>
      <c r="L811" s="4" t="str">
        <f aca="false">Def_Instancias_Equipamentos!$D$1080</f>
        <v>SI-15SP:DI-BPMSigPatch-1</v>
      </c>
      <c r="M811" s="10" t="s">
        <v>69</v>
      </c>
      <c r="N811" s="17" t="s">
        <v>84</v>
      </c>
      <c r="O811" s="9" t="str">
        <f aca="false">Def_Sistemas_Conectores_Cabos!$B$8</f>
        <v>SMA-RP 50-ohm</v>
      </c>
      <c r="P811" s="4" t="str">
        <f aca="false">Def_Sistemas_Conectores_Cabos!$B$8</f>
        <v>SMA-RP 50-ohm</v>
      </c>
      <c r="Q811" s="8" t="s">
        <v>85</v>
      </c>
      <c r="R811" s="11" t="n">
        <v>0.5</v>
      </c>
      <c r="S811" s="11" t="n">
        <v>0.5</v>
      </c>
      <c r="T811" s="4" t="str">
        <f aca="false">Def_Sistemas_Conectores_Cabos!$C$8</f>
        <v>Cabo coaxial semi-rígido</v>
      </c>
      <c r="U811" s="18"/>
      <c r="V811" s="13"/>
    </row>
    <row r="812" customFormat="false" ht="15.75" hidden="true" customHeight="true" outlineLevel="0" collapsed="false">
      <c r="A812" s="4" t="str">
        <f aca="false">Def_Sistemas_Conectores_Cabos!$A$22</f>
        <v>BPM de elétrons</v>
      </c>
      <c r="B812" s="5" t="str">
        <f aca="false">Datas_Entregas!$A$3</f>
        <v>BTS/Anel</v>
      </c>
      <c r="C812" s="6" t="n">
        <f aca="false" t="array" ref="C812:C812">INDEX(Datas_Entregas!$B$2:$B$100, MATCH(B812, Datas_Entregas!$A$2:$A$100, 0), 1)</f>
        <v>43296</v>
      </c>
      <c r="D812" s="5" t="str">
        <f aca="false">Def_Status_Montagem!$A$4</f>
        <v>Comprado / Esperando entrega</v>
      </c>
      <c r="E812" s="4" t="str">
        <f aca="false">Def_Status_Montagem!$B$4</f>
        <v>Contratada (inclui etiqueta)</v>
      </c>
      <c r="F812" s="7"/>
      <c r="G812" s="8"/>
      <c r="H812" s="7" t="str">
        <f aca="false" t="array" ref="H812:H812">INDEX(Def_Instancias_Equipamentos!$E$2:$E$4986, MATCH(K812, Def_Instancias_Equipamentos!$D$2:$D$4986, 0), 1)</f>
        <v>SI-15SP</v>
      </c>
      <c r="I812" s="8" t="str">
        <f aca="false" t="array" ref="I812:I812">INDEX(Def_Instancias_Equipamentos!$E$2:$E$4986, MATCH(L812, Def_Instancias_Equipamentos!$D$2:$D$4986, 0), 1)</f>
        <v>SI-15SP</v>
      </c>
      <c r="J812" s="8" t="str">
        <f aca="false">IF(H812=I812, "INTERNO", "EXTERNO")</f>
        <v>INTERNO</v>
      </c>
      <c r="K812" s="9" t="str">
        <f aca="false">Def_Instancias_Equipamentos!$D$559</f>
        <v>SI-15SP:DI-BPMPkup-2</v>
      </c>
      <c r="L812" s="4" t="str">
        <f aca="false">Def_Instancias_Equipamentos!$D$1081</f>
        <v>SI-15SP:DI-BPMSigPatch-2</v>
      </c>
      <c r="M812" s="10" t="s">
        <v>69</v>
      </c>
      <c r="N812" s="17" t="s">
        <v>84</v>
      </c>
      <c r="O812" s="9" t="str">
        <f aca="false">Def_Sistemas_Conectores_Cabos!$B$8</f>
        <v>SMA-RP 50-ohm</v>
      </c>
      <c r="P812" s="4" t="str">
        <f aca="false">Def_Sistemas_Conectores_Cabos!$B$8</f>
        <v>SMA-RP 50-ohm</v>
      </c>
      <c r="Q812" s="8" t="s">
        <v>85</v>
      </c>
      <c r="R812" s="11" t="n">
        <v>0.5</v>
      </c>
      <c r="S812" s="11" t="n">
        <v>0.5</v>
      </c>
      <c r="T812" s="4" t="str">
        <f aca="false">Def_Sistemas_Conectores_Cabos!$C$8</f>
        <v>Cabo coaxial semi-rígido</v>
      </c>
      <c r="U812" s="18"/>
      <c r="V812" s="13"/>
    </row>
    <row r="813" customFormat="false" ht="15.75" hidden="true" customHeight="true" outlineLevel="0" collapsed="false">
      <c r="A813" s="4" t="str">
        <f aca="false">Def_Sistemas_Conectores_Cabos!$A$22</f>
        <v>BPM de elétrons</v>
      </c>
      <c r="B813" s="5" t="str">
        <f aca="false">Datas_Entregas!$A$3</f>
        <v>BTS/Anel</v>
      </c>
      <c r="C813" s="6" t="n">
        <f aca="false" t="array" ref="C813:C813">INDEX(Datas_Entregas!$B$2:$B$100, MATCH(B813, Datas_Entregas!$A$2:$A$100, 0), 1)</f>
        <v>43296</v>
      </c>
      <c r="D813" s="5" t="str">
        <f aca="false">Def_Status_Montagem!$A$4</f>
        <v>Comprado / Esperando entrega</v>
      </c>
      <c r="E813" s="4" t="str">
        <f aca="false">Def_Status_Montagem!$B$4</f>
        <v>Contratada (inclui etiqueta)</v>
      </c>
      <c r="F813" s="7"/>
      <c r="G813" s="8"/>
      <c r="H813" s="7" t="str">
        <f aca="false" t="array" ref="H813:H813">INDEX(Def_Instancias_Equipamentos!$E$2:$E$4986, MATCH(K813, Def_Instancias_Equipamentos!$D$2:$D$4986, 0), 1)</f>
        <v>SI-16C1</v>
      </c>
      <c r="I813" s="8" t="str">
        <f aca="false" t="array" ref="I813:I813">INDEX(Def_Instancias_Equipamentos!$E$2:$E$4986, MATCH(L813, Def_Instancias_Equipamentos!$D$2:$D$4986, 0), 1)</f>
        <v>SI-16C1</v>
      </c>
      <c r="J813" s="8" t="str">
        <f aca="false">IF(H813=I813, "INTERNO", "EXTERNO")</f>
        <v>INTERNO</v>
      </c>
      <c r="K813" s="9" t="str">
        <f aca="false">Def_Instancias_Equipamentos!$D$490</f>
        <v>SI-16C1:DI-BPMPkup-1</v>
      </c>
      <c r="L813" s="4" t="str">
        <f aca="false">Def_Instancias_Equipamentos!$D$1012</f>
        <v>SI-16C1:DI-BPMSigPatch-1</v>
      </c>
      <c r="M813" s="10" t="s">
        <v>69</v>
      </c>
      <c r="N813" s="17" t="s">
        <v>84</v>
      </c>
      <c r="O813" s="9" t="str">
        <f aca="false">Def_Sistemas_Conectores_Cabos!$B$8</f>
        <v>SMA-RP 50-ohm</v>
      </c>
      <c r="P813" s="4" t="str">
        <f aca="false">Def_Sistemas_Conectores_Cabos!$B$8</f>
        <v>SMA-RP 50-ohm</v>
      </c>
      <c r="Q813" s="8" t="s">
        <v>85</v>
      </c>
      <c r="R813" s="11" t="n">
        <v>0.5</v>
      </c>
      <c r="S813" s="11" t="n">
        <v>0.5</v>
      </c>
      <c r="T813" s="4" t="str">
        <f aca="false">Def_Sistemas_Conectores_Cabos!$C$8</f>
        <v>Cabo coaxial semi-rígido</v>
      </c>
      <c r="U813" s="18"/>
      <c r="V813" s="13"/>
    </row>
    <row r="814" customFormat="false" ht="15.75" hidden="true" customHeight="true" outlineLevel="0" collapsed="false">
      <c r="A814" s="4" t="str">
        <f aca="false">Def_Sistemas_Conectores_Cabos!$A$22</f>
        <v>BPM de elétrons</v>
      </c>
      <c r="B814" s="5" t="str">
        <f aca="false">Datas_Entregas!$A$3</f>
        <v>BTS/Anel</v>
      </c>
      <c r="C814" s="6" t="n">
        <f aca="false" t="array" ref="C814:C814">INDEX(Datas_Entregas!$B$2:$B$100, MATCH(B814, Datas_Entregas!$A$2:$A$100, 0), 1)</f>
        <v>43296</v>
      </c>
      <c r="D814" s="5" t="str">
        <f aca="false">Def_Status_Montagem!$A$4</f>
        <v>Comprado / Esperando entrega</v>
      </c>
      <c r="E814" s="4" t="str">
        <f aca="false">Def_Status_Montagem!$B$4</f>
        <v>Contratada (inclui etiqueta)</v>
      </c>
      <c r="F814" s="7"/>
      <c r="G814" s="8"/>
      <c r="H814" s="7" t="str">
        <f aca="false" t="array" ref="H814:H814">INDEX(Def_Instancias_Equipamentos!$E$2:$E$4986, MATCH(K814, Def_Instancias_Equipamentos!$D$2:$D$4986, 0), 1)</f>
        <v>SI-16C1</v>
      </c>
      <c r="I814" s="8" t="str">
        <f aca="false" t="array" ref="I814:I814">INDEX(Def_Instancias_Equipamentos!$E$2:$E$4986, MATCH(L814, Def_Instancias_Equipamentos!$D$2:$D$4986, 0), 1)</f>
        <v>SI-16C1</v>
      </c>
      <c r="J814" s="8" t="str">
        <f aca="false">IF(H814=I814, "INTERNO", "EXTERNO")</f>
        <v>INTERNO</v>
      </c>
      <c r="K814" s="9" t="str">
        <f aca="false">Def_Instancias_Equipamentos!$D$491</f>
        <v>SI-16C1:DI-BPMPkup-2</v>
      </c>
      <c r="L814" s="4" t="str">
        <f aca="false">Def_Instancias_Equipamentos!$D$1013</f>
        <v>SI-16C1:DI-BPMSigPatch-2</v>
      </c>
      <c r="M814" s="10" t="s">
        <v>69</v>
      </c>
      <c r="N814" s="17" t="s">
        <v>84</v>
      </c>
      <c r="O814" s="9" t="str">
        <f aca="false">Def_Sistemas_Conectores_Cabos!$B$8</f>
        <v>SMA-RP 50-ohm</v>
      </c>
      <c r="P814" s="4" t="str">
        <f aca="false">Def_Sistemas_Conectores_Cabos!$B$8</f>
        <v>SMA-RP 50-ohm</v>
      </c>
      <c r="Q814" s="8" t="s">
        <v>85</v>
      </c>
      <c r="R814" s="11" t="n">
        <v>0.5</v>
      </c>
      <c r="S814" s="11" t="n">
        <v>0.5</v>
      </c>
      <c r="T814" s="4" t="str">
        <f aca="false">Def_Sistemas_Conectores_Cabos!$C$8</f>
        <v>Cabo coaxial semi-rígido</v>
      </c>
      <c r="U814" s="18"/>
      <c r="V814" s="13"/>
    </row>
    <row r="815" customFormat="false" ht="15.75" hidden="true" customHeight="true" outlineLevel="0" collapsed="false">
      <c r="A815" s="4" t="str">
        <f aca="false">Def_Sistemas_Conectores_Cabos!$A$22</f>
        <v>BPM de elétrons</v>
      </c>
      <c r="B815" s="5" t="str">
        <f aca="false">Datas_Entregas!$A$3</f>
        <v>BTS/Anel</v>
      </c>
      <c r="C815" s="6" t="n">
        <f aca="false" t="array" ref="C815:C815">INDEX(Datas_Entregas!$B$2:$B$100, MATCH(B815, Datas_Entregas!$A$2:$A$100, 0), 1)</f>
        <v>43296</v>
      </c>
      <c r="D815" s="5" t="str">
        <f aca="false">Def_Status_Montagem!$A$4</f>
        <v>Comprado / Esperando entrega</v>
      </c>
      <c r="E815" s="4" t="str">
        <f aca="false">Def_Status_Montagem!$B$4</f>
        <v>Contratada (inclui etiqueta)</v>
      </c>
      <c r="F815" s="7"/>
      <c r="G815" s="8"/>
      <c r="H815" s="7" t="str">
        <f aca="false" t="array" ref="H815:H815">INDEX(Def_Instancias_Equipamentos!$E$2:$E$4986, MATCH(K815, Def_Instancias_Equipamentos!$D$2:$D$4986, 0), 1)</f>
        <v>SI-16C2</v>
      </c>
      <c r="I815" s="8" t="str">
        <f aca="false" t="array" ref="I815:I815">INDEX(Def_Instancias_Equipamentos!$E$2:$E$4986, MATCH(L815, Def_Instancias_Equipamentos!$D$2:$D$4986, 0), 1)</f>
        <v>SI-16C2</v>
      </c>
      <c r="J815" s="8" t="str">
        <f aca="false">IF(H815=I815, "INTERNO", "EXTERNO")</f>
        <v>INTERNO</v>
      </c>
      <c r="K815" s="9" t="str">
        <f aca="false">Def_Instancias_Equipamentos!$D$492</f>
        <v>SI-16C2:DI-BPMPkup</v>
      </c>
      <c r="L815" s="4" t="str">
        <f aca="false">Def_Instancias_Equipamentos!$D$1014</f>
        <v>SI-16C2:DI-BPMSigPatch</v>
      </c>
      <c r="M815" s="10" t="s">
        <v>69</v>
      </c>
      <c r="N815" s="17" t="s">
        <v>84</v>
      </c>
      <c r="O815" s="9" t="str">
        <f aca="false">Def_Sistemas_Conectores_Cabos!$B$8</f>
        <v>SMA-RP 50-ohm</v>
      </c>
      <c r="P815" s="4" t="str">
        <f aca="false">Def_Sistemas_Conectores_Cabos!$B$8</f>
        <v>SMA-RP 50-ohm</v>
      </c>
      <c r="Q815" s="8" t="s">
        <v>85</v>
      </c>
      <c r="R815" s="11" t="n">
        <v>0.5</v>
      </c>
      <c r="S815" s="11" t="n">
        <v>0.5</v>
      </c>
      <c r="T815" s="4" t="str">
        <f aca="false">Def_Sistemas_Conectores_Cabos!$C$8</f>
        <v>Cabo coaxial semi-rígido</v>
      </c>
      <c r="U815" s="18"/>
      <c r="V815" s="13"/>
    </row>
    <row r="816" customFormat="false" ht="15.75" hidden="true" customHeight="true" outlineLevel="0" collapsed="false">
      <c r="A816" s="4" t="str">
        <f aca="false">Def_Sistemas_Conectores_Cabos!$A$22</f>
        <v>BPM de elétrons</v>
      </c>
      <c r="B816" s="5" t="str">
        <f aca="false">Datas_Entregas!$A$3</f>
        <v>BTS/Anel</v>
      </c>
      <c r="C816" s="6" t="n">
        <f aca="false" t="array" ref="C816:C816">INDEX(Datas_Entregas!$B$2:$B$100, MATCH(B816, Datas_Entregas!$A$2:$A$100, 0), 1)</f>
        <v>43296</v>
      </c>
      <c r="D816" s="5" t="str">
        <f aca="false">Def_Status_Montagem!$A$4</f>
        <v>Comprado / Esperando entrega</v>
      </c>
      <c r="E816" s="4" t="str">
        <f aca="false">Def_Status_Montagem!$B$4</f>
        <v>Contratada (inclui etiqueta)</v>
      </c>
      <c r="F816" s="7"/>
      <c r="G816" s="8"/>
      <c r="H816" s="7" t="str">
        <f aca="false" t="array" ref="H816:H816">INDEX(Def_Instancias_Equipamentos!$E$2:$E$4986, MATCH(K816, Def_Instancias_Equipamentos!$D$2:$D$4986, 0), 1)</f>
        <v>SI-16C3</v>
      </c>
      <c r="I816" s="8" t="str">
        <f aca="false" t="array" ref="I816:I816">INDEX(Def_Instancias_Equipamentos!$E$2:$E$4986, MATCH(L816, Def_Instancias_Equipamentos!$D$2:$D$4986, 0), 1)</f>
        <v>SI-16C3</v>
      </c>
      <c r="J816" s="8" t="str">
        <f aca="false">IF(H816=I816, "INTERNO", "EXTERNO")</f>
        <v>INTERNO</v>
      </c>
      <c r="K816" s="9" t="str">
        <f aca="false">Def_Instancias_Equipamentos!$D$493</f>
        <v>SI-16C3:DI-BPMPkup-1</v>
      </c>
      <c r="L816" s="4" t="str">
        <f aca="false">Def_Instancias_Equipamentos!$D$1015</f>
        <v>SI-16C3:DI-BPMSigPatch-1</v>
      </c>
      <c r="M816" s="10" t="s">
        <v>69</v>
      </c>
      <c r="N816" s="17" t="s">
        <v>84</v>
      </c>
      <c r="O816" s="9" t="str">
        <f aca="false">Def_Sistemas_Conectores_Cabos!$B$8</f>
        <v>SMA-RP 50-ohm</v>
      </c>
      <c r="P816" s="4" t="str">
        <f aca="false">Def_Sistemas_Conectores_Cabos!$B$8</f>
        <v>SMA-RP 50-ohm</v>
      </c>
      <c r="Q816" s="8" t="s">
        <v>85</v>
      </c>
      <c r="R816" s="11" t="n">
        <v>0.5</v>
      </c>
      <c r="S816" s="11" t="n">
        <v>0.5</v>
      </c>
      <c r="T816" s="4" t="str">
        <f aca="false">Def_Sistemas_Conectores_Cabos!$C$8</f>
        <v>Cabo coaxial semi-rígido</v>
      </c>
      <c r="U816" s="18"/>
      <c r="V816" s="13"/>
    </row>
    <row r="817" customFormat="false" ht="15.75" hidden="true" customHeight="true" outlineLevel="0" collapsed="false">
      <c r="A817" s="4" t="str">
        <f aca="false">Def_Sistemas_Conectores_Cabos!$A$22</f>
        <v>BPM de elétrons</v>
      </c>
      <c r="B817" s="5" t="str">
        <f aca="false">Datas_Entregas!$A$3</f>
        <v>BTS/Anel</v>
      </c>
      <c r="C817" s="6" t="n">
        <f aca="false" t="array" ref="C817:C817">INDEX(Datas_Entregas!$B$2:$B$100, MATCH(B817, Datas_Entregas!$A$2:$A$100, 0), 1)</f>
        <v>43296</v>
      </c>
      <c r="D817" s="5" t="str">
        <f aca="false">Def_Status_Montagem!$A$4</f>
        <v>Comprado / Esperando entrega</v>
      </c>
      <c r="E817" s="4" t="str">
        <f aca="false">Def_Status_Montagem!$B$4</f>
        <v>Contratada (inclui etiqueta)</v>
      </c>
      <c r="F817" s="7"/>
      <c r="G817" s="8"/>
      <c r="H817" s="7" t="str">
        <f aca="false" t="array" ref="H817:H817">INDEX(Def_Instancias_Equipamentos!$E$2:$E$4986, MATCH(K817, Def_Instancias_Equipamentos!$D$2:$D$4986, 0), 1)</f>
        <v>SI-16C3</v>
      </c>
      <c r="I817" s="8" t="str">
        <f aca="false" t="array" ref="I817:I817">INDEX(Def_Instancias_Equipamentos!$E$2:$E$4986, MATCH(L817, Def_Instancias_Equipamentos!$D$2:$D$4986, 0), 1)</f>
        <v>SI-16C3</v>
      </c>
      <c r="J817" s="8" t="str">
        <f aca="false">IF(H817=I817, "INTERNO", "EXTERNO")</f>
        <v>INTERNO</v>
      </c>
      <c r="K817" s="9" t="str">
        <f aca="false">Def_Instancias_Equipamentos!$D$494</f>
        <v>SI-16C3:DI-BPMPkup-2</v>
      </c>
      <c r="L817" s="4" t="str">
        <f aca="false">Def_Instancias_Equipamentos!$D$1016</f>
        <v>SI-16C3:DI-BPMSigPatch-2</v>
      </c>
      <c r="M817" s="10" t="s">
        <v>69</v>
      </c>
      <c r="N817" s="17" t="s">
        <v>84</v>
      </c>
      <c r="O817" s="9" t="str">
        <f aca="false">Def_Sistemas_Conectores_Cabos!$B$8</f>
        <v>SMA-RP 50-ohm</v>
      </c>
      <c r="P817" s="4" t="str">
        <f aca="false">Def_Sistemas_Conectores_Cabos!$B$8</f>
        <v>SMA-RP 50-ohm</v>
      </c>
      <c r="Q817" s="8" t="s">
        <v>85</v>
      </c>
      <c r="R817" s="11" t="n">
        <v>0.5</v>
      </c>
      <c r="S817" s="11" t="n">
        <v>0.5</v>
      </c>
      <c r="T817" s="4" t="str">
        <f aca="false">Def_Sistemas_Conectores_Cabos!$C$8</f>
        <v>Cabo coaxial semi-rígido</v>
      </c>
      <c r="U817" s="18"/>
      <c r="V817" s="13"/>
    </row>
    <row r="818" customFormat="false" ht="15.75" hidden="true" customHeight="true" outlineLevel="0" collapsed="false">
      <c r="A818" s="4" t="str">
        <f aca="false">Def_Sistemas_Conectores_Cabos!$A$22</f>
        <v>BPM de elétrons</v>
      </c>
      <c r="B818" s="5" t="str">
        <f aca="false">Datas_Entregas!$A$3</f>
        <v>BTS/Anel</v>
      </c>
      <c r="C818" s="6" t="n">
        <f aca="false" t="array" ref="C818:C818">INDEX(Datas_Entregas!$B$2:$B$100, MATCH(B818, Datas_Entregas!$A$2:$A$100, 0), 1)</f>
        <v>43296</v>
      </c>
      <c r="D818" s="5" t="str">
        <f aca="false">Def_Status_Montagem!$A$4</f>
        <v>Comprado / Esperando entrega</v>
      </c>
      <c r="E818" s="4" t="str">
        <f aca="false">Def_Status_Montagem!$B$4</f>
        <v>Contratada (inclui etiqueta)</v>
      </c>
      <c r="F818" s="7"/>
      <c r="G818" s="8"/>
      <c r="H818" s="7" t="str">
        <f aca="false" t="array" ref="H818:H818">INDEX(Def_Instancias_Equipamentos!$E$2:$E$4986, MATCH(K818, Def_Instancias_Equipamentos!$D$2:$D$4986, 0), 1)</f>
        <v>SI-16C4</v>
      </c>
      <c r="I818" s="8" t="str">
        <f aca="false" t="array" ref="I818:I818">INDEX(Def_Instancias_Equipamentos!$E$2:$E$4986, MATCH(L818, Def_Instancias_Equipamentos!$D$2:$D$4986, 0), 1)</f>
        <v>SI-16C4</v>
      </c>
      <c r="J818" s="8" t="str">
        <f aca="false">IF(H818=I818, "INTERNO", "EXTERNO")</f>
        <v>INTERNO</v>
      </c>
      <c r="K818" s="9" t="str">
        <f aca="false">Def_Instancias_Equipamentos!$D$495</f>
        <v>SI-16C4:DI-BPMPkup</v>
      </c>
      <c r="L818" s="4" t="str">
        <f aca="false">Def_Instancias_Equipamentos!$D$1017</f>
        <v>SI-16C4:DI-BPMSigPatch</v>
      </c>
      <c r="M818" s="10" t="s">
        <v>69</v>
      </c>
      <c r="N818" s="17" t="s">
        <v>84</v>
      </c>
      <c r="O818" s="9" t="str">
        <f aca="false">Def_Sistemas_Conectores_Cabos!$B$8</f>
        <v>SMA-RP 50-ohm</v>
      </c>
      <c r="P818" s="4" t="str">
        <f aca="false">Def_Sistemas_Conectores_Cabos!$B$8</f>
        <v>SMA-RP 50-ohm</v>
      </c>
      <c r="Q818" s="8" t="s">
        <v>85</v>
      </c>
      <c r="R818" s="11" t="n">
        <v>0.5</v>
      </c>
      <c r="S818" s="11" t="n">
        <v>0.5</v>
      </c>
      <c r="T818" s="4" t="str">
        <f aca="false">Def_Sistemas_Conectores_Cabos!$C$8</f>
        <v>Cabo coaxial semi-rígido</v>
      </c>
      <c r="U818" s="18"/>
      <c r="V818" s="13"/>
    </row>
    <row r="819" customFormat="false" ht="15.75" hidden="true" customHeight="true" outlineLevel="0" collapsed="false">
      <c r="A819" s="4" t="str">
        <f aca="false">Def_Sistemas_Conectores_Cabos!$A$22</f>
        <v>BPM de elétrons</v>
      </c>
      <c r="B819" s="5" t="str">
        <f aca="false">Datas_Entregas!$A$3</f>
        <v>BTS/Anel</v>
      </c>
      <c r="C819" s="6" t="n">
        <f aca="false" t="array" ref="C819:C819">INDEX(Datas_Entregas!$B$2:$B$100, MATCH(B819, Datas_Entregas!$A$2:$A$100, 0), 1)</f>
        <v>43296</v>
      </c>
      <c r="D819" s="5" t="str">
        <f aca="false">Def_Status_Montagem!$A$4</f>
        <v>Comprado / Esperando entrega</v>
      </c>
      <c r="E819" s="4" t="str">
        <f aca="false">Def_Status_Montagem!$B$4</f>
        <v>Contratada (inclui etiqueta)</v>
      </c>
      <c r="F819" s="7"/>
      <c r="G819" s="8"/>
      <c r="H819" s="7" t="str">
        <f aca="false" t="array" ref="H819:H819">INDEX(Def_Instancias_Equipamentos!$E$2:$E$4986, MATCH(K819, Def_Instancias_Equipamentos!$D$2:$D$4986, 0), 1)</f>
        <v>SI-16M1</v>
      </c>
      <c r="I819" s="8" t="str">
        <f aca="false" t="array" ref="I819:I819">INDEX(Def_Instancias_Equipamentos!$E$2:$E$4986, MATCH(L819, Def_Instancias_Equipamentos!$D$2:$D$4986, 0), 1)</f>
        <v>SI-16M1</v>
      </c>
      <c r="J819" s="8" t="str">
        <f aca="false">IF(H819=I819, "INTERNO", "EXTERNO")</f>
        <v>INTERNO</v>
      </c>
      <c r="K819" s="9" t="str">
        <f aca="false">Def_Instancias_Equipamentos!$D$496</f>
        <v>SI-16M1:DI-BPMPkup</v>
      </c>
      <c r="L819" s="4" t="str">
        <f aca="false">Def_Instancias_Equipamentos!$D$1018</f>
        <v>SI-16M1:DI-BPMSigPatch</v>
      </c>
      <c r="M819" s="10" t="s">
        <v>69</v>
      </c>
      <c r="N819" s="17" t="s">
        <v>84</v>
      </c>
      <c r="O819" s="9" t="str">
        <f aca="false">Def_Sistemas_Conectores_Cabos!$B$8</f>
        <v>SMA-RP 50-ohm</v>
      </c>
      <c r="P819" s="4" t="str">
        <f aca="false">Def_Sistemas_Conectores_Cabos!$B$8</f>
        <v>SMA-RP 50-ohm</v>
      </c>
      <c r="Q819" s="8" t="s">
        <v>85</v>
      </c>
      <c r="R819" s="11" t="n">
        <v>0.5</v>
      </c>
      <c r="S819" s="11" t="n">
        <v>0.5</v>
      </c>
      <c r="T819" s="4" t="str">
        <f aca="false">Def_Sistemas_Conectores_Cabos!$C$8</f>
        <v>Cabo coaxial semi-rígido</v>
      </c>
      <c r="U819" s="18"/>
      <c r="V819" s="13"/>
    </row>
    <row r="820" customFormat="false" ht="15.75" hidden="true" customHeight="true" outlineLevel="0" collapsed="false">
      <c r="A820" s="4" t="str">
        <f aca="false">Def_Sistemas_Conectores_Cabos!$A$22</f>
        <v>BPM de elétrons</v>
      </c>
      <c r="B820" s="5" t="str">
        <f aca="false">Datas_Entregas!$A$3</f>
        <v>BTS/Anel</v>
      </c>
      <c r="C820" s="6" t="n">
        <f aca="false" t="array" ref="C820:C820">INDEX(Datas_Entregas!$B$2:$B$100, MATCH(B820, Datas_Entregas!$A$2:$A$100, 0), 1)</f>
        <v>43296</v>
      </c>
      <c r="D820" s="5" t="str">
        <f aca="false">Def_Status_Montagem!$A$4</f>
        <v>Comprado / Esperando entrega</v>
      </c>
      <c r="E820" s="4" t="str">
        <f aca="false">Def_Status_Montagem!$B$4</f>
        <v>Contratada (inclui etiqueta)</v>
      </c>
      <c r="F820" s="7"/>
      <c r="G820" s="8"/>
      <c r="H820" s="7" t="str">
        <f aca="false" t="array" ref="H820:H820">INDEX(Def_Instancias_Equipamentos!$E$2:$E$4986, MATCH(K820, Def_Instancias_Equipamentos!$D$2:$D$4986, 0), 1)</f>
        <v>SI-16M2</v>
      </c>
      <c r="I820" s="8" t="str">
        <f aca="false" t="array" ref="I820:I820">INDEX(Def_Instancias_Equipamentos!$E$2:$E$4986, MATCH(L820, Def_Instancias_Equipamentos!$D$2:$D$4986, 0), 1)</f>
        <v>SI-16M2</v>
      </c>
      <c r="J820" s="8" t="str">
        <f aca="false">IF(H820=I820, "INTERNO", "EXTERNO")</f>
        <v>INTERNO</v>
      </c>
      <c r="K820" s="9" t="str">
        <f aca="false">Def_Instancias_Equipamentos!$D$497</f>
        <v>SI-16M2:DI-BPMPkup</v>
      </c>
      <c r="L820" s="4" t="str">
        <f aca="false">Def_Instancias_Equipamentos!$D$1019</f>
        <v>SI-16M2:DI-BPMSigPatch</v>
      </c>
      <c r="M820" s="10" t="s">
        <v>69</v>
      </c>
      <c r="N820" s="17" t="s">
        <v>84</v>
      </c>
      <c r="O820" s="9" t="str">
        <f aca="false">Def_Sistemas_Conectores_Cabos!$B$8</f>
        <v>SMA-RP 50-ohm</v>
      </c>
      <c r="P820" s="4" t="str">
        <f aca="false">Def_Sistemas_Conectores_Cabos!$B$8</f>
        <v>SMA-RP 50-ohm</v>
      </c>
      <c r="Q820" s="8" t="s">
        <v>85</v>
      </c>
      <c r="R820" s="11" t="n">
        <v>0.5</v>
      </c>
      <c r="S820" s="11" t="n">
        <v>0.5</v>
      </c>
      <c r="T820" s="4" t="str">
        <f aca="false">Def_Sistemas_Conectores_Cabos!$C$8</f>
        <v>Cabo coaxial semi-rígido</v>
      </c>
      <c r="U820" s="18"/>
      <c r="V820" s="13"/>
    </row>
    <row r="821" customFormat="false" ht="15.75" hidden="true" customHeight="true" outlineLevel="0" collapsed="false">
      <c r="A821" s="4" t="str">
        <f aca="false">Def_Sistemas_Conectores_Cabos!$A$22</f>
        <v>BPM de elétrons</v>
      </c>
      <c r="B821" s="5" t="str">
        <f aca="false">Datas_Entregas!$A$3</f>
        <v>BTS/Anel</v>
      </c>
      <c r="C821" s="6" t="n">
        <f aca="false" t="array" ref="C821:C821">INDEX(Datas_Entregas!$B$2:$B$100, MATCH(B821, Datas_Entregas!$A$2:$A$100, 0), 1)</f>
        <v>43296</v>
      </c>
      <c r="D821" s="5" t="str">
        <f aca="false">Def_Status_Montagem!$A$4</f>
        <v>Comprado / Esperando entrega</v>
      </c>
      <c r="E821" s="4" t="str">
        <f aca="false">Def_Status_Montagem!$B$4</f>
        <v>Contratada (inclui etiqueta)</v>
      </c>
      <c r="F821" s="7"/>
      <c r="G821" s="8"/>
      <c r="H821" s="7" t="str">
        <f aca="false" t="array" ref="H821:H821">INDEX(Def_Instancias_Equipamentos!$E$2:$E$4986, MATCH(K821, Def_Instancias_Equipamentos!$D$2:$D$4986, 0), 1)</f>
        <v>SI-16SB</v>
      </c>
      <c r="I821" s="8" t="str">
        <f aca="false" t="array" ref="I821:I821">INDEX(Def_Instancias_Equipamentos!$E$2:$E$4986, MATCH(L821, Def_Instancias_Equipamentos!$D$2:$D$4986, 0), 1)</f>
        <v>SI-16SB</v>
      </c>
      <c r="J821" s="8" t="str">
        <f aca="false">IF(H821=I821, "INTERNO", "EXTERNO")</f>
        <v>INTERNO</v>
      </c>
      <c r="K821" s="9" t="str">
        <f aca="false">Def_Instancias_Equipamentos!$D$560</f>
        <v>SI-16SB:DI-BPMPkup-1</v>
      </c>
      <c r="L821" s="4" t="str">
        <f aca="false">Def_Instancias_Equipamentos!$D$1082</f>
        <v>SI-16SB:DI-BPMSigPatch-1</v>
      </c>
      <c r="M821" s="10" t="s">
        <v>69</v>
      </c>
      <c r="N821" s="17" t="s">
        <v>84</v>
      </c>
      <c r="O821" s="9" t="str">
        <f aca="false">Def_Sistemas_Conectores_Cabos!$B$8</f>
        <v>SMA-RP 50-ohm</v>
      </c>
      <c r="P821" s="4" t="str">
        <f aca="false">Def_Sistemas_Conectores_Cabos!$B$8</f>
        <v>SMA-RP 50-ohm</v>
      </c>
      <c r="Q821" s="8" t="s">
        <v>85</v>
      </c>
      <c r="R821" s="11" t="n">
        <v>0.5</v>
      </c>
      <c r="S821" s="11" t="n">
        <v>0.5</v>
      </c>
      <c r="T821" s="4" t="str">
        <f aca="false">Def_Sistemas_Conectores_Cabos!$C$8</f>
        <v>Cabo coaxial semi-rígido</v>
      </c>
      <c r="U821" s="18"/>
      <c r="V821" s="13"/>
    </row>
    <row r="822" customFormat="false" ht="15.75" hidden="true" customHeight="true" outlineLevel="0" collapsed="false">
      <c r="A822" s="4" t="str">
        <f aca="false">Def_Sistemas_Conectores_Cabos!$A$22</f>
        <v>BPM de elétrons</v>
      </c>
      <c r="B822" s="5" t="str">
        <f aca="false">Datas_Entregas!$A$3</f>
        <v>BTS/Anel</v>
      </c>
      <c r="C822" s="6" t="n">
        <f aca="false" t="array" ref="C822:C822">INDEX(Datas_Entregas!$B$2:$B$100, MATCH(B822, Datas_Entregas!$A$2:$A$100, 0), 1)</f>
        <v>43296</v>
      </c>
      <c r="D822" s="5" t="str">
        <f aca="false">Def_Status_Montagem!$A$4</f>
        <v>Comprado / Esperando entrega</v>
      </c>
      <c r="E822" s="4" t="str">
        <f aca="false">Def_Status_Montagem!$B$4</f>
        <v>Contratada (inclui etiqueta)</v>
      </c>
      <c r="F822" s="7"/>
      <c r="G822" s="8"/>
      <c r="H822" s="7" t="str">
        <f aca="false" t="array" ref="H822:H822">INDEX(Def_Instancias_Equipamentos!$E$2:$E$4986, MATCH(K822, Def_Instancias_Equipamentos!$D$2:$D$4986, 0), 1)</f>
        <v>SI-16SB</v>
      </c>
      <c r="I822" s="8" t="str">
        <f aca="false" t="array" ref="I822:I822">INDEX(Def_Instancias_Equipamentos!$E$2:$E$4986, MATCH(L822, Def_Instancias_Equipamentos!$D$2:$D$4986, 0), 1)</f>
        <v>SI-16SB</v>
      </c>
      <c r="J822" s="8" t="str">
        <f aca="false">IF(H822=I822, "INTERNO", "EXTERNO")</f>
        <v>INTERNO</v>
      </c>
      <c r="K822" s="9" t="str">
        <f aca="false">Def_Instancias_Equipamentos!$D$561</f>
        <v>SI-16SB:DI-BPMPkup-2</v>
      </c>
      <c r="L822" s="4" t="str">
        <f aca="false">Def_Instancias_Equipamentos!$D$1083</f>
        <v>SI-16SB:DI-BPMSigPatch-2</v>
      </c>
      <c r="M822" s="10" t="s">
        <v>69</v>
      </c>
      <c r="N822" s="17" t="s">
        <v>84</v>
      </c>
      <c r="O822" s="9" t="str">
        <f aca="false">Def_Sistemas_Conectores_Cabos!$B$8</f>
        <v>SMA-RP 50-ohm</v>
      </c>
      <c r="P822" s="4" t="str">
        <f aca="false">Def_Sistemas_Conectores_Cabos!$B$8</f>
        <v>SMA-RP 50-ohm</v>
      </c>
      <c r="Q822" s="8" t="s">
        <v>85</v>
      </c>
      <c r="R822" s="11" t="n">
        <v>0.5</v>
      </c>
      <c r="S822" s="11" t="n">
        <v>0.5</v>
      </c>
      <c r="T822" s="4" t="str">
        <f aca="false">Def_Sistemas_Conectores_Cabos!$C$8</f>
        <v>Cabo coaxial semi-rígido</v>
      </c>
      <c r="U822" s="18"/>
      <c r="V822" s="13"/>
    </row>
    <row r="823" customFormat="false" ht="15.75" hidden="true" customHeight="true" outlineLevel="0" collapsed="false">
      <c r="A823" s="4" t="str">
        <f aca="false">Def_Sistemas_Conectores_Cabos!$A$22</f>
        <v>BPM de elétrons</v>
      </c>
      <c r="B823" s="5" t="str">
        <f aca="false">Datas_Entregas!$A$3</f>
        <v>BTS/Anel</v>
      </c>
      <c r="C823" s="6" t="n">
        <f aca="false" t="array" ref="C823:C823">INDEX(Datas_Entregas!$B$2:$B$100, MATCH(B823, Datas_Entregas!$A$2:$A$100, 0), 1)</f>
        <v>43296</v>
      </c>
      <c r="D823" s="5" t="str">
        <f aca="false">Def_Status_Montagem!$A$4</f>
        <v>Comprado / Esperando entrega</v>
      </c>
      <c r="E823" s="4" t="str">
        <f aca="false">Def_Status_Montagem!$B$4</f>
        <v>Contratada (inclui etiqueta)</v>
      </c>
      <c r="F823" s="7"/>
      <c r="G823" s="8"/>
      <c r="H823" s="7" t="str">
        <f aca="false" t="array" ref="H823:H823">INDEX(Def_Instancias_Equipamentos!$E$2:$E$4986, MATCH(K823, Def_Instancias_Equipamentos!$D$2:$D$4986, 0), 1)</f>
        <v>SI-17C1</v>
      </c>
      <c r="I823" s="8" t="str">
        <f aca="false" t="array" ref="I823:I823">INDEX(Def_Instancias_Equipamentos!$E$2:$E$4986, MATCH(L823, Def_Instancias_Equipamentos!$D$2:$D$4986, 0), 1)</f>
        <v>SI-17C1</v>
      </c>
      <c r="J823" s="8" t="str">
        <f aca="false">IF(H823=I823, "INTERNO", "EXTERNO")</f>
        <v>INTERNO</v>
      </c>
      <c r="K823" s="9" t="str">
        <f aca="false">Def_Instancias_Equipamentos!$D$498</f>
        <v>SI-17C1:DI-BPMPkup-1</v>
      </c>
      <c r="L823" s="4" t="str">
        <f aca="false">Def_Instancias_Equipamentos!$D$1020</f>
        <v>SI-17C1:DI-BPMSigPatch-1</v>
      </c>
      <c r="M823" s="10" t="s">
        <v>69</v>
      </c>
      <c r="N823" s="17" t="s">
        <v>84</v>
      </c>
      <c r="O823" s="9" t="str">
        <f aca="false">Def_Sistemas_Conectores_Cabos!$B$8</f>
        <v>SMA-RP 50-ohm</v>
      </c>
      <c r="P823" s="4" t="str">
        <f aca="false">Def_Sistemas_Conectores_Cabos!$B$8</f>
        <v>SMA-RP 50-ohm</v>
      </c>
      <c r="Q823" s="8" t="s">
        <v>85</v>
      </c>
      <c r="R823" s="11" t="n">
        <v>0.5</v>
      </c>
      <c r="S823" s="11" t="n">
        <v>0.5</v>
      </c>
      <c r="T823" s="4" t="str">
        <f aca="false">Def_Sistemas_Conectores_Cabos!$C$8</f>
        <v>Cabo coaxial semi-rígido</v>
      </c>
      <c r="U823" s="18"/>
      <c r="V823" s="13"/>
    </row>
    <row r="824" customFormat="false" ht="15.75" hidden="true" customHeight="true" outlineLevel="0" collapsed="false">
      <c r="A824" s="4" t="str">
        <f aca="false">Def_Sistemas_Conectores_Cabos!$A$22</f>
        <v>BPM de elétrons</v>
      </c>
      <c r="B824" s="5" t="str">
        <f aca="false">Datas_Entregas!$A$3</f>
        <v>BTS/Anel</v>
      </c>
      <c r="C824" s="6" t="n">
        <f aca="false" t="array" ref="C824:C824">INDEX(Datas_Entregas!$B$2:$B$100, MATCH(B824, Datas_Entregas!$A$2:$A$100, 0), 1)</f>
        <v>43296</v>
      </c>
      <c r="D824" s="5" t="str">
        <f aca="false">Def_Status_Montagem!$A$4</f>
        <v>Comprado / Esperando entrega</v>
      </c>
      <c r="E824" s="4" t="str">
        <f aca="false">Def_Status_Montagem!$B$4</f>
        <v>Contratada (inclui etiqueta)</v>
      </c>
      <c r="F824" s="7"/>
      <c r="G824" s="8"/>
      <c r="H824" s="7" t="str">
        <f aca="false" t="array" ref="H824:H824">INDEX(Def_Instancias_Equipamentos!$E$2:$E$4986, MATCH(K824, Def_Instancias_Equipamentos!$D$2:$D$4986, 0), 1)</f>
        <v>SI-17C1</v>
      </c>
      <c r="I824" s="8" t="str">
        <f aca="false" t="array" ref="I824:I824">INDEX(Def_Instancias_Equipamentos!$E$2:$E$4986, MATCH(L824, Def_Instancias_Equipamentos!$D$2:$D$4986, 0), 1)</f>
        <v>SI-17C1</v>
      </c>
      <c r="J824" s="8" t="str">
        <f aca="false">IF(H824=I824, "INTERNO", "EXTERNO")</f>
        <v>INTERNO</v>
      </c>
      <c r="K824" s="9" t="str">
        <f aca="false">Def_Instancias_Equipamentos!$D$499</f>
        <v>SI-17C1:DI-BPMPkup-2</v>
      </c>
      <c r="L824" s="4" t="str">
        <f aca="false">Def_Instancias_Equipamentos!$D$1021</f>
        <v>SI-17C1:DI-BPMSigPatch-2</v>
      </c>
      <c r="M824" s="10" t="s">
        <v>69</v>
      </c>
      <c r="N824" s="17" t="s">
        <v>84</v>
      </c>
      <c r="O824" s="9" t="str">
        <f aca="false">Def_Sistemas_Conectores_Cabos!$B$8</f>
        <v>SMA-RP 50-ohm</v>
      </c>
      <c r="P824" s="4" t="str">
        <f aca="false">Def_Sistemas_Conectores_Cabos!$B$8</f>
        <v>SMA-RP 50-ohm</v>
      </c>
      <c r="Q824" s="8" t="s">
        <v>85</v>
      </c>
      <c r="R824" s="11" t="n">
        <v>0.5</v>
      </c>
      <c r="S824" s="11" t="n">
        <v>0.5</v>
      </c>
      <c r="T824" s="4" t="str">
        <f aca="false">Def_Sistemas_Conectores_Cabos!$C$8</f>
        <v>Cabo coaxial semi-rígido</v>
      </c>
      <c r="U824" s="18"/>
      <c r="V824" s="13"/>
    </row>
    <row r="825" customFormat="false" ht="15.75" hidden="true" customHeight="true" outlineLevel="0" collapsed="false">
      <c r="A825" s="4" t="str">
        <f aca="false">Def_Sistemas_Conectores_Cabos!$A$22</f>
        <v>BPM de elétrons</v>
      </c>
      <c r="B825" s="5" t="str">
        <f aca="false">Datas_Entregas!$A$3</f>
        <v>BTS/Anel</v>
      </c>
      <c r="C825" s="6" t="n">
        <f aca="false" t="array" ref="C825:C825">INDEX(Datas_Entregas!$B$2:$B$100, MATCH(B825, Datas_Entregas!$A$2:$A$100, 0), 1)</f>
        <v>43296</v>
      </c>
      <c r="D825" s="5" t="str">
        <f aca="false">Def_Status_Montagem!$A$4</f>
        <v>Comprado / Esperando entrega</v>
      </c>
      <c r="E825" s="4" t="str">
        <f aca="false">Def_Status_Montagem!$B$4</f>
        <v>Contratada (inclui etiqueta)</v>
      </c>
      <c r="F825" s="7"/>
      <c r="G825" s="8"/>
      <c r="H825" s="7" t="str">
        <f aca="false" t="array" ref="H825:H825">INDEX(Def_Instancias_Equipamentos!$E$2:$E$4986, MATCH(K825, Def_Instancias_Equipamentos!$D$2:$D$4986, 0), 1)</f>
        <v>SI-17C2</v>
      </c>
      <c r="I825" s="8" t="str">
        <f aca="false" t="array" ref="I825:I825">INDEX(Def_Instancias_Equipamentos!$E$2:$E$4986, MATCH(L825, Def_Instancias_Equipamentos!$D$2:$D$4986, 0), 1)</f>
        <v>SI-17C2</v>
      </c>
      <c r="J825" s="8" t="str">
        <f aca="false">IF(H825=I825, "INTERNO", "EXTERNO")</f>
        <v>INTERNO</v>
      </c>
      <c r="K825" s="9" t="str">
        <f aca="false">Def_Instancias_Equipamentos!$D$500</f>
        <v>SI-17C2:DI-BPMPkup</v>
      </c>
      <c r="L825" s="4" t="str">
        <f aca="false">Def_Instancias_Equipamentos!$D$1022</f>
        <v>SI-17C2:DI-BPMSigPatch</v>
      </c>
      <c r="M825" s="10" t="s">
        <v>69</v>
      </c>
      <c r="N825" s="17" t="s">
        <v>84</v>
      </c>
      <c r="O825" s="9" t="str">
        <f aca="false">Def_Sistemas_Conectores_Cabos!$B$8</f>
        <v>SMA-RP 50-ohm</v>
      </c>
      <c r="P825" s="4" t="str">
        <f aca="false">Def_Sistemas_Conectores_Cabos!$B$8</f>
        <v>SMA-RP 50-ohm</v>
      </c>
      <c r="Q825" s="8" t="s">
        <v>85</v>
      </c>
      <c r="R825" s="11" t="n">
        <v>0.5</v>
      </c>
      <c r="S825" s="11" t="n">
        <v>0.5</v>
      </c>
      <c r="T825" s="4" t="str">
        <f aca="false">Def_Sistemas_Conectores_Cabos!$C$8</f>
        <v>Cabo coaxial semi-rígido</v>
      </c>
      <c r="U825" s="18"/>
      <c r="V825" s="13"/>
    </row>
    <row r="826" customFormat="false" ht="15.75" hidden="true" customHeight="true" outlineLevel="0" collapsed="false">
      <c r="A826" s="4" t="str">
        <f aca="false">Def_Sistemas_Conectores_Cabos!$A$22</f>
        <v>BPM de elétrons</v>
      </c>
      <c r="B826" s="5" t="str">
        <f aca="false">Datas_Entregas!$A$3</f>
        <v>BTS/Anel</v>
      </c>
      <c r="C826" s="6" t="n">
        <f aca="false" t="array" ref="C826:C826">INDEX(Datas_Entregas!$B$2:$B$100, MATCH(B826, Datas_Entregas!$A$2:$A$100, 0), 1)</f>
        <v>43296</v>
      </c>
      <c r="D826" s="5" t="str">
        <f aca="false">Def_Status_Montagem!$A$4</f>
        <v>Comprado / Esperando entrega</v>
      </c>
      <c r="E826" s="4" t="str">
        <f aca="false">Def_Status_Montagem!$B$4</f>
        <v>Contratada (inclui etiqueta)</v>
      </c>
      <c r="F826" s="7"/>
      <c r="G826" s="8"/>
      <c r="H826" s="7" t="str">
        <f aca="false" t="array" ref="H826:H826">INDEX(Def_Instancias_Equipamentos!$E$2:$E$4986, MATCH(K826, Def_Instancias_Equipamentos!$D$2:$D$4986, 0), 1)</f>
        <v>SI-17C3</v>
      </c>
      <c r="I826" s="8" t="str">
        <f aca="false" t="array" ref="I826:I826">INDEX(Def_Instancias_Equipamentos!$E$2:$E$4986, MATCH(L826, Def_Instancias_Equipamentos!$D$2:$D$4986, 0), 1)</f>
        <v>SI-17C3</v>
      </c>
      <c r="J826" s="8" t="str">
        <f aca="false">IF(H826=I826, "INTERNO", "EXTERNO")</f>
        <v>INTERNO</v>
      </c>
      <c r="K826" s="9" t="str">
        <f aca="false">Def_Instancias_Equipamentos!$D$501</f>
        <v>SI-17C3:DI-BPMPkup-1</v>
      </c>
      <c r="L826" s="4" t="str">
        <f aca="false">Def_Instancias_Equipamentos!$D$1023</f>
        <v>SI-17C3:DI-BPMSigPatch-1</v>
      </c>
      <c r="M826" s="10" t="s">
        <v>69</v>
      </c>
      <c r="N826" s="17" t="s">
        <v>84</v>
      </c>
      <c r="O826" s="9" t="str">
        <f aca="false">Def_Sistemas_Conectores_Cabos!$B$8</f>
        <v>SMA-RP 50-ohm</v>
      </c>
      <c r="P826" s="4" t="str">
        <f aca="false">Def_Sistemas_Conectores_Cabos!$B$8</f>
        <v>SMA-RP 50-ohm</v>
      </c>
      <c r="Q826" s="8" t="s">
        <v>85</v>
      </c>
      <c r="R826" s="11" t="n">
        <v>0.5</v>
      </c>
      <c r="S826" s="11" t="n">
        <v>0.5</v>
      </c>
      <c r="T826" s="4" t="str">
        <f aca="false">Def_Sistemas_Conectores_Cabos!$C$8</f>
        <v>Cabo coaxial semi-rígido</v>
      </c>
      <c r="U826" s="18"/>
      <c r="V826" s="13"/>
    </row>
    <row r="827" customFormat="false" ht="15.75" hidden="true" customHeight="true" outlineLevel="0" collapsed="false">
      <c r="A827" s="4" t="str">
        <f aca="false">Def_Sistemas_Conectores_Cabos!$A$22</f>
        <v>BPM de elétrons</v>
      </c>
      <c r="B827" s="5" t="str">
        <f aca="false">Datas_Entregas!$A$3</f>
        <v>BTS/Anel</v>
      </c>
      <c r="C827" s="6" t="n">
        <f aca="false" t="array" ref="C827:C827">INDEX(Datas_Entregas!$B$2:$B$100, MATCH(B827, Datas_Entregas!$A$2:$A$100, 0), 1)</f>
        <v>43296</v>
      </c>
      <c r="D827" s="5" t="str">
        <f aca="false">Def_Status_Montagem!$A$4</f>
        <v>Comprado / Esperando entrega</v>
      </c>
      <c r="E827" s="4" t="str">
        <f aca="false">Def_Status_Montagem!$B$4</f>
        <v>Contratada (inclui etiqueta)</v>
      </c>
      <c r="F827" s="7"/>
      <c r="G827" s="8"/>
      <c r="H827" s="7" t="str">
        <f aca="false" t="array" ref="H827:H827">INDEX(Def_Instancias_Equipamentos!$E$2:$E$4986, MATCH(K827, Def_Instancias_Equipamentos!$D$2:$D$4986, 0), 1)</f>
        <v>SI-17C3</v>
      </c>
      <c r="I827" s="8" t="str">
        <f aca="false" t="array" ref="I827:I827">INDEX(Def_Instancias_Equipamentos!$E$2:$E$4986, MATCH(L827, Def_Instancias_Equipamentos!$D$2:$D$4986, 0), 1)</f>
        <v>SI-17C3</v>
      </c>
      <c r="J827" s="8" t="str">
        <f aca="false">IF(H827=I827, "INTERNO", "EXTERNO")</f>
        <v>INTERNO</v>
      </c>
      <c r="K827" s="9" t="str">
        <f aca="false">Def_Instancias_Equipamentos!$D$502</f>
        <v>SI-17C3:DI-BPMPkup-2</v>
      </c>
      <c r="L827" s="4" t="str">
        <f aca="false">Def_Instancias_Equipamentos!$D$1024</f>
        <v>SI-17C3:DI-BPMSigPatch-2</v>
      </c>
      <c r="M827" s="10" t="s">
        <v>69</v>
      </c>
      <c r="N827" s="17" t="s">
        <v>84</v>
      </c>
      <c r="O827" s="9" t="str">
        <f aca="false">Def_Sistemas_Conectores_Cabos!$B$8</f>
        <v>SMA-RP 50-ohm</v>
      </c>
      <c r="P827" s="4" t="str">
        <f aca="false">Def_Sistemas_Conectores_Cabos!$B$8</f>
        <v>SMA-RP 50-ohm</v>
      </c>
      <c r="Q827" s="8" t="s">
        <v>85</v>
      </c>
      <c r="R827" s="11" t="n">
        <v>0.5</v>
      </c>
      <c r="S827" s="11" t="n">
        <v>0.5</v>
      </c>
      <c r="T827" s="4" t="str">
        <f aca="false">Def_Sistemas_Conectores_Cabos!$C$8</f>
        <v>Cabo coaxial semi-rígido</v>
      </c>
      <c r="U827" s="18"/>
      <c r="V827" s="13"/>
    </row>
    <row r="828" customFormat="false" ht="15.75" hidden="true" customHeight="true" outlineLevel="0" collapsed="false">
      <c r="A828" s="4" t="str">
        <f aca="false">Def_Sistemas_Conectores_Cabos!$A$22</f>
        <v>BPM de elétrons</v>
      </c>
      <c r="B828" s="5" t="str">
        <f aca="false">Datas_Entregas!$A$3</f>
        <v>BTS/Anel</v>
      </c>
      <c r="C828" s="6" t="n">
        <f aca="false" t="array" ref="C828:C828">INDEX(Datas_Entregas!$B$2:$B$100, MATCH(B828, Datas_Entregas!$A$2:$A$100, 0), 1)</f>
        <v>43296</v>
      </c>
      <c r="D828" s="5" t="str">
        <f aca="false">Def_Status_Montagem!$A$4</f>
        <v>Comprado / Esperando entrega</v>
      </c>
      <c r="E828" s="4" t="str">
        <f aca="false">Def_Status_Montagem!$B$4</f>
        <v>Contratada (inclui etiqueta)</v>
      </c>
      <c r="F828" s="7"/>
      <c r="G828" s="8"/>
      <c r="H828" s="7" t="str">
        <f aca="false" t="array" ref="H828:H828">INDEX(Def_Instancias_Equipamentos!$E$2:$E$4986, MATCH(K828, Def_Instancias_Equipamentos!$D$2:$D$4986, 0), 1)</f>
        <v>SI-17C4</v>
      </c>
      <c r="I828" s="8" t="str">
        <f aca="false" t="array" ref="I828:I828">INDEX(Def_Instancias_Equipamentos!$E$2:$E$4986, MATCH(L828, Def_Instancias_Equipamentos!$D$2:$D$4986, 0), 1)</f>
        <v>SI-17C4</v>
      </c>
      <c r="J828" s="8" t="str">
        <f aca="false">IF(H828=I828, "INTERNO", "EXTERNO")</f>
        <v>INTERNO</v>
      </c>
      <c r="K828" s="9" t="str">
        <f aca="false">Def_Instancias_Equipamentos!$D$503</f>
        <v>SI-17C4:DI-BPMPkup</v>
      </c>
      <c r="L828" s="4" t="str">
        <f aca="false">Def_Instancias_Equipamentos!$D$1025</f>
        <v>SI-17C4:DI-BPMSigPatch</v>
      </c>
      <c r="M828" s="10" t="s">
        <v>69</v>
      </c>
      <c r="N828" s="17" t="s">
        <v>84</v>
      </c>
      <c r="O828" s="9" t="str">
        <f aca="false">Def_Sistemas_Conectores_Cabos!$B$8</f>
        <v>SMA-RP 50-ohm</v>
      </c>
      <c r="P828" s="4" t="str">
        <f aca="false">Def_Sistemas_Conectores_Cabos!$B$8</f>
        <v>SMA-RP 50-ohm</v>
      </c>
      <c r="Q828" s="8" t="s">
        <v>85</v>
      </c>
      <c r="R828" s="11" t="n">
        <v>0.5</v>
      </c>
      <c r="S828" s="11" t="n">
        <v>0.5</v>
      </c>
      <c r="T828" s="4" t="str">
        <f aca="false">Def_Sistemas_Conectores_Cabos!$C$8</f>
        <v>Cabo coaxial semi-rígido</v>
      </c>
      <c r="U828" s="18"/>
      <c r="V828" s="13"/>
    </row>
    <row r="829" customFormat="false" ht="15.75" hidden="true" customHeight="true" outlineLevel="0" collapsed="false">
      <c r="A829" s="4" t="str">
        <f aca="false">Def_Sistemas_Conectores_Cabos!$A$22</f>
        <v>BPM de elétrons</v>
      </c>
      <c r="B829" s="5" t="str">
        <f aca="false">Datas_Entregas!$A$3</f>
        <v>BTS/Anel</v>
      </c>
      <c r="C829" s="6" t="n">
        <f aca="false" t="array" ref="C829:C829">INDEX(Datas_Entregas!$B$2:$B$100, MATCH(B829, Datas_Entregas!$A$2:$A$100, 0), 1)</f>
        <v>43296</v>
      </c>
      <c r="D829" s="5" t="str">
        <f aca="false">Def_Status_Montagem!$A$4</f>
        <v>Comprado / Esperando entrega</v>
      </c>
      <c r="E829" s="4" t="str">
        <f aca="false">Def_Status_Montagem!$B$4</f>
        <v>Contratada (inclui etiqueta)</v>
      </c>
      <c r="F829" s="7"/>
      <c r="G829" s="8"/>
      <c r="H829" s="7" t="str">
        <f aca="false" t="array" ref="H829:H829">INDEX(Def_Instancias_Equipamentos!$E$2:$E$4986, MATCH(K829, Def_Instancias_Equipamentos!$D$2:$D$4986, 0), 1)</f>
        <v>SI-17M1</v>
      </c>
      <c r="I829" s="8" t="str">
        <f aca="false" t="array" ref="I829:I829">INDEX(Def_Instancias_Equipamentos!$E$2:$E$4986, MATCH(L829, Def_Instancias_Equipamentos!$D$2:$D$4986, 0), 1)</f>
        <v>SI-17M1</v>
      </c>
      <c r="J829" s="8" t="str">
        <f aca="false">IF(H829=I829, "INTERNO", "EXTERNO")</f>
        <v>INTERNO</v>
      </c>
      <c r="K829" s="9" t="str">
        <f aca="false">Def_Instancias_Equipamentos!$D$504</f>
        <v>SI-17M1:DI-BPMPkup</v>
      </c>
      <c r="L829" s="4" t="str">
        <f aca="false">Def_Instancias_Equipamentos!$D$1026</f>
        <v>SI-17M1:DI-BPMSigPatch</v>
      </c>
      <c r="M829" s="10" t="s">
        <v>69</v>
      </c>
      <c r="N829" s="17" t="s">
        <v>84</v>
      </c>
      <c r="O829" s="9" t="str">
        <f aca="false">Def_Sistemas_Conectores_Cabos!$B$8</f>
        <v>SMA-RP 50-ohm</v>
      </c>
      <c r="P829" s="4" t="str">
        <f aca="false">Def_Sistemas_Conectores_Cabos!$B$8</f>
        <v>SMA-RP 50-ohm</v>
      </c>
      <c r="Q829" s="8" t="s">
        <v>85</v>
      </c>
      <c r="R829" s="11" t="n">
        <v>0.5</v>
      </c>
      <c r="S829" s="11" t="n">
        <v>0.5</v>
      </c>
      <c r="T829" s="4" t="str">
        <f aca="false">Def_Sistemas_Conectores_Cabos!$C$8</f>
        <v>Cabo coaxial semi-rígido</v>
      </c>
      <c r="U829" s="18"/>
      <c r="V829" s="13"/>
    </row>
    <row r="830" customFormat="false" ht="15.75" hidden="true" customHeight="true" outlineLevel="0" collapsed="false">
      <c r="A830" s="4" t="str">
        <f aca="false">Def_Sistemas_Conectores_Cabos!$A$22</f>
        <v>BPM de elétrons</v>
      </c>
      <c r="B830" s="5" t="str">
        <f aca="false">Datas_Entregas!$A$3</f>
        <v>BTS/Anel</v>
      </c>
      <c r="C830" s="6" t="n">
        <f aca="false" t="array" ref="C830:C830">INDEX(Datas_Entregas!$B$2:$B$100, MATCH(B830, Datas_Entregas!$A$2:$A$100, 0), 1)</f>
        <v>43296</v>
      </c>
      <c r="D830" s="5" t="str">
        <f aca="false">Def_Status_Montagem!$A$4</f>
        <v>Comprado / Esperando entrega</v>
      </c>
      <c r="E830" s="4" t="str">
        <f aca="false">Def_Status_Montagem!$B$4</f>
        <v>Contratada (inclui etiqueta)</v>
      </c>
      <c r="F830" s="7"/>
      <c r="G830" s="8"/>
      <c r="H830" s="7" t="str">
        <f aca="false" t="array" ref="H830:H830">INDEX(Def_Instancias_Equipamentos!$E$2:$E$4986, MATCH(K830, Def_Instancias_Equipamentos!$D$2:$D$4986, 0), 1)</f>
        <v>SI-17M2</v>
      </c>
      <c r="I830" s="8" t="str">
        <f aca="false" t="array" ref="I830:I830">INDEX(Def_Instancias_Equipamentos!$E$2:$E$4986, MATCH(L830, Def_Instancias_Equipamentos!$D$2:$D$4986, 0), 1)</f>
        <v>SI-17M2</v>
      </c>
      <c r="J830" s="8" t="str">
        <f aca="false">IF(H830=I830, "INTERNO", "EXTERNO")</f>
        <v>INTERNO</v>
      </c>
      <c r="K830" s="9" t="str">
        <f aca="false">Def_Instancias_Equipamentos!$D$505</f>
        <v>SI-17M2:DI-BPMPkup</v>
      </c>
      <c r="L830" s="4" t="str">
        <f aca="false">Def_Instancias_Equipamentos!$D$1027</f>
        <v>SI-17M2:DI-BPMSigPatch</v>
      </c>
      <c r="M830" s="10" t="s">
        <v>69</v>
      </c>
      <c r="N830" s="17" t="s">
        <v>84</v>
      </c>
      <c r="O830" s="9" t="str">
        <f aca="false">Def_Sistemas_Conectores_Cabos!$B$8</f>
        <v>SMA-RP 50-ohm</v>
      </c>
      <c r="P830" s="4" t="str">
        <f aca="false">Def_Sistemas_Conectores_Cabos!$B$8</f>
        <v>SMA-RP 50-ohm</v>
      </c>
      <c r="Q830" s="8" t="s">
        <v>85</v>
      </c>
      <c r="R830" s="11" t="n">
        <v>0.5</v>
      </c>
      <c r="S830" s="11" t="n">
        <v>0.5</v>
      </c>
      <c r="T830" s="4" t="str">
        <f aca="false">Def_Sistemas_Conectores_Cabos!$C$8</f>
        <v>Cabo coaxial semi-rígido</v>
      </c>
      <c r="U830" s="18"/>
      <c r="V830" s="13"/>
    </row>
    <row r="831" customFormat="false" ht="15.75" hidden="true" customHeight="true" outlineLevel="0" collapsed="false">
      <c r="A831" s="4" t="str">
        <f aca="false">Def_Sistemas_Conectores_Cabos!$A$22</f>
        <v>BPM de elétrons</v>
      </c>
      <c r="B831" s="5" t="str">
        <f aca="false">Datas_Entregas!$A$3</f>
        <v>BTS/Anel</v>
      </c>
      <c r="C831" s="6" t="n">
        <f aca="false" t="array" ref="C831:C831">INDEX(Datas_Entregas!$B$2:$B$100, MATCH(B831, Datas_Entregas!$A$2:$A$100, 0), 1)</f>
        <v>43296</v>
      </c>
      <c r="D831" s="5" t="str">
        <f aca="false">Def_Status_Montagem!$A$4</f>
        <v>Comprado / Esperando entrega</v>
      </c>
      <c r="E831" s="4" t="str">
        <f aca="false">Def_Status_Montagem!$B$4</f>
        <v>Contratada (inclui etiqueta)</v>
      </c>
      <c r="F831" s="7"/>
      <c r="G831" s="8"/>
      <c r="H831" s="7" t="str">
        <f aca="false" t="array" ref="H831:H831">INDEX(Def_Instancias_Equipamentos!$E$2:$E$4986, MATCH(K831, Def_Instancias_Equipamentos!$D$2:$D$4986, 0), 1)</f>
        <v>SI-17SA</v>
      </c>
      <c r="I831" s="8" t="str">
        <f aca="false" t="array" ref="I831:I831">INDEX(Def_Instancias_Equipamentos!$E$2:$E$4986, MATCH(L831, Def_Instancias_Equipamentos!$D$2:$D$4986, 0), 1)</f>
        <v>SI-17SA</v>
      </c>
      <c r="J831" s="8" t="str">
        <f aca="false">IF(H831=I831, "INTERNO", "EXTERNO")</f>
        <v>INTERNO</v>
      </c>
      <c r="K831" s="9" t="str">
        <f aca="false">Def_Instancias_Equipamentos!$D$562</f>
        <v>SI-17SA:DI-BPMPkup-1</v>
      </c>
      <c r="L831" s="4" t="str">
        <f aca="false">Def_Instancias_Equipamentos!$D$1084</f>
        <v>SI-17SA:DI-BPMSigPatch-1</v>
      </c>
      <c r="M831" s="10" t="s">
        <v>69</v>
      </c>
      <c r="N831" s="17" t="s">
        <v>84</v>
      </c>
      <c r="O831" s="9" t="str">
        <f aca="false">Def_Sistemas_Conectores_Cabos!$B$8</f>
        <v>SMA-RP 50-ohm</v>
      </c>
      <c r="P831" s="4" t="str">
        <f aca="false">Def_Sistemas_Conectores_Cabos!$B$8</f>
        <v>SMA-RP 50-ohm</v>
      </c>
      <c r="Q831" s="8" t="s">
        <v>85</v>
      </c>
      <c r="R831" s="11" t="n">
        <v>0.5</v>
      </c>
      <c r="S831" s="11" t="n">
        <v>0.5</v>
      </c>
      <c r="T831" s="4" t="str">
        <f aca="false">Def_Sistemas_Conectores_Cabos!$C$8</f>
        <v>Cabo coaxial semi-rígido</v>
      </c>
      <c r="U831" s="18"/>
      <c r="V831" s="13"/>
    </row>
    <row r="832" customFormat="false" ht="15.75" hidden="true" customHeight="true" outlineLevel="0" collapsed="false">
      <c r="A832" s="4" t="str">
        <f aca="false">Def_Sistemas_Conectores_Cabos!$A$22</f>
        <v>BPM de elétrons</v>
      </c>
      <c r="B832" s="5" t="str">
        <f aca="false">Datas_Entregas!$A$3</f>
        <v>BTS/Anel</v>
      </c>
      <c r="C832" s="6" t="n">
        <f aca="false" t="array" ref="C832:C832">INDEX(Datas_Entregas!$B$2:$B$100, MATCH(B832, Datas_Entregas!$A$2:$A$100, 0), 1)</f>
        <v>43296</v>
      </c>
      <c r="D832" s="5" t="str">
        <f aca="false">Def_Status_Montagem!$A$4</f>
        <v>Comprado / Esperando entrega</v>
      </c>
      <c r="E832" s="4" t="str">
        <f aca="false">Def_Status_Montagem!$B$4</f>
        <v>Contratada (inclui etiqueta)</v>
      </c>
      <c r="F832" s="7"/>
      <c r="G832" s="8"/>
      <c r="H832" s="7" t="str">
        <f aca="false" t="array" ref="H832:H832">INDEX(Def_Instancias_Equipamentos!$E$2:$E$4986, MATCH(K832, Def_Instancias_Equipamentos!$D$2:$D$4986, 0), 1)</f>
        <v>SI-17SA</v>
      </c>
      <c r="I832" s="8" t="str">
        <f aca="false" t="array" ref="I832:I832">INDEX(Def_Instancias_Equipamentos!$E$2:$E$4986, MATCH(L832, Def_Instancias_Equipamentos!$D$2:$D$4986, 0), 1)</f>
        <v>SI-17SA</v>
      </c>
      <c r="J832" s="8" t="str">
        <f aca="false">IF(H832=I832, "INTERNO", "EXTERNO")</f>
        <v>INTERNO</v>
      </c>
      <c r="K832" s="9" t="str">
        <f aca="false">Def_Instancias_Equipamentos!$D$563</f>
        <v>SI-17SA:DI-BPMPkup-2</v>
      </c>
      <c r="L832" s="4" t="str">
        <f aca="false">Def_Instancias_Equipamentos!$D$1085</f>
        <v>SI-17SA:DI-BPMSigPatch-2</v>
      </c>
      <c r="M832" s="10" t="s">
        <v>69</v>
      </c>
      <c r="N832" s="17" t="s">
        <v>84</v>
      </c>
      <c r="O832" s="9" t="str">
        <f aca="false">Def_Sistemas_Conectores_Cabos!$B$8</f>
        <v>SMA-RP 50-ohm</v>
      </c>
      <c r="P832" s="4" t="str">
        <f aca="false">Def_Sistemas_Conectores_Cabos!$B$8</f>
        <v>SMA-RP 50-ohm</v>
      </c>
      <c r="Q832" s="8" t="s">
        <v>85</v>
      </c>
      <c r="R832" s="11" t="n">
        <v>0.5</v>
      </c>
      <c r="S832" s="11" t="n">
        <v>0.5</v>
      </c>
      <c r="T832" s="4" t="str">
        <f aca="false">Def_Sistemas_Conectores_Cabos!$C$8</f>
        <v>Cabo coaxial semi-rígido</v>
      </c>
      <c r="U832" s="18"/>
      <c r="V832" s="13"/>
    </row>
    <row r="833" customFormat="false" ht="15.75" hidden="true" customHeight="true" outlineLevel="0" collapsed="false">
      <c r="A833" s="4" t="str">
        <f aca="false">Def_Sistemas_Conectores_Cabos!$A$22</f>
        <v>BPM de elétrons</v>
      </c>
      <c r="B833" s="5" t="str">
        <f aca="false">Datas_Entregas!$A$3</f>
        <v>BTS/Anel</v>
      </c>
      <c r="C833" s="6" t="n">
        <f aca="false" t="array" ref="C833:C833">INDEX(Datas_Entregas!$B$2:$B$100, MATCH(B833, Datas_Entregas!$A$2:$A$100, 0), 1)</f>
        <v>43296</v>
      </c>
      <c r="D833" s="5" t="str">
        <f aca="false">Def_Status_Montagem!$A$4</f>
        <v>Comprado / Esperando entrega</v>
      </c>
      <c r="E833" s="4" t="str">
        <f aca="false">Def_Status_Montagem!$B$4</f>
        <v>Contratada (inclui etiqueta)</v>
      </c>
      <c r="F833" s="7"/>
      <c r="G833" s="8"/>
      <c r="H833" s="7" t="str">
        <f aca="false" t="array" ref="H833:H833">INDEX(Def_Instancias_Equipamentos!$E$2:$E$4986, MATCH(K833, Def_Instancias_Equipamentos!$D$2:$D$4986, 0), 1)</f>
        <v>SI-18C1</v>
      </c>
      <c r="I833" s="8" t="str">
        <f aca="false" t="array" ref="I833:I833">INDEX(Def_Instancias_Equipamentos!$E$2:$E$4986, MATCH(L833, Def_Instancias_Equipamentos!$D$2:$D$4986, 0), 1)</f>
        <v>SI-18C1</v>
      </c>
      <c r="J833" s="8" t="str">
        <f aca="false">IF(H833=I833, "INTERNO", "EXTERNO")</f>
        <v>INTERNO</v>
      </c>
      <c r="K833" s="9" t="str">
        <f aca="false">Def_Instancias_Equipamentos!$D$506</f>
        <v>SI-18C1:DI-BPMPkup-1</v>
      </c>
      <c r="L833" s="4" t="str">
        <f aca="false">Def_Instancias_Equipamentos!$D$1028</f>
        <v>SI-18C1:DI-BPMSigPatch-1</v>
      </c>
      <c r="M833" s="10" t="s">
        <v>69</v>
      </c>
      <c r="N833" s="17" t="s">
        <v>84</v>
      </c>
      <c r="O833" s="9" t="str">
        <f aca="false">Def_Sistemas_Conectores_Cabos!$B$8</f>
        <v>SMA-RP 50-ohm</v>
      </c>
      <c r="P833" s="4" t="str">
        <f aca="false">Def_Sistemas_Conectores_Cabos!$B$8</f>
        <v>SMA-RP 50-ohm</v>
      </c>
      <c r="Q833" s="8" t="s">
        <v>85</v>
      </c>
      <c r="R833" s="11" t="n">
        <v>0.5</v>
      </c>
      <c r="S833" s="11" t="n">
        <v>0.5</v>
      </c>
      <c r="T833" s="4" t="str">
        <f aca="false">Def_Sistemas_Conectores_Cabos!$C$8</f>
        <v>Cabo coaxial semi-rígido</v>
      </c>
      <c r="U833" s="18"/>
      <c r="V833" s="13"/>
    </row>
    <row r="834" customFormat="false" ht="15.75" hidden="true" customHeight="true" outlineLevel="0" collapsed="false">
      <c r="A834" s="4" t="str">
        <f aca="false">Def_Sistemas_Conectores_Cabos!$A$22</f>
        <v>BPM de elétrons</v>
      </c>
      <c r="B834" s="5" t="str">
        <f aca="false">Datas_Entregas!$A$3</f>
        <v>BTS/Anel</v>
      </c>
      <c r="C834" s="6" t="n">
        <f aca="false" t="array" ref="C834:C834">INDEX(Datas_Entregas!$B$2:$B$100, MATCH(B834, Datas_Entregas!$A$2:$A$100, 0), 1)</f>
        <v>43296</v>
      </c>
      <c r="D834" s="5" t="str">
        <f aca="false">Def_Status_Montagem!$A$4</f>
        <v>Comprado / Esperando entrega</v>
      </c>
      <c r="E834" s="4" t="str">
        <f aca="false">Def_Status_Montagem!$B$4</f>
        <v>Contratada (inclui etiqueta)</v>
      </c>
      <c r="F834" s="7"/>
      <c r="G834" s="8"/>
      <c r="H834" s="7" t="str">
        <f aca="false" t="array" ref="H834:H834">INDEX(Def_Instancias_Equipamentos!$E$2:$E$4986, MATCH(K834, Def_Instancias_Equipamentos!$D$2:$D$4986, 0), 1)</f>
        <v>SI-18C1</v>
      </c>
      <c r="I834" s="8" t="str">
        <f aca="false" t="array" ref="I834:I834">INDEX(Def_Instancias_Equipamentos!$E$2:$E$4986, MATCH(L834, Def_Instancias_Equipamentos!$D$2:$D$4986, 0), 1)</f>
        <v>SI-18C1</v>
      </c>
      <c r="J834" s="8" t="str">
        <f aca="false">IF(H834=I834, "INTERNO", "EXTERNO")</f>
        <v>INTERNO</v>
      </c>
      <c r="K834" s="9" t="str">
        <f aca="false">Def_Instancias_Equipamentos!$D$507</f>
        <v>SI-18C1:DI-BPMPkup-2</v>
      </c>
      <c r="L834" s="4" t="str">
        <f aca="false">Def_Instancias_Equipamentos!$D$1029</f>
        <v>SI-18C1:DI-BPMSigPatch-2</v>
      </c>
      <c r="M834" s="10" t="s">
        <v>69</v>
      </c>
      <c r="N834" s="17" t="s">
        <v>84</v>
      </c>
      <c r="O834" s="9" t="str">
        <f aca="false">Def_Sistemas_Conectores_Cabos!$B$8</f>
        <v>SMA-RP 50-ohm</v>
      </c>
      <c r="P834" s="4" t="str">
        <f aca="false">Def_Sistemas_Conectores_Cabos!$B$8</f>
        <v>SMA-RP 50-ohm</v>
      </c>
      <c r="Q834" s="8" t="s">
        <v>85</v>
      </c>
      <c r="R834" s="11" t="n">
        <v>0.5</v>
      </c>
      <c r="S834" s="11" t="n">
        <v>0.5</v>
      </c>
      <c r="T834" s="4" t="str">
        <f aca="false">Def_Sistemas_Conectores_Cabos!$C$8</f>
        <v>Cabo coaxial semi-rígido</v>
      </c>
      <c r="U834" s="18"/>
      <c r="V834" s="13"/>
    </row>
    <row r="835" customFormat="false" ht="15.75" hidden="true" customHeight="true" outlineLevel="0" collapsed="false">
      <c r="A835" s="4" t="str">
        <f aca="false">Def_Sistemas_Conectores_Cabos!$A$22</f>
        <v>BPM de elétrons</v>
      </c>
      <c r="B835" s="5" t="str">
        <f aca="false">Datas_Entregas!$A$3</f>
        <v>BTS/Anel</v>
      </c>
      <c r="C835" s="6" t="n">
        <f aca="false" t="array" ref="C835:C835">INDEX(Datas_Entregas!$B$2:$B$100, MATCH(B835, Datas_Entregas!$A$2:$A$100, 0), 1)</f>
        <v>43296</v>
      </c>
      <c r="D835" s="5" t="str">
        <f aca="false">Def_Status_Montagem!$A$4</f>
        <v>Comprado / Esperando entrega</v>
      </c>
      <c r="E835" s="4" t="str">
        <f aca="false">Def_Status_Montagem!$B$4</f>
        <v>Contratada (inclui etiqueta)</v>
      </c>
      <c r="F835" s="7"/>
      <c r="G835" s="8"/>
      <c r="H835" s="7" t="str">
        <f aca="false" t="array" ref="H835:H835">INDEX(Def_Instancias_Equipamentos!$E$2:$E$4986, MATCH(K835, Def_Instancias_Equipamentos!$D$2:$D$4986, 0), 1)</f>
        <v>SI-18C2</v>
      </c>
      <c r="I835" s="8" t="str">
        <f aca="false" t="array" ref="I835:I835">INDEX(Def_Instancias_Equipamentos!$E$2:$E$4986, MATCH(L835, Def_Instancias_Equipamentos!$D$2:$D$4986, 0), 1)</f>
        <v>SI-18C2</v>
      </c>
      <c r="J835" s="8" t="str">
        <f aca="false">IF(H835=I835, "INTERNO", "EXTERNO")</f>
        <v>INTERNO</v>
      </c>
      <c r="K835" s="9" t="str">
        <f aca="false">Def_Instancias_Equipamentos!$D$508</f>
        <v>SI-18C2:DI-BPMPkup</v>
      </c>
      <c r="L835" s="4" t="str">
        <f aca="false">Def_Instancias_Equipamentos!$D$1030</f>
        <v>SI-18C2:DI-BPMSigPatch</v>
      </c>
      <c r="M835" s="10" t="s">
        <v>69</v>
      </c>
      <c r="N835" s="17" t="s">
        <v>84</v>
      </c>
      <c r="O835" s="9" t="str">
        <f aca="false">Def_Sistemas_Conectores_Cabos!$B$8</f>
        <v>SMA-RP 50-ohm</v>
      </c>
      <c r="P835" s="4" t="str">
        <f aca="false">Def_Sistemas_Conectores_Cabos!$B$8</f>
        <v>SMA-RP 50-ohm</v>
      </c>
      <c r="Q835" s="8" t="s">
        <v>85</v>
      </c>
      <c r="R835" s="11" t="n">
        <v>0.5</v>
      </c>
      <c r="S835" s="11" t="n">
        <v>0.5</v>
      </c>
      <c r="T835" s="4" t="str">
        <f aca="false">Def_Sistemas_Conectores_Cabos!$C$8</f>
        <v>Cabo coaxial semi-rígido</v>
      </c>
      <c r="U835" s="18"/>
      <c r="V835" s="13"/>
    </row>
    <row r="836" customFormat="false" ht="15.75" hidden="true" customHeight="true" outlineLevel="0" collapsed="false">
      <c r="A836" s="4" t="str">
        <f aca="false">Def_Sistemas_Conectores_Cabos!$A$22</f>
        <v>BPM de elétrons</v>
      </c>
      <c r="B836" s="5" t="str">
        <f aca="false">Datas_Entregas!$A$3</f>
        <v>BTS/Anel</v>
      </c>
      <c r="C836" s="6" t="n">
        <f aca="false" t="array" ref="C836:C836">INDEX(Datas_Entregas!$B$2:$B$100, MATCH(B836, Datas_Entregas!$A$2:$A$100, 0), 1)</f>
        <v>43296</v>
      </c>
      <c r="D836" s="5" t="str">
        <f aca="false">Def_Status_Montagem!$A$4</f>
        <v>Comprado / Esperando entrega</v>
      </c>
      <c r="E836" s="4" t="str">
        <f aca="false">Def_Status_Montagem!$B$4</f>
        <v>Contratada (inclui etiqueta)</v>
      </c>
      <c r="F836" s="7"/>
      <c r="G836" s="8"/>
      <c r="H836" s="7" t="str">
        <f aca="false" t="array" ref="H836:H836">INDEX(Def_Instancias_Equipamentos!$E$2:$E$4986, MATCH(K836, Def_Instancias_Equipamentos!$D$2:$D$4986, 0), 1)</f>
        <v>SI-18C3</v>
      </c>
      <c r="I836" s="8" t="str">
        <f aca="false" t="array" ref="I836:I836">INDEX(Def_Instancias_Equipamentos!$E$2:$E$4986, MATCH(L836, Def_Instancias_Equipamentos!$D$2:$D$4986, 0), 1)</f>
        <v>SI-18C3</v>
      </c>
      <c r="J836" s="8" t="str">
        <f aca="false">IF(H836=I836, "INTERNO", "EXTERNO")</f>
        <v>INTERNO</v>
      </c>
      <c r="K836" s="9" t="str">
        <f aca="false">Def_Instancias_Equipamentos!$D$509</f>
        <v>SI-18C3:DI-BPMPkup-1</v>
      </c>
      <c r="L836" s="4" t="str">
        <f aca="false">Def_Instancias_Equipamentos!$D$1031</f>
        <v>SI-18C3:DI-BPMSigPatch-1</v>
      </c>
      <c r="M836" s="10" t="s">
        <v>69</v>
      </c>
      <c r="N836" s="17" t="s">
        <v>84</v>
      </c>
      <c r="O836" s="9" t="str">
        <f aca="false">Def_Sistemas_Conectores_Cabos!$B$8</f>
        <v>SMA-RP 50-ohm</v>
      </c>
      <c r="P836" s="4" t="str">
        <f aca="false">Def_Sistemas_Conectores_Cabos!$B$8</f>
        <v>SMA-RP 50-ohm</v>
      </c>
      <c r="Q836" s="8" t="s">
        <v>85</v>
      </c>
      <c r="R836" s="11" t="n">
        <v>0.5</v>
      </c>
      <c r="S836" s="11" t="n">
        <v>0.5</v>
      </c>
      <c r="T836" s="4" t="str">
        <f aca="false">Def_Sistemas_Conectores_Cabos!$C$8</f>
        <v>Cabo coaxial semi-rígido</v>
      </c>
      <c r="U836" s="18"/>
      <c r="V836" s="13"/>
    </row>
    <row r="837" customFormat="false" ht="15.75" hidden="true" customHeight="true" outlineLevel="0" collapsed="false">
      <c r="A837" s="4" t="str">
        <f aca="false">Def_Sistemas_Conectores_Cabos!$A$22</f>
        <v>BPM de elétrons</v>
      </c>
      <c r="B837" s="5" t="str">
        <f aca="false">Datas_Entregas!$A$3</f>
        <v>BTS/Anel</v>
      </c>
      <c r="C837" s="6" t="n">
        <f aca="false" t="array" ref="C837:C837">INDEX(Datas_Entregas!$B$2:$B$100, MATCH(B837, Datas_Entregas!$A$2:$A$100, 0), 1)</f>
        <v>43296</v>
      </c>
      <c r="D837" s="5" t="str">
        <f aca="false">Def_Status_Montagem!$A$4</f>
        <v>Comprado / Esperando entrega</v>
      </c>
      <c r="E837" s="4" t="str">
        <f aca="false">Def_Status_Montagem!$B$4</f>
        <v>Contratada (inclui etiqueta)</v>
      </c>
      <c r="F837" s="7"/>
      <c r="G837" s="8"/>
      <c r="H837" s="7" t="str">
        <f aca="false" t="array" ref="H837:H837">INDEX(Def_Instancias_Equipamentos!$E$2:$E$4986, MATCH(K837, Def_Instancias_Equipamentos!$D$2:$D$4986, 0), 1)</f>
        <v>SI-18C3</v>
      </c>
      <c r="I837" s="8" t="str">
        <f aca="false" t="array" ref="I837:I837">INDEX(Def_Instancias_Equipamentos!$E$2:$E$4986, MATCH(L837, Def_Instancias_Equipamentos!$D$2:$D$4986, 0), 1)</f>
        <v>SI-18C3</v>
      </c>
      <c r="J837" s="8" t="str">
        <f aca="false">IF(H837=I837, "INTERNO", "EXTERNO")</f>
        <v>INTERNO</v>
      </c>
      <c r="K837" s="9" t="str">
        <f aca="false">Def_Instancias_Equipamentos!$D$510</f>
        <v>SI-18C3:DI-BPMPkup-2</v>
      </c>
      <c r="L837" s="4" t="str">
        <f aca="false">Def_Instancias_Equipamentos!$D$1032</f>
        <v>SI-18C3:DI-BPMSigPatch-2</v>
      </c>
      <c r="M837" s="10" t="s">
        <v>69</v>
      </c>
      <c r="N837" s="17" t="s">
        <v>84</v>
      </c>
      <c r="O837" s="9" t="str">
        <f aca="false">Def_Sistemas_Conectores_Cabos!$B$8</f>
        <v>SMA-RP 50-ohm</v>
      </c>
      <c r="P837" s="4" t="str">
        <f aca="false">Def_Sistemas_Conectores_Cabos!$B$8</f>
        <v>SMA-RP 50-ohm</v>
      </c>
      <c r="Q837" s="8" t="s">
        <v>85</v>
      </c>
      <c r="R837" s="11" t="n">
        <v>0.5</v>
      </c>
      <c r="S837" s="11" t="n">
        <v>0.5</v>
      </c>
      <c r="T837" s="4" t="str">
        <f aca="false">Def_Sistemas_Conectores_Cabos!$C$8</f>
        <v>Cabo coaxial semi-rígido</v>
      </c>
      <c r="U837" s="18"/>
      <c r="V837" s="13"/>
    </row>
    <row r="838" customFormat="false" ht="15.75" hidden="true" customHeight="true" outlineLevel="0" collapsed="false">
      <c r="A838" s="4" t="str">
        <f aca="false">Def_Sistemas_Conectores_Cabos!$A$22</f>
        <v>BPM de elétrons</v>
      </c>
      <c r="B838" s="5" t="str">
        <f aca="false">Datas_Entregas!$A$3</f>
        <v>BTS/Anel</v>
      </c>
      <c r="C838" s="6" t="n">
        <f aca="false" t="array" ref="C838:C838">INDEX(Datas_Entregas!$B$2:$B$100, MATCH(B838, Datas_Entregas!$A$2:$A$100, 0), 1)</f>
        <v>43296</v>
      </c>
      <c r="D838" s="5" t="str">
        <f aca="false">Def_Status_Montagem!$A$4</f>
        <v>Comprado / Esperando entrega</v>
      </c>
      <c r="E838" s="4" t="str">
        <f aca="false">Def_Status_Montagem!$B$4</f>
        <v>Contratada (inclui etiqueta)</v>
      </c>
      <c r="F838" s="7"/>
      <c r="G838" s="8"/>
      <c r="H838" s="7" t="str">
        <f aca="false" t="array" ref="H838:H838">INDEX(Def_Instancias_Equipamentos!$E$2:$E$4986, MATCH(K838, Def_Instancias_Equipamentos!$D$2:$D$4986, 0), 1)</f>
        <v>SI-18C4</v>
      </c>
      <c r="I838" s="8" t="str">
        <f aca="false" t="array" ref="I838:I838">INDEX(Def_Instancias_Equipamentos!$E$2:$E$4986, MATCH(L838, Def_Instancias_Equipamentos!$D$2:$D$4986, 0), 1)</f>
        <v>SI-18C4</v>
      </c>
      <c r="J838" s="8" t="str">
        <f aca="false">IF(H838=I838, "INTERNO", "EXTERNO")</f>
        <v>INTERNO</v>
      </c>
      <c r="K838" s="9" t="str">
        <f aca="false">Def_Instancias_Equipamentos!$D$511</f>
        <v>SI-18C4:DI-BPMPkup</v>
      </c>
      <c r="L838" s="4" t="str">
        <f aca="false">Def_Instancias_Equipamentos!$D$1033</f>
        <v>SI-18C4:DI-BPMSigPatch</v>
      </c>
      <c r="M838" s="10" t="s">
        <v>69</v>
      </c>
      <c r="N838" s="17" t="s">
        <v>84</v>
      </c>
      <c r="O838" s="9" t="str">
        <f aca="false">Def_Sistemas_Conectores_Cabos!$B$8</f>
        <v>SMA-RP 50-ohm</v>
      </c>
      <c r="P838" s="4" t="str">
        <f aca="false">Def_Sistemas_Conectores_Cabos!$B$8</f>
        <v>SMA-RP 50-ohm</v>
      </c>
      <c r="Q838" s="8" t="s">
        <v>85</v>
      </c>
      <c r="R838" s="11" t="n">
        <v>0.5</v>
      </c>
      <c r="S838" s="11" t="n">
        <v>0.5</v>
      </c>
      <c r="T838" s="4" t="str">
        <f aca="false">Def_Sistemas_Conectores_Cabos!$C$8</f>
        <v>Cabo coaxial semi-rígido</v>
      </c>
      <c r="U838" s="18"/>
      <c r="V838" s="13"/>
    </row>
    <row r="839" customFormat="false" ht="15.75" hidden="true" customHeight="true" outlineLevel="0" collapsed="false">
      <c r="A839" s="4" t="str">
        <f aca="false">Def_Sistemas_Conectores_Cabos!$A$22</f>
        <v>BPM de elétrons</v>
      </c>
      <c r="B839" s="5" t="str">
        <f aca="false">Datas_Entregas!$A$3</f>
        <v>BTS/Anel</v>
      </c>
      <c r="C839" s="6" t="n">
        <f aca="false" t="array" ref="C839:C839">INDEX(Datas_Entregas!$B$2:$B$100, MATCH(B839, Datas_Entregas!$A$2:$A$100, 0), 1)</f>
        <v>43296</v>
      </c>
      <c r="D839" s="5" t="str">
        <f aca="false">Def_Status_Montagem!$A$4</f>
        <v>Comprado / Esperando entrega</v>
      </c>
      <c r="E839" s="4" t="str">
        <f aca="false">Def_Status_Montagem!$B$4</f>
        <v>Contratada (inclui etiqueta)</v>
      </c>
      <c r="F839" s="7"/>
      <c r="G839" s="8"/>
      <c r="H839" s="7" t="str">
        <f aca="false" t="array" ref="H839:H839">INDEX(Def_Instancias_Equipamentos!$E$2:$E$4986, MATCH(K839, Def_Instancias_Equipamentos!$D$2:$D$4986, 0), 1)</f>
        <v>SI-18M1</v>
      </c>
      <c r="I839" s="8" t="str">
        <f aca="false" t="array" ref="I839:I839">INDEX(Def_Instancias_Equipamentos!$E$2:$E$4986, MATCH(L839, Def_Instancias_Equipamentos!$D$2:$D$4986, 0), 1)</f>
        <v>SI-18M1</v>
      </c>
      <c r="J839" s="8" t="str">
        <f aca="false">IF(H839=I839, "INTERNO", "EXTERNO")</f>
        <v>INTERNO</v>
      </c>
      <c r="K839" s="9" t="str">
        <f aca="false">Def_Instancias_Equipamentos!$D$512</f>
        <v>SI-18M1:DI-BPMPkup</v>
      </c>
      <c r="L839" s="4" t="str">
        <f aca="false">Def_Instancias_Equipamentos!$D$1034</f>
        <v>SI-18M1:DI-BPMSigPatch</v>
      </c>
      <c r="M839" s="10" t="s">
        <v>69</v>
      </c>
      <c r="N839" s="17" t="s">
        <v>84</v>
      </c>
      <c r="O839" s="9" t="str">
        <f aca="false">Def_Sistemas_Conectores_Cabos!$B$8</f>
        <v>SMA-RP 50-ohm</v>
      </c>
      <c r="P839" s="4" t="str">
        <f aca="false">Def_Sistemas_Conectores_Cabos!$B$8</f>
        <v>SMA-RP 50-ohm</v>
      </c>
      <c r="Q839" s="8" t="s">
        <v>85</v>
      </c>
      <c r="R839" s="11" t="n">
        <v>0.5</v>
      </c>
      <c r="S839" s="11" t="n">
        <v>0.5</v>
      </c>
      <c r="T839" s="4" t="str">
        <f aca="false">Def_Sistemas_Conectores_Cabos!$C$8</f>
        <v>Cabo coaxial semi-rígido</v>
      </c>
      <c r="U839" s="18"/>
      <c r="V839" s="13"/>
    </row>
    <row r="840" customFormat="false" ht="15.75" hidden="true" customHeight="true" outlineLevel="0" collapsed="false">
      <c r="A840" s="4" t="str">
        <f aca="false">Def_Sistemas_Conectores_Cabos!$A$22</f>
        <v>BPM de elétrons</v>
      </c>
      <c r="B840" s="5" t="str">
        <f aca="false">Datas_Entregas!$A$3</f>
        <v>BTS/Anel</v>
      </c>
      <c r="C840" s="6" t="n">
        <f aca="false" t="array" ref="C840:C840">INDEX(Datas_Entregas!$B$2:$B$100, MATCH(B840, Datas_Entregas!$A$2:$A$100, 0), 1)</f>
        <v>43296</v>
      </c>
      <c r="D840" s="5" t="str">
        <f aca="false">Def_Status_Montagem!$A$4</f>
        <v>Comprado / Esperando entrega</v>
      </c>
      <c r="E840" s="4" t="str">
        <f aca="false">Def_Status_Montagem!$B$4</f>
        <v>Contratada (inclui etiqueta)</v>
      </c>
      <c r="F840" s="7"/>
      <c r="G840" s="8"/>
      <c r="H840" s="7" t="str">
        <f aca="false" t="array" ref="H840:H840">INDEX(Def_Instancias_Equipamentos!$E$2:$E$4986, MATCH(K840, Def_Instancias_Equipamentos!$D$2:$D$4986, 0), 1)</f>
        <v>SI-18M2</v>
      </c>
      <c r="I840" s="8" t="str">
        <f aca="false" t="array" ref="I840:I840">INDEX(Def_Instancias_Equipamentos!$E$2:$E$4986, MATCH(L840, Def_Instancias_Equipamentos!$D$2:$D$4986, 0), 1)</f>
        <v>SI-18M2</v>
      </c>
      <c r="J840" s="8" t="str">
        <f aca="false">IF(H840=I840, "INTERNO", "EXTERNO")</f>
        <v>INTERNO</v>
      </c>
      <c r="K840" s="9" t="str">
        <f aca="false">Def_Instancias_Equipamentos!$D$513</f>
        <v>SI-18M2:DI-BPMPkup</v>
      </c>
      <c r="L840" s="4" t="str">
        <f aca="false">Def_Instancias_Equipamentos!$D$1035</f>
        <v>SI-18M2:DI-BPMSigPatch</v>
      </c>
      <c r="M840" s="10" t="s">
        <v>69</v>
      </c>
      <c r="N840" s="17" t="s">
        <v>84</v>
      </c>
      <c r="O840" s="9" t="str">
        <f aca="false">Def_Sistemas_Conectores_Cabos!$B$8</f>
        <v>SMA-RP 50-ohm</v>
      </c>
      <c r="P840" s="4" t="str">
        <f aca="false">Def_Sistemas_Conectores_Cabos!$B$8</f>
        <v>SMA-RP 50-ohm</v>
      </c>
      <c r="Q840" s="8" t="s">
        <v>85</v>
      </c>
      <c r="R840" s="11" t="n">
        <v>0.5</v>
      </c>
      <c r="S840" s="11" t="n">
        <v>0.5</v>
      </c>
      <c r="T840" s="4" t="str">
        <f aca="false">Def_Sistemas_Conectores_Cabos!$C$8</f>
        <v>Cabo coaxial semi-rígido</v>
      </c>
      <c r="U840" s="18"/>
      <c r="V840" s="13"/>
    </row>
    <row r="841" customFormat="false" ht="15.75" hidden="true" customHeight="true" outlineLevel="0" collapsed="false">
      <c r="A841" s="4" t="str">
        <f aca="false">Def_Sistemas_Conectores_Cabos!$A$22</f>
        <v>BPM de elétrons</v>
      </c>
      <c r="B841" s="5" t="str">
        <f aca="false">Datas_Entregas!$A$3</f>
        <v>BTS/Anel</v>
      </c>
      <c r="C841" s="6" t="n">
        <f aca="false" t="array" ref="C841:C841">INDEX(Datas_Entregas!$B$2:$B$100, MATCH(B841, Datas_Entregas!$A$2:$A$100, 0), 1)</f>
        <v>43296</v>
      </c>
      <c r="D841" s="5" t="str">
        <f aca="false">Def_Status_Montagem!$A$4</f>
        <v>Comprado / Esperando entrega</v>
      </c>
      <c r="E841" s="4" t="str">
        <f aca="false">Def_Status_Montagem!$B$4</f>
        <v>Contratada (inclui etiqueta)</v>
      </c>
      <c r="F841" s="7"/>
      <c r="G841" s="8"/>
      <c r="H841" s="7" t="str">
        <f aca="false" t="array" ref="H841:H841">INDEX(Def_Instancias_Equipamentos!$E$2:$E$4986, MATCH(K841, Def_Instancias_Equipamentos!$D$2:$D$4986, 0), 1)</f>
        <v>SI-18SB</v>
      </c>
      <c r="I841" s="8" t="str">
        <f aca="false" t="array" ref="I841:I841">INDEX(Def_Instancias_Equipamentos!$E$2:$E$4986, MATCH(L841, Def_Instancias_Equipamentos!$D$2:$D$4986, 0), 1)</f>
        <v>SI-18SB</v>
      </c>
      <c r="J841" s="8" t="str">
        <f aca="false">IF(H841=I841, "INTERNO", "EXTERNO")</f>
        <v>INTERNO</v>
      </c>
      <c r="K841" s="9" t="str">
        <f aca="false">Def_Instancias_Equipamentos!$D$564</f>
        <v>SI-18SB:DI-BPMPkup-1</v>
      </c>
      <c r="L841" s="4" t="str">
        <f aca="false">Def_Instancias_Equipamentos!$D$1086</f>
        <v>SI-18SB:DI-BPMSigPatch-1</v>
      </c>
      <c r="M841" s="10" t="s">
        <v>69</v>
      </c>
      <c r="N841" s="17" t="s">
        <v>84</v>
      </c>
      <c r="O841" s="9" t="str">
        <f aca="false">Def_Sistemas_Conectores_Cabos!$B$8</f>
        <v>SMA-RP 50-ohm</v>
      </c>
      <c r="P841" s="4" t="str">
        <f aca="false">Def_Sistemas_Conectores_Cabos!$B$8</f>
        <v>SMA-RP 50-ohm</v>
      </c>
      <c r="Q841" s="8" t="s">
        <v>85</v>
      </c>
      <c r="R841" s="11" t="n">
        <v>0.5</v>
      </c>
      <c r="S841" s="11" t="n">
        <v>0.5</v>
      </c>
      <c r="T841" s="4" t="str">
        <f aca="false">Def_Sistemas_Conectores_Cabos!$C$8</f>
        <v>Cabo coaxial semi-rígido</v>
      </c>
      <c r="U841" s="18"/>
      <c r="V841" s="13"/>
    </row>
    <row r="842" customFormat="false" ht="15.75" hidden="true" customHeight="true" outlineLevel="0" collapsed="false">
      <c r="A842" s="4" t="str">
        <f aca="false">Def_Sistemas_Conectores_Cabos!$A$22</f>
        <v>BPM de elétrons</v>
      </c>
      <c r="B842" s="5" t="str">
        <f aca="false">Datas_Entregas!$A$3</f>
        <v>BTS/Anel</v>
      </c>
      <c r="C842" s="6" t="n">
        <f aca="false" t="array" ref="C842:C842">INDEX(Datas_Entregas!$B$2:$B$100, MATCH(B842, Datas_Entregas!$A$2:$A$100, 0), 1)</f>
        <v>43296</v>
      </c>
      <c r="D842" s="5" t="str">
        <f aca="false">Def_Status_Montagem!$A$4</f>
        <v>Comprado / Esperando entrega</v>
      </c>
      <c r="E842" s="4" t="str">
        <f aca="false">Def_Status_Montagem!$B$4</f>
        <v>Contratada (inclui etiqueta)</v>
      </c>
      <c r="F842" s="7"/>
      <c r="G842" s="8"/>
      <c r="H842" s="7" t="str">
        <f aca="false" t="array" ref="H842:H842">INDEX(Def_Instancias_Equipamentos!$E$2:$E$4986, MATCH(K842, Def_Instancias_Equipamentos!$D$2:$D$4986, 0), 1)</f>
        <v>SI-18SB</v>
      </c>
      <c r="I842" s="8" t="str">
        <f aca="false" t="array" ref="I842:I842">INDEX(Def_Instancias_Equipamentos!$E$2:$E$4986, MATCH(L842, Def_Instancias_Equipamentos!$D$2:$D$4986, 0), 1)</f>
        <v>SI-18SB</v>
      </c>
      <c r="J842" s="8" t="str">
        <f aca="false">IF(H842=I842, "INTERNO", "EXTERNO")</f>
        <v>INTERNO</v>
      </c>
      <c r="K842" s="9" t="str">
        <f aca="false">Def_Instancias_Equipamentos!$D$565</f>
        <v>SI-18SB:DI-BPMPkup-2</v>
      </c>
      <c r="L842" s="4" t="str">
        <f aca="false">Def_Instancias_Equipamentos!$D$1087</f>
        <v>SI-18SB:DI-BPMSigPatch-2</v>
      </c>
      <c r="M842" s="10" t="s">
        <v>69</v>
      </c>
      <c r="N842" s="17" t="s">
        <v>84</v>
      </c>
      <c r="O842" s="9" t="str">
        <f aca="false">Def_Sistemas_Conectores_Cabos!$B$8</f>
        <v>SMA-RP 50-ohm</v>
      </c>
      <c r="P842" s="4" t="str">
        <f aca="false">Def_Sistemas_Conectores_Cabos!$B$8</f>
        <v>SMA-RP 50-ohm</v>
      </c>
      <c r="Q842" s="8" t="s">
        <v>85</v>
      </c>
      <c r="R842" s="11" t="n">
        <v>0.5</v>
      </c>
      <c r="S842" s="11" t="n">
        <v>0.5</v>
      </c>
      <c r="T842" s="4" t="str">
        <f aca="false">Def_Sistemas_Conectores_Cabos!$C$8</f>
        <v>Cabo coaxial semi-rígido</v>
      </c>
      <c r="U842" s="18"/>
      <c r="V842" s="13"/>
    </row>
    <row r="843" customFormat="false" ht="15.75" hidden="true" customHeight="true" outlineLevel="0" collapsed="false">
      <c r="A843" s="4" t="str">
        <f aca="false">Def_Sistemas_Conectores_Cabos!$A$22</f>
        <v>BPM de elétrons</v>
      </c>
      <c r="B843" s="5" t="str">
        <f aca="false">Datas_Entregas!$A$3</f>
        <v>BTS/Anel</v>
      </c>
      <c r="C843" s="6" t="n">
        <f aca="false" t="array" ref="C843:C843">INDEX(Datas_Entregas!$B$2:$B$100, MATCH(B843, Datas_Entregas!$A$2:$A$100, 0), 1)</f>
        <v>43296</v>
      </c>
      <c r="D843" s="5" t="str">
        <f aca="false">Def_Status_Montagem!$A$4</f>
        <v>Comprado / Esperando entrega</v>
      </c>
      <c r="E843" s="4" t="str">
        <f aca="false">Def_Status_Montagem!$B$4</f>
        <v>Contratada (inclui etiqueta)</v>
      </c>
      <c r="F843" s="7"/>
      <c r="G843" s="8"/>
      <c r="H843" s="7" t="str">
        <f aca="false" t="array" ref="H843:H843">INDEX(Def_Instancias_Equipamentos!$E$2:$E$4986, MATCH(K843, Def_Instancias_Equipamentos!$D$2:$D$4986, 0), 1)</f>
        <v>SI-19C1</v>
      </c>
      <c r="I843" s="8" t="str">
        <f aca="false" t="array" ref="I843:I843">INDEX(Def_Instancias_Equipamentos!$E$2:$E$4986, MATCH(L843, Def_Instancias_Equipamentos!$D$2:$D$4986, 0), 1)</f>
        <v>SI-19C1</v>
      </c>
      <c r="J843" s="8" t="str">
        <f aca="false">IF(H843=I843, "INTERNO", "EXTERNO")</f>
        <v>INTERNO</v>
      </c>
      <c r="K843" s="9" t="str">
        <f aca="false">Def_Instancias_Equipamentos!$D$514</f>
        <v>SI-19C1:DI-BPMPkup-1</v>
      </c>
      <c r="L843" s="4" t="str">
        <f aca="false">Def_Instancias_Equipamentos!$D$1036</f>
        <v>SI-19C1:DI-BPMSigPatch-1</v>
      </c>
      <c r="M843" s="10" t="s">
        <v>69</v>
      </c>
      <c r="N843" s="17" t="s">
        <v>84</v>
      </c>
      <c r="O843" s="9" t="str">
        <f aca="false">Def_Sistemas_Conectores_Cabos!$B$8</f>
        <v>SMA-RP 50-ohm</v>
      </c>
      <c r="P843" s="4" t="str">
        <f aca="false">Def_Sistemas_Conectores_Cabos!$B$8</f>
        <v>SMA-RP 50-ohm</v>
      </c>
      <c r="Q843" s="8" t="s">
        <v>85</v>
      </c>
      <c r="R843" s="11" t="n">
        <v>0.5</v>
      </c>
      <c r="S843" s="11" t="n">
        <v>0.5</v>
      </c>
      <c r="T843" s="4" t="str">
        <f aca="false">Def_Sistemas_Conectores_Cabos!$C$8</f>
        <v>Cabo coaxial semi-rígido</v>
      </c>
      <c r="U843" s="18"/>
      <c r="V843" s="13"/>
    </row>
    <row r="844" customFormat="false" ht="15.75" hidden="true" customHeight="true" outlineLevel="0" collapsed="false">
      <c r="A844" s="4" t="str">
        <f aca="false">Def_Sistemas_Conectores_Cabos!$A$22</f>
        <v>BPM de elétrons</v>
      </c>
      <c r="B844" s="5" t="str">
        <f aca="false">Datas_Entregas!$A$3</f>
        <v>BTS/Anel</v>
      </c>
      <c r="C844" s="6" t="n">
        <f aca="false" t="array" ref="C844:C844">INDEX(Datas_Entregas!$B$2:$B$100, MATCH(B844, Datas_Entregas!$A$2:$A$100, 0), 1)</f>
        <v>43296</v>
      </c>
      <c r="D844" s="5" t="str">
        <f aca="false">Def_Status_Montagem!$A$4</f>
        <v>Comprado / Esperando entrega</v>
      </c>
      <c r="E844" s="4" t="str">
        <f aca="false">Def_Status_Montagem!$B$4</f>
        <v>Contratada (inclui etiqueta)</v>
      </c>
      <c r="F844" s="7"/>
      <c r="G844" s="8"/>
      <c r="H844" s="7" t="str">
        <f aca="false" t="array" ref="H844:H844">INDEX(Def_Instancias_Equipamentos!$E$2:$E$4986, MATCH(K844, Def_Instancias_Equipamentos!$D$2:$D$4986, 0), 1)</f>
        <v>SI-19C1</v>
      </c>
      <c r="I844" s="8" t="str">
        <f aca="false" t="array" ref="I844:I844">INDEX(Def_Instancias_Equipamentos!$E$2:$E$4986, MATCH(L844, Def_Instancias_Equipamentos!$D$2:$D$4986, 0), 1)</f>
        <v>SI-19C1</v>
      </c>
      <c r="J844" s="8" t="str">
        <f aca="false">IF(H844=I844, "INTERNO", "EXTERNO")</f>
        <v>INTERNO</v>
      </c>
      <c r="K844" s="9" t="str">
        <f aca="false">Def_Instancias_Equipamentos!$D$515</f>
        <v>SI-19C1:DI-BPMPkup-2</v>
      </c>
      <c r="L844" s="4" t="str">
        <f aca="false">Def_Instancias_Equipamentos!$D$1037</f>
        <v>SI-19C1:DI-BPMSigPatch-2</v>
      </c>
      <c r="M844" s="10" t="s">
        <v>69</v>
      </c>
      <c r="N844" s="17" t="s">
        <v>84</v>
      </c>
      <c r="O844" s="9" t="str">
        <f aca="false">Def_Sistemas_Conectores_Cabos!$B$8</f>
        <v>SMA-RP 50-ohm</v>
      </c>
      <c r="P844" s="4" t="str">
        <f aca="false">Def_Sistemas_Conectores_Cabos!$B$8</f>
        <v>SMA-RP 50-ohm</v>
      </c>
      <c r="Q844" s="8" t="s">
        <v>85</v>
      </c>
      <c r="R844" s="11" t="n">
        <v>0.5</v>
      </c>
      <c r="S844" s="11" t="n">
        <v>0.5</v>
      </c>
      <c r="T844" s="4" t="str">
        <f aca="false">Def_Sistemas_Conectores_Cabos!$C$8</f>
        <v>Cabo coaxial semi-rígido</v>
      </c>
      <c r="U844" s="18"/>
      <c r="V844" s="13"/>
    </row>
    <row r="845" customFormat="false" ht="15.75" hidden="true" customHeight="true" outlineLevel="0" collapsed="false">
      <c r="A845" s="4" t="str">
        <f aca="false">Def_Sistemas_Conectores_Cabos!$A$22</f>
        <v>BPM de elétrons</v>
      </c>
      <c r="B845" s="5" t="str">
        <f aca="false">Datas_Entregas!$A$3</f>
        <v>BTS/Anel</v>
      </c>
      <c r="C845" s="6" t="n">
        <f aca="false" t="array" ref="C845:C845">INDEX(Datas_Entregas!$B$2:$B$100, MATCH(B845, Datas_Entregas!$A$2:$A$100, 0), 1)</f>
        <v>43296</v>
      </c>
      <c r="D845" s="5" t="str">
        <f aca="false">Def_Status_Montagem!$A$4</f>
        <v>Comprado / Esperando entrega</v>
      </c>
      <c r="E845" s="4" t="str">
        <f aca="false">Def_Status_Montagem!$B$4</f>
        <v>Contratada (inclui etiqueta)</v>
      </c>
      <c r="F845" s="7"/>
      <c r="G845" s="8"/>
      <c r="H845" s="7" t="str">
        <f aca="false" t="array" ref="H845:H845">INDEX(Def_Instancias_Equipamentos!$E$2:$E$4986, MATCH(K845, Def_Instancias_Equipamentos!$D$2:$D$4986, 0), 1)</f>
        <v>SI-19C2</v>
      </c>
      <c r="I845" s="8" t="str">
        <f aca="false" t="array" ref="I845:I845">INDEX(Def_Instancias_Equipamentos!$E$2:$E$4986, MATCH(L845, Def_Instancias_Equipamentos!$D$2:$D$4986, 0), 1)</f>
        <v>SI-19C2</v>
      </c>
      <c r="J845" s="8" t="str">
        <f aca="false">IF(H845=I845, "INTERNO", "EXTERNO")</f>
        <v>INTERNO</v>
      </c>
      <c r="K845" s="9" t="str">
        <f aca="false">Def_Instancias_Equipamentos!$D$516</f>
        <v>SI-19C2:DI-BPMPkup</v>
      </c>
      <c r="L845" s="4" t="str">
        <f aca="false">Def_Instancias_Equipamentos!$D$1038</f>
        <v>SI-19C2:DI-BPMSigPatch</v>
      </c>
      <c r="M845" s="10" t="s">
        <v>69</v>
      </c>
      <c r="N845" s="17" t="s">
        <v>84</v>
      </c>
      <c r="O845" s="9" t="str">
        <f aca="false">Def_Sistemas_Conectores_Cabos!$B$8</f>
        <v>SMA-RP 50-ohm</v>
      </c>
      <c r="P845" s="4" t="str">
        <f aca="false">Def_Sistemas_Conectores_Cabos!$B$8</f>
        <v>SMA-RP 50-ohm</v>
      </c>
      <c r="Q845" s="8" t="s">
        <v>85</v>
      </c>
      <c r="R845" s="11" t="n">
        <v>0.5</v>
      </c>
      <c r="S845" s="11" t="n">
        <v>0.5</v>
      </c>
      <c r="T845" s="4" t="str">
        <f aca="false">Def_Sistemas_Conectores_Cabos!$C$8</f>
        <v>Cabo coaxial semi-rígido</v>
      </c>
      <c r="U845" s="18"/>
      <c r="V845" s="13"/>
    </row>
    <row r="846" customFormat="false" ht="15.75" hidden="true" customHeight="true" outlineLevel="0" collapsed="false">
      <c r="A846" s="4" t="str">
        <f aca="false">Def_Sistemas_Conectores_Cabos!$A$22</f>
        <v>BPM de elétrons</v>
      </c>
      <c r="B846" s="5" t="str">
        <f aca="false">Datas_Entregas!$A$3</f>
        <v>BTS/Anel</v>
      </c>
      <c r="C846" s="6" t="n">
        <f aca="false" t="array" ref="C846:C846">INDEX(Datas_Entregas!$B$2:$B$100, MATCH(B846, Datas_Entregas!$A$2:$A$100, 0), 1)</f>
        <v>43296</v>
      </c>
      <c r="D846" s="5" t="str">
        <f aca="false">Def_Status_Montagem!$A$4</f>
        <v>Comprado / Esperando entrega</v>
      </c>
      <c r="E846" s="4" t="str">
        <f aca="false">Def_Status_Montagem!$B$4</f>
        <v>Contratada (inclui etiqueta)</v>
      </c>
      <c r="F846" s="7"/>
      <c r="G846" s="8"/>
      <c r="H846" s="7" t="str">
        <f aca="false" t="array" ref="H846:H846">INDEX(Def_Instancias_Equipamentos!$E$2:$E$4986, MATCH(K846, Def_Instancias_Equipamentos!$D$2:$D$4986, 0), 1)</f>
        <v>SI-19C3</v>
      </c>
      <c r="I846" s="8" t="str">
        <f aca="false" t="array" ref="I846:I846">INDEX(Def_Instancias_Equipamentos!$E$2:$E$4986, MATCH(L846, Def_Instancias_Equipamentos!$D$2:$D$4986, 0), 1)</f>
        <v>SI-19C3</v>
      </c>
      <c r="J846" s="8" t="str">
        <f aca="false">IF(H846=I846, "INTERNO", "EXTERNO")</f>
        <v>INTERNO</v>
      </c>
      <c r="K846" s="9" t="str">
        <f aca="false">Def_Instancias_Equipamentos!$D$517</f>
        <v>SI-19C3:DI-BPMPkup-1</v>
      </c>
      <c r="L846" s="4" t="str">
        <f aca="false">Def_Instancias_Equipamentos!$D$1039</f>
        <v>SI-19C3:DI-BPMSigPatch-1</v>
      </c>
      <c r="M846" s="10" t="s">
        <v>69</v>
      </c>
      <c r="N846" s="17" t="s">
        <v>84</v>
      </c>
      <c r="O846" s="9" t="str">
        <f aca="false">Def_Sistemas_Conectores_Cabos!$B$8</f>
        <v>SMA-RP 50-ohm</v>
      </c>
      <c r="P846" s="4" t="str">
        <f aca="false">Def_Sistemas_Conectores_Cabos!$B$8</f>
        <v>SMA-RP 50-ohm</v>
      </c>
      <c r="Q846" s="8" t="s">
        <v>85</v>
      </c>
      <c r="R846" s="11" t="n">
        <v>0.5</v>
      </c>
      <c r="S846" s="11" t="n">
        <v>0.5</v>
      </c>
      <c r="T846" s="4" t="str">
        <f aca="false">Def_Sistemas_Conectores_Cabos!$C$8</f>
        <v>Cabo coaxial semi-rígido</v>
      </c>
      <c r="U846" s="18"/>
      <c r="V846" s="13"/>
    </row>
    <row r="847" customFormat="false" ht="15.75" hidden="true" customHeight="true" outlineLevel="0" collapsed="false">
      <c r="A847" s="4" t="str">
        <f aca="false">Def_Sistemas_Conectores_Cabos!$A$22</f>
        <v>BPM de elétrons</v>
      </c>
      <c r="B847" s="5" t="str">
        <f aca="false">Datas_Entregas!$A$3</f>
        <v>BTS/Anel</v>
      </c>
      <c r="C847" s="6" t="n">
        <f aca="false" t="array" ref="C847:C847">INDEX(Datas_Entregas!$B$2:$B$100, MATCH(B847, Datas_Entregas!$A$2:$A$100, 0), 1)</f>
        <v>43296</v>
      </c>
      <c r="D847" s="5" t="str">
        <f aca="false">Def_Status_Montagem!$A$4</f>
        <v>Comprado / Esperando entrega</v>
      </c>
      <c r="E847" s="4" t="str">
        <f aca="false">Def_Status_Montagem!$B$4</f>
        <v>Contratada (inclui etiqueta)</v>
      </c>
      <c r="F847" s="7"/>
      <c r="G847" s="8"/>
      <c r="H847" s="7" t="str">
        <f aca="false" t="array" ref="H847:H847">INDEX(Def_Instancias_Equipamentos!$E$2:$E$4986, MATCH(K847, Def_Instancias_Equipamentos!$D$2:$D$4986, 0), 1)</f>
        <v>SI-19C3</v>
      </c>
      <c r="I847" s="8" t="str">
        <f aca="false" t="array" ref="I847:I847">INDEX(Def_Instancias_Equipamentos!$E$2:$E$4986, MATCH(L847, Def_Instancias_Equipamentos!$D$2:$D$4986, 0), 1)</f>
        <v>SI-19C3</v>
      </c>
      <c r="J847" s="8" t="str">
        <f aca="false">IF(H847=I847, "INTERNO", "EXTERNO")</f>
        <v>INTERNO</v>
      </c>
      <c r="K847" s="9" t="str">
        <f aca="false">Def_Instancias_Equipamentos!$D$518</f>
        <v>SI-19C3:DI-BPMPkup-2</v>
      </c>
      <c r="L847" s="4" t="str">
        <f aca="false">Def_Instancias_Equipamentos!$D$1040</f>
        <v>SI-19C3:DI-BPMSigPatch-2</v>
      </c>
      <c r="M847" s="10" t="s">
        <v>69</v>
      </c>
      <c r="N847" s="17" t="s">
        <v>84</v>
      </c>
      <c r="O847" s="9" t="str">
        <f aca="false">Def_Sistemas_Conectores_Cabos!$B$8</f>
        <v>SMA-RP 50-ohm</v>
      </c>
      <c r="P847" s="4" t="str">
        <f aca="false">Def_Sistemas_Conectores_Cabos!$B$8</f>
        <v>SMA-RP 50-ohm</v>
      </c>
      <c r="Q847" s="8" t="s">
        <v>85</v>
      </c>
      <c r="R847" s="11" t="n">
        <v>0.5</v>
      </c>
      <c r="S847" s="11" t="n">
        <v>0.5</v>
      </c>
      <c r="T847" s="4" t="str">
        <f aca="false">Def_Sistemas_Conectores_Cabos!$C$8</f>
        <v>Cabo coaxial semi-rígido</v>
      </c>
      <c r="U847" s="18"/>
      <c r="V847" s="13"/>
    </row>
    <row r="848" customFormat="false" ht="15.75" hidden="true" customHeight="true" outlineLevel="0" collapsed="false">
      <c r="A848" s="4" t="str">
        <f aca="false">Def_Sistemas_Conectores_Cabos!$A$22</f>
        <v>BPM de elétrons</v>
      </c>
      <c r="B848" s="5" t="str">
        <f aca="false">Datas_Entregas!$A$3</f>
        <v>BTS/Anel</v>
      </c>
      <c r="C848" s="6" t="n">
        <f aca="false" t="array" ref="C848:C848">INDEX(Datas_Entregas!$B$2:$B$100, MATCH(B848, Datas_Entregas!$A$2:$A$100, 0), 1)</f>
        <v>43296</v>
      </c>
      <c r="D848" s="5" t="str">
        <f aca="false">Def_Status_Montagem!$A$4</f>
        <v>Comprado / Esperando entrega</v>
      </c>
      <c r="E848" s="4" t="str">
        <f aca="false">Def_Status_Montagem!$B$4</f>
        <v>Contratada (inclui etiqueta)</v>
      </c>
      <c r="F848" s="7"/>
      <c r="G848" s="8"/>
      <c r="H848" s="7" t="str">
        <f aca="false" t="array" ref="H848:H848">INDEX(Def_Instancias_Equipamentos!$E$2:$E$4986, MATCH(K848, Def_Instancias_Equipamentos!$D$2:$D$4986, 0), 1)</f>
        <v>SI-19C4</v>
      </c>
      <c r="I848" s="8" t="str">
        <f aca="false" t="array" ref="I848:I848">INDEX(Def_Instancias_Equipamentos!$E$2:$E$4986, MATCH(L848, Def_Instancias_Equipamentos!$D$2:$D$4986, 0), 1)</f>
        <v>SI-19C4</v>
      </c>
      <c r="J848" s="8" t="str">
        <f aca="false">IF(H848=I848, "INTERNO", "EXTERNO")</f>
        <v>INTERNO</v>
      </c>
      <c r="K848" s="9" t="str">
        <f aca="false">Def_Instancias_Equipamentos!$D$519</f>
        <v>SI-19C4:DI-BPMPkup</v>
      </c>
      <c r="L848" s="4" t="str">
        <f aca="false">Def_Instancias_Equipamentos!$D$1041</f>
        <v>SI-19C4:DI-BPMSigPatch</v>
      </c>
      <c r="M848" s="10" t="s">
        <v>69</v>
      </c>
      <c r="N848" s="17" t="s">
        <v>84</v>
      </c>
      <c r="O848" s="9" t="str">
        <f aca="false">Def_Sistemas_Conectores_Cabos!$B$8</f>
        <v>SMA-RP 50-ohm</v>
      </c>
      <c r="P848" s="4" t="str">
        <f aca="false">Def_Sistemas_Conectores_Cabos!$B$8</f>
        <v>SMA-RP 50-ohm</v>
      </c>
      <c r="Q848" s="8" t="s">
        <v>85</v>
      </c>
      <c r="R848" s="11" t="n">
        <v>0.5</v>
      </c>
      <c r="S848" s="11" t="n">
        <v>0.5</v>
      </c>
      <c r="T848" s="4" t="str">
        <f aca="false">Def_Sistemas_Conectores_Cabos!$C$8</f>
        <v>Cabo coaxial semi-rígido</v>
      </c>
      <c r="U848" s="18"/>
      <c r="V848" s="13"/>
    </row>
    <row r="849" customFormat="false" ht="15.75" hidden="true" customHeight="true" outlineLevel="0" collapsed="false">
      <c r="A849" s="4" t="str">
        <f aca="false">Def_Sistemas_Conectores_Cabos!$A$22</f>
        <v>BPM de elétrons</v>
      </c>
      <c r="B849" s="5" t="str">
        <f aca="false">Datas_Entregas!$A$3</f>
        <v>BTS/Anel</v>
      </c>
      <c r="C849" s="6" t="n">
        <f aca="false" t="array" ref="C849:C849">INDEX(Datas_Entregas!$B$2:$B$100, MATCH(B849, Datas_Entregas!$A$2:$A$100, 0), 1)</f>
        <v>43296</v>
      </c>
      <c r="D849" s="5" t="str">
        <f aca="false">Def_Status_Montagem!$A$4</f>
        <v>Comprado / Esperando entrega</v>
      </c>
      <c r="E849" s="4" t="str">
        <f aca="false">Def_Status_Montagem!$B$4</f>
        <v>Contratada (inclui etiqueta)</v>
      </c>
      <c r="F849" s="7"/>
      <c r="G849" s="8"/>
      <c r="H849" s="7" t="str">
        <f aca="false" t="array" ref="H849:H849">INDEX(Def_Instancias_Equipamentos!$E$2:$E$4986, MATCH(K849, Def_Instancias_Equipamentos!$D$2:$D$4986, 0), 1)</f>
        <v>SI-19M1</v>
      </c>
      <c r="I849" s="8" t="str">
        <f aca="false" t="array" ref="I849:I849">INDEX(Def_Instancias_Equipamentos!$E$2:$E$4986, MATCH(L849, Def_Instancias_Equipamentos!$D$2:$D$4986, 0), 1)</f>
        <v>SI-19M1</v>
      </c>
      <c r="J849" s="8" t="str">
        <f aca="false">IF(H849=I849, "INTERNO", "EXTERNO")</f>
        <v>INTERNO</v>
      </c>
      <c r="K849" s="9" t="str">
        <f aca="false">Def_Instancias_Equipamentos!$D$520</f>
        <v>SI-19M1:DI-BPMPkup</v>
      </c>
      <c r="L849" s="4" t="str">
        <f aca="false">Def_Instancias_Equipamentos!$D$1042</f>
        <v>SI-19M1:DI-BPMSigPatch</v>
      </c>
      <c r="M849" s="10" t="s">
        <v>69</v>
      </c>
      <c r="N849" s="17" t="s">
        <v>84</v>
      </c>
      <c r="O849" s="9" t="str">
        <f aca="false">Def_Sistemas_Conectores_Cabos!$B$8</f>
        <v>SMA-RP 50-ohm</v>
      </c>
      <c r="P849" s="4" t="str">
        <f aca="false">Def_Sistemas_Conectores_Cabos!$B$8</f>
        <v>SMA-RP 50-ohm</v>
      </c>
      <c r="Q849" s="8" t="s">
        <v>85</v>
      </c>
      <c r="R849" s="11" t="n">
        <v>0.5</v>
      </c>
      <c r="S849" s="11" t="n">
        <v>0.5</v>
      </c>
      <c r="T849" s="4" t="str">
        <f aca="false">Def_Sistemas_Conectores_Cabos!$C$8</f>
        <v>Cabo coaxial semi-rígido</v>
      </c>
      <c r="U849" s="18"/>
      <c r="V849" s="13"/>
    </row>
    <row r="850" customFormat="false" ht="15.75" hidden="true" customHeight="true" outlineLevel="0" collapsed="false">
      <c r="A850" s="4" t="str">
        <f aca="false">Def_Sistemas_Conectores_Cabos!$A$22</f>
        <v>BPM de elétrons</v>
      </c>
      <c r="B850" s="5" t="str">
        <f aca="false">Datas_Entregas!$A$3</f>
        <v>BTS/Anel</v>
      </c>
      <c r="C850" s="6" t="n">
        <f aca="false" t="array" ref="C850:C850">INDEX(Datas_Entregas!$B$2:$B$100, MATCH(B850, Datas_Entregas!$A$2:$A$100, 0), 1)</f>
        <v>43296</v>
      </c>
      <c r="D850" s="5" t="str">
        <f aca="false">Def_Status_Montagem!$A$4</f>
        <v>Comprado / Esperando entrega</v>
      </c>
      <c r="E850" s="4" t="str">
        <f aca="false">Def_Status_Montagem!$B$4</f>
        <v>Contratada (inclui etiqueta)</v>
      </c>
      <c r="F850" s="7"/>
      <c r="G850" s="8"/>
      <c r="H850" s="7" t="str">
        <f aca="false" t="array" ref="H850:H850">INDEX(Def_Instancias_Equipamentos!$E$2:$E$4986, MATCH(K850, Def_Instancias_Equipamentos!$D$2:$D$4986, 0), 1)</f>
        <v>SI-19M2</v>
      </c>
      <c r="I850" s="8" t="str">
        <f aca="false" t="array" ref="I850:I850">INDEX(Def_Instancias_Equipamentos!$E$2:$E$4986, MATCH(L850, Def_Instancias_Equipamentos!$D$2:$D$4986, 0), 1)</f>
        <v>SI-19M2</v>
      </c>
      <c r="J850" s="8" t="str">
        <f aca="false">IF(H850=I850, "INTERNO", "EXTERNO")</f>
        <v>INTERNO</v>
      </c>
      <c r="K850" s="9" t="str">
        <f aca="false">Def_Instancias_Equipamentos!$D$521</f>
        <v>SI-19M2:DI-BPMPkup</v>
      </c>
      <c r="L850" s="4" t="str">
        <f aca="false">Def_Instancias_Equipamentos!$D$1043</f>
        <v>SI-19M2:DI-BPMSigPatch</v>
      </c>
      <c r="M850" s="10" t="s">
        <v>69</v>
      </c>
      <c r="N850" s="17" t="s">
        <v>84</v>
      </c>
      <c r="O850" s="9" t="str">
        <f aca="false">Def_Sistemas_Conectores_Cabos!$B$8</f>
        <v>SMA-RP 50-ohm</v>
      </c>
      <c r="P850" s="4" t="str">
        <f aca="false">Def_Sistemas_Conectores_Cabos!$B$8</f>
        <v>SMA-RP 50-ohm</v>
      </c>
      <c r="Q850" s="8" t="s">
        <v>85</v>
      </c>
      <c r="R850" s="11" t="n">
        <v>0.5</v>
      </c>
      <c r="S850" s="11" t="n">
        <v>0.5</v>
      </c>
      <c r="T850" s="4" t="str">
        <f aca="false">Def_Sistemas_Conectores_Cabos!$C$8</f>
        <v>Cabo coaxial semi-rígido</v>
      </c>
      <c r="U850" s="18"/>
      <c r="V850" s="13"/>
    </row>
    <row r="851" customFormat="false" ht="15.75" hidden="true" customHeight="true" outlineLevel="0" collapsed="false">
      <c r="A851" s="4" t="str">
        <f aca="false">Def_Sistemas_Conectores_Cabos!$A$22</f>
        <v>BPM de elétrons</v>
      </c>
      <c r="B851" s="5" t="str">
        <f aca="false">Datas_Entregas!$A$3</f>
        <v>BTS/Anel</v>
      </c>
      <c r="C851" s="6" t="n">
        <f aca="false" t="array" ref="C851:C851">INDEX(Datas_Entregas!$B$2:$B$100, MATCH(B851, Datas_Entregas!$A$2:$A$100, 0), 1)</f>
        <v>43296</v>
      </c>
      <c r="D851" s="5" t="str">
        <f aca="false">Def_Status_Montagem!$A$4</f>
        <v>Comprado / Esperando entrega</v>
      </c>
      <c r="E851" s="4" t="str">
        <f aca="false">Def_Status_Montagem!$B$4</f>
        <v>Contratada (inclui etiqueta)</v>
      </c>
      <c r="F851" s="7"/>
      <c r="G851" s="8"/>
      <c r="H851" s="7" t="str">
        <f aca="false" t="array" ref="H851:H851">INDEX(Def_Instancias_Equipamentos!$E$2:$E$4986, MATCH(K851, Def_Instancias_Equipamentos!$D$2:$D$4986, 0), 1)</f>
        <v>SI-19SP</v>
      </c>
      <c r="I851" s="8" t="str">
        <f aca="false" t="array" ref="I851:I851">INDEX(Def_Instancias_Equipamentos!$E$2:$E$4986, MATCH(L851, Def_Instancias_Equipamentos!$D$2:$D$4986, 0), 1)</f>
        <v>SI-19SP</v>
      </c>
      <c r="J851" s="8" t="str">
        <f aca="false">IF(H851=I851, "INTERNO", "EXTERNO")</f>
        <v>INTERNO</v>
      </c>
      <c r="K851" s="9" t="str">
        <f aca="false">Def_Instancias_Equipamentos!$D$566</f>
        <v>SI-19SP:DI-BPMPkup-1</v>
      </c>
      <c r="L851" s="4" t="str">
        <f aca="false">Def_Instancias_Equipamentos!$D$1088</f>
        <v>SI-19SP:DI-BPMSigPatch-1</v>
      </c>
      <c r="M851" s="10" t="s">
        <v>69</v>
      </c>
      <c r="N851" s="17" t="s">
        <v>84</v>
      </c>
      <c r="O851" s="9" t="str">
        <f aca="false">Def_Sistemas_Conectores_Cabos!$B$8</f>
        <v>SMA-RP 50-ohm</v>
      </c>
      <c r="P851" s="4" t="str">
        <f aca="false">Def_Sistemas_Conectores_Cabos!$B$8</f>
        <v>SMA-RP 50-ohm</v>
      </c>
      <c r="Q851" s="8" t="s">
        <v>85</v>
      </c>
      <c r="R851" s="11" t="n">
        <v>0.5</v>
      </c>
      <c r="S851" s="11" t="n">
        <v>0.5</v>
      </c>
      <c r="T851" s="4" t="str">
        <f aca="false">Def_Sistemas_Conectores_Cabos!$C$8</f>
        <v>Cabo coaxial semi-rígido</v>
      </c>
      <c r="U851" s="18"/>
      <c r="V851" s="13"/>
    </row>
    <row r="852" customFormat="false" ht="15.75" hidden="true" customHeight="true" outlineLevel="0" collapsed="false">
      <c r="A852" s="4" t="str">
        <f aca="false">Def_Sistemas_Conectores_Cabos!$A$22</f>
        <v>BPM de elétrons</v>
      </c>
      <c r="B852" s="5" t="str">
        <f aca="false">Datas_Entregas!$A$3</f>
        <v>BTS/Anel</v>
      </c>
      <c r="C852" s="6" t="n">
        <f aca="false" t="array" ref="C852:C852">INDEX(Datas_Entregas!$B$2:$B$100, MATCH(B852, Datas_Entregas!$A$2:$A$100, 0), 1)</f>
        <v>43296</v>
      </c>
      <c r="D852" s="5" t="str">
        <f aca="false">Def_Status_Montagem!$A$4</f>
        <v>Comprado / Esperando entrega</v>
      </c>
      <c r="E852" s="4" t="str">
        <f aca="false">Def_Status_Montagem!$B$4</f>
        <v>Contratada (inclui etiqueta)</v>
      </c>
      <c r="F852" s="7"/>
      <c r="G852" s="8"/>
      <c r="H852" s="7" t="str">
        <f aca="false" t="array" ref="H852:H852">INDEX(Def_Instancias_Equipamentos!$E$2:$E$4986, MATCH(K852, Def_Instancias_Equipamentos!$D$2:$D$4986, 0), 1)</f>
        <v>SI-19SP</v>
      </c>
      <c r="I852" s="8" t="str">
        <f aca="false" t="array" ref="I852:I852">INDEX(Def_Instancias_Equipamentos!$E$2:$E$4986, MATCH(L852, Def_Instancias_Equipamentos!$D$2:$D$4986, 0), 1)</f>
        <v>SI-19SP</v>
      </c>
      <c r="J852" s="8" t="str">
        <f aca="false">IF(H852=I852, "INTERNO", "EXTERNO")</f>
        <v>INTERNO</v>
      </c>
      <c r="K852" s="9" t="str">
        <f aca="false">Def_Instancias_Equipamentos!$D$567</f>
        <v>SI-19SP:DI-BPMPkup-2</v>
      </c>
      <c r="L852" s="4" t="str">
        <f aca="false">Def_Instancias_Equipamentos!$D$1089</f>
        <v>SI-19SP:DI-BPMSigPatch-2</v>
      </c>
      <c r="M852" s="10" t="s">
        <v>69</v>
      </c>
      <c r="N852" s="17" t="s">
        <v>84</v>
      </c>
      <c r="O852" s="9" t="str">
        <f aca="false">Def_Sistemas_Conectores_Cabos!$B$8</f>
        <v>SMA-RP 50-ohm</v>
      </c>
      <c r="P852" s="4" t="str">
        <f aca="false">Def_Sistemas_Conectores_Cabos!$B$8</f>
        <v>SMA-RP 50-ohm</v>
      </c>
      <c r="Q852" s="8" t="s">
        <v>85</v>
      </c>
      <c r="R852" s="11" t="n">
        <v>0.5</v>
      </c>
      <c r="S852" s="11" t="n">
        <v>0.5</v>
      </c>
      <c r="T852" s="4" t="str">
        <f aca="false">Def_Sistemas_Conectores_Cabos!$C$8</f>
        <v>Cabo coaxial semi-rígido</v>
      </c>
      <c r="U852" s="18"/>
      <c r="V852" s="13"/>
    </row>
    <row r="853" customFormat="false" ht="15.75" hidden="true" customHeight="true" outlineLevel="0" collapsed="false">
      <c r="A853" s="4" t="str">
        <f aca="false">Def_Sistemas_Conectores_Cabos!$A$22</f>
        <v>BPM de elétrons</v>
      </c>
      <c r="B853" s="5" t="str">
        <f aca="false">Datas_Entregas!$A$3</f>
        <v>BTS/Anel</v>
      </c>
      <c r="C853" s="6" t="n">
        <f aca="false" t="array" ref="C853:C853">INDEX(Datas_Entregas!$B$2:$B$100, MATCH(B853, Datas_Entregas!$A$2:$A$100, 0), 1)</f>
        <v>43296</v>
      </c>
      <c r="D853" s="5" t="str">
        <f aca="false">Def_Status_Montagem!$A$4</f>
        <v>Comprado / Esperando entrega</v>
      </c>
      <c r="E853" s="4" t="str">
        <f aca="false">Def_Status_Montagem!$B$4</f>
        <v>Contratada (inclui etiqueta)</v>
      </c>
      <c r="F853" s="7"/>
      <c r="G853" s="8"/>
      <c r="H853" s="7" t="str">
        <f aca="false" t="array" ref="H853:H853">INDEX(Def_Instancias_Equipamentos!$E$2:$E$4986, MATCH(K853, Def_Instancias_Equipamentos!$D$2:$D$4986, 0), 1)</f>
        <v>SI-20C1</v>
      </c>
      <c r="I853" s="8" t="str">
        <f aca="false" t="array" ref="I853:I853">INDEX(Def_Instancias_Equipamentos!$E$2:$E$4986, MATCH(L853, Def_Instancias_Equipamentos!$D$2:$D$4986, 0), 1)</f>
        <v>SI-20C1</v>
      </c>
      <c r="J853" s="8" t="str">
        <f aca="false">IF(H853=I853, "INTERNO", "EXTERNO")</f>
        <v>INTERNO</v>
      </c>
      <c r="K853" s="9" t="str">
        <f aca="false">Def_Instancias_Equipamentos!$D$522</f>
        <v>SI-20C1:DI-BPMPkup-1</v>
      </c>
      <c r="L853" s="4" t="str">
        <f aca="false">Def_Instancias_Equipamentos!$D$1044</f>
        <v>SI-20C1:DI-BPMSigPatch-1</v>
      </c>
      <c r="M853" s="10" t="s">
        <v>69</v>
      </c>
      <c r="N853" s="17" t="s">
        <v>84</v>
      </c>
      <c r="O853" s="9" t="str">
        <f aca="false">Def_Sistemas_Conectores_Cabos!$B$8</f>
        <v>SMA-RP 50-ohm</v>
      </c>
      <c r="P853" s="4" t="str">
        <f aca="false">Def_Sistemas_Conectores_Cabos!$B$8</f>
        <v>SMA-RP 50-ohm</v>
      </c>
      <c r="Q853" s="8" t="s">
        <v>85</v>
      </c>
      <c r="R853" s="11" t="n">
        <v>0.5</v>
      </c>
      <c r="S853" s="11" t="n">
        <v>0.5</v>
      </c>
      <c r="T853" s="4" t="str">
        <f aca="false">Def_Sistemas_Conectores_Cabos!$C$8</f>
        <v>Cabo coaxial semi-rígido</v>
      </c>
      <c r="U853" s="18"/>
      <c r="V853" s="13"/>
    </row>
    <row r="854" customFormat="false" ht="15.75" hidden="true" customHeight="true" outlineLevel="0" collapsed="false">
      <c r="A854" s="4" t="str">
        <f aca="false">Def_Sistemas_Conectores_Cabos!$A$22</f>
        <v>BPM de elétrons</v>
      </c>
      <c r="B854" s="5" t="str">
        <f aca="false">Datas_Entregas!$A$3</f>
        <v>BTS/Anel</v>
      </c>
      <c r="C854" s="6" t="n">
        <f aca="false" t="array" ref="C854:C854">INDEX(Datas_Entregas!$B$2:$B$100, MATCH(B854, Datas_Entregas!$A$2:$A$100, 0), 1)</f>
        <v>43296</v>
      </c>
      <c r="D854" s="5" t="str">
        <f aca="false">Def_Status_Montagem!$A$4</f>
        <v>Comprado / Esperando entrega</v>
      </c>
      <c r="E854" s="4" t="str">
        <f aca="false">Def_Status_Montagem!$B$4</f>
        <v>Contratada (inclui etiqueta)</v>
      </c>
      <c r="F854" s="7"/>
      <c r="G854" s="8"/>
      <c r="H854" s="7" t="str">
        <f aca="false" t="array" ref="H854:H854">INDEX(Def_Instancias_Equipamentos!$E$2:$E$4986, MATCH(K854, Def_Instancias_Equipamentos!$D$2:$D$4986, 0), 1)</f>
        <v>SI-20C1</v>
      </c>
      <c r="I854" s="8" t="str">
        <f aca="false" t="array" ref="I854:I854">INDEX(Def_Instancias_Equipamentos!$E$2:$E$4986, MATCH(L854, Def_Instancias_Equipamentos!$D$2:$D$4986, 0), 1)</f>
        <v>SI-20C1</v>
      </c>
      <c r="J854" s="8" t="str">
        <f aca="false">IF(H854=I854, "INTERNO", "EXTERNO")</f>
        <v>INTERNO</v>
      </c>
      <c r="K854" s="9" t="str">
        <f aca="false">Def_Instancias_Equipamentos!$D$523</f>
        <v>SI-20C1:DI-BPMPkup-2</v>
      </c>
      <c r="L854" s="4" t="str">
        <f aca="false">Def_Instancias_Equipamentos!$D$1045</f>
        <v>SI-20C1:DI-BPMSigPatch-2</v>
      </c>
      <c r="M854" s="10" t="s">
        <v>69</v>
      </c>
      <c r="N854" s="17" t="s">
        <v>84</v>
      </c>
      <c r="O854" s="9" t="str">
        <f aca="false">Def_Sistemas_Conectores_Cabos!$B$8</f>
        <v>SMA-RP 50-ohm</v>
      </c>
      <c r="P854" s="4" t="str">
        <f aca="false">Def_Sistemas_Conectores_Cabos!$B$8</f>
        <v>SMA-RP 50-ohm</v>
      </c>
      <c r="Q854" s="8" t="s">
        <v>85</v>
      </c>
      <c r="R854" s="11" t="n">
        <v>0.5</v>
      </c>
      <c r="S854" s="11" t="n">
        <v>0.5</v>
      </c>
      <c r="T854" s="4" t="str">
        <f aca="false">Def_Sistemas_Conectores_Cabos!$C$8</f>
        <v>Cabo coaxial semi-rígido</v>
      </c>
      <c r="U854" s="18"/>
      <c r="V854" s="13"/>
    </row>
    <row r="855" customFormat="false" ht="15.75" hidden="true" customHeight="true" outlineLevel="0" collapsed="false">
      <c r="A855" s="4" t="str">
        <f aca="false">Def_Sistemas_Conectores_Cabos!$A$22</f>
        <v>BPM de elétrons</v>
      </c>
      <c r="B855" s="5" t="str">
        <f aca="false">Datas_Entregas!$A$3</f>
        <v>BTS/Anel</v>
      </c>
      <c r="C855" s="6" t="n">
        <f aca="false" t="array" ref="C855:C855">INDEX(Datas_Entregas!$B$2:$B$100, MATCH(B855, Datas_Entregas!$A$2:$A$100, 0), 1)</f>
        <v>43296</v>
      </c>
      <c r="D855" s="5" t="str">
        <f aca="false">Def_Status_Montagem!$A$4</f>
        <v>Comprado / Esperando entrega</v>
      </c>
      <c r="E855" s="4" t="str">
        <f aca="false">Def_Status_Montagem!$B$4</f>
        <v>Contratada (inclui etiqueta)</v>
      </c>
      <c r="F855" s="7"/>
      <c r="G855" s="8"/>
      <c r="H855" s="7" t="str">
        <f aca="false" t="array" ref="H855:H855">INDEX(Def_Instancias_Equipamentos!$E$2:$E$4986, MATCH(K855, Def_Instancias_Equipamentos!$D$2:$D$4986, 0), 1)</f>
        <v>SI-20C2</v>
      </c>
      <c r="I855" s="8" t="str">
        <f aca="false" t="array" ref="I855:I855">INDEX(Def_Instancias_Equipamentos!$E$2:$E$4986, MATCH(L855, Def_Instancias_Equipamentos!$D$2:$D$4986, 0), 1)</f>
        <v>SI-20C2</v>
      </c>
      <c r="J855" s="8" t="str">
        <f aca="false">IF(H855=I855, "INTERNO", "EXTERNO")</f>
        <v>INTERNO</v>
      </c>
      <c r="K855" s="9" t="str">
        <f aca="false">Def_Instancias_Equipamentos!$D$524</f>
        <v>SI-20C2:DI-BPMPkup</v>
      </c>
      <c r="L855" s="4" t="str">
        <f aca="false">Def_Instancias_Equipamentos!$D$1046</f>
        <v>SI-20C2:DI-BPMSigPatch</v>
      </c>
      <c r="M855" s="10" t="s">
        <v>69</v>
      </c>
      <c r="N855" s="17" t="s">
        <v>84</v>
      </c>
      <c r="O855" s="9" t="str">
        <f aca="false">Def_Sistemas_Conectores_Cabos!$B$8</f>
        <v>SMA-RP 50-ohm</v>
      </c>
      <c r="P855" s="4" t="str">
        <f aca="false">Def_Sistemas_Conectores_Cabos!$B$8</f>
        <v>SMA-RP 50-ohm</v>
      </c>
      <c r="Q855" s="8" t="s">
        <v>85</v>
      </c>
      <c r="R855" s="11" t="n">
        <v>0.5</v>
      </c>
      <c r="S855" s="11" t="n">
        <v>0.5</v>
      </c>
      <c r="T855" s="4" t="str">
        <f aca="false">Def_Sistemas_Conectores_Cabos!$C$8</f>
        <v>Cabo coaxial semi-rígido</v>
      </c>
      <c r="U855" s="18"/>
      <c r="V855" s="13"/>
    </row>
    <row r="856" customFormat="false" ht="15.75" hidden="true" customHeight="true" outlineLevel="0" collapsed="false">
      <c r="A856" s="4" t="str">
        <f aca="false">Def_Sistemas_Conectores_Cabos!$A$22</f>
        <v>BPM de elétrons</v>
      </c>
      <c r="B856" s="5" t="str">
        <f aca="false">Datas_Entregas!$A$3</f>
        <v>BTS/Anel</v>
      </c>
      <c r="C856" s="6" t="n">
        <f aca="false" t="array" ref="C856:C856">INDEX(Datas_Entregas!$B$2:$B$100, MATCH(B856, Datas_Entregas!$A$2:$A$100, 0), 1)</f>
        <v>43296</v>
      </c>
      <c r="D856" s="5" t="str">
        <f aca="false">Def_Status_Montagem!$A$4</f>
        <v>Comprado / Esperando entrega</v>
      </c>
      <c r="E856" s="4" t="str">
        <f aca="false">Def_Status_Montagem!$B$4</f>
        <v>Contratada (inclui etiqueta)</v>
      </c>
      <c r="F856" s="7"/>
      <c r="G856" s="8"/>
      <c r="H856" s="7" t="str">
        <f aca="false" t="array" ref="H856:H856">INDEX(Def_Instancias_Equipamentos!$E$2:$E$4986, MATCH(K856, Def_Instancias_Equipamentos!$D$2:$D$4986, 0), 1)</f>
        <v>SI-20C3</v>
      </c>
      <c r="I856" s="8" t="str">
        <f aca="false" t="array" ref="I856:I856">INDEX(Def_Instancias_Equipamentos!$E$2:$E$4986, MATCH(L856, Def_Instancias_Equipamentos!$D$2:$D$4986, 0), 1)</f>
        <v>SI-20C3</v>
      </c>
      <c r="J856" s="8" t="str">
        <f aca="false">IF(H856=I856, "INTERNO", "EXTERNO")</f>
        <v>INTERNO</v>
      </c>
      <c r="K856" s="9" t="str">
        <f aca="false">Def_Instancias_Equipamentos!$D$525</f>
        <v>SI-20C3:DI-BPMPkup-1</v>
      </c>
      <c r="L856" s="4" t="str">
        <f aca="false">Def_Instancias_Equipamentos!$D$1047</f>
        <v>SI-20C3:DI-BPMSigPatch-1</v>
      </c>
      <c r="M856" s="10" t="s">
        <v>69</v>
      </c>
      <c r="N856" s="17" t="s">
        <v>84</v>
      </c>
      <c r="O856" s="9" t="str">
        <f aca="false">Def_Sistemas_Conectores_Cabos!$B$8</f>
        <v>SMA-RP 50-ohm</v>
      </c>
      <c r="P856" s="4" t="str">
        <f aca="false">Def_Sistemas_Conectores_Cabos!$B$8</f>
        <v>SMA-RP 50-ohm</v>
      </c>
      <c r="Q856" s="8" t="s">
        <v>85</v>
      </c>
      <c r="R856" s="11" t="n">
        <v>0.5</v>
      </c>
      <c r="S856" s="11" t="n">
        <v>0.5</v>
      </c>
      <c r="T856" s="4" t="str">
        <f aca="false">Def_Sistemas_Conectores_Cabos!$C$8</f>
        <v>Cabo coaxial semi-rígido</v>
      </c>
      <c r="U856" s="18"/>
      <c r="V856" s="13"/>
    </row>
    <row r="857" customFormat="false" ht="15.75" hidden="true" customHeight="true" outlineLevel="0" collapsed="false">
      <c r="A857" s="4" t="str">
        <f aca="false">Def_Sistemas_Conectores_Cabos!$A$22</f>
        <v>BPM de elétrons</v>
      </c>
      <c r="B857" s="5" t="str">
        <f aca="false">Datas_Entregas!$A$3</f>
        <v>BTS/Anel</v>
      </c>
      <c r="C857" s="6" t="n">
        <f aca="false" t="array" ref="C857:C857">INDEX(Datas_Entregas!$B$2:$B$100, MATCH(B857, Datas_Entregas!$A$2:$A$100, 0), 1)</f>
        <v>43296</v>
      </c>
      <c r="D857" s="5" t="str">
        <f aca="false">Def_Status_Montagem!$A$4</f>
        <v>Comprado / Esperando entrega</v>
      </c>
      <c r="E857" s="4" t="str">
        <f aca="false">Def_Status_Montagem!$B$4</f>
        <v>Contratada (inclui etiqueta)</v>
      </c>
      <c r="F857" s="7"/>
      <c r="G857" s="8"/>
      <c r="H857" s="7" t="str">
        <f aca="false" t="array" ref="H857:H857">INDEX(Def_Instancias_Equipamentos!$E$2:$E$4986, MATCH(K857, Def_Instancias_Equipamentos!$D$2:$D$4986, 0), 1)</f>
        <v>SI-20C3</v>
      </c>
      <c r="I857" s="8" t="str">
        <f aca="false" t="array" ref="I857:I857">INDEX(Def_Instancias_Equipamentos!$E$2:$E$4986, MATCH(L857, Def_Instancias_Equipamentos!$D$2:$D$4986, 0), 1)</f>
        <v>SI-20C3</v>
      </c>
      <c r="J857" s="8" t="str">
        <f aca="false">IF(H857=I857, "INTERNO", "EXTERNO")</f>
        <v>INTERNO</v>
      </c>
      <c r="K857" s="9" t="str">
        <f aca="false">Def_Instancias_Equipamentos!$D$526</f>
        <v>SI-20C3:DI-BPMPkup-2</v>
      </c>
      <c r="L857" s="4" t="str">
        <f aca="false">Def_Instancias_Equipamentos!$D$1048</f>
        <v>SI-20C3:DI-BPMSigPatch-2</v>
      </c>
      <c r="M857" s="10" t="s">
        <v>69</v>
      </c>
      <c r="N857" s="17" t="s">
        <v>84</v>
      </c>
      <c r="O857" s="9" t="str">
        <f aca="false">Def_Sistemas_Conectores_Cabos!$B$8</f>
        <v>SMA-RP 50-ohm</v>
      </c>
      <c r="P857" s="4" t="str">
        <f aca="false">Def_Sistemas_Conectores_Cabos!$B$8</f>
        <v>SMA-RP 50-ohm</v>
      </c>
      <c r="Q857" s="8" t="s">
        <v>85</v>
      </c>
      <c r="R857" s="11" t="n">
        <v>0.5</v>
      </c>
      <c r="S857" s="11" t="n">
        <v>0.5</v>
      </c>
      <c r="T857" s="4" t="str">
        <f aca="false">Def_Sistemas_Conectores_Cabos!$C$8</f>
        <v>Cabo coaxial semi-rígido</v>
      </c>
      <c r="U857" s="18"/>
      <c r="V857" s="13"/>
    </row>
    <row r="858" customFormat="false" ht="15.75" hidden="true" customHeight="true" outlineLevel="0" collapsed="false">
      <c r="A858" s="4" t="str">
        <f aca="false">Def_Sistemas_Conectores_Cabos!$A$22</f>
        <v>BPM de elétrons</v>
      </c>
      <c r="B858" s="5" t="str">
        <f aca="false">Datas_Entregas!$A$3</f>
        <v>BTS/Anel</v>
      </c>
      <c r="C858" s="6" t="n">
        <f aca="false" t="array" ref="C858:C858">INDEX(Datas_Entregas!$B$2:$B$100, MATCH(B858, Datas_Entregas!$A$2:$A$100, 0), 1)</f>
        <v>43296</v>
      </c>
      <c r="D858" s="5" t="str">
        <f aca="false">Def_Status_Montagem!$A$4</f>
        <v>Comprado / Esperando entrega</v>
      </c>
      <c r="E858" s="4" t="str">
        <f aca="false">Def_Status_Montagem!$B$4</f>
        <v>Contratada (inclui etiqueta)</v>
      </c>
      <c r="F858" s="7"/>
      <c r="G858" s="8"/>
      <c r="H858" s="7" t="str">
        <f aca="false" t="array" ref="H858:H858">INDEX(Def_Instancias_Equipamentos!$E$2:$E$4986, MATCH(K858, Def_Instancias_Equipamentos!$D$2:$D$4986, 0), 1)</f>
        <v>SI-20C4</v>
      </c>
      <c r="I858" s="8" t="str">
        <f aca="false" t="array" ref="I858:I858">INDEX(Def_Instancias_Equipamentos!$E$2:$E$4986, MATCH(L858, Def_Instancias_Equipamentos!$D$2:$D$4986, 0), 1)</f>
        <v>SI-20C4</v>
      </c>
      <c r="J858" s="8" t="str">
        <f aca="false">IF(H858=I858, "INTERNO", "EXTERNO")</f>
        <v>INTERNO</v>
      </c>
      <c r="K858" s="9" t="str">
        <f aca="false">Def_Instancias_Equipamentos!$D$527</f>
        <v>SI-20C4:DI-BPMPkup</v>
      </c>
      <c r="L858" s="4" t="str">
        <f aca="false">Def_Instancias_Equipamentos!$D$1049</f>
        <v>SI-20C4:DI-BPMSigPatch</v>
      </c>
      <c r="M858" s="10" t="s">
        <v>69</v>
      </c>
      <c r="N858" s="17" t="s">
        <v>84</v>
      </c>
      <c r="O858" s="9" t="str">
        <f aca="false">Def_Sistemas_Conectores_Cabos!$B$8</f>
        <v>SMA-RP 50-ohm</v>
      </c>
      <c r="P858" s="4" t="str">
        <f aca="false">Def_Sistemas_Conectores_Cabos!$B$8</f>
        <v>SMA-RP 50-ohm</v>
      </c>
      <c r="Q858" s="8" t="s">
        <v>85</v>
      </c>
      <c r="R858" s="11" t="n">
        <v>0.5</v>
      </c>
      <c r="S858" s="11" t="n">
        <v>0.5</v>
      </c>
      <c r="T858" s="4" t="str">
        <f aca="false">Def_Sistemas_Conectores_Cabos!$C$8</f>
        <v>Cabo coaxial semi-rígido</v>
      </c>
      <c r="U858" s="18"/>
      <c r="V858" s="13"/>
    </row>
    <row r="859" customFormat="false" ht="15.75" hidden="true" customHeight="true" outlineLevel="0" collapsed="false">
      <c r="A859" s="4" t="str">
        <f aca="false">Def_Sistemas_Conectores_Cabos!$A$22</f>
        <v>BPM de elétrons</v>
      </c>
      <c r="B859" s="5" t="str">
        <f aca="false">Datas_Entregas!$A$3</f>
        <v>BTS/Anel</v>
      </c>
      <c r="C859" s="6" t="n">
        <f aca="false" t="array" ref="C859:C859">INDEX(Datas_Entregas!$B$2:$B$100, MATCH(B859, Datas_Entregas!$A$2:$A$100, 0), 1)</f>
        <v>43296</v>
      </c>
      <c r="D859" s="5" t="str">
        <f aca="false">Def_Status_Montagem!$A$4</f>
        <v>Comprado / Esperando entrega</v>
      </c>
      <c r="E859" s="4" t="str">
        <f aca="false">Def_Status_Montagem!$B$4</f>
        <v>Contratada (inclui etiqueta)</v>
      </c>
      <c r="F859" s="7"/>
      <c r="G859" s="8"/>
      <c r="H859" s="7" t="str">
        <f aca="false" t="array" ref="H859:H859">INDEX(Def_Instancias_Equipamentos!$E$2:$E$4986, MATCH(K859, Def_Instancias_Equipamentos!$D$2:$D$4986, 0), 1)</f>
        <v>SI-20M1</v>
      </c>
      <c r="I859" s="8" t="str">
        <f aca="false" t="array" ref="I859:I859">INDEX(Def_Instancias_Equipamentos!$E$2:$E$4986, MATCH(L859, Def_Instancias_Equipamentos!$D$2:$D$4986, 0), 1)</f>
        <v>SI-20M1</v>
      </c>
      <c r="J859" s="8" t="str">
        <f aca="false">IF(H859=I859, "INTERNO", "EXTERNO")</f>
        <v>INTERNO</v>
      </c>
      <c r="K859" s="9" t="str">
        <f aca="false">Def_Instancias_Equipamentos!$D$528</f>
        <v>SI-20M1:DI-BPMPkup</v>
      </c>
      <c r="L859" s="4" t="str">
        <f aca="false">Def_Instancias_Equipamentos!$D$1050</f>
        <v>SI-20M1:DI-BPMSigPatch</v>
      </c>
      <c r="M859" s="10" t="s">
        <v>69</v>
      </c>
      <c r="N859" s="17" t="s">
        <v>84</v>
      </c>
      <c r="O859" s="9" t="str">
        <f aca="false">Def_Sistemas_Conectores_Cabos!$B$8</f>
        <v>SMA-RP 50-ohm</v>
      </c>
      <c r="P859" s="4" t="str">
        <f aca="false">Def_Sistemas_Conectores_Cabos!$B$8</f>
        <v>SMA-RP 50-ohm</v>
      </c>
      <c r="Q859" s="8" t="s">
        <v>85</v>
      </c>
      <c r="R859" s="11" t="n">
        <v>0.5</v>
      </c>
      <c r="S859" s="11" t="n">
        <v>0.5</v>
      </c>
      <c r="T859" s="4" t="str">
        <f aca="false">Def_Sistemas_Conectores_Cabos!$C$8</f>
        <v>Cabo coaxial semi-rígido</v>
      </c>
      <c r="U859" s="18"/>
      <c r="V859" s="13"/>
    </row>
    <row r="860" customFormat="false" ht="15.75" hidden="true" customHeight="true" outlineLevel="0" collapsed="false">
      <c r="A860" s="4" t="str">
        <f aca="false">Def_Sistemas_Conectores_Cabos!$A$22</f>
        <v>BPM de elétrons</v>
      </c>
      <c r="B860" s="5" t="str">
        <f aca="false">Datas_Entregas!$A$3</f>
        <v>BTS/Anel</v>
      </c>
      <c r="C860" s="6" t="n">
        <f aca="false" t="array" ref="C860:C860">INDEX(Datas_Entregas!$B$2:$B$100, MATCH(B860, Datas_Entregas!$A$2:$A$100, 0), 1)</f>
        <v>43296</v>
      </c>
      <c r="D860" s="5" t="str">
        <f aca="false">Def_Status_Montagem!$A$4</f>
        <v>Comprado / Esperando entrega</v>
      </c>
      <c r="E860" s="4" t="str">
        <f aca="false">Def_Status_Montagem!$B$4</f>
        <v>Contratada (inclui etiqueta)</v>
      </c>
      <c r="F860" s="7"/>
      <c r="G860" s="8"/>
      <c r="H860" s="7" t="str">
        <f aca="false" t="array" ref="H860:H860">INDEX(Def_Instancias_Equipamentos!$E$2:$E$4986, MATCH(K860, Def_Instancias_Equipamentos!$D$2:$D$4986, 0), 1)</f>
        <v>SI-20M2</v>
      </c>
      <c r="I860" s="8" t="str">
        <f aca="false" t="array" ref="I860:I860">INDEX(Def_Instancias_Equipamentos!$E$2:$E$4986, MATCH(L860, Def_Instancias_Equipamentos!$D$2:$D$4986, 0), 1)</f>
        <v>SI-20M2</v>
      </c>
      <c r="J860" s="8" t="str">
        <f aca="false">IF(H860=I860, "INTERNO", "EXTERNO")</f>
        <v>INTERNO</v>
      </c>
      <c r="K860" s="9" t="str">
        <f aca="false">Def_Instancias_Equipamentos!$D$529</f>
        <v>SI-20M2:DI-BPMPkup</v>
      </c>
      <c r="L860" s="4" t="str">
        <f aca="false">Def_Instancias_Equipamentos!$D$1051</f>
        <v>SI-20M2:DI-BPMSigPatch</v>
      </c>
      <c r="M860" s="10" t="s">
        <v>69</v>
      </c>
      <c r="N860" s="17" t="s">
        <v>84</v>
      </c>
      <c r="O860" s="9" t="str">
        <f aca="false">Def_Sistemas_Conectores_Cabos!$B$8</f>
        <v>SMA-RP 50-ohm</v>
      </c>
      <c r="P860" s="4" t="str">
        <f aca="false">Def_Sistemas_Conectores_Cabos!$B$8</f>
        <v>SMA-RP 50-ohm</v>
      </c>
      <c r="Q860" s="8" t="s">
        <v>85</v>
      </c>
      <c r="R860" s="11" t="n">
        <v>0.5</v>
      </c>
      <c r="S860" s="11" t="n">
        <v>0.5</v>
      </c>
      <c r="T860" s="4" t="str">
        <f aca="false">Def_Sistemas_Conectores_Cabos!$C$8</f>
        <v>Cabo coaxial semi-rígido</v>
      </c>
      <c r="U860" s="18"/>
      <c r="V860" s="13"/>
    </row>
    <row r="861" customFormat="false" ht="15.75" hidden="true" customHeight="true" outlineLevel="0" collapsed="false">
      <c r="A861" s="4" t="str">
        <f aca="false">Def_Sistemas_Conectores_Cabos!$A$22</f>
        <v>BPM de elétrons</v>
      </c>
      <c r="B861" s="5" t="str">
        <f aca="false">Datas_Entregas!$A$3</f>
        <v>BTS/Anel</v>
      </c>
      <c r="C861" s="6" t="n">
        <f aca="false" t="array" ref="C861:C861">INDEX(Datas_Entregas!$B$2:$B$100, MATCH(B861, Datas_Entregas!$A$2:$A$100, 0), 1)</f>
        <v>43296</v>
      </c>
      <c r="D861" s="5" t="str">
        <f aca="false">Def_Status_Montagem!$A$4</f>
        <v>Comprado / Esperando entrega</v>
      </c>
      <c r="E861" s="4" t="str">
        <f aca="false">Def_Status_Montagem!$B$4</f>
        <v>Contratada (inclui etiqueta)</v>
      </c>
      <c r="F861" s="7"/>
      <c r="G861" s="8"/>
      <c r="H861" s="7" t="str">
        <f aca="false" t="array" ref="H861:H861">INDEX(Def_Instancias_Equipamentos!$E$2:$E$4986, MATCH(K861, Def_Instancias_Equipamentos!$D$2:$D$4986, 0), 1)</f>
        <v>SI-20SB</v>
      </c>
      <c r="I861" s="8" t="str">
        <f aca="false" t="array" ref="I861:I861">INDEX(Def_Instancias_Equipamentos!$E$2:$E$4986, MATCH(L861, Def_Instancias_Equipamentos!$D$2:$D$4986, 0), 1)</f>
        <v>SI-20SB</v>
      </c>
      <c r="J861" s="8" t="str">
        <f aca="false">IF(H861=I861, "INTERNO", "EXTERNO")</f>
        <v>INTERNO</v>
      </c>
      <c r="K861" s="9" t="str">
        <f aca="false">Def_Instancias_Equipamentos!$D$568</f>
        <v>SI-20SB:DI-BPMPkup-1</v>
      </c>
      <c r="L861" s="4" t="str">
        <f aca="false">Def_Instancias_Equipamentos!$D$1090</f>
        <v>SI-20SB:DI-BPMSigPatch-1</v>
      </c>
      <c r="M861" s="10" t="s">
        <v>69</v>
      </c>
      <c r="N861" s="17" t="s">
        <v>84</v>
      </c>
      <c r="O861" s="9" t="str">
        <f aca="false">Def_Sistemas_Conectores_Cabos!$B$8</f>
        <v>SMA-RP 50-ohm</v>
      </c>
      <c r="P861" s="4" t="str">
        <f aca="false">Def_Sistemas_Conectores_Cabos!$B$8</f>
        <v>SMA-RP 50-ohm</v>
      </c>
      <c r="Q861" s="8" t="s">
        <v>85</v>
      </c>
      <c r="R861" s="11" t="n">
        <v>0.5</v>
      </c>
      <c r="S861" s="11" t="n">
        <v>0.5</v>
      </c>
      <c r="T861" s="4" t="str">
        <f aca="false">Def_Sistemas_Conectores_Cabos!$C$8</f>
        <v>Cabo coaxial semi-rígido</v>
      </c>
      <c r="U861" s="18"/>
      <c r="V861" s="13"/>
    </row>
    <row r="862" customFormat="false" ht="15.75" hidden="true" customHeight="true" outlineLevel="0" collapsed="false">
      <c r="A862" s="4" t="str">
        <f aca="false">Def_Sistemas_Conectores_Cabos!$A$22</f>
        <v>BPM de elétrons</v>
      </c>
      <c r="B862" s="5" t="str">
        <f aca="false">Datas_Entregas!$A$3</f>
        <v>BTS/Anel</v>
      </c>
      <c r="C862" s="6" t="n">
        <f aca="false" t="array" ref="C862:C862">INDEX(Datas_Entregas!$B$2:$B$100, MATCH(B862, Datas_Entregas!$A$2:$A$100, 0), 1)</f>
        <v>43296</v>
      </c>
      <c r="D862" s="5" t="str">
        <f aca="false">Def_Status_Montagem!$A$4</f>
        <v>Comprado / Esperando entrega</v>
      </c>
      <c r="E862" s="4" t="str">
        <f aca="false">Def_Status_Montagem!$B$4</f>
        <v>Contratada (inclui etiqueta)</v>
      </c>
      <c r="F862" s="7"/>
      <c r="G862" s="8"/>
      <c r="H862" s="7" t="str">
        <f aca="false" t="array" ref="H862:H862">INDEX(Def_Instancias_Equipamentos!$E$2:$E$4986, MATCH(K862, Def_Instancias_Equipamentos!$D$2:$D$4986, 0), 1)</f>
        <v>SI-20SB</v>
      </c>
      <c r="I862" s="8" t="str">
        <f aca="false" t="array" ref="I862:I862">INDEX(Def_Instancias_Equipamentos!$E$2:$E$4986, MATCH(L862, Def_Instancias_Equipamentos!$D$2:$D$4986, 0), 1)</f>
        <v>SI-20SB</v>
      </c>
      <c r="J862" s="8" t="str">
        <f aca="false">IF(H862=I862, "INTERNO", "EXTERNO")</f>
        <v>INTERNO</v>
      </c>
      <c r="K862" s="9" t="str">
        <f aca="false">Def_Instancias_Equipamentos!$D$569</f>
        <v>SI-20SB:DI-BPMPkup-2</v>
      </c>
      <c r="L862" s="4" t="str">
        <f aca="false">Def_Instancias_Equipamentos!$D$1091</f>
        <v>SI-20SB:DI-BPMSigPatch-2</v>
      </c>
      <c r="M862" s="10" t="s">
        <v>69</v>
      </c>
      <c r="N862" s="17" t="s">
        <v>84</v>
      </c>
      <c r="O862" s="9" t="str">
        <f aca="false">Def_Sistemas_Conectores_Cabos!$B$8</f>
        <v>SMA-RP 50-ohm</v>
      </c>
      <c r="P862" s="4" t="str">
        <f aca="false">Def_Sistemas_Conectores_Cabos!$B$8</f>
        <v>SMA-RP 50-ohm</v>
      </c>
      <c r="Q862" s="8" t="s">
        <v>85</v>
      </c>
      <c r="R862" s="11" t="n">
        <v>0.5</v>
      </c>
      <c r="S862" s="11" t="n">
        <v>0.5</v>
      </c>
      <c r="T862" s="4" t="str">
        <f aca="false">Def_Sistemas_Conectores_Cabos!$C$8</f>
        <v>Cabo coaxial semi-rígido</v>
      </c>
      <c r="U862" s="18"/>
      <c r="V862" s="13"/>
    </row>
    <row r="863" customFormat="false" ht="15.75" hidden="true" customHeight="true" outlineLevel="0" collapsed="false">
      <c r="A863" s="4" t="str">
        <f aca="false">Def_Sistemas_Conectores_Cabos!$A$22</f>
        <v>BPM de elétrons</v>
      </c>
      <c r="B863" s="5" t="str">
        <f aca="false">Datas_Entregas!$A$2</f>
        <v>Booster/LTB</v>
      </c>
      <c r="C863" s="6" t="n">
        <f aca="false" t="array" ref="C863:C863">INDEX(Datas_Entregas!$B$2:$B$100, MATCH(B863, Datas_Entregas!$A$2:$A$100, 0), 1)</f>
        <v>43266</v>
      </c>
      <c r="D863" s="5" t="str">
        <f aca="false">Def_Status_Montagem!$A$4</f>
        <v>Comprado / Esperando entrega</v>
      </c>
      <c r="E863" s="4" t="str">
        <f aca="false">Def_Status_Montagem!$B$4</f>
        <v>Contratada (inclui etiqueta)</v>
      </c>
      <c r="F863" s="7"/>
      <c r="G863" s="8"/>
      <c r="H863" s="7" t="str">
        <f aca="false" t="array" ref="H863:H863">INDEX(Def_Instancias_Equipamentos!$E$2:$E$4986, MATCH(K863, Def_Instancias_Equipamentos!$D$2:$D$4986, 0), 1)</f>
        <v>TB-01</v>
      </c>
      <c r="I863" s="8" t="str">
        <f aca="false" t="array" ref="I863:I863">INDEX(Def_Instancias_Equipamentos!$E$2:$E$4986, MATCH(L863, Def_Instancias_Equipamentos!$D$2:$D$4986, 0), 1)</f>
        <v>TB-01</v>
      </c>
      <c r="J863" s="8" t="str">
        <f aca="false">IF(H863=I863, "INTERNO", "EXTERNO")</f>
        <v>INTERNO</v>
      </c>
      <c r="K863" s="9" t="str">
        <f aca="false">Def_Instancias_Equipamentos!$D$309</f>
        <v>TB-01:DI-BPMPkup-1</v>
      </c>
      <c r="L863" s="4" t="str">
        <f aca="false">Def_Instancias_Equipamentos!$D$831</f>
        <v>TB-01:DI-BPMSigPatch-1</v>
      </c>
      <c r="M863" s="10" t="s">
        <v>69</v>
      </c>
      <c r="N863" s="17" t="s">
        <v>84</v>
      </c>
      <c r="O863" s="9" t="str">
        <f aca="false">Def_Sistemas_Conectores_Cabos!$B$8</f>
        <v>SMA-RP 50-ohm</v>
      </c>
      <c r="P863" s="4" t="str">
        <f aca="false">Def_Sistemas_Conectores_Cabos!$B$8</f>
        <v>SMA-RP 50-ohm</v>
      </c>
      <c r="Q863" s="8" t="s">
        <v>85</v>
      </c>
      <c r="R863" s="11" t="n">
        <v>0.5</v>
      </c>
      <c r="S863" s="11" t="n">
        <v>0.5</v>
      </c>
      <c r="T863" s="4" t="str">
        <f aca="false">Def_Sistemas_Conectores_Cabos!$C$8</f>
        <v>Cabo coaxial semi-rígido</v>
      </c>
      <c r="U863" s="18"/>
      <c r="V863" s="13"/>
    </row>
    <row r="864" customFormat="false" ht="15.75" hidden="true" customHeight="true" outlineLevel="0" collapsed="false">
      <c r="A864" s="4" t="str">
        <f aca="false">Def_Sistemas_Conectores_Cabos!$A$22</f>
        <v>BPM de elétrons</v>
      </c>
      <c r="B864" s="5" t="str">
        <f aca="false">Datas_Entregas!$A$2</f>
        <v>Booster/LTB</v>
      </c>
      <c r="C864" s="6" t="n">
        <f aca="false" t="array" ref="C864:C864">INDEX(Datas_Entregas!$B$2:$B$100, MATCH(B864, Datas_Entregas!$A$2:$A$100, 0), 1)</f>
        <v>43266</v>
      </c>
      <c r="D864" s="5" t="str">
        <f aca="false">Def_Status_Montagem!$A$4</f>
        <v>Comprado / Esperando entrega</v>
      </c>
      <c r="E864" s="4" t="str">
        <f aca="false">Def_Status_Montagem!$B$4</f>
        <v>Contratada (inclui etiqueta)</v>
      </c>
      <c r="F864" s="7"/>
      <c r="G864" s="8"/>
      <c r="H864" s="7" t="str">
        <f aca="false" t="array" ref="H864:H864">INDEX(Def_Instancias_Equipamentos!$E$2:$E$4986, MATCH(K864, Def_Instancias_Equipamentos!$D$2:$D$4986, 0), 1)</f>
        <v>TB-01</v>
      </c>
      <c r="I864" s="8" t="str">
        <f aca="false" t="array" ref="I864:I864">INDEX(Def_Instancias_Equipamentos!$E$2:$E$4986, MATCH(L864, Def_Instancias_Equipamentos!$D$2:$D$4986, 0), 1)</f>
        <v>TB-01</v>
      </c>
      <c r="J864" s="8" t="str">
        <f aca="false">IF(H864=I864, "INTERNO", "EXTERNO")</f>
        <v>INTERNO</v>
      </c>
      <c r="K864" s="9" t="str">
        <f aca="false">Def_Instancias_Equipamentos!$D$310</f>
        <v>TB-01:DI-BPMPkup-2</v>
      </c>
      <c r="L864" s="4" t="str">
        <f aca="false">Def_Instancias_Equipamentos!$D$832</f>
        <v>TB-01:DI-BPMSigPatch-2</v>
      </c>
      <c r="M864" s="10" t="s">
        <v>69</v>
      </c>
      <c r="N864" s="17" t="s">
        <v>84</v>
      </c>
      <c r="O864" s="9" t="str">
        <f aca="false">Def_Sistemas_Conectores_Cabos!$B$8</f>
        <v>SMA-RP 50-ohm</v>
      </c>
      <c r="P864" s="4" t="str">
        <f aca="false">Def_Sistemas_Conectores_Cabos!$B$8</f>
        <v>SMA-RP 50-ohm</v>
      </c>
      <c r="Q864" s="8" t="s">
        <v>85</v>
      </c>
      <c r="R864" s="11" t="n">
        <v>0.5</v>
      </c>
      <c r="S864" s="11" t="n">
        <v>0.5</v>
      </c>
      <c r="T864" s="4" t="str">
        <f aca="false">Def_Sistemas_Conectores_Cabos!$C$8</f>
        <v>Cabo coaxial semi-rígido</v>
      </c>
      <c r="U864" s="18"/>
      <c r="V864" s="13"/>
    </row>
    <row r="865" customFormat="false" ht="15.75" hidden="true" customHeight="true" outlineLevel="0" collapsed="false">
      <c r="A865" s="4" t="str">
        <f aca="false">Def_Sistemas_Conectores_Cabos!$A$22</f>
        <v>BPM de elétrons</v>
      </c>
      <c r="B865" s="5" t="str">
        <f aca="false">Datas_Entregas!$A$2</f>
        <v>Booster/LTB</v>
      </c>
      <c r="C865" s="6" t="n">
        <f aca="false" t="array" ref="C865:C865">INDEX(Datas_Entregas!$B$2:$B$100, MATCH(B865, Datas_Entregas!$A$2:$A$100, 0), 1)</f>
        <v>43266</v>
      </c>
      <c r="D865" s="5" t="str">
        <f aca="false">Def_Status_Montagem!$A$4</f>
        <v>Comprado / Esperando entrega</v>
      </c>
      <c r="E865" s="4" t="str">
        <f aca="false">Def_Status_Montagem!$B$4</f>
        <v>Contratada (inclui etiqueta)</v>
      </c>
      <c r="F865" s="7"/>
      <c r="G865" s="8"/>
      <c r="H865" s="7" t="str">
        <f aca="false" t="array" ref="H865:H865">INDEX(Def_Instancias_Equipamentos!$E$2:$E$4986, MATCH(K865, Def_Instancias_Equipamentos!$D$2:$D$4986, 0), 1)</f>
        <v>TB-02</v>
      </c>
      <c r="I865" s="8" t="str">
        <f aca="false" t="array" ref="I865:I865">INDEX(Def_Instancias_Equipamentos!$E$2:$E$4986, MATCH(L865, Def_Instancias_Equipamentos!$D$2:$D$4986, 0), 1)</f>
        <v>TB-02</v>
      </c>
      <c r="J865" s="8" t="str">
        <f aca="false">IF(H865=I865, "INTERNO", "EXTERNO")</f>
        <v>INTERNO</v>
      </c>
      <c r="K865" s="9" t="str">
        <f aca="false">Def_Instancias_Equipamentos!$D$311</f>
        <v>TB-02:DI-BPMPkup-1</v>
      </c>
      <c r="L865" s="4" t="str">
        <f aca="false">Def_Instancias_Equipamentos!$D$833</f>
        <v>TB-02:DI-BPMSigPatch-1</v>
      </c>
      <c r="M865" s="10" t="s">
        <v>69</v>
      </c>
      <c r="N865" s="17" t="s">
        <v>84</v>
      </c>
      <c r="O865" s="9" t="str">
        <f aca="false">Def_Sistemas_Conectores_Cabos!$B$8</f>
        <v>SMA-RP 50-ohm</v>
      </c>
      <c r="P865" s="4" t="str">
        <f aca="false">Def_Sistemas_Conectores_Cabos!$B$8</f>
        <v>SMA-RP 50-ohm</v>
      </c>
      <c r="Q865" s="8" t="s">
        <v>85</v>
      </c>
      <c r="R865" s="11" t="n">
        <v>0.5</v>
      </c>
      <c r="S865" s="11" t="n">
        <v>0.5</v>
      </c>
      <c r="T865" s="4" t="str">
        <f aca="false">Def_Sistemas_Conectores_Cabos!$C$8</f>
        <v>Cabo coaxial semi-rígido</v>
      </c>
      <c r="U865" s="18"/>
      <c r="V865" s="13"/>
    </row>
    <row r="866" customFormat="false" ht="15.75" hidden="true" customHeight="true" outlineLevel="0" collapsed="false">
      <c r="A866" s="4" t="str">
        <f aca="false">Def_Sistemas_Conectores_Cabos!$A$22</f>
        <v>BPM de elétrons</v>
      </c>
      <c r="B866" s="5" t="str">
        <f aca="false">Datas_Entregas!$A$2</f>
        <v>Booster/LTB</v>
      </c>
      <c r="C866" s="6" t="n">
        <f aca="false" t="array" ref="C866:C866">INDEX(Datas_Entregas!$B$2:$B$100, MATCH(B866, Datas_Entregas!$A$2:$A$100, 0), 1)</f>
        <v>43266</v>
      </c>
      <c r="D866" s="5" t="str">
        <f aca="false">Def_Status_Montagem!$A$4</f>
        <v>Comprado / Esperando entrega</v>
      </c>
      <c r="E866" s="4" t="str">
        <f aca="false">Def_Status_Montagem!$B$4</f>
        <v>Contratada (inclui etiqueta)</v>
      </c>
      <c r="F866" s="7"/>
      <c r="G866" s="8"/>
      <c r="H866" s="7" t="str">
        <f aca="false" t="array" ref="H866:H866">INDEX(Def_Instancias_Equipamentos!$E$2:$E$4986, MATCH(K866, Def_Instancias_Equipamentos!$D$2:$D$4986, 0), 1)</f>
        <v>TB-02</v>
      </c>
      <c r="I866" s="8" t="str">
        <f aca="false" t="array" ref="I866:I866">INDEX(Def_Instancias_Equipamentos!$E$2:$E$4986, MATCH(L866, Def_Instancias_Equipamentos!$D$2:$D$4986, 0), 1)</f>
        <v>TB-02</v>
      </c>
      <c r="J866" s="8" t="str">
        <f aca="false">IF(H866=I866, "INTERNO", "EXTERNO")</f>
        <v>INTERNO</v>
      </c>
      <c r="K866" s="9" t="str">
        <f aca="false">Def_Instancias_Equipamentos!$D$312</f>
        <v>TB-02:DI-BPMPkup-2</v>
      </c>
      <c r="L866" s="4" t="str">
        <f aca="false">Def_Instancias_Equipamentos!$D$834</f>
        <v>TB-02:DI-BPMSigPatch-2</v>
      </c>
      <c r="M866" s="10" t="s">
        <v>69</v>
      </c>
      <c r="N866" s="17" t="s">
        <v>84</v>
      </c>
      <c r="O866" s="9" t="str">
        <f aca="false">Def_Sistemas_Conectores_Cabos!$B$8</f>
        <v>SMA-RP 50-ohm</v>
      </c>
      <c r="P866" s="4" t="str">
        <f aca="false">Def_Sistemas_Conectores_Cabos!$B$8</f>
        <v>SMA-RP 50-ohm</v>
      </c>
      <c r="Q866" s="8" t="s">
        <v>85</v>
      </c>
      <c r="R866" s="11" t="n">
        <v>0.5</v>
      </c>
      <c r="S866" s="11" t="n">
        <v>0.5</v>
      </c>
      <c r="T866" s="4" t="str">
        <f aca="false">Def_Sistemas_Conectores_Cabos!$C$8</f>
        <v>Cabo coaxial semi-rígido</v>
      </c>
      <c r="U866" s="18"/>
      <c r="V866" s="13"/>
    </row>
    <row r="867" customFormat="false" ht="15.75" hidden="true" customHeight="true" outlineLevel="0" collapsed="false">
      <c r="A867" s="4" t="str">
        <f aca="false">Def_Sistemas_Conectores_Cabos!$A$22</f>
        <v>BPM de elétrons</v>
      </c>
      <c r="B867" s="5" t="str">
        <f aca="false">Datas_Entregas!$A$2</f>
        <v>Booster/LTB</v>
      </c>
      <c r="C867" s="6" t="n">
        <f aca="false" t="array" ref="C867:C867">INDEX(Datas_Entregas!$B$2:$B$100, MATCH(B867, Datas_Entregas!$A$2:$A$100, 0), 1)</f>
        <v>43266</v>
      </c>
      <c r="D867" s="5" t="str">
        <f aca="false">Def_Status_Montagem!$A$4</f>
        <v>Comprado / Esperando entrega</v>
      </c>
      <c r="E867" s="4" t="str">
        <f aca="false">Def_Status_Montagem!$B$4</f>
        <v>Contratada (inclui etiqueta)</v>
      </c>
      <c r="F867" s="7"/>
      <c r="G867" s="8"/>
      <c r="H867" s="7" t="str">
        <f aca="false" t="array" ref="H867:H867">INDEX(Def_Instancias_Equipamentos!$E$2:$E$4986, MATCH(K867, Def_Instancias_Equipamentos!$D$2:$D$4986, 0), 1)</f>
        <v>TB-03</v>
      </c>
      <c r="I867" s="8" t="str">
        <f aca="false" t="array" ref="I867:I867">INDEX(Def_Instancias_Equipamentos!$E$2:$E$4986, MATCH(L867, Def_Instancias_Equipamentos!$D$2:$D$4986, 0), 1)</f>
        <v>TB-03</v>
      </c>
      <c r="J867" s="8" t="str">
        <f aca="false">IF(H867=I867, "INTERNO", "EXTERNO")</f>
        <v>INTERNO</v>
      </c>
      <c r="K867" s="9" t="str">
        <f aca="false">Def_Instancias_Equipamentos!$D$313</f>
        <v>TB-03:DI-BPMPkup</v>
      </c>
      <c r="L867" s="4" t="str">
        <f aca="false">Def_Instancias_Equipamentos!$D$835</f>
        <v>TB-03:DI-BPMSigPatch</v>
      </c>
      <c r="M867" s="10" t="s">
        <v>69</v>
      </c>
      <c r="N867" s="17" t="s">
        <v>84</v>
      </c>
      <c r="O867" s="9" t="str">
        <f aca="false">Def_Sistemas_Conectores_Cabos!$B$8</f>
        <v>SMA-RP 50-ohm</v>
      </c>
      <c r="P867" s="4" t="str">
        <f aca="false">Def_Sistemas_Conectores_Cabos!$B$8</f>
        <v>SMA-RP 50-ohm</v>
      </c>
      <c r="Q867" s="8" t="s">
        <v>85</v>
      </c>
      <c r="R867" s="11" t="n">
        <v>0.5</v>
      </c>
      <c r="S867" s="11" t="n">
        <v>0.5</v>
      </c>
      <c r="T867" s="4" t="str">
        <f aca="false">Def_Sistemas_Conectores_Cabos!$C$8</f>
        <v>Cabo coaxial semi-rígido</v>
      </c>
      <c r="U867" s="18"/>
      <c r="V867" s="13"/>
    </row>
    <row r="868" customFormat="false" ht="15.75" hidden="true" customHeight="true" outlineLevel="0" collapsed="false">
      <c r="A868" s="4" t="str">
        <f aca="false">Def_Sistemas_Conectores_Cabos!$A$22</f>
        <v>BPM de elétrons</v>
      </c>
      <c r="B868" s="5" t="str">
        <f aca="false">Datas_Entregas!$A$2</f>
        <v>Booster/LTB</v>
      </c>
      <c r="C868" s="6" t="n">
        <f aca="false" t="array" ref="C868:C868">INDEX(Datas_Entregas!$B$2:$B$100, MATCH(B868, Datas_Entregas!$A$2:$A$100, 0), 1)</f>
        <v>43266</v>
      </c>
      <c r="D868" s="5" t="str">
        <f aca="false">Def_Status_Montagem!$A$4</f>
        <v>Comprado / Esperando entrega</v>
      </c>
      <c r="E868" s="4" t="str">
        <f aca="false">Def_Status_Montagem!$B$4</f>
        <v>Contratada (inclui etiqueta)</v>
      </c>
      <c r="F868" s="7"/>
      <c r="G868" s="8"/>
      <c r="H868" s="7" t="str">
        <f aca="false" t="array" ref="H868:H868">INDEX(Def_Instancias_Equipamentos!$E$2:$E$4986, MATCH(K868, Def_Instancias_Equipamentos!$D$2:$D$4986, 0), 1)</f>
        <v>TB-04</v>
      </c>
      <c r="I868" s="8" t="str">
        <f aca="false" t="array" ref="I868:I868">INDEX(Def_Instancias_Equipamentos!$E$2:$E$4986, MATCH(L868, Def_Instancias_Equipamentos!$D$2:$D$4986, 0), 1)</f>
        <v>TB-04</v>
      </c>
      <c r="J868" s="8" t="str">
        <f aca="false">IF(H868=I868, "INTERNO", "EXTERNO")</f>
        <v>INTERNO</v>
      </c>
      <c r="K868" s="9" t="str">
        <f aca="false">Def_Instancias_Equipamentos!$D$314</f>
        <v>TB-04:DI-BPMPkup</v>
      </c>
      <c r="L868" s="4" t="str">
        <f aca="false">Def_Instancias_Equipamentos!$D$836</f>
        <v>TB-04:DI-BPMSigPatch</v>
      </c>
      <c r="M868" s="10" t="s">
        <v>69</v>
      </c>
      <c r="N868" s="17" t="s">
        <v>84</v>
      </c>
      <c r="O868" s="9" t="str">
        <f aca="false">Def_Sistemas_Conectores_Cabos!$B$8</f>
        <v>SMA-RP 50-ohm</v>
      </c>
      <c r="P868" s="4" t="str">
        <f aca="false">Def_Sistemas_Conectores_Cabos!$B$8</f>
        <v>SMA-RP 50-ohm</v>
      </c>
      <c r="Q868" s="8" t="s">
        <v>85</v>
      </c>
      <c r="R868" s="11" t="n">
        <v>0.5</v>
      </c>
      <c r="S868" s="11" t="n">
        <v>0.5</v>
      </c>
      <c r="T868" s="4" t="str">
        <f aca="false">Def_Sistemas_Conectores_Cabos!$C$8</f>
        <v>Cabo coaxial semi-rígido</v>
      </c>
      <c r="U868" s="18"/>
      <c r="V868" s="13"/>
    </row>
    <row r="869" customFormat="false" ht="15.75" hidden="true" customHeight="true" outlineLevel="0" collapsed="false">
      <c r="A869" s="4" t="str">
        <f aca="false">Def_Sistemas_Conectores_Cabos!$A$22</f>
        <v>BPM de elétrons</v>
      </c>
      <c r="B869" s="5" t="str">
        <f aca="false">Datas_Entregas!$A$3</f>
        <v>BTS/Anel</v>
      </c>
      <c r="C869" s="6" t="n">
        <f aca="false" t="array" ref="C869:C869">INDEX(Datas_Entregas!$B$2:$B$100, MATCH(B869, Datas_Entregas!$A$2:$A$100, 0), 1)</f>
        <v>43296</v>
      </c>
      <c r="D869" s="5" t="str">
        <f aca="false">Def_Status_Montagem!$A$4</f>
        <v>Comprado / Esperando entrega</v>
      </c>
      <c r="E869" s="4" t="str">
        <f aca="false">Def_Status_Montagem!$B$4</f>
        <v>Contratada (inclui etiqueta)</v>
      </c>
      <c r="F869" s="7"/>
      <c r="G869" s="8"/>
      <c r="H869" s="7" t="str">
        <f aca="false" t="array" ref="H869:H869">INDEX(Def_Instancias_Equipamentos!$E$2:$E$4986, MATCH(K869, Def_Instancias_Equipamentos!$D$2:$D$4986, 0), 1)</f>
        <v>TS-01</v>
      </c>
      <c r="I869" s="8" t="str">
        <f aca="false" t="array" ref="I869:I869">INDEX(Def_Instancias_Equipamentos!$E$2:$E$4986, MATCH(L869, Def_Instancias_Equipamentos!$D$2:$D$4986, 0), 1)</f>
        <v>TS-01</v>
      </c>
      <c r="J869" s="8" t="str">
        <f aca="false">IF(H869=I869, "INTERNO", "EXTERNO")</f>
        <v>INTERNO</v>
      </c>
      <c r="K869" s="9" t="str">
        <f aca="false">Def_Instancias_Equipamentos!$D$315</f>
        <v>TS-01:DI-BPMPkup</v>
      </c>
      <c r="L869" s="4" t="str">
        <f aca="false">Def_Instancias_Equipamentos!$D$837</f>
        <v>TS-01:DI-BPMSigPatch</v>
      </c>
      <c r="M869" s="10" t="s">
        <v>69</v>
      </c>
      <c r="N869" s="17" t="s">
        <v>84</v>
      </c>
      <c r="O869" s="9" t="str">
        <f aca="false">Def_Sistemas_Conectores_Cabos!$B$8</f>
        <v>SMA-RP 50-ohm</v>
      </c>
      <c r="P869" s="4" t="str">
        <f aca="false">Def_Sistemas_Conectores_Cabos!$B$8</f>
        <v>SMA-RP 50-ohm</v>
      </c>
      <c r="Q869" s="8" t="s">
        <v>85</v>
      </c>
      <c r="R869" s="11" t="n">
        <v>0.5</v>
      </c>
      <c r="S869" s="11" t="n">
        <v>0.5</v>
      </c>
      <c r="T869" s="4" t="str">
        <f aca="false">Def_Sistemas_Conectores_Cabos!$C$8</f>
        <v>Cabo coaxial semi-rígido</v>
      </c>
      <c r="U869" s="18"/>
      <c r="V869" s="13"/>
    </row>
    <row r="870" customFormat="false" ht="15.75" hidden="true" customHeight="true" outlineLevel="0" collapsed="false">
      <c r="A870" s="4" t="str">
        <f aca="false">Def_Sistemas_Conectores_Cabos!$A$22</f>
        <v>BPM de elétrons</v>
      </c>
      <c r="B870" s="5" t="str">
        <f aca="false">Datas_Entregas!$A$3</f>
        <v>BTS/Anel</v>
      </c>
      <c r="C870" s="6" t="n">
        <f aca="false" t="array" ref="C870:C870">INDEX(Datas_Entregas!$B$2:$B$100, MATCH(B870, Datas_Entregas!$A$2:$A$100, 0), 1)</f>
        <v>43296</v>
      </c>
      <c r="D870" s="5" t="str">
        <f aca="false">Def_Status_Montagem!$A$4</f>
        <v>Comprado / Esperando entrega</v>
      </c>
      <c r="E870" s="4" t="str">
        <f aca="false">Def_Status_Montagem!$B$4</f>
        <v>Contratada (inclui etiqueta)</v>
      </c>
      <c r="F870" s="7"/>
      <c r="G870" s="8"/>
      <c r="H870" s="7" t="str">
        <f aca="false" t="array" ref="H870:H870">INDEX(Def_Instancias_Equipamentos!$E$2:$E$4986, MATCH(K870, Def_Instancias_Equipamentos!$D$2:$D$4986, 0), 1)</f>
        <v>TS-02</v>
      </c>
      <c r="I870" s="8" t="str">
        <f aca="false" t="array" ref="I870:I870">INDEX(Def_Instancias_Equipamentos!$E$2:$E$4986, MATCH(L870, Def_Instancias_Equipamentos!$D$2:$D$4986, 0), 1)</f>
        <v>TS-02</v>
      </c>
      <c r="J870" s="8" t="str">
        <f aca="false">IF(H870=I870, "INTERNO", "EXTERNO")</f>
        <v>INTERNO</v>
      </c>
      <c r="K870" s="9" t="str">
        <f aca="false">Def_Instancias_Equipamentos!$D$316</f>
        <v>TS-02:DI-BPMPkup</v>
      </c>
      <c r="L870" s="4" t="str">
        <f aca="false">Def_Instancias_Equipamentos!$D$838</f>
        <v>TS-02:DI-BPMSigPatch</v>
      </c>
      <c r="M870" s="10" t="s">
        <v>69</v>
      </c>
      <c r="N870" s="17" t="s">
        <v>84</v>
      </c>
      <c r="O870" s="9" t="str">
        <f aca="false">Def_Sistemas_Conectores_Cabos!$B$8</f>
        <v>SMA-RP 50-ohm</v>
      </c>
      <c r="P870" s="4" t="str">
        <f aca="false">Def_Sistemas_Conectores_Cabos!$B$8</f>
        <v>SMA-RP 50-ohm</v>
      </c>
      <c r="Q870" s="8" t="s">
        <v>85</v>
      </c>
      <c r="R870" s="11" t="n">
        <v>0.5</v>
      </c>
      <c r="S870" s="11" t="n">
        <v>0.5</v>
      </c>
      <c r="T870" s="4" t="str">
        <f aca="false">Def_Sistemas_Conectores_Cabos!$C$8</f>
        <v>Cabo coaxial semi-rígido</v>
      </c>
      <c r="U870" s="18"/>
      <c r="V870" s="13"/>
    </row>
    <row r="871" customFormat="false" ht="15.75" hidden="true" customHeight="true" outlineLevel="0" collapsed="false">
      <c r="A871" s="4" t="str">
        <f aca="false">Def_Sistemas_Conectores_Cabos!$A$22</f>
        <v>BPM de elétrons</v>
      </c>
      <c r="B871" s="5" t="str">
        <f aca="false">Datas_Entregas!$A$3</f>
        <v>BTS/Anel</v>
      </c>
      <c r="C871" s="6" t="n">
        <f aca="false" t="array" ref="C871:C871">INDEX(Datas_Entregas!$B$2:$B$100, MATCH(B871, Datas_Entregas!$A$2:$A$100, 0), 1)</f>
        <v>43296</v>
      </c>
      <c r="D871" s="5" t="str">
        <f aca="false">Def_Status_Montagem!$A$4</f>
        <v>Comprado / Esperando entrega</v>
      </c>
      <c r="E871" s="4" t="str">
        <f aca="false">Def_Status_Montagem!$B$4</f>
        <v>Contratada (inclui etiqueta)</v>
      </c>
      <c r="F871" s="7"/>
      <c r="G871" s="8"/>
      <c r="H871" s="7" t="str">
        <f aca="false" t="array" ref="H871:H871">INDEX(Def_Instancias_Equipamentos!$E$2:$E$4986, MATCH(K871, Def_Instancias_Equipamentos!$D$2:$D$4986, 0), 1)</f>
        <v>TS-03</v>
      </c>
      <c r="I871" s="8" t="str">
        <f aca="false" t="array" ref="I871:I871">INDEX(Def_Instancias_Equipamentos!$E$2:$E$4986, MATCH(L871, Def_Instancias_Equipamentos!$D$2:$D$4986, 0), 1)</f>
        <v>TS-03</v>
      </c>
      <c r="J871" s="8" t="str">
        <f aca="false">IF(H871=I871, "INTERNO", "EXTERNO")</f>
        <v>INTERNO</v>
      </c>
      <c r="K871" s="9" t="str">
        <f aca="false">Def_Instancias_Equipamentos!$D$317</f>
        <v>TS-03:DI-BPMPkup</v>
      </c>
      <c r="L871" s="4" t="str">
        <f aca="false">Def_Instancias_Equipamentos!$D$839</f>
        <v>TS-03:DI-BPMSigPatch</v>
      </c>
      <c r="M871" s="10" t="s">
        <v>69</v>
      </c>
      <c r="N871" s="17" t="s">
        <v>84</v>
      </c>
      <c r="O871" s="9" t="str">
        <f aca="false">Def_Sistemas_Conectores_Cabos!$B$8</f>
        <v>SMA-RP 50-ohm</v>
      </c>
      <c r="P871" s="4" t="str">
        <f aca="false">Def_Sistemas_Conectores_Cabos!$B$8</f>
        <v>SMA-RP 50-ohm</v>
      </c>
      <c r="Q871" s="8" t="s">
        <v>85</v>
      </c>
      <c r="R871" s="11" t="n">
        <v>0.5</v>
      </c>
      <c r="S871" s="11" t="n">
        <v>0.5</v>
      </c>
      <c r="T871" s="4" t="str">
        <f aca="false">Def_Sistemas_Conectores_Cabos!$C$8</f>
        <v>Cabo coaxial semi-rígido</v>
      </c>
      <c r="U871" s="18"/>
      <c r="V871" s="13"/>
    </row>
    <row r="872" customFormat="false" ht="15.75" hidden="true" customHeight="true" outlineLevel="0" collapsed="false">
      <c r="A872" s="4" t="str">
        <f aca="false">Def_Sistemas_Conectores_Cabos!$A$22</f>
        <v>BPM de elétrons</v>
      </c>
      <c r="B872" s="5" t="str">
        <f aca="false">Datas_Entregas!$A$3</f>
        <v>BTS/Anel</v>
      </c>
      <c r="C872" s="6" t="n">
        <f aca="false" t="array" ref="C872:C872">INDEX(Datas_Entregas!$B$2:$B$100, MATCH(B872, Datas_Entregas!$A$2:$A$100, 0), 1)</f>
        <v>43296</v>
      </c>
      <c r="D872" s="5" t="str">
        <f aca="false">Def_Status_Montagem!$A$4</f>
        <v>Comprado / Esperando entrega</v>
      </c>
      <c r="E872" s="4" t="str">
        <f aca="false">Def_Status_Montagem!$B$4</f>
        <v>Contratada (inclui etiqueta)</v>
      </c>
      <c r="F872" s="7"/>
      <c r="G872" s="8"/>
      <c r="H872" s="7" t="str">
        <f aca="false" t="array" ref="H872:H872">INDEX(Def_Instancias_Equipamentos!$E$2:$E$4986, MATCH(K872, Def_Instancias_Equipamentos!$D$2:$D$4986, 0), 1)</f>
        <v>TS-04</v>
      </c>
      <c r="I872" s="8" t="str">
        <f aca="false" t="array" ref="I872:I872">INDEX(Def_Instancias_Equipamentos!$E$2:$E$4986, MATCH(L872, Def_Instancias_Equipamentos!$D$2:$D$4986, 0), 1)</f>
        <v>TS-04</v>
      </c>
      <c r="J872" s="8" t="str">
        <f aca="false">IF(H872=I872, "INTERNO", "EXTERNO")</f>
        <v>INTERNO</v>
      </c>
      <c r="K872" s="9" t="str">
        <f aca="false">Def_Instancias_Equipamentos!$D$318</f>
        <v>TS-04:DI-BPMPkup-1</v>
      </c>
      <c r="L872" s="4" t="str">
        <f aca="false">Def_Instancias_Equipamentos!$D$840</f>
        <v>TS-04:DI-BPMSigPatch-1</v>
      </c>
      <c r="M872" s="10" t="s">
        <v>69</v>
      </c>
      <c r="N872" s="17" t="s">
        <v>84</v>
      </c>
      <c r="O872" s="9" t="str">
        <f aca="false">Def_Sistemas_Conectores_Cabos!$B$8</f>
        <v>SMA-RP 50-ohm</v>
      </c>
      <c r="P872" s="4" t="str">
        <f aca="false">Def_Sistemas_Conectores_Cabos!$B$8</f>
        <v>SMA-RP 50-ohm</v>
      </c>
      <c r="Q872" s="8" t="s">
        <v>85</v>
      </c>
      <c r="R872" s="11" t="n">
        <v>0.5</v>
      </c>
      <c r="S872" s="11" t="n">
        <v>0.5</v>
      </c>
      <c r="T872" s="4" t="str">
        <f aca="false">Def_Sistemas_Conectores_Cabos!$C$8</f>
        <v>Cabo coaxial semi-rígido</v>
      </c>
      <c r="U872" s="18"/>
      <c r="V872" s="13"/>
    </row>
    <row r="873" customFormat="false" ht="15.75" hidden="true" customHeight="true" outlineLevel="0" collapsed="false">
      <c r="A873" s="4" t="str">
        <f aca="false">Def_Sistemas_Conectores_Cabos!$A$22</f>
        <v>BPM de elétrons</v>
      </c>
      <c r="B873" s="5" t="str">
        <f aca="false">Datas_Entregas!$A$3</f>
        <v>BTS/Anel</v>
      </c>
      <c r="C873" s="6" t="n">
        <f aca="false" t="array" ref="C873:C873">INDEX(Datas_Entregas!$B$2:$B$100, MATCH(B873, Datas_Entregas!$A$2:$A$100, 0), 1)</f>
        <v>43296</v>
      </c>
      <c r="D873" s="5" t="str">
        <f aca="false">Def_Status_Montagem!$A$4</f>
        <v>Comprado / Esperando entrega</v>
      </c>
      <c r="E873" s="4" t="str">
        <f aca="false">Def_Status_Montagem!$B$4</f>
        <v>Contratada (inclui etiqueta)</v>
      </c>
      <c r="F873" s="7"/>
      <c r="G873" s="8"/>
      <c r="H873" s="7" t="str">
        <f aca="false" t="array" ref="H873:H873">INDEX(Def_Instancias_Equipamentos!$E$2:$E$4986, MATCH(K873, Def_Instancias_Equipamentos!$D$2:$D$4986, 0), 1)</f>
        <v>TS-04</v>
      </c>
      <c r="I873" s="8" t="str">
        <f aca="false" t="array" ref="I873:I873">INDEX(Def_Instancias_Equipamentos!$E$2:$E$4986, MATCH(L873, Def_Instancias_Equipamentos!$D$2:$D$4986, 0), 1)</f>
        <v>TS-04</v>
      </c>
      <c r="J873" s="8" t="str">
        <f aca="false">IF(H873=I873, "INTERNO", "EXTERNO")</f>
        <v>INTERNO</v>
      </c>
      <c r="K873" s="9" t="str">
        <f aca="false">Def_Instancias_Equipamentos!$D$319</f>
        <v>TS-04:DI-BPMPkup-2</v>
      </c>
      <c r="L873" s="4" t="str">
        <f aca="false">Def_Instancias_Equipamentos!$D$841</f>
        <v>TS-04:DI-BPMSigPatch-2</v>
      </c>
      <c r="M873" s="10" t="s">
        <v>69</v>
      </c>
      <c r="N873" s="17" t="s">
        <v>84</v>
      </c>
      <c r="O873" s="9" t="str">
        <f aca="false">Def_Sistemas_Conectores_Cabos!$B$8</f>
        <v>SMA-RP 50-ohm</v>
      </c>
      <c r="P873" s="4" t="str">
        <f aca="false">Def_Sistemas_Conectores_Cabos!$B$8</f>
        <v>SMA-RP 50-ohm</v>
      </c>
      <c r="Q873" s="8" t="s">
        <v>85</v>
      </c>
      <c r="R873" s="11" t="n">
        <v>0.5</v>
      </c>
      <c r="S873" s="11" t="n">
        <v>0.5</v>
      </c>
      <c r="T873" s="4" t="str">
        <f aca="false">Def_Sistemas_Conectores_Cabos!$C$8</f>
        <v>Cabo coaxial semi-rígido</v>
      </c>
      <c r="U873" s="18"/>
      <c r="V873" s="13"/>
    </row>
    <row r="874" customFormat="false" ht="15.75" hidden="true" customHeight="true" outlineLevel="0" collapsed="false">
      <c r="A874" s="4" t="str">
        <f aca="false">Def_Sistemas_Conectores_Cabos!$A$22</f>
        <v>BPM de elétrons</v>
      </c>
      <c r="B874" s="5" t="str">
        <f aca="false">Datas_Entregas!$A$2</f>
        <v>Booster/LTB</v>
      </c>
      <c r="C874" s="6" t="n">
        <f aca="false" t="array" ref="C874:C874">INDEX(Datas_Entregas!$B$2:$B$100, MATCH(B874, Datas_Entregas!$A$2:$A$100, 0), 1)</f>
        <v>43266</v>
      </c>
      <c r="D874" s="5" t="str">
        <f aca="false">Def_Status_Montagem!$A$4</f>
        <v>Comprado / Esperando entrega</v>
      </c>
      <c r="E874" s="4" t="str">
        <f aca="false">Def_Status_Montagem!$B$4</f>
        <v>Contratada (inclui etiqueta)</v>
      </c>
      <c r="F874" s="7"/>
      <c r="G874" s="8"/>
      <c r="H874" s="7" t="str">
        <f aca="false" t="array" ref="H874:H874">INDEX(Def_Instancias_Equipamentos!$E$2:$E$4986, MATCH(K874, Def_Instancias_Equipamentos!$D$2:$D$4986, 0), 1)</f>
        <v>BO-01U</v>
      </c>
      <c r="I874" s="8" t="str">
        <f aca="false" t="array" ref="I874:I874">INDEX(Def_Instancias_Equipamentos!$E$2:$E$4986, MATCH(L874, Def_Instancias_Equipamentos!$D$2:$D$4986, 0), 1)</f>
        <v>BO-01U</v>
      </c>
      <c r="J874" s="8" t="str">
        <f aca="false">IF(H874=I874, "INTERNO", "EXTERNO")</f>
        <v>INTERNO</v>
      </c>
      <c r="K874" s="9" t="str">
        <f aca="false">Def_Instancias_Equipamentos!$D$320</f>
        <v>BO-01U:DI-BPMPkup</v>
      </c>
      <c r="L874" s="4" t="str">
        <f aca="false">Def_Instancias_Equipamentos!$D$842</f>
        <v>BO-01U:DI-BPMSigPatch</v>
      </c>
      <c r="M874" s="10" t="s">
        <v>72</v>
      </c>
      <c r="N874" s="17" t="s">
        <v>86</v>
      </c>
      <c r="O874" s="9" t="str">
        <f aca="false">Def_Sistemas_Conectores_Cabos!$B$8</f>
        <v>SMA-RP 50-ohm</v>
      </c>
      <c r="P874" s="4" t="str">
        <f aca="false">Def_Sistemas_Conectores_Cabos!$B$8</f>
        <v>SMA-RP 50-ohm</v>
      </c>
      <c r="Q874" s="8" t="s">
        <v>87</v>
      </c>
      <c r="R874" s="11" t="n">
        <v>0.5</v>
      </c>
      <c r="S874" s="11" t="n">
        <v>0.5</v>
      </c>
      <c r="T874" s="4" t="str">
        <f aca="false">Def_Sistemas_Conectores_Cabos!$C$8</f>
        <v>Cabo coaxial semi-rígido</v>
      </c>
      <c r="U874" s="18"/>
      <c r="V874" s="13"/>
    </row>
    <row r="875" customFormat="false" ht="15.75" hidden="true" customHeight="true" outlineLevel="0" collapsed="false">
      <c r="A875" s="4" t="str">
        <f aca="false">Def_Sistemas_Conectores_Cabos!$A$22</f>
        <v>BPM de elétrons</v>
      </c>
      <c r="B875" s="5" t="str">
        <f aca="false">Datas_Entregas!$A$2</f>
        <v>Booster/LTB</v>
      </c>
      <c r="C875" s="6" t="n">
        <f aca="false" t="array" ref="C875:C875">INDEX(Datas_Entregas!$B$2:$B$100, MATCH(B875, Datas_Entregas!$A$2:$A$100, 0), 1)</f>
        <v>43266</v>
      </c>
      <c r="D875" s="5" t="str">
        <f aca="false">Def_Status_Montagem!$A$4</f>
        <v>Comprado / Esperando entrega</v>
      </c>
      <c r="E875" s="4" t="str">
        <f aca="false">Def_Status_Montagem!$B$4</f>
        <v>Contratada (inclui etiqueta)</v>
      </c>
      <c r="F875" s="7"/>
      <c r="G875" s="8"/>
      <c r="H875" s="7" t="str">
        <f aca="false" t="array" ref="H875:H875">INDEX(Def_Instancias_Equipamentos!$E$2:$E$4986, MATCH(K875, Def_Instancias_Equipamentos!$D$2:$D$4986, 0), 1)</f>
        <v>BO-02U</v>
      </c>
      <c r="I875" s="8" t="str">
        <f aca="false" t="array" ref="I875:I875">INDEX(Def_Instancias_Equipamentos!$E$2:$E$4986, MATCH(L875, Def_Instancias_Equipamentos!$D$2:$D$4986, 0), 1)</f>
        <v>BO-02U</v>
      </c>
      <c r="J875" s="8" t="str">
        <f aca="false">IF(H875=I875, "INTERNO", "EXTERNO")</f>
        <v>INTERNO</v>
      </c>
      <c r="K875" s="9" t="str">
        <f aca="false">Def_Instancias_Equipamentos!$D$321</f>
        <v>BO-02U:DI-BPMPkup</v>
      </c>
      <c r="L875" s="4" t="str">
        <f aca="false">Def_Instancias_Equipamentos!$D$843</f>
        <v>BO-02U:DI-BPMSigPatch</v>
      </c>
      <c r="M875" s="10" t="s">
        <v>72</v>
      </c>
      <c r="N875" s="17" t="s">
        <v>86</v>
      </c>
      <c r="O875" s="9" t="str">
        <f aca="false">Def_Sistemas_Conectores_Cabos!$B$8</f>
        <v>SMA-RP 50-ohm</v>
      </c>
      <c r="P875" s="4" t="str">
        <f aca="false">Def_Sistemas_Conectores_Cabos!$B$8</f>
        <v>SMA-RP 50-ohm</v>
      </c>
      <c r="Q875" s="8" t="s">
        <v>87</v>
      </c>
      <c r="R875" s="11" t="n">
        <v>0.5</v>
      </c>
      <c r="S875" s="11" t="n">
        <v>0.5</v>
      </c>
      <c r="T875" s="4" t="str">
        <f aca="false">Def_Sistemas_Conectores_Cabos!$C$8</f>
        <v>Cabo coaxial semi-rígido</v>
      </c>
      <c r="U875" s="18"/>
      <c r="V875" s="13"/>
    </row>
    <row r="876" customFormat="false" ht="15.75" hidden="true" customHeight="true" outlineLevel="0" collapsed="false">
      <c r="A876" s="4" t="str">
        <f aca="false">Def_Sistemas_Conectores_Cabos!$A$22</f>
        <v>BPM de elétrons</v>
      </c>
      <c r="B876" s="5" t="str">
        <f aca="false">Datas_Entregas!$A$2</f>
        <v>Booster/LTB</v>
      </c>
      <c r="C876" s="6" t="n">
        <f aca="false" t="array" ref="C876:C876">INDEX(Datas_Entregas!$B$2:$B$100, MATCH(B876, Datas_Entregas!$A$2:$A$100, 0), 1)</f>
        <v>43266</v>
      </c>
      <c r="D876" s="5" t="str">
        <f aca="false">Def_Status_Montagem!$A$4</f>
        <v>Comprado / Esperando entrega</v>
      </c>
      <c r="E876" s="4" t="str">
        <f aca="false">Def_Status_Montagem!$B$4</f>
        <v>Contratada (inclui etiqueta)</v>
      </c>
      <c r="F876" s="7"/>
      <c r="G876" s="8"/>
      <c r="H876" s="7" t="str">
        <f aca="false" t="array" ref="H876:H876">INDEX(Def_Instancias_Equipamentos!$E$2:$E$4986, MATCH(K876, Def_Instancias_Equipamentos!$D$2:$D$4986, 0), 1)</f>
        <v>BO-03U</v>
      </c>
      <c r="I876" s="8" t="str">
        <f aca="false" t="array" ref="I876:I876">INDEX(Def_Instancias_Equipamentos!$E$2:$E$4986, MATCH(L876, Def_Instancias_Equipamentos!$D$2:$D$4986, 0), 1)</f>
        <v>BO-03U</v>
      </c>
      <c r="J876" s="8" t="str">
        <f aca="false">IF(H876=I876, "INTERNO", "EXTERNO")</f>
        <v>INTERNO</v>
      </c>
      <c r="K876" s="9" t="str">
        <f aca="false">Def_Instancias_Equipamentos!$D$322</f>
        <v>BO-03U:DI-BPMPkup</v>
      </c>
      <c r="L876" s="4" t="str">
        <f aca="false">Def_Instancias_Equipamentos!$D$844</f>
        <v>BO-03U:DI-BPMSigPatch</v>
      </c>
      <c r="M876" s="10" t="s">
        <v>72</v>
      </c>
      <c r="N876" s="17" t="s">
        <v>86</v>
      </c>
      <c r="O876" s="9" t="str">
        <f aca="false">Def_Sistemas_Conectores_Cabos!$B$8</f>
        <v>SMA-RP 50-ohm</v>
      </c>
      <c r="P876" s="4" t="str">
        <f aca="false">Def_Sistemas_Conectores_Cabos!$B$8</f>
        <v>SMA-RP 50-ohm</v>
      </c>
      <c r="Q876" s="8" t="s">
        <v>87</v>
      </c>
      <c r="R876" s="11" t="n">
        <v>0.5</v>
      </c>
      <c r="S876" s="11" t="n">
        <v>0.5</v>
      </c>
      <c r="T876" s="4" t="str">
        <f aca="false">Def_Sistemas_Conectores_Cabos!$C$8</f>
        <v>Cabo coaxial semi-rígido</v>
      </c>
      <c r="U876" s="18"/>
      <c r="V876" s="13"/>
    </row>
    <row r="877" customFormat="false" ht="15.75" hidden="true" customHeight="true" outlineLevel="0" collapsed="false">
      <c r="A877" s="4" t="str">
        <f aca="false">Def_Sistemas_Conectores_Cabos!$A$22</f>
        <v>BPM de elétrons</v>
      </c>
      <c r="B877" s="5" t="str">
        <f aca="false">Datas_Entregas!$A$2</f>
        <v>Booster/LTB</v>
      </c>
      <c r="C877" s="6" t="n">
        <f aca="false" t="array" ref="C877:C877">INDEX(Datas_Entregas!$B$2:$B$100, MATCH(B877, Datas_Entregas!$A$2:$A$100, 0), 1)</f>
        <v>43266</v>
      </c>
      <c r="D877" s="5" t="str">
        <f aca="false">Def_Status_Montagem!$A$4</f>
        <v>Comprado / Esperando entrega</v>
      </c>
      <c r="E877" s="4" t="str">
        <f aca="false">Def_Status_Montagem!$B$4</f>
        <v>Contratada (inclui etiqueta)</v>
      </c>
      <c r="F877" s="7"/>
      <c r="G877" s="8"/>
      <c r="H877" s="7" t="str">
        <f aca="false" t="array" ref="H877:H877">INDEX(Def_Instancias_Equipamentos!$E$2:$E$4986, MATCH(K877, Def_Instancias_Equipamentos!$D$2:$D$4986, 0), 1)</f>
        <v>BO-04U</v>
      </c>
      <c r="I877" s="8" t="str">
        <f aca="false" t="array" ref="I877:I877">INDEX(Def_Instancias_Equipamentos!$E$2:$E$4986, MATCH(L877, Def_Instancias_Equipamentos!$D$2:$D$4986, 0), 1)</f>
        <v>BO-04U</v>
      </c>
      <c r="J877" s="8" t="str">
        <f aca="false">IF(H877=I877, "INTERNO", "EXTERNO")</f>
        <v>INTERNO</v>
      </c>
      <c r="K877" s="9" t="str">
        <f aca="false">Def_Instancias_Equipamentos!$D$323</f>
        <v>BO-04U:DI-BPMPkup</v>
      </c>
      <c r="L877" s="4" t="str">
        <f aca="false">Def_Instancias_Equipamentos!$D$845</f>
        <v>BO-04U:DI-BPMSigPatch</v>
      </c>
      <c r="M877" s="10" t="s">
        <v>72</v>
      </c>
      <c r="N877" s="17" t="s">
        <v>86</v>
      </c>
      <c r="O877" s="9" t="str">
        <f aca="false">Def_Sistemas_Conectores_Cabos!$B$8</f>
        <v>SMA-RP 50-ohm</v>
      </c>
      <c r="P877" s="4" t="str">
        <f aca="false">Def_Sistemas_Conectores_Cabos!$B$8</f>
        <v>SMA-RP 50-ohm</v>
      </c>
      <c r="Q877" s="8" t="s">
        <v>87</v>
      </c>
      <c r="R877" s="11" t="n">
        <v>0.5</v>
      </c>
      <c r="S877" s="11" t="n">
        <v>0.5</v>
      </c>
      <c r="T877" s="4" t="str">
        <f aca="false">Def_Sistemas_Conectores_Cabos!$C$8</f>
        <v>Cabo coaxial semi-rígido</v>
      </c>
      <c r="U877" s="18"/>
      <c r="V877" s="13"/>
    </row>
    <row r="878" customFormat="false" ht="15.75" hidden="true" customHeight="true" outlineLevel="0" collapsed="false">
      <c r="A878" s="4" t="str">
        <f aca="false">Def_Sistemas_Conectores_Cabos!$A$22</f>
        <v>BPM de elétrons</v>
      </c>
      <c r="B878" s="5" t="str">
        <f aca="false">Datas_Entregas!$A$2</f>
        <v>Booster/LTB</v>
      </c>
      <c r="C878" s="6" t="n">
        <f aca="false" t="array" ref="C878:C878">INDEX(Datas_Entregas!$B$2:$B$100, MATCH(B878, Datas_Entregas!$A$2:$A$100, 0), 1)</f>
        <v>43266</v>
      </c>
      <c r="D878" s="5" t="str">
        <f aca="false">Def_Status_Montagem!$A$4</f>
        <v>Comprado / Esperando entrega</v>
      </c>
      <c r="E878" s="4" t="str">
        <f aca="false">Def_Status_Montagem!$B$4</f>
        <v>Contratada (inclui etiqueta)</v>
      </c>
      <c r="F878" s="7"/>
      <c r="G878" s="8"/>
      <c r="H878" s="7" t="str">
        <f aca="false" t="array" ref="H878:H878">INDEX(Def_Instancias_Equipamentos!$E$2:$E$4986, MATCH(K878, Def_Instancias_Equipamentos!$D$2:$D$4986, 0), 1)</f>
        <v>BO-05U</v>
      </c>
      <c r="I878" s="8" t="str">
        <f aca="false" t="array" ref="I878:I878">INDEX(Def_Instancias_Equipamentos!$E$2:$E$4986, MATCH(L878, Def_Instancias_Equipamentos!$D$2:$D$4986, 0), 1)</f>
        <v>BO-05U</v>
      </c>
      <c r="J878" s="8" t="str">
        <f aca="false">IF(H878=I878, "INTERNO", "EXTERNO")</f>
        <v>INTERNO</v>
      </c>
      <c r="K878" s="9" t="str">
        <f aca="false">Def_Instancias_Equipamentos!$D$324</f>
        <v>BO-05U:DI-BPMPkup</v>
      </c>
      <c r="L878" s="4" t="str">
        <f aca="false">Def_Instancias_Equipamentos!$D$846</f>
        <v>BO-05U:DI-BPMSigPatch</v>
      </c>
      <c r="M878" s="10" t="s">
        <v>72</v>
      </c>
      <c r="N878" s="17" t="s">
        <v>86</v>
      </c>
      <c r="O878" s="9" t="str">
        <f aca="false">Def_Sistemas_Conectores_Cabos!$B$8</f>
        <v>SMA-RP 50-ohm</v>
      </c>
      <c r="P878" s="4" t="str">
        <f aca="false">Def_Sistemas_Conectores_Cabos!$B$8</f>
        <v>SMA-RP 50-ohm</v>
      </c>
      <c r="Q878" s="8" t="s">
        <v>87</v>
      </c>
      <c r="R878" s="11" t="n">
        <v>0.5</v>
      </c>
      <c r="S878" s="11" t="n">
        <v>0.5</v>
      </c>
      <c r="T878" s="4" t="str">
        <f aca="false">Def_Sistemas_Conectores_Cabos!$C$8</f>
        <v>Cabo coaxial semi-rígido</v>
      </c>
      <c r="U878" s="18"/>
      <c r="V878" s="13"/>
    </row>
    <row r="879" customFormat="false" ht="15.75" hidden="true" customHeight="true" outlineLevel="0" collapsed="false">
      <c r="A879" s="4" t="str">
        <f aca="false">Def_Sistemas_Conectores_Cabos!$A$22</f>
        <v>BPM de elétrons</v>
      </c>
      <c r="B879" s="5" t="str">
        <f aca="false">Datas_Entregas!$A$2</f>
        <v>Booster/LTB</v>
      </c>
      <c r="C879" s="6" t="n">
        <f aca="false" t="array" ref="C879:C879">INDEX(Datas_Entregas!$B$2:$B$100, MATCH(B879, Datas_Entregas!$A$2:$A$100, 0), 1)</f>
        <v>43266</v>
      </c>
      <c r="D879" s="5" t="str">
        <f aca="false">Def_Status_Montagem!$A$4</f>
        <v>Comprado / Esperando entrega</v>
      </c>
      <c r="E879" s="4" t="str">
        <f aca="false">Def_Status_Montagem!$B$4</f>
        <v>Contratada (inclui etiqueta)</v>
      </c>
      <c r="F879" s="7"/>
      <c r="G879" s="8"/>
      <c r="H879" s="7" t="str">
        <f aca="false" t="array" ref="H879:H879">INDEX(Def_Instancias_Equipamentos!$E$2:$E$4986, MATCH(K879, Def_Instancias_Equipamentos!$D$2:$D$4986, 0), 1)</f>
        <v>BO-06U</v>
      </c>
      <c r="I879" s="8" t="str">
        <f aca="false" t="array" ref="I879:I879">INDEX(Def_Instancias_Equipamentos!$E$2:$E$4986, MATCH(L879, Def_Instancias_Equipamentos!$D$2:$D$4986, 0), 1)</f>
        <v>BO-06U</v>
      </c>
      <c r="J879" s="8" t="str">
        <f aca="false">IF(H879=I879, "INTERNO", "EXTERNO")</f>
        <v>INTERNO</v>
      </c>
      <c r="K879" s="9" t="str">
        <f aca="false">Def_Instancias_Equipamentos!$D$325</f>
        <v>BO-06U:DI-BPMPkup</v>
      </c>
      <c r="L879" s="4" t="str">
        <f aca="false">Def_Instancias_Equipamentos!$D$847</f>
        <v>BO-06U:DI-BPMSigPatch</v>
      </c>
      <c r="M879" s="10" t="s">
        <v>72</v>
      </c>
      <c r="N879" s="17" t="s">
        <v>86</v>
      </c>
      <c r="O879" s="9" t="str">
        <f aca="false">Def_Sistemas_Conectores_Cabos!$B$8</f>
        <v>SMA-RP 50-ohm</v>
      </c>
      <c r="P879" s="4" t="str">
        <f aca="false">Def_Sistemas_Conectores_Cabos!$B$8</f>
        <v>SMA-RP 50-ohm</v>
      </c>
      <c r="Q879" s="8" t="s">
        <v>87</v>
      </c>
      <c r="R879" s="11" t="n">
        <v>0.5</v>
      </c>
      <c r="S879" s="11" t="n">
        <v>0.5</v>
      </c>
      <c r="T879" s="4" t="str">
        <f aca="false">Def_Sistemas_Conectores_Cabos!$C$8</f>
        <v>Cabo coaxial semi-rígido</v>
      </c>
      <c r="U879" s="18"/>
      <c r="V879" s="13"/>
    </row>
    <row r="880" customFormat="false" ht="15.75" hidden="true" customHeight="true" outlineLevel="0" collapsed="false">
      <c r="A880" s="4" t="str">
        <f aca="false">Def_Sistemas_Conectores_Cabos!$A$22</f>
        <v>BPM de elétrons</v>
      </c>
      <c r="B880" s="5" t="str">
        <f aca="false">Datas_Entregas!$A$2</f>
        <v>Booster/LTB</v>
      </c>
      <c r="C880" s="6" t="n">
        <f aca="false" t="array" ref="C880:C880">INDEX(Datas_Entregas!$B$2:$B$100, MATCH(B880, Datas_Entregas!$A$2:$A$100, 0), 1)</f>
        <v>43266</v>
      </c>
      <c r="D880" s="5" t="str">
        <f aca="false">Def_Status_Montagem!$A$4</f>
        <v>Comprado / Esperando entrega</v>
      </c>
      <c r="E880" s="4" t="str">
        <f aca="false">Def_Status_Montagem!$B$4</f>
        <v>Contratada (inclui etiqueta)</v>
      </c>
      <c r="F880" s="7"/>
      <c r="G880" s="8"/>
      <c r="H880" s="7" t="str">
        <f aca="false" t="array" ref="H880:H880">INDEX(Def_Instancias_Equipamentos!$E$2:$E$4986, MATCH(K880, Def_Instancias_Equipamentos!$D$2:$D$4986, 0), 1)</f>
        <v>BO-07U</v>
      </c>
      <c r="I880" s="8" t="str">
        <f aca="false" t="array" ref="I880:I880">INDEX(Def_Instancias_Equipamentos!$E$2:$E$4986, MATCH(L880, Def_Instancias_Equipamentos!$D$2:$D$4986, 0), 1)</f>
        <v>BO-07U</v>
      </c>
      <c r="J880" s="8" t="str">
        <f aca="false">IF(H880=I880, "INTERNO", "EXTERNO")</f>
        <v>INTERNO</v>
      </c>
      <c r="K880" s="9" t="str">
        <f aca="false">Def_Instancias_Equipamentos!$D$326</f>
        <v>BO-07U:DI-BPMPkup</v>
      </c>
      <c r="L880" s="4" t="str">
        <f aca="false">Def_Instancias_Equipamentos!$D$848</f>
        <v>BO-07U:DI-BPMSigPatch</v>
      </c>
      <c r="M880" s="10" t="s">
        <v>72</v>
      </c>
      <c r="N880" s="17" t="s">
        <v>86</v>
      </c>
      <c r="O880" s="9" t="str">
        <f aca="false">Def_Sistemas_Conectores_Cabos!$B$8</f>
        <v>SMA-RP 50-ohm</v>
      </c>
      <c r="P880" s="4" t="str">
        <f aca="false">Def_Sistemas_Conectores_Cabos!$B$8</f>
        <v>SMA-RP 50-ohm</v>
      </c>
      <c r="Q880" s="8" t="s">
        <v>87</v>
      </c>
      <c r="R880" s="11" t="n">
        <v>0.5</v>
      </c>
      <c r="S880" s="11" t="n">
        <v>0.5</v>
      </c>
      <c r="T880" s="4" t="str">
        <f aca="false">Def_Sistemas_Conectores_Cabos!$C$8</f>
        <v>Cabo coaxial semi-rígido</v>
      </c>
      <c r="U880" s="18"/>
      <c r="V880" s="13"/>
    </row>
    <row r="881" customFormat="false" ht="15.75" hidden="true" customHeight="true" outlineLevel="0" collapsed="false">
      <c r="A881" s="4" t="str">
        <f aca="false">Def_Sistemas_Conectores_Cabos!$A$22</f>
        <v>BPM de elétrons</v>
      </c>
      <c r="B881" s="5" t="str">
        <f aca="false">Datas_Entregas!$A$2</f>
        <v>Booster/LTB</v>
      </c>
      <c r="C881" s="6" t="n">
        <f aca="false" t="array" ref="C881:C881">INDEX(Datas_Entregas!$B$2:$B$100, MATCH(B881, Datas_Entregas!$A$2:$A$100, 0), 1)</f>
        <v>43266</v>
      </c>
      <c r="D881" s="5" t="str">
        <f aca="false">Def_Status_Montagem!$A$4</f>
        <v>Comprado / Esperando entrega</v>
      </c>
      <c r="E881" s="4" t="str">
        <f aca="false">Def_Status_Montagem!$B$4</f>
        <v>Contratada (inclui etiqueta)</v>
      </c>
      <c r="F881" s="7"/>
      <c r="G881" s="8"/>
      <c r="H881" s="7" t="str">
        <f aca="false" t="array" ref="H881:H881">INDEX(Def_Instancias_Equipamentos!$E$2:$E$4986, MATCH(K881, Def_Instancias_Equipamentos!$D$2:$D$4986, 0), 1)</f>
        <v>BO-08U</v>
      </c>
      <c r="I881" s="8" t="str">
        <f aca="false" t="array" ref="I881:I881">INDEX(Def_Instancias_Equipamentos!$E$2:$E$4986, MATCH(L881, Def_Instancias_Equipamentos!$D$2:$D$4986, 0), 1)</f>
        <v>BO-08U</v>
      </c>
      <c r="J881" s="8" t="str">
        <f aca="false">IF(H881=I881, "INTERNO", "EXTERNO")</f>
        <v>INTERNO</v>
      </c>
      <c r="K881" s="9" t="str">
        <f aca="false">Def_Instancias_Equipamentos!$D$327</f>
        <v>BO-08U:DI-BPMPkup</v>
      </c>
      <c r="L881" s="4" t="str">
        <f aca="false">Def_Instancias_Equipamentos!$D$849</f>
        <v>BO-08U:DI-BPMSigPatch</v>
      </c>
      <c r="M881" s="10" t="s">
        <v>72</v>
      </c>
      <c r="N881" s="17" t="s">
        <v>86</v>
      </c>
      <c r="O881" s="9" t="str">
        <f aca="false">Def_Sistemas_Conectores_Cabos!$B$8</f>
        <v>SMA-RP 50-ohm</v>
      </c>
      <c r="P881" s="4" t="str">
        <f aca="false">Def_Sistemas_Conectores_Cabos!$B$8</f>
        <v>SMA-RP 50-ohm</v>
      </c>
      <c r="Q881" s="8" t="s">
        <v>87</v>
      </c>
      <c r="R881" s="11" t="n">
        <v>0.5</v>
      </c>
      <c r="S881" s="11" t="n">
        <v>0.5</v>
      </c>
      <c r="T881" s="4" t="str">
        <f aca="false">Def_Sistemas_Conectores_Cabos!$C$8</f>
        <v>Cabo coaxial semi-rígido</v>
      </c>
      <c r="U881" s="18"/>
      <c r="V881" s="13"/>
    </row>
    <row r="882" customFormat="false" ht="15.75" hidden="true" customHeight="true" outlineLevel="0" collapsed="false">
      <c r="A882" s="4" t="str">
        <f aca="false">Def_Sistemas_Conectores_Cabos!$A$22</f>
        <v>BPM de elétrons</v>
      </c>
      <c r="B882" s="5" t="str">
        <f aca="false">Datas_Entregas!$A$2</f>
        <v>Booster/LTB</v>
      </c>
      <c r="C882" s="6" t="n">
        <f aca="false" t="array" ref="C882:C882">INDEX(Datas_Entregas!$B$2:$B$100, MATCH(B882, Datas_Entregas!$A$2:$A$100, 0), 1)</f>
        <v>43266</v>
      </c>
      <c r="D882" s="5" t="str">
        <f aca="false">Def_Status_Montagem!$A$4</f>
        <v>Comprado / Esperando entrega</v>
      </c>
      <c r="E882" s="4" t="str">
        <f aca="false">Def_Status_Montagem!$B$4</f>
        <v>Contratada (inclui etiqueta)</v>
      </c>
      <c r="F882" s="7"/>
      <c r="G882" s="8"/>
      <c r="H882" s="7" t="str">
        <f aca="false" t="array" ref="H882:H882">INDEX(Def_Instancias_Equipamentos!$E$2:$E$4986, MATCH(K882, Def_Instancias_Equipamentos!$D$2:$D$4986, 0), 1)</f>
        <v>BO-09U</v>
      </c>
      <c r="I882" s="8" t="str">
        <f aca="false" t="array" ref="I882:I882">INDEX(Def_Instancias_Equipamentos!$E$2:$E$4986, MATCH(L882, Def_Instancias_Equipamentos!$D$2:$D$4986, 0), 1)</f>
        <v>BO-09U</v>
      </c>
      <c r="J882" s="8" t="str">
        <f aca="false">IF(H882=I882, "INTERNO", "EXTERNO")</f>
        <v>INTERNO</v>
      </c>
      <c r="K882" s="9" t="str">
        <f aca="false">Def_Instancias_Equipamentos!$D$328</f>
        <v>BO-09U:DI-BPMPkup</v>
      </c>
      <c r="L882" s="4" t="str">
        <f aca="false">Def_Instancias_Equipamentos!$D$850</f>
        <v>BO-09U:DI-BPMSigPatch</v>
      </c>
      <c r="M882" s="10" t="s">
        <v>72</v>
      </c>
      <c r="N882" s="17" t="s">
        <v>86</v>
      </c>
      <c r="O882" s="9" t="str">
        <f aca="false">Def_Sistemas_Conectores_Cabos!$B$8</f>
        <v>SMA-RP 50-ohm</v>
      </c>
      <c r="P882" s="4" t="str">
        <f aca="false">Def_Sistemas_Conectores_Cabos!$B$8</f>
        <v>SMA-RP 50-ohm</v>
      </c>
      <c r="Q882" s="8" t="s">
        <v>87</v>
      </c>
      <c r="R882" s="11" t="n">
        <v>0.5</v>
      </c>
      <c r="S882" s="11" t="n">
        <v>0.5</v>
      </c>
      <c r="T882" s="4" t="str">
        <f aca="false">Def_Sistemas_Conectores_Cabos!$C$8</f>
        <v>Cabo coaxial semi-rígido</v>
      </c>
      <c r="U882" s="18"/>
      <c r="V882" s="13"/>
    </row>
    <row r="883" customFormat="false" ht="15.75" hidden="true" customHeight="true" outlineLevel="0" collapsed="false">
      <c r="A883" s="4" t="str">
        <f aca="false">Def_Sistemas_Conectores_Cabos!$A$22</f>
        <v>BPM de elétrons</v>
      </c>
      <c r="B883" s="5" t="str">
        <f aca="false">Datas_Entregas!$A$2</f>
        <v>Booster/LTB</v>
      </c>
      <c r="C883" s="6" t="n">
        <f aca="false" t="array" ref="C883:C883">INDEX(Datas_Entregas!$B$2:$B$100, MATCH(B883, Datas_Entregas!$A$2:$A$100, 0), 1)</f>
        <v>43266</v>
      </c>
      <c r="D883" s="5" t="str">
        <f aca="false">Def_Status_Montagem!$A$4</f>
        <v>Comprado / Esperando entrega</v>
      </c>
      <c r="E883" s="4" t="str">
        <f aca="false">Def_Status_Montagem!$B$4</f>
        <v>Contratada (inclui etiqueta)</v>
      </c>
      <c r="F883" s="7"/>
      <c r="G883" s="8"/>
      <c r="H883" s="7" t="str">
        <f aca="false" t="array" ref="H883:H883">INDEX(Def_Instancias_Equipamentos!$E$2:$E$4986, MATCH(K883, Def_Instancias_Equipamentos!$D$2:$D$4986, 0), 1)</f>
        <v>BO-10U</v>
      </c>
      <c r="I883" s="8" t="str">
        <f aca="false" t="array" ref="I883:I883">INDEX(Def_Instancias_Equipamentos!$E$2:$E$4986, MATCH(L883, Def_Instancias_Equipamentos!$D$2:$D$4986, 0), 1)</f>
        <v>BO-10U</v>
      </c>
      <c r="J883" s="8" t="str">
        <f aca="false">IF(H883=I883, "INTERNO", "EXTERNO")</f>
        <v>INTERNO</v>
      </c>
      <c r="K883" s="9" t="str">
        <f aca="false">Def_Instancias_Equipamentos!$D$329</f>
        <v>BO-10U:DI-BPMPkup</v>
      </c>
      <c r="L883" s="4" t="str">
        <f aca="false">Def_Instancias_Equipamentos!$D$851</f>
        <v>BO-10U:DI-BPMSigPatch</v>
      </c>
      <c r="M883" s="10" t="s">
        <v>72</v>
      </c>
      <c r="N883" s="17" t="s">
        <v>86</v>
      </c>
      <c r="O883" s="9" t="str">
        <f aca="false">Def_Sistemas_Conectores_Cabos!$B$8</f>
        <v>SMA-RP 50-ohm</v>
      </c>
      <c r="P883" s="4" t="str">
        <f aca="false">Def_Sistemas_Conectores_Cabos!$B$8</f>
        <v>SMA-RP 50-ohm</v>
      </c>
      <c r="Q883" s="8" t="s">
        <v>87</v>
      </c>
      <c r="R883" s="11" t="n">
        <v>0.5</v>
      </c>
      <c r="S883" s="11" t="n">
        <v>0.5</v>
      </c>
      <c r="T883" s="4" t="str">
        <f aca="false">Def_Sistemas_Conectores_Cabos!$C$8</f>
        <v>Cabo coaxial semi-rígido</v>
      </c>
      <c r="U883" s="18"/>
      <c r="V883" s="13"/>
    </row>
    <row r="884" customFormat="false" ht="15.75" hidden="true" customHeight="true" outlineLevel="0" collapsed="false">
      <c r="A884" s="4" t="str">
        <f aca="false">Def_Sistemas_Conectores_Cabos!$A$22</f>
        <v>BPM de elétrons</v>
      </c>
      <c r="B884" s="5" t="str">
        <f aca="false">Datas_Entregas!$A$2</f>
        <v>Booster/LTB</v>
      </c>
      <c r="C884" s="6" t="n">
        <f aca="false" t="array" ref="C884:C884">INDEX(Datas_Entregas!$B$2:$B$100, MATCH(B884, Datas_Entregas!$A$2:$A$100, 0), 1)</f>
        <v>43266</v>
      </c>
      <c r="D884" s="5" t="str">
        <f aca="false">Def_Status_Montagem!$A$4</f>
        <v>Comprado / Esperando entrega</v>
      </c>
      <c r="E884" s="4" t="str">
        <f aca="false">Def_Status_Montagem!$B$4</f>
        <v>Contratada (inclui etiqueta)</v>
      </c>
      <c r="F884" s="7"/>
      <c r="G884" s="8"/>
      <c r="H884" s="7" t="str">
        <f aca="false" t="array" ref="H884:H884">INDEX(Def_Instancias_Equipamentos!$E$2:$E$4986, MATCH(K884, Def_Instancias_Equipamentos!$D$2:$D$4986, 0), 1)</f>
        <v>BO-11U</v>
      </c>
      <c r="I884" s="8" t="str">
        <f aca="false" t="array" ref="I884:I884">INDEX(Def_Instancias_Equipamentos!$E$2:$E$4986, MATCH(L884, Def_Instancias_Equipamentos!$D$2:$D$4986, 0), 1)</f>
        <v>BO-11U</v>
      </c>
      <c r="J884" s="8" t="str">
        <f aca="false">IF(H884=I884, "INTERNO", "EXTERNO")</f>
        <v>INTERNO</v>
      </c>
      <c r="K884" s="9" t="str">
        <f aca="false">Def_Instancias_Equipamentos!$D$330</f>
        <v>BO-11U:DI-BPMPkup</v>
      </c>
      <c r="L884" s="4" t="str">
        <f aca="false">Def_Instancias_Equipamentos!$D$852</f>
        <v>BO-11U:DI-BPMSigPatch</v>
      </c>
      <c r="M884" s="10" t="s">
        <v>72</v>
      </c>
      <c r="N884" s="17" t="s">
        <v>86</v>
      </c>
      <c r="O884" s="9" t="str">
        <f aca="false">Def_Sistemas_Conectores_Cabos!$B$8</f>
        <v>SMA-RP 50-ohm</v>
      </c>
      <c r="P884" s="4" t="str">
        <f aca="false">Def_Sistemas_Conectores_Cabos!$B$8</f>
        <v>SMA-RP 50-ohm</v>
      </c>
      <c r="Q884" s="8" t="s">
        <v>87</v>
      </c>
      <c r="R884" s="11" t="n">
        <v>0.5</v>
      </c>
      <c r="S884" s="11" t="n">
        <v>0.5</v>
      </c>
      <c r="T884" s="4" t="str">
        <f aca="false">Def_Sistemas_Conectores_Cabos!$C$8</f>
        <v>Cabo coaxial semi-rígido</v>
      </c>
      <c r="U884" s="18"/>
      <c r="V884" s="13"/>
    </row>
    <row r="885" customFormat="false" ht="15.75" hidden="true" customHeight="true" outlineLevel="0" collapsed="false">
      <c r="A885" s="4" t="str">
        <f aca="false">Def_Sistemas_Conectores_Cabos!$A$22</f>
        <v>BPM de elétrons</v>
      </c>
      <c r="B885" s="5" t="str">
        <f aca="false">Datas_Entregas!$A$2</f>
        <v>Booster/LTB</v>
      </c>
      <c r="C885" s="6" t="n">
        <f aca="false" t="array" ref="C885:C885">INDEX(Datas_Entregas!$B$2:$B$100, MATCH(B885, Datas_Entregas!$A$2:$A$100, 0), 1)</f>
        <v>43266</v>
      </c>
      <c r="D885" s="5" t="str">
        <f aca="false">Def_Status_Montagem!$A$4</f>
        <v>Comprado / Esperando entrega</v>
      </c>
      <c r="E885" s="4" t="str">
        <f aca="false">Def_Status_Montagem!$B$4</f>
        <v>Contratada (inclui etiqueta)</v>
      </c>
      <c r="F885" s="7"/>
      <c r="G885" s="8"/>
      <c r="H885" s="7" t="str">
        <f aca="false" t="array" ref="H885:H885">INDEX(Def_Instancias_Equipamentos!$E$2:$E$4986, MATCH(K885, Def_Instancias_Equipamentos!$D$2:$D$4986, 0), 1)</f>
        <v>BO-12U</v>
      </c>
      <c r="I885" s="8" t="str">
        <f aca="false" t="array" ref="I885:I885">INDEX(Def_Instancias_Equipamentos!$E$2:$E$4986, MATCH(L885, Def_Instancias_Equipamentos!$D$2:$D$4986, 0), 1)</f>
        <v>BO-12U</v>
      </c>
      <c r="J885" s="8" t="str">
        <f aca="false">IF(H885=I885, "INTERNO", "EXTERNO")</f>
        <v>INTERNO</v>
      </c>
      <c r="K885" s="9" t="str">
        <f aca="false">Def_Instancias_Equipamentos!$D$331</f>
        <v>BO-12U:DI-BPMPkup</v>
      </c>
      <c r="L885" s="4" t="str">
        <f aca="false">Def_Instancias_Equipamentos!$D$853</f>
        <v>BO-12U:DI-BPMSigPatch</v>
      </c>
      <c r="M885" s="10" t="s">
        <v>72</v>
      </c>
      <c r="N885" s="17" t="s">
        <v>86</v>
      </c>
      <c r="O885" s="9" t="str">
        <f aca="false">Def_Sistemas_Conectores_Cabos!$B$8</f>
        <v>SMA-RP 50-ohm</v>
      </c>
      <c r="P885" s="4" t="str">
        <f aca="false">Def_Sistemas_Conectores_Cabos!$B$8</f>
        <v>SMA-RP 50-ohm</v>
      </c>
      <c r="Q885" s="8" t="s">
        <v>87</v>
      </c>
      <c r="R885" s="11" t="n">
        <v>0.5</v>
      </c>
      <c r="S885" s="11" t="n">
        <v>0.5</v>
      </c>
      <c r="T885" s="4" t="str">
        <f aca="false">Def_Sistemas_Conectores_Cabos!$C$8</f>
        <v>Cabo coaxial semi-rígido</v>
      </c>
      <c r="U885" s="18"/>
      <c r="V885" s="13"/>
    </row>
    <row r="886" customFormat="false" ht="15.75" hidden="true" customHeight="true" outlineLevel="0" collapsed="false">
      <c r="A886" s="4" t="str">
        <f aca="false">Def_Sistemas_Conectores_Cabos!$A$22</f>
        <v>BPM de elétrons</v>
      </c>
      <c r="B886" s="5" t="str">
        <f aca="false">Datas_Entregas!$A$2</f>
        <v>Booster/LTB</v>
      </c>
      <c r="C886" s="6" t="n">
        <f aca="false" t="array" ref="C886:C886">INDEX(Datas_Entregas!$B$2:$B$100, MATCH(B886, Datas_Entregas!$A$2:$A$100, 0), 1)</f>
        <v>43266</v>
      </c>
      <c r="D886" s="5" t="str">
        <f aca="false">Def_Status_Montagem!$A$4</f>
        <v>Comprado / Esperando entrega</v>
      </c>
      <c r="E886" s="4" t="str">
        <f aca="false">Def_Status_Montagem!$B$4</f>
        <v>Contratada (inclui etiqueta)</v>
      </c>
      <c r="F886" s="7"/>
      <c r="G886" s="8"/>
      <c r="H886" s="7" t="str">
        <f aca="false" t="array" ref="H886:H886">INDEX(Def_Instancias_Equipamentos!$E$2:$E$4986, MATCH(K886, Def_Instancias_Equipamentos!$D$2:$D$4986, 0), 1)</f>
        <v>BO-13U</v>
      </c>
      <c r="I886" s="8" t="str">
        <f aca="false" t="array" ref="I886:I886">INDEX(Def_Instancias_Equipamentos!$E$2:$E$4986, MATCH(L886, Def_Instancias_Equipamentos!$D$2:$D$4986, 0), 1)</f>
        <v>BO-13U</v>
      </c>
      <c r="J886" s="8" t="str">
        <f aca="false">IF(H886=I886, "INTERNO", "EXTERNO")</f>
        <v>INTERNO</v>
      </c>
      <c r="K886" s="9" t="str">
        <f aca="false">Def_Instancias_Equipamentos!$D$332</f>
        <v>BO-13U:DI-BPMPkup</v>
      </c>
      <c r="L886" s="4" t="str">
        <f aca="false">Def_Instancias_Equipamentos!$D$854</f>
        <v>BO-13U:DI-BPMSigPatch</v>
      </c>
      <c r="M886" s="10" t="s">
        <v>72</v>
      </c>
      <c r="N886" s="17" t="s">
        <v>86</v>
      </c>
      <c r="O886" s="9" t="str">
        <f aca="false">Def_Sistemas_Conectores_Cabos!$B$8</f>
        <v>SMA-RP 50-ohm</v>
      </c>
      <c r="P886" s="4" t="str">
        <f aca="false">Def_Sistemas_Conectores_Cabos!$B$8</f>
        <v>SMA-RP 50-ohm</v>
      </c>
      <c r="Q886" s="8" t="s">
        <v>87</v>
      </c>
      <c r="R886" s="11" t="n">
        <v>0.5</v>
      </c>
      <c r="S886" s="11" t="n">
        <v>0.5</v>
      </c>
      <c r="T886" s="4" t="str">
        <f aca="false">Def_Sistemas_Conectores_Cabos!$C$8</f>
        <v>Cabo coaxial semi-rígido</v>
      </c>
      <c r="U886" s="18"/>
      <c r="V886" s="13"/>
    </row>
    <row r="887" customFormat="false" ht="15.75" hidden="true" customHeight="true" outlineLevel="0" collapsed="false">
      <c r="A887" s="4" t="str">
        <f aca="false">Def_Sistemas_Conectores_Cabos!$A$22</f>
        <v>BPM de elétrons</v>
      </c>
      <c r="B887" s="5" t="str">
        <f aca="false">Datas_Entregas!$A$2</f>
        <v>Booster/LTB</v>
      </c>
      <c r="C887" s="6" t="n">
        <f aca="false" t="array" ref="C887:C887">INDEX(Datas_Entregas!$B$2:$B$100, MATCH(B887, Datas_Entregas!$A$2:$A$100, 0), 1)</f>
        <v>43266</v>
      </c>
      <c r="D887" s="5" t="str">
        <f aca="false">Def_Status_Montagem!$A$4</f>
        <v>Comprado / Esperando entrega</v>
      </c>
      <c r="E887" s="4" t="str">
        <f aca="false">Def_Status_Montagem!$B$4</f>
        <v>Contratada (inclui etiqueta)</v>
      </c>
      <c r="F887" s="7"/>
      <c r="G887" s="8"/>
      <c r="H887" s="7" t="str">
        <f aca="false" t="array" ref="H887:H887">INDEX(Def_Instancias_Equipamentos!$E$2:$E$4986, MATCH(K887, Def_Instancias_Equipamentos!$D$2:$D$4986, 0), 1)</f>
        <v>BO-14U</v>
      </c>
      <c r="I887" s="8" t="str">
        <f aca="false" t="array" ref="I887:I887">INDEX(Def_Instancias_Equipamentos!$E$2:$E$4986, MATCH(L887, Def_Instancias_Equipamentos!$D$2:$D$4986, 0), 1)</f>
        <v>BO-14U</v>
      </c>
      <c r="J887" s="8" t="str">
        <f aca="false">IF(H887=I887, "INTERNO", "EXTERNO")</f>
        <v>INTERNO</v>
      </c>
      <c r="K887" s="9" t="str">
        <f aca="false">Def_Instancias_Equipamentos!$D$333</f>
        <v>BO-14U:DI-BPMPkup</v>
      </c>
      <c r="L887" s="4" t="str">
        <f aca="false">Def_Instancias_Equipamentos!$D$855</f>
        <v>BO-14U:DI-BPMSigPatch</v>
      </c>
      <c r="M887" s="10" t="s">
        <v>72</v>
      </c>
      <c r="N887" s="17" t="s">
        <v>86</v>
      </c>
      <c r="O887" s="9" t="str">
        <f aca="false">Def_Sistemas_Conectores_Cabos!$B$8</f>
        <v>SMA-RP 50-ohm</v>
      </c>
      <c r="P887" s="4" t="str">
        <f aca="false">Def_Sistemas_Conectores_Cabos!$B$8</f>
        <v>SMA-RP 50-ohm</v>
      </c>
      <c r="Q887" s="8" t="s">
        <v>87</v>
      </c>
      <c r="R887" s="11" t="n">
        <v>0.5</v>
      </c>
      <c r="S887" s="11" t="n">
        <v>0.5</v>
      </c>
      <c r="T887" s="4" t="str">
        <f aca="false">Def_Sistemas_Conectores_Cabos!$C$8</f>
        <v>Cabo coaxial semi-rígido</v>
      </c>
      <c r="U887" s="18"/>
      <c r="V887" s="13"/>
    </row>
    <row r="888" customFormat="false" ht="15.75" hidden="true" customHeight="true" outlineLevel="0" collapsed="false">
      <c r="A888" s="4" t="str">
        <f aca="false">Def_Sistemas_Conectores_Cabos!$A$22</f>
        <v>BPM de elétrons</v>
      </c>
      <c r="B888" s="5" t="str">
        <f aca="false">Datas_Entregas!$A$2</f>
        <v>Booster/LTB</v>
      </c>
      <c r="C888" s="6" t="n">
        <f aca="false" t="array" ref="C888:C888">INDEX(Datas_Entregas!$B$2:$B$100, MATCH(B888, Datas_Entregas!$A$2:$A$100, 0), 1)</f>
        <v>43266</v>
      </c>
      <c r="D888" s="5" t="str">
        <f aca="false">Def_Status_Montagem!$A$4</f>
        <v>Comprado / Esperando entrega</v>
      </c>
      <c r="E888" s="4" t="str">
        <f aca="false">Def_Status_Montagem!$B$4</f>
        <v>Contratada (inclui etiqueta)</v>
      </c>
      <c r="F888" s="7"/>
      <c r="G888" s="8"/>
      <c r="H888" s="7" t="str">
        <f aca="false" t="array" ref="H888:H888">INDEX(Def_Instancias_Equipamentos!$E$2:$E$4986, MATCH(K888, Def_Instancias_Equipamentos!$D$2:$D$4986, 0), 1)</f>
        <v>BO-15U</v>
      </c>
      <c r="I888" s="8" t="str">
        <f aca="false" t="array" ref="I888:I888">INDEX(Def_Instancias_Equipamentos!$E$2:$E$4986, MATCH(L888, Def_Instancias_Equipamentos!$D$2:$D$4986, 0), 1)</f>
        <v>BO-15U</v>
      </c>
      <c r="J888" s="8" t="str">
        <f aca="false">IF(H888=I888, "INTERNO", "EXTERNO")</f>
        <v>INTERNO</v>
      </c>
      <c r="K888" s="9" t="str">
        <f aca="false">Def_Instancias_Equipamentos!$D$334</f>
        <v>BO-15U:DI-BPMPkup</v>
      </c>
      <c r="L888" s="4" t="str">
        <f aca="false">Def_Instancias_Equipamentos!$D$856</f>
        <v>BO-15U:DI-BPMSigPatch</v>
      </c>
      <c r="M888" s="10" t="s">
        <v>72</v>
      </c>
      <c r="N888" s="17" t="s">
        <v>86</v>
      </c>
      <c r="O888" s="9" t="str">
        <f aca="false">Def_Sistemas_Conectores_Cabos!$B$8</f>
        <v>SMA-RP 50-ohm</v>
      </c>
      <c r="P888" s="4" t="str">
        <f aca="false">Def_Sistemas_Conectores_Cabos!$B$8</f>
        <v>SMA-RP 50-ohm</v>
      </c>
      <c r="Q888" s="8" t="s">
        <v>87</v>
      </c>
      <c r="R888" s="11" t="n">
        <v>0.5</v>
      </c>
      <c r="S888" s="11" t="n">
        <v>0.5</v>
      </c>
      <c r="T888" s="4" t="str">
        <f aca="false">Def_Sistemas_Conectores_Cabos!$C$8</f>
        <v>Cabo coaxial semi-rígido</v>
      </c>
      <c r="U888" s="18"/>
      <c r="V888" s="13"/>
    </row>
    <row r="889" customFormat="false" ht="15.75" hidden="true" customHeight="true" outlineLevel="0" collapsed="false">
      <c r="A889" s="4" t="str">
        <f aca="false">Def_Sistemas_Conectores_Cabos!$A$22</f>
        <v>BPM de elétrons</v>
      </c>
      <c r="B889" s="5" t="str">
        <f aca="false">Datas_Entregas!$A$2</f>
        <v>Booster/LTB</v>
      </c>
      <c r="C889" s="6" t="n">
        <f aca="false" t="array" ref="C889:C889">INDEX(Datas_Entregas!$B$2:$B$100, MATCH(B889, Datas_Entregas!$A$2:$A$100, 0), 1)</f>
        <v>43266</v>
      </c>
      <c r="D889" s="5" t="str">
        <f aca="false">Def_Status_Montagem!$A$4</f>
        <v>Comprado / Esperando entrega</v>
      </c>
      <c r="E889" s="4" t="str">
        <f aca="false">Def_Status_Montagem!$B$4</f>
        <v>Contratada (inclui etiqueta)</v>
      </c>
      <c r="F889" s="7"/>
      <c r="G889" s="8"/>
      <c r="H889" s="7" t="str">
        <f aca="false" t="array" ref="H889:H889">INDEX(Def_Instancias_Equipamentos!$E$2:$E$4986, MATCH(K889, Def_Instancias_Equipamentos!$D$2:$D$4986, 0), 1)</f>
        <v>BO-16U</v>
      </c>
      <c r="I889" s="8" t="str">
        <f aca="false" t="array" ref="I889:I889">INDEX(Def_Instancias_Equipamentos!$E$2:$E$4986, MATCH(L889, Def_Instancias_Equipamentos!$D$2:$D$4986, 0), 1)</f>
        <v>BO-16U</v>
      </c>
      <c r="J889" s="8" t="str">
        <f aca="false">IF(H889=I889, "INTERNO", "EXTERNO")</f>
        <v>INTERNO</v>
      </c>
      <c r="K889" s="9" t="str">
        <f aca="false">Def_Instancias_Equipamentos!$D$335</f>
        <v>BO-16U:DI-BPMPkup</v>
      </c>
      <c r="L889" s="4" t="str">
        <f aca="false">Def_Instancias_Equipamentos!$D$857</f>
        <v>BO-16U:DI-BPMSigPatch</v>
      </c>
      <c r="M889" s="10" t="s">
        <v>72</v>
      </c>
      <c r="N889" s="17" t="s">
        <v>86</v>
      </c>
      <c r="O889" s="9" t="str">
        <f aca="false">Def_Sistemas_Conectores_Cabos!$B$8</f>
        <v>SMA-RP 50-ohm</v>
      </c>
      <c r="P889" s="4" t="str">
        <f aca="false">Def_Sistemas_Conectores_Cabos!$B$8</f>
        <v>SMA-RP 50-ohm</v>
      </c>
      <c r="Q889" s="8" t="s">
        <v>87</v>
      </c>
      <c r="R889" s="11" t="n">
        <v>0.5</v>
      </c>
      <c r="S889" s="11" t="n">
        <v>0.5</v>
      </c>
      <c r="T889" s="4" t="str">
        <f aca="false">Def_Sistemas_Conectores_Cabos!$C$8</f>
        <v>Cabo coaxial semi-rígido</v>
      </c>
      <c r="U889" s="18"/>
      <c r="V889" s="13"/>
    </row>
    <row r="890" customFormat="false" ht="15.75" hidden="true" customHeight="true" outlineLevel="0" collapsed="false">
      <c r="A890" s="4" t="str">
        <f aca="false">Def_Sistemas_Conectores_Cabos!$A$22</f>
        <v>BPM de elétrons</v>
      </c>
      <c r="B890" s="5" t="str">
        <f aca="false">Datas_Entregas!$A$2</f>
        <v>Booster/LTB</v>
      </c>
      <c r="C890" s="6" t="n">
        <f aca="false" t="array" ref="C890:C890">INDEX(Datas_Entregas!$B$2:$B$100, MATCH(B890, Datas_Entregas!$A$2:$A$100, 0), 1)</f>
        <v>43266</v>
      </c>
      <c r="D890" s="5" t="str">
        <f aca="false">Def_Status_Montagem!$A$4</f>
        <v>Comprado / Esperando entrega</v>
      </c>
      <c r="E890" s="4" t="str">
        <f aca="false">Def_Status_Montagem!$B$4</f>
        <v>Contratada (inclui etiqueta)</v>
      </c>
      <c r="F890" s="7"/>
      <c r="G890" s="8"/>
      <c r="H890" s="7" t="str">
        <f aca="false" t="array" ref="H890:H890">INDEX(Def_Instancias_Equipamentos!$E$2:$E$4986, MATCH(K890, Def_Instancias_Equipamentos!$D$2:$D$4986, 0), 1)</f>
        <v>BO-17U</v>
      </c>
      <c r="I890" s="8" t="str">
        <f aca="false" t="array" ref="I890:I890">INDEX(Def_Instancias_Equipamentos!$E$2:$E$4986, MATCH(L890, Def_Instancias_Equipamentos!$D$2:$D$4986, 0), 1)</f>
        <v>BO-17U</v>
      </c>
      <c r="J890" s="8" t="str">
        <f aca="false">IF(H890=I890, "INTERNO", "EXTERNO")</f>
        <v>INTERNO</v>
      </c>
      <c r="K890" s="9" t="str">
        <f aca="false">Def_Instancias_Equipamentos!$D$336</f>
        <v>BO-17U:DI-BPMPkup</v>
      </c>
      <c r="L890" s="4" t="str">
        <f aca="false">Def_Instancias_Equipamentos!$D$858</f>
        <v>BO-17U:DI-BPMSigPatch</v>
      </c>
      <c r="M890" s="10" t="s">
        <v>72</v>
      </c>
      <c r="N890" s="17" t="s">
        <v>86</v>
      </c>
      <c r="O890" s="9" t="str">
        <f aca="false">Def_Sistemas_Conectores_Cabos!$B$8</f>
        <v>SMA-RP 50-ohm</v>
      </c>
      <c r="P890" s="4" t="str">
        <f aca="false">Def_Sistemas_Conectores_Cabos!$B$8</f>
        <v>SMA-RP 50-ohm</v>
      </c>
      <c r="Q890" s="8" t="s">
        <v>87</v>
      </c>
      <c r="R890" s="11" t="n">
        <v>0.5</v>
      </c>
      <c r="S890" s="11" t="n">
        <v>0.5</v>
      </c>
      <c r="T890" s="4" t="str">
        <f aca="false">Def_Sistemas_Conectores_Cabos!$C$8</f>
        <v>Cabo coaxial semi-rígido</v>
      </c>
      <c r="U890" s="18"/>
      <c r="V890" s="13"/>
    </row>
    <row r="891" customFormat="false" ht="15.75" hidden="true" customHeight="true" outlineLevel="0" collapsed="false">
      <c r="A891" s="4" t="str">
        <f aca="false">Def_Sistemas_Conectores_Cabos!$A$22</f>
        <v>BPM de elétrons</v>
      </c>
      <c r="B891" s="5" t="str">
        <f aca="false">Datas_Entregas!$A$2</f>
        <v>Booster/LTB</v>
      </c>
      <c r="C891" s="6" t="n">
        <f aca="false" t="array" ref="C891:C891">INDEX(Datas_Entregas!$B$2:$B$100, MATCH(B891, Datas_Entregas!$A$2:$A$100, 0), 1)</f>
        <v>43266</v>
      </c>
      <c r="D891" s="5" t="str">
        <f aca="false">Def_Status_Montagem!$A$4</f>
        <v>Comprado / Esperando entrega</v>
      </c>
      <c r="E891" s="4" t="str">
        <f aca="false">Def_Status_Montagem!$B$4</f>
        <v>Contratada (inclui etiqueta)</v>
      </c>
      <c r="F891" s="7"/>
      <c r="G891" s="8"/>
      <c r="H891" s="7" t="str">
        <f aca="false" t="array" ref="H891:H891">INDEX(Def_Instancias_Equipamentos!$E$2:$E$4986, MATCH(K891, Def_Instancias_Equipamentos!$D$2:$D$4986, 0), 1)</f>
        <v>BO-18U</v>
      </c>
      <c r="I891" s="8" t="str">
        <f aca="false" t="array" ref="I891:I891">INDEX(Def_Instancias_Equipamentos!$E$2:$E$4986, MATCH(L891, Def_Instancias_Equipamentos!$D$2:$D$4986, 0), 1)</f>
        <v>BO-18U</v>
      </c>
      <c r="J891" s="8" t="str">
        <f aca="false">IF(H891=I891, "INTERNO", "EXTERNO")</f>
        <v>INTERNO</v>
      </c>
      <c r="K891" s="9" t="str">
        <f aca="false">Def_Instancias_Equipamentos!$D$337</f>
        <v>BO-18U:DI-BPMPkup</v>
      </c>
      <c r="L891" s="4" t="str">
        <f aca="false">Def_Instancias_Equipamentos!$D$859</f>
        <v>BO-18U:DI-BPMSigPatch</v>
      </c>
      <c r="M891" s="10" t="s">
        <v>72</v>
      </c>
      <c r="N891" s="17" t="s">
        <v>86</v>
      </c>
      <c r="O891" s="9" t="str">
        <f aca="false">Def_Sistemas_Conectores_Cabos!$B$8</f>
        <v>SMA-RP 50-ohm</v>
      </c>
      <c r="P891" s="4" t="str">
        <f aca="false">Def_Sistemas_Conectores_Cabos!$B$8</f>
        <v>SMA-RP 50-ohm</v>
      </c>
      <c r="Q891" s="8" t="s">
        <v>87</v>
      </c>
      <c r="R891" s="11" t="n">
        <v>0.5</v>
      </c>
      <c r="S891" s="11" t="n">
        <v>0.5</v>
      </c>
      <c r="T891" s="4" t="str">
        <f aca="false">Def_Sistemas_Conectores_Cabos!$C$8</f>
        <v>Cabo coaxial semi-rígido</v>
      </c>
      <c r="U891" s="18"/>
      <c r="V891" s="13"/>
    </row>
    <row r="892" customFormat="false" ht="15.75" hidden="true" customHeight="true" outlineLevel="0" collapsed="false">
      <c r="A892" s="4" t="str">
        <f aca="false">Def_Sistemas_Conectores_Cabos!$A$22</f>
        <v>BPM de elétrons</v>
      </c>
      <c r="B892" s="5" t="str">
        <f aca="false">Datas_Entregas!$A$2</f>
        <v>Booster/LTB</v>
      </c>
      <c r="C892" s="6" t="n">
        <f aca="false" t="array" ref="C892:C892">INDEX(Datas_Entregas!$B$2:$B$100, MATCH(B892, Datas_Entregas!$A$2:$A$100, 0), 1)</f>
        <v>43266</v>
      </c>
      <c r="D892" s="5" t="str">
        <f aca="false">Def_Status_Montagem!$A$4</f>
        <v>Comprado / Esperando entrega</v>
      </c>
      <c r="E892" s="4" t="str">
        <f aca="false">Def_Status_Montagem!$B$4</f>
        <v>Contratada (inclui etiqueta)</v>
      </c>
      <c r="F892" s="7"/>
      <c r="G892" s="8"/>
      <c r="H892" s="7" t="str">
        <f aca="false" t="array" ref="H892:H892">INDEX(Def_Instancias_Equipamentos!$E$2:$E$4986, MATCH(K892, Def_Instancias_Equipamentos!$D$2:$D$4986, 0), 1)</f>
        <v>BO-19U</v>
      </c>
      <c r="I892" s="8" t="str">
        <f aca="false" t="array" ref="I892:I892">INDEX(Def_Instancias_Equipamentos!$E$2:$E$4986, MATCH(L892, Def_Instancias_Equipamentos!$D$2:$D$4986, 0), 1)</f>
        <v>BO-19U</v>
      </c>
      <c r="J892" s="8" t="str">
        <f aca="false">IF(H892=I892, "INTERNO", "EXTERNO")</f>
        <v>INTERNO</v>
      </c>
      <c r="K892" s="9" t="str">
        <f aca="false">Def_Instancias_Equipamentos!$D$338</f>
        <v>BO-19U:DI-BPMPkup</v>
      </c>
      <c r="L892" s="4" t="str">
        <f aca="false">Def_Instancias_Equipamentos!$D$860</f>
        <v>BO-19U:DI-BPMSigPatch</v>
      </c>
      <c r="M892" s="10" t="s">
        <v>72</v>
      </c>
      <c r="N892" s="17" t="s">
        <v>86</v>
      </c>
      <c r="O892" s="9" t="str">
        <f aca="false">Def_Sistemas_Conectores_Cabos!$B$8</f>
        <v>SMA-RP 50-ohm</v>
      </c>
      <c r="P892" s="4" t="str">
        <f aca="false">Def_Sistemas_Conectores_Cabos!$B$8</f>
        <v>SMA-RP 50-ohm</v>
      </c>
      <c r="Q892" s="8" t="s">
        <v>87</v>
      </c>
      <c r="R892" s="11" t="n">
        <v>0.5</v>
      </c>
      <c r="S892" s="11" t="n">
        <v>0.5</v>
      </c>
      <c r="T892" s="4" t="str">
        <f aca="false">Def_Sistemas_Conectores_Cabos!$C$8</f>
        <v>Cabo coaxial semi-rígido</v>
      </c>
      <c r="U892" s="18"/>
      <c r="V892" s="13"/>
    </row>
    <row r="893" customFormat="false" ht="15.75" hidden="true" customHeight="true" outlineLevel="0" collapsed="false">
      <c r="A893" s="4" t="str">
        <f aca="false">Def_Sistemas_Conectores_Cabos!$A$22</f>
        <v>BPM de elétrons</v>
      </c>
      <c r="B893" s="5" t="str">
        <f aca="false">Datas_Entregas!$A$2</f>
        <v>Booster/LTB</v>
      </c>
      <c r="C893" s="6" t="n">
        <f aca="false" t="array" ref="C893:C893">INDEX(Datas_Entregas!$B$2:$B$100, MATCH(B893, Datas_Entregas!$A$2:$A$100, 0), 1)</f>
        <v>43266</v>
      </c>
      <c r="D893" s="5" t="str">
        <f aca="false">Def_Status_Montagem!$A$4</f>
        <v>Comprado / Esperando entrega</v>
      </c>
      <c r="E893" s="4" t="str">
        <f aca="false">Def_Status_Montagem!$B$4</f>
        <v>Contratada (inclui etiqueta)</v>
      </c>
      <c r="F893" s="7"/>
      <c r="G893" s="8"/>
      <c r="H893" s="7" t="str">
        <f aca="false" t="array" ref="H893:H893">INDEX(Def_Instancias_Equipamentos!$E$2:$E$4986, MATCH(K893, Def_Instancias_Equipamentos!$D$2:$D$4986, 0), 1)</f>
        <v>BO-20U</v>
      </c>
      <c r="I893" s="8" t="str">
        <f aca="false" t="array" ref="I893:I893">INDEX(Def_Instancias_Equipamentos!$E$2:$E$4986, MATCH(L893, Def_Instancias_Equipamentos!$D$2:$D$4986, 0), 1)</f>
        <v>BO-20U</v>
      </c>
      <c r="J893" s="8" t="str">
        <f aca="false">IF(H893=I893, "INTERNO", "EXTERNO")</f>
        <v>INTERNO</v>
      </c>
      <c r="K893" s="9" t="str">
        <f aca="false">Def_Instancias_Equipamentos!$D$339</f>
        <v>BO-20U:DI-BPMPkup</v>
      </c>
      <c r="L893" s="4" t="str">
        <f aca="false">Def_Instancias_Equipamentos!$D$861</f>
        <v>BO-20U:DI-BPMSigPatch</v>
      </c>
      <c r="M893" s="10" t="s">
        <v>72</v>
      </c>
      <c r="N893" s="17" t="s">
        <v>86</v>
      </c>
      <c r="O893" s="9" t="str">
        <f aca="false">Def_Sistemas_Conectores_Cabos!$B$8</f>
        <v>SMA-RP 50-ohm</v>
      </c>
      <c r="P893" s="4" t="str">
        <f aca="false">Def_Sistemas_Conectores_Cabos!$B$8</f>
        <v>SMA-RP 50-ohm</v>
      </c>
      <c r="Q893" s="8" t="s">
        <v>87</v>
      </c>
      <c r="R893" s="11" t="n">
        <v>0.5</v>
      </c>
      <c r="S893" s="11" t="n">
        <v>0.5</v>
      </c>
      <c r="T893" s="4" t="str">
        <f aca="false">Def_Sistemas_Conectores_Cabos!$C$8</f>
        <v>Cabo coaxial semi-rígido</v>
      </c>
      <c r="U893" s="18"/>
      <c r="V893" s="13"/>
    </row>
    <row r="894" customFormat="false" ht="15.75" hidden="true" customHeight="true" outlineLevel="0" collapsed="false">
      <c r="A894" s="4" t="str">
        <f aca="false">Def_Sistemas_Conectores_Cabos!$A$22</f>
        <v>BPM de elétrons</v>
      </c>
      <c r="B894" s="5" t="str">
        <f aca="false">Datas_Entregas!$A$2</f>
        <v>Booster/LTB</v>
      </c>
      <c r="C894" s="6" t="n">
        <f aca="false" t="array" ref="C894:C894">INDEX(Datas_Entregas!$B$2:$B$100, MATCH(B894, Datas_Entregas!$A$2:$A$100, 0), 1)</f>
        <v>43266</v>
      </c>
      <c r="D894" s="5" t="str">
        <f aca="false">Def_Status_Montagem!$A$4</f>
        <v>Comprado / Esperando entrega</v>
      </c>
      <c r="E894" s="4" t="str">
        <f aca="false">Def_Status_Montagem!$B$4</f>
        <v>Contratada (inclui etiqueta)</v>
      </c>
      <c r="F894" s="7"/>
      <c r="G894" s="8"/>
      <c r="H894" s="7" t="str">
        <f aca="false" t="array" ref="H894:H894">INDEX(Def_Instancias_Equipamentos!$E$2:$E$4986, MATCH(K894, Def_Instancias_Equipamentos!$D$2:$D$4986, 0), 1)</f>
        <v>BO-21U</v>
      </c>
      <c r="I894" s="8" t="str">
        <f aca="false" t="array" ref="I894:I894">INDEX(Def_Instancias_Equipamentos!$E$2:$E$4986, MATCH(L894, Def_Instancias_Equipamentos!$D$2:$D$4986, 0), 1)</f>
        <v>BO-21U</v>
      </c>
      <c r="J894" s="8" t="str">
        <f aca="false">IF(H894=I894, "INTERNO", "EXTERNO")</f>
        <v>INTERNO</v>
      </c>
      <c r="K894" s="9" t="str">
        <f aca="false">Def_Instancias_Equipamentos!$D$340</f>
        <v>BO-21U:DI-BPMPkup</v>
      </c>
      <c r="L894" s="4" t="str">
        <f aca="false">Def_Instancias_Equipamentos!$D$862</f>
        <v>BO-21U:DI-BPMSigPatch</v>
      </c>
      <c r="M894" s="10" t="s">
        <v>72</v>
      </c>
      <c r="N894" s="17" t="s">
        <v>86</v>
      </c>
      <c r="O894" s="9" t="str">
        <f aca="false">Def_Sistemas_Conectores_Cabos!$B$8</f>
        <v>SMA-RP 50-ohm</v>
      </c>
      <c r="P894" s="4" t="str">
        <f aca="false">Def_Sistemas_Conectores_Cabos!$B$8</f>
        <v>SMA-RP 50-ohm</v>
      </c>
      <c r="Q894" s="8" t="s">
        <v>87</v>
      </c>
      <c r="R894" s="11" t="n">
        <v>0.5</v>
      </c>
      <c r="S894" s="11" t="n">
        <v>0.5</v>
      </c>
      <c r="T894" s="4" t="str">
        <f aca="false">Def_Sistemas_Conectores_Cabos!$C$8</f>
        <v>Cabo coaxial semi-rígido</v>
      </c>
      <c r="U894" s="18"/>
      <c r="V894" s="13"/>
    </row>
    <row r="895" customFormat="false" ht="15.75" hidden="true" customHeight="true" outlineLevel="0" collapsed="false">
      <c r="A895" s="4" t="str">
        <f aca="false">Def_Sistemas_Conectores_Cabos!$A$22</f>
        <v>BPM de elétrons</v>
      </c>
      <c r="B895" s="5" t="str">
        <f aca="false">Datas_Entregas!$A$2</f>
        <v>Booster/LTB</v>
      </c>
      <c r="C895" s="6" t="n">
        <f aca="false" t="array" ref="C895:C895">INDEX(Datas_Entregas!$B$2:$B$100, MATCH(B895, Datas_Entregas!$A$2:$A$100, 0), 1)</f>
        <v>43266</v>
      </c>
      <c r="D895" s="5" t="str">
        <f aca="false">Def_Status_Montagem!$A$4</f>
        <v>Comprado / Esperando entrega</v>
      </c>
      <c r="E895" s="4" t="str">
        <f aca="false">Def_Status_Montagem!$B$4</f>
        <v>Contratada (inclui etiqueta)</v>
      </c>
      <c r="F895" s="7"/>
      <c r="G895" s="8"/>
      <c r="H895" s="7" t="str">
        <f aca="false" t="array" ref="H895:H895">INDEX(Def_Instancias_Equipamentos!$E$2:$E$4986, MATCH(K895, Def_Instancias_Equipamentos!$D$2:$D$4986, 0), 1)</f>
        <v>BO-22U</v>
      </c>
      <c r="I895" s="8" t="str">
        <f aca="false" t="array" ref="I895:I895">INDEX(Def_Instancias_Equipamentos!$E$2:$E$4986, MATCH(L895, Def_Instancias_Equipamentos!$D$2:$D$4986, 0), 1)</f>
        <v>BO-22U</v>
      </c>
      <c r="J895" s="8" t="str">
        <f aca="false">IF(H895=I895, "INTERNO", "EXTERNO")</f>
        <v>INTERNO</v>
      </c>
      <c r="K895" s="9" t="str">
        <f aca="false">Def_Instancias_Equipamentos!$D$341</f>
        <v>BO-22U:DI-BPMPkup</v>
      </c>
      <c r="L895" s="4" t="str">
        <f aca="false">Def_Instancias_Equipamentos!$D$863</f>
        <v>BO-22U:DI-BPMSigPatch</v>
      </c>
      <c r="M895" s="10" t="s">
        <v>72</v>
      </c>
      <c r="N895" s="17" t="s">
        <v>86</v>
      </c>
      <c r="O895" s="9" t="str">
        <f aca="false">Def_Sistemas_Conectores_Cabos!$B$8</f>
        <v>SMA-RP 50-ohm</v>
      </c>
      <c r="P895" s="4" t="str">
        <f aca="false">Def_Sistemas_Conectores_Cabos!$B$8</f>
        <v>SMA-RP 50-ohm</v>
      </c>
      <c r="Q895" s="8" t="s">
        <v>87</v>
      </c>
      <c r="R895" s="11" t="n">
        <v>0.5</v>
      </c>
      <c r="S895" s="11" t="n">
        <v>0.5</v>
      </c>
      <c r="T895" s="4" t="str">
        <f aca="false">Def_Sistemas_Conectores_Cabos!$C$8</f>
        <v>Cabo coaxial semi-rígido</v>
      </c>
      <c r="U895" s="18"/>
      <c r="V895" s="13"/>
    </row>
    <row r="896" customFormat="false" ht="15.75" hidden="true" customHeight="true" outlineLevel="0" collapsed="false">
      <c r="A896" s="4" t="str">
        <f aca="false">Def_Sistemas_Conectores_Cabos!$A$22</f>
        <v>BPM de elétrons</v>
      </c>
      <c r="B896" s="5" t="str">
        <f aca="false">Datas_Entregas!$A$2</f>
        <v>Booster/LTB</v>
      </c>
      <c r="C896" s="6" t="n">
        <f aca="false" t="array" ref="C896:C896">INDEX(Datas_Entregas!$B$2:$B$100, MATCH(B896, Datas_Entregas!$A$2:$A$100, 0), 1)</f>
        <v>43266</v>
      </c>
      <c r="D896" s="5" t="str">
        <f aca="false">Def_Status_Montagem!$A$4</f>
        <v>Comprado / Esperando entrega</v>
      </c>
      <c r="E896" s="4" t="str">
        <f aca="false">Def_Status_Montagem!$B$4</f>
        <v>Contratada (inclui etiqueta)</v>
      </c>
      <c r="F896" s="7"/>
      <c r="G896" s="8"/>
      <c r="H896" s="7" t="str">
        <f aca="false" t="array" ref="H896:H896">INDEX(Def_Instancias_Equipamentos!$E$2:$E$4986, MATCH(K896, Def_Instancias_Equipamentos!$D$2:$D$4986, 0), 1)</f>
        <v>BO-23U</v>
      </c>
      <c r="I896" s="8" t="str">
        <f aca="false" t="array" ref="I896:I896">INDEX(Def_Instancias_Equipamentos!$E$2:$E$4986, MATCH(L896, Def_Instancias_Equipamentos!$D$2:$D$4986, 0), 1)</f>
        <v>BO-23U</v>
      </c>
      <c r="J896" s="8" t="str">
        <f aca="false">IF(H896=I896, "INTERNO", "EXTERNO")</f>
        <v>INTERNO</v>
      </c>
      <c r="K896" s="9" t="str">
        <f aca="false">Def_Instancias_Equipamentos!$D$342</f>
        <v>BO-23U:DI-BPMPkup</v>
      </c>
      <c r="L896" s="4" t="str">
        <f aca="false">Def_Instancias_Equipamentos!$D$864</f>
        <v>BO-23U:DI-BPMSigPatch</v>
      </c>
      <c r="M896" s="10" t="s">
        <v>72</v>
      </c>
      <c r="N896" s="17" t="s">
        <v>86</v>
      </c>
      <c r="O896" s="9" t="str">
        <f aca="false">Def_Sistemas_Conectores_Cabos!$B$8</f>
        <v>SMA-RP 50-ohm</v>
      </c>
      <c r="P896" s="4" t="str">
        <f aca="false">Def_Sistemas_Conectores_Cabos!$B$8</f>
        <v>SMA-RP 50-ohm</v>
      </c>
      <c r="Q896" s="8" t="s">
        <v>87</v>
      </c>
      <c r="R896" s="11" t="n">
        <v>0.5</v>
      </c>
      <c r="S896" s="11" t="n">
        <v>0.5</v>
      </c>
      <c r="T896" s="4" t="str">
        <f aca="false">Def_Sistemas_Conectores_Cabos!$C$8</f>
        <v>Cabo coaxial semi-rígido</v>
      </c>
      <c r="U896" s="18"/>
      <c r="V896" s="13"/>
    </row>
    <row r="897" customFormat="false" ht="15.75" hidden="true" customHeight="true" outlineLevel="0" collapsed="false">
      <c r="A897" s="4" t="str">
        <f aca="false">Def_Sistemas_Conectores_Cabos!$A$22</f>
        <v>BPM de elétrons</v>
      </c>
      <c r="B897" s="5" t="str">
        <f aca="false">Datas_Entregas!$A$2</f>
        <v>Booster/LTB</v>
      </c>
      <c r="C897" s="6" t="n">
        <f aca="false" t="array" ref="C897:C897">INDEX(Datas_Entregas!$B$2:$B$100, MATCH(B897, Datas_Entregas!$A$2:$A$100, 0), 1)</f>
        <v>43266</v>
      </c>
      <c r="D897" s="5" t="str">
        <f aca="false">Def_Status_Montagem!$A$4</f>
        <v>Comprado / Esperando entrega</v>
      </c>
      <c r="E897" s="4" t="str">
        <f aca="false">Def_Status_Montagem!$B$4</f>
        <v>Contratada (inclui etiqueta)</v>
      </c>
      <c r="F897" s="7"/>
      <c r="G897" s="8"/>
      <c r="H897" s="7" t="str">
        <f aca="false" t="array" ref="H897:H897">INDEX(Def_Instancias_Equipamentos!$E$2:$E$4986, MATCH(K897, Def_Instancias_Equipamentos!$D$2:$D$4986, 0), 1)</f>
        <v>BO-24U</v>
      </c>
      <c r="I897" s="8" t="str">
        <f aca="false" t="array" ref="I897:I897">INDEX(Def_Instancias_Equipamentos!$E$2:$E$4986, MATCH(L897, Def_Instancias_Equipamentos!$D$2:$D$4986, 0), 1)</f>
        <v>BO-24U</v>
      </c>
      <c r="J897" s="8" t="str">
        <f aca="false">IF(H897=I897, "INTERNO", "EXTERNO")</f>
        <v>INTERNO</v>
      </c>
      <c r="K897" s="9" t="str">
        <f aca="false">Def_Instancias_Equipamentos!$D$343</f>
        <v>BO-24U:DI-BPMPkup</v>
      </c>
      <c r="L897" s="4" t="str">
        <f aca="false">Def_Instancias_Equipamentos!$D$865</f>
        <v>BO-24U:DI-BPMSigPatch</v>
      </c>
      <c r="M897" s="10" t="s">
        <v>72</v>
      </c>
      <c r="N897" s="17" t="s">
        <v>86</v>
      </c>
      <c r="O897" s="9" t="str">
        <f aca="false">Def_Sistemas_Conectores_Cabos!$B$8</f>
        <v>SMA-RP 50-ohm</v>
      </c>
      <c r="P897" s="4" t="str">
        <f aca="false">Def_Sistemas_Conectores_Cabos!$B$8</f>
        <v>SMA-RP 50-ohm</v>
      </c>
      <c r="Q897" s="8" t="s">
        <v>87</v>
      </c>
      <c r="R897" s="11" t="n">
        <v>0.5</v>
      </c>
      <c r="S897" s="11" t="n">
        <v>0.5</v>
      </c>
      <c r="T897" s="4" t="str">
        <f aca="false">Def_Sistemas_Conectores_Cabos!$C$8</f>
        <v>Cabo coaxial semi-rígido</v>
      </c>
      <c r="U897" s="18"/>
      <c r="V897" s="13"/>
    </row>
    <row r="898" customFormat="false" ht="15.75" hidden="true" customHeight="true" outlineLevel="0" collapsed="false">
      <c r="A898" s="4" t="str">
        <f aca="false">Def_Sistemas_Conectores_Cabos!$A$22</f>
        <v>BPM de elétrons</v>
      </c>
      <c r="B898" s="5" t="str">
        <f aca="false">Datas_Entregas!$A$2</f>
        <v>Booster/LTB</v>
      </c>
      <c r="C898" s="6" t="n">
        <f aca="false" t="array" ref="C898:C898">INDEX(Datas_Entregas!$B$2:$B$100, MATCH(B898, Datas_Entregas!$A$2:$A$100, 0), 1)</f>
        <v>43266</v>
      </c>
      <c r="D898" s="5" t="str">
        <f aca="false">Def_Status_Montagem!$A$4</f>
        <v>Comprado / Esperando entrega</v>
      </c>
      <c r="E898" s="4" t="str">
        <f aca="false">Def_Status_Montagem!$B$4</f>
        <v>Contratada (inclui etiqueta)</v>
      </c>
      <c r="F898" s="7"/>
      <c r="G898" s="8"/>
      <c r="H898" s="7" t="str">
        <f aca="false" t="array" ref="H898:H898">INDEX(Def_Instancias_Equipamentos!$E$2:$E$4986, MATCH(K898, Def_Instancias_Equipamentos!$D$2:$D$4986, 0), 1)</f>
        <v>BO-25U</v>
      </c>
      <c r="I898" s="8" t="str">
        <f aca="false" t="array" ref="I898:I898">INDEX(Def_Instancias_Equipamentos!$E$2:$E$4986, MATCH(L898, Def_Instancias_Equipamentos!$D$2:$D$4986, 0), 1)</f>
        <v>BO-25U</v>
      </c>
      <c r="J898" s="8" t="str">
        <f aca="false">IF(H898=I898, "INTERNO", "EXTERNO")</f>
        <v>INTERNO</v>
      </c>
      <c r="K898" s="9" t="str">
        <f aca="false">Def_Instancias_Equipamentos!$D$344</f>
        <v>BO-25U:DI-BPMPkup</v>
      </c>
      <c r="L898" s="4" t="str">
        <f aca="false">Def_Instancias_Equipamentos!$D$866</f>
        <v>BO-25U:DI-BPMSigPatch</v>
      </c>
      <c r="M898" s="10" t="s">
        <v>72</v>
      </c>
      <c r="N898" s="17" t="s">
        <v>86</v>
      </c>
      <c r="O898" s="9" t="str">
        <f aca="false">Def_Sistemas_Conectores_Cabos!$B$8</f>
        <v>SMA-RP 50-ohm</v>
      </c>
      <c r="P898" s="4" t="str">
        <f aca="false">Def_Sistemas_Conectores_Cabos!$B$8</f>
        <v>SMA-RP 50-ohm</v>
      </c>
      <c r="Q898" s="8" t="s">
        <v>87</v>
      </c>
      <c r="R898" s="11" t="n">
        <v>0.5</v>
      </c>
      <c r="S898" s="11" t="n">
        <v>0.5</v>
      </c>
      <c r="T898" s="4" t="str">
        <f aca="false">Def_Sistemas_Conectores_Cabos!$C$8</f>
        <v>Cabo coaxial semi-rígido</v>
      </c>
      <c r="U898" s="18"/>
      <c r="V898" s="13"/>
    </row>
    <row r="899" customFormat="false" ht="15.75" hidden="true" customHeight="true" outlineLevel="0" collapsed="false">
      <c r="A899" s="4" t="str">
        <f aca="false">Def_Sistemas_Conectores_Cabos!$A$22</f>
        <v>BPM de elétrons</v>
      </c>
      <c r="B899" s="5" t="str">
        <f aca="false">Datas_Entregas!$A$2</f>
        <v>Booster/LTB</v>
      </c>
      <c r="C899" s="6" t="n">
        <f aca="false" t="array" ref="C899:C899">INDEX(Datas_Entregas!$B$2:$B$100, MATCH(B899, Datas_Entregas!$A$2:$A$100, 0), 1)</f>
        <v>43266</v>
      </c>
      <c r="D899" s="5" t="str">
        <f aca="false">Def_Status_Montagem!$A$4</f>
        <v>Comprado / Esperando entrega</v>
      </c>
      <c r="E899" s="4" t="str">
        <f aca="false">Def_Status_Montagem!$B$4</f>
        <v>Contratada (inclui etiqueta)</v>
      </c>
      <c r="F899" s="7"/>
      <c r="G899" s="8"/>
      <c r="H899" s="7" t="str">
        <f aca="false" t="array" ref="H899:H899">INDEX(Def_Instancias_Equipamentos!$E$2:$E$4986, MATCH(K899, Def_Instancias_Equipamentos!$D$2:$D$4986, 0), 1)</f>
        <v>BO-26U</v>
      </c>
      <c r="I899" s="8" t="str">
        <f aca="false" t="array" ref="I899:I899">INDEX(Def_Instancias_Equipamentos!$E$2:$E$4986, MATCH(L899, Def_Instancias_Equipamentos!$D$2:$D$4986, 0), 1)</f>
        <v>BO-26U</v>
      </c>
      <c r="J899" s="8" t="str">
        <f aca="false">IF(H899=I899, "INTERNO", "EXTERNO")</f>
        <v>INTERNO</v>
      </c>
      <c r="K899" s="9" t="str">
        <f aca="false">Def_Instancias_Equipamentos!$D$345</f>
        <v>BO-26U:DI-BPMPkup</v>
      </c>
      <c r="L899" s="4" t="str">
        <f aca="false">Def_Instancias_Equipamentos!$D$867</f>
        <v>BO-26U:DI-BPMSigPatch</v>
      </c>
      <c r="M899" s="10" t="s">
        <v>72</v>
      </c>
      <c r="N899" s="17" t="s">
        <v>86</v>
      </c>
      <c r="O899" s="9" t="str">
        <f aca="false">Def_Sistemas_Conectores_Cabos!$B$8</f>
        <v>SMA-RP 50-ohm</v>
      </c>
      <c r="P899" s="4" t="str">
        <f aca="false">Def_Sistemas_Conectores_Cabos!$B$8</f>
        <v>SMA-RP 50-ohm</v>
      </c>
      <c r="Q899" s="8" t="s">
        <v>87</v>
      </c>
      <c r="R899" s="11" t="n">
        <v>0.5</v>
      </c>
      <c r="S899" s="11" t="n">
        <v>0.5</v>
      </c>
      <c r="T899" s="4" t="str">
        <f aca="false">Def_Sistemas_Conectores_Cabos!$C$8</f>
        <v>Cabo coaxial semi-rígido</v>
      </c>
      <c r="U899" s="18"/>
      <c r="V899" s="13"/>
    </row>
    <row r="900" customFormat="false" ht="15.75" hidden="true" customHeight="true" outlineLevel="0" collapsed="false">
      <c r="A900" s="4" t="str">
        <f aca="false">Def_Sistemas_Conectores_Cabos!$A$22</f>
        <v>BPM de elétrons</v>
      </c>
      <c r="B900" s="5" t="str">
        <f aca="false">Datas_Entregas!$A$2</f>
        <v>Booster/LTB</v>
      </c>
      <c r="C900" s="6" t="n">
        <f aca="false" t="array" ref="C900:C900">INDEX(Datas_Entregas!$B$2:$B$100, MATCH(B900, Datas_Entregas!$A$2:$A$100, 0), 1)</f>
        <v>43266</v>
      </c>
      <c r="D900" s="5" t="str">
        <f aca="false">Def_Status_Montagem!$A$4</f>
        <v>Comprado / Esperando entrega</v>
      </c>
      <c r="E900" s="4" t="str">
        <f aca="false">Def_Status_Montagem!$B$4</f>
        <v>Contratada (inclui etiqueta)</v>
      </c>
      <c r="F900" s="7"/>
      <c r="G900" s="8"/>
      <c r="H900" s="7" t="str">
        <f aca="false" t="array" ref="H900:H900">INDEX(Def_Instancias_Equipamentos!$E$2:$E$4986, MATCH(K900, Def_Instancias_Equipamentos!$D$2:$D$4986, 0), 1)</f>
        <v>BO-27U</v>
      </c>
      <c r="I900" s="8" t="str">
        <f aca="false" t="array" ref="I900:I900">INDEX(Def_Instancias_Equipamentos!$E$2:$E$4986, MATCH(L900, Def_Instancias_Equipamentos!$D$2:$D$4986, 0), 1)</f>
        <v>BO-27U</v>
      </c>
      <c r="J900" s="8" t="str">
        <f aca="false">IF(H900=I900, "INTERNO", "EXTERNO")</f>
        <v>INTERNO</v>
      </c>
      <c r="K900" s="9" t="str">
        <f aca="false">Def_Instancias_Equipamentos!$D$346</f>
        <v>BO-27U:DI-BPMPkup</v>
      </c>
      <c r="L900" s="4" t="str">
        <f aca="false">Def_Instancias_Equipamentos!$D$868</f>
        <v>BO-27U:DI-BPMSigPatch</v>
      </c>
      <c r="M900" s="10" t="s">
        <v>72</v>
      </c>
      <c r="N900" s="17" t="s">
        <v>86</v>
      </c>
      <c r="O900" s="9" t="str">
        <f aca="false">Def_Sistemas_Conectores_Cabos!$B$8</f>
        <v>SMA-RP 50-ohm</v>
      </c>
      <c r="P900" s="4" t="str">
        <f aca="false">Def_Sistemas_Conectores_Cabos!$B$8</f>
        <v>SMA-RP 50-ohm</v>
      </c>
      <c r="Q900" s="8" t="s">
        <v>87</v>
      </c>
      <c r="R900" s="11" t="n">
        <v>0.5</v>
      </c>
      <c r="S900" s="11" t="n">
        <v>0.5</v>
      </c>
      <c r="T900" s="4" t="str">
        <f aca="false">Def_Sistemas_Conectores_Cabos!$C$8</f>
        <v>Cabo coaxial semi-rígido</v>
      </c>
      <c r="U900" s="18"/>
      <c r="V900" s="13"/>
    </row>
    <row r="901" customFormat="false" ht="15.75" hidden="true" customHeight="true" outlineLevel="0" collapsed="false">
      <c r="A901" s="4" t="str">
        <f aca="false">Def_Sistemas_Conectores_Cabos!$A$22</f>
        <v>BPM de elétrons</v>
      </c>
      <c r="B901" s="5" t="str">
        <f aca="false">Datas_Entregas!$A$2</f>
        <v>Booster/LTB</v>
      </c>
      <c r="C901" s="6" t="n">
        <f aca="false" t="array" ref="C901:C901">INDEX(Datas_Entregas!$B$2:$B$100, MATCH(B901, Datas_Entregas!$A$2:$A$100, 0), 1)</f>
        <v>43266</v>
      </c>
      <c r="D901" s="5" t="str">
        <f aca="false">Def_Status_Montagem!$A$4</f>
        <v>Comprado / Esperando entrega</v>
      </c>
      <c r="E901" s="4" t="str">
        <f aca="false">Def_Status_Montagem!$B$4</f>
        <v>Contratada (inclui etiqueta)</v>
      </c>
      <c r="F901" s="7"/>
      <c r="G901" s="8"/>
      <c r="H901" s="7" t="str">
        <f aca="false" t="array" ref="H901:H901">INDEX(Def_Instancias_Equipamentos!$E$2:$E$4986, MATCH(K901, Def_Instancias_Equipamentos!$D$2:$D$4986, 0), 1)</f>
        <v>BO-28U</v>
      </c>
      <c r="I901" s="8" t="str">
        <f aca="false" t="array" ref="I901:I901">INDEX(Def_Instancias_Equipamentos!$E$2:$E$4986, MATCH(L901, Def_Instancias_Equipamentos!$D$2:$D$4986, 0), 1)</f>
        <v>BO-28U</v>
      </c>
      <c r="J901" s="8" t="str">
        <f aca="false">IF(H901=I901, "INTERNO", "EXTERNO")</f>
        <v>INTERNO</v>
      </c>
      <c r="K901" s="9" t="str">
        <f aca="false">Def_Instancias_Equipamentos!$D$347</f>
        <v>BO-28U:DI-BPMPkup</v>
      </c>
      <c r="L901" s="4" t="str">
        <f aca="false">Def_Instancias_Equipamentos!$D$869</f>
        <v>BO-28U:DI-BPMSigPatch</v>
      </c>
      <c r="M901" s="10" t="s">
        <v>72</v>
      </c>
      <c r="N901" s="17" t="s">
        <v>86</v>
      </c>
      <c r="O901" s="9" t="str">
        <f aca="false">Def_Sistemas_Conectores_Cabos!$B$8</f>
        <v>SMA-RP 50-ohm</v>
      </c>
      <c r="P901" s="4" t="str">
        <f aca="false">Def_Sistemas_Conectores_Cabos!$B$8</f>
        <v>SMA-RP 50-ohm</v>
      </c>
      <c r="Q901" s="8" t="s">
        <v>87</v>
      </c>
      <c r="R901" s="11" t="n">
        <v>0.5</v>
      </c>
      <c r="S901" s="11" t="n">
        <v>0.5</v>
      </c>
      <c r="T901" s="4" t="str">
        <f aca="false">Def_Sistemas_Conectores_Cabos!$C$8</f>
        <v>Cabo coaxial semi-rígido</v>
      </c>
      <c r="U901" s="18"/>
      <c r="V901" s="13"/>
    </row>
    <row r="902" customFormat="false" ht="15.75" hidden="true" customHeight="true" outlineLevel="0" collapsed="false">
      <c r="A902" s="4" t="str">
        <f aca="false">Def_Sistemas_Conectores_Cabos!$A$22</f>
        <v>BPM de elétrons</v>
      </c>
      <c r="B902" s="5" t="str">
        <f aca="false">Datas_Entregas!$A$2</f>
        <v>Booster/LTB</v>
      </c>
      <c r="C902" s="6" t="n">
        <f aca="false" t="array" ref="C902:C902">INDEX(Datas_Entregas!$B$2:$B$100, MATCH(B902, Datas_Entregas!$A$2:$A$100, 0), 1)</f>
        <v>43266</v>
      </c>
      <c r="D902" s="5" t="str">
        <f aca="false">Def_Status_Montagem!$A$4</f>
        <v>Comprado / Esperando entrega</v>
      </c>
      <c r="E902" s="4" t="str">
        <f aca="false">Def_Status_Montagem!$B$4</f>
        <v>Contratada (inclui etiqueta)</v>
      </c>
      <c r="F902" s="7"/>
      <c r="G902" s="8"/>
      <c r="H902" s="7" t="str">
        <f aca="false" t="array" ref="H902:H902">INDEX(Def_Instancias_Equipamentos!$E$2:$E$4986, MATCH(K902, Def_Instancias_Equipamentos!$D$2:$D$4986, 0), 1)</f>
        <v>BO-29U</v>
      </c>
      <c r="I902" s="8" t="str">
        <f aca="false" t="array" ref="I902:I902">INDEX(Def_Instancias_Equipamentos!$E$2:$E$4986, MATCH(L902, Def_Instancias_Equipamentos!$D$2:$D$4986, 0), 1)</f>
        <v>BO-29U</v>
      </c>
      <c r="J902" s="8" t="str">
        <f aca="false">IF(H902=I902, "INTERNO", "EXTERNO")</f>
        <v>INTERNO</v>
      </c>
      <c r="K902" s="9" t="str">
        <f aca="false">Def_Instancias_Equipamentos!$D$348</f>
        <v>BO-29U:DI-BPMPkup</v>
      </c>
      <c r="L902" s="4" t="str">
        <f aca="false">Def_Instancias_Equipamentos!$D$870</f>
        <v>BO-29U:DI-BPMSigPatch</v>
      </c>
      <c r="M902" s="10" t="s">
        <v>72</v>
      </c>
      <c r="N902" s="17" t="s">
        <v>86</v>
      </c>
      <c r="O902" s="9" t="str">
        <f aca="false">Def_Sistemas_Conectores_Cabos!$B$8</f>
        <v>SMA-RP 50-ohm</v>
      </c>
      <c r="P902" s="4" t="str">
        <f aca="false">Def_Sistemas_Conectores_Cabos!$B$8</f>
        <v>SMA-RP 50-ohm</v>
      </c>
      <c r="Q902" s="8" t="s">
        <v>87</v>
      </c>
      <c r="R902" s="11" t="n">
        <v>0.5</v>
      </c>
      <c r="S902" s="11" t="n">
        <v>0.5</v>
      </c>
      <c r="T902" s="4" t="str">
        <f aca="false">Def_Sistemas_Conectores_Cabos!$C$8</f>
        <v>Cabo coaxial semi-rígido</v>
      </c>
      <c r="U902" s="18"/>
      <c r="V902" s="13"/>
    </row>
    <row r="903" customFormat="false" ht="15.75" hidden="true" customHeight="true" outlineLevel="0" collapsed="false">
      <c r="A903" s="4" t="str">
        <f aca="false">Def_Sistemas_Conectores_Cabos!$A$22</f>
        <v>BPM de elétrons</v>
      </c>
      <c r="B903" s="5" t="str">
        <f aca="false">Datas_Entregas!$A$2</f>
        <v>Booster/LTB</v>
      </c>
      <c r="C903" s="6" t="n">
        <f aca="false" t="array" ref="C903:C903">INDEX(Datas_Entregas!$B$2:$B$100, MATCH(B903, Datas_Entregas!$A$2:$A$100, 0), 1)</f>
        <v>43266</v>
      </c>
      <c r="D903" s="5" t="str">
        <f aca="false">Def_Status_Montagem!$A$4</f>
        <v>Comprado / Esperando entrega</v>
      </c>
      <c r="E903" s="4" t="str">
        <f aca="false">Def_Status_Montagem!$B$4</f>
        <v>Contratada (inclui etiqueta)</v>
      </c>
      <c r="F903" s="7"/>
      <c r="G903" s="8"/>
      <c r="H903" s="7" t="str">
        <f aca="false" t="array" ref="H903:H903">INDEX(Def_Instancias_Equipamentos!$E$2:$E$4986, MATCH(K903, Def_Instancias_Equipamentos!$D$2:$D$4986, 0), 1)</f>
        <v>BO-30U</v>
      </c>
      <c r="I903" s="8" t="str">
        <f aca="false" t="array" ref="I903:I903">INDEX(Def_Instancias_Equipamentos!$E$2:$E$4986, MATCH(L903, Def_Instancias_Equipamentos!$D$2:$D$4986, 0), 1)</f>
        <v>BO-30U</v>
      </c>
      <c r="J903" s="8" t="str">
        <f aca="false">IF(H903=I903, "INTERNO", "EXTERNO")</f>
        <v>INTERNO</v>
      </c>
      <c r="K903" s="9" t="str">
        <f aca="false">Def_Instancias_Equipamentos!$D$349</f>
        <v>BO-30U:DI-BPMPkup</v>
      </c>
      <c r="L903" s="4" t="str">
        <f aca="false">Def_Instancias_Equipamentos!$D$871</f>
        <v>BO-30U:DI-BPMSigPatch</v>
      </c>
      <c r="M903" s="10" t="s">
        <v>72</v>
      </c>
      <c r="N903" s="17" t="s">
        <v>86</v>
      </c>
      <c r="O903" s="9" t="str">
        <f aca="false">Def_Sistemas_Conectores_Cabos!$B$8</f>
        <v>SMA-RP 50-ohm</v>
      </c>
      <c r="P903" s="4" t="str">
        <f aca="false">Def_Sistemas_Conectores_Cabos!$B$8</f>
        <v>SMA-RP 50-ohm</v>
      </c>
      <c r="Q903" s="8" t="s">
        <v>87</v>
      </c>
      <c r="R903" s="11" t="n">
        <v>0.5</v>
      </c>
      <c r="S903" s="11" t="n">
        <v>0.5</v>
      </c>
      <c r="T903" s="4" t="str">
        <f aca="false">Def_Sistemas_Conectores_Cabos!$C$8</f>
        <v>Cabo coaxial semi-rígido</v>
      </c>
      <c r="U903" s="18"/>
      <c r="V903" s="13"/>
    </row>
    <row r="904" customFormat="false" ht="15.75" hidden="true" customHeight="true" outlineLevel="0" collapsed="false">
      <c r="A904" s="4" t="str">
        <f aca="false">Def_Sistemas_Conectores_Cabos!$A$22</f>
        <v>BPM de elétrons</v>
      </c>
      <c r="B904" s="5" t="str">
        <f aca="false">Datas_Entregas!$A$2</f>
        <v>Booster/LTB</v>
      </c>
      <c r="C904" s="6" t="n">
        <f aca="false" t="array" ref="C904:C904">INDEX(Datas_Entregas!$B$2:$B$100, MATCH(B904, Datas_Entregas!$A$2:$A$100, 0), 1)</f>
        <v>43266</v>
      </c>
      <c r="D904" s="5" t="str">
        <f aca="false">Def_Status_Montagem!$A$4</f>
        <v>Comprado / Esperando entrega</v>
      </c>
      <c r="E904" s="4" t="str">
        <f aca="false">Def_Status_Montagem!$B$4</f>
        <v>Contratada (inclui etiqueta)</v>
      </c>
      <c r="F904" s="7"/>
      <c r="G904" s="8"/>
      <c r="H904" s="7" t="str">
        <f aca="false" t="array" ref="H904:H904">INDEX(Def_Instancias_Equipamentos!$E$2:$E$4986, MATCH(K904, Def_Instancias_Equipamentos!$D$2:$D$4986, 0), 1)</f>
        <v>BO-31U</v>
      </c>
      <c r="I904" s="8" t="str">
        <f aca="false" t="array" ref="I904:I904">INDEX(Def_Instancias_Equipamentos!$E$2:$E$4986, MATCH(L904, Def_Instancias_Equipamentos!$D$2:$D$4986, 0), 1)</f>
        <v>BO-31U</v>
      </c>
      <c r="J904" s="8" t="str">
        <f aca="false">IF(H904=I904, "INTERNO", "EXTERNO")</f>
        <v>INTERNO</v>
      </c>
      <c r="K904" s="9" t="str">
        <f aca="false">Def_Instancias_Equipamentos!$D$350</f>
        <v>BO-31U:DI-BPMPkup</v>
      </c>
      <c r="L904" s="4" t="str">
        <f aca="false">Def_Instancias_Equipamentos!$D$872</f>
        <v>BO-31U:DI-BPMSigPatch</v>
      </c>
      <c r="M904" s="10" t="s">
        <v>72</v>
      </c>
      <c r="N904" s="17" t="s">
        <v>86</v>
      </c>
      <c r="O904" s="9" t="str">
        <f aca="false">Def_Sistemas_Conectores_Cabos!$B$8</f>
        <v>SMA-RP 50-ohm</v>
      </c>
      <c r="P904" s="4" t="str">
        <f aca="false">Def_Sistemas_Conectores_Cabos!$B$8</f>
        <v>SMA-RP 50-ohm</v>
      </c>
      <c r="Q904" s="8" t="s">
        <v>87</v>
      </c>
      <c r="R904" s="11" t="n">
        <v>0.5</v>
      </c>
      <c r="S904" s="11" t="n">
        <v>0.5</v>
      </c>
      <c r="T904" s="4" t="str">
        <f aca="false">Def_Sistemas_Conectores_Cabos!$C$8</f>
        <v>Cabo coaxial semi-rígido</v>
      </c>
      <c r="U904" s="18"/>
      <c r="V904" s="13"/>
    </row>
    <row r="905" customFormat="false" ht="15.75" hidden="true" customHeight="true" outlineLevel="0" collapsed="false">
      <c r="A905" s="4" t="str">
        <f aca="false">Def_Sistemas_Conectores_Cabos!$A$22</f>
        <v>BPM de elétrons</v>
      </c>
      <c r="B905" s="5" t="str">
        <f aca="false">Datas_Entregas!$A$2</f>
        <v>Booster/LTB</v>
      </c>
      <c r="C905" s="6" t="n">
        <f aca="false" t="array" ref="C905:C905">INDEX(Datas_Entregas!$B$2:$B$100, MATCH(B905, Datas_Entregas!$A$2:$A$100, 0), 1)</f>
        <v>43266</v>
      </c>
      <c r="D905" s="5" t="str">
        <f aca="false">Def_Status_Montagem!$A$4</f>
        <v>Comprado / Esperando entrega</v>
      </c>
      <c r="E905" s="4" t="str">
        <f aca="false">Def_Status_Montagem!$B$4</f>
        <v>Contratada (inclui etiqueta)</v>
      </c>
      <c r="F905" s="7"/>
      <c r="G905" s="8"/>
      <c r="H905" s="7" t="str">
        <f aca="false" t="array" ref="H905:H905">INDEX(Def_Instancias_Equipamentos!$E$2:$E$4986, MATCH(K905, Def_Instancias_Equipamentos!$D$2:$D$4986, 0), 1)</f>
        <v>BO-32U</v>
      </c>
      <c r="I905" s="8" t="str">
        <f aca="false" t="array" ref="I905:I905">INDEX(Def_Instancias_Equipamentos!$E$2:$E$4986, MATCH(L905, Def_Instancias_Equipamentos!$D$2:$D$4986, 0), 1)</f>
        <v>BO-32U</v>
      </c>
      <c r="J905" s="8" t="str">
        <f aca="false">IF(H905=I905, "INTERNO", "EXTERNO")</f>
        <v>INTERNO</v>
      </c>
      <c r="K905" s="9" t="str">
        <f aca="false">Def_Instancias_Equipamentos!$D$351</f>
        <v>BO-32U:DI-BPMPkup</v>
      </c>
      <c r="L905" s="4" t="str">
        <f aca="false">Def_Instancias_Equipamentos!$D$873</f>
        <v>BO-32U:DI-BPMSigPatch</v>
      </c>
      <c r="M905" s="10" t="s">
        <v>72</v>
      </c>
      <c r="N905" s="17" t="s">
        <v>86</v>
      </c>
      <c r="O905" s="9" t="str">
        <f aca="false">Def_Sistemas_Conectores_Cabos!$B$8</f>
        <v>SMA-RP 50-ohm</v>
      </c>
      <c r="P905" s="4" t="str">
        <f aca="false">Def_Sistemas_Conectores_Cabos!$B$8</f>
        <v>SMA-RP 50-ohm</v>
      </c>
      <c r="Q905" s="8" t="s">
        <v>87</v>
      </c>
      <c r="R905" s="11" t="n">
        <v>0.5</v>
      </c>
      <c r="S905" s="11" t="n">
        <v>0.5</v>
      </c>
      <c r="T905" s="4" t="str">
        <f aca="false">Def_Sistemas_Conectores_Cabos!$C$8</f>
        <v>Cabo coaxial semi-rígido</v>
      </c>
      <c r="U905" s="18"/>
      <c r="V905" s="13"/>
    </row>
    <row r="906" customFormat="false" ht="15.75" hidden="true" customHeight="true" outlineLevel="0" collapsed="false">
      <c r="A906" s="4" t="str">
        <f aca="false">Def_Sistemas_Conectores_Cabos!$A$22</f>
        <v>BPM de elétrons</v>
      </c>
      <c r="B906" s="5" t="str">
        <f aca="false">Datas_Entregas!$A$2</f>
        <v>Booster/LTB</v>
      </c>
      <c r="C906" s="6" t="n">
        <f aca="false" t="array" ref="C906:C906">INDEX(Datas_Entregas!$B$2:$B$100, MATCH(B906, Datas_Entregas!$A$2:$A$100, 0), 1)</f>
        <v>43266</v>
      </c>
      <c r="D906" s="5" t="str">
        <f aca="false">Def_Status_Montagem!$A$4</f>
        <v>Comprado / Esperando entrega</v>
      </c>
      <c r="E906" s="4" t="str">
        <f aca="false">Def_Status_Montagem!$B$4</f>
        <v>Contratada (inclui etiqueta)</v>
      </c>
      <c r="F906" s="7"/>
      <c r="G906" s="8"/>
      <c r="H906" s="7" t="str">
        <f aca="false" t="array" ref="H906:H906">INDEX(Def_Instancias_Equipamentos!$E$2:$E$4986, MATCH(K906, Def_Instancias_Equipamentos!$D$2:$D$4986, 0), 1)</f>
        <v>BO-33U</v>
      </c>
      <c r="I906" s="8" t="str">
        <f aca="false" t="array" ref="I906:I906">INDEX(Def_Instancias_Equipamentos!$E$2:$E$4986, MATCH(L906, Def_Instancias_Equipamentos!$D$2:$D$4986, 0), 1)</f>
        <v>BO-33U</v>
      </c>
      <c r="J906" s="8" t="str">
        <f aca="false">IF(H906=I906, "INTERNO", "EXTERNO")</f>
        <v>INTERNO</v>
      </c>
      <c r="K906" s="9" t="str">
        <f aca="false">Def_Instancias_Equipamentos!$D$352</f>
        <v>BO-33U:DI-BPMPkup</v>
      </c>
      <c r="L906" s="4" t="str">
        <f aca="false">Def_Instancias_Equipamentos!$D$874</f>
        <v>BO-33U:DI-BPMSigPatch</v>
      </c>
      <c r="M906" s="10" t="s">
        <v>72</v>
      </c>
      <c r="N906" s="17" t="s">
        <v>86</v>
      </c>
      <c r="O906" s="9" t="str">
        <f aca="false">Def_Sistemas_Conectores_Cabos!$B$8</f>
        <v>SMA-RP 50-ohm</v>
      </c>
      <c r="P906" s="4" t="str">
        <f aca="false">Def_Sistemas_Conectores_Cabos!$B$8</f>
        <v>SMA-RP 50-ohm</v>
      </c>
      <c r="Q906" s="8" t="s">
        <v>87</v>
      </c>
      <c r="R906" s="11" t="n">
        <v>0.5</v>
      </c>
      <c r="S906" s="11" t="n">
        <v>0.5</v>
      </c>
      <c r="T906" s="4" t="str">
        <f aca="false">Def_Sistemas_Conectores_Cabos!$C$8</f>
        <v>Cabo coaxial semi-rígido</v>
      </c>
      <c r="U906" s="18"/>
      <c r="V906" s="13"/>
    </row>
    <row r="907" customFormat="false" ht="15.75" hidden="true" customHeight="true" outlineLevel="0" collapsed="false">
      <c r="A907" s="4" t="str">
        <f aca="false">Def_Sistemas_Conectores_Cabos!$A$22</f>
        <v>BPM de elétrons</v>
      </c>
      <c r="B907" s="5" t="str">
        <f aca="false">Datas_Entregas!$A$2</f>
        <v>Booster/LTB</v>
      </c>
      <c r="C907" s="6" t="n">
        <f aca="false" t="array" ref="C907:C907">INDEX(Datas_Entregas!$B$2:$B$100, MATCH(B907, Datas_Entregas!$A$2:$A$100, 0), 1)</f>
        <v>43266</v>
      </c>
      <c r="D907" s="5" t="str">
        <f aca="false">Def_Status_Montagem!$A$4</f>
        <v>Comprado / Esperando entrega</v>
      </c>
      <c r="E907" s="4" t="str">
        <f aca="false">Def_Status_Montagem!$B$4</f>
        <v>Contratada (inclui etiqueta)</v>
      </c>
      <c r="F907" s="7"/>
      <c r="G907" s="8"/>
      <c r="H907" s="7" t="str">
        <f aca="false" t="array" ref="H907:H907">INDEX(Def_Instancias_Equipamentos!$E$2:$E$4986, MATCH(K907, Def_Instancias_Equipamentos!$D$2:$D$4986, 0), 1)</f>
        <v>BO-34U</v>
      </c>
      <c r="I907" s="8" t="str">
        <f aca="false" t="array" ref="I907:I907">INDEX(Def_Instancias_Equipamentos!$E$2:$E$4986, MATCH(L907, Def_Instancias_Equipamentos!$D$2:$D$4986, 0), 1)</f>
        <v>BO-34U</v>
      </c>
      <c r="J907" s="8" t="str">
        <f aca="false">IF(H907=I907, "INTERNO", "EXTERNO")</f>
        <v>INTERNO</v>
      </c>
      <c r="K907" s="9" t="str">
        <f aca="false">Def_Instancias_Equipamentos!$D$353</f>
        <v>BO-34U:DI-BPMPkup</v>
      </c>
      <c r="L907" s="4" t="str">
        <f aca="false">Def_Instancias_Equipamentos!$D$875</f>
        <v>BO-34U:DI-BPMSigPatch</v>
      </c>
      <c r="M907" s="10" t="s">
        <v>72</v>
      </c>
      <c r="N907" s="17" t="s">
        <v>86</v>
      </c>
      <c r="O907" s="9" t="str">
        <f aca="false">Def_Sistemas_Conectores_Cabos!$B$8</f>
        <v>SMA-RP 50-ohm</v>
      </c>
      <c r="P907" s="4" t="str">
        <f aca="false">Def_Sistemas_Conectores_Cabos!$B$8</f>
        <v>SMA-RP 50-ohm</v>
      </c>
      <c r="Q907" s="8" t="s">
        <v>87</v>
      </c>
      <c r="R907" s="11" t="n">
        <v>0.5</v>
      </c>
      <c r="S907" s="11" t="n">
        <v>0.5</v>
      </c>
      <c r="T907" s="4" t="str">
        <f aca="false">Def_Sistemas_Conectores_Cabos!$C$8</f>
        <v>Cabo coaxial semi-rígido</v>
      </c>
      <c r="U907" s="18"/>
      <c r="V907" s="13"/>
    </row>
    <row r="908" customFormat="false" ht="15.75" hidden="true" customHeight="true" outlineLevel="0" collapsed="false">
      <c r="A908" s="4" t="str">
        <f aca="false">Def_Sistemas_Conectores_Cabos!$A$22</f>
        <v>BPM de elétrons</v>
      </c>
      <c r="B908" s="5" t="str">
        <f aca="false">Datas_Entregas!$A$2</f>
        <v>Booster/LTB</v>
      </c>
      <c r="C908" s="6" t="n">
        <f aca="false" t="array" ref="C908:C908">INDEX(Datas_Entregas!$B$2:$B$100, MATCH(B908, Datas_Entregas!$A$2:$A$100, 0), 1)</f>
        <v>43266</v>
      </c>
      <c r="D908" s="5" t="str">
        <f aca="false">Def_Status_Montagem!$A$4</f>
        <v>Comprado / Esperando entrega</v>
      </c>
      <c r="E908" s="4" t="str">
        <f aca="false">Def_Status_Montagem!$B$4</f>
        <v>Contratada (inclui etiqueta)</v>
      </c>
      <c r="F908" s="7"/>
      <c r="G908" s="8"/>
      <c r="H908" s="7" t="str">
        <f aca="false" t="array" ref="H908:H908">INDEX(Def_Instancias_Equipamentos!$E$2:$E$4986, MATCH(K908, Def_Instancias_Equipamentos!$D$2:$D$4986, 0), 1)</f>
        <v>BO-35U</v>
      </c>
      <c r="I908" s="8" t="str">
        <f aca="false" t="array" ref="I908:I908">INDEX(Def_Instancias_Equipamentos!$E$2:$E$4986, MATCH(L908, Def_Instancias_Equipamentos!$D$2:$D$4986, 0), 1)</f>
        <v>BO-35U</v>
      </c>
      <c r="J908" s="8" t="str">
        <f aca="false">IF(H908=I908, "INTERNO", "EXTERNO")</f>
        <v>INTERNO</v>
      </c>
      <c r="K908" s="9" t="str">
        <f aca="false">Def_Instancias_Equipamentos!$D$354</f>
        <v>BO-35U:DI-BPMPkup</v>
      </c>
      <c r="L908" s="4" t="str">
        <f aca="false">Def_Instancias_Equipamentos!$D$876</f>
        <v>BO-35U:DI-BPMSigPatch</v>
      </c>
      <c r="M908" s="10" t="s">
        <v>72</v>
      </c>
      <c r="N908" s="17" t="s">
        <v>86</v>
      </c>
      <c r="O908" s="9" t="str">
        <f aca="false">Def_Sistemas_Conectores_Cabos!$B$8</f>
        <v>SMA-RP 50-ohm</v>
      </c>
      <c r="P908" s="4" t="str">
        <f aca="false">Def_Sistemas_Conectores_Cabos!$B$8</f>
        <v>SMA-RP 50-ohm</v>
      </c>
      <c r="Q908" s="8" t="s">
        <v>87</v>
      </c>
      <c r="R908" s="11" t="n">
        <v>0.5</v>
      </c>
      <c r="S908" s="11" t="n">
        <v>0.5</v>
      </c>
      <c r="T908" s="4" t="str">
        <f aca="false">Def_Sistemas_Conectores_Cabos!$C$8</f>
        <v>Cabo coaxial semi-rígido</v>
      </c>
      <c r="U908" s="18"/>
      <c r="V908" s="13"/>
    </row>
    <row r="909" customFormat="false" ht="15.75" hidden="true" customHeight="true" outlineLevel="0" collapsed="false">
      <c r="A909" s="4" t="str">
        <f aca="false">Def_Sistemas_Conectores_Cabos!$A$22</f>
        <v>BPM de elétrons</v>
      </c>
      <c r="B909" s="5" t="str">
        <f aca="false">Datas_Entregas!$A$2</f>
        <v>Booster/LTB</v>
      </c>
      <c r="C909" s="6" t="n">
        <f aca="false" t="array" ref="C909:C909">INDEX(Datas_Entregas!$B$2:$B$100, MATCH(B909, Datas_Entregas!$A$2:$A$100, 0), 1)</f>
        <v>43266</v>
      </c>
      <c r="D909" s="5" t="str">
        <f aca="false">Def_Status_Montagem!$A$4</f>
        <v>Comprado / Esperando entrega</v>
      </c>
      <c r="E909" s="4" t="str">
        <f aca="false">Def_Status_Montagem!$B$4</f>
        <v>Contratada (inclui etiqueta)</v>
      </c>
      <c r="F909" s="7"/>
      <c r="G909" s="8"/>
      <c r="H909" s="7" t="str">
        <f aca="false" t="array" ref="H909:H909">INDEX(Def_Instancias_Equipamentos!$E$2:$E$4986, MATCH(K909, Def_Instancias_Equipamentos!$D$2:$D$4986, 0), 1)</f>
        <v>BO-36U</v>
      </c>
      <c r="I909" s="8" t="str">
        <f aca="false" t="array" ref="I909:I909">INDEX(Def_Instancias_Equipamentos!$E$2:$E$4986, MATCH(L909, Def_Instancias_Equipamentos!$D$2:$D$4986, 0), 1)</f>
        <v>BO-36U</v>
      </c>
      <c r="J909" s="8" t="str">
        <f aca="false">IF(H909=I909, "INTERNO", "EXTERNO")</f>
        <v>INTERNO</v>
      </c>
      <c r="K909" s="9" t="str">
        <f aca="false">Def_Instancias_Equipamentos!$D$355</f>
        <v>BO-36U:DI-BPMPkup</v>
      </c>
      <c r="L909" s="4" t="str">
        <f aca="false">Def_Instancias_Equipamentos!$D$877</f>
        <v>BO-36U:DI-BPMSigPatch</v>
      </c>
      <c r="M909" s="10" t="s">
        <v>72</v>
      </c>
      <c r="N909" s="17" t="s">
        <v>86</v>
      </c>
      <c r="O909" s="9" t="str">
        <f aca="false">Def_Sistemas_Conectores_Cabos!$B$8</f>
        <v>SMA-RP 50-ohm</v>
      </c>
      <c r="P909" s="4" t="str">
        <f aca="false">Def_Sistemas_Conectores_Cabos!$B$8</f>
        <v>SMA-RP 50-ohm</v>
      </c>
      <c r="Q909" s="8" t="s">
        <v>87</v>
      </c>
      <c r="R909" s="11" t="n">
        <v>0.5</v>
      </c>
      <c r="S909" s="11" t="n">
        <v>0.5</v>
      </c>
      <c r="T909" s="4" t="str">
        <f aca="false">Def_Sistemas_Conectores_Cabos!$C$8</f>
        <v>Cabo coaxial semi-rígido</v>
      </c>
      <c r="U909" s="18"/>
      <c r="V909" s="13"/>
    </row>
    <row r="910" customFormat="false" ht="15.75" hidden="true" customHeight="true" outlineLevel="0" collapsed="false">
      <c r="A910" s="4" t="str">
        <f aca="false">Def_Sistemas_Conectores_Cabos!$A$22</f>
        <v>BPM de elétrons</v>
      </c>
      <c r="B910" s="5" t="str">
        <f aca="false">Datas_Entregas!$A$2</f>
        <v>Booster/LTB</v>
      </c>
      <c r="C910" s="6" t="n">
        <f aca="false" t="array" ref="C910:C910">INDEX(Datas_Entregas!$B$2:$B$100, MATCH(B910, Datas_Entregas!$A$2:$A$100, 0), 1)</f>
        <v>43266</v>
      </c>
      <c r="D910" s="5" t="str">
        <f aca="false">Def_Status_Montagem!$A$4</f>
        <v>Comprado / Esperando entrega</v>
      </c>
      <c r="E910" s="4" t="str">
        <f aca="false">Def_Status_Montagem!$B$4</f>
        <v>Contratada (inclui etiqueta)</v>
      </c>
      <c r="F910" s="7"/>
      <c r="G910" s="8"/>
      <c r="H910" s="7" t="str">
        <f aca="false" t="array" ref="H910:H910">INDEX(Def_Instancias_Equipamentos!$E$2:$E$4986, MATCH(K910, Def_Instancias_Equipamentos!$D$2:$D$4986, 0), 1)</f>
        <v>BO-37U</v>
      </c>
      <c r="I910" s="8" t="str">
        <f aca="false" t="array" ref="I910:I910">INDEX(Def_Instancias_Equipamentos!$E$2:$E$4986, MATCH(L910, Def_Instancias_Equipamentos!$D$2:$D$4986, 0), 1)</f>
        <v>BO-37U</v>
      </c>
      <c r="J910" s="8" t="str">
        <f aca="false">IF(H910=I910, "INTERNO", "EXTERNO")</f>
        <v>INTERNO</v>
      </c>
      <c r="K910" s="9" t="str">
        <f aca="false">Def_Instancias_Equipamentos!$D$356</f>
        <v>BO-37U:DI-BPMPkup</v>
      </c>
      <c r="L910" s="4" t="str">
        <f aca="false">Def_Instancias_Equipamentos!$D$878</f>
        <v>BO-37U:DI-BPMSigPatch</v>
      </c>
      <c r="M910" s="10" t="s">
        <v>72</v>
      </c>
      <c r="N910" s="17" t="s">
        <v>86</v>
      </c>
      <c r="O910" s="9" t="str">
        <f aca="false">Def_Sistemas_Conectores_Cabos!$B$8</f>
        <v>SMA-RP 50-ohm</v>
      </c>
      <c r="P910" s="4" t="str">
        <f aca="false">Def_Sistemas_Conectores_Cabos!$B$8</f>
        <v>SMA-RP 50-ohm</v>
      </c>
      <c r="Q910" s="8" t="s">
        <v>87</v>
      </c>
      <c r="R910" s="11" t="n">
        <v>0.5</v>
      </c>
      <c r="S910" s="11" t="n">
        <v>0.5</v>
      </c>
      <c r="T910" s="4" t="str">
        <f aca="false">Def_Sistemas_Conectores_Cabos!$C$8</f>
        <v>Cabo coaxial semi-rígido</v>
      </c>
      <c r="U910" s="18"/>
      <c r="V910" s="13"/>
    </row>
    <row r="911" customFormat="false" ht="15.75" hidden="true" customHeight="true" outlineLevel="0" collapsed="false">
      <c r="A911" s="4" t="str">
        <f aca="false">Def_Sistemas_Conectores_Cabos!$A$22</f>
        <v>BPM de elétrons</v>
      </c>
      <c r="B911" s="5" t="str">
        <f aca="false">Datas_Entregas!$A$2</f>
        <v>Booster/LTB</v>
      </c>
      <c r="C911" s="6" t="n">
        <f aca="false" t="array" ref="C911:C911">INDEX(Datas_Entregas!$B$2:$B$100, MATCH(B911, Datas_Entregas!$A$2:$A$100, 0), 1)</f>
        <v>43266</v>
      </c>
      <c r="D911" s="5" t="str">
        <f aca="false">Def_Status_Montagem!$A$4</f>
        <v>Comprado / Esperando entrega</v>
      </c>
      <c r="E911" s="4" t="str">
        <f aca="false">Def_Status_Montagem!$B$4</f>
        <v>Contratada (inclui etiqueta)</v>
      </c>
      <c r="F911" s="7"/>
      <c r="G911" s="8"/>
      <c r="H911" s="7" t="str">
        <f aca="false" t="array" ref="H911:H911">INDEX(Def_Instancias_Equipamentos!$E$2:$E$4986, MATCH(K911, Def_Instancias_Equipamentos!$D$2:$D$4986, 0), 1)</f>
        <v>BO-38U</v>
      </c>
      <c r="I911" s="8" t="str">
        <f aca="false" t="array" ref="I911:I911">INDEX(Def_Instancias_Equipamentos!$E$2:$E$4986, MATCH(L911, Def_Instancias_Equipamentos!$D$2:$D$4986, 0), 1)</f>
        <v>BO-38U</v>
      </c>
      <c r="J911" s="8" t="str">
        <f aca="false">IF(H911=I911, "INTERNO", "EXTERNO")</f>
        <v>INTERNO</v>
      </c>
      <c r="K911" s="9" t="str">
        <f aca="false">Def_Instancias_Equipamentos!$D$357</f>
        <v>BO-38U:DI-BPMPkup</v>
      </c>
      <c r="L911" s="4" t="str">
        <f aca="false">Def_Instancias_Equipamentos!$D$879</f>
        <v>BO-38U:DI-BPMSigPatch</v>
      </c>
      <c r="M911" s="10" t="s">
        <v>72</v>
      </c>
      <c r="N911" s="17" t="s">
        <v>86</v>
      </c>
      <c r="O911" s="9" t="str">
        <f aca="false">Def_Sistemas_Conectores_Cabos!$B$8</f>
        <v>SMA-RP 50-ohm</v>
      </c>
      <c r="P911" s="4" t="str">
        <f aca="false">Def_Sistemas_Conectores_Cabos!$B$8</f>
        <v>SMA-RP 50-ohm</v>
      </c>
      <c r="Q911" s="8" t="s">
        <v>87</v>
      </c>
      <c r="R911" s="11" t="n">
        <v>0.5</v>
      </c>
      <c r="S911" s="11" t="n">
        <v>0.5</v>
      </c>
      <c r="T911" s="4" t="str">
        <f aca="false">Def_Sistemas_Conectores_Cabos!$C$8</f>
        <v>Cabo coaxial semi-rígido</v>
      </c>
      <c r="U911" s="18"/>
      <c r="V911" s="13"/>
    </row>
    <row r="912" customFormat="false" ht="15.75" hidden="true" customHeight="true" outlineLevel="0" collapsed="false">
      <c r="A912" s="4" t="str">
        <f aca="false">Def_Sistemas_Conectores_Cabos!$A$22</f>
        <v>BPM de elétrons</v>
      </c>
      <c r="B912" s="5" t="str">
        <f aca="false">Datas_Entregas!$A$2</f>
        <v>Booster/LTB</v>
      </c>
      <c r="C912" s="6" t="n">
        <f aca="false" t="array" ref="C912:C912">INDEX(Datas_Entregas!$B$2:$B$100, MATCH(B912, Datas_Entregas!$A$2:$A$100, 0), 1)</f>
        <v>43266</v>
      </c>
      <c r="D912" s="5" t="str">
        <f aca="false">Def_Status_Montagem!$A$4</f>
        <v>Comprado / Esperando entrega</v>
      </c>
      <c r="E912" s="4" t="str">
        <f aca="false">Def_Status_Montagem!$B$4</f>
        <v>Contratada (inclui etiqueta)</v>
      </c>
      <c r="F912" s="7"/>
      <c r="G912" s="8"/>
      <c r="H912" s="7" t="str">
        <f aca="false" t="array" ref="H912:H912">INDEX(Def_Instancias_Equipamentos!$E$2:$E$4986, MATCH(K912, Def_Instancias_Equipamentos!$D$2:$D$4986, 0), 1)</f>
        <v>BO-39U</v>
      </c>
      <c r="I912" s="8" t="str">
        <f aca="false" t="array" ref="I912:I912">INDEX(Def_Instancias_Equipamentos!$E$2:$E$4986, MATCH(L912, Def_Instancias_Equipamentos!$D$2:$D$4986, 0), 1)</f>
        <v>BO-39U</v>
      </c>
      <c r="J912" s="8" t="str">
        <f aca="false">IF(H912=I912, "INTERNO", "EXTERNO")</f>
        <v>INTERNO</v>
      </c>
      <c r="K912" s="9" t="str">
        <f aca="false">Def_Instancias_Equipamentos!$D$358</f>
        <v>BO-39U:DI-BPMPkup</v>
      </c>
      <c r="L912" s="4" t="str">
        <f aca="false">Def_Instancias_Equipamentos!$D$880</f>
        <v>BO-39U:DI-BPMSigPatch</v>
      </c>
      <c r="M912" s="10" t="s">
        <v>72</v>
      </c>
      <c r="N912" s="17" t="s">
        <v>86</v>
      </c>
      <c r="O912" s="9" t="str">
        <f aca="false">Def_Sistemas_Conectores_Cabos!$B$8</f>
        <v>SMA-RP 50-ohm</v>
      </c>
      <c r="P912" s="4" t="str">
        <f aca="false">Def_Sistemas_Conectores_Cabos!$B$8</f>
        <v>SMA-RP 50-ohm</v>
      </c>
      <c r="Q912" s="8" t="s">
        <v>87</v>
      </c>
      <c r="R912" s="11" t="n">
        <v>0.5</v>
      </c>
      <c r="S912" s="11" t="n">
        <v>0.5</v>
      </c>
      <c r="T912" s="4" t="str">
        <f aca="false">Def_Sistemas_Conectores_Cabos!$C$8</f>
        <v>Cabo coaxial semi-rígido</v>
      </c>
      <c r="U912" s="18"/>
      <c r="V912" s="13"/>
    </row>
    <row r="913" customFormat="false" ht="15.75" hidden="true" customHeight="true" outlineLevel="0" collapsed="false">
      <c r="A913" s="4" t="str">
        <f aca="false">Def_Sistemas_Conectores_Cabos!$A$22</f>
        <v>BPM de elétrons</v>
      </c>
      <c r="B913" s="5" t="str">
        <f aca="false">Datas_Entregas!$A$2</f>
        <v>Booster/LTB</v>
      </c>
      <c r="C913" s="6" t="n">
        <f aca="false" t="array" ref="C913:C913">INDEX(Datas_Entregas!$B$2:$B$100, MATCH(B913, Datas_Entregas!$A$2:$A$100, 0), 1)</f>
        <v>43266</v>
      </c>
      <c r="D913" s="5" t="str">
        <f aca="false">Def_Status_Montagem!$A$4</f>
        <v>Comprado / Esperando entrega</v>
      </c>
      <c r="E913" s="4" t="str">
        <f aca="false">Def_Status_Montagem!$B$4</f>
        <v>Contratada (inclui etiqueta)</v>
      </c>
      <c r="F913" s="7"/>
      <c r="G913" s="8"/>
      <c r="H913" s="7" t="str">
        <f aca="false" t="array" ref="H913:H913">INDEX(Def_Instancias_Equipamentos!$E$2:$E$4986, MATCH(K913, Def_Instancias_Equipamentos!$D$2:$D$4986, 0), 1)</f>
        <v>BO-40U</v>
      </c>
      <c r="I913" s="8" t="str">
        <f aca="false" t="array" ref="I913:I913">INDEX(Def_Instancias_Equipamentos!$E$2:$E$4986, MATCH(L913, Def_Instancias_Equipamentos!$D$2:$D$4986, 0), 1)</f>
        <v>BO-40U</v>
      </c>
      <c r="J913" s="8" t="str">
        <f aca="false">IF(H913=I913, "INTERNO", "EXTERNO")</f>
        <v>INTERNO</v>
      </c>
      <c r="K913" s="9" t="str">
        <f aca="false">Def_Instancias_Equipamentos!$D$359</f>
        <v>BO-40U:DI-BPMPkup</v>
      </c>
      <c r="L913" s="4" t="str">
        <f aca="false">Def_Instancias_Equipamentos!$D$881</f>
        <v>BO-40U:DI-BPMSigPatch</v>
      </c>
      <c r="M913" s="10" t="s">
        <v>72</v>
      </c>
      <c r="N913" s="17" t="s">
        <v>86</v>
      </c>
      <c r="O913" s="9" t="str">
        <f aca="false">Def_Sistemas_Conectores_Cabos!$B$8</f>
        <v>SMA-RP 50-ohm</v>
      </c>
      <c r="P913" s="4" t="str">
        <f aca="false">Def_Sistemas_Conectores_Cabos!$B$8</f>
        <v>SMA-RP 50-ohm</v>
      </c>
      <c r="Q913" s="8" t="s">
        <v>87</v>
      </c>
      <c r="R913" s="11" t="n">
        <v>0.5</v>
      </c>
      <c r="S913" s="11" t="n">
        <v>0.5</v>
      </c>
      <c r="T913" s="4" t="str">
        <f aca="false">Def_Sistemas_Conectores_Cabos!$C$8</f>
        <v>Cabo coaxial semi-rígido</v>
      </c>
      <c r="U913" s="18"/>
      <c r="V913" s="13"/>
    </row>
    <row r="914" customFormat="false" ht="15.75" hidden="true" customHeight="true" outlineLevel="0" collapsed="false">
      <c r="A914" s="4" t="str">
        <f aca="false">Def_Sistemas_Conectores_Cabos!$A$22</f>
        <v>BPM de elétrons</v>
      </c>
      <c r="B914" s="5" t="str">
        <f aca="false">Datas_Entregas!$A$2</f>
        <v>Booster/LTB</v>
      </c>
      <c r="C914" s="6" t="n">
        <f aca="false" t="array" ref="C914:C914">INDEX(Datas_Entregas!$B$2:$B$100, MATCH(B914, Datas_Entregas!$A$2:$A$100, 0), 1)</f>
        <v>43266</v>
      </c>
      <c r="D914" s="5" t="str">
        <f aca="false">Def_Status_Montagem!$A$4</f>
        <v>Comprado / Esperando entrega</v>
      </c>
      <c r="E914" s="4" t="str">
        <f aca="false">Def_Status_Montagem!$B$4</f>
        <v>Contratada (inclui etiqueta)</v>
      </c>
      <c r="F914" s="7"/>
      <c r="G914" s="8"/>
      <c r="H914" s="7" t="str">
        <f aca="false" t="array" ref="H914:H914">INDEX(Def_Instancias_Equipamentos!$E$2:$E$4986, MATCH(K914, Def_Instancias_Equipamentos!$D$2:$D$4986, 0), 1)</f>
        <v>BO-41U</v>
      </c>
      <c r="I914" s="8" t="str">
        <f aca="false" t="array" ref="I914:I914">INDEX(Def_Instancias_Equipamentos!$E$2:$E$4986, MATCH(L914, Def_Instancias_Equipamentos!$D$2:$D$4986, 0), 1)</f>
        <v>BO-41U</v>
      </c>
      <c r="J914" s="8" t="str">
        <f aca="false">IF(H914=I914, "INTERNO", "EXTERNO")</f>
        <v>INTERNO</v>
      </c>
      <c r="K914" s="9" t="str">
        <f aca="false">Def_Instancias_Equipamentos!$D$360</f>
        <v>BO-41U:DI-BPMPkup</v>
      </c>
      <c r="L914" s="4" t="str">
        <f aca="false">Def_Instancias_Equipamentos!$D$882</f>
        <v>BO-41U:DI-BPMSigPatch</v>
      </c>
      <c r="M914" s="10" t="s">
        <v>72</v>
      </c>
      <c r="N914" s="17" t="s">
        <v>86</v>
      </c>
      <c r="O914" s="9" t="str">
        <f aca="false">Def_Sistemas_Conectores_Cabos!$B$8</f>
        <v>SMA-RP 50-ohm</v>
      </c>
      <c r="P914" s="4" t="str">
        <f aca="false">Def_Sistemas_Conectores_Cabos!$B$8</f>
        <v>SMA-RP 50-ohm</v>
      </c>
      <c r="Q914" s="8" t="s">
        <v>87</v>
      </c>
      <c r="R914" s="11" t="n">
        <v>0.5</v>
      </c>
      <c r="S914" s="11" t="n">
        <v>0.5</v>
      </c>
      <c r="T914" s="4" t="str">
        <f aca="false">Def_Sistemas_Conectores_Cabos!$C$8</f>
        <v>Cabo coaxial semi-rígido</v>
      </c>
      <c r="U914" s="18"/>
      <c r="V914" s="13"/>
    </row>
    <row r="915" customFormat="false" ht="15.75" hidden="true" customHeight="true" outlineLevel="0" collapsed="false">
      <c r="A915" s="4" t="str">
        <f aca="false">Def_Sistemas_Conectores_Cabos!$A$22</f>
        <v>BPM de elétrons</v>
      </c>
      <c r="B915" s="5" t="str">
        <f aca="false">Datas_Entregas!$A$2</f>
        <v>Booster/LTB</v>
      </c>
      <c r="C915" s="6" t="n">
        <f aca="false" t="array" ref="C915:C915">INDEX(Datas_Entregas!$B$2:$B$100, MATCH(B915, Datas_Entregas!$A$2:$A$100, 0), 1)</f>
        <v>43266</v>
      </c>
      <c r="D915" s="5" t="str">
        <f aca="false">Def_Status_Montagem!$A$4</f>
        <v>Comprado / Esperando entrega</v>
      </c>
      <c r="E915" s="4" t="str">
        <f aca="false">Def_Status_Montagem!$B$4</f>
        <v>Contratada (inclui etiqueta)</v>
      </c>
      <c r="F915" s="7"/>
      <c r="G915" s="8"/>
      <c r="H915" s="7" t="str">
        <f aca="false" t="array" ref="H915:H915">INDEX(Def_Instancias_Equipamentos!$E$2:$E$4986, MATCH(K915, Def_Instancias_Equipamentos!$D$2:$D$4986, 0), 1)</f>
        <v>BO-42U</v>
      </c>
      <c r="I915" s="8" t="str">
        <f aca="false" t="array" ref="I915:I915">INDEX(Def_Instancias_Equipamentos!$E$2:$E$4986, MATCH(L915, Def_Instancias_Equipamentos!$D$2:$D$4986, 0), 1)</f>
        <v>BO-42U</v>
      </c>
      <c r="J915" s="8" t="str">
        <f aca="false">IF(H915=I915, "INTERNO", "EXTERNO")</f>
        <v>INTERNO</v>
      </c>
      <c r="K915" s="9" t="str">
        <f aca="false">Def_Instancias_Equipamentos!$D$361</f>
        <v>BO-42U:DI-BPMPkup</v>
      </c>
      <c r="L915" s="4" t="str">
        <f aca="false">Def_Instancias_Equipamentos!$D$883</f>
        <v>BO-42U:DI-BPMSigPatch</v>
      </c>
      <c r="M915" s="10" t="s">
        <v>72</v>
      </c>
      <c r="N915" s="17" t="s">
        <v>86</v>
      </c>
      <c r="O915" s="9" t="str">
        <f aca="false">Def_Sistemas_Conectores_Cabos!$B$8</f>
        <v>SMA-RP 50-ohm</v>
      </c>
      <c r="P915" s="4" t="str">
        <f aca="false">Def_Sistemas_Conectores_Cabos!$B$8</f>
        <v>SMA-RP 50-ohm</v>
      </c>
      <c r="Q915" s="8" t="s">
        <v>87</v>
      </c>
      <c r="R915" s="11" t="n">
        <v>0.5</v>
      </c>
      <c r="S915" s="11" t="n">
        <v>0.5</v>
      </c>
      <c r="T915" s="4" t="str">
        <f aca="false">Def_Sistemas_Conectores_Cabos!$C$8</f>
        <v>Cabo coaxial semi-rígido</v>
      </c>
      <c r="U915" s="18"/>
      <c r="V915" s="13"/>
    </row>
    <row r="916" customFormat="false" ht="15.75" hidden="true" customHeight="true" outlineLevel="0" collapsed="false">
      <c r="A916" s="4" t="str">
        <f aca="false">Def_Sistemas_Conectores_Cabos!$A$22</f>
        <v>BPM de elétrons</v>
      </c>
      <c r="B916" s="5" t="str">
        <f aca="false">Datas_Entregas!$A$2</f>
        <v>Booster/LTB</v>
      </c>
      <c r="C916" s="6" t="n">
        <f aca="false" t="array" ref="C916:C916">INDEX(Datas_Entregas!$B$2:$B$100, MATCH(B916, Datas_Entregas!$A$2:$A$100, 0), 1)</f>
        <v>43266</v>
      </c>
      <c r="D916" s="5" t="str">
        <f aca="false">Def_Status_Montagem!$A$4</f>
        <v>Comprado / Esperando entrega</v>
      </c>
      <c r="E916" s="4" t="str">
        <f aca="false">Def_Status_Montagem!$B$4</f>
        <v>Contratada (inclui etiqueta)</v>
      </c>
      <c r="F916" s="7"/>
      <c r="G916" s="8"/>
      <c r="H916" s="7" t="str">
        <f aca="false" t="array" ref="H916:H916">INDEX(Def_Instancias_Equipamentos!$E$2:$E$4986, MATCH(K916, Def_Instancias_Equipamentos!$D$2:$D$4986, 0), 1)</f>
        <v>BO-43U</v>
      </c>
      <c r="I916" s="8" t="str">
        <f aca="false" t="array" ref="I916:I916">INDEX(Def_Instancias_Equipamentos!$E$2:$E$4986, MATCH(L916, Def_Instancias_Equipamentos!$D$2:$D$4986, 0), 1)</f>
        <v>BO-43U</v>
      </c>
      <c r="J916" s="8" t="str">
        <f aca="false">IF(H916=I916, "INTERNO", "EXTERNO")</f>
        <v>INTERNO</v>
      </c>
      <c r="K916" s="9" t="str">
        <f aca="false">Def_Instancias_Equipamentos!$D$362</f>
        <v>BO-43U:DI-BPMPkup</v>
      </c>
      <c r="L916" s="4" t="str">
        <f aca="false">Def_Instancias_Equipamentos!$D$884</f>
        <v>BO-43U:DI-BPMSigPatch</v>
      </c>
      <c r="M916" s="10" t="s">
        <v>72</v>
      </c>
      <c r="N916" s="17" t="s">
        <v>86</v>
      </c>
      <c r="O916" s="9" t="str">
        <f aca="false">Def_Sistemas_Conectores_Cabos!$B$8</f>
        <v>SMA-RP 50-ohm</v>
      </c>
      <c r="P916" s="4" t="str">
        <f aca="false">Def_Sistemas_Conectores_Cabos!$B$8</f>
        <v>SMA-RP 50-ohm</v>
      </c>
      <c r="Q916" s="8" t="s">
        <v>87</v>
      </c>
      <c r="R916" s="11" t="n">
        <v>0.5</v>
      </c>
      <c r="S916" s="11" t="n">
        <v>0.5</v>
      </c>
      <c r="T916" s="4" t="str">
        <f aca="false">Def_Sistemas_Conectores_Cabos!$C$8</f>
        <v>Cabo coaxial semi-rígido</v>
      </c>
      <c r="U916" s="18"/>
      <c r="V916" s="13"/>
    </row>
    <row r="917" customFormat="false" ht="15.75" hidden="true" customHeight="true" outlineLevel="0" collapsed="false">
      <c r="A917" s="4" t="str">
        <f aca="false">Def_Sistemas_Conectores_Cabos!$A$22</f>
        <v>BPM de elétrons</v>
      </c>
      <c r="B917" s="5" t="str">
        <f aca="false">Datas_Entregas!$A$2</f>
        <v>Booster/LTB</v>
      </c>
      <c r="C917" s="6" t="n">
        <f aca="false" t="array" ref="C917:C917">INDEX(Datas_Entregas!$B$2:$B$100, MATCH(B917, Datas_Entregas!$A$2:$A$100, 0), 1)</f>
        <v>43266</v>
      </c>
      <c r="D917" s="5" t="str">
        <f aca="false">Def_Status_Montagem!$A$4</f>
        <v>Comprado / Esperando entrega</v>
      </c>
      <c r="E917" s="4" t="str">
        <f aca="false">Def_Status_Montagem!$B$4</f>
        <v>Contratada (inclui etiqueta)</v>
      </c>
      <c r="F917" s="7"/>
      <c r="G917" s="8"/>
      <c r="H917" s="7" t="str">
        <f aca="false" t="array" ref="H917:H917">INDEX(Def_Instancias_Equipamentos!$E$2:$E$4986, MATCH(K917, Def_Instancias_Equipamentos!$D$2:$D$4986, 0), 1)</f>
        <v>BO-44U</v>
      </c>
      <c r="I917" s="8" t="str">
        <f aca="false" t="array" ref="I917:I917">INDEX(Def_Instancias_Equipamentos!$E$2:$E$4986, MATCH(L917, Def_Instancias_Equipamentos!$D$2:$D$4986, 0), 1)</f>
        <v>BO-44U</v>
      </c>
      <c r="J917" s="8" t="str">
        <f aca="false">IF(H917=I917, "INTERNO", "EXTERNO")</f>
        <v>INTERNO</v>
      </c>
      <c r="K917" s="9" t="str">
        <f aca="false">Def_Instancias_Equipamentos!$D$363</f>
        <v>BO-44U:DI-BPMPkup</v>
      </c>
      <c r="L917" s="4" t="str">
        <f aca="false">Def_Instancias_Equipamentos!$D$885</f>
        <v>BO-44U:DI-BPMSigPatch</v>
      </c>
      <c r="M917" s="10" t="s">
        <v>72</v>
      </c>
      <c r="N917" s="17" t="s">
        <v>86</v>
      </c>
      <c r="O917" s="9" t="str">
        <f aca="false">Def_Sistemas_Conectores_Cabos!$B$8</f>
        <v>SMA-RP 50-ohm</v>
      </c>
      <c r="P917" s="4" t="str">
        <f aca="false">Def_Sistemas_Conectores_Cabos!$B$8</f>
        <v>SMA-RP 50-ohm</v>
      </c>
      <c r="Q917" s="8" t="s">
        <v>87</v>
      </c>
      <c r="R917" s="11" t="n">
        <v>0.5</v>
      </c>
      <c r="S917" s="11" t="n">
        <v>0.5</v>
      </c>
      <c r="T917" s="4" t="str">
        <f aca="false">Def_Sistemas_Conectores_Cabos!$C$8</f>
        <v>Cabo coaxial semi-rígido</v>
      </c>
      <c r="U917" s="18"/>
      <c r="V917" s="13"/>
    </row>
    <row r="918" customFormat="false" ht="15.75" hidden="true" customHeight="true" outlineLevel="0" collapsed="false">
      <c r="A918" s="4" t="str">
        <f aca="false">Def_Sistemas_Conectores_Cabos!$A$22</f>
        <v>BPM de elétrons</v>
      </c>
      <c r="B918" s="5" t="str">
        <f aca="false">Datas_Entregas!$A$2</f>
        <v>Booster/LTB</v>
      </c>
      <c r="C918" s="6" t="n">
        <f aca="false" t="array" ref="C918:C918">INDEX(Datas_Entregas!$B$2:$B$100, MATCH(B918, Datas_Entregas!$A$2:$A$100, 0), 1)</f>
        <v>43266</v>
      </c>
      <c r="D918" s="5" t="str">
        <f aca="false">Def_Status_Montagem!$A$4</f>
        <v>Comprado / Esperando entrega</v>
      </c>
      <c r="E918" s="4" t="str">
        <f aca="false">Def_Status_Montagem!$B$4</f>
        <v>Contratada (inclui etiqueta)</v>
      </c>
      <c r="F918" s="7"/>
      <c r="G918" s="8"/>
      <c r="H918" s="7" t="str">
        <f aca="false" t="array" ref="H918:H918">INDEX(Def_Instancias_Equipamentos!$E$2:$E$4986, MATCH(K918, Def_Instancias_Equipamentos!$D$2:$D$4986, 0), 1)</f>
        <v>BO-45U</v>
      </c>
      <c r="I918" s="8" t="str">
        <f aca="false" t="array" ref="I918:I918">INDEX(Def_Instancias_Equipamentos!$E$2:$E$4986, MATCH(L918, Def_Instancias_Equipamentos!$D$2:$D$4986, 0), 1)</f>
        <v>BO-45U</v>
      </c>
      <c r="J918" s="8" t="str">
        <f aca="false">IF(H918=I918, "INTERNO", "EXTERNO")</f>
        <v>INTERNO</v>
      </c>
      <c r="K918" s="9" t="str">
        <f aca="false">Def_Instancias_Equipamentos!$D$364</f>
        <v>BO-45U:DI-BPMPkup</v>
      </c>
      <c r="L918" s="4" t="str">
        <f aca="false">Def_Instancias_Equipamentos!$D$886</f>
        <v>BO-45U:DI-BPMSigPatch</v>
      </c>
      <c r="M918" s="10" t="s">
        <v>72</v>
      </c>
      <c r="N918" s="17" t="s">
        <v>86</v>
      </c>
      <c r="O918" s="9" t="str">
        <f aca="false">Def_Sistemas_Conectores_Cabos!$B$8</f>
        <v>SMA-RP 50-ohm</v>
      </c>
      <c r="P918" s="4" t="str">
        <f aca="false">Def_Sistemas_Conectores_Cabos!$B$8</f>
        <v>SMA-RP 50-ohm</v>
      </c>
      <c r="Q918" s="8" t="s">
        <v>87</v>
      </c>
      <c r="R918" s="11" t="n">
        <v>0.5</v>
      </c>
      <c r="S918" s="11" t="n">
        <v>0.5</v>
      </c>
      <c r="T918" s="4" t="str">
        <f aca="false">Def_Sistemas_Conectores_Cabos!$C$8</f>
        <v>Cabo coaxial semi-rígido</v>
      </c>
      <c r="U918" s="18"/>
      <c r="V918" s="13"/>
    </row>
    <row r="919" customFormat="false" ht="15.75" hidden="true" customHeight="true" outlineLevel="0" collapsed="false">
      <c r="A919" s="4" t="str">
        <f aca="false">Def_Sistemas_Conectores_Cabos!$A$22</f>
        <v>BPM de elétrons</v>
      </c>
      <c r="B919" s="5" t="str">
        <f aca="false">Datas_Entregas!$A$2</f>
        <v>Booster/LTB</v>
      </c>
      <c r="C919" s="6" t="n">
        <f aca="false" t="array" ref="C919:C919">INDEX(Datas_Entregas!$B$2:$B$100, MATCH(B919, Datas_Entregas!$A$2:$A$100, 0), 1)</f>
        <v>43266</v>
      </c>
      <c r="D919" s="5" t="str">
        <f aca="false">Def_Status_Montagem!$A$4</f>
        <v>Comprado / Esperando entrega</v>
      </c>
      <c r="E919" s="4" t="str">
        <f aca="false">Def_Status_Montagem!$B$4</f>
        <v>Contratada (inclui etiqueta)</v>
      </c>
      <c r="F919" s="7"/>
      <c r="G919" s="8"/>
      <c r="H919" s="7" t="str">
        <f aca="false" t="array" ref="H919:H919">INDEX(Def_Instancias_Equipamentos!$E$2:$E$4986, MATCH(K919, Def_Instancias_Equipamentos!$D$2:$D$4986, 0), 1)</f>
        <v>BO-46U</v>
      </c>
      <c r="I919" s="8" t="str">
        <f aca="false" t="array" ref="I919:I919">INDEX(Def_Instancias_Equipamentos!$E$2:$E$4986, MATCH(L919, Def_Instancias_Equipamentos!$D$2:$D$4986, 0), 1)</f>
        <v>BO-46U</v>
      </c>
      <c r="J919" s="8" t="str">
        <f aca="false">IF(H919=I919, "INTERNO", "EXTERNO")</f>
        <v>INTERNO</v>
      </c>
      <c r="K919" s="9" t="str">
        <f aca="false">Def_Instancias_Equipamentos!$D$365</f>
        <v>BO-46U:DI-BPMPkup</v>
      </c>
      <c r="L919" s="4" t="str">
        <f aca="false">Def_Instancias_Equipamentos!$D$887</f>
        <v>BO-46U:DI-BPMSigPatch</v>
      </c>
      <c r="M919" s="10" t="s">
        <v>72</v>
      </c>
      <c r="N919" s="17" t="s">
        <v>86</v>
      </c>
      <c r="O919" s="9" t="str">
        <f aca="false">Def_Sistemas_Conectores_Cabos!$B$8</f>
        <v>SMA-RP 50-ohm</v>
      </c>
      <c r="P919" s="4" t="str">
        <f aca="false">Def_Sistemas_Conectores_Cabos!$B$8</f>
        <v>SMA-RP 50-ohm</v>
      </c>
      <c r="Q919" s="8" t="s">
        <v>87</v>
      </c>
      <c r="R919" s="11" t="n">
        <v>0.5</v>
      </c>
      <c r="S919" s="11" t="n">
        <v>0.5</v>
      </c>
      <c r="T919" s="4" t="str">
        <f aca="false">Def_Sistemas_Conectores_Cabos!$C$8</f>
        <v>Cabo coaxial semi-rígido</v>
      </c>
      <c r="U919" s="18"/>
      <c r="V919" s="13"/>
    </row>
    <row r="920" customFormat="false" ht="15.75" hidden="true" customHeight="true" outlineLevel="0" collapsed="false">
      <c r="A920" s="4" t="str">
        <f aca="false">Def_Sistemas_Conectores_Cabos!$A$22</f>
        <v>BPM de elétrons</v>
      </c>
      <c r="B920" s="5" t="str">
        <f aca="false">Datas_Entregas!$A$2</f>
        <v>Booster/LTB</v>
      </c>
      <c r="C920" s="6" t="n">
        <f aca="false" t="array" ref="C920:C920">INDEX(Datas_Entregas!$B$2:$B$100, MATCH(B920, Datas_Entregas!$A$2:$A$100, 0), 1)</f>
        <v>43266</v>
      </c>
      <c r="D920" s="5" t="str">
        <f aca="false">Def_Status_Montagem!$A$4</f>
        <v>Comprado / Esperando entrega</v>
      </c>
      <c r="E920" s="4" t="str">
        <f aca="false">Def_Status_Montagem!$B$4</f>
        <v>Contratada (inclui etiqueta)</v>
      </c>
      <c r="F920" s="7"/>
      <c r="G920" s="8"/>
      <c r="H920" s="7" t="str">
        <f aca="false" t="array" ref="H920:H920">INDEX(Def_Instancias_Equipamentos!$E$2:$E$4986, MATCH(K920, Def_Instancias_Equipamentos!$D$2:$D$4986, 0), 1)</f>
        <v>BO-47U</v>
      </c>
      <c r="I920" s="8" t="str">
        <f aca="false" t="array" ref="I920:I920">INDEX(Def_Instancias_Equipamentos!$E$2:$E$4986, MATCH(L920, Def_Instancias_Equipamentos!$D$2:$D$4986, 0), 1)</f>
        <v>BO-47U</v>
      </c>
      <c r="J920" s="8" t="str">
        <f aca="false">IF(H920=I920, "INTERNO", "EXTERNO")</f>
        <v>INTERNO</v>
      </c>
      <c r="K920" s="9" t="str">
        <f aca="false">Def_Instancias_Equipamentos!$D$366</f>
        <v>BO-47U:DI-BPMPkup</v>
      </c>
      <c r="L920" s="4" t="str">
        <f aca="false">Def_Instancias_Equipamentos!$D$888</f>
        <v>BO-47U:DI-BPMSigPatch</v>
      </c>
      <c r="M920" s="10" t="s">
        <v>72</v>
      </c>
      <c r="N920" s="17" t="s">
        <v>86</v>
      </c>
      <c r="O920" s="9" t="str">
        <f aca="false">Def_Sistemas_Conectores_Cabos!$B$8</f>
        <v>SMA-RP 50-ohm</v>
      </c>
      <c r="P920" s="4" t="str">
        <f aca="false">Def_Sistemas_Conectores_Cabos!$B$8</f>
        <v>SMA-RP 50-ohm</v>
      </c>
      <c r="Q920" s="8" t="s">
        <v>87</v>
      </c>
      <c r="R920" s="11" t="n">
        <v>0.5</v>
      </c>
      <c r="S920" s="11" t="n">
        <v>0.5</v>
      </c>
      <c r="T920" s="4" t="str">
        <f aca="false">Def_Sistemas_Conectores_Cabos!$C$8</f>
        <v>Cabo coaxial semi-rígido</v>
      </c>
      <c r="U920" s="18"/>
      <c r="V920" s="13"/>
    </row>
    <row r="921" customFormat="false" ht="15.75" hidden="true" customHeight="true" outlineLevel="0" collapsed="false">
      <c r="A921" s="4" t="str">
        <f aca="false">Def_Sistemas_Conectores_Cabos!$A$22</f>
        <v>BPM de elétrons</v>
      </c>
      <c r="B921" s="5" t="str">
        <f aca="false">Datas_Entregas!$A$2</f>
        <v>Booster/LTB</v>
      </c>
      <c r="C921" s="6" t="n">
        <f aca="false" t="array" ref="C921:C921">INDEX(Datas_Entregas!$B$2:$B$100, MATCH(B921, Datas_Entregas!$A$2:$A$100, 0), 1)</f>
        <v>43266</v>
      </c>
      <c r="D921" s="5" t="str">
        <f aca="false">Def_Status_Montagem!$A$4</f>
        <v>Comprado / Esperando entrega</v>
      </c>
      <c r="E921" s="4" t="str">
        <f aca="false">Def_Status_Montagem!$B$4</f>
        <v>Contratada (inclui etiqueta)</v>
      </c>
      <c r="F921" s="7"/>
      <c r="G921" s="8"/>
      <c r="H921" s="7" t="str">
        <f aca="false" t="array" ref="H921:H921">INDEX(Def_Instancias_Equipamentos!$E$2:$E$4986, MATCH(K921, Def_Instancias_Equipamentos!$D$2:$D$4986, 0), 1)</f>
        <v>BO-48U</v>
      </c>
      <c r="I921" s="8" t="str">
        <f aca="false" t="array" ref="I921:I921">INDEX(Def_Instancias_Equipamentos!$E$2:$E$4986, MATCH(L921, Def_Instancias_Equipamentos!$D$2:$D$4986, 0), 1)</f>
        <v>BO-48U</v>
      </c>
      <c r="J921" s="8" t="str">
        <f aca="false">IF(H921=I921, "INTERNO", "EXTERNO")</f>
        <v>INTERNO</v>
      </c>
      <c r="K921" s="9" t="str">
        <f aca="false">Def_Instancias_Equipamentos!$D$367</f>
        <v>BO-48U:DI-BPMPkup</v>
      </c>
      <c r="L921" s="4" t="str">
        <f aca="false">Def_Instancias_Equipamentos!$D$889</f>
        <v>BO-48U:DI-BPMSigPatch</v>
      </c>
      <c r="M921" s="10" t="s">
        <v>72</v>
      </c>
      <c r="N921" s="17" t="s">
        <v>86</v>
      </c>
      <c r="O921" s="9" t="str">
        <f aca="false">Def_Sistemas_Conectores_Cabos!$B$8</f>
        <v>SMA-RP 50-ohm</v>
      </c>
      <c r="P921" s="4" t="str">
        <f aca="false">Def_Sistemas_Conectores_Cabos!$B$8</f>
        <v>SMA-RP 50-ohm</v>
      </c>
      <c r="Q921" s="8" t="s">
        <v>87</v>
      </c>
      <c r="R921" s="11" t="n">
        <v>0.5</v>
      </c>
      <c r="S921" s="11" t="n">
        <v>0.5</v>
      </c>
      <c r="T921" s="4" t="str">
        <f aca="false">Def_Sistemas_Conectores_Cabos!$C$8</f>
        <v>Cabo coaxial semi-rígido</v>
      </c>
      <c r="U921" s="18"/>
      <c r="V921" s="13"/>
    </row>
    <row r="922" customFormat="false" ht="15.75" hidden="true" customHeight="true" outlineLevel="0" collapsed="false">
      <c r="A922" s="4" t="str">
        <f aca="false">Def_Sistemas_Conectores_Cabos!$A$22</f>
        <v>BPM de elétrons</v>
      </c>
      <c r="B922" s="5" t="str">
        <f aca="false">Datas_Entregas!$A$2</f>
        <v>Booster/LTB</v>
      </c>
      <c r="C922" s="6" t="n">
        <f aca="false" t="array" ref="C922:C922">INDEX(Datas_Entregas!$B$2:$B$100, MATCH(B922, Datas_Entregas!$A$2:$A$100, 0), 1)</f>
        <v>43266</v>
      </c>
      <c r="D922" s="5" t="str">
        <f aca="false">Def_Status_Montagem!$A$4</f>
        <v>Comprado / Esperando entrega</v>
      </c>
      <c r="E922" s="4" t="str">
        <f aca="false">Def_Status_Montagem!$B$4</f>
        <v>Contratada (inclui etiqueta)</v>
      </c>
      <c r="F922" s="7"/>
      <c r="G922" s="8"/>
      <c r="H922" s="7" t="str">
        <f aca="false" t="array" ref="H922:H922">INDEX(Def_Instancias_Equipamentos!$E$2:$E$4986, MATCH(K922, Def_Instancias_Equipamentos!$D$2:$D$4986, 0), 1)</f>
        <v>BO-49U</v>
      </c>
      <c r="I922" s="8" t="str">
        <f aca="false" t="array" ref="I922:I922">INDEX(Def_Instancias_Equipamentos!$E$2:$E$4986, MATCH(L922, Def_Instancias_Equipamentos!$D$2:$D$4986, 0), 1)</f>
        <v>BO-49U</v>
      </c>
      <c r="J922" s="8" t="str">
        <f aca="false">IF(H922=I922, "INTERNO", "EXTERNO")</f>
        <v>INTERNO</v>
      </c>
      <c r="K922" s="9" t="str">
        <f aca="false">Def_Instancias_Equipamentos!$D$368</f>
        <v>BO-49U:DI-BPMPkup</v>
      </c>
      <c r="L922" s="4" t="str">
        <f aca="false">Def_Instancias_Equipamentos!$D$890</f>
        <v>BO-49U:DI-BPMSigPatch</v>
      </c>
      <c r="M922" s="10" t="s">
        <v>72</v>
      </c>
      <c r="N922" s="17" t="s">
        <v>86</v>
      </c>
      <c r="O922" s="9" t="str">
        <f aca="false">Def_Sistemas_Conectores_Cabos!$B$8</f>
        <v>SMA-RP 50-ohm</v>
      </c>
      <c r="P922" s="4" t="str">
        <f aca="false">Def_Sistemas_Conectores_Cabos!$B$8</f>
        <v>SMA-RP 50-ohm</v>
      </c>
      <c r="Q922" s="8" t="s">
        <v>87</v>
      </c>
      <c r="R922" s="11" t="n">
        <v>0.5</v>
      </c>
      <c r="S922" s="11" t="n">
        <v>0.5</v>
      </c>
      <c r="T922" s="4" t="str">
        <f aca="false">Def_Sistemas_Conectores_Cabos!$C$8</f>
        <v>Cabo coaxial semi-rígido</v>
      </c>
      <c r="U922" s="18"/>
      <c r="V922" s="13"/>
    </row>
    <row r="923" customFormat="false" ht="15.75" hidden="true" customHeight="true" outlineLevel="0" collapsed="false">
      <c r="A923" s="4" t="str">
        <f aca="false">Def_Sistemas_Conectores_Cabos!$A$22</f>
        <v>BPM de elétrons</v>
      </c>
      <c r="B923" s="5" t="str">
        <f aca="false">Datas_Entregas!$A$2</f>
        <v>Booster/LTB</v>
      </c>
      <c r="C923" s="6" t="n">
        <f aca="false" t="array" ref="C923:C923">INDEX(Datas_Entregas!$B$2:$B$100, MATCH(B923, Datas_Entregas!$A$2:$A$100, 0), 1)</f>
        <v>43266</v>
      </c>
      <c r="D923" s="5" t="str">
        <f aca="false">Def_Status_Montagem!$A$4</f>
        <v>Comprado / Esperando entrega</v>
      </c>
      <c r="E923" s="4" t="str">
        <f aca="false">Def_Status_Montagem!$B$4</f>
        <v>Contratada (inclui etiqueta)</v>
      </c>
      <c r="F923" s="7"/>
      <c r="G923" s="8"/>
      <c r="H923" s="7" t="str">
        <f aca="false" t="array" ref="H923:H923">INDEX(Def_Instancias_Equipamentos!$E$2:$E$4986, MATCH(K923, Def_Instancias_Equipamentos!$D$2:$D$4986, 0), 1)</f>
        <v>BO-50U</v>
      </c>
      <c r="I923" s="8" t="str">
        <f aca="false" t="array" ref="I923:I923">INDEX(Def_Instancias_Equipamentos!$E$2:$E$4986, MATCH(L923, Def_Instancias_Equipamentos!$D$2:$D$4986, 0), 1)</f>
        <v>BO-50U</v>
      </c>
      <c r="J923" s="8" t="str">
        <f aca="false">IF(H923=I923, "INTERNO", "EXTERNO")</f>
        <v>INTERNO</v>
      </c>
      <c r="K923" s="9" t="str">
        <f aca="false">Def_Instancias_Equipamentos!$D$369</f>
        <v>BO-50U:DI-BPMPkup</v>
      </c>
      <c r="L923" s="4" t="str">
        <f aca="false">Def_Instancias_Equipamentos!$D$891</f>
        <v>BO-50U:DI-BPMSigPatch</v>
      </c>
      <c r="M923" s="10" t="s">
        <v>72</v>
      </c>
      <c r="N923" s="17" t="s">
        <v>86</v>
      </c>
      <c r="O923" s="9" t="str">
        <f aca="false">Def_Sistemas_Conectores_Cabos!$B$8</f>
        <v>SMA-RP 50-ohm</v>
      </c>
      <c r="P923" s="4" t="str">
        <f aca="false">Def_Sistemas_Conectores_Cabos!$B$8</f>
        <v>SMA-RP 50-ohm</v>
      </c>
      <c r="Q923" s="8" t="s">
        <v>87</v>
      </c>
      <c r="R923" s="11" t="n">
        <v>0.5</v>
      </c>
      <c r="S923" s="11" t="n">
        <v>0.5</v>
      </c>
      <c r="T923" s="4" t="str">
        <f aca="false">Def_Sistemas_Conectores_Cabos!$C$8</f>
        <v>Cabo coaxial semi-rígido</v>
      </c>
      <c r="U923" s="18"/>
      <c r="V923" s="13"/>
    </row>
    <row r="924" customFormat="false" ht="15.75" hidden="true" customHeight="true" outlineLevel="0" collapsed="false">
      <c r="A924" s="4" t="str">
        <f aca="false">Def_Sistemas_Conectores_Cabos!$A$22</f>
        <v>BPM de elétrons</v>
      </c>
      <c r="B924" s="5" t="str">
        <f aca="false">Datas_Entregas!$A$3</f>
        <v>BTS/Anel</v>
      </c>
      <c r="C924" s="6" t="n">
        <f aca="false" t="array" ref="C924:C924">INDEX(Datas_Entregas!$B$2:$B$100, MATCH(B924, Datas_Entregas!$A$2:$A$100, 0), 1)</f>
        <v>43296</v>
      </c>
      <c r="D924" s="5" t="str">
        <f aca="false">Def_Status_Montagem!$A$4</f>
        <v>Comprado / Esperando entrega</v>
      </c>
      <c r="E924" s="4" t="str">
        <f aca="false">Def_Status_Montagem!$B$4</f>
        <v>Contratada (inclui etiqueta)</v>
      </c>
      <c r="F924" s="7"/>
      <c r="G924" s="8"/>
      <c r="H924" s="7" t="str">
        <f aca="false" t="array" ref="H924:H924">INDEX(Def_Instancias_Equipamentos!$E$2:$E$4986, MATCH(K924, Def_Instancias_Equipamentos!$D$2:$D$4986, 0), 1)</f>
        <v>SI-01C1</v>
      </c>
      <c r="I924" s="8" t="str">
        <f aca="false" t="array" ref="I924:I924">INDEX(Def_Instancias_Equipamentos!$E$2:$E$4986, MATCH(L924, Def_Instancias_Equipamentos!$D$2:$D$4986, 0), 1)</f>
        <v>SI-01C1</v>
      </c>
      <c r="J924" s="8" t="str">
        <f aca="false">IF(H924=I924, "INTERNO", "EXTERNO")</f>
        <v>INTERNO</v>
      </c>
      <c r="K924" s="9" t="str">
        <f aca="false">Def_Instancias_Equipamentos!$D$370</f>
        <v>SI-01C1:DI-BPMPkup-1</v>
      </c>
      <c r="L924" s="4" t="str">
        <f aca="false">Def_Instancias_Equipamentos!$D$892</f>
        <v>SI-01C1:DI-BPMSigPatch-1</v>
      </c>
      <c r="M924" s="10" t="s">
        <v>72</v>
      </c>
      <c r="N924" s="17" t="s">
        <v>86</v>
      </c>
      <c r="O924" s="9" t="str">
        <f aca="false">Def_Sistemas_Conectores_Cabos!$B$8</f>
        <v>SMA-RP 50-ohm</v>
      </c>
      <c r="P924" s="4" t="str">
        <f aca="false">Def_Sistemas_Conectores_Cabos!$B$8</f>
        <v>SMA-RP 50-ohm</v>
      </c>
      <c r="Q924" s="8" t="s">
        <v>87</v>
      </c>
      <c r="R924" s="11" t="n">
        <v>0.5</v>
      </c>
      <c r="S924" s="11" t="n">
        <v>0.5</v>
      </c>
      <c r="T924" s="4" t="str">
        <f aca="false">Def_Sistemas_Conectores_Cabos!$C$8</f>
        <v>Cabo coaxial semi-rígido</v>
      </c>
      <c r="U924" s="18"/>
      <c r="V924" s="13"/>
    </row>
    <row r="925" customFormat="false" ht="15.75" hidden="true" customHeight="true" outlineLevel="0" collapsed="false">
      <c r="A925" s="4" t="str">
        <f aca="false">Def_Sistemas_Conectores_Cabos!$A$22</f>
        <v>BPM de elétrons</v>
      </c>
      <c r="B925" s="5" t="str">
        <f aca="false">Datas_Entregas!$A$3</f>
        <v>BTS/Anel</v>
      </c>
      <c r="C925" s="6" t="n">
        <f aca="false" t="array" ref="C925:C925">INDEX(Datas_Entregas!$B$2:$B$100, MATCH(B925, Datas_Entregas!$A$2:$A$100, 0), 1)</f>
        <v>43296</v>
      </c>
      <c r="D925" s="5" t="str">
        <f aca="false">Def_Status_Montagem!$A$4</f>
        <v>Comprado / Esperando entrega</v>
      </c>
      <c r="E925" s="4" t="str">
        <f aca="false">Def_Status_Montagem!$B$4</f>
        <v>Contratada (inclui etiqueta)</v>
      </c>
      <c r="F925" s="7"/>
      <c r="G925" s="8"/>
      <c r="H925" s="7" t="str">
        <f aca="false" t="array" ref="H925:H925">INDEX(Def_Instancias_Equipamentos!$E$2:$E$4986, MATCH(K925, Def_Instancias_Equipamentos!$D$2:$D$4986, 0), 1)</f>
        <v>SI-01C1</v>
      </c>
      <c r="I925" s="8" t="str">
        <f aca="false" t="array" ref="I925:I925">INDEX(Def_Instancias_Equipamentos!$E$2:$E$4986, MATCH(L925, Def_Instancias_Equipamentos!$D$2:$D$4986, 0), 1)</f>
        <v>SI-01C1</v>
      </c>
      <c r="J925" s="8" t="str">
        <f aca="false">IF(H925=I925, "INTERNO", "EXTERNO")</f>
        <v>INTERNO</v>
      </c>
      <c r="K925" s="9" t="str">
        <f aca="false">Def_Instancias_Equipamentos!$D$371</f>
        <v>SI-01C1:DI-BPMPkup-2</v>
      </c>
      <c r="L925" s="4" t="str">
        <f aca="false">Def_Instancias_Equipamentos!$D$893</f>
        <v>SI-01C1:DI-BPMSigPatch-2</v>
      </c>
      <c r="M925" s="10" t="s">
        <v>72</v>
      </c>
      <c r="N925" s="17" t="s">
        <v>86</v>
      </c>
      <c r="O925" s="9" t="str">
        <f aca="false">Def_Sistemas_Conectores_Cabos!$B$8</f>
        <v>SMA-RP 50-ohm</v>
      </c>
      <c r="P925" s="4" t="str">
        <f aca="false">Def_Sistemas_Conectores_Cabos!$B$8</f>
        <v>SMA-RP 50-ohm</v>
      </c>
      <c r="Q925" s="8" t="s">
        <v>87</v>
      </c>
      <c r="R925" s="11" t="n">
        <v>0.5</v>
      </c>
      <c r="S925" s="11" t="n">
        <v>0.5</v>
      </c>
      <c r="T925" s="4" t="str">
        <f aca="false">Def_Sistemas_Conectores_Cabos!$C$8</f>
        <v>Cabo coaxial semi-rígido</v>
      </c>
      <c r="U925" s="18"/>
      <c r="V925" s="13"/>
    </row>
    <row r="926" customFormat="false" ht="15.75" hidden="true" customHeight="true" outlineLevel="0" collapsed="false">
      <c r="A926" s="4" t="str">
        <f aca="false">Def_Sistemas_Conectores_Cabos!$A$22</f>
        <v>BPM de elétrons</v>
      </c>
      <c r="B926" s="5" t="str">
        <f aca="false">Datas_Entregas!$A$3</f>
        <v>BTS/Anel</v>
      </c>
      <c r="C926" s="6" t="n">
        <f aca="false" t="array" ref="C926:C926">INDEX(Datas_Entregas!$B$2:$B$100, MATCH(B926, Datas_Entregas!$A$2:$A$100, 0), 1)</f>
        <v>43296</v>
      </c>
      <c r="D926" s="5" t="str">
        <f aca="false">Def_Status_Montagem!$A$4</f>
        <v>Comprado / Esperando entrega</v>
      </c>
      <c r="E926" s="4" t="str">
        <f aca="false">Def_Status_Montagem!$B$4</f>
        <v>Contratada (inclui etiqueta)</v>
      </c>
      <c r="F926" s="7"/>
      <c r="G926" s="8"/>
      <c r="H926" s="7" t="str">
        <f aca="false" t="array" ref="H926:H926">INDEX(Def_Instancias_Equipamentos!$E$2:$E$4986, MATCH(K926, Def_Instancias_Equipamentos!$D$2:$D$4986, 0), 1)</f>
        <v>SI-01C2</v>
      </c>
      <c r="I926" s="8" t="str">
        <f aca="false" t="array" ref="I926:I926">INDEX(Def_Instancias_Equipamentos!$E$2:$E$4986, MATCH(L926, Def_Instancias_Equipamentos!$D$2:$D$4986, 0), 1)</f>
        <v>SI-01C2</v>
      </c>
      <c r="J926" s="8" t="str">
        <f aca="false">IF(H926=I926, "INTERNO", "EXTERNO")</f>
        <v>INTERNO</v>
      </c>
      <c r="K926" s="9" t="str">
        <f aca="false">Def_Instancias_Equipamentos!$D$372</f>
        <v>SI-01C2:DI-BPMPkup</v>
      </c>
      <c r="L926" s="4" t="str">
        <f aca="false">Def_Instancias_Equipamentos!$D$894</f>
        <v>SI-01C2:DI-BPMSigPatch</v>
      </c>
      <c r="M926" s="10" t="s">
        <v>72</v>
      </c>
      <c r="N926" s="17" t="s">
        <v>86</v>
      </c>
      <c r="O926" s="9" t="str">
        <f aca="false">Def_Sistemas_Conectores_Cabos!$B$8</f>
        <v>SMA-RP 50-ohm</v>
      </c>
      <c r="P926" s="4" t="str">
        <f aca="false">Def_Sistemas_Conectores_Cabos!$B$8</f>
        <v>SMA-RP 50-ohm</v>
      </c>
      <c r="Q926" s="8" t="s">
        <v>87</v>
      </c>
      <c r="R926" s="11" t="n">
        <v>0.5</v>
      </c>
      <c r="S926" s="11" t="n">
        <v>0.5</v>
      </c>
      <c r="T926" s="4" t="str">
        <f aca="false">Def_Sistemas_Conectores_Cabos!$C$8</f>
        <v>Cabo coaxial semi-rígido</v>
      </c>
      <c r="U926" s="18"/>
      <c r="V926" s="13"/>
    </row>
    <row r="927" customFormat="false" ht="15.75" hidden="true" customHeight="true" outlineLevel="0" collapsed="false">
      <c r="A927" s="4" t="str">
        <f aca="false">Def_Sistemas_Conectores_Cabos!$A$22</f>
        <v>BPM de elétrons</v>
      </c>
      <c r="B927" s="5" t="str">
        <f aca="false">Datas_Entregas!$A$3</f>
        <v>BTS/Anel</v>
      </c>
      <c r="C927" s="6" t="n">
        <f aca="false" t="array" ref="C927:C927">INDEX(Datas_Entregas!$B$2:$B$100, MATCH(B927, Datas_Entregas!$A$2:$A$100, 0), 1)</f>
        <v>43296</v>
      </c>
      <c r="D927" s="5" t="str">
        <f aca="false">Def_Status_Montagem!$A$4</f>
        <v>Comprado / Esperando entrega</v>
      </c>
      <c r="E927" s="4" t="str">
        <f aca="false">Def_Status_Montagem!$B$4</f>
        <v>Contratada (inclui etiqueta)</v>
      </c>
      <c r="F927" s="7"/>
      <c r="G927" s="8"/>
      <c r="H927" s="7" t="str">
        <f aca="false" t="array" ref="H927:H927">INDEX(Def_Instancias_Equipamentos!$E$2:$E$4986, MATCH(K927, Def_Instancias_Equipamentos!$D$2:$D$4986, 0), 1)</f>
        <v>SI-01C3</v>
      </c>
      <c r="I927" s="8" t="str">
        <f aca="false" t="array" ref="I927:I927">INDEX(Def_Instancias_Equipamentos!$E$2:$E$4986, MATCH(L927, Def_Instancias_Equipamentos!$D$2:$D$4986, 0), 1)</f>
        <v>SI-01C3</v>
      </c>
      <c r="J927" s="8" t="str">
        <f aca="false">IF(H927=I927, "INTERNO", "EXTERNO")</f>
        <v>INTERNO</v>
      </c>
      <c r="K927" s="9" t="str">
        <f aca="false">Def_Instancias_Equipamentos!$D$373</f>
        <v>SI-01C3:DI-BPMPkup-1</v>
      </c>
      <c r="L927" s="4" t="str">
        <f aca="false">Def_Instancias_Equipamentos!$D$895</f>
        <v>SI-01C3:DI-BPMSigPatch-1</v>
      </c>
      <c r="M927" s="10" t="s">
        <v>72</v>
      </c>
      <c r="N927" s="17" t="s">
        <v>86</v>
      </c>
      <c r="O927" s="9" t="str">
        <f aca="false">Def_Sistemas_Conectores_Cabos!$B$8</f>
        <v>SMA-RP 50-ohm</v>
      </c>
      <c r="P927" s="4" t="str">
        <f aca="false">Def_Sistemas_Conectores_Cabos!$B$8</f>
        <v>SMA-RP 50-ohm</v>
      </c>
      <c r="Q927" s="8" t="s">
        <v>87</v>
      </c>
      <c r="R927" s="11" t="n">
        <v>0.5</v>
      </c>
      <c r="S927" s="11" t="n">
        <v>0.5</v>
      </c>
      <c r="T927" s="4" t="str">
        <f aca="false">Def_Sistemas_Conectores_Cabos!$C$8</f>
        <v>Cabo coaxial semi-rígido</v>
      </c>
      <c r="U927" s="18"/>
      <c r="V927" s="13"/>
    </row>
    <row r="928" customFormat="false" ht="15.75" hidden="true" customHeight="true" outlineLevel="0" collapsed="false">
      <c r="A928" s="4" t="str">
        <f aca="false">Def_Sistemas_Conectores_Cabos!$A$22</f>
        <v>BPM de elétrons</v>
      </c>
      <c r="B928" s="5" t="str">
        <f aca="false">Datas_Entregas!$A$3</f>
        <v>BTS/Anel</v>
      </c>
      <c r="C928" s="6" t="n">
        <f aca="false" t="array" ref="C928:C928">INDEX(Datas_Entregas!$B$2:$B$100, MATCH(B928, Datas_Entregas!$A$2:$A$100, 0), 1)</f>
        <v>43296</v>
      </c>
      <c r="D928" s="5" t="str">
        <f aca="false">Def_Status_Montagem!$A$4</f>
        <v>Comprado / Esperando entrega</v>
      </c>
      <c r="E928" s="4" t="str">
        <f aca="false">Def_Status_Montagem!$B$4</f>
        <v>Contratada (inclui etiqueta)</v>
      </c>
      <c r="F928" s="7"/>
      <c r="G928" s="8"/>
      <c r="H928" s="7" t="str">
        <f aca="false" t="array" ref="H928:H928">INDEX(Def_Instancias_Equipamentos!$E$2:$E$4986, MATCH(K928, Def_Instancias_Equipamentos!$D$2:$D$4986, 0), 1)</f>
        <v>SI-01C3</v>
      </c>
      <c r="I928" s="8" t="str">
        <f aca="false" t="array" ref="I928:I928">INDEX(Def_Instancias_Equipamentos!$E$2:$E$4986, MATCH(L928, Def_Instancias_Equipamentos!$D$2:$D$4986, 0), 1)</f>
        <v>SI-01C3</v>
      </c>
      <c r="J928" s="8" t="str">
        <f aca="false">IF(H928=I928, "INTERNO", "EXTERNO")</f>
        <v>INTERNO</v>
      </c>
      <c r="K928" s="9" t="str">
        <f aca="false">Def_Instancias_Equipamentos!$D$374</f>
        <v>SI-01C3:DI-BPMPkup-2</v>
      </c>
      <c r="L928" s="4" t="str">
        <f aca="false">Def_Instancias_Equipamentos!$D$896</f>
        <v>SI-01C3:DI-BPMSigPatch-2</v>
      </c>
      <c r="M928" s="10" t="s">
        <v>72</v>
      </c>
      <c r="N928" s="17" t="s">
        <v>86</v>
      </c>
      <c r="O928" s="9" t="str">
        <f aca="false">Def_Sistemas_Conectores_Cabos!$B$8</f>
        <v>SMA-RP 50-ohm</v>
      </c>
      <c r="P928" s="4" t="str">
        <f aca="false">Def_Sistemas_Conectores_Cabos!$B$8</f>
        <v>SMA-RP 50-ohm</v>
      </c>
      <c r="Q928" s="8" t="s">
        <v>87</v>
      </c>
      <c r="R928" s="11" t="n">
        <v>0.5</v>
      </c>
      <c r="S928" s="11" t="n">
        <v>0.5</v>
      </c>
      <c r="T928" s="4" t="str">
        <f aca="false">Def_Sistemas_Conectores_Cabos!$C$8</f>
        <v>Cabo coaxial semi-rígido</v>
      </c>
      <c r="U928" s="18"/>
      <c r="V928" s="13"/>
    </row>
    <row r="929" customFormat="false" ht="15.75" hidden="true" customHeight="true" outlineLevel="0" collapsed="false">
      <c r="A929" s="4" t="str">
        <f aca="false">Def_Sistemas_Conectores_Cabos!$A$22</f>
        <v>BPM de elétrons</v>
      </c>
      <c r="B929" s="5" t="str">
        <f aca="false">Datas_Entregas!$A$3</f>
        <v>BTS/Anel</v>
      </c>
      <c r="C929" s="6" t="n">
        <f aca="false" t="array" ref="C929:C929">INDEX(Datas_Entregas!$B$2:$B$100, MATCH(B929, Datas_Entregas!$A$2:$A$100, 0), 1)</f>
        <v>43296</v>
      </c>
      <c r="D929" s="5" t="str">
        <f aca="false">Def_Status_Montagem!$A$4</f>
        <v>Comprado / Esperando entrega</v>
      </c>
      <c r="E929" s="4" t="str">
        <f aca="false">Def_Status_Montagem!$B$4</f>
        <v>Contratada (inclui etiqueta)</v>
      </c>
      <c r="F929" s="7"/>
      <c r="G929" s="8"/>
      <c r="H929" s="7" t="str">
        <f aca="false" t="array" ref="H929:H929">INDEX(Def_Instancias_Equipamentos!$E$2:$E$4986, MATCH(K929, Def_Instancias_Equipamentos!$D$2:$D$4986, 0), 1)</f>
        <v>SI-01C4</v>
      </c>
      <c r="I929" s="8" t="str">
        <f aca="false" t="array" ref="I929:I929">INDEX(Def_Instancias_Equipamentos!$E$2:$E$4986, MATCH(L929, Def_Instancias_Equipamentos!$D$2:$D$4986, 0), 1)</f>
        <v>SI-01C4</v>
      </c>
      <c r="J929" s="8" t="str">
        <f aca="false">IF(H929=I929, "INTERNO", "EXTERNO")</f>
        <v>INTERNO</v>
      </c>
      <c r="K929" s="9" t="str">
        <f aca="false">Def_Instancias_Equipamentos!$D$375</f>
        <v>SI-01C4:DI-BPMPkup</v>
      </c>
      <c r="L929" s="4" t="str">
        <f aca="false">Def_Instancias_Equipamentos!$D$897</f>
        <v>SI-01C4:DI-BPMSigPatch</v>
      </c>
      <c r="M929" s="10" t="s">
        <v>72</v>
      </c>
      <c r="N929" s="17" t="s">
        <v>86</v>
      </c>
      <c r="O929" s="9" t="str">
        <f aca="false">Def_Sistemas_Conectores_Cabos!$B$8</f>
        <v>SMA-RP 50-ohm</v>
      </c>
      <c r="P929" s="4" t="str">
        <f aca="false">Def_Sistemas_Conectores_Cabos!$B$8</f>
        <v>SMA-RP 50-ohm</v>
      </c>
      <c r="Q929" s="8" t="s">
        <v>87</v>
      </c>
      <c r="R929" s="11" t="n">
        <v>0.5</v>
      </c>
      <c r="S929" s="11" t="n">
        <v>0.5</v>
      </c>
      <c r="T929" s="4" t="str">
        <f aca="false">Def_Sistemas_Conectores_Cabos!$C$8</f>
        <v>Cabo coaxial semi-rígido</v>
      </c>
      <c r="U929" s="18"/>
      <c r="V929" s="13"/>
    </row>
    <row r="930" customFormat="false" ht="15.75" hidden="true" customHeight="true" outlineLevel="0" collapsed="false">
      <c r="A930" s="4" t="str">
        <f aca="false">Def_Sistemas_Conectores_Cabos!$A$22</f>
        <v>BPM de elétrons</v>
      </c>
      <c r="B930" s="5" t="str">
        <f aca="false">Datas_Entregas!$A$3</f>
        <v>BTS/Anel</v>
      </c>
      <c r="C930" s="6" t="n">
        <f aca="false" t="array" ref="C930:C930">INDEX(Datas_Entregas!$B$2:$B$100, MATCH(B930, Datas_Entregas!$A$2:$A$100, 0), 1)</f>
        <v>43296</v>
      </c>
      <c r="D930" s="5" t="str">
        <f aca="false">Def_Status_Montagem!$A$4</f>
        <v>Comprado / Esperando entrega</v>
      </c>
      <c r="E930" s="4" t="str">
        <f aca="false">Def_Status_Montagem!$B$4</f>
        <v>Contratada (inclui etiqueta)</v>
      </c>
      <c r="F930" s="7"/>
      <c r="G930" s="8"/>
      <c r="H930" s="7" t="str">
        <f aca="false" t="array" ref="H930:H930">INDEX(Def_Instancias_Equipamentos!$E$2:$E$4986, MATCH(K930, Def_Instancias_Equipamentos!$D$2:$D$4986, 0), 1)</f>
        <v>SI-01M1</v>
      </c>
      <c r="I930" s="8" t="str">
        <f aca="false" t="array" ref="I930:I930">INDEX(Def_Instancias_Equipamentos!$E$2:$E$4986, MATCH(L930, Def_Instancias_Equipamentos!$D$2:$D$4986, 0), 1)</f>
        <v>SI-01M1</v>
      </c>
      <c r="J930" s="8" t="str">
        <f aca="false">IF(H930=I930, "INTERNO", "EXTERNO")</f>
        <v>INTERNO</v>
      </c>
      <c r="K930" s="9" t="str">
        <f aca="false">Def_Instancias_Equipamentos!$D$376</f>
        <v>SI-01M1:DI-BPMPkup</v>
      </c>
      <c r="L930" s="4" t="str">
        <f aca="false">Def_Instancias_Equipamentos!$D$898</f>
        <v>SI-01M1:DI-BPMSigPatch</v>
      </c>
      <c r="M930" s="10" t="s">
        <v>72</v>
      </c>
      <c r="N930" s="17" t="s">
        <v>86</v>
      </c>
      <c r="O930" s="9" t="str">
        <f aca="false">Def_Sistemas_Conectores_Cabos!$B$8</f>
        <v>SMA-RP 50-ohm</v>
      </c>
      <c r="P930" s="4" t="str">
        <f aca="false">Def_Sistemas_Conectores_Cabos!$B$8</f>
        <v>SMA-RP 50-ohm</v>
      </c>
      <c r="Q930" s="8" t="s">
        <v>87</v>
      </c>
      <c r="R930" s="11" t="n">
        <v>0.5</v>
      </c>
      <c r="S930" s="11" t="n">
        <v>0.5</v>
      </c>
      <c r="T930" s="4" t="str">
        <f aca="false">Def_Sistemas_Conectores_Cabos!$C$8</f>
        <v>Cabo coaxial semi-rígido</v>
      </c>
      <c r="U930" s="18"/>
      <c r="V930" s="13"/>
    </row>
    <row r="931" customFormat="false" ht="15.75" hidden="true" customHeight="true" outlineLevel="0" collapsed="false">
      <c r="A931" s="4" t="str">
        <f aca="false">Def_Sistemas_Conectores_Cabos!$A$22</f>
        <v>BPM de elétrons</v>
      </c>
      <c r="B931" s="5" t="str">
        <f aca="false">Datas_Entregas!$A$3</f>
        <v>BTS/Anel</v>
      </c>
      <c r="C931" s="6" t="n">
        <f aca="false" t="array" ref="C931:C931">INDEX(Datas_Entregas!$B$2:$B$100, MATCH(B931, Datas_Entregas!$A$2:$A$100, 0), 1)</f>
        <v>43296</v>
      </c>
      <c r="D931" s="5" t="str">
        <f aca="false">Def_Status_Montagem!$A$4</f>
        <v>Comprado / Esperando entrega</v>
      </c>
      <c r="E931" s="4" t="str">
        <f aca="false">Def_Status_Montagem!$B$4</f>
        <v>Contratada (inclui etiqueta)</v>
      </c>
      <c r="F931" s="7"/>
      <c r="G931" s="8"/>
      <c r="H931" s="7" t="str">
        <f aca="false" t="array" ref="H931:H931">INDEX(Def_Instancias_Equipamentos!$E$2:$E$4986, MATCH(K931, Def_Instancias_Equipamentos!$D$2:$D$4986, 0), 1)</f>
        <v>SI-01M2</v>
      </c>
      <c r="I931" s="8" t="str">
        <f aca="false" t="array" ref="I931:I931">INDEX(Def_Instancias_Equipamentos!$E$2:$E$4986, MATCH(L931, Def_Instancias_Equipamentos!$D$2:$D$4986, 0), 1)</f>
        <v>SI-01M2</v>
      </c>
      <c r="J931" s="8" t="str">
        <f aca="false">IF(H931=I931, "INTERNO", "EXTERNO")</f>
        <v>INTERNO</v>
      </c>
      <c r="K931" s="9" t="str">
        <f aca="false">Def_Instancias_Equipamentos!$D$377</f>
        <v>SI-01M2:DI-BPMPkup</v>
      </c>
      <c r="L931" s="4" t="str">
        <f aca="false">Def_Instancias_Equipamentos!$D$899</f>
        <v>SI-01M2:DI-BPMSigPatch</v>
      </c>
      <c r="M931" s="10" t="s">
        <v>72</v>
      </c>
      <c r="N931" s="17" t="s">
        <v>86</v>
      </c>
      <c r="O931" s="9" t="str">
        <f aca="false">Def_Sistemas_Conectores_Cabos!$B$8</f>
        <v>SMA-RP 50-ohm</v>
      </c>
      <c r="P931" s="4" t="str">
        <f aca="false">Def_Sistemas_Conectores_Cabos!$B$8</f>
        <v>SMA-RP 50-ohm</v>
      </c>
      <c r="Q931" s="8" t="s">
        <v>87</v>
      </c>
      <c r="R931" s="11" t="n">
        <v>0.5</v>
      </c>
      <c r="S931" s="11" t="n">
        <v>0.5</v>
      </c>
      <c r="T931" s="4" t="str">
        <f aca="false">Def_Sistemas_Conectores_Cabos!$C$8</f>
        <v>Cabo coaxial semi-rígido</v>
      </c>
      <c r="U931" s="18"/>
      <c r="V931" s="13"/>
    </row>
    <row r="932" customFormat="false" ht="15.75" hidden="true" customHeight="true" outlineLevel="0" collapsed="false">
      <c r="A932" s="4" t="str">
        <f aca="false">Def_Sistemas_Conectores_Cabos!$A$22</f>
        <v>BPM de elétrons</v>
      </c>
      <c r="B932" s="5" t="str">
        <f aca="false">Datas_Entregas!$A$3</f>
        <v>BTS/Anel</v>
      </c>
      <c r="C932" s="6" t="n">
        <f aca="false" t="array" ref="C932:C932">INDEX(Datas_Entregas!$B$2:$B$100, MATCH(B932, Datas_Entregas!$A$2:$A$100, 0), 1)</f>
        <v>43296</v>
      </c>
      <c r="D932" s="5" t="str">
        <f aca="false">Def_Status_Montagem!$A$4</f>
        <v>Comprado / Esperando entrega</v>
      </c>
      <c r="E932" s="4" t="str">
        <f aca="false">Def_Status_Montagem!$B$4</f>
        <v>Contratada (inclui etiqueta)</v>
      </c>
      <c r="F932" s="7"/>
      <c r="G932" s="8"/>
      <c r="H932" s="7" t="str">
        <f aca="false" t="array" ref="H932:H932">INDEX(Def_Instancias_Equipamentos!$E$2:$E$4986, MATCH(K932, Def_Instancias_Equipamentos!$D$2:$D$4986, 0), 1)</f>
        <v>SI-01SA</v>
      </c>
      <c r="I932" s="8" t="str">
        <f aca="false" t="array" ref="I932:I932">INDEX(Def_Instancias_Equipamentos!$E$2:$E$4986, MATCH(L932, Def_Instancias_Equipamentos!$D$2:$D$4986, 0), 1)</f>
        <v>SI-01SA</v>
      </c>
      <c r="J932" s="8" t="str">
        <f aca="false">IF(H932=I932, "INTERNO", "EXTERNO")</f>
        <v>INTERNO</v>
      </c>
      <c r="K932" s="9" t="str">
        <f aca="false">Def_Instancias_Equipamentos!$D$530</f>
        <v>SI-01SA:DI-BPMPkup-1</v>
      </c>
      <c r="L932" s="4" t="str">
        <f aca="false">Def_Instancias_Equipamentos!$D$1052</f>
        <v>SI-01SA:DI-BPMSigPatch-1</v>
      </c>
      <c r="M932" s="10" t="s">
        <v>72</v>
      </c>
      <c r="N932" s="17" t="s">
        <v>86</v>
      </c>
      <c r="O932" s="9" t="str">
        <f aca="false">Def_Sistemas_Conectores_Cabos!$B$8</f>
        <v>SMA-RP 50-ohm</v>
      </c>
      <c r="P932" s="4" t="str">
        <f aca="false">Def_Sistemas_Conectores_Cabos!$B$8</f>
        <v>SMA-RP 50-ohm</v>
      </c>
      <c r="Q932" s="8" t="s">
        <v>87</v>
      </c>
      <c r="R932" s="11" t="n">
        <v>0.5</v>
      </c>
      <c r="S932" s="11" t="n">
        <v>0.5</v>
      </c>
      <c r="T932" s="4" t="str">
        <f aca="false">Def_Sistemas_Conectores_Cabos!$C$8</f>
        <v>Cabo coaxial semi-rígido</v>
      </c>
      <c r="U932" s="18"/>
      <c r="V932" s="13"/>
    </row>
    <row r="933" customFormat="false" ht="15.75" hidden="true" customHeight="true" outlineLevel="0" collapsed="false">
      <c r="A933" s="4" t="str">
        <f aca="false">Def_Sistemas_Conectores_Cabos!$A$22</f>
        <v>BPM de elétrons</v>
      </c>
      <c r="B933" s="5" t="str">
        <f aca="false">Datas_Entregas!$A$3</f>
        <v>BTS/Anel</v>
      </c>
      <c r="C933" s="6" t="n">
        <f aca="false" t="array" ref="C933:C933">INDEX(Datas_Entregas!$B$2:$B$100, MATCH(B933, Datas_Entregas!$A$2:$A$100, 0), 1)</f>
        <v>43296</v>
      </c>
      <c r="D933" s="5" t="str">
        <f aca="false">Def_Status_Montagem!$A$4</f>
        <v>Comprado / Esperando entrega</v>
      </c>
      <c r="E933" s="4" t="str">
        <f aca="false">Def_Status_Montagem!$B$4</f>
        <v>Contratada (inclui etiqueta)</v>
      </c>
      <c r="F933" s="7"/>
      <c r="G933" s="8"/>
      <c r="H933" s="7" t="str">
        <f aca="false" t="array" ref="H933:H933">INDEX(Def_Instancias_Equipamentos!$E$2:$E$4986, MATCH(K933, Def_Instancias_Equipamentos!$D$2:$D$4986, 0), 1)</f>
        <v>SI-01SA</v>
      </c>
      <c r="I933" s="8" t="str">
        <f aca="false" t="array" ref="I933:I933">INDEX(Def_Instancias_Equipamentos!$E$2:$E$4986, MATCH(L933, Def_Instancias_Equipamentos!$D$2:$D$4986, 0), 1)</f>
        <v>SI-01SA</v>
      </c>
      <c r="J933" s="8" t="str">
        <f aca="false">IF(H933=I933, "INTERNO", "EXTERNO")</f>
        <v>INTERNO</v>
      </c>
      <c r="K933" s="9" t="str">
        <f aca="false">Def_Instancias_Equipamentos!$D$531</f>
        <v>SI-01SA:DI-BPMPkup-2</v>
      </c>
      <c r="L933" s="4" t="str">
        <f aca="false">Def_Instancias_Equipamentos!$D$1053</f>
        <v>SI-01SA:DI-BPMSigPatch-2</v>
      </c>
      <c r="M933" s="10" t="s">
        <v>72</v>
      </c>
      <c r="N933" s="17" t="s">
        <v>86</v>
      </c>
      <c r="O933" s="9" t="str">
        <f aca="false">Def_Sistemas_Conectores_Cabos!$B$8</f>
        <v>SMA-RP 50-ohm</v>
      </c>
      <c r="P933" s="4" t="str">
        <f aca="false">Def_Sistemas_Conectores_Cabos!$B$8</f>
        <v>SMA-RP 50-ohm</v>
      </c>
      <c r="Q933" s="8" t="s">
        <v>87</v>
      </c>
      <c r="R933" s="11" t="n">
        <v>0.5</v>
      </c>
      <c r="S933" s="11" t="n">
        <v>0.5</v>
      </c>
      <c r="T933" s="4" t="str">
        <f aca="false">Def_Sistemas_Conectores_Cabos!$C$8</f>
        <v>Cabo coaxial semi-rígido</v>
      </c>
      <c r="U933" s="18"/>
      <c r="V933" s="13"/>
    </row>
    <row r="934" customFormat="false" ht="15.75" hidden="true" customHeight="true" outlineLevel="0" collapsed="false">
      <c r="A934" s="4" t="str">
        <f aca="false">Def_Sistemas_Conectores_Cabos!$A$22</f>
        <v>BPM de elétrons</v>
      </c>
      <c r="B934" s="5" t="str">
        <f aca="false">Datas_Entregas!$A$3</f>
        <v>BTS/Anel</v>
      </c>
      <c r="C934" s="6" t="n">
        <f aca="false" t="array" ref="C934:C934">INDEX(Datas_Entregas!$B$2:$B$100, MATCH(B934, Datas_Entregas!$A$2:$A$100, 0), 1)</f>
        <v>43296</v>
      </c>
      <c r="D934" s="5" t="str">
        <f aca="false">Def_Status_Montagem!$A$4</f>
        <v>Comprado / Esperando entrega</v>
      </c>
      <c r="E934" s="4" t="str">
        <f aca="false">Def_Status_Montagem!$B$4</f>
        <v>Contratada (inclui etiqueta)</v>
      </c>
      <c r="F934" s="7"/>
      <c r="G934" s="8"/>
      <c r="H934" s="7" t="str">
        <f aca="false" t="array" ref="H934:H934">INDEX(Def_Instancias_Equipamentos!$E$2:$E$4986, MATCH(K934, Def_Instancias_Equipamentos!$D$2:$D$4986, 0), 1)</f>
        <v>SI-02C1</v>
      </c>
      <c r="I934" s="8" t="str">
        <f aca="false" t="array" ref="I934:I934">INDEX(Def_Instancias_Equipamentos!$E$2:$E$4986, MATCH(L934, Def_Instancias_Equipamentos!$D$2:$D$4986, 0), 1)</f>
        <v>SI-02C1</v>
      </c>
      <c r="J934" s="8" t="str">
        <f aca="false">IF(H934=I934, "INTERNO", "EXTERNO")</f>
        <v>INTERNO</v>
      </c>
      <c r="K934" s="9" t="str">
        <f aca="false">Def_Instancias_Equipamentos!$D$378</f>
        <v>SI-02C1:DI-BPMPkup-1</v>
      </c>
      <c r="L934" s="4" t="str">
        <f aca="false">Def_Instancias_Equipamentos!$D$900</f>
        <v>SI-02C1:DI-BPMSigPatch-1</v>
      </c>
      <c r="M934" s="10" t="s">
        <v>72</v>
      </c>
      <c r="N934" s="17" t="s">
        <v>86</v>
      </c>
      <c r="O934" s="9" t="str">
        <f aca="false">Def_Sistemas_Conectores_Cabos!$B$8</f>
        <v>SMA-RP 50-ohm</v>
      </c>
      <c r="P934" s="4" t="str">
        <f aca="false">Def_Sistemas_Conectores_Cabos!$B$8</f>
        <v>SMA-RP 50-ohm</v>
      </c>
      <c r="Q934" s="8" t="s">
        <v>87</v>
      </c>
      <c r="R934" s="11" t="n">
        <v>0.5</v>
      </c>
      <c r="S934" s="11" t="n">
        <v>0.5</v>
      </c>
      <c r="T934" s="4" t="str">
        <f aca="false">Def_Sistemas_Conectores_Cabos!$C$8</f>
        <v>Cabo coaxial semi-rígido</v>
      </c>
      <c r="U934" s="18"/>
      <c r="V934" s="13"/>
    </row>
    <row r="935" customFormat="false" ht="15.75" hidden="true" customHeight="true" outlineLevel="0" collapsed="false">
      <c r="A935" s="4" t="str">
        <f aca="false">Def_Sistemas_Conectores_Cabos!$A$22</f>
        <v>BPM de elétrons</v>
      </c>
      <c r="B935" s="5" t="str">
        <f aca="false">Datas_Entregas!$A$3</f>
        <v>BTS/Anel</v>
      </c>
      <c r="C935" s="6" t="n">
        <f aca="false" t="array" ref="C935:C935">INDEX(Datas_Entregas!$B$2:$B$100, MATCH(B935, Datas_Entregas!$A$2:$A$100, 0), 1)</f>
        <v>43296</v>
      </c>
      <c r="D935" s="5" t="str">
        <f aca="false">Def_Status_Montagem!$A$4</f>
        <v>Comprado / Esperando entrega</v>
      </c>
      <c r="E935" s="4" t="str">
        <f aca="false">Def_Status_Montagem!$B$4</f>
        <v>Contratada (inclui etiqueta)</v>
      </c>
      <c r="F935" s="7"/>
      <c r="G935" s="8"/>
      <c r="H935" s="7" t="str">
        <f aca="false" t="array" ref="H935:H935">INDEX(Def_Instancias_Equipamentos!$E$2:$E$4986, MATCH(K935, Def_Instancias_Equipamentos!$D$2:$D$4986, 0), 1)</f>
        <v>SI-02C1</v>
      </c>
      <c r="I935" s="8" t="str">
        <f aca="false" t="array" ref="I935:I935">INDEX(Def_Instancias_Equipamentos!$E$2:$E$4986, MATCH(L935, Def_Instancias_Equipamentos!$D$2:$D$4986, 0), 1)</f>
        <v>SI-02C1</v>
      </c>
      <c r="J935" s="8" t="str">
        <f aca="false">IF(H935=I935, "INTERNO", "EXTERNO")</f>
        <v>INTERNO</v>
      </c>
      <c r="K935" s="9" t="str">
        <f aca="false">Def_Instancias_Equipamentos!$D$379</f>
        <v>SI-02C1:DI-BPMPkup-2</v>
      </c>
      <c r="L935" s="4" t="str">
        <f aca="false">Def_Instancias_Equipamentos!$D$901</f>
        <v>SI-02C1:DI-BPMSigPatch-2</v>
      </c>
      <c r="M935" s="10" t="s">
        <v>72</v>
      </c>
      <c r="N935" s="17" t="s">
        <v>86</v>
      </c>
      <c r="O935" s="9" t="str">
        <f aca="false">Def_Sistemas_Conectores_Cabos!$B$8</f>
        <v>SMA-RP 50-ohm</v>
      </c>
      <c r="P935" s="4" t="str">
        <f aca="false">Def_Sistemas_Conectores_Cabos!$B$8</f>
        <v>SMA-RP 50-ohm</v>
      </c>
      <c r="Q935" s="8" t="s">
        <v>87</v>
      </c>
      <c r="R935" s="11" t="n">
        <v>0.5</v>
      </c>
      <c r="S935" s="11" t="n">
        <v>0.5</v>
      </c>
      <c r="T935" s="4" t="str">
        <f aca="false">Def_Sistemas_Conectores_Cabos!$C$8</f>
        <v>Cabo coaxial semi-rígido</v>
      </c>
      <c r="U935" s="18"/>
      <c r="V935" s="13"/>
    </row>
    <row r="936" customFormat="false" ht="15.75" hidden="true" customHeight="true" outlineLevel="0" collapsed="false">
      <c r="A936" s="4" t="str">
        <f aca="false">Def_Sistemas_Conectores_Cabos!$A$22</f>
        <v>BPM de elétrons</v>
      </c>
      <c r="B936" s="5" t="str">
        <f aca="false">Datas_Entregas!$A$3</f>
        <v>BTS/Anel</v>
      </c>
      <c r="C936" s="6" t="n">
        <f aca="false" t="array" ref="C936:C936">INDEX(Datas_Entregas!$B$2:$B$100, MATCH(B936, Datas_Entregas!$A$2:$A$100, 0), 1)</f>
        <v>43296</v>
      </c>
      <c r="D936" s="5" t="str">
        <f aca="false">Def_Status_Montagem!$A$4</f>
        <v>Comprado / Esperando entrega</v>
      </c>
      <c r="E936" s="4" t="str">
        <f aca="false">Def_Status_Montagem!$B$4</f>
        <v>Contratada (inclui etiqueta)</v>
      </c>
      <c r="F936" s="7"/>
      <c r="G936" s="8"/>
      <c r="H936" s="7" t="str">
        <f aca="false" t="array" ref="H936:H936">INDEX(Def_Instancias_Equipamentos!$E$2:$E$4986, MATCH(K936, Def_Instancias_Equipamentos!$D$2:$D$4986, 0), 1)</f>
        <v>SI-02C2</v>
      </c>
      <c r="I936" s="8" t="str">
        <f aca="false" t="array" ref="I936:I936">INDEX(Def_Instancias_Equipamentos!$E$2:$E$4986, MATCH(L936, Def_Instancias_Equipamentos!$D$2:$D$4986, 0), 1)</f>
        <v>SI-02C2</v>
      </c>
      <c r="J936" s="8" t="str">
        <f aca="false">IF(H936=I936, "INTERNO", "EXTERNO")</f>
        <v>INTERNO</v>
      </c>
      <c r="K936" s="9" t="str">
        <f aca="false">Def_Instancias_Equipamentos!$D$380</f>
        <v>SI-02C2:DI-BPMPkup</v>
      </c>
      <c r="L936" s="4" t="str">
        <f aca="false">Def_Instancias_Equipamentos!$D$902</f>
        <v>SI-02C2:DI-BPMSigPatch</v>
      </c>
      <c r="M936" s="10" t="s">
        <v>72</v>
      </c>
      <c r="N936" s="17" t="s">
        <v>86</v>
      </c>
      <c r="O936" s="9" t="str">
        <f aca="false">Def_Sistemas_Conectores_Cabos!$B$8</f>
        <v>SMA-RP 50-ohm</v>
      </c>
      <c r="P936" s="4" t="str">
        <f aca="false">Def_Sistemas_Conectores_Cabos!$B$8</f>
        <v>SMA-RP 50-ohm</v>
      </c>
      <c r="Q936" s="8" t="s">
        <v>87</v>
      </c>
      <c r="R936" s="11" t="n">
        <v>0.5</v>
      </c>
      <c r="S936" s="11" t="n">
        <v>0.5</v>
      </c>
      <c r="T936" s="4" t="str">
        <f aca="false">Def_Sistemas_Conectores_Cabos!$C$8</f>
        <v>Cabo coaxial semi-rígido</v>
      </c>
      <c r="U936" s="18"/>
      <c r="V936" s="13"/>
    </row>
    <row r="937" customFormat="false" ht="15.75" hidden="true" customHeight="true" outlineLevel="0" collapsed="false">
      <c r="A937" s="4" t="str">
        <f aca="false">Def_Sistemas_Conectores_Cabos!$A$22</f>
        <v>BPM de elétrons</v>
      </c>
      <c r="B937" s="5" t="str">
        <f aca="false">Datas_Entregas!$A$3</f>
        <v>BTS/Anel</v>
      </c>
      <c r="C937" s="6" t="n">
        <f aca="false" t="array" ref="C937:C937">INDEX(Datas_Entregas!$B$2:$B$100, MATCH(B937, Datas_Entregas!$A$2:$A$100, 0), 1)</f>
        <v>43296</v>
      </c>
      <c r="D937" s="5" t="str">
        <f aca="false">Def_Status_Montagem!$A$4</f>
        <v>Comprado / Esperando entrega</v>
      </c>
      <c r="E937" s="4" t="str">
        <f aca="false">Def_Status_Montagem!$B$4</f>
        <v>Contratada (inclui etiqueta)</v>
      </c>
      <c r="F937" s="7"/>
      <c r="G937" s="8"/>
      <c r="H937" s="7" t="str">
        <f aca="false" t="array" ref="H937:H937">INDEX(Def_Instancias_Equipamentos!$E$2:$E$4986, MATCH(K937, Def_Instancias_Equipamentos!$D$2:$D$4986, 0), 1)</f>
        <v>SI-02C3</v>
      </c>
      <c r="I937" s="8" t="str">
        <f aca="false" t="array" ref="I937:I937">INDEX(Def_Instancias_Equipamentos!$E$2:$E$4986, MATCH(L937, Def_Instancias_Equipamentos!$D$2:$D$4986, 0), 1)</f>
        <v>SI-02C3</v>
      </c>
      <c r="J937" s="8" t="str">
        <f aca="false">IF(H937=I937, "INTERNO", "EXTERNO")</f>
        <v>INTERNO</v>
      </c>
      <c r="K937" s="9" t="str">
        <f aca="false">Def_Instancias_Equipamentos!$D$381</f>
        <v>SI-02C3:DI-BPMPkup-1</v>
      </c>
      <c r="L937" s="4" t="str">
        <f aca="false">Def_Instancias_Equipamentos!$D$903</f>
        <v>SI-02C3:DI-BPMSigPatch-1</v>
      </c>
      <c r="M937" s="10" t="s">
        <v>72</v>
      </c>
      <c r="N937" s="17" t="s">
        <v>86</v>
      </c>
      <c r="O937" s="9" t="str">
        <f aca="false">Def_Sistemas_Conectores_Cabos!$B$8</f>
        <v>SMA-RP 50-ohm</v>
      </c>
      <c r="P937" s="4" t="str">
        <f aca="false">Def_Sistemas_Conectores_Cabos!$B$8</f>
        <v>SMA-RP 50-ohm</v>
      </c>
      <c r="Q937" s="8" t="s">
        <v>87</v>
      </c>
      <c r="R937" s="11" t="n">
        <v>0.5</v>
      </c>
      <c r="S937" s="11" t="n">
        <v>0.5</v>
      </c>
      <c r="T937" s="4" t="str">
        <f aca="false">Def_Sistemas_Conectores_Cabos!$C$8</f>
        <v>Cabo coaxial semi-rígido</v>
      </c>
      <c r="U937" s="18"/>
      <c r="V937" s="13"/>
    </row>
    <row r="938" customFormat="false" ht="15.75" hidden="true" customHeight="true" outlineLevel="0" collapsed="false">
      <c r="A938" s="4" t="str">
        <f aca="false">Def_Sistemas_Conectores_Cabos!$A$22</f>
        <v>BPM de elétrons</v>
      </c>
      <c r="B938" s="5" t="str">
        <f aca="false">Datas_Entregas!$A$3</f>
        <v>BTS/Anel</v>
      </c>
      <c r="C938" s="6" t="n">
        <f aca="false" t="array" ref="C938:C938">INDEX(Datas_Entregas!$B$2:$B$100, MATCH(B938, Datas_Entregas!$A$2:$A$100, 0), 1)</f>
        <v>43296</v>
      </c>
      <c r="D938" s="5" t="str">
        <f aca="false">Def_Status_Montagem!$A$4</f>
        <v>Comprado / Esperando entrega</v>
      </c>
      <c r="E938" s="4" t="str">
        <f aca="false">Def_Status_Montagem!$B$4</f>
        <v>Contratada (inclui etiqueta)</v>
      </c>
      <c r="F938" s="7"/>
      <c r="G938" s="8"/>
      <c r="H938" s="7" t="str">
        <f aca="false" t="array" ref="H938:H938">INDEX(Def_Instancias_Equipamentos!$E$2:$E$4986, MATCH(K938, Def_Instancias_Equipamentos!$D$2:$D$4986, 0), 1)</f>
        <v>SI-02C3</v>
      </c>
      <c r="I938" s="8" t="str">
        <f aca="false" t="array" ref="I938:I938">INDEX(Def_Instancias_Equipamentos!$E$2:$E$4986, MATCH(L938, Def_Instancias_Equipamentos!$D$2:$D$4986, 0), 1)</f>
        <v>SI-02C3</v>
      </c>
      <c r="J938" s="8" t="str">
        <f aca="false">IF(H938=I938, "INTERNO", "EXTERNO")</f>
        <v>INTERNO</v>
      </c>
      <c r="K938" s="9" t="str">
        <f aca="false">Def_Instancias_Equipamentos!$D$382</f>
        <v>SI-02C3:DI-BPMPkup-2</v>
      </c>
      <c r="L938" s="4" t="str">
        <f aca="false">Def_Instancias_Equipamentos!$D$904</f>
        <v>SI-02C3:DI-BPMSigPatch-2</v>
      </c>
      <c r="M938" s="10" t="s">
        <v>72</v>
      </c>
      <c r="N938" s="17" t="s">
        <v>86</v>
      </c>
      <c r="O938" s="9" t="str">
        <f aca="false">Def_Sistemas_Conectores_Cabos!$B$8</f>
        <v>SMA-RP 50-ohm</v>
      </c>
      <c r="P938" s="4" t="str">
        <f aca="false">Def_Sistemas_Conectores_Cabos!$B$8</f>
        <v>SMA-RP 50-ohm</v>
      </c>
      <c r="Q938" s="8" t="s">
        <v>87</v>
      </c>
      <c r="R938" s="11" t="n">
        <v>0.5</v>
      </c>
      <c r="S938" s="11" t="n">
        <v>0.5</v>
      </c>
      <c r="T938" s="4" t="str">
        <f aca="false">Def_Sistemas_Conectores_Cabos!$C$8</f>
        <v>Cabo coaxial semi-rígido</v>
      </c>
      <c r="U938" s="18"/>
      <c r="V938" s="13"/>
    </row>
    <row r="939" customFormat="false" ht="15.75" hidden="true" customHeight="true" outlineLevel="0" collapsed="false">
      <c r="A939" s="4" t="str">
        <f aca="false">Def_Sistemas_Conectores_Cabos!$A$22</f>
        <v>BPM de elétrons</v>
      </c>
      <c r="B939" s="5" t="str">
        <f aca="false">Datas_Entregas!$A$3</f>
        <v>BTS/Anel</v>
      </c>
      <c r="C939" s="6" t="n">
        <f aca="false" t="array" ref="C939:C939">INDEX(Datas_Entregas!$B$2:$B$100, MATCH(B939, Datas_Entregas!$A$2:$A$100, 0), 1)</f>
        <v>43296</v>
      </c>
      <c r="D939" s="5" t="str">
        <f aca="false">Def_Status_Montagem!$A$4</f>
        <v>Comprado / Esperando entrega</v>
      </c>
      <c r="E939" s="4" t="str">
        <f aca="false">Def_Status_Montagem!$B$4</f>
        <v>Contratada (inclui etiqueta)</v>
      </c>
      <c r="F939" s="7"/>
      <c r="G939" s="8"/>
      <c r="H939" s="7" t="str">
        <f aca="false" t="array" ref="H939:H939">INDEX(Def_Instancias_Equipamentos!$E$2:$E$4986, MATCH(K939, Def_Instancias_Equipamentos!$D$2:$D$4986, 0), 1)</f>
        <v>SI-02C4</v>
      </c>
      <c r="I939" s="8" t="str">
        <f aca="false" t="array" ref="I939:I939">INDEX(Def_Instancias_Equipamentos!$E$2:$E$4986, MATCH(L939, Def_Instancias_Equipamentos!$D$2:$D$4986, 0), 1)</f>
        <v>SI-02C4</v>
      </c>
      <c r="J939" s="8" t="str">
        <f aca="false">IF(H939=I939, "INTERNO", "EXTERNO")</f>
        <v>INTERNO</v>
      </c>
      <c r="K939" s="9" t="str">
        <f aca="false">Def_Instancias_Equipamentos!$D$383</f>
        <v>SI-02C4:DI-BPMPkup</v>
      </c>
      <c r="L939" s="4" t="str">
        <f aca="false">Def_Instancias_Equipamentos!$D$905</f>
        <v>SI-02C4:DI-BPMSigPatch</v>
      </c>
      <c r="M939" s="10" t="s">
        <v>72</v>
      </c>
      <c r="N939" s="17" t="s">
        <v>86</v>
      </c>
      <c r="O939" s="9" t="str">
        <f aca="false">Def_Sistemas_Conectores_Cabos!$B$8</f>
        <v>SMA-RP 50-ohm</v>
      </c>
      <c r="P939" s="4" t="str">
        <f aca="false">Def_Sistemas_Conectores_Cabos!$B$8</f>
        <v>SMA-RP 50-ohm</v>
      </c>
      <c r="Q939" s="8" t="s">
        <v>87</v>
      </c>
      <c r="R939" s="11" t="n">
        <v>0.5</v>
      </c>
      <c r="S939" s="11" t="n">
        <v>0.5</v>
      </c>
      <c r="T939" s="4" t="str">
        <f aca="false">Def_Sistemas_Conectores_Cabos!$C$8</f>
        <v>Cabo coaxial semi-rígido</v>
      </c>
      <c r="U939" s="18"/>
      <c r="V939" s="13"/>
    </row>
    <row r="940" customFormat="false" ht="15.75" hidden="true" customHeight="true" outlineLevel="0" collapsed="false">
      <c r="A940" s="4" t="str">
        <f aca="false">Def_Sistemas_Conectores_Cabos!$A$22</f>
        <v>BPM de elétrons</v>
      </c>
      <c r="B940" s="5" t="str">
        <f aca="false">Datas_Entregas!$A$3</f>
        <v>BTS/Anel</v>
      </c>
      <c r="C940" s="6" t="n">
        <f aca="false" t="array" ref="C940:C940">INDEX(Datas_Entregas!$B$2:$B$100, MATCH(B940, Datas_Entregas!$A$2:$A$100, 0), 1)</f>
        <v>43296</v>
      </c>
      <c r="D940" s="5" t="str">
        <f aca="false">Def_Status_Montagem!$A$4</f>
        <v>Comprado / Esperando entrega</v>
      </c>
      <c r="E940" s="4" t="str">
        <f aca="false">Def_Status_Montagem!$B$4</f>
        <v>Contratada (inclui etiqueta)</v>
      </c>
      <c r="F940" s="7"/>
      <c r="G940" s="8"/>
      <c r="H940" s="7" t="str">
        <f aca="false" t="array" ref="H940:H940">INDEX(Def_Instancias_Equipamentos!$E$2:$E$4986, MATCH(K940, Def_Instancias_Equipamentos!$D$2:$D$4986, 0), 1)</f>
        <v>SI-02M1</v>
      </c>
      <c r="I940" s="8" t="str">
        <f aca="false" t="array" ref="I940:I940">INDEX(Def_Instancias_Equipamentos!$E$2:$E$4986, MATCH(L940, Def_Instancias_Equipamentos!$D$2:$D$4986, 0), 1)</f>
        <v>SI-02M1</v>
      </c>
      <c r="J940" s="8" t="str">
        <f aca="false">IF(H940=I940, "INTERNO", "EXTERNO")</f>
        <v>INTERNO</v>
      </c>
      <c r="K940" s="9" t="str">
        <f aca="false">Def_Instancias_Equipamentos!$D$384</f>
        <v>SI-02M1:DI-BPMPkup</v>
      </c>
      <c r="L940" s="4" t="str">
        <f aca="false">Def_Instancias_Equipamentos!$D$906</f>
        <v>SI-02M1:DI-BPMSigPatch</v>
      </c>
      <c r="M940" s="10" t="s">
        <v>72</v>
      </c>
      <c r="N940" s="17" t="s">
        <v>86</v>
      </c>
      <c r="O940" s="9" t="str">
        <f aca="false">Def_Sistemas_Conectores_Cabos!$B$8</f>
        <v>SMA-RP 50-ohm</v>
      </c>
      <c r="P940" s="4" t="str">
        <f aca="false">Def_Sistemas_Conectores_Cabos!$B$8</f>
        <v>SMA-RP 50-ohm</v>
      </c>
      <c r="Q940" s="8" t="s">
        <v>87</v>
      </c>
      <c r="R940" s="11" t="n">
        <v>0.5</v>
      </c>
      <c r="S940" s="11" t="n">
        <v>0.5</v>
      </c>
      <c r="T940" s="4" t="str">
        <f aca="false">Def_Sistemas_Conectores_Cabos!$C$8</f>
        <v>Cabo coaxial semi-rígido</v>
      </c>
      <c r="U940" s="18"/>
      <c r="V940" s="13"/>
    </row>
    <row r="941" customFormat="false" ht="15.75" hidden="true" customHeight="true" outlineLevel="0" collapsed="false">
      <c r="A941" s="4" t="str">
        <f aca="false">Def_Sistemas_Conectores_Cabos!$A$22</f>
        <v>BPM de elétrons</v>
      </c>
      <c r="B941" s="5" t="str">
        <f aca="false">Datas_Entregas!$A$3</f>
        <v>BTS/Anel</v>
      </c>
      <c r="C941" s="6" t="n">
        <f aca="false" t="array" ref="C941:C941">INDEX(Datas_Entregas!$B$2:$B$100, MATCH(B941, Datas_Entregas!$A$2:$A$100, 0), 1)</f>
        <v>43296</v>
      </c>
      <c r="D941" s="5" t="str">
        <f aca="false">Def_Status_Montagem!$A$4</f>
        <v>Comprado / Esperando entrega</v>
      </c>
      <c r="E941" s="4" t="str">
        <f aca="false">Def_Status_Montagem!$B$4</f>
        <v>Contratada (inclui etiqueta)</v>
      </c>
      <c r="F941" s="7"/>
      <c r="G941" s="8"/>
      <c r="H941" s="7" t="str">
        <f aca="false" t="array" ref="H941:H941">INDEX(Def_Instancias_Equipamentos!$E$2:$E$4986, MATCH(K941, Def_Instancias_Equipamentos!$D$2:$D$4986, 0), 1)</f>
        <v>SI-02M2</v>
      </c>
      <c r="I941" s="8" t="str">
        <f aca="false" t="array" ref="I941:I941">INDEX(Def_Instancias_Equipamentos!$E$2:$E$4986, MATCH(L941, Def_Instancias_Equipamentos!$D$2:$D$4986, 0), 1)</f>
        <v>SI-02M2</v>
      </c>
      <c r="J941" s="8" t="str">
        <f aca="false">IF(H941=I941, "INTERNO", "EXTERNO")</f>
        <v>INTERNO</v>
      </c>
      <c r="K941" s="9" t="str">
        <f aca="false">Def_Instancias_Equipamentos!$D$385</f>
        <v>SI-02M2:DI-BPMPkup</v>
      </c>
      <c r="L941" s="4" t="str">
        <f aca="false">Def_Instancias_Equipamentos!$D$907</f>
        <v>SI-02M2:DI-BPMSigPatch</v>
      </c>
      <c r="M941" s="10" t="s">
        <v>72</v>
      </c>
      <c r="N941" s="17" t="s">
        <v>86</v>
      </c>
      <c r="O941" s="9" t="str">
        <f aca="false">Def_Sistemas_Conectores_Cabos!$B$8</f>
        <v>SMA-RP 50-ohm</v>
      </c>
      <c r="P941" s="4" t="str">
        <f aca="false">Def_Sistemas_Conectores_Cabos!$B$8</f>
        <v>SMA-RP 50-ohm</v>
      </c>
      <c r="Q941" s="8" t="s">
        <v>87</v>
      </c>
      <c r="R941" s="11" t="n">
        <v>0.5</v>
      </c>
      <c r="S941" s="11" t="n">
        <v>0.5</v>
      </c>
      <c r="T941" s="4" t="str">
        <f aca="false">Def_Sistemas_Conectores_Cabos!$C$8</f>
        <v>Cabo coaxial semi-rígido</v>
      </c>
      <c r="U941" s="18"/>
      <c r="V941" s="13"/>
    </row>
    <row r="942" customFormat="false" ht="15.75" hidden="true" customHeight="true" outlineLevel="0" collapsed="false">
      <c r="A942" s="4" t="str">
        <f aca="false">Def_Sistemas_Conectores_Cabos!$A$22</f>
        <v>BPM de elétrons</v>
      </c>
      <c r="B942" s="5" t="str">
        <f aca="false">Datas_Entregas!$A$3</f>
        <v>BTS/Anel</v>
      </c>
      <c r="C942" s="6" t="n">
        <f aca="false" t="array" ref="C942:C942">INDEX(Datas_Entregas!$B$2:$B$100, MATCH(B942, Datas_Entregas!$A$2:$A$100, 0), 1)</f>
        <v>43296</v>
      </c>
      <c r="D942" s="5" t="str">
        <f aca="false">Def_Status_Montagem!$A$4</f>
        <v>Comprado / Esperando entrega</v>
      </c>
      <c r="E942" s="4" t="str">
        <f aca="false">Def_Status_Montagem!$B$4</f>
        <v>Contratada (inclui etiqueta)</v>
      </c>
      <c r="F942" s="7"/>
      <c r="G942" s="8"/>
      <c r="H942" s="7" t="str">
        <f aca="false" t="array" ref="H942:H942">INDEX(Def_Instancias_Equipamentos!$E$2:$E$4986, MATCH(K942, Def_Instancias_Equipamentos!$D$2:$D$4986, 0), 1)</f>
        <v>SI-02SB</v>
      </c>
      <c r="I942" s="8" t="str">
        <f aca="false" t="array" ref="I942:I942">INDEX(Def_Instancias_Equipamentos!$E$2:$E$4986, MATCH(L942, Def_Instancias_Equipamentos!$D$2:$D$4986, 0), 1)</f>
        <v>SI-02SB</v>
      </c>
      <c r="J942" s="8" t="str">
        <f aca="false">IF(H942=I942, "INTERNO", "EXTERNO")</f>
        <v>INTERNO</v>
      </c>
      <c r="K942" s="9" t="str">
        <f aca="false">Def_Instancias_Equipamentos!$D$532</f>
        <v>SI-02SB:DI-BPMPkup-1</v>
      </c>
      <c r="L942" s="4" t="str">
        <f aca="false">Def_Instancias_Equipamentos!$D$1054</f>
        <v>SI-02SB:DI-BPMSigPatch-1</v>
      </c>
      <c r="M942" s="10" t="s">
        <v>72</v>
      </c>
      <c r="N942" s="17" t="s">
        <v>86</v>
      </c>
      <c r="O942" s="9" t="str">
        <f aca="false">Def_Sistemas_Conectores_Cabos!$B$8</f>
        <v>SMA-RP 50-ohm</v>
      </c>
      <c r="P942" s="4" t="str">
        <f aca="false">Def_Sistemas_Conectores_Cabos!$B$8</f>
        <v>SMA-RP 50-ohm</v>
      </c>
      <c r="Q942" s="8" t="s">
        <v>87</v>
      </c>
      <c r="R942" s="11" t="n">
        <v>0.5</v>
      </c>
      <c r="S942" s="11" t="n">
        <v>0.5</v>
      </c>
      <c r="T942" s="4" t="str">
        <f aca="false">Def_Sistemas_Conectores_Cabos!$C$8</f>
        <v>Cabo coaxial semi-rígido</v>
      </c>
      <c r="U942" s="18"/>
      <c r="V942" s="13"/>
    </row>
    <row r="943" customFormat="false" ht="15.75" hidden="true" customHeight="true" outlineLevel="0" collapsed="false">
      <c r="A943" s="4" t="str">
        <f aca="false">Def_Sistemas_Conectores_Cabos!$A$22</f>
        <v>BPM de elétrons</v>
      </c>
      <c r="B943" s="5" t="str">
        <f aca="false">Datas_Entregas!$A$3</f>
        <v>BTS/Anel</v>
      </c>
      <c r="C943" s="6" t="n">
        <f aca="false" t="array" ref="C943:C943">INDEX(Datas_Entregas!$B$2:$B$100, MATCH(B943, Datas_Entregas!$A$2:$A$100, 0), 1)</f>
        <v>43296</v>
      </c>
      <c r="D943" s="5" t="str">
        <f aca="false">Def_Status_Montagem!$A$4</f>
        <v>Comprado / Esperando entrega</v>
      </c>
      <c r="E943" s="4" t="str">
        <f aca="false">Def_Status_Montagem!$B$4</f>
        <v>Contratada (inclui etiqueta)</v>
      </c>
      <c r="F943" s="7"/>
      <c r="G943" s="8"/>
      <c r="H943" s="7" t="str">
        <f aca="false" t="array" ref="H943:H943">INDEX(Def_Instancias_Equipamentos!$E$2:$E$4986, MATCH(K943, Def_Instancias_Equipamentos!$D$2:$D$4986, 0), 1)</f>
        <v>SI-02SB</v>
      </c>
      <c r="I943" s="8" t="str">
        <f aca="false" t="array" ref="I943:I943">INDEX(Def_Instancias_Equipamentos!$E$2:$E$4986, MATCH(L943, Def_Instancias_Equipamentos!$D$2:$D$4986, 0), 1)</f>
        <v>SI-02SB</v>
      </c>
      <c r="J943" s="8" t="str">
        <f aca="false">IF(H943=I943, "INTERNO", "EXTERNO")</f>
        <v>INTERNO</v>
      </c>
      <c r="K943" s="9" t="str">
        <f aca="false">Def_Instancias_Equipamentos!$D$533</f>
        <v>SI-02SB:DI-BPMPkup-2</v>
      </c>
      <c r="L943" s="4" t="str">
        <f aca="false">Def_Instancias_Equipamentos!$D$1055</f>
        <v>SI-02SB:DI-BPMSigPatch-2</v>
      </c>
      <c r="M943" s="10" t="s">
        <v>72</v>
      </c>
      <c r="N943" s="17" t="s">
        <v>86</v>
      </c>
      <c r="O943" s="9" t="str">
        <f aca="false">Def_Sistemas_Conectores_Cabos!$B$8</f>
        <v>SMA-RP 50-ohm</v>
      </c>
      <c r="P943" s="4" t="str">
        <f aca="false">Def_Sistemas_Conectores_Cabos!$B$8</f>
        <v>SMA-RP 50-ohm</v>
      </c>
      <c r="Q943" s="8" t="s">
        <v>87</v>
      </c>
      <c r="R943" s="11" t="n">
        <v>0.5</v>
      </c>
      <c r="S943" s="11" t="n">
        <v>0.5</v>
      </c>
      <c r="T943" s="4" t="str">
        <f aca="false">Def_Sistemas_Conectores_Cabos!$C$8</f>
        <v>Cabo coaxial semi-rígido</v>
      </c>
      <c r="U943" s="18"/>
      <c r="V943" s="13"/>
    </row>
    <row r="944" customFormat="false" ht="15.75" hidden="true" customHeight="true" outlineLevel="0" collapsed="false">
      <c r="A944" s="4" t="str">
        <f aca="false">Def_Sistemas_Conectores_Cabos!$A$22</f>
        <v>BPM de elétrons</v>
      </c>
      <c r="B944" s="5" t="str">
        <f aca="false">Datas_Entregas!$A$3</f>
        <v>BTS/Anel</v>
      </c>
      <c r="C944" s="6" t="n">
        <f aca="false" t="array" ref="C944:C944">INDEX(Datas_Entregas!$B$2:$B$100, MATCH(B944, Datas_Entregas!$A$2:$A$100, 0), 1)</f>
        <v>43296</v>
      </c>
      <c r="D944" s="5" t="str">
        <f aca="false">Def_Status_Montagem!$A$4</f>
        <v>Comprado / Esperando entrega</v>
      </c>
      <c r="E944" s="4" t="str">
        <f aca="false">Def_Status_Montagem!$B$4</f>
        <v>Contratada (inclui etiqueta)</v>
      </c>
      <c r="F944" s="7"/>
      <c r="G944" s="8"/>
      <c r="H944" s="7" t="str">
        <f aca="false" t="array" ref="H944:H944">INDEX(Def_Instancias_Equipamentos!$E$2:$E$4986, MATCH(K944, Def_Instancias_Equipamentos!$D$2:$D$4986, 0), 1)</f>
        <v>SI-03C1</v>
      </c>
      <c r="I944" s="8" t="str">
        <f aca="false" t="array" ref="I944:I944">INDEX(Def_Instancias_Equipamentos!$E$2:$E$4986, MATCH(L944, Def_Instancias_Equipamentos!$D$2:$D$4986, 0), 1)</f>
        <v>SI-03C1</v>
      </c>
      <c r="J944" s="8" t="str">
        <f aca="false">IF(H944=I944, "INTERNO", "EXTERNO")</f>
        <v>INTERNO</v>
      </c>
      <c r="K944" s="9" t="str">
        <f aca="false">Def_Instancias_Equipamentos!$D$386</f>
        <v>SI-03C1:DI-BPMPkup-1</v>
      </c>
      <c r="L944" s="4" t="str">
        <f aca="false">Def_Instancias_Equipamentos!$D$908</f>
        <v>SI-03C1:DI-BPMSigPatch-1</v>
      </c>
      <c r="M944" s="10" t="s">
        <v>72</v>
      </c>
      <c r="N944" s="17" t="s">
        <v>86</v>
      </c>
      <c r="O944" s="9" t="str">
        <f aca="false">Def_Sistemas_Conectores_Cabos!$B$8</f>
        <v>SMA-RP 50-ohm</v>
      </c>
      <c r="P944" s="4" t="str">
        <f aca="false">Def_Sistemas_Conectores_Cabos!$B$8</f>
        <v>SMA-RP 50-ohm</v>
      </c>
      <c r="Q944" s="8" t="s">
        <v>87</v>
      </c>
      <c r="R944" s="11" t="n">
        <v>0.5</v>
      </c>
      <c r="S944" s="11" t="n">
        <v>0.5</v>
      </c>
      <c r="T944" s="4" t="str">
        <f aca="false">Def_Sistemas_Conectores_Cabos!$C$8</f>
        <v>Cabo coaxial semi-rígido</v>
      </c>
      <c r="U944" s="18"/>
      <c r="V944" s="13"/>
    </row>
    <row r="945" customFormat="false" ht="15.75" hidden="true" customHeight="true" outlineLevel="0" collapsed="false">
      <c r="A945" s="4" t="str">
        <f aca="false">Def_Sistemas_Conectores_Cabos!$A$22</f>
        <v>BPM de elétrons</v>
      </c>
      <c r="B945" s="5" t="str">
        <f aca="false">Datas_Entregas!$A$3</f>
        <v>BTS/Anel</v>
      </c>
      <c r="C945" s="6" t="n">
        <f aca="false" t="array" ref="C945:C945">INDEX(Datas_Entregas!$B$2:$B$100, MATCH(B945, Datas_Entregas!$A$2:$A$100, 0), 1)</f>
        <v>43296</v>
      </c>
      <c r="D945" s="5" t="str">
        <f aca="false">Def_Status_Montagem!$A$4</f>
        <v>Comprado / Esperando entrega</v>
      </c>
      <c r="E945" s="4" t="str">
        <f aca="false">Def_Status_Montagem!$B$4</f>
        <v>Contratada (inclui etiqueta)</v>
      </c>
      <c r="F945" s="7"/>
      <c r="G945" s="8"/>
      <c r="H945" s="7" t="str">
        <f aca="false" t="array" ref="H945:H945">INDEX(Def_Instancias_Equipamentos!$E$2:$E$4986, MATCH(K945, Def_Instancias_Equipamentos!$D$2:$D$4986, 0), 1)</f>
        <v>SI-03C1</v>
      </c>
      <c r="I945" s="8" t="str">
        <f aca="false" t="array" ref="I945:I945">INDEX(Def_Instancias_Equipamentos!$E$2:$E$4986, MATCH(L945, Def_Instancias_Equipamentos!$D$2:$D$4986, 0), 1)</f>
        <v>SI-03C1</v>
      </c>
      <c r="J945" s="8" t="str">
        <f aca="false">IF(H945=I945, "INTERNO", "EXTERNO")</f>
        <v>INTERNO</v>
      </c>
      <c r="K945" s="9" t="str">
        <f aca="false">Def_Instancias_Equipamentos!$D$387</f>
        <v>SI-03C1:DI-BPMPkup-2</v>
      </c>
      <c r="L945" s="4" t="str">
        <f aca="false">Def_Instancias_Equipamentos!$D$909</f>
        <v>SI-03C1:DI-BPMSigPatch-2</v>
      </c>
      <c r="M945" s="10" t="s">
        <v>72</v>
      </c>
      <c r="N945" s="17" t="s">
        <v>86</v>
      </c>
      <c r="O945" s="9" t="str">
        <f aca="false">Def_Sistemas_Conectores_Cabos!$B$8</f>
        <v>SMA-RP 50-ohm</v>
      </c>
      <c r="P945" s="4" t="str">
        <f aca="false">Def_Sistemas_Conectores_Cabos!$B$8</f>
        <v>SMA-RP 50-ohm</v>
      </c>
      <c r="Q945" s="8" t="s">
        <v>87</v>
      </c>
      <c r="R945" s="11" t="n">
        <v>0.5</v>
      </c>
      <c r="S945" s="11" t="n">
        <v>0.5</v>
      </c>
      <c r="T945" s="4" t="str">
        <f aca="false">Def_Sistemas_Conectores_Cabos!$C$8</f>
        <v>Cabo coaxial semi-rígido</v>
      </c>
      <c r="U945" s="18"/>
      <c r="V945" s="13"/>
    </row>
    <row r="946" customFormat="false" ht="15.75" hidden="true" customHeight="true" outlineLevel="0" collapsed="false">
      <c r="A946" s="4" t="str">
        <f aca="false">Def_Sistemas_Conectores_Cabos!$A$22</f>
        <v>BPM de elétrons</v>
      </c>
      <c r="B946" s="5" t="str">
        <f aca="false">Datas_Entregas!$A$3</f>
        <v>BTS/Anel</v>
      </c>
      <c r="C946" s="6" t="n">
        <f aca="false" t="array" ref="C946:C946">INDEX(Datas_Entregas!$B$2:$B$100, MATCH(B946, Datas_Entregas!$A$2:$A$100, 0), 1)</f>
        <v>43296</v>
      </c>
      <c r="D946" s="5" t="str">
        <f aca="false">Def_Status_Montagem!$A$4</f>
        <v>Comprado / Esperando entrega</v>
      </c>
      <c r="E946" s="4" t="str">
        <f aca="false">Def_Status_Montagem!$B$4</f>
        <v>Contratada (inclui etiqueta)</v>
      </c>
      <c r="F946" s="7"/>
      <c r="G946" s="8"/>
      <c r="H946" s="7" t="str">
        <f aca="false" t="array" ref="H946:H946">INDEX(Def_Instancias_Equipamentos!$E$2:$E$4986, MATCH(K946, Def_Instancias_Equipamentos!$D$2:$D$4986, 0), 1)</f>
        <v>SI-03C2</v>
      </c>
      <c r="I946" s="8" t="str">
        <f aca="false" t="array" ref="I946:I946">INDEX(Def_Instancias_Equipamentos!$E$2:$E$4986, MATCH(L946, Def_Instancias_Equipamentos!$D$2:$D$4986, 0), 1)</f>
        <v>SI-03C2</v>
      </c>
      <c r="J946" s="8" t="str">
        <f aca="false">IF(H946=I946, "INTERNO", "EXTERNO")</f>
        <v>INTERNO</v>
      </c>
      <c r="K946" s="9" t="str">
        <f aca="false">Def_Instancias_Equipamentos!$D$388</f>
        <v>SI-03C2:DI-BPMPkup</v>
      </c>
      <c r="L946" s="4" t="str">
        <f aca="false">Def_Instancias_Equipamentos!$D$910</f>
        <v>SI-03C2:DI-BPMSigPatch</v>
      </c>
      <c r="M946" s="10" t="s">
        <v>72</v>
      </c>
      <c r="N946" s="17" t="s">
        <v>86</v>
      </c>
      <c r="O946" s="9" t="str">
        <f aca="false">Def_Sistemas_Conectores_Cabos!$B$8</f>
        <v>SMA-RP 50-ohm</v>
      </c>
      <c r="P946" s="4" t="str">
        <f aca="false">Def_Sistemas_Conectores_Cabos!$B$8</f>
        <v>SMA-RP 50-ohm</v>
      </c>
      <c r="Q946" s="8" t="s">
        <v>87</v>
      </c>
      <c r="R946" s="11" t="n">
        <v>0.5</v>
      </c>
      <c r="S946" s="11" t="n">
        <v>0.5</v>
      </c>
      <c r="T946" s="4" t="str">
        <f aca="false">Def_Sistemas_Conectores_Cabos!$C$8</f>
        <v>Cabo coaxial semi-rígido</v>
      </c>
      <c r="U946" s="18"/>
      <c r="V946" s="13"/>
    </row>
    <row r="947" customFormat="false" ht="15.75" hidden="true" customHeight="true" outlineLevel="0" collapsed="false">
      <c r="A947" s="4" t="str">
        <f aca="false">Def_Sistemas_Conectores_Cabos!$A$22</f>
        <v>BPM de elétrons</v>
      </c>
      <c r="B947" s="5" t="str">
        <f aca="false">Datas_Entregas!$A$3</f>
        <v>BTS/Anel</v>
      </c>
      <c r="C947" s="6" t="n">
        <f aca="false" t="array" ref="C947:C947">INDEX(Datas_Entregas!$B$2:$B$100, MATCH(B947, Datas_Entregas!$A$2:$A$100, 0), 1)</f>
        <v>43296</v>
      </c>
      <c r="D947" s="5" t="str">
        <f aca="false">Def_Status_Montagem!$A$4</f>
        <v>Comprado / Esperando entrega</v>
      </c>
      <c r="E947" s="4" t="str">
        <f aca="false">Def_Status_Montagem!$B$4</f>
        <v>Contratada (inclui etiqueta)</v>
      </c>
      <c r="F947" s="7"/>
      <c r="G947" s="8"/>
      <c r="H947" s="7" t="str">
        <f aca="false" t="array" ref="H947:H947">INDEX(Def_Instancias_Equipamentos!$E$2:$E$4986, MATCH(K947, Def_Instancias_Equipamentos!$D$2:$D$4986, 0), 1)</f>
        <v>SI-03C3</v>
      </c>
      <c r="I947" s="8" t="str">
        <f aca="false" t="array" ref="I947:I947">INDEX(Def_Instancias_Equipamentos!$E$2:$E$4986, MATCH(L947, Def_Instancias_Equipamentos!$D$2:$D$4986, 0), 1)</f>
        <v>SI-03C3</v>
      </c>
      <c r="J947" s="8" t="str">
        <f aca="false">IF(H947=I947, "INTERNO", "EXTERNO")</f>
        <v>INTERNO</v>
      </c>
      <c r="K947" s="9" t="str">
        <f aca="false">Def_Instancias_Equipamentos!$D$389</f>
        <v>SI-03C3:DI-BPMPkup-1</v>
      </c>
      <c r="L947" s="4" t="str">
        <f aca="false">Def_Instancias_Equipamentos!$D$911</f>
        <v>SI-03C3:DI-BPMSigPatch-1</v>
      </c>
      <c r="M947" s="10" t="s">
        <v>72</v>
      </c>
      <c r="N947" s="17" t="s">
        <v>86</v>
      </c>
      <c r="O947" s="9" t="str">
        <f aca="false">Def_Sistemas_Conectores_Cabos!$B$8</f>
        <v>SMA-RP 50-ohm</v>
      </c>
      <c r="P947" s="4" t="str">
        <f aca="false">Def_Sistemas_Conectores_Cabos!$B$8</f>
        <v>SMA-RP 50-ohm</v>
      </c>
      <c r="Q947" s="8" t="s">
        <v>87</v>
      </c>
      <c r="R947" s="11" t="n">
        <v>0.5</v>
      </c>
      <c r="S947" s="11" t="n">
        <v>0.5</v>
      </c>
      <c r="T947" s="4" t="str">
        <f aca="false">Def_Sistemas_Conectores_Cabos!$C$8</f>
        <v>Cabo coaxial semi-rígido</v>
      </c>
      <c r="U947" s="18"/>
      <c r="V947" s="13"/>
    </row>
    <row r="948" customFormat="false" ht="15.75" hidden="true" customHeight="true" outlineLevel="0" collapsed="false">
      <c r="A948" s="4" t="str">
        <f aca="false">Def_Sistemas_Conectores_Cabos!$A$22</f>
        <v>BPM de elétrons</v>
      </c>
      <c r="B948" s="5" t="str">
        <f aca="false">Datas_Entregas!$A$3</f>
        <v>BTS/Anel</v>
      </c>
      <c r="C948" s="6" t="n">
        <f aca="false" t="array" ref="C948:C948">INDEX(Datas_Entregas!$B$2:$B$100, MATCH(B948, Datas_Entregas!$A$2:$A$100, 0), 1)</f>
        <v>43296</v>
      </c>
      <c r="D948" s="5" t="str">
        <f aca="false">Def_Status_Montagem!$A$4</f>
        <v>Comprado / Esperando entrega</v>
      </c>
      <c r="E948" s="4" t="str">
        <f aca="false">Def_Status_Montagem!$B$4</f>
        <v>Contratada (inclui etiqueta)</v>
      </c>
      <c r="F948" s="7"/>
      <c r="G948" s="8"/>
      <c r="H948" s="7" t="str">
        <f aca="false" t="array" ref="H948:H948">INDEX(Def_Instancias_Equipamentos!$E$2:$E$4986, MATCH(K948, Def_Instancias_Equipamentos!$D$2:$D$4986, 0), 1)</f>
        <v>SI-03C3</v>
      </c>
      <c r="I948" s="8" t="str">
        <f aca="false" t="array" ref="I948:I948">INDEX(Def_Instancias_Equipamentos!$E$2:$E$4986, MATCH(L948, Def_Instancias_Equipamentos!$D$2:$D$4986, 0), 1)</f>
        <v>SI-03C3</v>
      </c>
      <c r="J948" s="8" t="str">
        <f aca="false">IF(H948=I948, "INTERNO", "EXTERNO")</f>
        <v>INTERNO</v>
      </c>
      <c r="K948" s="9" t="str">
        <f aca="false">Def_Instancias_Equipamentos!$D$390</f>
        <v>SI-03C3:DI-BPMPkup-2</v>
      </c>
      <c r="L948" s="4" t="str">
        <f aca="false">Def_Instancias_Equipamentos!$D$912</f>
        <v>SI-03C3:DI-BPMSigPatch-2</v>
      </c>
      <c r="M948" s="10" t="s">
        <v>72</v>
      </c>
      <c r="N948" s="17" t="s">
        <v>86</v>
      </c>
      <c r="O948" s="9" t="str">
        <f aca="false">Def_Sistemas_Conectores_Cabos!$B$8</f>
        <v>SMA-RP 50-ohm</v>
      </c>
      <c r="P948" s="4" t="str">
        <f aca="false">Def_Sistemas_Conectores_Cabos!$B$8</f>
        <v>SMA-RP 50-ohm</v>
      </c>
      <c r="Q948" s="8" t="s">
        <v>87</v>
      </c>
      <c r="R948" s="11" t="n">
        <v>0.5</v>
      </c>
      <c r="S948" s="11" t="n">
        <v>0.5</v>
      </c>
      <c r="T948" s="4" t="str">
        <f aca="false">Def_Sistemas_Conectores_Cabos!$C$8</f>
        <v>Cabo coaxial semi-rígido</v>
      </c>
      <c r="U948" s="18"/>
      <c r="V948" s="13"/>
    </row>
    <row r="949" customFormat="false" ht="15.75" hidden="true" customHeight="true" outlineLevel="0" collapsed="false">
      <c r="A949" s="4" t="str">
        <f aca="false">Def_Sistemas_Conectores_Cabos!$A$22</f>
        <v>BPM de elétrons</v>
      </c>
      <c r="B949" s="5" t="str">
        <f aca="false">Datas_Entregas!$A$3</f>
        <v>BTS/Anel</v>
      </c>
      <c r="C949" s="6" t="n">
        <f aca="false" t="array" ref="C949:C949">INDEX(Datas_Entregas!$B$2:$B$100, MATCH(B949, Datas_Entregas!$A$2:$A$100, 0), 1)</f>
        <v>43296</v>
      </c>
      <c r="D949" s="5" t="str">
        <f aca="false">Def_Status_Montagem!$A$4</f>
        <v>Comprado / Esperando entrega</v>
      </c>
      <c r="E949" s="4" t="str">
        <f aca="false">Def_Status_Montagem!$B$4</f>
        <v>Contratada (inclui etiqueta)</v>
      </c>
      <c r="F949" s="7"/>
      <c r="G949" s="8"/>
      <c r="H949" s="7" t="str">
        <f aca="false" t="array" ref="H949:H949">INDEX(Def_Instancias_Equipamentos!$E$2:$E$4986, MATCH(K949, Def_Instancias_Equipamentos!$D$2:$D$4986, 0), 1)</f>
        <v>SI-03C4</v>
      </c>
      <c r="I949" s="8" t="str">
        <f aca="false" t="array" ref="I949:I949">INDEX(Def_Instancias_Equipamentos!$E$2:$E$4986, MATCH(L949, Def_Instancias_Equipamentos!$D$2:$D$4986, 0), 1)</f>
        <v>SI-03C4</v>
      </c>
      <c r="J949" s="8" t="str">
        <f aca="false">IF(H949=I949, "INTERNO", "EXTERNO")</f>
        <v>INTERNO</v>
      </c>
      <c r="K949" s="9" t="str">
        <f aca="false">Def_Instancias_Equipamentos!$D$391</f>
        <v>SI-03C4:DI-BPMPkup</v>
      </c>
      <c r="L949" s="4" t="str">
        <f aca="false">Def_Instancias_Equipamentos!$D$913</f>
        <v>SI-03C4:DI-BPMSigPatch</v>
      </c>
      <c r="M949" s="10" t="s">
        <v>72</v>
      </c>
      <c r="N949" s="17" t="s">
        <v>86</v>
      </c>
      <c r="O949" s="9" t="str">
        <f aca="false">Def_Sistemas_Conectores_Cabos!$B$8</f>
        <v>SMA-RP 50-ohm</v>
      </c>
      <c r="P949" s="4" t="str">
        <f aca="false">Def_Sistemas_Conectores_Cabos!$B$8</f>
        <v>SMA-RP 50-ohm</v>
      </c>
      <c r="Q949" s="8" t="s">
        <v>87</v>
      </c>
      <c r="R949" s="11" t="n">
        <v>0.5</v>
      </c>
      <c r="S949" s="11" t="n">
        <v>0.5</v>
      </c>
      <c r="T949" s="4" t="str">
        <f aca="false">Def_Sistemas_Conectores_Cabos!$C$8</f>
        <v>Cabo coaxial semi-rígido</v>
      </c>
      <c r="U949" s="18"/>
      <c r="V949" s="13"/>
    </row>
    <row r="950" customFormat="false" ht="15.75" hidden="true" customHeight="true" outlineLevel="0" collapsed="false">
      <c r="A950" s="4" t="str">
        <f aca="false">Def_Sistemas_Conectores_Cabos!$A$22</f>
        <v>BPM de elétrons</v>
      </c>
      <c r="B950" s="5" t="str">
        <f aca="false">Datas_Entregas!$A$3</f>
        <v>BTS/Anel</v>
      </c>
      <c r="C950" s="6" t="n">
        <f aca="false" t="array" ref="C950:C950">INDEX(Datas_Entregas!$B$2:$B$100, MATCH(B950, Datas_Entregas!$A$2:$A$100, 0), 1)</f>
        <v>43296</v>
      </c>
      <c r="D950" s="5" t="str">
        <f aca="false">Def_Status_Montagem!$A$4</f>
        <v>Comprado / Esperando entrega</v>
      </c>
      <c r="E950" s="4" t="str">
        <f aca="false">Def_Status_Montagem!$B$4</f>
        <v>Contratada (inclui etiqueta)</v>
      </c>
      <c r="F950" s="7"/>
      <c r="G950" s="8"/>
      <c r="H950" s="7" t="str">
        <f aca="false" t="array" ref="H950:H950">INDEX(Def_Instancias_Equipamentos!$E$2:$E$4986, MATCH(K950, Def_Instancias_Equipamentos!$D$2:$D$4986, 0), 1)</f>
        <v>SI-03M1</v>
      </c>
      <c r="I950" s="8" t="str">
        <f aca="false" t="array" ref="I950:I950">INDEX(Def_Instancias_Equipamentos!$E$2:$E$4986, MATCH(L950, Def_Instancias_Equipamentos!$D$2:$D$4986, 0), 1)</f>
        <v>SI-03M1</v>
      </c>
      <c r="J950" s="8" t="str">
        <f aca="false">IF(H950=I950, "INTERNO", "EXTERNO")</f>
        <v>INTERNO</v>
      </c>
      <c r="K950" s="9" t="str">
        <f aca="false">Def_Instancias_Equipamentos!$D$392</f>
        <v>SI-03M1:DI-BPMPkup</v>
      </c>
      <c r="L950" s="4" t="str">
        <f aca="false">Def_Instancias_Equipamentos!$D$914</f>
        <v>SI-03M1:DI-BPMSigPatch</v>
      </c>
      <c r="M950" s="10" t="s">
        <v>72</v>
      </c>
      <c r="N950" s="17" t="s">
        <v>86</v>
      </c>
      <c r="O950" s="9" t="str">
        <f aca="false">Def_Sistemas_Conectores_Cabos!$B$8</f>
        <v>SMA-RP 50-ohm</v>
      </c>
      <c r="P950" s="4" t="str">
        <f aca="false">Def_Sistemas_Conectores_Cabos!$B$8</f>
        <v>SMA-RP 50-ohm</v>
      </c>
      <c r="Q950" s="8" t="s">
        <v>87</v>
      </c>
      <c r="R950" s="11" t="n">
        <v>0.5</v>
      </c>
      <c r="S950" s="11" t="n">
        <v>0.5</v>
      </c>
      <c r="T950" s="4" t="str">
        <f aca="false">Def_Sistemas_Conectores_Cabos!$C$8</f>
        <v>Cabo coaxial semi-rígido</v>
      </c>
      <c r="U950" s="18"/>
      <c r="V950" s="13"/>
    </row>
    <row r="951" customFormat="false" ht="15.75" hidden="true" customHeight="true" outlineLevel="0" collapsed="false">
      <c r="A951" s="4" t="str">
        <f aca="false">Def_Sistemas_Conectores_Cabos!$A$22</f>
        <v>BPM de elétrons</v>
      </c>
      <c r="B951" s="5" t="str">
        <f aca="false">Datas_Entregas!$A$3</f>
        <v>BTS/Anel</v>
      </c>
      <c r="C951" s="6" t="n">
        <f aca="false" t="array" ref="C951:C951">INDEX(Datas_Entregas!$B$2:$B$100, MATCH(B951, Datas_Entregas!$A$2:$A$100, 0), 1)</f>
        <v>43296</v>
      </c>
      <c r="D951" s="5" t="str">
        <f aca="false">Def_Status_Montagem!$A$4</f>
        <v>Comprado / Esperando entrega</v>
      </c>
      <c r="E951" s="4" t="str">
        <f aca="false">Def_Status_Montagem!$B$4</f>
        <v>Contratada (inclui etiqueta)</v>
      </c>
      <c r="F951" s="7"/>
      <c r="G951" s="8"/>
      <c r="H951" s="7" t="str">
        <f aca="false" t="array" ref="H951:H951">INDEX(Def_Instancias_Equipamentos!$E$2:$E$4986, MATCH(K951, Def_Instancias_Equipamentos!$D$2:$D$4986, 0), 1)</f>
        <v>SI-03M2</v>
      </c>
      <c r="I951" s="8" t="str">
        <f aca="false" t="array" ref="I951:I951">INDEX(Def_Instancias_Equipamentos!$E$2:$E$4986, MATCH(L951, Def_Instancias_Equipamentos!$D$2:$D$4986, 0), 1)</f>
        <v>SI-03M2</v>
      </c>
      <c r="J951" s="8" t="str">
        <f aca="false">IF(H951=I951, "INTERNO", "EXTERNO")</f>
        <v>INTERNO</v>
      </c>
      <c r="K951" s="9" t="str">
        <f aca="false">Def_Instancias_Equipamentos!$D$393</f>
        <v>SI-03M2:DI-BPMPkup</v>
      </c>
      <c r="L951" s="4" t="str">
        <f aca="false">Def_Instancias_Equipamentos!$D$915</f>
        <v>SI-03M2:DI-BPMSigPatch</v>
      </c>
      <c r="M951" s="10" t="s">
        <v>72</v>
      </c>
      <c r="N951" s="17" t="s">
        <v>86</v>
      </c>
      <c r="O951" s="9" t="str">
        <f aca="false">Def_Sistemas_Conectores_Cabos!$B$8</f>
        <v>SMA-RP 50-ohm</v>
      </c>
      <c r="P951" s="4" t="str">
        <f aca="false">Def_Sistemas_Conectores_Cabos!$B$8</f>
        <v>SMA-RP 50-ohm</v>
      </c>
      <c r="Q951" s="8" t="s">
        <v>87</v>
      </c>
      <c r="R951" s="11" t="n">
        <v>0.5</v>
      </c>
      <c r="S951" s="11" t="n">
        <v>0.5</v>
      </c>
      <c r="T951" s="4" t="str">
        <f aca="false">Def_Sistemas_Conectores_Cabos!$C$8</f>
        <v>Cabo coaxial semi-rígido</v>
      </c>
      <c r="U951" s="18"/>
      <c r="V951" s="13"/>
    </row>
    <row r="952" customFormat="false" ht="15.75" hidden="true" customHeight="true" outlineLevel="0" collapsed="false">
      <c r="A952" s="4" t="str">
        <f aca="false">Def_Sistemas_Conectores_Cabos!$A$22</f>
        <v>BPM de elétrons</v>
      </c>
      <c r="B952" s="5" t="str">
        <f aca="false">Datas_Entregas!$A$3</f>
        <v>BTS/Anel</v>
      </c>
      <c r="C952" s="6" t="n">
        <f aca="false" t="array" ref="C952:C952">INDEX(Datas_Entregas!$B$2:$B$100, MATCH(B952, Datas_Entregas!$A$2:$A$100, 0), 1)</f>
        <v>43296</v>
      </c>
      <c r="D952" s="5" t="str">
        <f aca="false">Def_Status_Montagem!$A$4</f>
        <v>Comprado / Esperando entrega</v>
      </c>
      <c r="E952" s="4" t="str">
        <f aca="false">Def_Status_Montagem!$B$4</f>
        <v>Contratada (inclui etiqueta)</v>
      </c>
      <c r="F952" s="7"/>
      <c r="G952" s="8"/>
      <c r="H952" s="7" t="str">
        <f aca="false" t="array" ref="H952:H952">INDEX(Def_Instancias_Equipamentos!$E$2:$E$4986, MATCH(K952, Def_Instancias_Equipamentos!$D$2:$D$4986, 0), 1)</f>
        <v>SI-03SP</v>
      </c>
      <c r="I952" s="8" t="str">
        <f aca="false" t="array" ref="I952:I952">INDEX(Def_Instancias_Equipamentos!$E$2:$E$4986, MATCH(L952, Def_Instancias_Equipamentos!$D$2:$D$4986, 0), 1)</f>
        <v>SI-03SP</v>
      </c>
      <c r="J952" s="8" t="str">
        <f aca="false">IF(H952=I952, "INTERNO", "EXTERNO")</f>
        <v>INTERNO</v>
      </c>
      <c r="K952" s="9" t="str">
        <f aca="false">Def_Instancias_Equipamentos!$D$534</f>
        <v>SI-03SP:DI-BPMPkup-1</v>
      </c>
      <c r="L952" s="4" t="str">
        <f aca="false">Def_Instancias_Equipamentos!$D$1056</f>
        <v>SI-03SP:DI-BPMSigPatch-1</v>
      </c>
      <c r="M952" s="10" t="s">
        <v>72</v>
      </c>
      <c r="N952" s="17" t="s">
        <v>86</v>
      </c>
      <c r="O952" s="9" t="str">
        <f aca="false">Def_Sistemas_Conectores_Cabos!$B$8</f>
        <v>SMA-RP 50-ohm</v>
      </c>
      <c r="P952" s="4" t="str">
        <f aca="false">Def_Sistemas_Conectores_Cabos!$B$8</f>
        <v>SMA-RP 50-ohm</v>
      </c>
      <c r="Q952" s="8" t="s">
        <v>87</v>
      </c>
      <c r="R952" s="11" t="n">
        <v>0.5</v>
      </c>
      <c r="S952" s="11" t="n">
        <v>0.5</v>
      </c>
      <c r="T952" s="4" t="str">
        <f aca="false">Def_Sistemas_Conectores_Cabos!$C$8</f>
        <v>Cabo coaxial semi-rígido</v>
      </c>
      <c r="U952" s="18"/>
      <c r="V952" s="13"/>
    </row>
    <row r="953" customFormat="false" ht="15.75" hidden="true" customHeight="true" outlineLevel="0" collapsed="false">
      <c r="A953" s="4" t="str">
        <f aca="false">Def_Sistemas_Conectores_Cabos!$A$22</f>
        <v>BPM de elétrons</v>
      </c>
      <c r="B953" s="5" t="str">
        <f aca="false">Datas_Entregas!$A$3</f>
        <v>BTS/Anel</v>
      </c>
      <c r="C953" s="6" t="n">
        <f aca="false" t="array" ref="C953:C953">INDEX(Datas_Entregas!$B$2:$B$100, MATCH(B953, Datas_Entregas!$A$2:$A$100, 0), 1)</f>
        <v>43296</v>
      </c>
      <c r="D953" s="5" t="str">
        <f aca="false">Def_Status_Montagem!$A$4</f>
        <v>Comprado / Esperando entrega</v>
      </c>
      <c r="E953" s="4" t="str">
        <f aca="false">Def_Status_Montagem!$B$4</f>
        <v>Contratada (inclui etiqueta)</v>
      </c>
      <c r="F953" s="7"/>
      <c r="G953" s="8"/>
      <c r="H953" s="7" t="str">
        <f aca="false" t="array" ref="H953:H953">INDEX(Def_Instancias_Equipamentos!$E$2:$E$4986, MATCH(K953, Def_Instancias_Equipamentos!$D$2:$D$4986, 0), 1)</f>
        <v>SI-03SP</v>
      </c>
      <c r="I953" s="8" t="str">
        <f aca="false" t="array" ref="I953:I953">INDEX(Def_Instancias_Equipamentos!$E$2:$E$4986, MATCH(L953, Def_Instancias_Equipamentos!$D$2:$D$4986, 0), 1)</f>
        <v>SI-03SP</v>
      </c>
      <c r="J953" s="8" t="str">
        <f aca="false">IF(H953=I953, "INTERNO", "EXTERNO")</f>
        <v>INTERNO</v>
      </c>
      <c r="K953" s="9" t="str">
        <f aca="false">Def_Instancias_Equipamentos!$D$535</f>
        <v>SI-03SP:DI-BPMPkup-2</v>
      </c>
      <c r="L953" s="4" t="str">
        <f aca="false">Def_Instancias_Equipamentos!$D$1057</f>
        <v>SI-03SP:DI-BPMSigPatch-2</v>
      </c>
      <c r="M953" s="10" t="s">
        <v>72</v>
      </c>
      <c r="N953" s="17" t="s">
        <v>86</v>
      </c>
      <c r="O953" s="9" t="str">
        <f aca="false">Def_Sistemas_Conectores_Cabos!$B$8</f>
        <v>SMA-RP 50-ohm</v>
      </c>
      <c r="P953" s="4" t="str">
        <f aca="false">Def_Sistemas_Conectores_Cabos!$B$8</f>
        <v>SMA-RP 50-ohm</v>
      </c>
      <c r="Q953" s="8" t="s">
        <v>87</v>
      </c>
      <c r="R953" s="11" t="n">
        <v>0.5</v>
      </c>
      <c r="S953" s="11" t="n">
        <v>0.5</v>
      </c>
      <c r="T953" s="4" t="str">
        <f aca="false">Def_Sistemas_Conectores_Cabos!$C$8</f>
        <v>Cabo coaxial semi-rígido</v>
      </c>
      <c r="U953" s="18"/>
      <c r="V953" s="13"/>
    </row>
    <row r="954" customFormat="false" ht="15.75" hidden="true" customHeight="true" outlineLevel="0" collapsed="false">
      <c r="A954" s="4" t="str">
        <f aca="false">Def_Sistemas_Conectores_Cabos!$A$22</f>
        <v>BPM de elétrons</v>
      </c>
      <c r="B954" s="5" t="str">
        <f aca="false">Datas_Entregas!$A$3</f>
        <v>BTS/Anel</v>
      </c>
      <c r="C954" s="6" t="n">
        <f aca="false" t="array" ref="C954:C954">INDEX(Datas_Entregas!$B$2:$B$100, MATCH(B954, Datas_Entregas!$A$2:$A$100, 0), 1)</f>
        <v>43296</v>
      </c>
      <c r="D954" s="5" t="str">
        <f aca="false">Def_Status_Montagem!$A$4</f>
        <v>Comprado / Esperando entrega</v>
      </c>
      <c r="E954" s="4" t="str">
        <f aca="false">Def_Status_Montagem!$B$4</f>
        <v>Contratada (inclui etiqueta)</v>
      </c>
      <c r="F954" s="7"/>
      <c r="G954" s="8"/>
      <c r="H954" s="7" t="str">
        <f aca="false" t="array" ref="H954:H954">INDEX(Def_Instancias_Equipamentos!$E$2:$E$4986, MATCH(K954, Def_Instancias_Equipamentos!$D$2:$D$4986, 0), 1)</f>
        <v>SI-04C1</v>
      </c>
      <c r="I954" s="8" t="str">
        <f aca="false" t="array" ref="I954:I954">INDEX(Def_Instancias_Equipamentos!$E$2:$E$4986, MATCH(L954, Def_Instancias_Equipamentos!$D$2:$D$4986, 0), 1)</f>
        <v>SI-04C1</v>
      </c>
      <c r="J954" s="8" t="str">
        <f aca="false">IF(H954=I954, "INTERNO", "EXTERNO")</f>
        <v>INTERNO</v>
      </c>
      <c r="K954" s="9" t="str">
        <f aca="false">Def_Instancias_Equipamentos!$D$394</f>
        <v>SI-04C1:DI-BPMPkup-1</v>
      </c>
      <c r="L954" s="4" t="str">
        <f aca="false">Def_Instancias_Equipamentos!$D$916</f>
        <v>SI-04C1:DI-BPMSigPatch-1</v>
      </c>
      <c r="M954" s="10" t="s">
        <v>72</v>
      </c>
      <c r="N954" s="17" t="s">
        <v>86</v>
      </c>
      <c r="O954" s="9" t="str">
        <f aca="false">Def_Sistemas_Conectores_Cabos!$B$8</f>
        <v>SMA-RP 50-ohm</v>
      </c>
      <c r="P954" s="4" t="str">
        <f aca="false">Def_Sistemas_Conectores_Cabos!$B$8</f>
        <v>SMA-RP 50-ohm</v>
      </c>
      <c r="Q954" s="8" t="s">
        <v>87</v>
      </c>
      <c r="R954" s="11" t="n">
        <v>0.5</v>
      </c>
      <c r="S954" s="11" t="n">
        <v>0.5</v>
      </c>
      <c r="T954" s="4" t="str">
        <f aca="false">Def_Sistemas_Conectores_Cabos!$C$8</f>
        <v>Cabo coaxial semi-rígido</v>
      </c>
      <c r="U954" s="18"/>
      <c r="V954" s="13"/>
    </row>
    <row r="955" customFormat="false" ht="15.75" hidden="true" customHeight="true" outlineLevel="0" collapsed="false">
      <c r="A955" s="4" t="str">
        <f aca="false">Def_Sistemas_Conectores_Cabos!$A$22</f>
        <v>BPM de elétrons</v>
      </c>
      <c r="B955" s="5" t="str">
        <f aca="false">Datas_Entregas!$A$3</f>
        <v>BTS/Anel</v>
      </c>
      <c r="C955" s="6" t="n">
        <f aca="false" t="array" ref="C955:C955">INDEX(Datas_Entregas!$B$2:$B$100, MATCH(B955, Datas_Entregas!$A$2:$A$100, 0), 1)</f>
        <v>43296</v>
      </c>
      <c r="D955" s="5" t="str">
        <f aca="false">Def_Status_Montagem!$A$4</f>
        <v>Comprado / Esperando entrega</v>
      </c>
      <c r="E955" s="4" t="str">
        <f aca="false">Def_Status_Montagem!$B$4</f>
        <v>Contratada (inclui etiqueta)</v>
      </c>
      <c r="F955" s="7"/>
      <c r="G955" s="8"/>
      <c r="H955" s="7" t="str">
        <f aca="false" t="array" ref="H955:H955">INDEX(Def_Instancias_Equipamentos!$E$2:$E$4986, MATCH(K955, Def_Instancias_Equipamentos!$D$2:$D$4986, 0), 1)</f>
        <v>SI-04C1</v>
      </c>
      <c r="I955" s="8" t="str">
        <f aca="false" t="array" ref="I955:I955">INDEX(Def_Instancias_Equipamentos!$E$2:$E$4986, MATCH(L955, Def_Instancias_Equipamentos!$D$2:$D$4986, 0), 1)</f>
        <v>SI-04C1</v>
      </c>
      <c r="J955" s="8" t="str">
        <f aca="false">IF(H955=I955, "INTERNO", "EXTERNO")</f>
        <v>INTERNO</v>
      </c>
      <c r="K955" s="9" t="str">
        <f aca="false">Def_Instancias_Equipamentos!$D$395</f>
        <v>SI-04C1:DI-BPMPkup-2</v>
      </c>
      <c r="L955" s="4" t="str">
        <f aca="false">Def_Instancias_Equipamentos!$D$917</f>
        <v>SI-04C1:DI-BPMSigPatch-2</v>
      </c>
      <c r="M955" s="10" t="s">
        <v>72</v>
      </c>
      <c r="N955" s="17" t="s">
        <v>86</v>
      </c>
      <c r="O955" s="9" t="str">
        <f aca="false">Def_Sistemas_Conectores_Cabos!$B$8</f>
        <v>SMA-RP 50-ohm</v>
      </c>
      <c r="P955" s="4" t="str">
        <f aca="false">Def_Sistemas_Conectores_Cabos!$B$8</f>
        <v>SMA-RP 50-ohm</v>
      </c>
      <c r="Q955" s="8" t="s">
        <v>87</v>
      </c>
      <c r="R955" s="11" t="n">
        <v>0.5</v>
      </c>
      <c r="S955" s="11" t="n">
        <v>0.5</v>
      </c>
      <c r="T955" s="4" t="str">
        <f aca="false">Def_Sistemas_Conectores_Cabos!$C$8</f>
        <v>Cabo coaxial semi-rígido</v>
      </c>
      <c r="U955" s="18"/>
      <c r="V955" s="13"/>
    </row>
    <row r="956" customFormat="false" ht="15.75" hidden="true" customHeight="true" outlineLevel="0" collapsed="false">
      <c r="A956" s="4" t="str">
        <f aca="false">Def_Sistemas_Conectores_Cabos!$A$22</f>
        <v>BPM de elétrons</v>
      </c>
      <c r="B956" s="5" t="str">
        <f aca="false">Datas_Entregas!$A$3</f>
        <v>BTS/Anel</v>
      </c>
      <c r="C956" s="6" t="n">
        <f aca="false" t="array" ref="C956:C956">INDEX(Datas_Entregas!$B$2:$B$100, MATCH(B956, Datas_Entregas!$A$2:$A$100, 0), 1)</f>
        <v>43296</v>
      </c>
      <c r="D956" s="5" t="str">
        <f aca="false">Def_Status_Montagem!$A$4</f>
        <v>Comprado / Esperando entrega</v>
      </c>
      <c r="E956" s="4" t="str">
        <f aca="false">Def_Status_Montagem!$B$4</f>
        <v>Contratada (inclui etiqueta)</v>
      </c>
      <c r="F956" s="7"/>
      <c r="G956" s="8"/>
      <c r="H956" s="7" t="str">
        <f aca="false" t="array" ref="H956:H956">INDEX(Def_Instancias_Equipamentos!$E$2:$E$4986, MATCH(K956, Def_Instancias_Equipamentos!$D$2:$D$4986, 0), 1)</f>
        <v>SI-04C2</v>
      </c>
      <c r="I956" s="8" t="str">
        <f aca="false" t="array" ref="I956:I956">INDEX(Def_Instancias_Equipamentos!$E$2:$E$4986, MATCH(L956, Def_Instancias_Equipamentos!$D$2:$D$4986, 0), 1)</f>
        <v>SI-04C2</v>
      </c>
      <c r="J956" s="8" t="str">
        <f aca="false">IF(H956=I956, "INTERNO", "EXTERNO")</f>
        <v>INTERNO</v>
      </c>
      <c r="K956" s="9" t="str">
        <f aca="false">Def_Instancias_Equipamentos!$D$396</f>
        <v>SI-04C2:DI-BPMPkup</v>
      </c>
      <c r="L956" s="4" t="str">
        <f aca="false">Def_Instancias_Equipamentos!$D$918</f>
        <v>SI-04C2:DI-BPMSigPatch</v>
      </c>
      <c r="M956" s="10" t="s">
        <v>72</v>
      </c>
      <c r="N956" s="17" t="s">
        <v>86</v>
      </c>
      <c r="O956" s="9" t="str">
        <f aca="false">Def_Sistemas_Conectores_Cabos!$B$8</f>
        <v>SMA-RP 50-ohm</v>
      </c>
      <c r="P956" s="4" t="str">
        <f aca="false">Def_Sistemas_Conectores_Cabos!$B$8</f>
        <v>SMA-RP 50-ohm</v>
      </c>
      <c r="Q956" s="8" t="s">
        <v>87</v>
      </c>
      <c r="R956" s="11" t="n">
        <v>0.5</v>
      </c>
      <c r="S956" s="11" t="n">
        <v>0.5</v>
      </c>
      <c r="T956" s="4" t="str">
        <f aca="false">Def_Sistemas_Conectores_Cabos!$C$8</f>
        <v>Cabo coaxial semi-rígido</v>
      </c>
      <c r="U956" s="18"/>
      <c r="V956" s="13"/>
    </row>
    <row r="957" customFormat="false" ht="15.75" hidden="true" customHeight="true" outlineLevel="0" collapsed="false">
      <c r="A957" s="4" t="str">
        <f aca="false">Def_Sistemas_Conectores_Cabos!$A$22</f>
        <v>BPM de elétrons</v>
      </c>
      <c r="B957" s="5" t="str">
        <f aca="false">Datas_Entregas!$A$3</f>
        <v>BTS/Anel</v>
      </c>
      <c r="C957" s="6" t="n">
        <f aca="false" t="array" ref="C957:C957">INDEX(Datas_Entregas!$B$2:$B$100, MATCH(B957, Datas_Entregas!$A$2:$A$100, 0), 1)</f>
        <v>43296</v>
      </c>
      <c r="D957" s="5" t="str">
        <f aca="false">Def_Status_Montagem!$A$4</f>
        <v>Comprado / Esperando entrega</v>
      </c>
      <c r="E957" s="4" t="str">
        <f aca="false">Def_Status_Montagem!$B$4</f>
        <v>Contratada (inclui etiqueta)</v>
      </c>
      <c r="F957" s="7"/>
      <c r="G957" s="8"/>
      <c r="H957" s="7" t="str">
        <f aca="false" t="array" ref="H957:H957">INDEX(Def_Instancias_Equipamentos!$E$2:$E$4986, MATCH(K957, Def_Instancias_Equipamentos!$D$2:$D$4986, 0), 1)</f>
        <v>SI-04C3</v>
      </c>
      <c r="I957" s="8" t="str">
        <f aca="false" t="array" ref="I957:I957">INDEX(Def_Instancias_Equipamentos!$E$2:$E$4986, MATCH(L957, Def_Instancias_Equipamentos!$D$2:$D$4986, 0), 1)</f>
        <v>SI-04C3</v>
      </c>
      <c r="J957" s="8" t="str">
        <f aca="false">IF(H957=I957, "INTERNO", "EXTERNO")</f>
        <v>INTERNO</v>
      </c>
      <c r="K957" s="9" t="str">
        <f aca="false">Def_Instancias_Equipamentos!$D$397</f>
        <v>SI-04C3:DI-BPMPkup-1</v>
      </c>
      <c r="L957" s="4" t="str">
        <f aca="false">Def_Instancias_Equipamentos!$D$919</f>
        <v>SI-04C3:DI-BPMSigPatch-1</v>
      </c>
      <c r="M957" s="10" t="s">
        <v>72</v>
      </c>
      <c r="N957" s="17" t="s">
        <v>86</v>
      </c>
      <c r="O957" s="9" t="str">
        <f aca="false">Def_Sistemas_Conectores_Cabos!$B$8</f>
        <v>SMA-RP 50-ohm</v>
      </c>
      <c r="P957" s="4" t="str">
        <f aca="false">Def_Sistemas_Conectores_Cabos!$B$8</f>
        <v>SMA-RP 50-ohm</v>
      </c>
      <c r="Q957" s="8" t="s">
        <v>87</v>
      </c>
      <c r="R957" s="11" t="n">
        <v>0.5</v>
      </c>
      <c r="S957" s="11" t="n">
        <v>0.5</v>
      </c>
      <c r="T957" s="4" t="str">
        <f aca="false">Def_Sistemas_Conectores_Cabos!$C$8</f>
        <v>Cabo coaxial semi-rígido</v>
      </c>
      <c r="U957" s="18"/>
      <c r="V957" s="13"/>
    </row>
    <row r="958" customFormat="false" ht="15.75" hidden="true" customHeight="true" outlineLevel="0" collapsed="false">
      <c r="A958" s="4" t="str">
        <f aca="false">Def_Sistemas_Conectores_Cabos!$A$22</f>
        <v>BPM de elétrons</v>
      </c>
      <c r="B958" s="5" t="str">
        <f aca="false">Datas_Entregas!$A$3</f>
        <v>BTS/Anel</v>
      </c>
      <c r="C958" s="6" t="n">
        <f aca="false" t="array" ref="C958:C958">INDEX(Datas_Entregas!$B$2:$B$100, MATCH(B958, Datas_Entregas!$A$2:$A$100, 0), 1)</f>
        <v>43296</v>
      </c>
      <c r="D958" s="5" t="str">
        <f aca="false">Def_Status_Montagem!$A$4</f>
        <v>Comprado / Esperando entrega</v>
      </c>
      <c r="E958" s="4" t="str">
        <f aca="false">Def_Status_Montagem!$B$4</f>
        <v>Contratada (inclui etiqueta)</v>
      </c>
      <c r="F958" s="7"/>
      <c r="G958" s="8"/>
      <c r="H958" s="7" t="str">
        <f aca="false" t="array" ref="H958:H958">INDEX(Def_Instancias_Equipamentos!$E$2:$E$4986, MATCH(K958, Def_Instancias_Equipamentos!$D$2:$D$4986, 0), 1)</f>
        <v>SI-04C3</v>
      </c>
      <c r="I958" s="8" t="str">
        <f aca="false" t="array" ref="I958:I958">INDEX(Def_Instancias_Equipamentos!$E$2:$E$4986, MATCH(L958, Def_Instancias_Equipamentos!$D$2:$D$4986, 0), 1)</f>
        <v>SI-04C3</v>
      </c>
      <c r="J958" s="8" t="str">
        <f aca="false">IF(H958=I958, "INTERNO", "EXTERNO")</f>
        <v>INTERNO</v>
      </c>
      <c r="K958" s="9" t="str">
        <f aca="false">Def_Instancias_Equipamentos!$D$398</f>
        <v>SI-04C3:DI-BPMPkup-2</v>
      </c>
      <c r="L958" s="4" t="str">
        <f aca="false">Def_Instancias_Equipamentos!$D$920</f>
        <v>SI-04C3:DI-BPMSigPatch-2</v>
      </c>
      <c r="M958" s="10" t="s">
        <v>72</v>
      </c>
      <c r="N958" s="17" t="s">
        <v>86</v>
      </c>
      <c r="O958" s="9" t="str">
        <f aca="false">Def_Sistemas_Conectores_Cabos!$B$8</f>
        <v>SMA-RP 50-ohm</v>
      </c>
      <c r="P958" s="4" t="str">
        <f aca="false">Def_Sistemas_Conectores_Cabos!$B$8</f>
        <v>SMA-RP 50-ohm</v>
      </c>
      <c r="Q958" s="8" t="s">
        <v>87</v>
      </c>
      <c r="R958" s="11" t="n">
        <v>0.5</v>
      </c>
      <c r="S958" s="11" t="n">
        <v>0.5</v>
      </c>
      <c r="T958" s="4" t="str">
        <f aca="false">Def_Sistemas_Conectores_Cabos!$C$8</f>
        <v>Cabo coaxial semi-rígido</v>
      </c>
      <c r="U958" s="18"/>
      <c r="V958" s="13"/>
    </row>
    <row r="959" customFormat="false" ht="15.75" hidden="true" customHeight="true" outlineLevel="0" collapsed="false">
      <c r="A959" s="4" t="str">
        <f aca="false">Def_Sistemas_Conectores_Cabos!$A$22</f>
        <v>BPM de elétrons</v>
      </c>
      <c r="B959" s="5" t="str">
        <f aca="false">Datas_Entregas!$A$3</f>
        <v>BTS/Anel</v>
      </c>
      <c r="C959" s="6" t="n">
        <f aca="false" t="array" ref="C959:C959">INDEX(Datas_Entregas!$B$2:$B$100, MATCH(B959, Datas_Entregas!$A$2:$A$100, 0), 1)</f>
        <v>43296</v>
      </c>
      <c r="D959" s="5" t="str">
        <f aca="false">Def_Status_Montagem!$A$4</f>
        <v>Comprado / Esperando entrega</v>
      </c>
      <c r="E959" s="4" t="str">
        <f aca="false">Def_Status_Montagem!$B$4</f>
        <v>Contratada (inclui etiqueta)</v>
      </c>
      <c r="F959" s="7"/>
      <c r="G959" s="8"/>
      <c r="H959" s="7" t="str">
        <f aca="false" t="array" ref="H959:H959">INDEX(Def_Instancias_Equipamentos!$E$2:$E$4986, MATCH(K959, Def_Instancias_Equipamentos!$D$2:$D$4986, 0), 1)</f>
        <v>SI-04C4</v>
      </c>
      <c r="I959" s="8" t="str">
        <f aca="false" t="array" ref="I959:I959">INDEX(Def_Instancias_Equipamentos!$E$2:$E$4986, MATCH(L959, Def_Instancias_Equipamentos!$D$2:$D$4986, 0), 1)</f>
        <v>SI-04C4</v>
      </c>
      <c r="J959" s="8" t="str">
        <f aca="false">IF(H959=I959, "INTERNO", "EXTERNO")</f>
        <v>INTERNO</v>
      </c>
      <c r="K959" s="9" t="str">
        <f aca="false">Def_Instancias_Equipamentos!$D$399</f>
        <v>SI-04C4:DI-BPMPkup</v>
      </c>
      <c r="L959" s="4" t="str">
        <f aca="false">Def_Instancias_Equipamentos!$D$921</f>
        <v>SI-04C4:DI-BPMSigPatch</v>
      </c>
      <c r="M959" s="10" t="s">
        <v>72</v>
      </c>
      <c r="N959" s="17" t="s">
        <v>86</v>
      </c>
      <c r="O959" s="9" t="str">
        <f aca="false">Def_Sistemas_Conectores_Cabos!$B$8</f>
        <v>SMA-RP 50-ohm</v>
      </c>
      <c r="P959" s="4" t="str">
        <f aca="false">Def_Sistemas_Conectores_Cabos!$B$8</f>
        <v>SMA-RP 50-ohm</v>
      </c>
      <c r="Q959" s="8" t="s">
        <v>87</v>
      </c>
      <c r="R959" s="11" t="n">
        <v>0.5</v>
      </c>
      <c r="S959" s="11" t="n">
        <v>0.5</v>
      </c>
      <c r="T959" s="4" t="str">
        <f aca="false">Def_Sistemas_Conectores_Cabos!$C$8</f>
        <v>Cabo coaxial semi-rígido</v>
      </c>
      <c r="U959" s="18"/>
      <c r="V959" s="13"/>
    </row>
    <row r="960" customFormat="false" ht="15.75" hidden="true" customHeight="true" outlineLevel="0" collapsed="false">
      <c r="A960" s="4" t="str">
        <f aca="false">Def_Sistemas_Conectores_Cabos!$A$22</f>
        <v>BPM de elétrons</v>
      </c>
      <c r="B960" s="5" t="str">
        <f aca="false">Datas_Entregas!$A$3</f>
        <v>BTS/Anel</v>
      </c>
      <c r="C960" s="6" t="n">
        <f aca="false" t="array" ref="C960:C960">INDEX(Datas_Entregas!$B$2:$B$100, MATCH(B960, Datas_Entregas!$A$2:$A$100, 0), 1)</f>
        <v>43296</v>
      </c>
      <c r="D960" s="5" t="str">
        <f aca="false">Def_Status_Montagem!$A$4</f>
        <v>Comprado / Esperando entrega</v>
      </c>
      <c r="E960" s="4" t="str">
        <f aca="false">Def_Status_Montagem!$B$4</f>
        <v>Contratada (inclui etiqueta)</v>
      </c>
      <c r="F960" s="7"/>
      <c r="G960" s="8"/>
      <c r="H960" s="7" t="str">
        <f aca="false" t="array" ref="H960:H960">INDEX(Def_Instancias_Equipamentos!$E$2:$E$4986, MATCH(K960, Def_Instancias_Equipamentos!$D$2:$D$4986, 0), 1)</f>
        <v>SI-04M1</v>
      </c>
      <c r="I960" s="8" t="str">
        <f aca="false" t="array" ref="I960:I960">INDEX(Def_Instancias_Equipamentos!$E$2:$E$4986, MATCH(L960, Def_Instancias_Equipamentos!$D$2:$D$4986, 0), 1)</f>
        <v>SI-04M1</v>
      </c>
      <c r="J960" s="8" t="str">
        <f aca="false">IF(H960=I960, "INTERNO", "EXTERNO")</f>
        <v>INTERNO</v>
      </c>
      <c r="K960" s="9" t="str">
        <f aca="false">Def_Instancias_Equipamentos!$D$400</f>
        <v>SI-04M1:DI-BPMPkup</v>
      </c>
      <c r="L960" s="4" t="str">
        <f aca="false">Def_Instancias_Equipamentos!$D$922</f>
        <v>SI-04M1:DI-BPMSigPatch</v>
      </c>
      <c r="M960" s="10" t="s">
        <v>72</v>
      </c>
      <c r="N960" s="17" t="s">
        <v>86</v>
      </c>
      <c r="O960" s="9" t="str">
        <f aca="false">Def_Sistemas_Conectores_Cabos!$B$8</f>
        <v>SMA-RP 50-ohm</v>
      </c>
      <c r="P960" s="4" t="str">
        <f aca="false">Def_Sistemas_Conectores_Cabos!$B$8</f>
        <v>SMA-RP 50-ohm</v>
      </c>
      <c r="Q960" s="8" t="s">
        <v>87</v>
      </c>
      <c r="R960" s="11" t="n">
        <v>0.5</v>
      </c>
      <c r="S960" s="11" t="n">
        <v>0.5</v>
      </c>
      <c r="T960" s="4" t="str">
        <f aca="false">Def_Sistemas_Conectores_Cabos!$C$8</f>
        <v>Cabo coaxial semi-rígido</v>
      </c>
      <c r="U960" s="18"/>
      <c r="V960" s="13"/>
    </row>
    <row r="961" customFormat="false" ht="15.75" hidden="true" customHeight="true" outlineLevel="0" collapsed="false">
      <c r="A961" s="4" t="str">
        <f aca="false">Def_Sistemas_Conectores_Cabos!$A$22</f>
        <v>BPM de elétrons</v>
      </c>
      <c r="B961" s="5" t="str">
        <f aca="false">Datas_Entregas!$A$3</f>
        <v>BTS/Anel</v>
      </c>
      <c r="C961" s="6" t="n">
        <f aca="false" t="array" ref="C961:C961">INDEX(Datas_Entregas!$B$2:$B$100, MATCH(B961, Datas_Entregas!$A$2:$A$100, 0), 1)</f>
        <v>43296</v>
      </c>
      <c r="D961" s="5" t="str">
        <f aca="false">Def_Status_Montagem!$A$4</f>
        <v>Comprado / Esperando entrega</v>
      </c>
      <c r="E961" s="4" t="str">
        <f aca="false">Def_Status_Montagem!$B$4</f>
        <v>Contratada (inclui etiqueta)</v>
      </c>
      <c r="F961" s="7"/>
      <c r="G961" s="8"/>
      <c r="H961" s="7" t="str">
        <f aca="false" t="array" ref="H961:H961">INDEX(Def_Instancias_Equipamentos!$E$2:$E$4986, MATCH(K961, Def_Instancias_Equipamentos!$D$2:$D$4986, 0), 1)</f>
        <v>SI-04M2</v>
      </c>
      <c r="I961" s="8" t="str">
        <f aca="false" t="array" ref="I961:I961">INDEX(Def_Instancias_Equipamentos!$E$2:$E$4986, MATCH(L961, Def_Instancias_Equipamentos!$D$2:$D$4986, 0), 1)</f>
        <v>SI-04M2</v>
      </c>
      <c r="J961" s="8" t="str">
        <f aca="false">IF(H961=I961, "INTERNO", "EXTERNO")</f>
        <v>INTERNO</v>
      </c>
      <c r="K961" s="9" t="str">
        <f aca="false">Def_Instancias_Equipamentos!$D$401</f>
        <v>SI-04M2:DI-BPMPkup</v>
      </c>
      <c r="L961" s="4" t="str">
        <f aca="false">Def_Instancias_Equipamentos!$D$923</f>
        <v>SI-04M2:DI-BPMSigPatch</v>
      </c>
      <c r="M961" s="10" t="s">
        <v>72</v>
      </c>
      <c r="N961" s="17" t="s">
        <v>86</v>
      </c>
      <c r="O961" s="9" t="str">
        <f aca="false">Def_Sistemas_Conectores_Cabos!$B$8</f>
        <v>SMA-RP 50-ohm</v>
      </c>
      <c r="P961" s="4" t="str">
        <f aca="false">Def_Sistemas_Conectores_Cabos!$B$8</f>
        <v>SMA-RP 50-ohm</v>
      </c>
      <c r="Q961" s="8" t="s">
        <v>87</v>
      </c>
      <c r="R961" s="11" t="n">
        <v>0.5</v>
      </c>
      <c r="S961" s="11" t="n">
        <v>0.5</v>
      </c>
      <c r="T961" s="4" t="str">
        <f aca="false">Def_Sistemas_Conectores_Cabos!$C$8</f>
        <v>Cabo coaxial semi-rígido</v>
      </c>
      <c r="U961" s="18"/>
      <c r="V961" s="13"/>
    </row>
    <row r="962" customFormat="false" ht="15.75" hidden="true" customHeight="true" outlineLevel="0" collapsed="false">
      <c r="A962" s="4" t="str">
        <f aca="false">Def_Sistemas_Conectores_Cabos!$A$22</f>
        <v>BPM de elétrons</v>
      </c>
      <c r="B962" s="5" t="str">
        <f aca="false">Datas_Entregas!$A$3</f>
        <v>BTS/Anel</v>
      </c>
      <c r="C962" s="6" t="n">
        <f aca="false" t="array" ref="C962:C962">INDEX(Datas_Entregas!$B$2:$B$100, MATCH(B962, Datas_Entregas!$A$2:$A$100, 0), 1)</f>
        <v>43296</v>
      </c>
      <c r="D962" s="5" t="str">
        <f aca="false">Def_Status_Montagem!$A$4</f>
        <v>Comprado / Esperando entrega</v>
      </c>
      <c r="E962" s="4" t="str">
        <f aca="false">Def_Status_Montagem!$B$4</f>
        <v>Contratada (inclui etiqueta)</v>
      </c>
      <c r="F962" s="7"/>
      <c r="G962" s="8"/>
      <c r="H962" s="7" t="str">
        <f aca="false" t="array" ref="H962:H962">INDEX(Def_Instancias_Equipamentos!$E$2:$E$4986, MATCH(K962, Def_Instancias_Equipamentos!$D$2:$D$4986, 0), 1)</f>
        <v>SI-04SB</v>
      </c>
      <c r="I962" s="8" t="str">
        <f aca="false" t="array" ref="I962:I962">INDEX(Def_Instancias_Equipamentos!$E$2:$E$4986, MATCH(L962, Def_Instancias_Equipamentos!$D$2:$D$4986, 0), 1)</f>
        <v>SI-04SB</v>
      </c>
      <c r="J962" s="8" t="str">
        <f aca="false">IF(H962=I962, "INTERNO", "EXTERNO")</f>
        <v>INTERNO</v>
      </c>
      <c r="K962" s="9" t="str">
        <f aca="false">Def_Instancias_Equipamentos!$D$536</f>
        <v>SI-04SB:DI-BPMPkup-1</v>
      </c>
      <c r="L962" s="4" t="str">
        <f aca="false">Def_Instancias_Equipamentos!$D$1058</f>
        <v>SI-04SB:DI-BPMSigPatch-1</v>
      </c>
      <c r="M962" s="10" t="s">
        <v>72</v>
      </c>
      <c r="N962" s="17" t="s">
        <v>86</v>
      </c>
      <c r="O962" s="9" t="str">
        <f aca="false">Def_Sistemas_Conectores_Cabos!$B$8</f>
        <v>SMA-RP 50-ohm</v>
      </c>
      <c r="P962" s="4" t="str">
        <f aca="false">Def_Sistemas_Conectores_Cabos!$B$8</f>
        <v>SMA-RP 50-ohm</v>
      </c>
      <c r="Q962" s="8" t="s">
        <v>87</v>
      </c>
      <c r="R962" s="11" t="n">
        <v>0.5</v>
      </c>
      <c r="S962" s="11" t="n">
        <v>0.5</v>
      </c>
      <c r="T962" s="4" t="str">
        <f aca="false">Def_Sistemas_Conectores_Cabos!$C$8</f>
        <v>Cabo coaxial semi-rígido</v>
      </c>
      <c r="U962" s="18"/>
      <c r="V962" s="13"/>
    </row>
    <row r="963" customFormat="false" ht="15.75" hidden="true" customHeight="true" outlineLevel="0" collapsed="false">
      <c r="A963" s="4" t="str">
        <f aca="false">Def_Sistemas_Conectores_Cabos!$A$22</f>
        <v>BPM de elétrons</v>
      </c>
      <c r="B963" s="5" t="str">
        <f aca="false">Datas_Entregas!$A$3</f>
        <v>BTS/Anel</v>
      </c>
      <c r="C963" s="6" t="n">
        <f aca="false" t="array" ref="C963:C963">INDEX(Datas_Entregas!$B$2:$B$100, MATCH(B963, Datas_Entregas!$A$2:$A$100, 0), 1)</f>
        <v>43296</v>
      </c>
      <c r="D963" s="5" t="str">
        <f aca="false">Def_Status_Montagem!$A$4</f>
        <v>Comprado / Esperando entrega</v>
      </c>
      <c r="E963" s="4" t="str">
        <f aca="false">Def_Status_Montagem!$B$4</f>
        <v>Contratada (inclui etiqueta)</v>
      </c>
      <c r="F963" s="7"/>
      <c r="G963" s="8"/>
      <c r="H963" s="7" t="str">
        <f aca="false" t="array" ref="H963:H963">INDEX(Def_Instancias_Equipamentos!$E$2:$E$4986, MATCH(K963, Def_Instancias_Equipamentos!$D$2:$D$4986, 0), 1)</f>
        <v>SI-04SB</v>
      </c>
      <c r="I963" s="8" t="str">
        <f aca="false" t="array" ref="I963:I963">INDEX(Def_Instancias_Equipamentos!$E$2:$E$4986, MATCH(L963, Def_Instancias_Equipamentos!$D$2:$D$4986, 0), 1)</f>
        <v>SI-04SB</v>
      </c>
      <c r="J963" s="8" t="str">
        <f aca="false">IF(H963=I963, "INTERNO", "EXTERNO")</f>
        <v>INTERNO</v>
      </c>
      <c r="K963" s="9" t="str">
        <f aca="false">Def_Instancias_Equipamentos!$D$537</f>
        <v>SI-04SB:DI-BPMPkup-2</v>
      </c>
      <c r="L963" s="4" t="str">
        <f aca="false">Def_Instancias_Equipamentos!$D$1059</f>
        <v>SI-04SB:DI-BPMSigPatch-2</v>
      </c>
      <c r="M963" s="10" t="s">
        <v>72</v>
      </c>
      <c r="N963" s="17" t="s">
        <v>86</v>
      </c>
      <c r="O963" s="9" t="str">
        <f aca="false">Def_Sistemas_Conectores_Cabos!$B$8</f>
        <v>SMA-RP 50-ohm</v>
      </c>
      <c r="P963" s="4" t="str">
        <f aca="false">Def_Sistemas_Conectores_Cabos!$B$8</f>
        <v>SMA-RP 50-ohm</v>
      </c>
      <c r="Q963" s="8" t="s">
        <v>87</v>
      </c>
      <c r="R963" s="11" t="n">
        <v>0.5</v>
      </c>
      <c r="S963" s="11" t="n">
        <v>0.5</v>
      </c>
      <c r="T963" s="4" t="str">
        <f aca="false">Def_Sistemas_Conectores_Cabos!$C$8</f>
        <v>Cabo coaxial semi-rígido</v>
      </c>
      <c r="U963" s="18"/>
      <c r="V963" s="13"/>
    </row>
    <row r="964" customFormat="false" ht="15.75" hidden="true" customHeight="true" outlineLevel="0" collapsed="false">
      <c r="A964" s="4" t="str">
        <f aca="false">Def_Sistemas_Conectores_Cabos!$A$22</f>
        <v>BPM de elétrons</v>
      </c>
      <c r="B964" s="5" t="str">
        <f aca="false">Datas_Entregas!$A$3</f>
        <v>BTS/Anel</v>
      </c>
      <c r="C964" s="6" t="n">
        <f aca="false" t="array" ref="C964:C964">INDEX(Datas_Entregas!$B$2:$B$100, MATCH(B964, Datas_Entregas!$A$2:$A$100, 0), 1)</f>
        <v>43296</v>
      </c>
      <c r="D964" s="5" t="str">
        <f aca="false">Def_Status_Montagem!$A$4</f>
        <v>Comprado / Esperando entrega</v>
      </c>
      <c r="E964" s="4" t="str">
        <f aca="false">Def_Status_Montagem!$B$4</f>
        <v>Contratada (inclui etiqueta)</v>
      </c>
      <c r="F964" s="7"/>
      <c r="G964" s="8"/>
      <c r="H964" s="7" t="str">
        <f aca="false" t="array" ref="H964:H964">INDEX(Def_Instancias_Equipamentos!$E$2:$E$4986, MATCH(K964, Def_Instancias_Equipamentos!$D$2:$D$4986, 0), 1)</f>
        <v>SI-05C1</v>
      </c>
      <c r="I964" s="8" t="str">
        <f aca="false" t="array" ref="I964:I964">INDEX(Def_Instancias_Equipamentos!$E$2:$E$4986, MATCH(L964, Def_Instancias_Equipamentos!$D$2:$D$4986, 0), 1)</f>
        <v>SI-05C1</v>
      </c>
      <c r="J964" s="8" t="str">
        <f aca="false">IF(H964=I964, "INTERNO", "EXTERNO")</f>
        <v>INTERNO</v>
      </c>
      <c r="K964" s="9" t="str">
        <f aca="false">Def_Instancias_Equipamentos!$D$402</f>
        <v>SI-05C1:DI-BPMPkup-1</v>
      </c>
      <c r="L964" s="4" t="str">
        <f aca="false">Def_Instancias_Equipamentos!$D$924</f>
        <v>SI-05C1:DI-BPMSigPatch-1</v>
      </c>
      <c r="M964" s="10" t="s">
        <v>72</v>
      </c>
      <c r="N964" s="17" t="s">
        <v>86</v>
      </c>
      <c r="O964" s="9" t="str">
        <f aca="false">Def_Sistemas_Conectores_Cabos!$B$8</f>
        <v>SMA-RP 50-ohm</v>
      </c>
      <c r="P964" s="4" t="str">
        <f aca="false">Def_Sistemas_Conectores_Cabos!$B$8</f>
        <v>SMA-RP 50-ohm</v>
      </c>
      <c r="Q964" s="8" t="s">
        <v>87</v>
      </c>
      <c r="R964" s="11" t="n">
        <v>0.5</v>
      </c>
      <c r="S964" s="11" t="n">
        <v>0.5</v>
      </c>
      <c r="T964" s="4" t="str">
        <f aca="false">Def_Sistemas_Conectores_Cabos!$C$8</f>
        <v>Cabo coaxial semi-rígido</v>
      </c>
      <c r="U964" s="18"/>
      <c r="V964" s="13"/>
    </row>
    <row r="965" customFormat="false" ht="15.75" hidden="true" customHeight="true" outlineLevel="0" collapsed="false">
      <c r="A965" s="4" t="str">
        <f aca="false">Def_Sistemas_Conectores_Cabos!$A$22</f>
        <v>BPM de elétrons</v>
      </c>
      <c r="B965" s="5" t="str">
        <f aca="false">Datas_Entregas!$A$3</f>
        <v>BTS/Anel</v>
      </c>
      <c r="C965" s="6" t="n">
        <f aca="false" t="array" ref="C965:C965">INDEX(Datas_Entregas!$B$2:$B$100, MATCH(B965, Datas_Entregas!$A$2:$A$100, 0), 1)</f>
        <v>43296</v>
      </c>
      <c r="D965" s="5" t="str">
        <f aca="false">Def_Status_Montagem!$A$4</f>
        <v>Comprado / Esperando entrega</v>
      </c>
      <c r="E965" s="4" t="str">
        <f aca="false">Def_Status_Montagem!$B$4</f>
        <v>Contratada (inclui etiqueta)</v>
      </c>
      <c r="F965" s="7"/>
      <c r="G965" s="8"/>
      <c r="H965" s="7" t="str">
        <f aca="false" t="array" ref="H965:H965">INDEX(Def_Instancias_Equipamentos!$E$2:$E$4986, MATCH(K965, Def_Instancias_Equipamentos!$D$2:$D$4986, 0), 1)</f>
        <v>SI-05C1</v>
      </c>
      <c r="I965" s="8" t="str">
        <f aca="false" t="array" ref="I965:I965">INDEX(Def_Instancias_Equipamentos!$E$2:$E$4986, MATCH(L965, Def_Instancias_Equipamentos!$D$2:$D$4986, 0), 1)</f>
        <v>SI-05C1</v>
      </c>
      <c r="J965" s="8" t="str">
        <f aca="false">IF(H965=I965, "INTERNO", "EXTERNO")</f>
        <v>INTERNO</v>
      </c>
      <c r="K965" s="9" t="str">
        <f aca="false">Def_Instancias_Equipamentos!$D$403</f>
        <v>SI-05C1:DI-BPMPkup-2</v>
      </c>
      <c r="L965" s="4" t="str">
        <f aca="false">Def_Instancias_Equipamentos!$D$925</f>
        <v>SI-05C1:DI-BPMSigPatch-2</v>
      </c>
      <c r="M965" s="10" t="s">
        <v>72</v>
      </c>
      <c r="N965" s="17" t="s">
        <v>86</v>
      </c>
      <c r="O965" s="9" t="str">
        <f aca="false">Def_Sistemas_Conectores_Cabos!$B$8</f>
        <v>SMA-RP 50-ohm</v>
      </c>
      <c r="P965" s="4" t="str">
        <f aca="false">Def_Sistemas_Conectores_Cabos!$B$8</f>
        <v>SMA-RP 50-ohm</v>
      </c>
      <c r="Q965" s="8" t="s">
        <v>87</v>
      </c>
      <c r="R965" s="11" t="n">
        <v>0.5</v>
      </c>
      <c r="S965" s="11" t="n">
        <v>0.5</v>
      </c>
      <c r="T965" s="4" t="str">
        <f aca="false">Def_Sistemas_Conectores_Cabos!$C$8</f>
        <v>Cabo coaxial semi-rígido</v>
      </c>
      <c r="U965" s="18"/>
      <c r="V965" s="13"/>
    </row>
    <row r="966" customFormat="false" ht="15.75" hidden="true" customHeight="true" outlineLevel="0" collapsed="false">
      <c r="A966" s="4" t="str">
        <f aca="false">Def_Sistemas_Conectores_Cabos!$A$22</f>
        <v>BPM de elétrons</v>
      </c>
      <c r="B966" s="5" t="str">
        <f aca="false">Datas_Entregas!$A$3</f>
        <v>BTS/Anel</v>
      </c>
      <c r="C966" s="6" t="n">
        <f aca="false" t="array" ref="C966:C966">INDEX(Datas_Entregas!$B$2:$B$100, MATCH(B966, Datas_Entregas!$A$2:$A$100, 0), 1)</f>
        <v>43296</v>
      </c>
      <c r="D966" s="5" t="str">
        <f aca="false">Def_Status_Montagem!$A$4</f>
        <v>Comprado / Esperando entrega</v>
      </c>
      <c r="E966" s="4" t="str">
        <f aca="false">Def_Status_Montagem!$B$4</f>
        <v>Contratada (inclui etiqueta)</v>
      </c>
      <c r="F966" s="7"/>
      <c r="G966" s="8"/>
      <c r="H966" s="7" t="str">
        <f aca="false" t="array" ref="H966:H966">INDEX(Def_Instancias_Equipamentos!$E$2:$E$4986, MATCH(K966, Def_Instancias_Equipamentos!$D$2:$D$4986, 0), 1)</f>
        <v>SI-05C2</v>
      </c>
      <c r="I966" s="8" t="str">
        <f aca="false" t="array" ref="I966:I966">INDEX(Def_Instancias_Equipamentos!$E$2:$E$4986, MATCH(L966, Def_Instancias_Equipamentos!$D$2:$D$4986, 0), 1)</f>
        <v>SI-05C2</v>
      </c>
      <c r="J966" s="8" t="str">
        <f aca="false">IF(H966=I966, "INTERNO", "EXTERNO")</f>
        <v>INTERNO</v>
      </c>
      <c r="K966" s="9" t="str">
        <f aca="false">Def_Instancias_Equipamentos!$D$404</f>
        <v>SI-05C2:DI-BPMPkup</v>
      </c>
      <c r="L966" s="4" t="str">
        <f aca="false">Def_Instancias_Equipamentos!$D$926</f>
        <v>SI-05C2:DI-BPMSigPatch</v>
      </c>
      <c r="M966" s="10" t="s">
        <v>72</v>
      </c>
      <c r="N966" s="17" t="s">
        <v>86</v>
      </c>
      <c r="O966" s="9" t="str">
        <f aca="false">Def_Sistemas_Conectores_Cabos!$B$8</f>
        <v>SMA-RP 50-ohm</v>
      </c>
      <c r="P966" s="4" t="str">
        <f aca="false">Def_Sistemas_Conectores_Cabos!$B$8</f>
        <v>SMA-RP 50-ohm</v>
      </c>
      <c r="Q966" s="8" t="s">
        <v>87</v>
      </c>
      <c r="R966" s="11" t="n">
        <v>0.5</v>
      </c>
      <c r="S966" s="11" t="n">
        <v>0.5</v>
      </c>
      <c r="T966" s="4" t="str">
        <f aca="false">Def_Sistemas_Conectores_Cabos!$C$8</f>
        <v>Cabo coaxial semi-rígido</v>
      </c>
      <c r="U966" s="18"/>
      <c r="V966" s="13"/>
    </row>
    <row r="967" customFormat="false" ht="15.75" hidden="true" customHeight="true" outlineLevel="0" collapsed="false">
      <c r="A967" s="4" t="str">
        <f aca="false">Def_Sistemas_Conectores_Cabos!$A$22</f>
        <v>BPM de elétrons</v>
      </c>
      <c r="B967" s="5" t="str">
        <f aca="false">Datas_Entregas!$A$3</f>
        <v>BTS/Anel</v>
      </c>
      <c r="C967" s="6" t="n">
        <f aca="false" t="array" ref="C967:C967">INDEX(Datas_Entregas!$B$2:$B$100, MATCH(B967, Datas_Entregas!$A$2:$A$100, 0), 1)</f>
        <v>43296</v>
      </c>
      <c r="D967" s="5" t="str">
        <f aca="false">Def_Status_Montagem!$A$4</f>
        <v>Comprado / Esperando entrega</v>
      </c>
      <c r="E967" s="4" t="str">
        <f aca="false">Def_Status_Montagem!$B$4</f>
        <v>Contratada (inclui etiqueta)</v>
      </c>
      <c r="F967" s="7"/>
      <c r="G967" s="8"/>
      <c r="H967" s="7" t="str">
        <f aca="false" t="array" ref="H967:H967">INDEX(Def_Instancias_Equipamentos!$E$2:$E$4986, MATCH(K967, Def_Instancias_Equipamentos!$D$2:$D$4986, 0), 1)</f>
        <v>SI-05C3</v>
      </c>
      <c r="I967" s="8" t="str">
        <f aca="false" t="array" ref="I967:I967">INDEX(Def_Instancias_Equipamentos!$E$2:$E$4986, MATCH(L967, Def_Instancias_Equipamentos!$D$2:$D$4986, 0), 1)</f>
        <v>SI-05C3</v>
      </c>
      <c r="J967" s="8" t="str">
        <f aca="false">IF(H967=I967, "INTERNO", "EXTERNO")</f>
        <v>INTERNO</v>
      </c>
      <c r="K967" s="9" t="str">
        <f aca="false">Def_Instancias_Equipamentos!$D$405</f>
        <v>SI-05C3:DI-BPMPkup-1</v>
      </c>
      <c r="L967" s="4" t="str">
        <f aca="false">Def_Instancias_Equipamentos!$D$927</f>
        <v>SI-05C3:DI-BPMSigPatch-1</v>
      </c>
      <c r="M967" s="10" t="s">
        <v>72</v>
      </c>
      <c r="N967" s="17" t="s">
        <v>86</v>
      </c>
      <c r="O967" s="9" t="str">
        <f aca="false">Def_Sistemas_Conectores_Cabos!$B$8</f>
        <v>SMA-RP 50-ohm</v>
      </c>
      <c r="P967" s="4" t="str">
        <f aca="false">Def_Sistemas_Conectores_Cabos!$B$8</f>
        <v>SMA-RP 50-ohm</v>
      </c>
      <c r="Q967" s="8" t="s">
        <v>87</v>
      </c>
      <c r="R967" s="11" t="n">
        <v>0.5</v>
      </c>
      <c r="S967" s="11" t="n">
        <v>0.5</v>
      </c>
      <c r="T967" s="4" t="str">
        <f aca="false">Def_Sistemas_Conectores_Cabos!$C$8</f>
        <v>Cabo coaxial semi-rígido</v>
      </c>
      <c r="U967" s="18"/>
      <c r="V967" s="13"/>
    </row>
    <row r="968" customFormat="false" ht="15.75" hidden="true" customHeight="true" outlineLevel="0" collapsed="false">
      <c r="A968" s="4" t="str">
        <f aca="false">Def_Sistemas_Conectores_Cabos!$A$22</f>
        <v>BPM de elétrons</v>
      </c>
      <c r="B968" s="5" t="str">
        <f aca="false">Datas_Entregas!$A$3</f>
        <v>BTS/Anel</v>
      </c>
      <c r="C968" s="6" t="n">
        <f aca="false" t="array" ref="C968:C968">INDEX(Datas_Entregas!$B$2:$B$100, MATCH(B968, Datas_Entregas!$A$2:$A$100, 0), 1)</f>
        <v>43296</v>
      </c>
      <c r="D968" s="5" t="str">
        <f aca="false">Def_Status_Montagem!$A$4</f>
        <v>Comprado / Esperando entrega</v>
      </c>
      <c r="E968" s="4" t="str">
        <f aca="false">Def_Status_Montagem!$B$4</f>
        <v>Contratada (inclui etiqueta)</v>
      </c>
      <c r="F968" s="7"/>
      <c r="G968" s="8"/>
      <c r="H968" s="7" t="str">
        <f aca="false" t="array" ref="H968:H968">INDEX(Def_Instancias_Equipamentos!$E$2:$E$4986, MATCH(K968, Def_Instancias_Equipamentos!$D$2:$D$4986, 0), 1)</f>
        <v>SI-05C3</v>
      </c>
      <c r="I968" s="8" t="str">
        <f aca="false" t="array" ref="I968:I968">INDEX(Def_Instancias_Equipamentos!$E$2:$E$4986, MATCH(L968, Def_Instancias_Equipamentos!$D$2:$D$4986, 0), 1)</f>
        <v>SI-05C3</v>
      </c>
      <c r="J968" s="8" t="str">
        <f aca="false">IF(H968=I968, "INTERNO", "EXTERNO")</f>
        <v>INTERNO</v>
      </c>
      <c r="K968" s="9" t="str">
        <f aca="false">Def_Instancias_Equipamentos!$D$406</f>
        <v>SI-05C3:DI-BPMPkup-2</v>
      </c>
      <c r="L968" s="4" t="str">
        <f aca="false">Def_Instancias_Equipamentos!$D$928</f>
        <v>SI-05C3:DI-BPMSigPatch-2</v>
      </c>
      <c r="M968" s="10" t="s">
        <v>72</v>
      </c>
      <c r="N968" s="17" t="s">
        <v>86</v>
      </c>
      <c r="O968" s="9" t="str">
        <f aca="false">Def_Sistemas_Conectores_Cabos!$B$8</f>
        <v>SMA-RP 50-ohm</v>
      </c>
      <c r="P968" s="4" t="str">
        <f aca="false">Def_Sistemas_Conectores_Cabos!$B$8</f>
        <v>SMA-RP 50-ohm</v>
      </c>
      <c r="Q968" s="8" t="s">
        <v>87</v>
      </c>
      <c r="R968" s="11" t="n">
        <v>0.5</v>
      </c>
      <c r="S968" s="11" t="n">
        <v>0.5</v>
      </c>
      <c r="T968" s="4" t="str">
        <f aca="false">Def_Sistemas_Conectores_Cabos!$C$8</f>
        <v>Cabo coaxial semi-rígido</v>
      </c>
      <c r="U968" s="18"/>
      <c r="V968" s="13"/>
    </row>
    <row r="969" customFormat="false" ht="15.75" hidden="true" customHeight="true" outlineLevel="0" collapsed="false">
      <c r="A969" s="4" t="str">
        <f aca="false">Def_Sistemas_Conectores_Cabos!$A$22</f>
        <v>BPM de elétrons</v>
      </c>
      <c r="B969" s="5" t="str">
        <f aca="false">Datas_Entregas!$A$3</f>
        <v>BTS/Anel</v>
      </c>
      <c r="C969" s="6" t="n">
        <f aca="false" t="array" ref="C969:C969">INDEX(Datas_Entregas!$B$2:$B$100, MATCH(B969, Datas_Entregas!$A$2:$A$100, 0), 1)</f>
        <v>43296</v>
      </c>
      <c r="D969" s="5" t="str">
        <f aca="false">Def_Status_Montagem!$A$4</f>
        <v>Comprado / Esperando entrega</v>
      </c>
      <c r="E969" s="4" t="str">
        <f aca="false">Def_Status_Montagem!$B$4</f>
        <v>Contratada (inclui etiqueta)</v>
      </c>
      <c r="F969" s="7"/>
      <c r="G969" s="8"/>
      <c r="H969" s="7" t="str">
        <f aca="false" t="array" ref="H969:H969">INDEX(Def_Instancias_Equipamentos!$E$2:$E$4986, MATCH(K969, Def_Instancias_Equipamentos!$D$2:$D$4986, 0), 1)</f>
        <v>SI-05C4</v>
      </c>
      <c r="I969" s="8" t="str">
        <f aca="false" t="array" ref="I969:I969">INDEX(Def_Instancias_Equipamentos!$E$2:$E$4986, MATCH(L969, Def_Instancias_Equipamentos!$D$2:$D$4986, 0), 1)</f>
        <v>SI-05C4</v>
      </c>
      <c r="J969" s="8" t="str">
        <f aca="false">IF(H969=I969, "INTERNO", "EXTERNO")</f>
        <v>INTERNO</v>
      </c>
      <c r="K969" s="9" t="str">
        <f aca="false">Def_Instancias_Equipamentos!$D$407</f>
        <v>SI-05C4:DI-BPMPkup</v>
      </c>
      <c r="L969" s="4" t="str">
        <f aca="false">Def_Instancias_Equipamentos!$D$929</f>
        <v>SI-05C4:DI-BPMSigPatch</v>
      </c>
      <c r="M969" s="10" t="s">
        <v>72</v>
      </c>
      <c r="N969" s="17" t="s">
        <v>86</v>
      </c>
      <c r="O969" s="9" t="str">
        <f aca="false">Def_Sistemas_Conectores_Cabos!$B$8</f>
        <v>SMA-RP 50-ohm</v>
      </c>
      <c r="P969" s="4" t="str">
        <f aca="false">Def_Sistemas_Conectores_Cabos!$B$8</f>
        <v>SMA-RP 50-ohm</v>
      </c>
      <c r="Q969" s="8" t="s">
        <v>87</v>
      </c>
      <c r="R969" s="11" t="n">
        <v>0.5</v>
      </c>
      <c r="S969" s="11" t="n">
        <v>0.5</v>
      </c>
      <c r="T969" s="4" t="str">
        <f aca="false">Def_Sistemas_Conectores_Cabos!$C$8</f>
        <v>Cabo coaxial semi-rígido</v>
      </c>
      <c r="U969" s="18"/>
      <c r="V969" s="13"/>
    </row>
    <row r="970" customFormat="false" ht="15.75" hidden="true" customHeight="true" outlineLevel="0" collapsed="false">
      <c r="A970" s="4" t="str">
        <f aca="false">Def_Sistemas_Conectores_Cabos!$A$22</f>
        <v>BPM de elétrons</v>
      </c>
      <c r="B970" s="5" t="str">
        <f aca="false">Datas_Entregas!$A$3</f>
        <v>BTS/Anel</v>
      </c>
      <c r="C970" s="6" t="n">
        <f aca="false" t="array" ref="C970:C970">INDEX(Datas_Entregas!$B$2:$B$100, MATCH(B970, Datas_Entregas!$A$2:$A$100, 0), 1)</f>
        <v>43296</v>
      </c>
      <c r="D970" s="5" t="str">
        <f aca="false">Def_Status_Montagem!$A$4</f>
        <v>Comprado / Esperando entrega</v>
      </c>
      <c r="E970" s="4" t="str">
        <f aca="false">Def_Status_Montagem!$B$4</f>
        <v>Contratada (inclui etiqueta)</v>
      </c>
      <c r="F970" s="7"/>
      <c r="G970" s="8"/>
      <c r="H970" s="7" t="str">
        <f aca="false" t="array" ref="H970:H970">INDEX(Def_Instancias_Equipamentos!$E$2:$E$4986, MATCH(K970, Def_Instancias_Equipamentos!$D$2:$D$4986, 0), 1)</f>
        <v>SI-05M1</v>
      </c>
      <c r="I970" s="8" t="str">
        <f aca="false" t="array" ref="I970:I970">INDEX(Def_Instancias_Equipamentos!$E$2:$E$4986, MATCH(L970, Def_Instancias_Equipamentos!$D$2:$D$4986, 0), 1)</f>
        <v>SI-05M1</v>
      </c>
      <c r="J970" s="8" t="str">
        <f aca="false">IF(H970=I970, "INTERNO", "EXTERNO")</f>
        <v>INTERNO</v>
      </c>
      <c r="K970" s="9" t="str">
        <f aca="false">Def_Instancias_Equipamentos!$D$408</f>
        <v>SI-05M1:DI-BPMPkup</v>
      </c>
      <c r="L970" s="4" t="str">
        <f aca="false">Def_Instancias_Equipamentos!$D$930</f>
        <v>SI-05M1:DI-BPMSigPatch</v>
      </c>
      <c r="M970" s="10" t="s">
        <v>72</v>
      </c>
      <c r="N970" s="17" t="s">
        <v>86</v>
      </c>
      <c r="O970" s="9" t="str">
        <f aca="false">Def_Sistemas_Conectores_Cabos!$B$8</f>
        <v>SMA-RP 50-ohm</v>
      </c>
      <c r="P970" s="4" t="str">
        <f aca="false">Def_Sistemas_Conectores_Cabos!$B$8</f>
        <v>SMA-RP 50-ohm</v>
      </c>
      <c r="Q970" s="8" t="s">
        <v>87</v>
      </c>
      <c r="R970" s="11" t="n">
        <v>0.5</v>
      </c>
      <c r="S970" s="11" t="n">
        <v>0.5</v>
      </c>
      <c r="T970" s="4" t="str">
        <f aca="false">Def_Sistemas_Conectores_Cabos!$C$8</f>
        <v>Cabo coaxial semi-rígido</v>
      </c>
      <c r="U970" s="18"/>
      <c r="V970" s="13"/>
    </row>
    <row r="971" customFormat="false" ht="15.75" hidden="true" customHeight="true" outlineLevel="0" collapsed="false">
      <c r="A971" s="4" t="str">
        <f aca="false">Def_Sistemas_Conectores_Cabos!$A$22</f>
        <v>BPM de elétrons</v>
      </c>
      <c r="B971" s="5" t="str">
        <f aca="false">Datas_Entregas!$A$3</f>
        <v>BTS/Anel</v>
      </c>
      <c r="C971" s="6" t="n">
        <f aca="false" t="array" ref="C971:C971">INDEX(Datas_Entregas!$B$2:$B$100, MATCH(B971, Datas_Entregas!$A$2:$A$100, 0), 1)</f>
        <v>43296</v>
      </c>
      <c r="D971" s="5" t="str">
        <f aca="false">Def_Status_Montagem!$A$4</f>
        <v>Comprado / Esperando entrega</v>
      </c>
      <c r="E971" s="4" t="str">
        <f aca="false">Def_Status_Montagem!$B$4</f>
        <v>Contratada (inclui etiqueta)</v>
      </c>
      <c r="F971" s="7"/>
      <c r="G971" s="8"/>
      <c r="H971" s="7" t="str">
        <f aca="false" t="array" ref="H971:H971">INDEX(Def_Instancias_Equipamentos!$E$2:$E$4986, MATCH(K971, Def_Instancias_Equipamentos!$D$2:$D$4986, 0), 1)</f>
        <v>SI-05M2</v>
      </c>
      <c r="I971" s="8" t="str">
        <f aca="false" t="array" ref="I971:I971">INDEX(Def_Instancias_Equipamentos!$E$2:$E$4986, MATCH(L971, Def_Instancias_Equipamentos!$D$2:$D$4986, 0), 1)</f>
        <v>SI-05M2</v>
      </c>
      <c r="J971" s="8" t="str">
        <f aca="false">IF(H971=I971, "INTERNO", "EXTERNO")</f>
        <v>INTERNO</v>
      </c>
      <c r="K971" s="9" t="str">
        <f aca="false">Def_Instancias_Equipamentos!$D$409</f>
        <v>SI-05M2:DI-BPMPkup</v>
      </c>
      <c r="L971" s="4" t="str">
        <f aca="false">Def_Instancias_Equipamentos!$D$931</f>
        <v>SI-05M2:DI-BPMSigPatch</v>
      </c>
      <c r="M971" s="10" t="s">
        <v>72</v>
      </c>
      <c r="N971" s="17" t="s">
        <v>86</v>
      </c>
      <c r="O971" s="9" t="str">
        <f aca="false">Def_Sistemas_Conectores_Cabos!$B$8</f>
        <v>SMA-RP 50-ohm</v>
      </c>
      <c r="P971" s="4" t="str">
        <f aca="false">Def_Sistemas_Conectores_Cabos!$B$8</f>
        <v>SMA-RP 50-ohm</v>
      </c>
      <c r="Q971" s="8" t="s">
        <v>87</v>
      </c>
      <c r="R971" s="11" t="n">
        <v>0.5</v>
      </c>
      <c r="S971" s="11" t="n">
        <v>0.5</v>
      </c>
      <c r="T971" s="4" t="str">
        <f aca="false">Def_Sistemas_Conectores_Cabos!$C$8</f>
        <v>Cabo coaxial semi-rígido</v>
      </c>
      <c r="U971" s="18"/>
      <c r="V971" s="13"/>
    </row>
    <row r="972" customFormat="false" ht="15.75" hidden="true" customHeight="true" outlineLevel="0" collapsed="false">
      <c r="A972" s="4" t="str">
        <f aca="false">Def_Sistemas_Conectores_Cabos!$A$22</f>
        <v>BPM de elétrons</v>
      </c>
      <c r="B972" s="5" t="str">
        <f aca="false">Datas_Entregas!$A$3</f>
        <v>BTS/Anel</v>
      </c>
      <c r="C972" s="6" t="n">
        <f aca="false" t="array" ref="C972:C972">INDEX(Datas_Entregas!$B$2:$B$100, MATCH(B972, Datas_Entregas!$A$2:$A$100, 0), 1)</f>
        <v>43296</v>
      </c>
      <c r="D972" s="5" t="str">
        <f aca="false">Def_Status_Montagem!$A$4</f>
        <v>Comprado / Esperando entrega</v>
      </c>
      <c r="E972" s="4" t="str">
        <f aca="false">Def_Status_Montagem!$B$4</f>
        <v>Contratada (inclui etiqueta)</v>
      </c>
      <c r="F972" s="7"/>
      <c r="G972" s="8"/>
      <c r="H972" s="7" t="str">
        <f aca="false" t="array" ref="H972:H972">INDEX(Def_Instancias_Equipamentos!$E$2:$E$4986, MATCH(K972, Def_Instancias_Equipamentos!$D$2:$D$4986, 0), 1)</f>
        <v>SI-05SA</v>
      </c>
      <c r="I972" s="8" t="str">
        <f aca="false" t="array" ref="I972:I972">INDEX(Def_Instancias_Equipamentos!$E$2:$E$4986, MATCH(L972, Def_Instancias_Equipamentos!$D$2:$D$4986, 0), 1)</f>
        <v>SI-05SA</v>
      </c>
      <c r="J972" s="8" t="str">
        <f aca="false">IF(H972=I972, "INTERNO", "EXTERNO")</f>
        <v>INTERNO</v>
      </c>
      <c r="K972" s="9" t="str">
        <f aca="false">Def_Instancias_Equipamentos!$D$538</f>
        <v>SI-05SA:DI-BPMPkup-1</v>
      </c>
      <c r="L972" s="4" t="str">
        <f aca="false">Def_Instancias_Equipamentos!$D$1060</f>
        <v>SI-05SA:DI-BPMSigPatch-1</v>
      </c>
      <c r="M972" s="10" t="s">
        <v>72</v>
      </c>
      <c r="N972" s="17" t="s">
        <v>86</v>
      </c>
      <c r="O972" s="9" t="str">
        <f aca="false">Def_Sistemas_Conectores_Cabos!$B$8</f>
        <v>SMA-RP 50-ohm</v>
      </c>
      <c r="P972" s="4" t="str">
        <f aca="false">Def_Sistemas_Conectores_Cabos!$B$8</f>
        <v>SMA-RP 50-ohm</v>
      </c>
      <c r="Q972" s="8" t="s">
        <v>87</v>
      </c>
      <c r="R972" s="11" t="n">
        <v>0.5</v>
      </c>
      <c r="S972" s="11" t="n">
        <v>0.5</v>
      </c>
      <c r="T972" s="4" t="str">
        <f aca="false">Def_Sistemas_Conectores_Cabos!$C$8</f>
        <v>Cabo coaxial semi-rígido</v>
      </c>
      <c r="U972" s="18"/>
      <c r="V972" s="13"/>
    </row>
    <row r="973" customFormat="false" ht="15.75" hidden="true" customHeight="true" outlineLevel="0" collapsed="false">
      <c r="A973" s="4" t="str">
        <f aca="false">Def_Sistemas_Conectores_Cabos!$A$22</f>
        <v>BPM de elétrons</v>
      </c>
      <c r="B973" s="5" t="str">
        <f aca="false">Datas_Entregas!$A$3</f>
        <v>BTS/Anel</v>
      </c>
      <c r="C973" s="6" t="n">
        <f aca="false" t="array" ref="C973:C973">INDEX(Datas_Entregas!$B$2:$B$100, MATCH(B973, Datas_Entregas!$A$2:$A$100, 0), 1)</f>
        <v>43296</v>
      </c>
      <c r="D973" s="5" t="str">
        <f aca="false">Def_Status_Montagem!$A$4</f>
        <v>Comprado / Esperando entrega</v>
      </c>
      <c r="E973" s="4" t="str">
        <f aca="false">Def_Status_Montagem!$B$4</f>
        <v>Contratada (inclui etiqueta)</v>
      </c>
      <c r="F973" s="7"/>
      <c r="G973" s="8"/>
      <c r="H973" s="7" t="str">
        <f aca="false" t="array" ref="H973:H973">INDEX(Def_Instancias_Equipamentos!$E$2:$E$4986, MATCH(K973, Def_Instancias_Equipamentos!$D$2:$D$4986, 0), 1)</f>
        <v>SI-05SA</v>
      </c>
      <c r="I973" s="8" t="str">
        <f aca="false" t="array" ref="I973:I973">INDEX(Def_Instancias_Equipamentos!$E$2:$E$4986, MATCH(L973, Def_Instancias_Equipamentos!$D$2:$D$4986, 0), 1)</f>
        <v>SI-05SA</v>
      </c>
      <c r="J973" s="8" t="str">
        <f aca="false">IF(H973=I973, "INTERNO", "EXTERNO")</f>
        <v>INTERNO</v>
      </c>
      <c r="K973" s="9" t="str">
        <f aca="false">Def_Instancias_Equipamentos!$D$539</f>
        <v>SI-05SA:DI-BPMPkup-2</v>
      </c>
      <c r="L973" s="4" t="str">
        <f aca="false">Def_Instancias_Equipamentos!$D$1061</f>
        <v>SI-05SA:DI-BPMSigPatch-2</v>
      </c>
      <c r="M973" s="10" t="s">
        <v>72</v>
      </c>
      <c r="N973" s="17" t="s">
        <v>86</v>
      </c>
      <c r="O973" s="9" t="str">
        <f aca="false">Def_Sistemas_Conectores_Cabos!$B$8</f>
        <v>SMA-RP 50-ohm</v>
      </c>
      <c r="P973" s="4" t="str">
        <f aca="false">Def_Sistemas_Conectores_Cabos!$B$8</f>
        <v>SMA-RP 50-ohm</v>
      </c>
      <c r="Q973" s="8" t="s">
        <v>87</v>
      </c>
      <c r="R973" s="11" t="n">
        <v>0.5</v>
      </c>
      <c r="S973" s="11" t="n">
        <v>0.5</v>
      </c>
      <c r="T973" s="4" t="str">
        <f aca="false">Def_Sistemas_Conectores_Cabos!$C$8</f>
        <v>Cabo coaxial semi-rígido</v>
      </c>
      <c r="U973" s="18"/>
      <c r="V973" s="13"/>
    </row>
    <row r="974" customFormat="false" ht="15.75" hidden="true" customHeight="true" outlineLevel="0" collapsed="false">
      <c r="A974" s="4" t="str">
        <f aca="false">Def_Sistemas_Conectores_Cabos!$A$22</f>
        <v>BPM de elétrons</v>
      </c>
      <c r="B974" s="5" t="str">
        <f aca="false">Datas_Entregas!$A$3</f>
        <v>BTS/Anel</v>
      </c>
      <c r="C974" s="6" t="n">
        <f aca="false" t="array" ref="C974:C974">INDEX(Datas_Entregas!$B$2:$B$100, MATCH(B974, Datas_Entregas!$A$2:$A$100, 0), 1)</f>
        <v>43296</v>
      </c>
      <c r="D974" s="5" t="str">
        <f aca="false">Def_Status_Montagem!$A$4</f>
        <v>Comprado / Esperando entrega</v>
      </c>
      <c r="E974" s="4" t="str">
        <f aca="false">Def_Status_Montagem!$B$4</f>
        <v>Contratada (inclui etiqueta)</v>
      </c>
      <c r="F974" s="7"/>
      <c r="G974" s="8"/>
      <c r="H974" s="7" t="str">
        <f aca="false" t="array" ref="H974:H974">INDEX(Def_Instancias_Equipamentos!$E$2:$E$4986, MATCH(K974, Def_Instancias_Equipamentos!$D$2:$D$4986, 0), 1)</f>
        <v>SI-06C1</v>
      </c>
      <c r="I974" s="8" t="str">
        <f aca="false" t="array" ref="I974:I974">INDEX(Def_Instancias_Equipamentos!$E$2:$E$4986, MATCH(L974, Def_Instancias_Equipamentos!$D$2:$D$4986, 0), 1)</f>
        <v>SI-06C1</v>
      </c>
      <c r="J974" s="8" t="str">
        <f aca="false">IF(H974=I974, "INTERNO", "EXTERNO")</f>
        <v>INTERNO</v>
      </c>
      <c r="K974" s="9" t="str">
        <f aca="false">Def_Instancias_Equipamentos!$D$410</f>
        <v>SI-06C1:DI-BPMPkup-1</v>
      </c>
      <c r="L974" s="4" t="str">
        <f aca="false">Def_Instancias_Equipamentos!$D$932</f>
        <v>SI-06C1:DI-BPMSigPatch-1</v>
      </c>
      <c r="M974" s="10" t="s">
        <v>72</v>
      </c>
      <c r="N974" s="17" t="s">
        <v>86</v>
      </c>
      <c r="O974" s="9" t="str">
        <f aca="false">Def_Sistemas_Conectores_Cabos!$B$8</f>
        <v>SMA-RP 50-ohm</v>
      </c>
      <c r="P974" s="4" t="str">
        <f aca="false">Def_Sistemas_Conectores_Cabos!$B$8</f>
        <v>SMA-RP 50-ohm</v>
      </c>
      <c r="Q974" s="8" t="s">
        <v>87</v>
      </c>
      <c r="R974" s="11" t="n">
        <v>0.5</v>
      </c>
      <c r="S974" s="11" t="n">
        <v>0.5</v>
      </c>
      <c r="T974" s="4" t="str">
        <f aca="false">Def_Sistemas_Conectores_Cabos!$C$8</f>
        <v>Cabo coaxial semi-rígido</v>
      </c>
      <c r="U974" s="18"/>
      <c r="V974" s="13"/>
    </row>
    <row r="975" customFormat="false" ht="15.75" hidden="true" customHeight="true" outlineLevel="0" collapsed="false">
      <c r="A975" s="4" t="str">
        <f aca="false">Def_Sistemas_Conectores_Cabos!$A$22</f>
        <v>BPM de elétrons</v>
      </c>
      <c r="B975" s="5" t="str">
        <f aca="false">Datas_Entregas!$A$3</f>
        <v>BTS/Anel</v>
      </c>
      <c r="C975" s="6" t="n">
        <f aca="false" t="array" ref="C975:C975">INDEX(Datas_Entregas!$B$2:$B$100, MATCH(B975, Datas_Entregas!$A$2:$A$100, 0), 1)</f>
        <v>43296</v>
      </c>
      <c r="D975" s="5" t="str">
        <f aca="false">Def_Status_Montagem!$A$4</f>
        <v>Comprado / Esperando entrega</v>
      </c>
      <c r="E975" s="4" t="str">
        <f aca="false">Def_Status_Montagem!$B$4</f>
        <v>Contratada (inclui etiqueta)</v>
      </c>
      <c r="F975" s="7"/>
      <c r="G975" s="8"/>
      <c r="H975" s="7" t="str">
        <f aca="false" t="array" ref="H975:H975">INDEX(Def_Instancias_Equipamentos!$E$2:$E$4986, MATCH(K975, Def_Instancias_Equipamentos!$D$2:$D$4986, 0), 1)</f>
        <v>SI-06C1</v>
      </c>
      <c r="I975" s="8" t="str">
        <f aca="false" t="array" ref="I975:I975">INDEX(Def_Instancias_Equipamentos!$E$2:$E$4986, MATCH(L975, Def_Instancias_Equipamentos!$D$2:$D$4986, 0), 1)</f>
        <v>SI-06C1</v>
      </c>
      <c r="J975" s="8" t="str">
        <f aca="false">IF(H975=I975, "INTERNO", "EXTERNO")</f>
        <v>INTERNO</v>
      </c>
      <c r="K975" s="9" t="str">
        <f aca="false">Def_Instancias_Equipamentos!$D$411</f>
        <v>SI-06C1:DI-BPMPkup-2</v>
      </c>
      <c r="L975" s="4" t="str">
        <f aca="false">Def_Instancias_Equipamentos!$D$933</f>
        <v>SI-06C1:DI-BPMSigPatch-2</v>
      </c>
      <c r="M975" s="10" t="s">
        <v>72</v>
      </c>
      <c r="N975" s="17" t="s">
        <v>86</v>
      </c>
      <c r="O975" s="9" t="str">
        <f aca="false">Def_Sistemas_Conectores_Cabos!$B$8</f>
        <v>SMA-RP 50-ohm</v>
      </c>
      <c r="P975" s="4" t="str">
        <f aca="false">Def_Sistemas_Conectores_Cabos!$B$8</f>
        <v>SMA-RP 50-ohm</v>
      </c>
      <c r="Q975" s="8" t="s">
        <v>87</v>
      </c>
      <c r="R975" s="11" t="n">
        <v>0.5</v>
      </c>
      <c r="S975" s="11" t="n">
        <v>0.5</v>
      </c>
      <c r="T975" s="4" t="str">
        <f aca="false">Def_Sistemas_Conectores_Cabos!$C$8</f>
        <v>Cabo coaxial semi-rígido</v>
      </c>
      <c r="U975" s="18"/>
      <c r="V975" s="13"/>
    </row>
    <row r="976" customFormat="false" ht="15.75" hidden="true" customHeight="true" outlineLevel="0" collapsed="false">
      <c r="A976" s="4" t="str">
        <f aca="false">Def_Sistemas_Conectores_Cabos!$A$22</f>
        <v>BPM de elétrons</v>
      </c>
      <c r="B976" s="5" t="str">
        <f aca="false">Datas_Entregas!$A$3</f>
        <v>BTS/Anel</v>
      </c>
      <c r="C976" s="6" t="n">
        <f aca="false" t="array" ref="C976:C976">INDEX(Datas_Entregas!$B$2:$B$100, MATCH(B976, Datas_Entregas!$A$2:$A$100, 0), 1)</f>
        <v>43296</v>
      </c>
      <c r="D976" s="5" t="str">
        <f aca="false">Def_Status_Montagem!$A$4</f>
        <v>Comprado / Esperando entrega</v>
      </c>
      <c r="E976" s="4" t="str">
        <f aca="false">Def_Status_Montagem!$B$4</f>
        <v>Contratada (inclui etiqueta)</v>
      </c>
      <c r="F976" s="7"/>
      <c r="G976" s="8"/>
      <c r="H976" s="7" t="str">
        <f aca="false" t="array" ref="H976:H976">INDEX(Def_Instancias_Equipamentos!$E$2:$E$4986, MATCH(K976, Def_Instancias_Equipamentos!$D$2:$D$4986, 0), 1)</f>
        <v>SI-06C2</v>
      </c>
      <c r="I976" s="8" t="str">
        <f aca="false" t="array" ref="I976:I976">INDEX(Def_Instancias_Equipamentos!$E$2:$E$4986, MATCH(L976, Def_Instancias_Equipamentos!$D$2:$D$4986, 0), 1)</f>
        <v>SI-06C2</v>
      </c>
      <c r="J976" s="8" t="str">
        <f aca="false">IF(H976=I976, "INTERNO", "EXTERNO")</f>
        <v>INTERNO</v>
      </c>
      <c r="K976" s="9" t="str">
        <f aca="false">Def_Instancias_Equipamentos!$D$412</f>
        <v>SI-06C2:DI-BPMPkup</v>
      </c>
      <c r="L976" s="4" t="str">
        <f aca="false">Def_Instancias_Equipamentos!$D$934</f>
        <v>SI-06C2:DI-BPMSigPatch</v>
      </c>
      <c r="M976" s="10" t="s">
        <v>72</v>
      </c>
      <c r="N976" s="17" t="s">
        <v>86</v>
      </c>
      <c r="O976" s="9" t="str">
        <f aca="false">Def_Sistemas_Conectores_Cabos!$B$8</f>
        <v>SMA-RP 50-ohm</v>
      </c>
      <c r="P976" s="4" t="str">
        <f aca="false">Def_Sistemas_Conectores_Cabos!$B$8</f>
        <v>SMA-RP 50-ohm</v>
      </c>
      <c r="Q976" s="8" t="s">
        <v>87</v>
      </c>
      <c r="R976" s="11" t="n">
        <v>0.5</v>
      </c>
      <c r="S976" s="11" t="n">
        <v>0.5</v>
      </c>
      <c r="T976" s="4" t="str">
        <f aca="false">Def_Sistemas_Conectores_Cabos!$C$8</f>
        <v>Cabo coaxial semi-rígido</v>
      </c>
      <c r="U976" s="18"/>
      <c r="V976" s="13"/>
    </row>
    <row r="977" customFormat="false" ht="15.75" hidden="true" customHeight="true" outlineLevel="0" collapsed="false">
      <c r="A977" s="4" t="str">
        <f aca="false">Def_Sistemas_Conectores_Cabos!$A$22</f>
        <v>BPM de elétrons</v>
      </c>
      <c r="B977" s="5" t="str">
        <f aca="false">Datas_Entregas!$A$3</f>
        <v>BTS/Anel</v>
      </c>
      <c r="C977" s="6" t="n">
        <f aca="false" t="array" ref="C977:C977">INDEX(Datas_Entregas!$B$2:$B$100, MATCH(B977, Datas_Entregas!$A$2:$A$100, 0), 1)</f>
        <v>43296</v>
      </c>
      <c r="D977" s="5" t="str">
        <f aca="false">Def_Status_Montagem!$A$4</f>
        <v>Comprado / Esperando entrega</v>
      </c>
      <c r="E977" s="4" t="str">
        <f aca="false">Def_Status_Montagem!$B$4</f>
        <v>Contratada (inclui etiqueta)</v>
      </c>
      <c r="F977" s="7"/>
      <c r="G977" s="8"/>
      <c r="H977" s="7" t="str">
        <f aca="false" t="array" ref="H977:H977">INDEX(Def_Instancias_Equipamentos!$E$2:$E$4986, MATCH(K977, Def_Instancias_Equipamentos!$D$2:$D$4986, 0), 1)</f>
        <v>SI-06C3</v>
      </c>
      <c r="I977" s="8" t="str">
        <f aca="false" t="array" ref="I977:I977">INDEX(Def_Instancias_Equipamentos!$E$2:$E$4986, MATCH(L977, Def_Instancias_Equipamentos!$D$2:$D$4986, 0), 1)</f>
        <v>SI-06C3</v>
      </c>
      <c r="J977" s="8" t="str">
        <f aca="false">IF(H977=I977, "INTERNO", "EXTERNO")</f>
        <v>INTERNO</v>
      </c>
      <c r="K977" s="9" t="str">
        <f aca="false">Def_Instancias_Equipamentos!$D$413</f>
        <v>SI-06C3:DI-BPMPkup-1</v>
      </c>
      <c r="L977" s="4" t="str">
        <f aca="false">Def_Instancias_Equipamentos!$D$935</f>
        <v>SI-06C3:DI-BPMSigPatch-1</v>
      </c>
      <c r="M977" s="10" t="s">
        <v>72</v>
      </c>
      <c r="N977" s="17" t="s">
        <v>86</v>
      </c>
      <c r="O977" s="9" t="str">
        <f aca="false">Def_Sistemas_Conectores_Cabos!$B$8</f>
        <v>SMA-RP 50-ohm</v>
      </c>
      <c r="P977" s="4" t="str">
        <f aca="false">Def_Sistemas_Conectores_Cabos!$B$8</f>
        <v>SMA-RP 50-ohm</v>
      </c>
      <c r="Q977" s="8" t="s">
        <v>87</v>
      </c>
      <c r="R977" s="11" t="n">
        <v>0.5</v>
      </c>
      <c r="S977" s="11" t="n">
        <v>0.5</v>
      </c>
      <c r="T977" s="4" t="str">
        <f aca="false">Def_Sistemas_Conectores_Cabos!$C$8</f>
        <v>Cabo coaxial semi-rígido</v>
      </c>
      <c r="U977" s="18"/>
      <c r="V977" s="13"/>
    </row>
    <row r="978" customFormat="false" ht="15.75" hidden="true" customHeight="true" outlineLevel="0" collapsed="false">
      <c r="A978" s="4" t="str">
        <f aca="false">Def_Sistemas_Conectores_Cabos!$A$22</f>
        <v>BPM de elétrons</v>
      </c>
      <c r="B978" s="5" t="str">
        <f aca="false">Datas_Entregas!$A$3</f>
        <v>BTS/Anel</v>
      </c>
      <c r="C978" s="6" t="n">
        <f aca="false" t="array" ref="C978:C978">INDEX(Datas_Entregas!$B$2:$B$100, MATCH(B978, Datas_Entregas!$A$2:$A$100, 0), 1)</f>
        <v>43296</v>
      </c>
      <c r="D978" s="5" t="str">
        <f aca="false">Def_Status_Montagem!$A$4</f>
        <v>Comprado / Esperando entrega</v>
      </c>
      <c r="E978" s="4" t="str">
        <f aca="false">Def_Status_Montagem!$B$4</f>
        <v>Contratada (inclui etiqueta)</v>
      </c>
      <c r="F978" s="7"/>
      <c r="G978" s="8"/>
      <c r="H978" s="7" t="str">
        <f aca="false" t="array" ref="H978:H978">INDEX(Def_Instancias_Equipamentos!$E$2:$E$4986, MATCH(K978, Def_Instancias_Equipamentos!$D$2:$D$4986, 0), 1)</f>
        <v>SI-06C3</v>
      </c>
      <c r="I978" s="8" t="str">
        <f aca="false" t="array" ref="I978:I978">INDEX(Def_Instancias_Equipamentos!$E$2:$E$4986, MATCH(L978, Def_Instancias_Equipamentos!$D$2:$D$4986, 0), 1)</f>
        <v>SI-06C3</v>
      </c>
      <c r="J978" s="8" t="str">
        <f aca="false">IF(H978=I978, "INTERNO", "EXTERNO")</f>
        <v>INTERNO</v>
      </c>
      <c r="K978" s="9" t="str">
        <f aca="false">Def_Instancias_Equipamentos!$D$414</f>
        <v>SI-06C3:DI-BPMPkup-2</v>
      </c>
      <c r="L978" s="4" t="str">
        <f aca="false">Def_Instancias_Equipamentos!$D$936</f>
        <v>SI-06C3:DI-BPMSigPatch-2</v>
      </c>
      <c r="M978" s="10" t="s">
        <v>72</v>
      </c>
      <c r="N978" s="17" t="s">
        <v>86</v>
      </c>
      <c r="O978" s="9" t="str">
        <f aca="false">Def_Sistemas_Conectores_Cabos!$B$8</f>
        <v>SMA-RP 50-ohm</v>
      </c>
      <c r="P978" s="4" t="str">
        <f aca="false">Def_Sistemas_Conectores_Cabos!$B$8</f>
        <v>SMA-RP 50-ohm</v>
      </c>
      <c r="Q978" s="8" t="s">
        <v>87</v>
      </c>
      <c r="R978" s="11" t="n">
        <v>0.5</v>
      </c>
      <c r="S978" s="11" t="n">
        <v>0.5</v>
      </c>
      <c r="T978" s="4" t="str">
        <f aca="false">Def_Sistemas_Conectores_Cabos!$C$8</f>
        <v>Cabo coaxial semi-rígido</v>
      </c>
      <c r="U978" s="18"/>
      <c r="V978" s="13"/>
    </row>
    <row r="979" customFormat="false" ht="15.75" hidden="true" customHeight="true" outlineLevel="0" collapsed="false">
      <c r="A979" s="4" t="str">
        <f aca="false">Def_Sistemas_Conectores_Cabos!$A$22</f>
        <v>BPM de elétrons</v>
      </c>
      <c r="B979" s="5" t="str">
        <f aca="false">Datas_Entregas!$A$3</f>
        <v>BTS/Anel</v>
      </c>
      <c r="C979" s="6" t="n">
        <f aca="false" t="array" ref="C979:C979">INDEX(Datas_Entregas!$B$2:$B$100, MATCH(B979, Datas_Entregas!$A$2:$A$100, 0), 1)</f>
        <v>43296</v>
      </c>
      <c r="D979" s="5" t="str">
        <f aca="false">Def_Status_Montagem!$A$4</f>
        <v>Comprado / Esperando entrega</v>
      </c>
      <c r="E979" s="4" t="str">
        <f aca="false">Def_Status_Montagem!$B$4</f>
        <v>Contratada (inclui etiqueta)</v>
      </c>
      <c r="F979" s="7"/>
      <c r="G979" s="8"/>
      <c r="H979" s="7" t="str">
        <f aca="false" t="array" ref="H979:H979">INDEX(Def_Instancias_Equipamentos!$E$2:$E$4986, MATCH(K979, Def_Instancias_Equipamentos!$D$2:$D$4986, 0), 1)</f>
        <v>SI-06C4</v>
      </c>
      <c r="I979" s="8" t="str">
        <f aca="false" t="array" ref="I979:I979">INDEX(Def_Instancias_Equipamentos!$E$2:$E$4986, MATCH(L979, Def_Instancias_Equipamentos!$D$2:$D$4986, 0), 1)</f>
        <v>SI-06C4</v>
      </c>
      <c r="J979" s="8" t="str">
        <f aca="false">IF(H979=I979, "INTERNO", "EXTERNO")</f>
        <v>INTERNO</v>
      </c>
      <c r="K979" s="9" t="str">
        <f aca="false">Def_Instancias_Equipamentos!$D$415</f>
        <v>SI-06C4:DI-BPMPkup</v>
      </c>
      <c r="L979" s="4" t="str">
        <f aca="false">Def_Instancias_Equipamentos!$D$937</f>
        <v>SI-06C4:DI-BPMSigPatch</v>
      </c>
      <c r="M979" s="10" t="s">
        <v>72</v>
      </c>
      <c r="N979" s="17" t="s">
        <v>86</v>
      </c>
      <c r="O979" s="9" t="str">
        <f aca="false">Def_Sistemas_Conectores_Cabos!$B$8</f>
        <v>SMA-RP 50-ohm</v>
      </c>
      <c r="P979" s="4" t="str">
        <f aca="false">Def_Sistemas_Conectores_Cabos!$B$8</f>
        <v>SMA-RP 50-ohm</v>
      </c>
      <c r="Q979" s="8" t="s">
        <v>87</v>
      </c>
      <c r="R979" s="11" t="n">
        <v>0.5</v>
      </c>
      <c r="S979" s="11" t="n">
        <v>0.5</v>
      </c>
      <c r="T979" s="4" t="str">
        <f aca="false">Def_Sistemas_Conectores_Cabos!$C$8</f>
        <v>Cabo coaxial semi-rígido</v>
      </c>
      <c r="U979" s="18"/>
      <c r="V979" s="13"/>
    </row>
    <row r="980" customFormat="false" ht="15.75" hidden="true" customHeight="true" outlineLevel="0" collapsed="false">
      <c r="A980" s="4" t="str">
        <f aca="false">Def_Sistemas_Conectores_Cabos!$A$22</f>
        <v>BPM de elétrons</v>
      </c>
      <c r="B980" s="5" t="str">
        <f aca="false">Datas_Entregas!$A$3</f>
        <v>BTS/Anel</v>
      </c>
      <c r="C980" s="6" t="n">
        <f aca="false" t="array" ref="C980:C980">INDEX(Datas_Entregas!$B$2:$B$100, MATCH(B980, Datas_Entregas!$A$2:$A$100, 0), 1)</f>
        <v>43296</v>
      </c>
      <c r="D980" s="5" t="str">
        <f aca="false">Def_Status_Montagem!$A$4</f>
        <v>Comprado / Esperando entrega</v>
      </c>
      <c r="E980" s="4" t="str">
        <f aca="false">Def_Status_Montagem!$B$4</f>
        <v>Contratada (inclui etiqueta)</v>
      </c>
      <c r="F980" s="7"/>
      <c r="G980" s="8"/>
      <c r="H980" s="7" t="str">
        <f aca="false" t="array" ref="H980:H980">INDEX(Def_Instancias_Equipamentos!$E$2:$E$4986, MATCH(K980, Def_Instancias_Equipamentos!$D$2:$D$4986, 0), 1)</f>
        <v>SI-06M1</v>
      </c>
      <c r="I980" s="8" t="str">
        <f aca="false" t="array" ref="I980:I980">INDEX(Def_Instancias_Equipamentos!$E$2:$E$4986, MATCH(L980, Def_Instancias_Equipamentos!$D$2:$D$4986, 0), 1)</f>
        <v>SI-06M1</v>
      </c>
      <c r="J980" s="8" t="str">
        <f aca="false">IF(H980=I980, "INTERNO", "EXTERNO")</f>
        <v>INTERNO</v>
      </c>
      <c r="K980" s="9" t="str">
        <f aca="false">Def_Instancias_Equipamentos!$D$416</f>
        <v>SI-06M1:DI-BPMPkup</v>
      </c>
      <c r="L980" s="4" t="str">
        <f aca="false">Def_Instancias_Equipamentos!$D$938</f>
        <v>SI-06M1:DI-BPMSigPatch</v>
      </c>
      <c r="M980" s="10" t="s">
        <v>72</v>
      </c>
      <c r="N980" s="17" t="s">
        <v>86</v>
      </c>
      <c r="O980" s="9" t="str">
        <f aca="false">Def_Sistemas_Conectores_Cabos!$B$8</f>
        <v>SMA-RP 50-ohm</v>
      </c>
      <c r="P980" s="4" t="str">
        <f aca="false">Def_Sistemas_Conectores_Cabos!$B$8</f>
        <v>SMA-RP 50-ohm</v>
      </c>
      <c r="Q980" s="8" t="s">
        <v>87</v>
      </c>
      <c r="R980" s="11" t="n">
        <v>0.5</v>
      </c>
      <c r="S980" s="11" t="n">
        <v>0.5</v>
      </c>
      <c r="T980" s="4" t="str">
        <f aca="false">Def_Sistemas_Conectores_Cabos!$C$8</f>
        <v>Cabo coaxial semi-rígido</v>
      </c>
      <c r="U980" s="18"/>
      <c r="V980" s="13"/>
    </row>
    <row r="981" customFormat="false" ht="15.75" hidden="true" customHeight="true" outlineLevel="0" collapsed="false">
      <c r="A981" s="4" t="str">
        <f aca="false">Def_Sistemas_Conectores_Cabos!$A$22</f>
        <v>BPM de elétrons</v>
      </c>
      <c r="B981" s="5" t="str">
        <f aca="false">Datas_Entregas!$A$3</f>
        <v>BTS/Anel</v>
      </c>
      <c r="C981" s="6" t="n">
        <f aca="false" t="array" ref="C981:C981">INDEX(Datas_Entregas!$B$2:$B$100, MATCH(B981, Datas_Entregas!$A$2:$A$100, 0), 1)</f>
        <v>43296</v>
      </c>
      <c r="D981" s="5" t="str">
        <f aca="false">Def_Status_Montagem!$A$4</f>
        <v>Comprado / Esperando entrega</v>
      </c>
      <c r="E981" s="4" t="str">
        <f aca="false">Def_Status_Montagem!$B$4</f>
        <v>Contratada (inclui etiqueta)</v>
      </c>
      <c r="F981" s="7"/>
      <c r="G981" s="8"/>
      <c r="H981" s="7" t="str">
        <f aca="false" t="array" ref="H981:H981">INDEX(Def_Instancias_Equipamentos!$E$2:$E$4986, MATCH(K981, Def_Instancias_Equipamentos!$D$2:$D$4986, 0), 1)</f>
        <v>SI-06M2</v>
      </c>
      <c r="I981" s="8" t="str">
        <f aca="false" t="array" ref="I981:I981">INDEX(Def_Instancias_Equipamentos!$E$2:$E$4986, MATCH(L981, Def_Instancias_Equipamentos!$D$2:$D$4986, 0), 1)</f>
        <v>SI-06M2</v>
      </c>
      <c r="J981" s="8" t="str">
        <f aca="false">IF(H981=I981, "INTERNO", "EXTERNO")</f>
        <v>INTERNO</v>
      </c>
      <c r="K981" s="9" t="str">
        <f aca="false">Def_Instancias_Equipamentos!$D$417</f>
        <v>SI-06M2:DI-BPMPkup</v>
      </c>
      <c r="L981" s="4" t="str">
        <f aca="false">Def_Instancias_Equipamentos!$D$939</f>
        <v>SI-06M2:DI-BPMSigPatch</v>
      </c>
      <c r="M981" s="10" t="s">
        <v>72</v>
      </c>
      <c r="N981" s="17" t="s">
        <v>86</v>
      </c>
      <c r="O981" s="9" t="str">
        <f aca="false">Def_Sistemas_Conectores_Cabos!$B$8</f>
        <v>SMA-RP 50-ohm</v>
      </c>
      <c r="P981" s="4" t="str">
        <f aca="false">Def_Sistemas_Conectores_Cabos!$B$8</f>
        <v>SMA-RP 50-ohm</v>
      </c>
      <c r="Q981" s="8" t="s">
        <v>87</v>
      </c>
      <c r="R981" s="11" t="n">
        <v>0.5</v>
      </c>
      <c r="S981" s="11" t="n">
        <v>0.5</v>
      </c>
      <c r="T981" s="4" t="str">
        <f aca="false">Def_Sistemas_Conectores_Cabos!$C$8</f>
        <v>Cabo coaxial semi-rígido</v>
      </c>
      <c r="U981" s="18"/>
      <c r="V981" s="13"/>
    </row>
    <row r="982" customFormat="false" ht="15.75" hidden="true" customHeight="true" outlineLevel="0" collapsed="false">
      <c r="A982" s="4" t="str">
        <f aca="false">Def_Sistemas_Conectores_Cabos!$A$22</f>
        <v>BPM de elétrons</v>
      </c>
      <c r="B982" s="5" t="str">
        <f aca="false">Datas_Entregas!$A$3</f>
        <v>BTS/Anel</v>
      </c>
      <c r="C982" s="6" t="n">
        <f aca="false" t="array" ref="C982:C982">INDEX(Datas_Entregas!$B$2:$B$100, MATCH(B982, Datas_Entregas!$A$2:$A$100, 0), 1)</f>
        <v>43296</v>
      </c>
      <c r="D982" s="5" t="str">
        <f aca="false">Def_Status_Montagem!$A$4</f>
        <v>Comprado / Esperando entrega</v>
      </c>
      <c r="E982" s="4" t="str">
        <f aca="false">Def_Status_Montagem!$B$4</f>
        <v>Contratada (inclui etiqueta)</v>
      </c>
      <c r="F982" s="7"/>
      <c r="G982" s="8"/>
      <c r="H982" s="7" t="str">
        <f aca="false" t="array" ref="H982:H982">INDEX(Def_Instancias_Equipamentos!$E$2:$E$4986, MATCH(K982, Def_Instancias_Equipamentos!$D$2:$D$4986, 0), 1)</f>
        <v>SI-06SB</v>
      </c>
      <c r="I982" s="8" t="str">
        <f aca="false" t="array" ref="I982:I982">INDEX(Def_Instancias_Equipamentos!$E$2:$E$4986, MATCH(L982, Def_Instancias_Equipamentos!$D$2:$D$4986, 0), 1)</f>
        <v>SI-06SB</v>
      </c>
      <c r="J982" s="8" t="str">
        <f aca="false">IF(H982=I982, "INTERNO", "EXTERNO")</f>
        <v>INTERNO</v>
      </c>
      <c r="K982" s="9" t="str">
        <f aca="false">Def_Instancias_Equipamentos!$D$540</f>
        <v>SI-06SB:DI-BPMPkup-1</v>
      </c>
      <c r="L982" s="4" t="str">
        <f aca="false">Def_Instancias_Equipamentos!$D$1062</f>
        <v>SI-06SB:DI-BPMSigPatch-1</v>
      </c>
      <c r="M982" s="10" t="s">
        <v>72</v>
      </c>
      <c r="N982" s="17" t="s">
        <v>86</v>
      </c>
      <c r="O982" s="9" t="str">
        <f aca="false">Def_Sistemas_Conectores_Cabos!$B$8</f>
        <v>SMA-RP 50-ohm</v>
      </c>
      <c r="P982" s="4" t="str">
        <f aca="false">Def_Sistemas_Conectores_Cabos!$B$8</f>
        <v>SMA-RP 50-ohm</v>
      </c>
      <c r="Q982" s="8" t="s">
        <v>87</v>
      </c>
      <c r="R982" s="11" t="n">
        <v>0.5</v>
      </c>
      <c r="S982" s="11" t="n">
        <v>0.5</v>
      </c>
      <c r="T982" s="4" t="str">
        <f aca="false">Def_Sistemas_Conectores_Cabos!$C$8</f>
        <v>Cabo coaxial semi-rígido</v>
      </c>
      <c r="U982" s="18"/>
      <c r="V982" s="13"/>
    </row>
    <row r="983" customFormat="false" ht="15.75" hidden="true" customHeight="true" outlineLevel="0" collapsed="false">
      <c r="A983" s="4" t="str">
        <f aca="false">Def_Sistemas_Conectores_Cabos!$A$22</f>
        <v>BPM de elétrons</v>
      </c>
      <c r="B983" s="5" t="str">
        <f aca="false">Datas_Entregas!$A$3</f>
        <v>BTS/Anel</v>
      </c>
      <c r="C983" s="6" t="n">
        <f aca="false" t="array" ref="C983:C983">INDEX(Datas_Entregas!$B$2:$B$100, MATCH(B983, Datas_Entregas!$A$2:$A$100, 0), 1)</f>
        <v>43296</v>
      </c>
      <c r="D983" s="5" t="str">
        <f aca="false">Def_Status_Montagem!$A$4</f>
        <v>Comprado / Esperando entrega</v>
      </c>
      <c r="E983" s="4" t="str">
        <f aca="false">Def_Status_Montagem!$B$4</f>
        <v>Contratada (inclui etiqueta)</v>
      </c>
      <c r="F983" s="7"/>
      <c r="G983" s="8"/>
      <c r="H983" s="7" t="str">
        <f aca="false" t="array" ref="H983:H983">INDEX(Def_Instancias_Equipamentos!$E$2:$E$4986, MATCH(K983, Def_Instancias_Equipamentos!$D$2:$D$4986, 0), 1)</f>
        <v>SI-06SB</v>
      </c>
      <c r="I983" s="8" t="str">
        <f aca="false" t="array" ref="I983:I983">INDEX(Def_Instancias_Equipamentos!$E$2:$E$4986, MATCH(L983, Def_Instancias_Equipamentos!$D$2:$D$4986, 0), 1)</f>
        <v>SI-06SB</v>
      </c>
      <c r="J983" s="8" t="str">
        <f aca="false">IF(H983=I983, "INTERNO", "EXTERNO")</f>
        <v>INTERNO</v>
      </c>
      <c r="K983" s="9" t="str">
        <f aca="false">Def_Instancias_Equipamentos!$D$541</f>
        <v>SI-06SB:DI-BPMPkup-2</v>
      </c>
      <c r="L983" s="4" t="str">
        <f aca="false">Def_Instancias_Equipamentos!$D$1063</f>
        <v>SI-06SB:DI-BPMSigPatch-2</v>
      </c>
      <c r="M983" s="10" t="s">
        <v>72</v>
      </c>
      <c r="N983" s="17" t="s">
        <v>86</v>
      </c>
      <c r="O983" s="9" t="str">
        <f aca="false">Def_Sistemas_Conectores_Cabos!$B$8</f>
        <v>SMA-RP 50-ohm</v>
      </c>
      <c r="P983" s="4" t="str">
        <f aca="false">Def_Sistemas_Conectores_Cabos!$B$8</f>
        <v>SMA-RP 50-ohm</v>
      </c>
      <c r="Q983" s="8" t="s">
        <v>87</v>
      </c>
      <c r="R983" s="11" t="n">
        <v>0.5</v>
      </c>
      <c r="S983" s="11" t="n">
        <v>0.5</v>
      </c>
      <c r="T983" s="4" t="str">
        <f aca="false">Def_Sistemas_Conectores_Cabos!$C$8</f>
        <v>Cabo coaxial semi-rígido</v>
      </c>
      <c r="U983" s="18"/>
      <c r="V983" s="13"/>
    </row>
    <row r="984" customFormat="false" ht="15.75" hidden="true" customHeight="true" outlineLevel="0" collapsed="false">
      <c r="A984" s="4" t="str">
        <f aca="false">Def_Sistemas_Conectores_Cabos!$A$22</f>
        <v>BPM de elétrons</v>
      </c>
      <c r="B984" s="5" t="str">
        <f aca="false">Datas_Entregas!$A$3</f>
        <v>BTS/Anel</v>
      </c>
      <c r="C984" s="6" t="n">
        <f aca="false" t="array" ref="C984:C984">INDEX(Datas_Entregas!$B$2:$B$100, MATCH(B984, Datas_Entregas!$A$2:$A$100, 0), 1)</f>
        <v>43296</v>
      </c>
      <c r="D984" s="5" t="str">
        <f aca="false">Def_Status_Montagem!$A$4</f>
        <v>Comprado / Esperando entrega</v>
      </c>
      <c r="E984" s="4" t="str">
        <f aca="false">Def_Status_Montagem!$B$4</f>
        <v>Contratada (inclui etiqueta)</v>
      </c>
      <c r="F984" s="7"/>
      <c r="G984" s="8"/>
      <c r="H984" s="7" t="str">
        <f aca="false" t="array" ref="H984:H984">INDEX(Def_Instancias_Equipamentos!$E$2:$E$4986, MATCH(K984, Def_Instancias_Equipamentos!$D$2:$D$4986, 0), 1)</f>
        <v>SI-07C1</v>
      </c>
      <c r="I984" s="8" t="str">
        <f aca="false" t="array" ref="I984:I984">INDEX(Def_Instancias_Equipamentos!$E$2:$E$4986, MATCH(L984, Def_Instancias_Equipamentos!$D$2:$D$4986, 0), 1)</f>
        <v>SI-07C1</v>
      </c>
      <c r="J984" s="8" t="str">
        <f aca="false">IF(H984=I984, "INTERNO", "EXTERNO")</f>
        <v>INTERNO</v>
      </c>
      <c r="K984" s="9" t="str">
        <f aca="false">Def_Instancias_Equipamentos!$D$418</f>
        <v>SI-07C1:DI-BPMPkup-1</v>
      </c>
      <c r="L984" s="4" t="str">
        <f aca="false">Def_Instancias_Equipamentos!$D$940</f>
        <v>SI-07C1:DI-BPMSigPatch-1</v>
      </c>
      <c r="M984" s="10" t="s">
        <v>72</v>
      </c>
      <c r="N984" s="17" t="s">
        <v>86</v>
      </c>
      <c r="O984" s="9" t="str">
        <f aca="false">Def_Sistemas_Conectores_Cabos!$B$8</f>
        <v>SMA-RP 50-ohm</v>
      </c>
      <c r="P984" s="4" t="str">
        <f aca="false">Def_Sistemas_Conectores_Cabos!$B$8</f>
        <v>SMA-RP 50-ohm</v>
      </c>
      <c r="Q984" s="8" t="s">
        <v>87</v>
      </c>
      <c r="R984" s="11" t="n">
        <v>0.5</v>
      </c>
      <c r="S984" s="11" t="n">
        <v>0.5</v>
      </c>
      <c r="T984" s="4" t="str">
        <f aca="false">Def_Sistemas_Conectores_Cabos!$C$8</f>
        <v>Cabo coaxial semi-rígido</v>
      </c>
      <c r="U984" s="18"/>
      <c r="V984" s="13"/>
    </row>
    <row r="985" customFormat="false" ht="15.75" hidden="true" customHeight="true" outlineLevel="0" collapsed="false">
      <c r="A985" s="4" t="str">
        <f aca="false">Def_Sistemas_Conectores_Cabos!$A$22</f>
        <v>BPM de elétrons</v>
      </c>
      <c r="B985" s="5" t="str">
        <f aca="false">Datas_Entregas!$A$3</f>
        <v>BTS/Anel</v>
      </c>
      <c r="C985" s="6" t="n">
        <f aca="false" t="array" ref="C985:C985">INDEX(Datas_Entregas!$B$2:$B$100, MATCH(B985, Datas_Entregas!$A$2:$A$100, 0), 1)</f>
        <v>43296</v>
      </c>
      <c r="D985" s="5" t="str">
        <f aca="false">Def_Status_Montagem!$A$4</f>
        <v>Comprado / Esperando entrega</v>
      </c>
      <c r="E985" s="4" t="str">
        <f aca="false">Def_Status_Montagem!$B$4</f>
        <v>Contratada (inclui etiqueta)</v>
      </c>
      <c r="F985" s="7"/>
      <c r="G985" s="8"/>
      <c r="H985" s="7" t="str">
        <f aca="false" t="array" ref="H985:H985">INDEX(Def_Instancias_Equipamentos!$E$2:$E$4986, MATCH(K985, Def_Instancias_Equipamentos!$D$2:$D$4986, 0), 1)</f>
        <v>SI-07C1</v>
      </c>
      <c r="I985" s="8" t="str">
        <f aca="false" t="array" ref="I985:I985">INDEX(Def_Instancias_Equipamentos!$E$2:$E$4986, MATCH(L985, Def_Instancias_Equipamentos!$D$2:$D$4986, 0), 1)</f>
        <v>SI-07C1</v>
      </c>
      <c r="J985" s="8" t="str">
        <f aca="false">IF(H985=I985, "INTERNO", "EXTERNO")</f>
        <v>INTERNO</v>
      </c>
      <c r="K985" s="9" t="str">
        <f aca="false">Def_Instancias_Equipamentos!$D$419</f>
        <v>SI-07C1:DI-BPMPkup-2</v>
      </c>
      <c r="L985" s="4" t="str">
        <f aca="false">Def_Instancias_Equipamentos!$D$941</f>
        <v>SI-07C1:DI-BPMSigPatch-2</v>
      </c>
      <c r="M985" s="10" t="s">
        <v>72</v>
      </c>
      <c r="N985" s="17" t="s">
        <v>86</v>
      </c>
      <c r="O985" s="9" t="str">
        <f aca="false">Def_Sistemas_Conectores_Cabos!$B$8</f>
        <v>SMA-RP 50-ohm</v>
      </c>
      <c r="P985" s="4" t="str">
        <f aca="false">Def_Sistemas_Conectores_Cabos!$B$8</f>
        <v>SMA-RP 50-ohm</v>
      </c>
      <c r="Q985" s="8" t="s">
        <v>87</v>
      </c>
      <c r="R985" s="11" t="n">
        <v>0.5</v>
      </c>
      <c r="S985" s="11" t="n">
        <v>0.5</v>
      </c>
      <c r="T985" s="4" t="str">
        <f aca="false">Def_Sistemas_Conectores_Cabos!$C$8</f>
        <v>Cabo coaxial semi-rígido</v>
      </c>
      <c r="U985" s="18"/>
      <c r="V985" s="13"/>
    </row>
    <row r="986" customFormat="false" ht="15.75" hidden="true" customHeight="true" outlineLevel="0" collapsed="false">
      <c r="A986" s="4" t="str">
        <f aca="false">Def_Sistemas_Conectores_Cabos!$A$22</f>
        <v>BPM de elétrons</v>
      </c>
      <c r="B986" s="5" t="str">
        <f aca="false">Datas_Entregas!$A$3</f>
        <v>BTS/Anel</v>
      </c>
      <c r="C986" s="6" t="n">
        <f aca="false" t="array" ref="C986:C986">INDEX(Datas_Entregas!$B$2:$B$100, MATCH(B986, Datas_Entregas!$A$2:$A$100, 0), 1)</f>
        <v>43296</v>
      </c>
      <c r="D986" s="5" t="str">
        <f aca="false">Def_Status_Montagem!$A$4</f>
        <v>Comprado / Esperando entrega</v>
      </c>
      <c r="E986" s="4" t="str">
        <f aca="false">Def_Status_Montagem!$B$4</f>
        <v>Contratada (inclui etiqueta)</v>
      </c>
      <c r="F986" s="7"/>
      <c r="G986" s="8"/>
      <c r="H986" s="7" t="str">
        <f aca="false" t="array" ref="H986:H986">INDEX(Def_Instancias_Equipamentos!$E$2:$E$4986, MATCH(K986, Def_Instancias_Equipamentos!$D$2:$D$4986, 0), 1)</f>
        <v>SI-07C2</v>
      </c>
      <c r="I986" s="8" t="str">
        <f aca="false" t="array" ref="I986:I986">INDEX(Def_Instancias_Equipamentos!$E$2:$E$4986, MATCH(L986, Def_Instancias_Equipamentos!$D$2:$D$4986, 0), 1)</f>
        <v>SI-07C2</v>
      </c>
      <c r="J986" s="8" t="str">
        <f aca="false">IF(H986=I986, "INTERNO", "EXTERNO")</f>
        <v>INTERNO</v>
      </c>
      <c r="K986" s="9" t="str">
        <f aca="false">Def_Instancias_Equipamentos!$D$420</f>
        <v>SI-07C2:DI-BPMPkup</v>
      </c>
      <c r="L986" s="4" t="str">
        <f aca="false">Def_Instancias_Equipamentos!$D$942</f>
        <v>SI-07C2:DI-BPMSigPatch</v>
      </c>
      <c r="M986" s="10" t="s">
        <v>72</v>
      </c>
      <c r="N986" s="17" t="s">
        <v>86</v>
      </c>
      <c r="O986" s="9" t="str">
        <f aca="false">Def_Sistemas_Conectores_Cabos!$B$8</f>
        <v>SMA-RP 50-ohm</v>
      </c>
      <c r="P986" s="4" t="str">
        <f aca="false">Def_Sistemas_Conectores_Cabos!$B$8</f>
        <v>SMA-RP 50-ohm</v>
      </c>
      <c r="Q986" s="8" t="s">
        <v>87</v>
      </c>
      <c r="R986" s="11" t="n">
        <v>0.5</v>
      </c>
      <c r="S986" s="11" t="n">
        <v>0.5</v>
      </c>
      <c r="T986" s="4" t="str">
        <f aca="false">Def_Sistemas_Conectores_Cabos!$C$8</f>
        <v>Cabo coaxial semi-rígido</v>
      </c>
      <c r="U986" s="18"/>
      <c r="V986" s="13"/>
    </row>
    <row r="987" customFormat="false" ht="15.75" hidden="true" customHeight="true" outlineLevel="0" collapsed="false">
      <c r="A987" s="4" t="str">
        <f aca="false">Def_Sistemas_Conectores_Cabos!$A$22</f>
        <v>BPM de elétrons</v>
      </c>
      <c r="B987" s="5" t="str">
        <f aca="false">Datas_Entregas!$A$3</f>
        <v>BTS/Anel</v>
      </c>
      <c r="C987" s="6" t="n">
        <f aca="false" t="array" ref="C987:C987">INDEX(Datas_Entregas!$B$2:$B$100, MATCH(B987, Datas_Entregas!$A$2:$A$100, 0), 1)</f>
        <v>43296</v>
      </c>
      <c r="D987" s="5" t="str">
        <f aca="false">Def_Status_Montagem!$A$4</f>
        <v>Comprado / Esperando entrega</v>
      </c>
      <c r="E987" s="4" t="str">
        <f aca="false">Def_Status_Montagem!$B$4</f>
        <v>Contratada (inclui etiqueta)</v>
      </c>
      <c r="F987" s="7"/>
      <c r="G987" s="8"/>
      <c r="H987" s="7" t="str">
        <f aca="false" t="array" ref="H987:H987">INDEX(Def_Instancias_Equipamentos!$E$2:$E$4986, MATCH(K987, Def_Instancias_Equipamentos!$D$2:$D$4986, 0), 1)</f>
        <v>SI-07C3</v>
      </c>
      <c r="I987" s="8" t="str">
        <f aca="false" t="array" ref="I987:I987">INDEX(Def_Instancias_Equipamentos!$E$2:$E$4986, MATCH(L987, Def_Instancias_Equipamentos!$D$2:$D$4986, 0), 1)</f>
        <v>SI-07C3</v>
      </c>
      <c r="J987" s="8" t="str">
        <f aca="false">IF(H987=I987, "INTERNO", "EXTERNO")</f>
        <v>INTERNO</v>
      </c>
      <c r="K987" s="9" t="str">
        <f aca="false">Def_Instancias_Equipamentos!$D$421</f>
        <v>SI-07C3:DI-BPMPkup-1</v>
      </c>
      <c r="L987" s="4" t="str">
        <f aca="false">Def_Instancias_Equipamentos!$D$943</f>
        <v>SI-07C3:DI-BPMSigPatch-1</v>
      </c>
      <c r="M987" s="10" t="s">
        <v>72</v>
      </c>
      <c r="N987" s="17" t="s">
        <v>86</v>
      </c>
      <c r="O987" s="9" t="str">
        <f aca="false">Def_Sistemas_Conectores_Cabos!$B$8</f>
        <v>SMA-RP 50-ohm</v>
      </c>
      <c r="P987" s="4" t="str">
        <f aca="false">Def_Sistemas_Conectores_Cabos!$B$8</f>
        <v>SMA-RP 50-ohm</v>
      </c>
      <c r="Q987" s="8" t="s">
        <v>87</v>
      </c>
      <c r="R987" s="11" t="n">
        <v>0.5</v>
      </c>
      <c r="S987" s="11" t="n">
        <v>0.5</v>
      </c>
      <c r="T987" s="4" t="str">
        <f aca="false">Def_Sistemas_Conectores_Cabos!$C$8</f>
        <v>Cabo coaxial semi-rígido</v>
      </c>
      <c r="U987" s="18"/>
      <c r="V987" s="13"/>
    </row>
    <row r="988" customFormat="false" ht="15.75" hidden="true" customHeight="true" outlineLevel="0" collapsed="false">
      <c r="A988" s="4" t="str">
        <f aca="false">Def_Sistemas_Conectores_Cabos!$A$22</f>
        <v>BPM de elétrons</v>
      </c>
      <c r="B988" s="5" t="str">
        <f aca="false">Datas_Entregas!$A$3</f>
        <v>BTS/Anel</v>
      </c>
      <c r="C988" s="6" t="n">
        <f aca="false" t="array" ref="C988:C988">INDEX(Datas_Entregas!$B$2:$B$100, MATCH(B988, Datas_Entregas!$A$2:$A$100, 0), 1)</f>
        <v>43296</v>
      </c>
      <c r="D988" s="5" t="str">
        <f aca="false">Def_Status_Montagem!$A$4</f>
        <v>Comprado / Esperando entrega</v>
      </c>
      <c r="E988" s="4" t="str">
        <f aca="false">Def_Status_Montagem!$B$4</f>
        <v>Contratada (inclui etiqueta)</v>
      </c>
      <c r="F988" s="7"/>
      <c r="G988" s="8"/>
      <c r="H988" s="7" t="str">
        <f aca="false" t="array" ref="H988:H988">INDEX(Def_Instancias_Equipamentos!$E$2:$E$4986, MATCH(K988, Def_Instancias_Equipamentos!$D$2:$D$4986, 0), 1)</f>
        <v>SI-07C3</v>
      </c>
      <c r="I988" s="8" t="str">
        <f aca="false" t="array" ref="I988:I988">INDEX(Def_Instancias_Equipamentos!$E$2:$E$4986, MATCH(L988, Def_Instancias_Equipamentos!$D$2:$D$4986, 0), 1)</f>
        <v>SI-07C3</v>
      </c>
      <c r="J988" s="8" t="str">
        <f aca="false">IF(H988=I988, "INTERNO", "EXTERNO")</f>
        <v>INTERNO</v>
      </c>
      <c r="K988" s="9" t="str">
        <f aca="false">Def_Instancias_Equipamentos!$D$422</f>
        <v>SI-07C3:DI-BPMPkup-2</v>
      </c>
      <c r="L988" s="4" t="str">
        <f aca="false">Def_Instancias_Equipamentos!$D$944</f>
        <v>SI-07C3:DI-BPMSigPatch-2</v>
      </c>
      <c r="M988" s="10" t="s">
        <v>72</v>
      </c>
      <c r="N988" s="17" t="s">
        <v>86</v>
      </c>
      <c r="O988" s="9" t="str">
        <f aca="false">Def_Sistemas_Conectores_Cabos!$B$8</f>
        <v>SMA-RP 50-ohm</v>
      </c>
      <c r="P988" s="4" t="str">
        <f aca="false">Def_Sistemas_Conectores_Cabos!$B$8</f>
        <v>SMA-RP 50-ohm</v>
      </c>
      <c r="Q988" s="8" t="s">
        <v>87</v>
      </c>
      <c r="R988" s="11" t="n">
        <v>0.5</v>
      </c>
      <c r="S988" s="11" t="n">
        <v>0.5</v>
      </c>
      <c r="T988" s="4" t="str">
        <f aca="false">Def_Sistemas_Conectores_Cabos!$C$8</f>
        <v>Cabo coaxial semi-rígido</v>
      </c>
      <c r="U988" s="18"/>
      <c r="V988" s="13"/>
    </row>
    <row r="989" customFormat="false" ht="15.75" hidden="true" customHeight="true" outlineLevel="0" collapsed="false">
      <c r="A989" s="4" t="str">
        <f aca="false">Def_Sistemas_Conectores_Cabos!$A$22</f>
        <v>BPM de elétrons</v>
      </c>
      <c r="B989" s="5" t="str">
        <f aca="false">Datas_Entregas!$A$3</f>
        <v>BTS/Anel</v>
      </c>
      <c r="C989" s="6" t="n">
        <f aca="false" t="array" ref="C989:C989">INDEX(Datas_Entregas!$B$2:$B$100, MATCH(B989, Datas_Entregas!$A$2:$A$100, 0), 1)</f>
        <v>43296</v>
      </c>
      <c r="D989" s="5" t="str">
        <f aca="false">Def_Status_Montagem!$A$4</f>
        <v>Comprado / Esperando entrega</v>
      </c>
      <c r="E989" s="4" t="str">
        <f aca="false">Def_Status_Montagem!$B$4</f>
        <v>Contratada (inclui etiqueta)</v>
      </c>
      <c r="F989" s="7"/>
      <c r="G989" s="8"/>
      <c r="H989" s="7" t="str">
        <f aca="false" t="array" ref="H989:H989">INDEX(Def_Instancias_Equipamentos!$E$2:$E$4986, MATCH(K989, Def_Instancias_Equipamentos!$D$2:$D$4986, 0), 1)</f>
        <v>SI-07C4</v>
      </c>
      <c r="I989" s="8" t="str">
        <f aca="false" t="array" ref="I989:I989">INDEX(Def_Instancias_Equipamentos!$E$2:$E$4986, MATCH(L989, Def_Instancias_Equipamentos!$D$2:$D$4986, 0), 1)</f>
        <v>SI-07C4</v>
      </c>
      <c r="J989" s="8" t="str">
        <f aca="false">IF(H989=I989, "INTERNO", "EXTERNO")</f>
        <v>INTERNO</v>
      </c>
      <c r="K989" s="9" t="str">
        <f aca="false">Def_Instancias_Equipamentos!$D$423</f>
        <v>SI-07C4:DI-BPMPkup</v>
      </c>
      <c r="L989" s="4" t="str">
        <f aca="false">Def_Instancias_Equipamentos!$D$945</f>
        <v>SI-07C4:DI-BPMSigPatch</v>
      </c>
      <c r="M989" s="10" t="s">
        <v>72</v>
      </c>
      <c r="N989" s="17" t="s">
        <v>86</v>
      </c>
      <c r="O989" s="9" t="str">
        <f aca="false">Def_Sistemas_Conectores_Cabos!$B$8</f>
        <v>SMA-RP 50-ohm</v>
      </c>
      <c r="P989" s="4" t="str">
        <f aca="false">Def_Sistemas_Conectores_Cabos!$B$8</f>
        <v>SMA-RP 50-ohm</v>
      </c>
      <c r="Q989" s="8" t="s">
        <v>87</v>
      </c>
      <c r="R989" s="11" t="n">
        <v>0.5</v>
      </c>
      <c r="S989" s="11" t="n">
        <v>0.5</v>
      </c>
      <c r="T989" s="4" t="str">
        <f aca="false">Def_Sistemas_Conectores_Cabos!$C$8</f>
        <v>Cabo coaxial semi-rígido</v>
      </c>
      <c r="U989" s="18"/>
      <c r="V989" s="13"/>
    </row>
    <row r="990" customFormat="false" ht="15.75" hidden="true" customHeight="true" outlineLevel="0" collapsed="false">
      <c r="A990" s="4" t="str">
        <f aca="false">Def_Sistemas_Conectores_Cabos!$A$22</f>
        <v>BPM de elétrons</v>
      </c>
      <c r="B990" s="5" t="str">
        <f aca="false">Datas_Entregas!$A$3</f>
        <v>BTS/Anel</v>
      </c>
      <c r="C990" s="6" t="n">
        <f aca="false" t="array" ref="C990:C990">INDEX(Datas_Entregas!$B$2:$B$100, MATCH(B990, Datas_Entregas!$A$2:$A$100, 0), 1)</f>
        <v>43296</v>
      </c>
      <c r="D990" s="5" t="str">
        <f aca="false">Def_Status_Montagem!$A$4</f>
        <v>Comprado / Esperando entrega</v>
      </c>
      <c r="E990" s="4" t="str">
        <f aca="false">Def_Status_Montagem!$B$4</f>
        <v>Contratada (inclui etiqueta)</v>
      </c>
      <c r="F990" s="7"/>
      <c r="G990" s="8"/>
      <c r="H990" s="7" t="str">
        <f aca="false" t="array" ref="H990:H990">INDEX(Def_Instancias_Equipamentos!$E$2:$E$4986, MATCH(K990, Def_Instancias_Equipamentos!$D$2:$D$4986, 0), 1)</f>
        <v>SI-07M1</v>
      </c>
      <c r="I990" s="8" t="str">
        <f aca="false" t="array" ref="I990:I990">INDEX(Def_Instancias_Equipamentos!$E$2:$E$4986, MATCH(L990, Def_Instancias_Equipamentos!$D$2:$D$4986, 0), 1)</f>
        <v>SI-07M1</v>
      </c>
      <c r="J990" s="8" t="str">
        <f aca="false">IF(H990=I990, "INTERNO", "EXTERNO")</f>
        <v>INTERNO</v>
      </c>
      <c r="K990" s="9" t="str">
        <f aca="false">Def_Instancias_Equipamentos!$D$424</f>
        <v>SI-07M1:DI-BPMPkup</v>
      </c>
      <c r="L990" s="4" t="str">
        <f aca="false">Def_Instancias_Equipamentos!$D$946</f>
        <v>SI-07M1:DI-BPMSigPatch</v>
      </c>
      <c r="M990" s="10" t="s">
        <v>72</v>
      </c>
      <c r="N990" s="17" t="s">
        <v>86</v>
      </c>
      <c r="O990" s="9" t="str">
        <f aca="false">Def_Sistemas_Conectores_Cabos!$B$8</f>
        <v>SMA-RP 50-ohm</v>
      </c>
      <c r="P990" s="4" t="str">
        <f aca="false">Def_Sistemas_Conectores_Cabos!$B$8</f>
        <v>SMA-RP 50-ohm</v>
      </c>
      <c r="Q990" s="8" t="s">
        <v>87</v>
      </c>
      <c r="R990" s="11" t="n">
        <v>0.5</v>
      </c>
      <c r="S990" s="11" t="n">
        <v>0.5</v>
      </c>
      <c r="T990" s="4" t="str">
        <f aca="false">Def_Sistemas_Conectores_Cabos!$C$8</f>
        <v>Cabo coaxial semi-rígido</v>
      </c>
      <c r="U990" s="18"/>
      <c r="V990" s="13"/>
    </row>
    <row r="991" customFormat="false" ht="15.75" hidden="true" customHeight="true" outlineLevel="0" collapsed="false">
      <c r="A991" s="4" t="str">
        <f aca="false">Def_Sistemas_Conectores_Cabos!$A$22</f>
        <v>BPM de elétrons</v>
      </c>
      <c r="B991" s="5" t="str">
        <f aca="false">Datas_Entregas!$A$3</f>
        <v>BTS/Anel</v>
      </c>
      <c r="C991" s="6" t="n">
        <f aca="false" t="array" ref="C991:C991">INDEX(Datas_Entregas!$B$2:$B$100, MATCH(B991, Datas_Entregas!$A$2:$A$100, 0), 1)</f>
        <v>43296</v>
      </c>
      <c r="D991" s="5" t="str">
        <f aca="false">Def_Status_Montagem!$A$4</f>
        <v>Comprado / Esperando entrega</v>
      </c>
      <c r="E991" s="4" t="str">
        <f aca="false">Def_Status_Montagem!$B$4</f>
        <v>Contratada (inclui etiqueta)</v>
      </c>
      <c r="F991" s="7"/>
      <c r="G991" s="8"/>
      <c r="H991" s="7" t="str">
        <f aca="false" t="array" ref="H991:H991">INDEX(Def_Instancias_Equipamentos!$E$2:$E$4986, MATCH(K991, Def_Instancias_Equipamentos!$D$2:$D$4986, 0), 1)</f>
        <v>SI-07M2</v>
      </c>
      <c r="I991" s="8" t="str">
        <f aca="false" t="array" ref="I991:I991">INDEX(Def_Instancias_Equipamentos!$E$2:$E$4986, MATCH(L991, Def_Instancias_Equipamentos!$D$2:$D$4986, 0), 1)</f>
        <v>SI-07M2</v>
      </c>
      <c r="J991" s="8" t="str">
        <f aca="false">IF(H991=I991, "INTERNO", "EXTERNO")</f>
        <v>INTERNO</v>
      </c>
      <c r="K991" s="9" t="str">
        <f aca="false">Def_Instancias_Equipamentos!$D$425</f>
        <v>SI-07M2:DI-BPMPkup</v>
      </c>
      <c r="L991" s="4" t="str">
        <f aca="false">Def_Instancias_Equipamentos!$D$947</f>
        <v>SI-07M2:DI-BPMSigPatch</v>
      </c>
      <c r="M991" s="10" t="s">
        <v>72</v>
      </c>
      <c r="N991" s="17" t="s">
        <v>86</v>
      </c>
      <c r="O991" s="9" t="str">
        <f aca="false">Def_Sistemas_Conectores_Cabos!$B$8</f>
        <v>SMA-RP 50-ohm</v>
      </c>
      <c r="P991" s="4" t="str">
        <f aca="false">Def_Sistemas_Conectores_Cabos!$B$8</f>
        <v>SMA-RP 50-ohm</v>
      </c>
      <c r="Q991" s="8" t="s">
        <v>87</v>
      </c>
      <c r="R991" s="11" t="n">
        <v>0.5</v>
      </c>
      <c r="S991" s="11" t="n">
        <v>0.5</v>
      </c>
      <c r="T991" s="4" t="str">
        <f aca="false">Def_Sistemas_Conectores_Cabos!$C$8</f>
        <v>Cabo coaxial semi-rígido</v>
      </c>
      <c r="U991" s="18"/>
      <c r="V991" s="13"/>
    </row>
    <row r="992" customFormat="false" ht="15.75" hidden="true" customHeight="true" outlineLevel="0" collapsed="false">
      <c r="A992" s="4" t="str">
        <f aca="false">Def_Sistemas_Conectores_Cabos!$A$22</f>
        <v>BPM de elétrons</v>
      </c>
      <c r="B992" s="5" t="str">
        <f aca="false">Datas_Entregas!$A$3</f>
        <v>BTS/Anel</v>
      </c>
      <c r="C992" s="6" t="n">
        <f aca="false" t="array" ref="C992:C992">INDEX(Datas_Entregas!$B$2:$B$100, MATCH(B992, Datas_Entregas!$A$2:$A$100, 0), 1)</f>
        <v>43296</v>
      </c>
      <c r="D992" s="5" t="str">
        <f aca="false">Def_Status_Montagem!$A$4</f>
        <v>Comprado / Esperando entrega</v>
      </c>
      <c r="E992" s="4" t="str">
        <f aca="false">Def_Status_Montagem!$B$4</f>
        <v>Contratada (inclui etiqueta)</v>
      </c>
      <c r="F992" s="7"/>
      <c r="G992" s="8"/>
      <c r="H992" s="7" t="str">
        <f aca="false" t="array" ref="H992:H992">INDEX(Def_Instancias_Equipamentos!$E$2:$E$4986, MATCH(K992, Def_Instancias_Equipamentos!$D$2:$D$4986, 0), 1)</f>
        <v>SI-07SP</v>
      </c>
      <c r="I992" s="8" t="str">
        <f aca="false" t="array" ref="I992:I992">INDEX(Def_Instancias_Equipamentos!$E$2:$E$4986, MATCH(L992, Def_Instancias_Equipamentos!$D$2:$D$4986, 0), 1)</f>
        <v>SI-07SP</v>
      </c>
      <c r="J992" s="8" t="str">
        <f aca="false">IF(H992=I992, "INTERNO", "EXTERNO")</f>
        <v>INTERNO</v>
      </c>
      <c r="K992" s="9" t="str">
        <f aca="false">Def_Instancias_Equipamentos!$D$542</f>
        <v>SI-07SP:DI-BPMPkup-1</v>
      </c>
      <c r="L992" s="4" t="str">
        <f aca="false">Def_Instancias_Equipamentos!$D$1064</f>
        <v>SI-07SP:DI-BPMSigPatch-1</v>
      </c>
      <c r="M992" s="10" t="s">
        <v>72</v>
      </c>
      <c r="N992" s="17" t="s">
        <v>86</v>
      </c>
      <c r="O992" s="9" t="str">
        <f aca="false">Def_Sistemas_Conectores_Cabos!$B$8</f>
        <v>SMA-RP 50-ohm</v>
      </c>
      <c r="P992" s="4" t="str">
        <f aca="false">Def_Sistemas_Conectores_Cabos!$B$8</f>
        <v>SMA-RP 50-ohm</v>
      </c>
      <c r="Q992" s="8" t="s">
        <v>87</v>
      </c>
      <c r="R992" s="11" t="n">
        <v>0.5</v>
      </c>
      <c r="S992" s="11" t="n">
        <v>0.5</v>
      </c>
      <c r="T992" s="4" t="str">
        <f aca="false">Def_Sistemas_Conectores_Cabos!$C$8</f>
        <v>Cabo coaxial semi-rígido</v>
      </c>
      <c r="U992" s="18"/>
      <c r="V992" s="13"/>
    </row>
    <row r="993" customFormat="false" ht="15.75" hidden="true" customHeight="true" outlineLevel="0" collapsed="false">
      <c r="A993" s="4" t="str">
        <f aca="false">Def_Sistemas_Conectores_Cabos!$A$22</f>
        <v>BPM de elétrons</v>
      </c>
      <c r="B993" s="5" t="str">
        <f aca="false">Datas_Entregas!$A$3</f>
        <v>BTS/Anel</v>
      </c>
      <c r="C993" s="6" t="n">
        <f aca="false" t="array" ref="C993:C993">INDEX(Datas_Entregas!$B$2:$B$100, MATCH(B993, Datas_Entregas!$A$2:$A$100, 0), 1)</f>
        <v>43296</v>
      </c>
      <c r="D993" s="5" t="str">
        <f aca="false">Def_Status_Montagem!$A$4</f>
        <v>Comprado / Esperando entrega</v>
      </c>
      <c r="E993" s="4" t="str">
        <f aca="false">Def_Status_Montagem!$B$4</f>
        <v>Contratada (inclui etiqueta)</v>
      </c>
      <c r="F993" s="7"/>
      <c r="G993" s="8"/>
      <c r="H993" s="7" t="str">
        <f aca="false" t="array" ref="H993:H993">INDEX(Def_Instancias_Equipamentos!$E$2:$E$4986, MATCH(K993, Def_Instancias_Equipamentos!$D$2:$D$4986, 0), 1)</f>
        <v>SI-07SP</v>
      </c>
      <c r="I993" s="8" t="str">
        <f aca="false" t="array" ref="I993:I993">INDEX(Def_Instancias_Equipamentos!$E$2:$E$4986, MATCH(L993, Def_Instancias_Equipamentos!$D$2:$D$4986, 0), 1)</f>
        <v>SI-07SP</v>
      </c>
      <c r="J993" s="8" t="str">
        <f aca="false">IF(H993=I993, "INTERNO", "EXTERNO")</f>
        <v>INTERNO</v>
      </c>
      <c r="K993" s="9" t="str">
        <f aca="false">Def_Instancias_Equipamentos!$D$543</f>
        <v>SI-07SP:DI-BPMPkup-2</v>
      </c>
      <c r="L993" s="4" t="str">
        <f aca="false">Def_Instancias_Equipamentos!$D$1065</f>
        <v>SI-07SP:DI-BPMSigPatch-2</v>
      </c>
      <c r="M993" s="10" t="s">
        <v>72</v>
      </c>
      <c r="N993" s="17" t="s">
        <v>86</v>
      </c>
      <c r="O993" s="9" t="str">
        <f aca="false">Def_Sistemas_Conectores_Cabos!$B$8</f>
        <v>SMA-RP 50-ohm</v>
      </c>
      <c r="P993" s="4" t="str">
        <f aca="false">Def_Sistemas_Conectores_Cabos!$B$8</f>
        <v>SMA-RP 50-ohm</v>
      </c>
      <c r="Q993" s="8" t="s">
        <v>87</v>
      </c>
      <c r="R993" s="11" t="n">
        <v>0.5</v>
      </c>
      <c r="S993" s="11" t="n">
        <v>0.5</v>
      </c>
      <c r="T993" s="4" t="str">
        <f aca="false">Def_Sistemas_Conectores_Cabos!$C$8</f>
        <v>Cabo coaxial semi-rígido</v>
      </c>
      <c r="U993" s="18"/>
      <c r="V993" s="13"/>
    </row>
    <row r="994" customFormat="false" ht="15.75" hidden="true" customHeight="true" outlineLevel="0" collapsed="false">
      <c r="A994" s="4" t="str">
        <f aca="false">Def_Sistemas_Conectores_Cabos!$A$22</f>
        <v>BPM de elétrons</v>
      </c>
      <c r="B994" s="5" t="str">
        <f aca="false">Datas_Entregas!$A$3</f>
        <v>BTS/Anel</v>
      </c>
      <c r="C994" s="6" t="n">
        <f aca="false" t="array" ref="C994:C994">INDEX(Datas_Entregas!$B$2:$B$100, MATCH(B994, Datas_Entregas!$A$2:$A$100, 0), 1)</f>
        <v>43296</v>
      </c>
      <c r="D994" s="5" t="str">
        <f aca="false">Def_Status_Montagem!$A$4</f>
        <v>Comprado / Esperando entrega</v>
      </c>
      <c r="E994" s="4" t="str">
        <f aca="false">Def_Status_Montagem!$B$4</f>
        <v>Contratada (inclui etiqueta)</v>
      </c>
      <c r="F994" s="7"/>
      <c r="G994" s="8"/>
      <c r="H994" s="7" t="str">
        <f aca="false" t="array" ref="H994:H994">INDEX(Def_Instancias_Equipamentos!$E$2:$E$4986, MATCH(K994, Def_Instancias_Equipamentos!$D$2:$D$4986, 0), 1)</f>
        <v>SI-08C1</v>
      </c>
      <c r="I994" s="8" t="str">
        <f aca="false" t="array" ref="I994:I994">INDEX(Def_Instancias_Equipamentos!$E$2:$E$4986, MATCH(L994, Def_Instancias_Equipamentos!$D$2:$D$4986, 0), 1)</f>
        <v>SI-08C1</v>
      </c>
      <c r="J994" s="8" t="str">
        <f aca="false">IF(H994=I994, "INTERNO", "EXTERNO")</f>
        <v>INTERNO</v>
      </c>
      <c r="K994" s="9" t="str">
        <f aca="false">Def_Instancias_Equipamentos!$D$426</f>
        <v>SI-08C1:DI-BPMPkup-1</v>
      </c>
      <c r="L994" s="4" t="str">
        <f aca="false">Def_Instancias_Equipamentos!$D$948</f>
        <v>SI-08C1:DI-BPMSigPatch-1</v>
      </c>
      <c r="M994" s="10" t="s">
        <v>72</v>
      </c>
      <c r="N994" s="17" t="s">
        <v>86</v>
      </c>
      <c r="O994" s="9" t="str">
        <f aca="false">Def_Sistemas_Conectores_Cabos!$B$8</f>
        <v>SMA-RP 50-ohm</v>
      </c>
      <c r="P994" s="4" t="str">
        <f aca="false">Def_Sistemas_Conectores_Cabos!$B$8</f>
        <v>SMA-RP 50-ohm</v>
      </c>
      <c r="Q994" s="8" t="s">
        <v>87</v>
      </c>
      <c r="R994" s="11" t="n">
        <v>0.5</v>
      </c>
      <c r="S994" s="11" t="n">
        <v>0.5</v>
      </c>
      <c r="T994" s="4" t="str">
        <f aca="false">Def_Sistemas_Conectores_Cabos!$C$8</f>
        <v>Cabo coaxial semi-rígido</v>
      </c>
      <c r="U994" s="18"/>
      <c r="V994" s="13"/>
    </row>
    <row r="995" customFormat="false" ht="15.75" hidden="true" customHeight="true" outlineLevel="0" collapsed="false">
      <c r="A995" s="4" t="str">
        <f aca="false">Def_Sistemas_Conectores_Cabos!$A$22</f>
        <v>BPM de elétrons</v>
      </c>
      <c r="B995" s="5" t="str">
        <f aca="false">Datas_Entregas!$A$3</f>
        <v>BTS/Anel</v>
      </c>
      <c r="C995" s="6" t="n">
        <f aca="false" t="array" ref="C995:C995">INDEX(Datas_Entregas!$B$2:$B$100, MATCH(B995, Datas_Entregas!$A$2:$A$100, 0), 1)</f>
        <v>43296</v>
      </c>
      <c r="D995" s="5" t="str">
        <f aca="false">Def_Status_Montagem!$A$4</f>
        <v>Comprado / Esperando entrega</v>
      </c>
      <c r="E995" s="4" t="str">
        <f aca="false">Def_Status_Montagem!$B$4</f>
        <v>Contratada (inclui etiqueta)</v>
      </c>
      <c r="F995" s="7"/>
      <c r="G995" s="8"/>
      <c r="H995" s="7" t="str">
        <f aca="false" t="array" ref="H995:H995">INDEX(Def_Instancias_Equipamentos!$E$2:$E$4986, MATCH(K995, Def_Instancias_Equipamentos!$D$2:$D$4986, 0), 1)</f>
        <v>SI-08C1</v>
      </c>
      <c r="I995" s="8" t="str">
        <f aca="false" t="array" ref="I995:I995">INDEX(Def_Instancias_Equipamentos!$E$2:$E$4986, MATCH(L995, Def_Instancias_Equipamentos!$D$2:$D$4986, 0), 1)</f>
        <v>SI-08C1</v>
      </c>
      <c r="J995" s="8" t="str">
        <f aca="false">IF(H995=I995, "INTERNO", "EXTERNO")</f>
        <v>INTERNO</v>
      </c>
      <c r="K995" s="9" t="str">
        <f aca="false">Def_Instancias_Equipamentos!$D$427</f>
        <v>SI-08C1:DI-BPMPkup-2</v>
      </c>
      <c r="L995" s="4" t="str">
        <f aca="false">Def_Instancias_Equipamentos!$D$949</f>
        <v>SI-08C1:DI-BPMSigPatch-2</v>
      </c>
      <c r="M995" s="10" t="s">
        <v>72</v>
      </c>
      <c r="N995" s="17" t="s">
        <v>86</v>
      </c>
      <c r="O995" s="9" t="str">
        <f aca="false">Def_Sistemas_Conectores_Cabos!$B$8</f>
        <v>SMA-RP 50-ohm</v>
      </c>
      <c r="P995" s="4" t="str">
        <f aca="false">Def_Sistemas_Conectores_Cabos!$B$8</f>
        <v>SMA-RP 50-ohm</v>
      </c>
      <c r="Q995" s="8" t="s">
        <v>87</v>
      </c>
      <c r="R995" s="11" t="n">
        <v>0.5</v>
      </c>
      <c r="S995" s="11" t="n">
        <v>0.5</v>
      </c>
      <c r="T995" s="4" t="str">
        <f aca="false">Def_Sistemas_Conectores_Cabos!$C$8</f>
        <v>Cabo coaxial semi-rígido</v>
      </c>
      <c r="U995" s="18"/>
      <c r="V995" s="13"/>
    </row>
    <row r="996" customFormat="false" ht="15.75" hidden="true" customHeight="true" outlineLevel="0" collapsed="false">
      <c r="A996" s="4" t="str">
        <f aca="false">Def_Sistemas_Conectores_Cabos!$A$22</f>
        <v>BPM de elétrons</v>
      </c>
      <c r="B996" s="5" t="str">
        <f aca="false">Datas_Entregas!$A$3</f>
        <v>BTS/Anel</v>
      </c>
      <c r="C996" s="6" t="n">
        <f aca="false" t="array" ref="C996:C996">INDEX(Datas_Entregas!$B$2:$B$100, MATCH(B996, Datas_Entregas!$A$2:$A$100, 0), 1)</f>
        <v>43296</v>
      </c>
      <c r="D996" s="5" t="str">
        <f aca="false">Def_Status_Montagem!$A$4</f>
        <v>Comprado / Esperando entrega</v>
      </c>
      <c r="E996" s="4" t="str">
        <f aca="false">Def_Status_Montagem!$B$4</f>
        <v>Contratada (inclui etiqueta)</v>
      </c>
      <c r="F996" s="7"/>
      <c r="G996" s="8"/>
      <c r="H996" s="7" t="str">
        <f aca="false" t="array" ref="H996:H996">INDEX(Def_Instancias_Equipamentos!$E$2:$E$4986, MATCH(K996, Def_Instancias_Equipamentos!$D$2:$D$4986, 0), 1)</f>
        <v>SI-08C2</v>
      </c>
      <c r="I996" s="8" t="str">
        <f aca="false" t="array" ref="I996:I996">INDEX(Def_Instancias_Equipamentos!$E$2:$E$4986, MATCH(L996, Def_Instancias_Equipamentos!$D$2:$D$4986, 0), 1)</f>
        <v>SI-08C2</v>
      </c>
      <c r="J996" s="8" t="str">
        <f aca="false">IF(H996=I996, "INTERNO", "EXTERNO")</f>
        <v>INTERNO</v>
      </c>
      <c r="K996" s="9" t="str">
        <f aca="false">Def_Instancias_Equipamentos!$D$428</f>
        <v>SI-08C2:DI-BPMPkup</v>
      </c>
      <c r="L996" s="4" t="str">
        <f aca="false">Def_Instancias_Equipamentos!$D$950</f>
        <v>SI-08C2:DI-BPMSigPatch</v>
      </c>
      <c r="M996" s="10" t="s">
        <v>72</v>
      </c>
      <c r="N996" s="17" t="s">
        <v>86</v>
      </c>
      <c r="O996" s="9" t="str">
        <f aca="false">Def_Sistemas_Conectores_Cabos!$B$8</f>
        <v>SMA-RP 50-ohm</v>
      </c>
      <c r="P996" s="4" t="str">
        <f aca="false">Def_Sistemas_Conectores_Cabos!$B$8</f>
        <v>SMA-RP 50-ohm</v>
      </c>
      <c r="Q996" s="8" t="s">
        <v>87</v>
      </c>
      <c r="R996" s="11" t="n">
        <v>0.5</v>
      </c>
      <c r="S996" s="11" t="n">
        <v>0.5</v>
      </c>
      <c r="T996" s="4" t="str">
        <f aca="false">Def_Sistemas_Conectores_Cabos!$C$8</f>
        <v>Cabo coaxial semi-rígido</v>
      </c>
      <c r="U996" s="18"/>
      <c r="V996" s="13"/>
    </row>
    <row r="997" customFormat="false" ht="15.75" hidden="true" customHeight="true" outlineLevel="0" collapsed="false">
      <c r="A997" s="4" t="str">
        <f aca="false">Def_Sistemas_Conectores_Cabos!$A$22</f>
        <v>BPM de elétrons</v>
      </c>
      <c r="B997" s="5" t="str">
        <f aca="false">Datas_Entregas!$A$3</f>
        <v>BTS/Anel</v>
      </c>
      <c r="C997" s="6" t="n">
        <f aca="false" t="array" ref="C997:C997">INDEX(Datas_Entregas!$B$2:$B$100, MATCH(B997, Datas_Entregas!$A$2:$A$100, 0), 1)</f>
        <v>43296</v>
      </c>
      <c r="D997" s="5" t="str">
        <f aca="false">Def_Status_Montagem!$A$4</f>
        <v>Comprado / Esperando entrega</v>
      </c>
      <c r="E997" s="4" t="str">
        <f aca="false">Def_Status_Montagem!$B$4</f>
        <v>Contratada (inclui etiqueta)</v>
      </c>
      <c r="F997" s="7"/>
      <c r="G997" s="8"/>
      <c r="H997" s="7" t="str">
        <f aca="false" t="array" ref="H997:H997">INDEX(Def_Instancias_Equipamentos!$E$2:$E$4986, MATCH(K997, Def_Instancias_Equipamentos!$D$2:$D$4986, 0), 1)</f>
        <v>SI-08C3</v>
      </c>
      <c r="I997" s="8" t="str">
        <f aca="false" t="array" ref="I997:I997">INDEX(Def_Instancias_Equipamentos!$E$2:$E$4986, MATCH(L997, Def_Instancias_Equipamentos!$D$2:$D$4986, 0), 1)</f>
        <v>SI-08C3</v>
      </c>
      <c r="J997" s="8" t="str">
        <f aca="false">IF(H997=I997, "INTERNO", "EXTERNO")</f>
        <v>INTERNO</v>
      </c>
      <c r="K997" s="9" t="str">
        <f aca="false">Def_Instancias_Equipamentos!$D$429</f>
        <v>SI-08C3:DI-BPMPkup-1</v>
      </c>
      <c r="L997" s="4" t="str">
        <f aca="false">Def_Instancias_Equipamentos!$D$951</f>
        <v>SI-08C3:DI-BPMSigPatch-1</v>
      </c>
      <c r="M997" s="10" t="s">
        <v>72</v>
      </c>
      <c r="N997" s="17" t="s">
        <v>86</v>
      </c>
      <c r="O997" s="9" t="str">
        <f aca="false">Def_Sistemas_Conectores_Cabos!$B$8</f>
        <v>SMA-RP 50-ohm</v>
      </c>
      <c r="P997" s="4" t="str">
        <f aca="false">Def_Sistemas_Conectores_Cabos!$B$8</f>
        <v>SMA-RP 50-ohm</v>
      </c>
      <c r="Q997" s="8" t="s">
        <v>87</v>
      </c>
      <c r="R997" s="11" t="n">
        <v>0.5</v>
      </c>
      <c r="S997" s="11" t="n">
        <v>0.5</v>
      </c>
      <c r="T997" s="4" t="str">
        <f aca="false">Def_Sistemas_Conectores_Cabos!$C$8</f>
        <v>Cabo coaxial semi-rígido</v>
      </c>
      <c r="U997" s="18"/>
      <c r="V997" s="13"/>
    </row>
    <row r="998" customFormat="false" ht="15.75" hidden="true" customHeight="true" outlineLevel="0" collapsed="false">
      <c r="A998" s="4" t="str">
        <f aca="false">Def_Sistemas_Conectores_Cabos!$A$22</f>
        <v>BPM de elétrons</v>
      </c>
      <c r="B998" s="5" t="str">
        <f aca="false">Datas_Entregas!$A$3</f>
        <v>BTS/Anel</v>
      </c>
      <c r="C998" s="6" t="n">
        <f aca="false" t="array" ref="C998:C998">INDEX(Datas_Entregas!$B$2:$B$100, MATCH(B998, Datas_Entregas!$A$2:$A$100, 0), 1)</f>
        <v>43296</v>
      </c>
      <c r="D998" s="5" t="str">
        <f aca="false">Def_Status_Montagem!$A$4</f>
        <v>Comprado / Esperando entrega</v>
      </c>
      <c r="E998" s="4" t="str">
        <f aca="false">Def_Status_Montagem!$B$4</f>
        <v>Contratada (inclui etiqueta)</v>
      </c>
      <c r="F998" s="7"/>
      <c r="G998" s="8"/>
      <c r="H998" s="7" t="str">
        <f aca="false" t="array" ref="H998:H998">INDEX(Def_Instancias_Equipamentos!$E$2:$E$4986, MATCH(K998, Def_Instancias_Equipamentos!$D$2:$D$4986, 0), 1)</f>
        <v>SI-08C3</v>
      </c>
      <c r="I998" s="8" t="str">
        <f aca="false" t="array" ref="I998:I998">INDEX(Def_Instancias_Equipamentos!$E$2:$E$4986, MATCH(L998, Def_Instancias_Equipamentos!$D$2:$D$4986, 0), 1)</f>
        <v>SI-08C3</v>
      </c>
      <c r="J998" s="8" t="str">
        <f aca="false">IF(H998=I998, "INTERNO", "EXTERNO")</f>
        <v>INTERNO</v>
      </c>
      <c r="K998" s="9" t="str">
        <f aca="false">Def_Instancias_Equipamentos!$D$430</f>
        <v>SI-08C3:DI-BPMPkup-2</v>
      </c>
      <c r="L998" s="4" t="str">
        <f aca="false">Def_Instancias_Equipamentos!$D$952</f>
        <v>SI-08C3:DI-BPMSigPatch-2</v>
      </c>
      <c r="M998" s="10" t="s">
        <v>72</v>
      </c>
      <c r="N998" s="17" t="s">
        <v>86</v>
      </c>
      <c r="O998" s="9" t="str">
        <f aca="false">Def_Sistemas_Conectores_Cabos!$B$8</f>
        <v>SMA-RP 50-ohm</v>
      </c>
      <c r="P998" s="4" t="str">
        <f aca="false">Def_Sistemas_Conectores_Cabos!$B$8</f>
        <v>SMA-RP 50-ohm</v>
      </c>
      <c r="Q998" s="8" t="s">
        <v>87</v>
      </c>
      <c r="R998" s="11" t="n">
        <v>0.5</v>
      </c>
      <c r="S998" s="11" t="n">
        <v>0.5</v>
      </c>
      <c r="T998" s="4" t="str">
        <f aca="false">Def_Sistemas_Conectores_Cabos!$C$8</f>
        <v>Cabo coaxial semi-rígido</v>
      </c>
      <c r="U998" s="18"/>
      <c r="V998" s="13"/>
    </row>
    <row r="999" customFormat="false" ht="15.75" hidden="true" customHeight="true" outlineLevel="0" collapsed="false">
      <c r="A999" s="4" t="str">
        <f aca="false">Def_Sistemas_Conectores_Cabos!$A$22</f>
        <v>BPM de elétrons</v>
      </c>
      <c r="B999" s="5" t="str">
        <f aca="false">Datas_Entregas!$A$3</f>
        <v>BTS/Anel</v>
      </c>
      <c r="C999" s="6" t="n">
        <f aca="false" t="array" ref="C999:C999">INDEX(Datas_Entregas!$B$2:$B$100, MATCH(B999, Datas_Entregas!$A$2:$A$100, 0), 1)</f>
        <v>43296</v>
      </c>
      <c r="D999" s="5" t="str">
        <f aca="false">Def_Status_Montagem!$A$4</f>
        <v>Comprado / Esperando entrega</v>
      </c>
      <c r="E999" s="4" t="str">
        <f aca="false">Def_Status_Montagem!$B$4</f>
        <v>Contratada (inclui etiqueta)</v>
      </c>
      <c r="F999" s="7"/>
      <c r="G999" s="8"/>
      <c r="H999" s="7" t="str">
        <f aca="false" t="array" ref="H999:H999">INDEX(Def_Instancias_Equipamentos!$E$2:$E$4986, MATCH(K999, Def_Instancias_Equipamentos!$D$2:$D$4986, 0), 1)</f>
        <v>SI-08C4</v>
      </c>
      <c r="I999" s="8" t="str">
        <f aca="false" t="array" ref="I999:I999">INDEX(Def_Instancias_Equipamentos!$E$2:$E$4986, MATCH(L999, Def_Instancias_Equipamentos!$D$2:$D$4986, 0), 1)</f>
        <v>SI-08C4</v>
      </c>
      <c r="J999" s="8" t="str">
        <f aca="false">IF(H999=I999, "INTERNO", "EXTERNO")</f>
        <v>INTERNO</v>
      </c>
      <c r="K999" s="9" t="str">
        <f aca="false">Def_Instancias_Equipamentos!$D$431</f>
        <v>SI-08C4:DI-BPMPkup</v>
      </c>
      <c r="L999" s="4" t="str">
        <f aca="false">Def_Instancias_Equipamentos!$D$953</f>
        <v>SI-08C4:DI-BPMSigPatch</v>
      </c>
      <c r="M999" s="10" t="s">
        <v>72</v>
      </c>
      <c r="N999" s="17" t="s">
        <v>86</v>
      </c>
      <c r="O999" s="9" t="str">
        <f aca="false">Def_Sistemas_Conectores_Cabos!$B$8</f>
        <v>SMA-RP 50-ohm</v>
      </c>
      <c r="P999" s="4" t="str">
        <f aca="false">Def_Sistemas_Conectores_Cabos!$B$8</f>
        <v>SMA-RP 50-ohm</v>
      </c>
      <c r="Q999" s="8" t="s">
        <v>87</v>
      </c>
      <c r="R999" s="11" t="n">
        <v>0.5</v>
      </c>
      <c r="S999" s="11" t="n">
        <v>0.5</v>
      </c>
      <c r="T999" s="4" t="str">
        <f aca="false">Def_Sistemas_Conectores_Cabos!$C$8</f>
        <v>Cabo coaxial semi-rígido</v>
      </c>
      <c r="U999" s="18"/>
      <c r="V999" s="13"/>
    </row>
    <row r="1000" customFormat="false" ht="15.75" hidden="true" customHeight="true" outlineLevel="0" collapsed="false">
      <c r="A1000" s="4" t="str">
        <f aca="false">Def_Sistemas_Conectores_Cabos!$A$22</f>
        <v>BPM de elétrons</v>
      </c>
      <c r="B1000" s="5" t="str">
        <f aca="false">Datas_Entregas!$A$3</f>
        <v>BTS/Anel</v>
      </c>
      <c r="C1000" s="6" t="n">
        <f aca="false" t="array" ref="C1000:C1000">INDEX(Datas_Entregas!$B$2:$B$100, MATCH(B1000, Datas_Entregas!$A$2:$A$100, 0), 1)</f>
        <v>43296</v>
      </c>
      <c r="D1000" s="5" t="str">
        <f aca="false">Def_Status_Montagem!$A$4</f>
        <v>Comprado / Esperando entrega</v>
      </c>
      <c r="E1000" s="4" t="str">
        <f aca="false">Def_Status_Montagem!$B$4</f>
        <v>Contratada (inclui etiqueta)</v>
      </c>
      <c r="F1000" s="7"/>
      <c r="G1000" s="8"/>
      <c r="H1000" s="7" t="str">
        <f aca="false" t="array" ref="H1000:H1000">INDEX(Def_Instancias_Equipamentos!$E$2:$E$4986, MATCH(K1000, Def_Instancias_Equipamentos!$D$2:$D$4986, 0), 1)</f>
        <v>SI-08M1</v>
      </c>
      <c r="I1000" s="8" t="str">
        <f aca="false" t="array" ref="I1000:I1000">INDEX(Def_Instancias_Equipamentos!$E$2:$E$4986, MATCH(L1000, Def_Instancias_Equipamentos!$D$2:$D$4986, 0), 1)</f>
        <v>SI-08M1</v>
      </c>
      <c r="J1000" s="8" t="str">
        <f aca="false">IF(H1000=I1000, "INTERNO", "EXTERNO")</f>
        <v>INTERNO</v>
      </c>
      <c r="K1000" s="9" t="str">
        <f aca="false">Def_Instancias_Equipamentos!$D$432</f>
        <v>SI-08M1:DI-BPMPkup</v>
      </c>
      <c r="L1000" s="4" t="str">
        <f aca="false">Def_Instancias_Equipamentos!$D$954</f>
        <v>SI-08M1:DI-BPMSigPatch</v>
      </c>
      <c r="M1000" s="10" t="s">
        <v>72</v>
      </c>
      <c r="N1000" s="17" t="s">
        <v>86</v>
      </c>
      <c r="O1000" s="9" t="str">
        <f aca="false">Def_Sistemas_Conectores_Cabos!$B$8</f>
        <v>SMA-RP 50-ohm</v>
      </c>
      <c r="P1000" s="4" t="str">
        <f aca="false">Def_Sistemas_Conectores_Cabos!$B$8</f>
        <v>SMA-RP 50-ohm</v>
      </c>
      <c r="Q1000" s="8" t="s">
        <v>87</v>
      </c>
      <c r="R1000" s="11" t="n">
        <v>0.5</v>
      </c>
      <c r="S1000" s="11" t="n">
        <v>0.5</v>
      </c>
      <c r="T1000" s="4" t="str">
        <f aca="false">Def_Sistemas_Conectores_Cabos!$C$8</f>
        <v>Cabo coaxial semi-rígido</v>
      </c>
      <c r="U1000" s="18"/>
      <c r="V1000" s="13"/>
    </row>
    <row r="1001" customFormat="false" ht="15.75" hidden="true" customHeight="true" outlineLevel="0" collapsed="false">
      <c r="A1001" s="4" t="str">
        <f aca="false">Def_Sistemas_Conectores_Cabos!$A$22</f>
        <v>BPM de elétrons</v>
      </c>
      <c r="B1001" s="5" t="str">
        <f aca="false">Datas_Entregas!$A$3</f>
        <v>BTS/Anel</v>
      </c>
      <c r="C1001" s="6" t="n">
        <f aca="false" t="array" ref="C1001:C1001">INDEX(Datas_Entregas!$B$2:$B$100, MATCH(B1001, Datas_Entregas!$A$2:$A$100, 0), 1)</f>
        <v>43296</v>
      </c>
      <c r="D1001" s="5" t="str">
        <f aca="false">Def_Status_Montagem!$A$4</f>
        <v>Comprado / Esperando entrega</v>
      </c>
      <c r="E1001" s="4" t="str">
        <f aca="false">Def_Status_Montagem!$B$4</f>
        <v>Contratada (inclui etiqueta)</v>
      </c>
      <c r="F1001" s="7"/>
      <c r="G1001" s="8"/>
      <c r="H1001" s="7" t="str">
        <f aca="false" t="array" ref="H1001:H1001">INDEX(Def_Instancias_Equipamentos!$E$2:$E$4986, MATCH(K1001, Def_Instancias_Equipamentos!$D$2:$D$4986, 0), 1)</f>
        <v>SI-08M2</v>
      </c>
      <c r="I1001" s="8" t="str">
        <f aca="false" t="array" ref="I1001:I1001">INDEX(Def_Instancias_Equipamentos!$E$2:$E$4986, MATCH(L1001, Def_Instancias_Equipamentos!$D$2:$D$4986, 0), 1)</f>
        <v>SI-08M2</v>
      </c>
      <c r="J1001" s="8" t="str">
        <f aca="false">IF(H1001=I1001, "INTERNO", "EXTERNO")</f>
        <v>INTERNO</v>
      </c>
      <c r="K1001" s="9" t="str">
        <f aca="false">Def_Instancias_Equipamentos!$D$433</f>
        <v>SI-08M2:DI-BPMPkup</v>
      </c>
      <c r="L1001" s="4" t="str">
        <f aca="false">Def_Instancias_Equipamentos!$D$955</f>
        <v>SI-08M2:DI-BPMSigPatch</v>
      </c>
      <c r="M1001" s="10" t="s">
        <v>72</v>
      </c>
      <c r="N1001" s="17" t="s">
        <v>86</v>
      </c>
      <c r="O1001" s="9" t="str">
        <f aca="false">Def_Sistemas_Conectores_Cabos!$B$8</f>
        <v>SMA-RP 50-ohm</v>
      </c>
      <c r="P1001" s="4" t="str">
        <f aca="false">Def_Sistemas_Conectores_Cabos!$B$8</f>
        <v>SMA-RP 50-ohm</v>
      </c>
      <c r="Q1001" s="8" t="s">
        <v>87</v>
      </c>
      <c r="R1001" s="11" t="n">
        <v>0.5</v>
      </c>
      <c r="S1001" s="11" t="n">
        <v>0.5</v>
      </c>
      <c r="T1001" s="4" t="str">
        <f aca="false">Def_Sistemas_Conectores_Cabos!$C$8</f>
        <v>Cabo coaxial semi-rígido</v>
      </c>
      <c r="U1001" s="18"/>
      <c r="V1001" s="13"/>
    </row>
    <row r="1002" customFormat="false" ht="15.75" hidden="true" customHeight="true" outlineLevel="0" collapsed="false">
      <c r="A1002" s="4" t="str">
        <f aca="false">Def_Sistemas_Conectores_Cabos!$A$22</f>
        <v>BPM de elétrons</v>
      </c>
      <c r="B1002" s="5" t="str">
        <f aca="false">Datas_Entregas!$A$3</f>
        <v>BTS/Anel</v>
      </c>
      <c r="C1002" s="6" t="n">
        <f aca="false" t="array" ref="C1002:C1002">INDEX(Datas_Entregas!$B$2:$B$100, MATCH(B1002, Datas_Entregas!$A$2:$A$100, 0), 1)</f>
        <v>43296</v>
      </c>
      <c r="D1002" s="5" t="str">
        <f aca="false">Def_Status_Montagem!$A$4</f>
        <v>Comprado / Esperando entrega</v>
      </c>
      <c r="E1002" s="4" t="str">
        <f aca="false">Def_Status_Montagem!$B$4</f>
        <v>Contratada (inclui etiqueta)</v>
      </c>
      <c r="F1002" s="7"/>
      <c r="G1002" s="8"/>
      <c r="H1002" s="7" t="str">
        <f aca="false" t="array" ref="H1002:H1002">INDEX(Def_Instancias_Equipamentos!$E$2:$E$4986, MATCH(K1002, Def_Instancias_Equipamentos!$D$2:$D$4986, 0), 1)</f>
        <v>SI-08SB</v>
      </c>
      <c r="I1002" s="8" t="str">
        <f aca="false" t="array" ref="I1002:I1002">INDEX(Def_Instancias_Equipamentos!$E$2:$E$4986, MATCH(L1002, Def_Instancias_Equipamentos!$D$2:$D$4986, 0), 1)</f>
        <v>SI-08SB</v>
      </c>
      <c r="J1002" s="8" t="str">
        <f aca="false">IF(H1002=I1002, "INTERNO", "EXTERNO")</f>
        <v>INTERNO</v>
      </c>
      <c r="K1002" s="9" t="str">
        <f aca="false">Def_Instancias_Equipamentos!$D$544</f>
        <v>SI-08SB:DI-BPMPkup-1</v>
      </c>
      <c r="L1002" s="4" t="str">
        <f aca="false">Def_Instancias_Equipamentos!$D$1066</f>
        <v>SI-08SB:DI-BPMSigPatch-1</v>
      </c>
      <c r="M1002" s="10" t="s">
        <v>72</v>
      </c>
      <c r="N1002" s="17" t="s">
        <v>86</v>
      </c>
      <c r="O1002" s="9" t="str">
        <f aca="false">Def_Sistemas_Conectores_Cabos!$B$8</f>
        <v>SMA-RP 50-ohm</v>
      </c>
      <c r="P1002" s="4" t="str">
        <f aca="false">Def_Sistemas_Conectores_Cabos!$B$8</f>
        <v>SMA-RP 50-ohm</v>
      </c>
      <c r="Q1002" s="8" t="s">
        <v>87</v>
      </c>
      <c r="R1002" s="11" t="n">
        <v>0.5</v>
      </c>
      <c r="S1002" s="11" t="n">
        <v>0.5</v>
      </c>
      <c r="T1002" s="4" t="str">
        <f aca="false">Def_Sistemas_Conectores_Cabos!$C$8</f>
        <v>Cabo coaxial semi-rígido</v>
      </c>
      <c r="U1002" s="18"/>
      <c r="V1002" s="13"/>
    </row>
    <row r="1003" customFormat="false" ht="15.75" hidden="true" customHeight="true" outlineLevel="0" collapsed="false">
      <c r="A1003" s="4" t="str">
        <f aca="false">Def_Sistemas_Conectores_Cabos!$A$22</f>
        <v>BPM de elétrons</v>
      </c>
      <c r="B1003" s="5" t="str">
        <f aca="false">Datas_Entregas!$A$3</f>
        <v>BTS/Anel</v>
      </c>
      <c r="C1003" s="6" t="n">
        <f aca="false" t="array" ref="C1003:C1003">INDEX(Datas_Entregas!$B$2:$B$100, MATCH(B1003, Datas_Entregas!$A$2:$A$100, 0), 1)</f>
        <v>43296</v>
      </c>
      <c r="D1003" s="5" t="str">
        <f aca="false">Def_Status_Montagem!$A$4</f>
        <v>Comprado / Esperando entrega</v>
      </c>
      <c r="E1003" s="4" t="str">
        <f aca="false">Def_Status_Montagem!$B$4</f>
        <v>Contratada (inclui etiqueta)</v>
      </c>
      <c r="F1003" s="7"/>
      <c r="G1003" s="8"/>
      <c r="H1003" s="7" t="str">
        <f aca="false" t="array" ref="H1003:H1003">INDEX(Def_Instancias_Equipamentos!$E$2:$E$4986, MATCH(K1003, Def_Instancias_Equipamentos!$D$2:$D$4986, 0), 1)</f>
        <v>SI-08SB</v>
      </c>
      <c r="I1003" s="8" t="str">
        <f aca="false" t="array" ref="I1003:I1003">INDEX(Def_Instancias_Equipamentos!$E$2:$E$4986, MATCH(L1003, Def_Instancias_Equipamentos!$D$2:$D$4986, 0), 1)</f>
        <v>SI-08SB</v>
      </c>
      <c r="J1003" s="8" t="str">
        <f aca="false">IF(H1003=I1003, "INTERNO", "EXTERNO")</f>
        <v>INTERNO</v>
      </c>
      <c r="K1003" s="9" t="str">
        <f aca="false">Def_Instancias_Equipamentos!$D$545</f>
        <v>SI-08SB:DI-BPMPkup-2</v>
      </c>
      <c r="L1003" s="4" t="str">
        <f aca="false">Def_Instancias_Equipamentos!$D$1067</f>
        <v>SI-08SB:DI-BPMSigPatch-2</v>
      </c>
      <c r="M1003" s="10" t="s">
        <v>72</v>
      </c>
      <c r="N1003" s="17" t="s">
        <v>86</v>
      </c>
      <c r="O1003" s="9" t="str">
        <f aca="false">Def_Sistemas_Conectores_Cabos!$B$8</f>
        <v>SMA-RP 50-ohm</v>
      </c>
      <c r="P1003" s="4" t="str">
        <f aca="false">Def_Sistemas_Conectores_Cabos!$B$8</f>
        <v>SMA-RP 50-ohm</v>
      </c>
      <c r="Q1003" s="8" t="s">
        <v>87</v>
      </c>
      <c r="R1003" s="11" t="n">
        <v>0.5</v>
      </c>
      <c r="S1003" s="11" t="n">
        <v>0.5</v>
      </c>
      <c r="T1003" s="4" t="str">
        <f aca="false">Def_Sistemas_Conectores_Cabos!$C$8</f>
        <v>Cabo coaxial semi-rígido</v>
      </c>
      <c r="U1003" s="18"/>
      <c r="V1003" s="13"/>
    </row>
    <row r="1004" customFormat="false" ht="15.75" hidden="true" customHeight="true" outlineLevel="0" collapsed="false">
      <c r="A1004" s="4" t="str">
        <f aca="false">Def_Sistemas_Conectores_Cabos!$A$22</f>
        <v>BPM de elétrons</v>
      </c>
      <c r="B1004" s="5" t="str">
        <f aca="false">Datas_Entregas!$A$3</f>
        <v>BTS/Anel</v>
      </c>
      <c r="C1004" s="6" t="n">
        <f aca="false" t="array" ref="C1004:C1004">INDEX(Datas_Entregas!$B$2:$B$100, MATCH(B1004, Datas_Entregas!$A$2:$A$100, 0), 1)</f>
        <v>43296</v>
      </c>
      <c r="D1004" s="5" t="str">
        <f aca="false">Def_Status_Montagem!$A$4</f>
        <v>Comprado / Esperando entrega</v>
      </c>
      <c r="E1004" s="4" t="str">
        <f aca="false">Def_Status_Montagem!$B$4</f>
        <v>Contratada (inclui etiqueta)</v>
      </c>
      <c r="F1004" s="7"/>
      <c r="G1004" s="8"/>
      <c r="H1004" s="7" t="str">
        <f aca="false" t="array" ref="H1004:H1004">INDEX(Def_Instancias_Equipamentos!$E$2:$E$4986, MATCH(K1004, Def_Instancias_Equipamentos!$D$2:$D$4986, 0), 1)</f>
        <v>SI-09C1</v>
      </c>
      <c r="I1004" s="8" t="str">
        <f aca="false" t="array" ref="I1004:I1004">INDEX(Def_Instancias_Equipamentos!$E$2:$E$4986, MATCH(L1004, Def_Instancias_Equipamentos!$D$2:$D$4986, 0), 1)</f>
        <v>SI-09C1</v>
      </c>
      <c r="J1004" s="8" t="str">
        <f aca="false">IF(H1004=I1004, "INTERNO", "EXTERNO")</f>
        <v>INTERNO</v>
      </c>
      <c r="K1004" s="9" t="str">
        <f aca="false">Def_Instancias_Equipamentos!$D$434</f>
        <v>SI-09C1:DI-BPMPkup-1</v>
      </c>
      <c r="L1004" s="4" t="str">
        <f aca="false">Def_Instancias_Equipamentos!$D$956</f>
        <v>SI-09C1:DI-BPMSigPatch-1</v>
      </c>
      <c r="M1004" s="10" t="s">
        <v>72</v>
      </c>
      <c r="N1004" s="17" t="s">
        <v>86</v>
      </c>
      <c r="O1004" s="9" t="str">
        <f aca="false">Def_Sistemas_Conectores_Cabos!$B$8</f>
        <v>SMA-RP 50-ohm</v>
      </c>
      <c r="P1004" s="4" t="str">
        <f aca="false">Def_Sistemas_Conectores_Cabos!$B$8</f>
        <v>SMA-RP 50-ohm</v>
      </c>
      <c r="Q1004" s="8" t="s">
        <v>87</v>
      </c>
      <c r="R1004" s="11" t="n">
        <v>0.5</v>
      </c>
      <c r="S1004" s="11" t="n">
        <v>0.5</v>
      </c>
      <c r="T1004" s="4" t="str">
        <f aca="false">Def_Sistemas_Conectores_Cabos!$C$8</f>
        <v>Cabo coaxial semi-rígido</v>
      </c>
      <c r="U1004" s="18"/>
      <c r="V1004" s="13"/>
    </row>
    <row r="1005" customFormat="false" ht="15.75" hidden="true" customHeight="true" outlineLevel="0" collapsed="false">
      <c r="A1005" s="4" t="str">
        <f aca="false">Def_Sistemas_Conectores_Cabos!$A$22</f>
        <v>BPM de elétrons</v>
      </c>
      <c r="B1005" s="5" t="str">
        <f aca="false">Datas_Entregas!$A$3</f>
        <v>BTS/Anel</v>
      </c>
      <c r="C1005" s="6" t="n">
        <f aca="false" t="array" ref="C1005:C1005">INDEX(Datas_Entregas!$B$2:$B$100, MATCH(B1005, Datas_Entregas!$A$2:$A$100, 0), 1)</f>
        <v>43296</v>
      </c>
      <c r="D1005" s="5" t="str">
        <f aca="false">Def_Status_Montagem!$A$4</f>
        <v>Comprado / Esperando entrega</v>
      </c>
      <c r="E1005" s="4" t="str">
        <f aca="false">Def_Status_Montagem!$B$4</f>
        <v>Contratada (inclui etiqueta)</v>
      </c>
      <c r="F1005" s="7"/>
      <c r="G1005" s="8"/>
      <c r="H1005" s="7" t="str">
        <f aca="false" t="array" ref="H1005:H1005">INDEX(Def_Instancias_Equipamentos!$E$2:$E$4986, MATCH(K1005, Def_Instancias_Equipamentos!$D$2:$D$4986, 0), 1)</f>
        <v>SI-09C1</v>
      </c>
      <c r="I1005" s="8" t="str">
        <f aca="false" t="array" ref="I1005:I1005">INDEX(Def_Instancias_Equipamentos!$E$2:$E$4986, MATCH(L1005, Def_Instancias_Equipamentos!$D$2:$D$4986, 0), 1)</f>
        <v>SI-09C1</v>
      </c>
      <c r="J1005" s="8" t="str">
        <f aca="false">IF(H1005=I1005, "INTERNO", "EXTERNO")</f>
        <v>INTERNO</v>
      </c>
      <c r="K1005" s="9" t="str">
        <f aca="false">Def_Instancias_Equipamentos!$D$435</f>
        <v>SI-09C1:DI-BPMPkup-2</v>
      </c>
      <c r="L1005" s="4" t="str">
        <f aca="false">Def_Instancias_Equipamentos!$D$957</f>
        <v>SI-09C1:DI-BPMSigPatch-2</v>
      </c>
      <c r="M1005" s="10" t="s">
        <v>72</v>
      </c>
      <c r="N1005" s="17" t="s">
        <v>86</v>
      </c>
      <c r="O1005" s="9" t="str">
        <f aca="false">Def_Sistemas_Conectores_Cabos!$B$8</f>
        <v>SMA-RP 50-ohm</v>
      </c>
      <c r="P1005" s="4" t="str">
        <f aca="false">Def_Sistemas_Conectores_Cabos!$B$8</f>
        <v>SMA-RP 50-ohm</v>
      </c>
      <c r="Q1005" s="8" t="s">
        <v>87</v>
      </c>
      <c r="R1005" s="11" t="n">
        <v>0.5</v>
      </c>
      <c r="S1005" s="11" t="n">
        <v>0.5</v>
      </c>
      <c r="T1005" s="4" t="str">
        <f aca="false">Def_Sistemas_Conectores_Cabos!$C$8</f>
        <v>Cabo coaxial semi-rígido</v>
      </c>
      <c r="U1005" s="18"/>
      <c r="V1005" s="13"/>
    </row>
    <row r="1006" customFormat="false" ht="15.75" hidden="true" customHeight="true" outlineLevel="0" collapsed="false">
      <c r="A1006" s="4" t="str">
        <f aca="false">Def_Sistemas_Conectores_Cabos!$A$22</f>
        <v>BPM de elétrons</v>
      </c>
      <c r="B1006" s="5" t="str">
        <f aca="false">Datas_Entregas!$A$3</f>
        <v>BTS/Anel</v>
      </c>
      <c r="C1006" s="6" t="n">
        <f aca="false" t="array" ref="C1006:C1006">INDEX(Datas_Entregas!$B$2:$B$100, MATCH(B1006, Datas_Entregas!$A$2:$A$100, 0), 1)</f>
        <v>43296</v>
      </c>
      <c r="D1006" s="5" t="str">
        <f aca="false">Def_Status_Montagem!$A$4</f>
        <v>Comprado / Esperando entrega</v>
      </c>
      <c r="E1006" s="4" t="str">
        <f aca="false">Def_Status_Montagem!$B$4</f>
        <v>Contratada (inclui etiqueta)</v>
      </c>
      <c r="F1006" s="7"/>
      <c r="G1006" s="8"/>
      <c r="H1006" s="7" t="str">
        <f aca="false" t="array" ref="H1006:H1006">INDEX(Def_Instancias_Equipamentos!$E$2:$E$4986, MATCH(K1006, Def_Instancias_Equipamentos!$D$2:$D$4986, 0), 1)</f>
        <v>SI-09C2</v>
      </c>
      <c r="I1006" s="8" t="str">
        <f aca="false" t="array" ref="I1006:I1006">INDEX(Def_Instancias_Equipamentos!$E$2:$E$4986, MATCH(L1006, Def_Instancias_Equipamentos!$D$2:$D$4986, 0), 1)</f>
        <v>SI-09C2</v>
      </c>
      <c r="J1006" s="8" t="str">
        <f aca="false">IF(H1006=I1006, "INTERNO", "EXTERNO")</f>
        <v>INTERNO</v>
      </c>
      <c r="K1006" s="9" t="str">
        <f aca="false">Def_Instancias_Equipamentos!$D$436</f>
        <v>SI-09C2:DI-BPMPkup</v>
      </c>
      <c r="L1006" s="4" t="str">
        <f aca="false">Def_Instancias_Equipamentos!$D$958</f>
        <v>SI-09C2:DI-BPMSigPatch</v>
      </c>
      <c r="M1006" s="10" t="s">
        <v>72</v>
      </c>
      <c r="N1006" s="17" t="s">
        <v>86</v>
      </c>
      <c r="O1006" s="9" t="str">
        <f aca="false">Def_Sistemas_Conectores_Cabos!$B$8</f>
        <v>SMA-RP 50-ohm</v>
      </c>
      <c r="P1006" s="4" t="str">
        <f aca="false">Def_Sistemas_Conectores_Cabos!$B$8</f>
        <v>SMA-RP 50-ohm</v>
      </c>
      <c r="Q1006" s="8" t="s">
        <v>87</v>
      </c>
      <c r="R1006" s="11" t="n">
        <v>0.5</v>
      </c>
      <c r="S1006" s="11" t="n">
        <v>0.5</v>
      </c>
      <c r="T1006" s="4" t="str">
        <f aca="false">Def_Sistemas_Conectores_Cabos!$C$8</f>
        <v>Cabo coaxial semi-rígido</v>
      </c>
      <c r="U1006" s="18"/>
      <c r="V1006" s="13"/>
    </row>
    <row r="1007" customFormat="false" ht="15.75" hidden="true" customHeight="true" outlineLevel="0" collapsed="false">
      <c r="A1007" s="4" t="str">
        <f aca="false">Def_Sistemas_Conectores_Cabos!$A$22</f>
        <v>BPM de elétrons</v>
      </c>
      <c r="B1007" s="5" t="str">
        <f aca="false">Datas_Entregas!$A$3</f>
        <v>BTS/Anel</v>
      </c>
      <c r="C1007" s="6" t="n">
        <f aca="false" t="array" ref="C1007:C1007">INDEX(Datas_Entregas!$B$2:$B$100, MATCH(B1007, Datas_Entregas!$A$2:$A$100, 0), 1)</f>
        <v>43296</v>
      </c>
      <c r="D1007" s="5" t="str">
        <f aca="false">Def_Status_Montagem!$A$4</f>
        <v>Comprado / Esperando entrega</v>
      </c>
      <c r="E1007" s="4" t="str">
        <f aca="false">Def_Status_Montagem!$B$4</f>
        <v>Contratada (inclui etiqueta)</v>
      </c>
      <c r="F1007" s="7"/>
      <c r="G1007" s="8"/>
      <c r="H1007" s="7" t="str">
        <f aca="false" t="array" ref="H1007:H1007">INDEX(Def_Instancias_Equipamentos!$E$2:$E$4986, MATCH(K1007, Def_Instancias_Equipamentos!$D$2:$D$4986, 0), 1)</f>
        <v>SI-09C3</v>
      </c>
      <c r="I1007" s="8" t="str">
        <f aca="false" t="array" ref="I1007:I1007">INDEX(Def_Instancias_Equipamentos!$E$2:$E$4986, MATCH(L1007, Def_Instancias_Equipamentos!$D$2:$D$4986, 0), 1)</f>
        <v>SI-09C3</v>
      </c>
      <c r="J1007" s="8" t="str">
        <f aca="false">IF(H1007=I1007, "INTERNO", "EXTERNO")</f>
        <v>INTERNO</v>
      </c>
      <c r="K1007" s="9" t="str">
        <f aca="false">Def_Instancias_Equipamentos!$D$437</f>
        <v>SI-09C3:DI-BPMPkup-1</v>
      </c>
      <c r="L1007" s="4" t="str">
        <f aca="false">Def_Instancias_Equipamentos!$D$959</f>
        <v>SI-09C3:DI-BPMSigPatch-1</v>
      </c>
      <c r="M1007" s="10" t="s">
        <v>72</v>
      </c>
      <c r="N1007" s="17" t="s">
        <v>86</v>
      </c>
      <c r="O1007" s="9" t="str">
        <f aca="false">Def_Sistemas_Conectores_Cabos!$B$8</f>
        <v>SMA-RP 50-ohm</v>
      </c>
      <c r="P1007" s="4" t="str">
        <f aca="false">Def_Sistemas_Conectores_Cabos!$B$8</f>
        <v>SMA-RP 50-ohm</v>
      </c>
      <c r="Q1007" s="8" t="s">
        <v>87</v>
      </c>
      <c r="R1007" s="11" t="n">
        <v>0.5</v>
      </c>
      <c r="S1007" s="11" t="n">
        <v>0.5</v>
      </c>
      <c r="T1007" s="4" t="str">
        <f aca="false">Def_Sistemas_Conectores_Cabos!$C$8</f>
        <v>Cabo coaxial semi-rígido</v>
      </c>
      <c r="U1007" s="18"/>
      <c r="V1007" s="13"/>
    </row>
    <row r="1008" customFormat="false" ht="15.75" hidden="true" customHeight="true" outlineLevel="0" collapsed="false">
      <c r="A1008" s="4" t="str">
        <f aca="false">Def_Sistemas_Conectores_Cabos!$A$22</f>
        <v>BPM de elétrons</v>
      </c>
      <c r="B1008" s="5" t="str">
        <f aca="false">Datas_Entregas!$A$3</f>
        <v>BTS/Anel</v>
      </c>
      <c r="C1008" s="6" t="n">
        <f aca="false" t="array" ref="C1008:C1008">INDEX(Datas_Entregas!$B$2:$B$100, MATCH(B1008, Datas_Entregas!$A$2:$A$100, 0), 1)</f>
        <v>43296</v>
      </c>
      <c r="D1008" s="5" t="str">
        <f aca="false">Def_Status_Montagem!$A$4</f>
        <v>Comprado / Esperando entrega</v>
      </c>
      <c r="E1008" s="4" t="str">
        <f aca="false">Def_Status_Montagem!$B$4</f>
        <v>Contratada (inclui etiqueta)</v>
      </c>
      <c r="F1008" s="7"/>
      <c r="G1008" s="8"/>
      <c r="H1008" s="7" t="str">
        <f aca="false" t="array" ref="H1008:H1008">INDEX(Def_Instancias_Equipamentos!$E$2:$E$4986, MATCH(K1008, Def_Instancias_Equipamentos!$D$2:$D$4986, 0), 1)</f>
        <v>SI-09C3</v>
      </c>
      <c r="I1008" s="8" t="str">
        <f aca="false" t="array" ref="I1008:I1008">INDEX(Def_Instancias_Equipamentos!$E$2:$E$4986, MATCH(L1008, Def_Instancias_Equipamentos!$D$2:$D$4986, 0), 1)</f>
        <v>SI-09C3</v>
      </c>
      <c r="J1008" s="8" t="str">
        <f aca="false">IF(H1008=I1008, "INTERNO", "EXTERNO")</f>
        <v>INTERNO</v>
      </c>
      <c r="K1008" s="9" t="str">
        <f aca="false">Def_Instancias_Equipamentos!$D$438</f>
        <v>SI-09C3:DI-BPMPkup-2</v>
      </c>
      <c r="L1008" s="4" t="str">
        <f aca="false">Def_Instancias_Equipamentos!$D$960</f>
        <v>SI-09C3:DI-BPMSigPatch-2</v>
      </c>
      <c r="M1008" s="10" t="s">
        <v>72</v>
      </c>
      <c r="N1008" s="17" t="s">
        <v>86</v>
      </c>
      <c r="O1008" s="9" t="str">
        <f aca="false">Def_Sistemas_Conectores_Cabos!$B$8</f>
        <v>SMA-RP 50-ohm</v>
      </c>
      <c r="P1008" s="4" t="str">
        <f aca="false">Def_Sistemas_Conectores_Cabos!$B$8</f>
        <v>SMA-RP 50-ohm</v>
      </c>
      <c r="Q1008" s="8" t="s">
        <v>87</v>
      </c>
      <c r="R1008" s="11" t="n">
        <v>0.5</v>
      </c>
      <c r="S1008" s="11" t="n">
        <v>0.5</v>
      </c>
      <c r="T1008" s="4" t="str">
        <f aca="false">Def_Sistemas_Conectores_Cabos!$C$8</f>
        <v>Cabo coaxial semi-rígido</v>
      </c>
      <c r="U1008" s="18"/>
      <c r="V1008" s="13"/>
    </row>
    <row r="1009" customFormat="false" ht="15.75" hidden="true" customHeight="true" outlineLevel="0" collapsed="false">
      <c r="A1009" s="4" t="str">
        <f aca="false">Def_Sistemas_Conectores_Cabos!$A$22</f>
        <v>BPM de elétrons</v>
      </c>
      <c r="B1009" s="5" t="str">
        <f aca="false">Datas_Entregas!$A$3</f>
        <v>BTS/Anel</v>
      </c>
      <c r="C1009" s="6" t="n">
        <f aca="false" t="array" ref="C1009:C1009">INDEX(Datas_Entregas!$B$2:$B$100, MATCH(B1009, Datas_Entregas!$A$2:$A$100, 0), 1)</f>
        <v>43296</v>
      </c>
      <c r="D1009" s="5" t="str">
        <f aca="false">Def_Status_Montagem!$A$4</f>
        <v>Comprado / Esperando entrega</v>
      </c>
      <c r="E1009" s="4" t="str">
        <f aca="false">Def_Status_Montagem!$B$4</f>
        <v>Contratada (inclui etiqueta)</v>
      </c>
      <c r="F1009" s="7"/>
      <c r="G1009" s="8"/>
      <c r="H1009" s="7" t="str">
        <f aca="false" t="array" ref="H1009:H1009">INDEX(Def_Instancias_Equipamentos!$E$2:$E$4986, MATCH(K1009, Def_Instancias_Equipamentos!$D$2:$D$4986, 0), 1)</f>
        <v>SI-09C4</v>
      </c>
      <c r="I1009" s="8" t="str">
        <f aca="false" t="array" ref="I1009:I1009">INDEX(Def_Instancias_Equipamentos!$E$2:$E$4986, MATCH(L1009, Def_Instancias_Equipamentos!$D$2:$D$4986, 0), 1)</f>
        <v>SI-09C4</v>
      </c>
      <c r="J1009" s="8" t="str">
        <f aca="false">IF(H1009=I1009, "INTERNO", "EXTERNO")</f>
        <v>INTERNO</v>
      </c>
      <c r="K1009" s="9" t="str">
        <f aca="false">Def_Instancias_Equipamentos!$D$439</f>
        <v>SI-09C4:DI-BPMPkup</v>
      </c>
      <c r="L1009" s="4" t="str">
        <f aca="false">Def_Instancias_Equipamentos!$D$961</f>
        <v>SI-09C4:DI-BPMSigPatch</v>
      </c>
      <c r="M1009" s="10" t="s">
        <v>72</v>
      </c>
      <c r="N1009" s="17" t="s">
        <v>86</v>
      </c>
      <c r="O1009" s="9" t="str">
        <f aca="false">Def_Sistemas_Conectores_Cabos!$B$8</f>
        <v>SMA-RP 50-ohm</v>
      </c>
      <c r="P1009" s="4" t="str">
        <f aca="false">Def_Sistemas_Conectores_Cabos!$B$8</f>
        <v>SMA-RP 50-ohm</v>
      </c>
      <c r="Q1009" s="8" t="s">
        <v>87</v>
      </c>
      <c r="R1009" s="11" t="n">
        <v>0.5</v>
      </c>
      <c r="S1009" s="11" t="n">
        <v>0.5</v>
      </c>
      <c r="T1009" s="4" t="str">
        <f aca="false">Def_Sistemas_Conectores_Cabos!$C$8</f>
        <v>Cabo coaxial semi-rígido</v>
      </c>
      <c r="U1009" s="18"/>
      <c r="V1009" s="13"/>
    </row>
    <row r="1010" customFormat="false" ht="15.75" hidden="true" customHeight="true" outlineLevel="0" collapsed="false">
      <c r="A1010" s="4" t="str">
        <f aca="false">Def_Sistemas_Conectores_Cabos!$A$22</f>
        <v>BPM de elétrons</v>
      </c>
      <c r="B1010" s="5" t="str">
        <f aca="false">Datas_Entregas!$A$3</f>
        <v>BTS/Anel</v>
      </c>
      <c r="C1010" s="6" t="n">
        <f aca="false" t="array" ref="C1010:C1010">INDEX(Datas_Entregas!$B$2:$B$100, MATCH(B1010, Datas_Entregas!$A$2:$A$100, 0), 1)</f>
        <v>43296</v>
      </c>
      <c r="D1010" s="5" t="str">
        <f aca="false">Def_Status_Montagem!$A$4</f>
        <v>Comprado / Esperando entrega</v>
      </c>
      <c r="E1010" s="4" t="str">
        <f aca="false">Def_Status_Montagem!$B$4</f>
        <v>Contratada (inclui etiqueta)</v>
      </c>
      <c r="F1010" s="7"/>
      <c r="G1010" s="8"/>
      <c r="H1010" s="7" t="str">
        <f aca="false" t="array" ref="H1010:H1010">INDEX(Def_Instancias_Equipamentos!$E$2:$E$4986, MATCH(K1010, Def_Instancias_Equipamentos!$D$2:$D$4986, 0), 1)</f>
        <v>SI-09M1</v>
      </c>
      <c r="I1010" s="8" t="str">
        <f aca="false" t="array" ref="I1010:I1010">INDEX(Def_Instancias_Equipamentos!$E$2:$E$4986, MATCH(L1010, Def_Instancias_Equipamentos!$D$2:$D$4986, 0), 1)</f>
        <v>SI-09M1</v>
      </c>
      <c r="J1010" s="8" t="str">
        <f aca="false">IF(H1010=I1010, "INTERNO", "EXTERNO")</f>
        <v>INTERNO</v>
      </c>
      <c r="K1010" s="9" t="str">
        <f aca="false">Def_Instancias_Equipamentos!$D$440</f>
        <v>SI-09M1:DI-BPMPkup</v>
      </c>
      <c r="L1010" s="4" t="str">
        <f aca="false">Def_Instancias_Equipamentos!$D$962</f>
        <v>SI-09M1:DI-BPMSigPatch</v>
      </c>
      <c r="M1010" s="10" t="s">
        <v>72</v>
      </c>
      <c r="N1010" s="17" t="s">
        <v>86</v>
      </c>
      <c r="O1010" s="9" t="str">
        <f aca="false">Def_Sistemas_Conectores_Cabos!$B$8</f>
        <v>SMA-RP 50-ohm</v>
      </c>
      <c r="P1010" s="4" t="str">
        <f aca="false">Def_Sistemas_Conectores_Cabos!$B$8</f>
        <v>SMA-RP 50-ohm</v>
      </c>
      <c r="Q1010" s="8" t="s">
        <v>87</v>
      </c>
      <c r="R1010" s="11" t="n">
        <v>0.5</v>
      </c>
      <c r="S1010" s="11" t="n">
        <v>0.5</v>
      </c>
      <c r="T1010" s="4" t="str">
        <f aca="false">Def_Sistemas_Conectores_Cabos!$C$8</f>
        <v>Cabo coaxial semi-rígido</v>
      </c>
      <c r="U1010" s="18"/>
      <c r="V1010" s="13"/>
    </row>
    <row r="1011" customFormat="false" ht="15.75" hidden="true" customHeight="true" outlineLevel="0" collapsed="false">
      <c r="A1011" s="4" t="str">
        <f aca="false">Def_Sistemas_Conectores_Cabos!$A$22</f>
        <v>BPM de elétrons</v>
      </c>
      <c r="B1011" s="5" t="str">
        <f aca="false">Datas_Entregas!$A$3</f>
        <v>BTS/Anel</v>
      </c>
      <c r="C1011" s="6" t="n">
        <f aca="false" t="array" ref="C1011:C1011">INDEX(Datas_Entregas!$B$2:$B$100, MATCH(B1011, Datas_Entregas!$A$2:$A$100, 0), 1)</f>
        <v>43296</v>
      </c>
      <c r="D1011" s="5" t="str">
        <f aca="false">Def_Status_Montagem!$A$4</f>
        <v>Comprado / Esperando entrega</v>
      </c>
      <c r="E1011" s="4" t="str">
        <f aca="false">Def_Status_Montagem!$B$4</f>
        <v>Contratada (inclui etiqueta)</v>
      </c>
      <c r="F1011" s="7"/>
      <c r="G1011" s="8"/>
      <c r="H1011" s="7" t="str">
        <f aca="false" t="array" ref="H1011:H1011">INDEX(Def_Instancias_Equipamentos!$E$2:$E$4986, MATCH(K1011, Def_Instancias_Equipamentos!$D$2:$D$4986, 0), 1)</f>
        <v>SI-09M2</v>
      </c>
      <c r="I1011" s="8" t="str">
        <f aca="false" t="array" ref="I1011:I1011">INDEX(Def_Instancias_Equipamentos!$E$2:$E$4986, MATCH(L1011, Def_Instancias_Equipamentos!$D$2:$D$4986, 0), 1)</f>
        <v>SI-09M2</v>
      </c>
      <c r="J1011" s="8" t="str">
        <f aca="false">IF(H1011=I1011, "INTERNO", "EXTERNO")</f>
        <v>INTERNO</v>
      </c>
      <c r="K1011" s="9" t="str">
        <f aca="false">Def_Instancias_Equipamentos!$D$441</f>
        <v>SI-09M2:DI-BPMPkup</v>
      </c>
      <c r="L1011" s="4" t="str">
        <f aca="false">Def_Instancias_Equipamentos!$D$963</f>
        <v>SI-09M2:DI-BPMSigPatch</v>
      </c>
      <c r="M1011" s="10" t="s">
        <v>72</v>
      </c>
      <c r="N1011" s="17" t="s">
        <v>86</v>
      </c>
      <c r="O1011" s="9" t="str">
        <f aca="false">Def_Sistemas_Conectores_Cabos!$B$8</f>
        <v>SMA-RP 50-ohm</v>
      </c>
      <c r="P1011" s="4" t="str">
        <f aca="false">Def_Sistemas_Conectores_Cabos!$B$8</f>
        <v>SMA-RP 50-ohm</v>
      </c>
      <c r="Q1011" s="8" t="s">
        <v>87</v>
      </c>
      <c r="R1011" s="11" t="n">
        <v>0.5</v>
      </c>
      <c r="S1011" s="11" t="n">
        <v>0.5</v>
      </c>
      <c r="T1011" s="4" t="str">
        <f aca="false">Def_Sistemas_Conectores_Cabos!$C$8</f>
        <v>Cabo coaxial semi-rígido</v>
      </c>
      <c r="U1011" s="18"/>
      <c r="V1011" s="13"/>
    </row>
    <row r="1012" customFormat="false" ht="15.75" hidden="true" customHeight="true" outlineLevel="0" collapsed="false">
      <c r="A1012" s="4" t="str">
        <f aca="false">Def_Sistemas_Conectores_Cabos!$A$22</f>
        <v>BPM de elétrons</v>
      </c>
      <c r="B1012" s="5" t="str">
        <f aca="false">Datas_Entregas!$A$3</f>
        <v>BTS/Anel</v>
      </c>
      <c r="C1012" s="6" t="n">
        <f aca="false" t="array" ref="C1012:C1012">INDEX(Datas_Entregas!$B$2:$B$100, MATCH(B1012, Datas_Entregas!$A$2:$A$100, 0), 1)</f>
        <v>43296</v>
      </c>
      <c r="D1012" s="5" t="str">
        <f aca="false">Def_Status_Montagem!$A$4</f>
        <v>Comprado / Esperando entrega</v>
      </c>
      <c r="E1012" s="4" t="str">
        <f aca="false">Def_Status_Montagem!$B$4</f>
        <v>Contratada (inclui etiqueta)</v>
      </c>
      <c r="F1012" s="7"/>
      <c r="G1012" s="8"/>
      <c r="H1012" s="7" t="str">
        <f aca="false" t="array" ref="H1012:H1012">INDEX(Def_Instancias_Equipamentos!$E$2:$E$4986, MATCH(K1012, Def_Instancias_Equipamentos!$D$2:$D$4986, 0), 1)</f>
        <v>SI-09SA</v>
      </c>
      <c r="I1012" s="8" t="str">
        <f aca="false" t="array" ref="I1012:I1012">INDEX(Def_Instancias_Equipamentos!$E$2:$E$4986, MATCH(L1012, Def_Instancias_Equipamentos!$D$2:$D$4986, 0), 1)</f>
        <v>SI-09SA</v>
      </c>
      <c r="J1012" s="8" t="str">
        <f aca="false">IF(H1012=I1012, "INTERNO", "EXTERNO")</f>
        <v>INTERNO</v>
      </c>
      <c r="K1012" s="9" t="str">
        <f aca="false">Def_Instancias_Equipamentos!$D$546</f>
        <v>SI-09SA:DI-BPMPkup-1</v>
      </c>
      <c r="L1012" s="4" t="str">
        <f aca="false">Def_Instancias_Equipamentos!$D$1068</f>
        <v>SI-09SA:DI-BPMSigPatch-1</v>
      </c>
      <c r="M1012" s="10" t="s">
        <v>72</v>
      </c>
      <c r="N1012" s="17" t="s">
        <v>86</v>
      </c>
      <c r="O1012" s="9" t="str">
        <f aca="false">Def_Sistemas_Conectores_Cabos!$B$8</f>
        <v>SMA-RP 50-ohm</v>
      </c>
      <c r="P1012" s="4" t="str">
        <f aca="false">Def_Sistemas_Conectores_Cabos!$B$8</f>
        <v>SMA-RP 50-ohm</v>
      </c>
      <c r="Q1012" s="8" t="s">
        <v>87</v>
      </c>
      <c r="R1012" s="11" t="n">
        <v>0.5</v>
      </c>
      <c r="S1012" s="11" t="n">
        <v>0.5</v>
      </c>
      <c r="T1012" s="4" t="str">
        <f aca="false">Def_Sistemas_Conectores_Cabos!$C$8</f>
        <v>Cabo coaxial semi-rígido</v>
      </c>
      <c r="U1012" s="18"/>
      <c r="V1012" s="13"/>
    </row>
    <row r="1013" customFormat="false" ht="15.75" hidden="true" customHeight="true" outlineLevel="0" collapsed="false">
      <c r="A1013" s="4" t="str">
        <f aca="false">Def_Sistemas_Conectores_Cabos!$A$22</f>
        <v>BPM de elétrons</v>
      </c>
      <c r="B1013" s="5" t="str">
        <f aca="false">Datas_Entregas!$A$3</f>
        <v>BTS/Anel</v>
      </c>
      <c r="C1013" s="6" t="n">
        <f aca="false" t="array" ref="C1013:C1013">INDEX(Datas_Entregas!$B$2:$B$100, MATCH(B1013, Datas_Entregas!$A$2:$A$100, 0), 1)</f>
        <v>43296</v>
      </c>
      <c r="D1013" s="5" t="str">
        <f aca="false">Def_Status_Montagem!$A$4</f>
        <v>Comprado / Esperando entrega</v>
      </c>
      <c r="E1013" s="4" t="str">
        <f aca="false">Def_Status_Montagem!$B$4</f>
        <v>Contratada (inclui etiqueta)</v>
      </c>
      <c r="F1013" s="7"/>
      <c r="G1013" s="8"/>
      <c r="H1013" s="7" t="str">
        <f aca="false" t="array" ref="H1013:H1013">INDEX(Def_Instancias_Equipamentos!$E$2:$E$4986, MATCH(K1013, Def_Instancias_Equipamentos!$D$2:$D$4986, 0), 1)</f>
        <v>SI-09SA</v>
      </c>
      <c r="I1013" s="8" t="str">
        <f aca="false" t="array" ref="I1013:I1013">INDEX(Def_Instancias_Equipamentos!$E$2:$E$4986, MATCH(L1013, Def_Instancias_Equipamentos!$D$2:$D$4986, 0), 1)</f>
        <v>SI-09SA</v>
      </c>
      <c r="J1013" s="8" t="str">
        <f aca="false">IF(H1013=I1013, "INTERNO", "EXTERNO")</f>
        <v>INTERNO</v>
      </c>
      <c r="K1013" s="9" t="str">
        <f aca="false">Def_Instancias_Equipamentos!$D$547</f>
        <v>SI-09SA:DI-BPMPkup-2</v>
      </c>
      <c r="L1013" s="4" t="str">
        <f aca="false">Def_Instancias_Equipamentos!$D$1069</f>
        <v>SI-09SA:DI-BPMSigPatch-2</v>
      </c>
      <c r="M1013" s="10" t="s">
        <v>72</v>
      </c>
      <c r="N1013" s="17" t="s">
        <v>86</v>
      </c>
      <c r="O1013" s="9" t="str">
        <f aca="false">Def_Sistemas_Conectores_Cabos!$B$8</f>
        <v>SMA-RP 50-ohm</v>
      </c>
      <c r="P1013" s="4" t="str">
        <f aca="false">Def_Sistemas_Conectores_Cabos!$B$8</f>
        <v>SMA-RP 50-ohm</v>
      </c>
      <c r="Q1013" s="8" t="s">
        <v>87</v>
      </c>
      <c r="R1013" s="11" t="n">
        <v>0.5</v>
      </c>
      <c r="S1013" s="11" t="n">
        <v>0.5</v>
      </c>
      <c r="T1013" s="4" t="str">
        <f aca="false">Def_Sistemas_Conectores_Cabos!$C$8</f>
        <v>Cabo coaxial semi-rígido</v>
      </c>
      <c r="U1013" s="18"/>
      <c r="V1013" s="13"/>
    </row>
    <row r="1014" customFormat="false" ht="15.75" hidden="true" customHeight="true" outlineLevel="0" collapsed="false">
      <c r="A1014" s="4" t="str">
        <f aca="false">Def_Sistemas_Conectores_Cabos!$A$22</f>
        <v>BPM de elétrons</v>
      </c>
      <c r="B1014" s="5" t="str">
        <f aca="false">Datas_Entregas!$A$3</f>
        <v>BTS/Anel</v>
      </c>
      <c r="C1014" s="6" t="n">
        <f aca="false" t="array" ref="C1014:C1014">INDEX(Datas_Entregas!$B$2:$B$100, MATCH(B1014, Datas_Entregas!$A$2:$A$100, 0), 1)</f>
        <v>43296</v>
      </c>
      <c r="D1014" s="5" t="str">
        <f aca="false">Def_Status_Montagem!$A$4</f>
        <v>Comprado / Esperando entrega</v>
      </c>
      <c r="E1014" s="4" t="str">
        <f aca="false">Def_Status_Montagem!$B$4</f>
        <v>Contratada (inclui etiqueta)</v>
      </c>
      <c r="F1014" s="7"/>
      <c r="G1014" s="8"/>
      <c r="H1014" s="7" t="str">
        <f aca="false" t="array" ref="H1014:H1014">INDEX(Def_Instancias_Equipamentos!$E$2:$E$4986, MATCH(K1014, Def_Instancias_Equipamentos!$D$2:$D$4986, 0), 1)</f>
        <v>SI-10C1</v>
      </c>
      <c r="I1014" s="8" t="str">
        <f aca="false" t="array" ref="I1014:I1014">INDEX(Def_Instancias_Equipamentos!$E$2:$E$4986, MATCH(L1014, Def_Instancias_Equipamentos!$D$2:$D$4986, 0), 1)</f>
        <v>SI-10C1</v>
      </c>
      <c r="J1014" s="8" t="str">
        <f aca="false">IF(H1014=I1014, "INTERNO", "EXTERNO")</f>
        <v>INTERNO</v>
      </c>
      <c r="K1014" s="9" t="str">
        <f aca="false">Def_Instancias_Equipamentos!$D$442</f>
        <v>SI-10C1:DI-BPMPkup-1</v>
      </c>
      <c r="L1014" s="4" t="str">
        <f aca="false">Def_Instancias_Equipamentos!$D$964</f>
        <v>SI-10C1:DI-BPMSigPatch-1</v>
      </c>
      <c r="M1014" s="10" t="s">
        <v>72</v>
      </c>
      <c r="N1014" s="17" t="s">
        <v>86</v>
      </c>
      <c r="O1014" s="9" t="str">
        <f aca="false">Def_Sistemas_Conectores_Cabos!$B$8</f>
        <v>SMA-RP 50-ohm</v>
      </c>
      <c r="P1014" s="4" t="str">
        <f aca="false">Def_Sistemas_Conectores_Cabos!$B$8</f>
        <v>SMA-RP 50-ohm</v>
      </c>
      <c r="Q1014" s="8" t="s">
        <v>87</v>
      </c>
      <c r="R1014" s="11" t="n">
        <v>0.5</v>
      </c>
      <c r="S1014" s="11" t="n">
        <v>0.5</v>
      </c>
      <c r="T1014" s="4" t="str">
        <f aca="false">Def_Sistemas_Conectores_Cabos!$C$8</f>
        <v>Cabo coaxial semi-rígido</v>
      </c>
      <c r="U1014" s="18"/>
      <c r="V1014" s="13"/>
    </row>
    <row r="1015" customFormat="false" ht="15.75" hidden="true" customHeight="true" outlineLevel="0" collapsed="false">
      <c r="A1015" s="4" t="str">
        <f aca="false">Def_Sistemas_Conectores_Cabos!$A$22</f>
        <v>BPM de elétrons</v>
      </c>
      <c r="B1015" s="5" t="str">
        <f aca="false">Datas_Entregas!$A$3</f>
        <v>BTS/Anel</v>
      </c>
      <c r="C1015" s="6" t="n">
        <f aca="false" t="array" ref="C1015:C1015">INDEX(Datas_Entregas!$B$2:$B$100, MATCH(B1015, Datas_Entregas!$A$2:$A$100, 0), 1)</f>
        <v>43296</v>
      </c>
      <c r="D1015" s="5" t="str">
        <f aca="false">Def_Status_Montagem!$A$4</f>
        <v>Comprado / Esperando entrega</v>
      </c>
      <c r="E1015" s="4" t="str">
        <f aca="false">Def_Status_Montagem!$B$4</f>
        <v>Contratada (inclui etiqueta)</v>
      </c>
      <c r="F1015" s="7"/>
      <c r="G1015" s="8"/>
      <c r="H1015" s="7" t="str">
        <f aca="false" t="array" ref="H1015:H1015">INDEX(Def_Instancias_Equipamentos!$E$2:$E$4986, MATCH(K1015, Def_Instancias_Equipamentos!$D$2:$D$4986, 0), 1)</f>
        <v>SI-10C1</v>
      </c>
      <c r="I1015" s="8" t="str">
        <f aca="false" t="array" ref="I1015:I1015">INDEX(Def_Instancias_Equipamentos!$E$2:$E$4986, MATCH(L1015, Def_Instancias_Equipamentos!$D$2:$D$4986, 0), 1)</f>
        <v>SI-10C1</v>
      </c>
      <c r="J1015" s="8" t="str">
        <f aca="false">IF(H1015=I1015, "INTERNO", "EXTERNO")</f>
        <v>INTERNO</v>
      </c>
      <c r="K1015" s="9" t="str">
        <f aca="false">Def_Instancias_Equipamentos!$D$443</f>
        <v>SI-10C1:DI-BPMPkup-2</v>
      </c>
      <c r="L1015" s="4" t="str">
        <f aca="false">Def_Instancias_Equipamentos!$D$965</f>
        <v>SI-10C1:DI-BPMSigPatch-2</v>
      </c>
      <c r="M1015" s="10" t="s">
        <v>72</v>
      </c>
      <c r="N1015" s="17" t="s">
        <v>86</v>
      </c>
      <c r="O1015" s="9" t="str">
        <f aca="false">Def_Sistemas_Conectores_Cabos!$B$8</f>
        <v>SMA-RP 50-ohm</v>
      </c>
      <c r="P1015" s="4" t="str">
        <f aca="false">Def_Sistemas_Conectores_Cabos!$B$8</f>
        <v>SMA-RP 50-ohm</v>
      </c>
      <c r="Q1015" s="8" t="s">
        <v>87</v>
      </c>
      <c r="R1015" s="11" t="n">
        <v>0.5</v>
      </c>
      <c r="S1015" s="11" t="n">
        <v>0.5</v>
      </c>
      <c r="T1015" s="4" t="str">
        <f aca="false">Def_Sistemas_Conectores_Cabos!$C$8</f>
        <v>Cabo coaxial semi-rígido</v>
      </c>
      <c r="U1015" s="18"/>
      <c r="V1015" s="13"/>
    </row>
    <row r="1016" customFormat="false" ht="15.75" hidden="true" customHeight="true" outlineLevel="0" collapsed="false">
      <c r="A1016" s="4" t="str">
        <f aca="false">Def_Sistemas_Conectores_Cabos!$A$22</f>
        <v>BPM de elétrons</v>
      </c>
      <c r="B1016" s="5" t="str">
        <f aca="false">Datas_Entregas!$A$3</f>
        <v>BTS/Anel</v>
      </c>
      <c r="C1016" s="6" t="n">
        <f aca="false" t="array" ref="C1016:C1016">INDEX(Datas_Entregas!$B$2:$B$100, MATCH(B1016, Datas_Entregas!$A$2:$A$100, 0), 1)</f>
        <v>43296</v>
      </c>
      <c r="D1016" s="5" t="str">
        <f aca="false">Def_Status_Montagem!$A$4</f>
        <v>Comprado / Esperando entrega</v>
      </c>
      <c r="E1016" s="4" t="str">
        <f aca="false">Def_Status_Montagem!$B$4</f>
        <v>Contratada (inclui etiqueta)</v>
      </c>
      <c r="F1016" s="7"/>
      <c r="G1016" s="8"/>
      <c r="H1016" s="7" t="str">
        <f aca="false" t="array" ref="H1016:H1016">INDEX(Def_Instancias_Equipamentos!$E$2:$E$4986, MATCH(K1016, Def_Instancias_Equipamentos!$D$2:$D$4986, 0), 1)</f>
        <v>SI-10C2</v>
      </c>
      <c r="I1016" s="8" t="str">
        <f aca="false" t="array" ref="I1016:I1016">INDEX(Def_Instancias_Equipamentos!$E$2:$E$4986, MATCH(L1016, Def_Instancias_Equipamentos!$D$2:$D$4986, 0), 1)</f>
        <v>SI-10C2</v>
      </c>
      <c r="J1016" s="8" t="str">
        <f aca="false">IF(H1016=I1016, "INTERNO", "EXTERNO")</f>
        <v>INTERNO</v>
      </c>
      <c r="K1016" s="9" t="str">
        <f aca="false">Def_Instancias_Equipamentos!$D$444</f>
        <v>SI-10C2:DI-BPMPkup</v>
      </c>
      <c r="L1016" s="4" t="str">
        <f aca="false">Def_Instancias_Equipamentos!$D$966</f>
        <v>SI-10C2:DI-BPMSigPatch</v>
      </c>
      <c r="M1016" s="10" t="s">
        <v>72</v>
      </c>
      <c r="N1016" s="17" t="s">
        <v>86</v>
      </c>
      <c r="O1016" s="9" t="str">
        <f aca="false">Def_Sistemas_Conectores_Cabos!$B$8</f>
        <v>SMA-RP 50-ohm</v>
      </c>
      <c r="P1016" s="4" t="str">
        <f aca="false">Def_Sistemas_Conectores_Cabos!$B$8</f>
        <v>SMA-RP 50-ohm</v>
      </c>
      <c r="Q1016" s="8" t="s">
        <v>87</v>
      </c>
      <c r="R1016" s="11" t="n">
        <v>0.5</v>
      </c>
      <c r="S1016" s="11" t="n">
        <v>0.5</v>
      </c>
      <c r="T1016" s="4" t="str">
        <f aca="false">Def_Sistemas_Conectores_Cabos!$C$8</f>
        <v>Cabo coaxial semi-rígido</v>
      </c>
      <c r="U1016" s="18"/>
      <c r="V1016" s="13"/>
    </row>
    <row r="1017" customFormat="false" ht="15.75" hidden="true" customHeight="true" outlineLevel="0" collapsed="false">
      <c r="A1017" s="4" t="str">
        <f aca="false">Def_Sistemas_Conectores_Cabos!$A$22</f>
        <v>BPM de elétrons</v>
      </c>
      <c r="B1017" s="5" t="str">
        <f aca="false">Datas_Entregas!$A$3</f>
        <v>BTS/Anel</v>
      </c>
      <c r="C1017" s="6" t="n">
        <f aca="false" t="array" ref="C1017:C1017">INDEX(Datas_Entregas!$B$2:$B$100, MATCH(B1017, Datas_Entregas!$A$2:$A$100, 0), 1)</f>
        <v>43296</v>
      </c>
      <c r="D1017" s="5" t="str">
        <f aca="false">Def_Status_Montagem!$A$4</f>
        <v>Comprado / Esperando entrega</v>
      </c>
      <c r="E1017" s="4" t="str">
        <f aca="false">Def_Status_Montagem!$B$4</f>
        <v>Contratada (inclui etiqueta)</v>
      </c>
      <c r="F1017" s="7"/>
      <c r="G1017" s="8"/>
      <c r="H1017" s="7" t="str">
        <f aca="false" t="array" ref="H1017:H1017">INDEX(Def_Instancias_Equipamentos!$E$2:$E$4986, MATCH(K1017, Def_Instancias_Equipamentos!$D$2:$D$4986, 0), 1)</f>
        <v>SI-10C3</v>
      </c>
      <c r="I1017" s="8" t="str">
        <f aca="false" t="array" ref="I1017:I1017">INDEX(Def_Instancias_Equipamentos!$E$2:$E$4986, MATCH(L1017, Def_Instancias_Equipamentos!$D$2:$D$4986, 0), 1)</f>
        <v>SI-10C3</v>
      </c>
      <c r="J1017" s="8" t="str">
        <f aca="false">IF(H1017=I1017, "INTERNO", "EXTERNO")</f>
        <v>INTERNO</v>
      </c>
      <c r="K1017" s="9" t="str">
        <f aca="false">Def_Instancias_Equipamentos!$D$445</f>
        <v>SI-10C3:DI-BPMPkup-1</v>
      </c>
      <c r="L1017" s="4" t="str">
        <f aca="false">Def_Instancias_Equipamentos!$D$967</f>
        <v>SI-10C3:DI-BPMSigPatch-1</v>
      </c>
      <c r="M1017" s="10" t="s">
        <v>72</v>
      </c>
      <c r="N1017" s="17" t="s">
        <v>86</v>
      </c>
      <c r="O1017" s="9" t="str">
        <f aca="false">Def_Sistemas_Conectores_Cabos!$B$8</f>
        <v>SMA-RP 50-ohm</v>
      </c>
      <c r="P1017" s="4" t="str">
        <f aca="false">Def_Sistemas_Conectores_Cabos!$B$8</f>
        <v>SMA-RP 50-ohm</v>
      </c>
      <c r="Q1017" s="8" t="s">
        <v>87</v>
      </c>
      <c r="R1017" s="11" t="n">
        <v>0.5</v>
      </c>
      <c r="S1017" s="11" t="n">
        <v>0.5</v>
      </c>
      <c r="T1017" s="4" t="str">
        <f aca="false">Def_Sistemas_Conectores_Cabos!$C$8</f>
        <v>Cabo coaxial semi-rígido</v>
      </c>
      <c r="U1017" s="18"/>
      <c r="V1017" s="13"/>
    </row>
    <row r="1018" customFormat="false" ht="15.75" hidden="true" customHeight="true" outlineLevel="0" collapsed="false">
      <c r="A1018" s="4" t="str">
        <f aca="false">Def_Sistemas_Conectores_Cabos!$A$22</f>
        <v>BPM de elétrons</v>
      </c>
      <c r="B1018" s="5" t="str">
        <f aca="false">Datas_Entregas!$A$3</f>
        <v>BTS/Anel</v>
      </c>
      <c r="C1018" s="6" t="n">
        <f aca="false" t="array" ref="C1018:C1018">INDEX(Datas_Entregas!$B$2:$B$100, MATCH(B1018, Datas_Entregas!$A$2:$A$100, 0), 1)</f>
        <v>43296</v>
      </c>
      <c r="D1018" s="5" t="str">
        <f aca="false">Def_Status_Montagem!$A$4</f>
        <v>Comprado / Esperando entrega</v>
      </c>
      <c r="E1018" s="4" t="str">
        <f aca="false">Def_Status_Montagem!$B$4</f>
        <v>Contratada (inclui etiqueta)</v>
      </c>
      <c r="F1018" s="7"/>
      <c r="G1018" s="8"/>
      <c r="H1018" s="7" t="str">
        <f aca="false" t="array" ref="H1018:H1018">INDEX(Def_Instancias_Equipamentos!$E$2:$E$4986, MATCH(K1018, Def_Instancias_Equipamentos!$D$2:$D$4986, 0), 1)</f>
        <v>SI-10C3</v>
      </c>
      <c r="I1018" s="8" t="str">
        <f aca="false" t="array" ref="I1018:I1018">INDEX(Def_Instancias_Equipamentos!$E$2:$E$4986, MATCH(L1018, Def_Instancias_Equipamentos!$D$2:$D$4986, 0), 1)</f>
        <v>SI-10C3</v>
      </c>
      <c r="J1018" s="8" t="str">
        <f aca="false">IF(H1018=I1018, "INTERNO", "EXTERNO")</f>
        <v>INTERNO</v>
      </c>
      <c r="K1018" s="9" t="str">
        <f aca="false">Def_Instancias_Equipamentos!$D$446</f>
        <v>SI-10C3:DI-BPMPkup-2</v>
      </c>
      <c r="L1018" s="4" t="str">
        <f aca="false">Def_Instancias_Equipamentos!$D$968</f>
        <v>SI-10C3:DI-BPMSigPatch-2</v>
      </c>
      <c r="M1018" s="10" t="s">
        <v>72</v>
      </c>
      <c r="N1018" s="17" t="s">
        <v>86</v>
      </c>
      <c r="O1018" s="9" t="str">
        <f aca="false">Def_Sistemas_Conectores_Cabos!$B$8</f>
        <v>SMA-RP 50-ohm</v>
      </c>
      <c r="P1018" s="4" t="str">
        <f aca="false">Def_Sistemas_Conectores_Cabos!$B$8</f>
        <v>SMA-RP 50-ohm</v>
      </c>
      <c r="Q1018" s="8" t="s">
        <v>87</v>
      </c>
      <c r="R1018" s="11" t="n">
        <v>0.5</v>
      </c>
      <c r="S1018" s="11" t="n">
        <v>0.5</v>
      </c>
      <c r="T1018" s="4" t="str">
        <f aca="false">Def_Sistemas_Conectores_Cabos!$C$8</f>
        <v>Cabo coaxial semi-rígido</v>
      </c>
      <c r="U1018" s="18"/>
      <c r="V1018" s="13"/>
    </row>
    <row r="1019" customFormat="false" ht="15.75" hidden="true" customHeight="true" outlineLevel="0" collapsed="false">
      <c r="A1019" s="4" t="str">
        <f aca="false">Def_Sistemas_Conectores_Cabos!$A$22</f>
        <v>BPM de elétrons</v>
      </c>
      <c r="B1019" s="5" t="str">
        <f aca="false">Datas_Entregas!$A$3</f>
        <v>BTS/Anel</v>
      </c>
      <c r="C1019" s="6" t="n">
        <f aca="false" t="array" ref="C1019:C1019">INDEX(Datas_Entregas!$B$2:$B$100, MATCH(B1019, Datas_Entregas!$A$2:$A$100, 0), 1)</f>
        <v>43296</v>
      </c>
      <c r="D1019" s="5" t="str">
        <f aca="false">Def_Status_Montagem!$A$4</f>
        <v>Comprado / Esperando entrega</v>
      </c>
      <c r="E1019" s="4" t="str">
        <f aca="false">Def_Status_Montagem!$B$4</f>
        <v>Contratada (inclui etiqueta)</v>
      </c>
      <c r="F1019" s="7"/>
      <c r="G1019" s="8"/>
      <c r="H1019" s="7" t="str">
        <f aca="false" t="array" ref="H1019:H1019">INDEX(Def_Instancias_Equipamentos!$E$2:$E$4986, MATCH(K1019, Def_Instancias_Equipamentos!$D$2:$D$4986, 0), 1)</f>
        <v>SI-10C4</v>
      </c>
      <c r="I1019" s="8" t="str">
        <f aca="false" t="array" ref="I1019:I1019">INDEX(Def_Instancias_Equipamentos!$E$2:$E$4986, MATCH(L1019, Def_Instancias_Equipamentos!$D$2:$D$4986, 0), 1)</f>
        <v>SI-10C4</v>
      </c>
      <c r="J1019" s="8" t="str">
        <f aca="false">IF(H1019=I1019, "INTERNO", "EXTERNO")</f>
        <v>INTERNO</v>
      </c>
      <c r="K1019" s="9" t="str">
        <f aca="false">Def_Instancias_Equipamentos!$D$447</f>
        <v>SI-10C4:DI-BPMPkup</v>
      </c>
      <c r="L1019" s="4" t="str">
        <f aca="false">Def_Instancias_Equipamentos!$D$969</f>
        <v>SI-10C4:DI-BPMSigPatch</v>
      </c>
      <c r="M1019" s="10" t="s">
        <v>72</v>
      </c>
      <c r="N1019" s="17" t="s">
        <v>86</v>
      </c>
      <c r="O1019" s="9" t="str">
        <f aca="false">Def_Sistemas_Conectores_Cabos!$B$8</f>
        <v>SMA-RP 50-ohm</v>
      </c>
      <c r="P1019" s="4" t="str">
        <f aca="false">Def_Sistemas_Conectores_Cabos!$B$8</f>
        <v>SMA-RP 50-ohm</v>
      </c>
      <c r="Q1019" s="8" t="s">
        <v>87</v>
      </c>
      <c r="R1019" s="11" t="n">
        <v>0.5</v>
      </c>
      <c r="S1019" s="11" t="n">
        <v>0.5</v>
      </c>
      <c r="T1019" s="4" t="str">
        <f aca="false">Def_Sistemas_Conectores_Cabos!$C$8</f>
        <v>Cabo coaxial semi-rígido</v>
      </c>
      <c r="U1019" s="18"/>
      <c r="V1019" s="13"/>
    </row>
    <row r="1020" customFormat="false" ht="15.75" hidden="true" customHeight="true" outlineLevel="0" collapsed="false">
      <c r="A1020" s="4" t="str">
        <f aca="false">Def_Sistemas_Conectores_Cabos!$A$22</f>
        <v>BPM de elétrons</v>
      </c>
      <c r="B1020" s="5" t="str">
        <f aca="false">Datas_Entregas!$A$3</f>
        <v>BTS/Anel</v>
      </c>
      <c r="C1020" s="6" t="n">
        <f aca="false" t="array" ref="C1020:C1020">INDEX(Datas_Entregas!$B$2:$B$100, MATCH(B1020, Datas_Entregas!$A$2:$A$100, 0), 1)</f>
        <v>43296</v>
      </c>
      <c r="D1020" s="5" t="str">
        <f aca="false">Def_Status_Montagem!$A$4</f>
        <v>Comprado / Esperando entrega</v>
      </c>
      <c r="E1020" s="4" t="str">
        <f aca="false">Def_Status_Montagem!$B$4</f>
        <v>Contratada (inclui etiqueta)</v>
      </c>
      <c r="F1020" s="7"/>
      <c r="G1020" s="8"/>
      <c r="H1020" s="7" t="str">
        <f aca="false" t="array" ref="H1020:H1020">INDEX(Def_Instancias_Equipamentos!$E$2:$E$4986, MATCH(K1020, Def_Instancias_Equipamentos!$D$2:$D$4986, 0), 1)</f>
        <v>SI-10M1</v>
      </c>
      <c r="I1020" s="8" t="str">
        <f aca="false" t="array" ref="I1020:I1020">INDEX(Def_Instancias_Equipamentos!$E$2:$E$4986, MATCH(L1020, Def_Instancias_Equipamentos!$D$2:$D$4986, 0), 1)</f>
        <v>SI-10M1</v>
      </c>
      <c r="J1020" s="8" t="str">
        <f aca="false">IF(H1020=I1020, "INTERNO", "EXTERNO")</f>
        <v>INTERNO</v>
      </c>
      <c r="K1020" s="9" t="str">
        <f aca="false">Def_Instancias_Equipamentos!$D$448</f>
        <v>SI-10M1:DI-BPMPkup</v>
      </c>
      <c r="L1020" s="4" t="str">
        <f aca="false">Def_Instancias_Equipamentos!$D$970</f>
        <v>SI-10M1:DI-BPMSigPatch</v>
      </c>
      <c r="M1020" s="10" t="s">
        <v>72</v>
      </c>
      <c r="N1020" s="17" t="s">
        <v>86</v>
      </c>
      <c r="O1020" s="9" t="str">
        <f aca="false">Def_Sistemas_Conectores_Cabos!$B$8</f>
        <v>SMA-RP 50-ohm</v>
      </c>
      <c r="P1020" s="4" t="str">
        <f aca="false">Def_Sistemas_Conectores_Cabos!$B$8</f>
        <v>SMA-RP 50-ohm</v>
      </c>
      <c r="Q1020" s="8" t="s">
        <v>87</v>
      </c>
      <c r="R1020" s="11" t="n">
        <v>0.5</v>
      </c>
      <c r="S1020" s="11" t="n">
        <v>0.5</v>
      </c>
      <c r="T1020" s="4" t="str">
        <f aca="false">Def_Sistemas_Conectores_Cabos!$C$8</f>
        <v>Cabo coaxial semi-rígido</v>
      </c>
      <c r="U1020" s="18"/>
      <c r="V1020" s="13"/>
    </row>
    <row r="1021" customFormat="false" ht="15.75" hidden="true" customHeight="true" outlineLevel="0" collapsed="false">
      <c r="A1021" s="4" t="str">
        <f aca="false">Def_Sistemas_Conectores_Cabos!$A$22</f>
        <v>BPM de elétrons</v>
      </c>
      <c r="B1021" s="5" t="str">
        <f aca="false">Datas_Entregas!$A$3</f>
        <v>BTS/Anel</v>
      </c>
      <c r="C1021" s="6" t="n">
        <f aca="false" t="array" ref="C1021:C1021">INDEX(Datas_Entregas!$B$2:$B$100, MATCH(B1021, Datas_Entregas!$A$2:$A$100, 0), 1)</f>
        <v>43296</v>
      </c>
      <c r="D1021" s="5" t="str">
        <f aca="false">Def_Status_Montagem!$A$4</f>
        <v>Comprado / Esperando entrega</v>
      </c>
      <c r="E1021" s="4" t="str">
        <f aca="false">Def_Status_Montagem!$B$4</f>
        <v>Contratada (inclui etiqueta)</v>
      </c>
      <c r="F1021" s="7"/>
      <c r="G1021" s="8"/>
      <c r="H1021" s="7" t="str">
        <f aca="false" t="array" ref="H1021:H1021">INDEX(Def_Instancias_Equipamentos!$E$2:$E$4986, MATCH(K1021, Def_Instancias_Equipamentos!$D$2:$D$4986, 0), 1)</f>
        <v>SI-10M2</v>
      </c>
      <c r="I1021" s="8" t="str">
        <f aca="false" t="array" ref="I1021:I1021">INDEX(Def_Instancias_Equipamentos!$E$2:$E$4986, MATCH(L1021, Def_Instancias_Equipamentos!$D$2:$D$4986, 0), 1)</f>
        <v>SI-10M2</v>
      </c>
      <c r="J1021" s="8" t="str">
        <f aca="false">IF(H1021=I1021, "INTERNO", "EXTERNO")</f>
        <v>INTERNO</v>
      </c>
      <c r="K1021" s="9" t="str">
        <f aca="false">Def_Instancias_Equipamentos!$D$449</f>
        <v>SI-10M2:DI-BPMPkup</v>
      </c>
      <c r="L1021" s="4" t="str">
        <f aca="false">Def_Instancias_Equipamentos!$D$971</f>
        <v>SI-10M2:DI-BPMSigPatch</v>
      </c>
      <c r="M1021" s="10" t="s">
        <v>72</v>
      </c>
      <c r="N1021" s="17" t="s">
        <v>86</v>
      </c>
      <c r="O1021" s="9" t="str">
        <f aca="false">Def_Sistemas_Conectores_Cabos!$B$8</f>
        <v>SMA-RP 50-ohm</v>
      </c>
      <c r="P1021" s="4" t="str">
        <f aca="false">Def_Sistemas_Conectores_Cabos!$B$8</f>
        <v>SMA-RP 50-ohm</v>
      </c>
      <c r="Q1021" s="8" t="s">
        <v>87</v>
      </c>
      <c r="R1021" s="11" t="n">
        <v>0.5</v>
      </c>
      <c r="S1021" s="11" t="n">
        <v>0.5</v>
      </c>
      <c r="T1021" s="4" t="str">
        <f aca="false">Def_Sistemas_Conectores_Cabos!$C$8</f>
        <v>Cabo coaxial semi-rígido</v>
      </c>
      <c r="U1021" s="18"/>
      <c r="V1021" s="13"/>
    </row>
    <row r="1022" customFormat="false" ht="15.75" hidden="true" customHeight="true" outlineLevel="0" collapsed="false">
      <c r="A1022" s="4" t="str">
        <f aca="false">Def_Sistemas_Conectores_Cabos!$A$22</f>
        <v>BPM de elétrons</v>
      </c>
      <c r="B1022" s="5" t="str">
        <f aca="false">Datas_Entregas!$A$3</f>
        <v>BTS/Anel</v>
      </c>
      <c r="C1022" s="6" t="n">
        <f aca="false" t="array" ref="C1022:C1022">INDEX(Datas_Entregas!$B$2:$B$100, MATCH(B1022, Datas_Entregas!$A$2:$A$100, 0), 1)</f>
        <v>43296</v>
      </c>
      <c r="D1022" s="5" t="str">
        <f aca="false">Def_Status_Montagem!$A$4</f>
        <v>Comprado / Esperando entrega</v>
      </c>
      <c r="E1022" s="4" t="str">
        <f aca="false">Def_Status_Montagem!$B$4</f>
        <v>Contratada (inclui etiqueta)</v>
      </c>
      <c r="F1022" s="7"/>
      <c r="G1022" s="8"/>
      <c r="H1022" s="7" t="str">
        <f aca="false" t="array" ref="H1022:H1022">INDEX(Def_Instancias_Equipamentos!$E$2:$E$4986, MATCH(K1022, Def_Instancias_Equipamentos!$D$2:$D$4986, 0), 1)</f>
        <v>SI-10SB</v>
      </c>
      <c r="I1022" s="8" t="str">
        <f aca="false" t="array" ref="I1022:I1022">INDEX(Def_Instancias_Equipamentos!$E$2:$E$4986, MATCH(L1022, Def_Instancias_Equipamentos!$D$2:$D$4986, 0), 1)</f>
        <v>SI-10SB</v>
      </c>
      <c r="J1022" s="8" t="str">
        <f aca="false">IF(H1022=I1022, "INTERNO", "EXTERNO")</f>
        <v>INTERNO</v>
      </c>
      <c r="K1022" s="9" t="str">
        <f aca="false">Def_Instancias_Equipamentos!$D$548</f>
        <v>SI-10SB:DI-BPMPkup-1</v>
      </c>
      <c r="L1022" s="4" t="str">
        <f aca="false">Def_Instancias_Equipamentos!$D$1070</f>
        <v>SI-10SB:DI-BPMSigPatch-1</v>
      </c>
      <c r="M1022" s="10" t="s">
        <v>72</v>
      </c>
      <c r="N1022" s="17" t="s">
        <v>86</v>
      </c>
      <c r="O1022" s="9" t="str">
        <f aca="false">Def_Sistemas_Conectores_Cabos!$B$8</f>
        <v>SMA-RP 50-ohm</v>
      </c>
      <c r="P1022" s="4" t="str">
        <f aca="false">Def_Sistemas_Conectores_Cabos!$B$8</f>
        <v>SMA-RP 50-ohm</v>
      </c>
      <c r="Q1022" s="8" t="s">
        <v>87</v>
      </c>
      <c r="R1022" s="11" t="n">
        <v>0.5</v>
      </c>
      <c r="S1022" s="11" t="n">
        <v>0.5</v>
      </c>
      <c r="T1022" s="4" t="str">
        <f aca="false">Def_Sistemas_Conectores_Cabos!$C$8</f>
        <v>Cabo coaxial semi-rígido</v>
      </c>
      <c r="U1022" s="18"/>
      <c r="V1022" s="13"/>
    </row>
    <row r="1023" customFormat="false" ht="15.75" hidden="true" customHeight="true" outlineLevel="0" collapsed="false">
      <c r="A1023" s="4" t="str">
        <f aca="false">Def_Sistemas_Conectores_Cabos!$A$22</f>
        <v>BPM de elétrons</v>
      </c>
      <c r="B1023" s="5" t="str">
        <f aca="false">Datas_Entregas!$A$3</f>
        <v>BTS/Anel</v>
      </c>
      <c r="C1023" s="6" t="n">
        <f aca="false" t="array" ref="C1023:C1023">INDEX(Datas_Entregas!$B$2:$B$100, MATCH(B1023, Datas_Entregas!$A$2:$A$100, 0), 1)</f>
        <v>43296</v>
      </c>
      <c r="D1023" s="5" t="str">
        <f aca="false">Def_Status_Montagem!$A$4</f>
        <v>Comprado / Esperando entrega</v>
      </c>
      <c r="E1023" s="4" t="str">
        <f aca="false">Def_Status_Montagem!$B$4</f>
        <v>Contratada (inclui etiqueta)</v>
      </c>
      <c r="F1023" s="7"/>
      <c r="G1023" s="8"/>
      <c r="H1023" s="7" t="str">
        <f aca="false" t="array" ref="H1023:H1023">INDEX(Def_Instancias_Equipamentos!$E$2:$E$4986, MATCH(K1023, Def_Instancias_Equipamentos!$D$2:$D$4986, 0), 1)</f>
        <v>SI-10SB</v>
      </c>
      <c r="I1023" s="8" t="str">
        <f aca="false" t="array" ref="I1023:I1023">INDEX(Def_Instancias_Equipamentos!$E$2:$E$4986, MATCH(L1023, Def_Instancias_Equipamentos!$D$2:$D$4986, 0), 1)</f>
        <v>SI-10SB</v>
      </c>
      <c r="J1023" s="8" t="str">
        <f aca="false">IF(H1023=I1023, "INTERNO", "EXTERNO")</f>
        <v>INTERNO</v>
      </c>
      <c r="K1023" s="9" t="str">
        <f aca="false">Def_Instancias_Equipamentos!$D$549</f>
        <v>SI-10SB:DI-BPMPkup-2</v>
      </c>
      <c r="L1023" s="4" t="str">
        <f aca="false">Def_Instancias_Equipamentos!$D$1071</f>
        <v>SI-10SB:DI-BPMSigPatch-2</v>
      </c>
      <c r="M1023" s="10" t="s">
        <v>72</v>
      </c>
      <c r="N1023" s="17" t="s">
        <v>86</v>
      </c>
      <c r="O1023" s="9" t="str">
        <f aca="false">Def_Sistemas_Conectores_Cabos!$B$8</f>
        <v>SMA-RP 50-ohm</v>
      </c>
      <c r="P1023" s="4" t="str">
        <f aca="false">Def_Sistemas_Conectores_Cabos!$B$8</f>
        <v>SMA-RP 50-ohm</v>
      </c>
      <c r="Q1023" s="8" t="s">
        <v>87</v>
      </c>
      <c r="R1023" s="11" t="n">
        <v>0.5</v>
      </c>
      <c r="S1023" s="11" t="n">
        <v>0.5</v>
      </c>
      <c r="T1023" s="4" t="str">
        <f aca="false">Def_Sistemas_Conectores_Cabos!$C$8</f>
        <v>Cabo coaxial semi-rígido</v>
      </c>
      <c r="U1023" s="18"/>
      <c r="V1023" s="13"/>
    </row>
    <row r="1024" customFormat="false" ht="15.75" hidden="true" customHeight="true" outlineLevel="0" collapsed="false">
      <c r="A1024" s="4" t="str">
        <f aca="false">Def_Sistemas_Conectores_Cabos!$A$22</f>
        <v>BPM de elétrons</v>
      </c>
      <c r="B1024" s="5" t="str">
        <f aca="false">Datas_Entregas!$A$3</f>
        <v>BTS/Anel</v>
      </c>
      <c r="C1024" s="6" t="n">
        <f aca="false" t="array" ref="C1024:C1024">INDEX(Datas_Entregas!$B$2:$B$100, MATCH(B1024, Datas_Entregas!$A$2:$A$100, 0), 1)</f>
        <v>43296</v>
      </c>
      <c r="D1024" s="5" t="str">
        <f aca="false">Def_Status_Montagem!$A$4</f>
        <v>Comprado / Esperando entrega</v>
      </c>
      <c r="E1024" s="4" t="str">
        <f aca="false">Def_Status_Montagem!$B$4</f>
        <v>Contratada (inclui etiqueta)</v>
      </c>
      <c r="F1024" s="7"/>
      <c r="G1024" s="8"/>
      <c r="H1024" s="7" t="str">
        <f aca="false" t="array" ref="H1024:H1024">INDEX(Def_Instancias_Equipamentos!$E$2:$E$4986, MATCH(K1024, Def_Instancias_Equipamentos!$D$2:$D$4986, 0), 1)</f>
        <v>SI-11C1</v>
      </c>
      <c r="I1024" s="8" t="str">
        <f aca="false" t="array" ref="I1024:I1024">INDEX(Def_Instancias_Equipamentos!$E$2:$E$4986, MATCH(L1024, Def_Instancias_Equipamentos!$D$2:$D$4986, 0), 1)</f>
        <v>SI-11C1</v>
      </c>
      <c r="J1024" s="8" t="str">
        <f aca="false">IF(H1024=I1024, "INTERNO", "EXTERNO")</f>
        <v>INTERNO</v>
      </c>
      <c r="K1024" s="9" t="str">
        <f aca="false">Def_Instancias_Equipamentos!$D$450</f>
        <v>SI-11C1:DI-BPMPkup-1</v>
      </c>
      <c r="L1024" s="4" t="str">
        <f aca="false">Def_Instancias_Equipamentos!$D$972</f>
        <v>SI-11C1:DI-BPMSigPatch-1</v>
      </c>
      <c r="M1024" s="10" t="s">
        <v>72</v>
      </c>
      <c r="N1024" s="17" t="s">
        <v>86</v>
      </c>
      <c r="O1024" s="9" t="str">
        <f aca="false">Def_Sistemas_Conectores_Cabos!$B$8</f>
        <v>SMA-RP 50-ohm</v>
      </c>
      <c r="P1024" s="4" t="str">
        <f aca="false">Def_Sistemas_Conectores_Cabos!$B$8</f>
        <v>SMA-RP 50-ohm</v>
      </c>
      <c r="Q1024" s="8" t="s">
        <v>87</v>
      </c>
      <c r="R1024" s="11" t="n">
        <v>0.5</v>
      </c>
      <c r="S1024" s="11" t="n">
        <v>0.5</v>
      </c>
      <c r="T1024" s="4" t="str">
        <f aca="false">Def_Sistemas_Conectores_Cabos!$C$8</f>
        <v>Cabo coaxial semi-rígido</v>
      </c>
      <c r="U1024" s="18"/>
      <c r="V1024" s="13"/>
    </row>
    <row r="1025" customFormat="false" ht="15.75" hidden="true" customHeight="true" outlineLevel="0" collapsed="false">
      <c r="A1025" s="4" t="str">
        <f aca="false">Def_Sistemas_Conectores_Cabos!$A$22</f>
        <v>BPM de elétrons</v>
      </c>
      <c r="B1025" s="5" t="str">
        <f aca="false">Datas_Entregas!$A$3</f>
        <v>BTS/Anel</v>
      </c>
      <c r="C1025" s="6" t="n">
        <f aca="false" t="array" ref="C1025:C1025">INDEX(Datas_Entregas!$B$2:$B$100, MATCH(B1025, Datas_Entregas!$A$2:$A$100, 0), 1)</f>
        <v>43296</v>
      </c>
      <c r="D1025" s="5" t="str">
        <f aca="false">Def_Status_Montagem!$A$4</f>
        <v>Comprado / Esperando entrega</v>
      </c>
      <c r="E1025" s="4" t="str">
        <f aca="false">Def_Status_Montagem!$B$4</f>
        <v>Contratada (inclui etiqueta)</v>
      </c>
      <c r="F1025" s="7"/>
      <c r="G1025" s="8"/>
      <c r="H1025" s="7" t="str">
        <f aca="false" t="array" ref="H1025:H1025">INDEX(Def_Instancias_Equipamentos!$E$2:$E$4986, MATCH(K1025, Def_Instancias_Equipamentos!$D$2:$D$4986, 0), 1)</f>
        <v>SI-11C1</v>
      </c>
      <c r="I1025" s="8" t="str">
        <f aca="false" t="array" ref="I1025:I1025">INDEX(Def_Instancias_Equipamentos!$E$2:$E$4986, MATCH(L1025, Def_Instancias_Equipamentos!$D$2:$D$4986, 0), 1)</f>
        <v>SI-11C1</v>
      </c>
      <c r="J1025" s="8" t="str">
        <f aca="false">IF(H1025=I1025, "INTERNO", "EXTERNO")</f>
        <v>INTERNO</v>
      </c>
      <c r="K1025" s="9" t="str">
        <f aca="false">Def_Instancias_Equipamentos!$D$451</f>
        <v>SI-11C1:DI-BPMPkup-2</v>
      </c>
      <c r="L1025" s="4" t="str">
        <f aca="false">Def_Instancias_Equipamentos!$D$973</f>
        <v>SI-11C1:DI-BPMSigPatch-2</v>
      </c>
      <c r="M1025" s="10" t="s">
        <v>72</v>
      </c>
      <c r="N1025" s="17" t="s">
        <v>86</v>
      </c>
      <c r="O1025" s="9" t="str">
        <f aca="false">Def_Sistemas_Conectores_Cabos!$B$8</f>
        <v>SMA-RP 50-ohm</v>
      </c>
      <c r="P1025" s="4" t="str">
        <f aca="false">Def_Sistemas_Conectores_Cabos!$B$8</f>
        <v>SMA-RP 50-ohm</v>
      </c>
      <c r="Q1025" s="8" t="s">
        <v>87</v>
      </c>
      <c r="R1025" s="11" t="n">
        <v>0.5</v>
      </c>
      <c r="S1025" s="11" t="n">
        <v>0.5</v>
      </c>
      <c r="T1025" s="4" t="str">
        <f aca="false">Def_Sistemas_Conectores_Cabos!$C$8</f>
        <v>Cabo coaxial semi-rígido</v>
      </c>
      <c r="U1025" s="18"/>
      <c r="V1025" s="13"/>
    </row>
    <row r="1026" customFormat="false" ht="15.75" hidden="true" customHeight="true" outlineLevel="0" collapsed="false">
      <c r="A1026" s="4" t="str">
        <f aca="false">Def_Sistemas_Conectores_Cabos!$A$22</f>
        <v>BPM de elétrons</v>
      </c>
      <c r="B1026" s="5" t="str">
        <f aca="false">Datas_Entregas!$A$3</f>
        <v>BTS/Anel</v>
      </c>
      <c r="C1026" s="6" t="n">
        <f aca="false" t="array" ref="C1026:C1026">INDEX(Datas_Entregas!$B$2:$B$100, MATCH(B1026, Datas_Entregas!$A$2:$A$100, 0), 1)</f>
        <v>43296</v>
      </c>
      <c r="D1026" s="5" t="str">
        <f aca="false">Def_Status_Montagem!$A$4</f>
        <v>Comprado / Esperando entrega</v>
      </c>
      <c r="E1026" s="4" t="str">
        <f aca="false">Def_Status_Montagem!$B$4</f>
        <v>Contratada (inclui etiqueta)</v>
      </c>
      <c r="F1026" s="7"/>
      <c r="G1026" s="8"/>
      <c r="H1026" s="7" t="str">
        <f aca="false" t="array" ref="H1026:H1026">INDEX(Def_Instancias_Equipamentos!$E$2:$E$4986, MATCH(K1026, Def_Instancias_Equipamentos!$D$2:$D$4986, 0), 1)</f>
        <v>SI-11C2</v>
      </c>
      <c r="I1026" s="8" t="str">
        <f aca="false" t="array" ref="I1026:I1026">INDEX(Def_Instancias_Equipamentos!$E$2:$E$4986, MATCH(L1026, Def_Instancias_Equipamentos!$D$2:$D$4986, 0), 1)</f>
        <v>SI-11C2</v>
      </c>
      <c r="J1026" s="8" t="str">
        <f aca="false">IF(H1026=I1026, "INTERNO", "EXTERNO")</f>
        <v>INTERNO</v>
      </c>
      <c r="K1026" s="9" t="str">
        <f aca="false">Def_Instancias_Equipamentos!$D$452</f>
        <v>SI-11C2:DI-BPMPkup</v>
      </c>
      <c r="L1026" s="4" t="str">
        <f aca="false">Def_Instancias_Equipamentos!$D$974</f>
        <v>SI-11C2:DI-BPMSigPatch</v>
      </c>
      <c r="M1026" s="10" t="s">
        <v>72</v>
      </c>
      <c r="N1026" s="17" t="s">
        <v>86</v>
      </c>
      <c r="O1026" s="9" t="str">
        <f aca="false">Def_Sistemas_Conectores_Cabos!$B$8</f>
        <v>SMA-RP 50-ohm</v>
      </c>
      <c r="P1026" s="4" t="str">
        <f aca="false">Def_Sistemas_Conectores_Cabos!$B$8</f>
        <v>SMA-RP 50-ohm</v>
      </c>
      <c r="Q1026" s="8" t="s">
        <v>87</v>
      </c>
      <c r="R1026" s="11" t="n">
        <v>0.5</v>
      </c>
      <c r="S1026" s="11" t="n">
        <v>0.5</v>
      </c>
      <c r="T1026" s="4" t="str">
        <f aca="false">Def_Sistemas_Conectores_Cabos!$C$8</f>
        <v>Cabo coaxial semi-rígido</v>
      </c>
      <c r="U1026" s="18"/>
      <c r="V1026" s="13"/>
    </row>
    <row r="1027" customFormat="false" ht="15.75" hidden="true" customHeight="true" outlineLevel="0" collapsed="false">
      <c r="A1027" s="4" t="str">
        <f aca="false">Def_Sistemas_Conectores_Cabos!$A$22</f>
        <v>BPM de elétrons</v>
      </c>
      <c r="B1027" s="5" t="str">
        <f aca="false">Datas_Entregas!$A$3</f>
        <v>BTS/Anel</v>
      </c>
      <c r="C1027" s="6" t="n">
        <f aca="false" t="array" ref="C1027:C1027">INDEX(Datas_Entregas!$B$2:$B$100, MATCH(B1027, Datas_Entregas!$A$2:$A$100, 0), 1)</f>
        <v>43296</v>
      </c>
      <c r="D1027" s="5" t="str">
        <f aca="false">Def_Status_Montagem!$A$4</f>
        <v>Comprado / Esperando entrega</v>
      </c>
      <c r="E1027" s="4" t="str">
        <f aca="false">Def_Status_Montagem!$B$4</f>
        <v>Contratada (inclui etiqueta)</v>
      </c>
      <c r="F1027" s="7"/>
      <c r="G1027" s="8"/>
      <c r="H1027" s="7" t="str">
        <f aca="false" t="array" ref="H1027:H1027">INDEX(Def_Instancias_Equipamentos!$E$2:$E$4986, MATCH(K1027, Def_Instancias_Equipamentos!$D$2:$D$4986, 0), 1)</f>
        <v>SI-11C3</v>
      </c>
      <c r="I1027" s="8" t="str">
        <f aca="false" t="array" ref="I1027:I1027">INDEX(Def_Instancias_Equipamentos!$E$2:$E$4986, MATCH(L1027, Def_Instancias_Equipamentos!$D$2:$D$4986, 0), 1)</f>
        <v>SI-11C3</v>
      </c>
      <c r="J1027" s="8" t="str">
        <f aca="false">IF(H1027=I1027, "INTERNO", "EXTERNO")</f>
        <v>INTERNO</v>
      </c>
      <c r="K1027" s="9" t="str">
        <f aca="false">Def_Instancias_Equipamentos!$D$453</f>
        <v>SI-11C3:DI-BPMPkup-1</v>
      </c>
      <c r="L1027" s="4" t="str">
        <f aca="false">Def_Instancias_Equipamentos!$D$975</f>
        <v>SI-11C3:DI-BPMSigPatch-1</v>
      </c>
      <c r="M1027" s="10" t="s">
        <v>72</v>
      </c>
      <c r="N1027" s="17" t="s">
        <v>86</v>
      </c>
      <c r="O1027" s="9" t="str">
        <f aca="false">Def_Sistemas_Conectores_Cabos!$B$8</f>
        <v>SMA-RP 50-ohm</v>
      </c>
      <c r="P1027" s="4" t="str">
        <f aca="false">Def_Sistemas_Conectores_Cabos!$B$8</f>
        <v>SMA-RP 50-ohm</v>
      </c>
      <c r="Q1027" s="8" t="s">
        <v>87</v>
      </c>
      <c r="R1027" s="11" t="n">
        <v>0.5</v>
      </c>
      <c r="S1027" s="11" t="n">
        <v>0.5</v>
      </c>
      <c r="T1027" s="4" t="str">
        <f aca="false">Def_Sistemas_Conectores_Cabos!$C$8</f>
        <v>Cabo coaxial semi-rígido</v>
      </c>
      <c r="U1027" s="18"/>
      <c r="V1027" s="13"/>
    </row>
    <row r="1028" customFormat="false" ht="15.75" hidden="true" customHeight="true" outlineLevel="0" collapsed="false">
      <c r="A1028" s="4" t="str">
        <f aca="false">Def_Sistemas_Conectores_Cabos!$A$22</f>
        <v>BPM de elétrons</v>
      </c>
      <c r="B1028" s="5" t="str">
        <f aca="false">Datas_Entregas!$A$3</f>
        <v>BTS/Anel</v>
      </c>
      <c r="C1028" s="6" t="n">
        <f aca="false" t="array" ref="C1028:C1028">INDEX(Datas_Entregas!$B$2:$B$100, MATCH(B1028, Datas_Entregas!$A$2:$A$100, 0), 1)</f>
        <v>43296</v>
      </c>
      <c r="D1028" s="5" t="str">
        <f aca="false">Def_Status_Montagem!$A$4</f>
        <v>Comprado / Esperando entrega</v>
      </c>
      <c r="E1028" s="4" t="str">
        <f aca="false">Def_Status_Montagem!$B$4</f>
        <v>Contratada (inclui etiqueta)</v>
      </c>
      <c r="F1028" s="7"/>
      <c r="G1028" s="8"/>
      <c r="H1028" s="7" t="str">
        <f aca="false" t="array" ref="H1028:H1028">INDEX(Def_Instancias_Equipamentos!$E$2:$E$4986, MATCH(K1028, Def_Instancias_Equipamentos!$D$2:$D$4986, 0), 1)</f>
        <v>SI-11C3</v>
      </c>
      <c r="I1028" s="8" t="str">
        <f aca="false" t="array" ref="I1028:I1028">INDEX(Def_Instancias_Equipamentos!$E$2:$E$4986, MATCH(L1028, Def_Instancias_Equipamentos!$D$2:$D$4986, 0), 1)</f>
        <v>SI-11C3</v>
      </c>
      <c r="J1028" s="8" t="str">
        <f aca="false">IF(H1028=I1028, "INTERNO", "EXTERNO")</f>
        <v>INTERNO</v>
      </c>
      <c r="K1028" s="9" t="str">
        <f aca="false">Def_Instancias_Equipamentos!$D$454</f>
        <v>SI-11C3:DI-BPMPkup-2</v>
      </c>
      <c r="L1028" s="4" t="str">
        <f aca="false">Def_Instancias_Equipamentos!$D$976</f>
        <v>SI-11C3:DI-BPMSigPatch-2</v>
      </c>
      <c r="M1028" s="10" t="s">
        <v>72</v>
      </c>
      <c r="N1028" s="17" t="s">
        <v>86</v>
      </c>
      <c r="O1028" s="9" t="str">
        <f aca="false">Def_Sistemas_Conectores_Cabos!$B$8</f>
        <v>SMA-RP 50-ohm</v>
      </c>
      <c r="P1028" s="4" t="str">
        <f aca="false">Def_Sistemas_Conectores_Cabos!$B$8</f>
        <v>SMA-RP 50-ohm</v>
      </c>
      <c r="Q1028" s="8" t="s">
        <v>87</v>
      </c>
      <c r="R1028" s="11" t="n">
        <v>0.5</v>
      </c>
      <c r="S1028" s="11" t="n">
        <v>0.5</v>
      </c>
      <c r="T1028" s="4" t="str">
        <f aca="false">Def_Sistemas_Conectores_Cabos!$C$8</f>
        <v>Cabo coaxial semi-rígido</v>
      </c>
      <c r="U1028" s="18"/>
      <c r="V1028" s="13"/>
    </row>
    <row r="1029" customFormat="false" ht="15.75" hidden="true" customHeight="true" outlineLevel="0" collapsed="false">
      <c r="A1029" s="4" t="str">
        <f aca="false">Def_Sistemas_Conectores_Cabos!$A$22</f>
        <v>BPM de elétrons</v>
      </c>
      <c r="B1029" s="5" t="str">
        <f aca="false">Datas_Entregas!$A$3</f>
        <v>BTS/Anel</v>
      </c>
      <c r="C1029" s="6" t="n">
        <f aca="false" t="array" ref="C1029:C1029">INDEX(Datas_Entregas!$B$2:$B$100, MATCH(B1029, Datas_Entregas!$A$2:$A$100, 0), 1)</f>
        <v>43296</v>
      </c>
      <c r="D1029" s="5" t="str">
        <f aca="false">Def_Status_Montagem!$A$4</f>
        <v>Comprado / Esperando entrega</v>
      </c>
      <c r="E1029" s="4" t="str">
        <f aca="false">Def_Status_Montagem!$B$4</f>
        <v>Contratada (inclui etiqueta)</v>
      </c>
      <c r="F1029" s="7"/>
      <c r="G1029" s="8"/>
      <c r="H1029" s="7" t="str">
        <f aca="false" t="array" ref="H1029:H1029">INDEX(Def_Instancias_Equipamentos!$E$2:$E$4986, MATCH(K1029, Def_Instancias_Equipamentos!$D$2:$D$4986, 0), 1)</f>
        <v>SI-11C4</v>
      </c>
      <c r="I1029" s="8" t="str">
        <f aca="false" t="array" ref="I1029:I1029">INDEX(Def_Instancias_Equipamentos!$E$2:$E$4986, MATCH(L1029, Def_Instancias_Equipamentos!$D$2:$D$4986, 0), 1)</f>
        <v>SI-11C4</v>
      </c>
      <c r="J1029" s="8" t="str">
        <f aca="false">IF(H1029=I1029, "INTERNO", "EXTERNO")</f>
        <v>INTERNO</v>
      </c>
      <c r="K1029" s="9" t="str">
        <f aca="false">Def_Instancias_Equipamentos!$D$455</f>
        <v>SI-11C4:DI-BPMPkup</v>
      </c>
      <c r="L1029" s="4" t="str">
        <f aca="false">Def_Instancias_Equipamentos!$D$977</f>
        <v>SI-11C4:DI-BPMSigPatch</v>
      </c>
      <c r="M1029" s="10" t="s">
        <v>72</v>
      </c>
      <c r="N1029" s="17" t="s">
        <v>86</v>
      </c>
      <c r="O1029" s="9" t="str">
        <f aca="false">Def_Sistemas_Conectores_Cabos!$B$8</f>
        <v>SMA-RP 50-ohm</v>
      </c>
      <c r="P1029" s="4" t="str">
        <f aca="false">Def_Sistemas_Conectores_Cabos!$B$8</f>
        <v>SMA-RP 50-ohm</v>
      </c>
      <c r="Q1029" s="8" t="s">
        <v>87</v>
      </c>
      <c r="R1029" s="11" t="n">
        <v>0.5</v>
      </c>
      <c r="S1029" s="11" t="n">
        <v>0.5</v>
      </c>
      <c r="T1029" s="4" t="str">
        <f aca="false">Def_Sistemas_Conectores_Cabos!$C$8</f>
        <v>Cabo coaxial semi-rígido</v>
      </c>
      <c r="U1029" s="18"/>
      <c r="V1029" s="13"/>
    </row>
    <row r="1030" customFormat="false" ht="15.75" hidden="true" customHeight="true" outlineLevel="0" collapsed="false">
      <c r="A1030" s="4" t="str">
        <f aca="false">Def_Sistemas_Conectores_Cabos!$A$22</f>
        <v>BPM de elétrons</v>
      </c>
      <c r="B1030" s="5" t="str">
        <f aca="false">Datas_Entregas!$A$3</f>
        <v>BTS/Anel</v>
      </c>
      <c r="C1030" s="6" t="n">
        <f aca="false" t="array" ref="C1030:C1030">INDEX(Datas_Entregas!$B$2:$B$100, MATCH(B1030, Datas_Entregas!$A$2:$A$100, 0), 1)</f>
        <v>43296</v>
      </c>
      <c r="D1030" s="5" t="str">
        <f aca="false">Def_Status_Montagem!$A$4</f>
        <v>Comprado / Esperando entrega</v>
      </c>
      <c r="E1030" s="4" t="str">
        <f aca="false">Def_Status_Montagem!$B$4</f>
        <v>Contratada (inclui etiqueta)</v>
      </c>
      <c r="F1030" s="7"/>
      <c r="G1030" s="8"/>
      <c r="H1030" s="7" t="str">
        <f aca="false" t="array" ref="H1030:H1030">INDEX(Def_Instancias_Equipamentos!$E$2:$E$4986, MATCH(K1030, Def_Instancias_Equipamentos!$D$2:$D$4986, 0), 1)</f>
        <v>SI-11M1</v>
      </c>
      <c r="I1030" s="8" t="str">
        <f aca="false" t="array" ref="I1030:I1030">INDEX(Def_Instancias_Equipamentos!$E$2:$E$4986, MATCH(L1030, Def_Instancias_Equipamentos!$D$2:$D$4986, 0), 1)</f>
        <v>SI-11M1</v>
      </c>
      <c r="J1030" s="8" t="str">
        <f aca="false">IF(H1030=I1030, "INTERNO", "EXTERNO")</f>
        <v>INTERNO</v>
      </c>
      <c r="K1030" s="9" t="str">
        <f aca="false">Def_Instancias_Equipamentos!$D$456</f>
        <v>SI-11M1:DI-BPMPkup</v>
      </c>
      <c r="L1030" s="4" t="str">
        <f aca="false">Def_Instancias_Equipamentos!$D$978</f>
        <v>SI-11M1:DI-BPMSigPatch</v>
      </c>
      <c r="M1030" s="10" t="s">
        <v>72</v>
      </c>
      <c r="N1030" s="17" t="s">
        <v>86</v>
      </c>
      <c r="O1030" s="9" t="str">
        <f aca="false">Def_Sistemas_Conectores_Cabos!$B$8</f>
        <v>SMA-RP 50-ohm</v>
      </c>
      <c r="P1030" s="4" t="str">
        <f aca="false">Def_Sistemas_Conectores_Cabos!$B$8</f>
        <v>SMA-RP 50-ohm</v>
      </c>
      <c r="Q1030" s="8" t="s">
        <v>87</v>
      </c>
      <c r="R1030" s="11" t="n">
        <v>0.5</v>
      </c>
      <c r="S1030" s="11" t="n">
        <v>0.5</v>
      </c>
      <c r="T1030" s="4" t="str">
        <f aca="false">Def_Sistemas_Conectores_Cabos!$C$8</f>
        <v>Cabo coaxial semi-rígido</v>
      </c>
      <c r="U1030" s="18"/>
      <c r="V1030" s="13"/>
    </row>
    <row r="1031" customFormat="false" ht="15.75" hidden="true" customHeight="true" outlineLevel="0" collapsed="false">
      <c r="A1031" s="4" t="str">
        <f aca="false">Def_Sistemas_Conectores_Cabos!$A$22</f>
        <v>BPM de elétrons</v>
      </c>
      <c r="B1031" s="5" t="str">
        <f aca="false">Datas_Entregas!$A$3</f>
        <v>BTS/Anel</v>
      </c>
      <c r="C1031" s="6" t="n">
        <f aca="false" t="array" ref="C1031:C1031">INDEX(Datas_Entregas!$B$2:$B$100, MATCH(B1031, Datas_Entregas!$A$2:$A$100, 0), 1)</f>
        <v>43296</v>
      </c>
      <c r="D1031" s="5" t="str">
        <f aca="false">Def_Status_Montagem!$A$4</f>
        <v>Comprado / Esperando entrega</v>
      </c>
      <c r="E1031" s="4" t="str">
        <f aca="false">Def_Status_Montagem!$B$4</f>
        <v>Contratada (inclui etiqueta)</v>
      </c>
      <c r="F1031" s="7"/>
      <c r="G1031" s="8"/>
      <c r="H1031" s="7" t="str">
        <f aca="false" t="array" ref="H1031:H1031">INDEX(Def_Instancias_Equipamentos!$E$2:$E$4986, MATCH(K1031, Def_Instancias_Equipamentos!$D$2:$D$4986, 0), 1)</f>
        <v>SI-11M2</v>
      </c>
      <c r="I1031" s="8" t="str">
        <f aca="false" t="array" ref="I1031:I1031">INDEX(Def_Instancias_Equipamentos!$E$2:$E$4986, MATCH(L1031, Def_Instancias_Equipamentos!$D$2:$D$4986, 0), 1)</f>
        <v>SI-11M2</v>
      </c>
      <c r="J1031" s="8" t="str">
        <f aca="false">IF(H1031=I1031, "INTERNO", "EXTERNO")</f>
        <v>INTERNO</v>
      </c>
      <c r="K1031" s="9" t="str">
        <f aca="false">Def_Instancias_Equipamentos!$D$457</f>
        <v>SI-11M2:DI-BPMPkup</v>
      </c>
      <c r="L1031" s="4" t="str">
        <f aca="false">Def_Instancias_Equipamentos!$D$979</f>
        <v>SI-11M2:DI-BPMSigPatch</v>
      </c>
      <c r="M1031" s="10" t="s">
        <v>72</v>
      </c>
      <c r="N1031" s="17" t="s">
        <v>86</v>
      </c>
      <c r="O1031" s="9" t="str">
        <f aca="false">Def_Sistemas_Conectores_Cabos!$B$8</f>
        <v>SMA-RP 50-ohm</v>
      </c>
      <c r="P1031" s="4" t="str">
        <f aca="false">Def_Sistemas_Conectores_Cabos!$B$8</f>
        <v>SMA-RP 50-ohm</v>
      </c>
      <c r="Q1031" s="8" t="s">
        <v>87</v>
      </c>
      <c r="R1031" s="11" t="n">
        <v>0.5</v>
      </c>
      <c r="S1031" s="11" t="n">
        <v>0.5</v>
      </c>
      <c r="T1031" s="4" t="str">
        <f aca="false">Def_Sistemas_Conectores_Cabos!$C$8</f>
        <v>Cabo coaxial semi-rígido</v>
      </c>
      <c r="U1031" s="18"/>
      <c r="V1031" s="13"/>
    </row>
    <row r="1032" customFormat="false" ht="15.75" hidden="true" customHeight="true" outlineLevel="0" collapsed="false">
      <c r="A1032" s="4" t="str">
        <f aca="false">Def_Sistemas_Conectores_Cabos!$A$22</f>
        <v>BPM de elétrons</v>
      </c>
      <c r="B1032" s="5" t="str">
        <f aca="false">Datas_Entregas!$A$3</f>
        <v>BTS/Anel</v>
      </c>
      <c r="C1032" s="6" t="n">
        <f aca="false" t="array" ref="C1032:C1032">INDEX(Datas_Entregas!$B$2:$B$100, MATCH(B1032, Datas_Entregas!$A$2:$A$100, 0), 1)</f>
        <v>43296</v>
      </c>
      <c r="D1032" s="5" t="str">
        <f aca="false">Def_Status_Montagem!$A$4</f>
        <v>Comprado / Esperando entrega</v>
      </c>
      <c r="E1032" s="4" t="str">
        <f aca="false">Def_Status_Montagem!$B$4</f>
        <v>Contratada (inclui etiqueta)</v>
      </c>
      <c r="F1032" s="7"/>
      <c r="G1032" s="8"/>
      <c r="H1032" s="7" t="str">
        <f aca="false" t="array" ref="H1032:H1032">INDEX(Def_Instancias_Equipamentos!$E$2:$E$4986, MATCH(K1032, Def_Instancias_Equipamentos!$D$2:$D$4986, 0), 1)</f>
        <v>SI-11SP</v>
      </c>
      <c r="I1032" s="8" t="str">
        <f aca="false" t="array" ref="I1032:I1032">INDEX(Def_Instancias_Equipamentos!$E$2:$E$4986, MATCH(L1032, Def_Instancias_Equipamentos!$D$2:$D$4986, 0), 1)</f>
        <v>SI-11SP</v>
      </c>
      <c r="J1032" s="8" t="str">
        <f aca="false">IF(H1032=I1032, "INTERNO", "EXTERNO")</f>
        <v>INTERNO</v>
      </c>
      <c r="K1032" s="9" t="str">
        <f aca="false">Def_Instancias_Equipamentos!$D$550</f>
        <v>SI-11SP:DI-BPMPkup-1</v>
      </c>
      <c r="L1032" s="4" t="str">
        <f aca="false">Def_Instancias_Equipamentos!$D$1072</f>
        <v>SI-11SP:DI-BPMSigPatch-1</v>
      </c>
      <c r="M1032" s="10" t="s">
        <v>72</v>
      </c>
      <c r="N1032" s="17" t="s">
        <v>86</v>
      </c>
      <c r="O1032" s="9" t="str">
        <f aca="false">Def_Sistemas_Conectores_Cabos!$B$8</f>
        <v>SMA-RP 50-ohm</v>
      </c>
      <c r="P1032" s="4" t="str">
        <f aca="false">Def_Sistemas_Conectores_Cabos!$B$8</f>
        <v>SMA-RP 50-ohm</v>
      </c>
      <c r="Q1032" s="8" t="s">
        <v>87</v>
      </c>
      <c r="R1032" s="11" t="n">
        <v>0.5</v>
      </c>
      <c r="S1032" s="11" t="n">
        <v>0.5</v>
      </c>
      <c r="T1032" s="4" t="str">
        <f aca="false">Def_Sistemas_Conectores_Cabos!$C$8</f>
        <v>Cabo coaxial semi-rígido</v>
      </c>
      <c r="U1032" s="18"/>
      <c r="V1032" s="13"/>
    </row>
    <row r="1033" customFormat="false" ht="15.75" hidden="true" customHeight="true" outlineLevel="0" collapsed="false">
      <c r="A1033" s="4" t="str">
        <f aca="false">Def_Sistemas_Conectores_Cabos!$A$22</f>
        <v>BPM de elétrons</v>
      </c>
      <c r="B1033" s="5" t="str">
        <f aca="false">Datas_Entregas!$A$3</f>
        <v>BTS/Anel</v>
      </c>
      <c r="C1033" s="6" t="n">
        <f aca="false" t="array" ref="C1033:C1033">INDEX(Datas_Entregas!$B$2:$B$100, MATCH(B1033, Datas_Entregas!$A$2:$A$100, 0), 1)</f>
        <v>43296</v>
      </c>
      <c r="D1033" s="5" t="str">
        <f aca="false">Def_Status_Montagem!$A$4</f>
        <v>Comprado / Esperando entrega</v>
      </c>
      <c r="E1033" s="4" t="str">
        <f aca="false">Def_Status_Montagem!$B$4</f>
        <v>Contratada (inclui etiqueta)</v>
      </c>
      <c r="F1033" s="7"/>
      <c r="G1033" s="8"/>
      <c r="H1033" s="7" t="str">
        <f aca="false" t="array" ref="H1033:H1033">INDEX(Def_Instancias_Equipamentos!$E$2:$E$4986, MATCH(K1033, Def_Instancias_Equipamentos!$D$2:$D$4986, 0), 1)</f>
        <v>SI-11SP</v>
      </c>
      <c r="I1033" s="8" t="str">
        <f aca="false" t="array" ref="I1033:I1033">INDEX(Def_Instancias_Equipamentos!$E$2:$E$4986, MATCH(L1033, Def_Instancias_Equipamentos!$D$2:$D$4986, 0), 1)</f>
        <v>SI-11SP</v>
      </c>
      <c r="J1033" s="8" t="str">
        <f aca="false">IF(H1033=I1033, "INTERNO", "EXTERNO")</f>
        <v>INTERNO</v>
      </c>
      <c r="K1033" s="9" t="str">
        <f aca="false">Def_Instancias_Equipamentos!$D$551</f>
        <v>SI-11SP:DI-BPMPkup-2</v>
      </c>
      <c r="L1033" s="4" t="str">
        <f aca="false">Def_Instancias_Equipamentos!$D$1073</f>
        <v>SI-11SP:DI-BPMSigPatch-2</v>
      </c>
      <c r="M1033" s="10" t="s">
        <v>72</v>
      </c>
      <c r="N1033" s="17" t="s">
        <v>86</v>
      </c>
      <c r="O1033" s="9" t="str">
        <f aca="false">Def_Sistemas_Conectores_Cabos!$B$8</f>
        <v>SMA-RP 50-ohm</v>
      </c>
      <c r="P1033" s="4" t="str">
        <f aca="false">Def_Sistemas_Conectores_Cabos!$B$8</f>
        <v>SMA-RP 50-ohm</v>
      </c>
      <c r="Q1033" s="8" t="s">
        <v>87</v>
      </c>
      <c r="R1033" s="11" t="n">
        <v>0.5</v>
      </c>
      <c r="S1033" s="11" t="n">
        <v>0.5</v>
      </c>
      <c r="T1033" s="4" t="str">
        <f aca="false">Def_Sistemas_Conectores_Cabos!$C$8</f>
        <v>Cabo coaxial semi-rígido</v>
      </c>
      <c r="U1033" s="18"/>
      <c r="V1033" s="13"/>
    </row>
    <row r="1034" customFormat="false" ht="15.75" hidden="true" customHeight="true" outlineLevel="0" collapsed="false">
      <c r="A1034" s="4" t="str">
        <f aca="false">Def_Sistemas_Conectores_Cabos!$A$22</f>
        <v>BPM de elétrons</v>
      </c>
      <c r="B1034" s="5" t="str">
        <f aca="false">Datas_Entregas!$A$3</f>
        <v>BTS/Anel</v>
      </c>
      <c r="C1034" s="6" t="n">
        <f aca="false" t="array" ref="C1034:C1034">INDEX(Datas_Entregas!$B$2:$B$100, MATCH(B1034, Datas_Entregas!$A$2:$A$100, 0), 1)</f>
        <v>43296</v>
      </c>
      <c r="D1034" s="5" t="str">
        <f aca="false">Def_Status_Montagem!$A$4</f>
        <v>Comprado / Esperando entrega</v>
      </c>
      <c r="E1034" s="4" t="str">
        <f aca="false">Def_Status_Montagem!$B$4</f>
        <v>Contratada (inclui etiqueta)</v>
      </c>
      <c r="F1034" s="7"/>
      <c r="G1034" s="8"/>
      <c r="H1034" s="7" t="str">
        <f aca="false" t="array" ref="H1034:H1034">INDEX(Def_Instancias_Equipamentos!$E$2:$E$4986, MATCH(K1034, Def_Instancias_Equipamentos!$D$2:$D$4986, 0), 1)</f>
        <v>SI-12C1</v>
      </c>
      <c r="I1034" s="8" t="str">
        <f aca="false" t="array" ref="I1034:I1034">INDEX(Def_Instancias_Equipamentos!$E$2:$E$4986, MATCH(L1034, Def_Instancias_Equipamentos!$D$2:$D$4986, 0), 1)</f>
        <v>SI-12C1</v>
      </c>
      <c r="J1034" s="8" t="str">
        <f aca="false">IF(H1034=I1034, "INTERNO", "EXTERNO")</f>
        <v>INTERNO</v>
      </c>
      <c r="K1034" s="9" t="str">
        <f aca="false">Def_Instancias_Equipamentos!$D$458</f>
        <v>SI-12C1:DI-BPMPkup-1</v>
      </c>
      <c r="L1034" s="4" t="str">
        <f aca="false">Def_Instancias_Equipamentos!$D$980</f>
        <v>SI-12C1:DI-BPMSigPatch-1</v>
      </c>
      <c r="M1034" s="10" t="s">
        <v>72</v>
      </c>
      <c r="N1034" s="17" t="s">
        <v>86</v>
      </c>
      <c r="O1034" s="9" t="str">
        <f aca="false">Def_Sistemas_Conectores_Cabos!$B$8</f>
        <v>SMA-RP 50-ohm</v>
      </c>
      <c r="P1034" s="4" t="str">
        <f aca="false">Def_Sistemas_Conectores_Cabos!$B$8</f>
        <v>SMA-RP 50-ohm</v>
      </c>
      <c r="Q1034" s="8" t="s">
        <v>87</v>
      </c>
      <c r="R1034" s="11" t="n">
        <v>0.5</v>
      </c>
      <c r="S1034" s="11" t="n">
        <v>0.5</v>
      </c>
      <c r="T1034" s="4" t="str">
        <f aca="false">Def_Sistemas_Conectores_Cabos!$C$8</f>
        <v>Cabo coaxial semi-rígido</v>
      </c>
      <c r="U1034" s="18"/>
      <c r="V1034" s="13"/>
    </row>
    <row r="1035" customFormat="false" ht="15.75" hidden="true" customHeight="true" outlineLevel="0" collapsed="false">
      <c r="A1035" s="4" t="str">
        <f aca="false">Def_Sistemas_Conectores_Cabos!$A$22</f>
        <v>BPM de elétrons</v>
      </c>
      <c r="B1035" s="5" t="str">
        <f aca="false">Datas_Entregas!$A$3</f>
        <v>BTS/Anel</v>
      </c>
      <c r="C1035" s="6" t="n">
        <f aca="false" t="array" ref="C1035:C1035">INDEX(Datas_Entregas!$B$2:$B$100, MATCH(B1035, Datas_Entregas!$A$2:$A$100, 0), 1)</f>
        <v>43296</v>
      </c>
      <c r="D1035" s="5" t="str">
        <f aca="false">Def_Status_Montagem!$A$4</f>
        <v>Comprado / Esperando entrega</v>
      </c>
      <c r="E1035" s="4" t="str">
        <f aca="false">Def_Status_Montagem!$B$4</f>
        <v>Contratada (inclui etiqueta)</v>
      </c>
      <c r="F1035" s="7"/>
      <c r="G1035" s="8"/>
      <c r="H1035" s="7" t="str">
        <f aca="false" t="array" ref="H1035:H1035">INDEX(Def_Instancias_Equipamentos!$E$2:$E$4986, MATCH(K1035, Def_Instancias_Equipamentos!$D$2:$D$4986, 0), 1)</f>
        <v>SI-12C1</v>
      </c>
      <c r="I1035" s="8" t="str">
        <f aca="false" t="array" ref="I1035:I1035">INDEX(Def_Instancias_Equipamentos!$E$2:$E$4986, MATCH(L1035, Def_Instancias_Equipamentos!$D$2:$D$4986, 0), 1)</f>
        <v>SI-12C1</v>
      </c>
      <c r="J1035" s="8" t="str">
        <f aca="false">IF(H1035=I1035, "INTERNO", "EXTERNO")</f>
        <v>INTERNO</v>
      </c>
      <c r="K1035" s="9" t="str">
        <f aca="false">Def_Instancias_Equipamentos!$D$459</f>
        <v>SI-12C1:DI-BPMPkup-2</v>
      </c>
      <c r="L1035" s="4" t="str">
        <f aca="false">Def_Instancias_Equipamentos!$D$981</f>
        <v>SI-12C1:DI-BPMSigPatch-2</v>
      </c>
      <c r="M1035" s="10" t="s">
        <v>72</v>
      </c>
      <c r="N1035" s="17" t="s">
        <v>86</v>
      </c>
      <c r="O1035" s="9" t="str">
        <f aca="false">Def_Sistemas_Conectores_Cabos!$B$8</f>
        <v>SMA-RP 50-ohm</v>
      </c>
      <c r="P1035" s="4" t="str">
        <f aca="false">Def_Sistemas_Conectores_Cabos!$B$8</f>
        <v>SMA-RP 50-ohm</v>
      </c>
      <c r="Q1035" s="8" t="s">
        <v>87</v>
      </c>
      <c r="R1035" s="11" t="n">
        <v>0.5</v>
      </c>
      <c r="S1035" s="11" t="n">
        <v>0.5</v>
      </c>
      <c r="T1035" s="4" t="str">
        <f aca="false">Def_Sistemas_Conectores_Cabos!$C$8</f>
        <v>Cabo coaxial semi-rígido</v>
      </c>
      <c r="U1035" s="18"/>
      <c r="V1035" s="13"/>
    </row>
    <row r="1036" customFormat="false" ht="15.75" hidden="true" customHeight="true" outlineLevel="0" collapsed="false">
      <c r="A1036" s="4" t="str">
        <f aca="false">Def_Sistemas_Conectores_Cabos!$A$22</f>
        <v>BPM de elétrons</v>
      </c>
      <c r="B1036" s="5" t="str">
        <f aca="false">Datas_Entregas!$A$3</f>
        <v>BTS/Anel</v>
      </c>
      <c r="C1036" s="6" t="n">
        <f aca="false" t="array" ref="C1036:C1036">INDEX(Datas_Entregas!$B$2:$B$100, MATCH(B1036, Datas_Entregas!$A$2:$A$100, 0), 1)</f>
        <v>43296</v>
      </c>
      <c r="D1036" s="5" t="str">
        <f aca="false">Def_Status_Montagem!$A$4</f>
        <v>Comprado / Esperando entrega</v>
      </c>
      <c r="E1036" s="4" t="str">
        <f aca="false">Def_Status_Montagem!$B$4</f>
        <v>Contratada (inclui etiqueta)</v>
      </c>
      <c r="F1036" s="7"/>
      <c r="G1036" s="8"/>
      <c r="H1036" s="7" t="str">
        <f aca="false" t="array" ref="H1036:H1036">INDEX(Def_Instancias_Equipamentos!$E$2:$E$4986, MATCH(K1036, Def_Instancias_Equipamentos!$D$2:$D$4986, 0), 1)</f>
        <v>SI-12C2</v>
      </c>
      <c r="I1036" s="8" t="str">
        <f aca="false" t="array" ref="I1036:I1036">INDEX(Def_Instancias_Equipamentos!$E$2:$E$4986, MATCH(L1036, Def_Instancias_Equipamentos!$D$2:$D$4986, 0), 1)</f>
        <v>SI-12C2</v>
      </c>
      <c r="J1036" s="8" t="str">
        <f aca="false">IF(H1036=I1036, "INTERNO", "EXTERNO")</f>
        <v>INTERNO</v>
      </c>
      <c r="K1036" s="9" t="str">
        <f aca="false">Def_Instancias_Equipamentos!$D$460</f>
        <v>SI-12C2:DI-BPMPkup</v>
      </c>
      <c r="L1036" s="4" t="str">
        <f aca="false">Def_Instancias_Equipamentos!$D$982</f>
        <v>SI-12C2:DI-BPMSigPatch</v>
      </c>
      <c r="M1036" s="10" t="s">
        <v>72</v>
      </c>
      <c r="N1036" s="17" t="s">
        <v>86</v>
      </c>
      <c r="O1036" s="9" t="str">
        <f aca="false">Def_Sistemas_Conectores_Cabos!$B$8</f>
        <v>SMA-RP 50-ohm</v>
      </c>
      <c r="P1036" s="4" t="str">
        <f aca="false">Def_Sistemas_Conectores_Cabos!$B$8</f>
        <v>SMA-RP 50-ohm</v>
      </c>
      <c r="Q1036" s="8" t="s">
        <v>87</v>
      </c>
      <c r="R1036" s="11" t="n">
        <v>0.5</v>
      </c>
      <c r="S1036" s="11" t="n">
        <v>0.5</v>
      </c>
      <c r="T1036" s="4" t="str">
        <f aca="false">Def_Sistemas_Conectores_Cabos!$C$8</f>
        <v>Cabo coaxial semi-rígido</v>
      </c>
      <c r="U1036" s="18"/>
      <c r="V1036" s="13"/>
    </row>
    <row r="1037" customFormat="false" ht="15.75" hidden="true" customHeight="true" outlineLevel="0" collapsed="false">
      <c r="A1037" s="4" t="str">
        <f aca="false">Def_Sistemas_Conectores_Cabos!$A$22</f>
        <v>BPM de elétrons</v>
      </c>
      <c r="B1037" s="5" t="str">
        <f aca="false">Datas_Entregas!$A$3</f>
        <v>BTS/Anel</v>
      </c>
      <c r="C1037" s="6" t="n">
        <f aca="false" t="array" ref="C1037:C1037">INDEX(Datas_Entregas!$B$2:$B$100, MATCH(B1037, Datas_Entregas!$A$2:$A$100, 0), 1)</f>
        <v>43296</v>
      </c>
      <c r="D1037" s="5" t="str">
        <f aca="false">Def_Status_Montagem!$A$4</f>
        <v>Comprado / Esperando entrega</v>
      </c>
      <c r="E1037" s="4" t="str">
        <f aca="false">Def_Status_Montagem!$B$4</f>
        <v>Contratada (inclui etiqueta)</v>
      </c>
      <c r="F1037" s="7"/>
      <c r="G1037" s="8"/>
      <c r="H1037" s="7" t="str">
        <f aca="false" t="array" ref="H1037:H1037">INDEX(Def_Instancias_Equipamentos!$E$2:$E$4986, MATCH(K1037, Def_Instancias_Equipamentos!$D$2:$D$4986, 0), 1)</f>
        <v>SI-12C3</v>
      </c>
      <c r="I1037" s="8" t="str">
        <f aca="false" t="array" ref="I1037:I1037">INDEX(Def_Instancias_Equipamentos!$E$2:$E$4986, MATCH(L1037, Def_Instancias_Equipamentos!$D$2:$D$4986, 0), 1)</f>
        <v>SI-12C3</v>
      </c>
      <c r="J1037" s="8" t="str">
        <f aca="false">IF(H1037=I1037, "INTERNO", "EXTERNO")</f>
        <v>INTERNO</v>
      </c>
      <c r="K1037" s="9" t="str">
        <f aca="false">Def_Instancias_Equipamentos!$D$461</f>
        <v>SI-12C3:DI-BPMPkup-1</v>
      </c>
      <c r="L1037" s="4" t="str">
        <f aca="false">Def_Instancias_Equipamentos!$D$983</f>
        <v>SI-12C3:DI-BPMSigPatch-1</v>
      </c>
      <c r="M1037" s="10" t="s">
        <v>72</v>
      </c>
      <c r="N1037" s="17" t="s">
        <v>86</v>
      </c>
      <c r="O1037" s="9" t="str">
        <f aca="false">Def_Sistemas_Conectores_Cabos!$B$8</f>
        <v>SMA-RP 50-ohm</v>
      </c>
      <c r="P1037" s="4" t="str">
        <f aca="false">Def_Sistemas_Conectores_Cabos!$B$8</f>
        <v>SMA-RP 50-ohm</v>
      </c>
      <c r="Q1037" s="8" t="s">
        <v>87</v>
      </c>
      <c r="R1037" s="11" t="n">
        <v>0.5</v>
      </c>
      <c r="S1037" s="11" t="n">
        <v>0.5</v>
      </c>
      <c r="T1037" s="4" t="str">
        <f aca="false">Def_Sistemas_Conectores_Cabos!$C$8</f>
        <v>Cabo coaxial semi-rígido</v>
      </c>
      <c r="U1037" s="18"/>
      <c r="V1037" s="13"/>
    </row>
    <row r="1038" customFormat="false" ht="15.75" hidden="true" customHeight="true" outlineLevel="0" collapsed="false">
      <c r="A1038" s="4" t="str">
        <f aca="false">Def_Sistemas_Conectores_Cabos!$A$22</f>
        <v>BPM de elétrons</v>
      </c>
      <c r="B1038" s="5" t="str">
        <f aca="false">Datas_Entregas!$A$3</f>
        <v>BTS/Anel</v>
      </c>
      <c r="C1038" s="6" t="n">
        <f aca="false" t="array" ref="C1038:C1038">INDEX(Datas_Entregas!$B$2:$B$100, MATCH(B1038, Datas_Entregas!$A$2:$A$100, 0), 1)</f>
        <v>43296</v>
      </c>
      <c r="D1038" s="5" t="str">
        <f aca="false">Def_Status_Montagem!$A$4</f>
        <v>Comprado / Esperando entrega</v>
      </c>
      <c r="E1038" s="4" t="str">
        <f aca="false">Def_Status_Montagem!$B$4</f>
        <v>Contratada (inclui etiqueta)</v>
      </c>
      <c r="F1038" s="7"/>
      <c r="G1038" s="8"/>
      <c r="H1038" s="7" t="str">
        <f aca="false" t="array" ref="H1038:H1038">INDEX(Def_Instancias_Equipamentos!$E$2:$E$4986, MATCH(K1038, Def_Instancias_Equipamentos!$D$2:$D$4986, 0), 1)</f>
        <v>SI-12C3</v>
      </c>
      <c r="I1038" s="8" t="str">
        <f aca="false" t="array" ref="I1038:I1038">INDEX(Def_Instancias_Equipamentos!$E$2:$E$4986, MATCH(L1038, Def_Instancias_Equipamentos!$D$2:$D$4986, 0), 1)</f>
        <v>SI-12C3</v>
      </c>
      <c r="J1038" s="8" t="str">
        <f aca="false">IF(H1038=I1038, "INTERNO", "EXTERNO")</f>
        <v>INTERNO</v>
      </c>
      <c r="K1038" s="9" t="str">
        <f aca="false">Def_Instancias_Equipamentos!$D$462</f>
        <v>SI-12C3:DI-BPMPkup-2</v>
      </c>
      <c r="L1038" s="4" t="str">
        <f aca="false">Def_Instancias_Equipamentos!$D$984</f>
        <v>SI-12C3:DI-BPMSigPatch-2</v>
      </c>
      <c r="M1038" s="10" t="s">
        <v>72</v>
      </c>
      <c r="N1038" s="17" t="s">
        <v>86</v>
      </c>
      <c r="O1038" s="9" t="str">
        <f aca="false">Def_Sistemas_Conectores_Cabos!$B$8</f>
        <v>SMA-RP 50-ohm</v>
      </c>
      <c r="P1038" s="4" t="str">
        <f aca="false">Def_Sistemas_Conectores_Cabos!$B$8</f>
        <v>SMA-RP 50-ohm</v>
      </c>
      <c r="Q1038" s="8" t="s">
        <v>87</v>
      </c>
      <c r="R1038" s="11" t="n">
        <v>0.5</v>
      </c>
      <c r="S1038" s="11" t="n">
        <v>0.5</v>
      </c>
      <c r="T1038" s="4" t="str">
        <f aca="false">Def_Sistemas_Conectores_Cabos!$C$8</f>
        <v>Cabo coaxial semi-rígido</v>
      </c>
      <c r="U1038" s="18"/>
      <c r="V1038" s="13"/>
    </row>
    <row r="1039" customFormat="false" ht="15.75" hidden="true" customHeight="true" outlineLevel="0" collapsed="false">
      <c r="A1039" s="4" t="str">
        <f aca="false">Def_Sistemas_Conectores_Cabos!$A$22</f>
        <v>BPM de elétrons</v>
      </c>
      <c r="B1039" s="5" t="str">
        <f aca="false">Datas_Entregas!$A$3</f>
        <v>BTS/Anel</v>
      </c>
      <c r="C1039" s="6" t="n">
        <f aca="false" t="array" ref="C1039:C1039">INDEX(Datas_Entregas!$B$2:$B$100, MATCH(B1039, Datas_Entregas!$A$2:$A$100, 0), 1)</f>
        <v>43296</v>
      </c>
      <c r="D1039" s="5" t="str">
        <f aca="false">Def_Status_Montagem!$A$4</f>
        <v>Comprado / Esperando entrega</v>
      </c>
      <c r="E1039" s="4" t="str">
        <f aca="false">Def_Status_Montagem!$B$4</f>
        <v>Contratada (inclui etiqueta)</v>
      </c>
      <c r="F1039" s="7"/>
      <c r="G1039" s="8"/>
      <c r="H1039" s="7" t="str">
        <f aca="false" t="array" ref="H1039:H1039">INDEX(Def_Instancias_Equipamentos!$E$2:$E$4986, MATCH(K1039, Def_Instancias_Equipamentos!$D$2:$D$4986, 0), 1)</f>
        <v>SI-12C4</v>
      </c>
      <c r="I1039" s="8" t="str">
        <f aca="false" t="array" ref="I1039:I1039">INDEX(Def_Instancias_Equipamentos!$E$2:$E$4986, MATCH(L1039, Def_Instancias_Equipamentos!$D$2:$D$4986, 0), 1)</f>
        <v>SI-12C4</v>
      </c>
      <c r="J1039" s="8" t="str">
        <f aca="false">IF(H1039=I1039, "INTERNO", "EXTERNO")</f>
        <v>INTERNO</v>
      </c>
      <c r="K1039" s="9" t="str">
        <f aca="false">Def_Instancias_Equipamentos!$D$463</f>
        <v>SI-12C4:DI-BPMPkup</v>
      </c>
      <c r="L1039" s="4" t="str">
        <f aca="false">Def_Instancias_Equipamentos!$D$985</f>
        <v>SI-12C4:DI-BPMSigPatch</v>
      </c>
      <c r="M1039" s="10" t="s">
        <v>72</v>
      </c>
      <c r="N1039" s="17" t="s">
        <v>86</v>
      </c>
      <c r="O1039" s="9" t="str">
        <f aca="false">Def_Sistemas_Conectores_Cabos!$B$8</f>
        <v>SMA-RP 50-ohm</v>
      </c>
      <c r="P1039" s="4" t="str">
        <f aca="false">Def_Sistemas_Conectores_Cabos!$B$8</f>
        <v>SMA-RP 50-ohm</v>
      </c>
      <c r="Q1039" s="8" t="s">
        <v>87</v>
      </c>
      <c r="R1039" s="11" t="n">
        <v>0.5</v>
      </c>
      <c r="S1039" s="11" t="n">
        <v>0.5</v>
      </c>
      <c r="T1039" s="4" t="str">
        <f aca="false">Def_Sistemas_Conectores_Cabos!$C$8</f>
        <v>Cabo coaxial semi-rígido</v>
      </c>
      <c r="U1039" s="18"/>
      <c r="V1039" s="13"/>
    </row>
    <row r="1040" customFormat="false" ht="15.75" hidden="true" customHeight="true" outlineLevel="0" collapsed="false">
      <c r="A1040" s="4" t="str">
        <f aca="false">Def_Sistemas_Conectores_Cabos!$A$22</f>
        <v>BPM de elétrons</v>
      </c>
      <c r="B1040" s="5" t="str">
        <f aca="false">Datas_Entregas!$A$3</f>
        <v>BTS/Anel</v>
      </c>
      <c r="C1040" s="6" t="n">
        <f aca="false" t="array" ref="C1040:C1040">INDEX(Datas_Entregas!$B$2:$B$100, MATCH(B1040, Datas_Entregas!$A$2:$A$100, 0), 1)</f>
        <v>43296</v>
      </c>
      <c r="D1040" s="5" t="str">
        <f aca="false">Def_Status_Montagem!$A$4</f>
        <v>Comprado / Esperando entrega</v>
      </c>
      <c r="E1040" s="4" t="str">
        <f aca="false">Def_Status_Montagem!$B$4</f>
        <v>Contratada (inclui etiqueta)</v>
      </c>
      <c r="F1040" s="7"/>
      <c r="G1040" s="8"/>
      <c r="H1040" s="7" t="str">
        <f aca="false" t="array" ref="H1040:H1040">INDEX(Def_Instancias_Equipamentos!$E$2:$E$4986, MATCH(K1040, Def_Instancias_Equipamentos!$D$2:$D$4986, 0), 1)</f>
        <v>SI-12M1</v>
      </c>
      <c r="I1040" s="8" t="str">
        <f aca="false" t="array" ref="I1040:I1040">INDEX(Def_Instancias_Equipamentos!$E$2:$E$4986, MATCH(L1040, Def_Instancias_Equipamentos!$D$2:$D$4986, 0), 1)</f>
        <v>SI-12M1</v>
      </c>
      <c r="J1040" s="8" t="str">
        <f aca="false">IF(H1040=I1040, "INTERNO", "EXTERNO")</f>
        <v>INTERNO</v>
      </c>
      <c r="K1040" s="9" t="str">
        <f aca="false">Def_Instancias_Equipamentos!$D$464</f>
        <v>SI-12M1:DI-BPMPkup</v>
      </c>
      <c r="L1040" s="4" t="str">
        <f aca="false">Def_Instancias_Equipamentos!$D$986</f>
        <v>SI-12M1:DI-BPMSigPatch</v>
      </c>
      <c r="M1040" s="10" t="s">
        <v>72</v>
      </c>
      <c r="N1040" s="17" t="s">
        <v>86</v>
      </c>
      <c r="O1040" s="9" t="str">
        <f aca="false">Def_Sistemas_Conectores_Cabos!$B$8</f>
        <v>SMA-RP 50-ohm</v>
      </c>
      <c r="P1040" s="4" t="str">
        <f aca="false">Def_Sistemas_Conectores_Cabos!$B$8</f>
        <v>SMA-RP 50-ohm</v>
      </c>
      <c r="Q1040" s="8" t="s">
        <v>87</v>
      </c>
      <c r="R1040" s="11" t="n">
        <v>0.5</v>
      </c>
      <c r="S1040" s="11" t="n">
        <v>0.5</v>
      </c>
      <c r="T1040" s="4" t="str">
        <f aca="false">Def_Sistemas_Conectores_Cabos!$C$8</f>
        <v>Cabo coaxial semi-rígido</v>
      </c>
      <c r="U1040" s="18"/>
      <c r="V1040" s="13"/>
    </row>
    <row r="1041" customFormat="false" ht="15.75" hidden="true" customHeight="true" outlineLevel="0" collapsed="false">
      <c r="A1041" s="4" t="str">
        <f aca="false">Def_Sistemas_Conectores_Cabos!$A$22</f>
        <v>BPM de elétrons</v>
      </c>
      <c r="B1041" s="5" t="str">
        <f aca="false">Datas_Entregas!$A$3</f>
        <v>BTS/Anel</v>
      </c>
      <c r="C1041" s="6" t="n">
        <f aca="false" t="array" ref="C1041:C1041">INDEX(Datas_Entregas!$B$2:$B$100, MATCH(B1041, Datas_Entregas!$A$2:$A$100, 0), 1)</f>
        <v>43296</v>
      </c>
      <c r="D1041" s="5" t="str">
        <f aca="false">Def_Status_Montagem!$A$4</f>
        <v>Comprado / Esperando entrega</v>
      </c>
      <c r="E1041" s="4" t="str">
        <f aca="false">Def_Status_Montagem!$B$4</f>
        <v>Contratada (inclui etiqueta)</v>
      </c>
      <c r="F1041" s="7"/>
      <c r="G1041" s="8"/>
      <c r="H1041" s="7" t="str">
        <f aca="false" t="array" ref="H1041:H1041">INDEX(Def_Instancias_Equipamentos!$E$2:$E$4986, MATCH(K1041, Def_Instancias_Equipamentos!$D$2:$D$4986, 0), 1)</f>
        <v>SI-12M2</v>
      </c>
      <c r="I1041" s="8" t="str">
        <f aca="false" t="array" ref="I1041:I1041">INDEX(Def_Instancias_Equipamentos!$E$2:$E$4986, MATCH(L1041, Def_Instancias_Equipamentos!$D$2:$D$4986, 0), 1)</f>
        <v>SI-12M2</v>
      </c>
      <c r="J1041" s="8" t="str">
        <f aca="false">IF(H1041=I1041, "INTERNO", "EXTERNO")</f>
        <v>INTERNO</v>
      </c>
      <c r="K1041" s="9" t="str">
        <f aca="false">Def_Instancias_Equipamentos!$D$465</f>
        <v>SI-12M2:DI-BPMPkup</v>
      </c>
      <c r="L1041" s="4" t="str">
        <f aca="false">Def_Instancias_Equipamentos!$D$987</f>
        <v>SI-12M2:DI-BPMSigPatch</v>
      </c>
      <c r="M1041" s="10" t="s">
        <v>72</v>
      </c>
      <c r="N1041" s="17" t="s">
        <v>86</v>
      </c>
      <c r="O1041" s="9" t="str">
        <f aca="false">Def_Sistemas_Conectores_Cabos!$B$8</f>
        <v>SMA-RP 50-ohm</v>
      </c>
      <c r="P1041" s="4" t="str">
        <f aca="false">Def_Sistemas_Conectores_Cabos!$B$8</f>
        <v>SMA-RP 50-ohm</v>
      </c>
      <c r="Q1041" s="8" t="s">
        <v>87</v>
      </c>
      <c r="R1041" s="11" t="n">
        <v>0.5</v>
      </c>
      <c r="S1041" s="11" t="n">
        <v>0.5</v>
      </c>
      <c r="T1041" s="4" t="str">
        <f aca="false">Def_Sistemas_Conectores_Cabos!$C$8</f>
        <v>Cabo coaxial semi-rígido</v>
      </c>
      <c r="U1041" s="18"/>
      <c r="V1041" s="13"/>
    </row>
    <row r="1042" customFormat="false" ht="15.75" hidden="true" customHeight="true" outlineLevel="0" collapsed="false">
      <c r="A1042" s="4" t="str">
        <f aca="false">Def_Sistemas_Conectores_Cabos!$A$22</f>
        <v>BPM de elétrons</v>
      </c>
      <c r="B1042" s="5" t="str">
        <f aca="false">Datas_Entregas!$A$3</f>
        <v>BTS/Anel</v>
      </c>
      <c r="C1042" s="6" t="n">
        <f aca="false" t="array" ref="C1042:C1042">INDEX(Datas_Entregas!$B$2:$B$100, MATCH(B1042, Datas_Entregas!$A$2:$A$100, 0), 1)</f>
        <v>43296</v>
      </c>
      <c r="D1042" s="5" t="str">
        <f aca="false">Def_Status_Montagem!$A$4</f>
        <v>Comprado / Esperando entrega</v>
      </c>
      <c r="E1042" s="4" t="str">
        <f aca="false">Def_Status_Montagem!$B$4</f>
        <v>Contratada (inclui etiqueta)</v>
      </c>
      <c r="F1042" s="7"/>
      <c r="G1042" s="8"/>
      <c r="H1042" s="7" t="str">
        <f aca="false" t="array" ref="H1042:H1042">INDEX(Def_Instancias_Equipamentos!$E$2:$E$4986, MATCH(K1042, Def_Instancias_Equipamentos!$D$2:$D$4986, 0), 1)</f>
        <v>SI-12SB</v>
      </c>
      <c r="I1042" s="8" t="str">
        <f aca="false" t="array" ref="I1042:I1042">INDEX(Def_Instancias_Equipamentos!$E$2:$E$4986, MATCH(L1042, Def_Instancias_Equipamentos!$D$2:$D$4986, 0), 1)</f>
        <v>SI-12SB</v>
      </c>
      <c r="J1042" s="8" t="str">
        <f aca="false">IF(H1042=I1042, "INTERNO", "EXTERNO")</f>
        <v>INTERNO</v>
      </c>
      <c r="K1042" s="9" t="str">
        <f aca="false">Def_Instancias_Equipamentos!$D$552</f>
        <v>SI-12SB:DI-BPMPkup-1</v>
      </c>
      <c r="L1042" s="4" t="str">
        <f aca="false">Def_Instancias_Equipamentos!$D$1074</f>
        <v>SI-12SB:DI-BPMSigPatch-1</v>
      </c>
      <c r="M1042" s="10" t="s">
        <v>72</v>
      </c>
      <c r="N1042" s="17" t="s">
        <v>86</v>
      </c>
      <c r="O1042" s="9" t="str">
        <f aca="false">Def_Sistemas_Conectores_Cabos!$B$8</f>
        <v>SMA-RP 50-ohm</v>
      </c>
      <c r="P1042" s="4" t="str">
        <f aca="false">Def_Sistemas_Conectores_Cabos!$B$8</f>
        <v>SMA-RP 50-ohm</v>
      </c>
      <c r="Q1042" s="8" t="s">
        <v>87</v>
      </c>
      <c r="R1042" s="11" t="n">
        <v>0.5</v>
      </c>
      <c r="S1042" s="11" t="n">
        <v>0.5</v>
      </c>
      <c r="T1042" s="4" t="str">
        <f aca="false">Def_Sistemas_Conectores_Cabos!$C$8</f>
        <v>Cabo coaxial semi-rígido</v>
      </c>
      <c r="U1042" s="18"/>
      <c r="V1042" s="13"/>
    </row>
    <row r="1043" customFormat="false" ht="15.75" hidden="true" customHeight="true" outlineLevel="0" collapsed="false">
      <c r="A1043" s="4" t="str">
        <f aca="false">Def_Sistemas_Conectores_Cabos!$A$22</f>
        <v>BPM de elétrons</v>
      </c>
      <c r="B1043" s="5" t="str">
        <f aca="false">Datas_Entregas!$A$3</f>
        <v>BTS/Anel</v>
      </c>
      <c r="C1043" s="6" t="n">
        <f aca="false" t="array" ref="C1043:C1043">INDEX(Datas_Entregas!$B$2:$B$100, MATCH(B1043, Datas_Entregas!$A$2:$A$100, 0), 1)</f>
        <v>43296</v>
      </c>
      <c r="D1043" s="5" t="str">
        <f aca="false">Def_Status_Montagem!$A$4</f>
        <v>Comprado / Esperando entrega</v>
      </c>
      <c r="E1043" s="4" t="str">
        <f aca="false">Def_Status_Montagem!$B$4</f>
        <v>Contratada (inclui etiqueta)</v>
      </c>
      <c r="F1043" s="7"/>
      <c r="G1043" s="8"/>
      <c r="H1043" s="7" t="str">
        <f aca="false" t="array" ref="H1043:H1043">INDEX(Def_Instancias_Equipamentos!$E$2:$E$4986, MATCH(K1043, Def_Instancias_Equipamentos!$D$2:$D$4986, 0), 1)</f>
        <v>SI-12SB</v>
      </c>
      <c r="I1043" s="8" t="str">
        <f aca="false" t="array" ref="I1043:I1043">INDEX(Def_Instancias_Equipamentos!$E$2:$E$4986, MATCH(L1043, Def_Instancias_Equipamentos!$D$2:$D$4986, 0), 1)</f>
        <v>SI-12SB</v>
      </c>
      <c r="J1043" s="8" t="str">
        <f aca="false">IF(H1043=I1043, "INTERNO", "EXTERNO")</f>
        <v>INTERNO</v>
      </c>
      <c r="K1043" s="9" t="str">
        <f aca="false">Def_Instancias_Equipamentos!$D$553</f>
        <v>SI-12SB:DI-BPMPkup-2</v>
      </c>
      <c r="L1043" s="4" t="str">
        <f aca="false">Def_Instancias_Equipamentos!$D$1075</f>
        <v>SI-12SB:DI-BPMSigPatch-2</v>
      </c>
      <c r="M1043" s="10" t="s">
        <v>72</v>
      </c>
      <c r="N1043" s="17" t="s">
        <v>86</v>
      </c>
      <c r="O1043" s="9" t="str">
        <f aca="false">Def_Sistemas_Conectores_Cabos!$B$8</f>
        <v>SMA-RP 50-ohm</v>
      </c>
      <c r="P1043" s="4" t="str">
        <f aca="false">Def_Sistemas_Conectores_Cabos!$B$8</f>
        <v>SMA-RP 50-ohm</v>
      </c>
      <c r="Q1043" s="8" t="s">
        <v>87</v>
      </c>
      <c r="R1043" s="11" t="n">
        <v>0.5</v>
      </c>
      <c r="S1043" s="11" t="n">
        <v>0.5</v>
      </c>
      <c r="T1043" s="4" t="str">
        <f aca="false">Def_Sistemas_Conectores_Cabos!$C$8</f>
        <v>Cabo coaxial semi-rígido</v>
      </c>
      <c r="U1043" s="18"/>
      <c r="V1043" s="13"/>
    </row>
    <row r="1044" customFormat="false" ht="15.75" hidden="true" customHeight="true" outlineLevel="0" collapsed="false">
      <c r="A1044" s="4" t="str">
        <f aca="false">Def_Sistemas_Conectores_Cabos!$A$22</f>
        <v>BPM de elétrons</v>
      </c>
      <c r="B1044" s="5" t="str">
        <f aca="false">Datas_Entregas!$A$3</f>
        <v>BTS/Anel</v>
      </c>
      <c r="C1044" s="6" t="n">
        <f aca="false" t="array" ref="C1044:C1044">INDEX(Datas_Entregas!$B$2:$B$100, MATCH(B1044, Datas_Entregas!$A$2:$A$100, 0), 1)</f>
        <v>43296</v>
      </c>
      <c r="D1044" s="5" t="str">
        <f aca="false">Def_Status_Montagem!$A$4</f>
        <v>Comprado / Esperando entrega</v>
      </c>
      <c r="E1044" s="4" t="str">
        <f aca="false">Def_Status_Montagem!$B$4</f>
        <v>Contratada (inclui etiqueta)</v>
      </c>
      <c r="F1044" s="7"/>
      <c r="G1044" s="8"/>
      <c r="H1044" s="7" t="str">
        <f aca="false" t="array" ref="H1044:H1044">INDEX(Def_Instancias_Equipamentos!$E$2:$E$4986, MATCH(K1044, Def_Instancias_Equipamentos!$D$2:$D$4986, 0), 1)</f>
        <v>SI-13C1</v>
      </c>
      <c r="I1044" s="8" t="str">
        <f aca="false" t="array" ref="I1044:I1044">INDEX(Def_Instancias_Equipamentos!$E$2:$E$4986, MATCH(L1044, Def_Instancias_Equipamentos!$D$2:$D$4986, 0), 1)</f>
        <v>SI-13C1</v>
      </c>
      <c r="J1044" s="8" t="str">
        <f aca="false">IF(H1044=I1044, "INTERNO", "EXTERNO")</f>
        <v>INTERNO</v>
      </c>
      <c r="K1044" s="9" t="str">
        <f aca="false">Def_Instancias_Equipamentos!$D$466</f>
        <v>SI-13C1:DI-BPMPkup-1</v>
      </c>
      <c r="L1044" s="4" t="str">
        <f aca="false">Def_Instancias_Equipamentos!$D$988</f>
        <v>SI-13C1:DI-BPMSigPatch-1</v>
      </c>
      <c r="M1044" s="10" t="s">
        <v>72</v>
      </c>
      <c r="N1044" s="17" t="s">
        <v>86</v>
      </c>
      <c r="O1044" s="9" t="str">
        <f aca="false">Def_Sistemas_Conectores_Cabos!$B$8</f>
        <v>SMA-RP 50-ohm</v>
      </c>
      <c r="P1044" s="4" t="str">
        <f aca="false">Def_Sistemas_Conectores_Cabos!$B$8</f>
        <v>SMA-RP 50-ohm</v>
      </c>
      <c r="Q1044" s="8" t="s">
        <v>87</v>
      </c>
      <c r="R1044" s="11" t="n">
        <v>0.5</v>
      </c>
      <c r="S1044" s="11" t="n">
        <v>0.5</v>
      </c>
      <c r="T1044" s="4" t="str">
        <f aca="false">Def_Sistemas_Conectores_Cabos!$C$8</f>
        <v>Cabo coaxial semi-rígido</v>
      </c>
      <c r="U1044" s="18"/>
      <c r="V1044" s="13"/>
    </row>
    <row r="1045" customFormat="false" ht="15.75" hidden="true" customHeight="true" outlineLevel="0" collapsed="false">
      <c r="A1045" s="4" t="str">
        <f aca="false">Def_Sistemas_Conectores_Cabos!$A$22</f>
        <v>BPM de elétrons</v>
      </c>
      <c r="B1045" s="5" t="str">
        <f aca="false">Datas_Entregas!$A$3</f>
        <v>BTS/Anel</v>
      </c>
      <c r="C1045" s="6" t="n">
        <f aca="false" t="array" ref="C1045:C1045">INDEX(Datas_Entregas!$B$2:$B$100, MATCH(B1045, Datas_Entregas!$A$2:$A$100, 0), 1)</f>
        <v>43296</v>
      </c>
      <c r="D1045" s="5" t="str">
        <f aca="false">Def_Status_Montagem!$A$4</f>
        <v>Comprado / Esperando entrega</v>
      </c>
      <c r="E1045" s="4" t="str">
        <f aca="false">Def_Status_Montagem!$B$4</f>
        <v>Contratada (inclui etiqueta)</v>
      </c>
      <c r="F1045" s="7"/>
      <c r="G1045" s="8"/>
      <c r="H1045" s="7" t="str">
        <f aca="false" t="array" ref="H1045:H1045">INDEX(Def_Instancias_Equipamentos!$E$2:$E$4986, MATCH(K1045, Def_Instancias_Equipamentos!$D$2:$D$4986, 0), 1)</f>
        <v>SI-13C1</v>
      </c>
      <c r="I1045" s="8" t="str">
        <f aca="false" t="array" ref="I1045:I1045">INDEX(Def_Instancias_Equipamentos!$E$2:$E$4986, MATCH(L1045, Def_Instancias_Equipamentos!$D$2:$D$4986, 0), 1)</f>
        <v>SI-13C1</v>
      </c>
      <c r="J1045" s="8" t="str">
        <f aca="false">IF(H1045=I1045, "INTERNO", "EXTERNO")</f>
        <v>INTERNO</v>
      </c>
      <c r="K1045" s="9" t="str">
        <f aca="false">Def_Instancias_Equipamentos!$D$467</f>
        <v>SI-13C1:DI-BPMPkup-2</v>
      </c>
      <c r="L1045" s="4" t="str">
        <f aca="false">Def_Instancias_Equipamentos!$D$989</f>
        <v>SI-13C1:DI-BPMSigPatch-2</v>
      </c>
      <c r="M1045" s="10" t="s">
        <v>72</v>
      </c>
      <c r="N1045" s="17" t="s">
        <v>86</v>
      </c>
      <c r="O1045" s="9" t="str">
        <f aca="false">Def_Sistemas_Conectores_Cabos!$B$8</f>
        <v>SMA-RP 50-ohm</v>
      </c>
      <c r="P1045" s="4" t="str">
        <f aca="false">Def_Sistemas_Conectores_Cabos!$B$8</f>
        <v>SMA-RP 50-ohm</v>
      </c>
      <c r="Q1045" s="8" t="s">
        <v>87</v>
      </c>
      <c r="R1045" s="11" t="n">
        <v>0.5</v>
      </c>
      <c r="S1045" s="11" t="n">
        <v>0.5</v>
      </c>
      <c r="T1045" s="4" t="str">
        <f aca="false">Def_Sistemas_Conectores_Cabos!$C$8</f>
        <v>Cabo coaxial semi-rígido</v>
      </c>
      <c r="U1045" s="18"/>
      <c r="V1045" s="13"/>
    </row>
    <row r="1046" customFormat="false" ht="15.75" hidden="true" customHeight="true" outlineLevel="0" collapsed="false">
      <c r="A1046" s="4" t="str">
        <f aca="false">Def_Sistemas_Conectores_Cabos!$A$22</f>
        <v>BPM de elétrons</v>
      </c>
      <c r="B1046" s="5" t="str">
        <f aca="false">Datas_Entregas!$A$3</f>
        <v>BTS/Anel</v>
      </c>
      <c r="C1046" s="6" t="n">
        <f aca="false" t="array" ref="C1046:C1046">INDEX(Datas_Entregas!$B$2:$B$100, MATCH(B1046, Datas_Entregas!$A$2:$A$100, 0), 1)</f>
        <v>43296</v>
      </c>
      <c r="D1046" s="5" t="str">
        <f aca="false">Def_Status_Montagem!$A$4</f>
        <v>Comprado / Esperando entrega</v>
      </c>
      <c r="E1046" s="4" t="str">
        <f aca="false">Def_Status_Montagem!$B$4</f>
        <v>Contratada (inclui etiqueta)</v>
      </c>
      <c r="F1046" s="7"/>
      <c r="G1046" s="8"/>
      <c r="H1046" s="7" t="str">
        <f aca="false" t="array" ref="H1046:H1046">INDEX(Def_Instancias_Equipamentos!$E$2:$E$4986, MATCH(K1046, Def_Instancias_Equipamentos!$D$2:$D$4986, 0), 1)</f>
        <v>SI-13C2</v>
      </c>
      <c r="I1046" s="8" t="str">
        <f aca="false" t="array" ref="I1046:I1046">INDEX(Def_Instancias_Equipamentos!$E$2:$E$4986, MATCH(L1046, Def_Instancias_Equipamentos!$D$2:$D$4986, 0), 1)</f>
        <v>SI-13C2</v>
      </c>
      <c r="J1046" s="8" t="str">
        <f aca="false">IF(H1046=I1046, "INTERNO", "EXTERNO")</f>
        <v>INTERNO</v>
      </c>
      <c r="K1046" s="9" t="str">
        <f aca="false">Def_Instancias_Equipamentos!$D$468</f>
        <v>SI-13C2:DI-BPMPkup</v>
      </c>
      <c r="L1046" s="4" t="str">
        <f aca="false">Def_Instancias_Equipamentos!$D$990</f>
        <v>SI-13C2:DI-BPMSigPatch</v>
      </c>
      <c r="M1046" s="10" t="s">
        <v>72</v>
      </c>
      <c r="N1046" s="17" t="s">
        <v>86</v>
      </c>
      <c r="O1046" s="9" t="str">
        <f aca="false">Def_Sistemas_Conectores_Cabos!$B$8</f>
        <v>SMA-RP 50-ohm</v>
      </c>
      <c r="P1046" s="4" t="str">
        <f aca="false">Def_Sistemas_Conectores_Cabos!$B$8</f>
        <v>SMA-RP 50-ohm</v>
      </c>
      <c r="Q1046" s="8" t="s">
        <v>87</v>
      </c>
      <c r="R1046" s="11" t="n">
        <v>0.5</v>
      </c>
      <c r="S1046" s="11" t="n">
        <v>0.5</v>
      </c>
      <c r="T1046" s="4" t="str">
        <f aca="false">Def_Sistemas_Conectores_Cabos!$C$8</f>
        <v>Cabo coaxial semi-rígido</v>
      </c>
      <c r="U1046" s="18"/>
      <c r="V1046" s="13"/>
    </row>
    <row r="1047" customFormat="false" ht="15.75" hidden="true" customHeight="true" outlineLevel="0" collapsed="false">
      <c r="A1047" s="4" t="str">
        <f aca="false">Def_Sistemas_Conectores_Cabos!$A$22</f>
        <v>BPM de elétrons</v>
      </c>
      <c r="B1047" s="5" t="str">
        <f aca="false">Datas_Entregas!$A$3</f>
        <v>BTS/Anel</v>
      </c>
      <c r="C1047" s="6" t="n">
        <f aca="false" t="array" ref="C1047:C1047">INDEX(Datas_Entregas!$B$2:$B$100, MATCH(B1047, Datas_Entregas!$A$2:$A$100, 0), 1)</f>
        <v>43296</v>
      </c>
      <c r="D1047" s="5" t="str">
        <f aca="false">Def_Status_Montagem!$A$4</f>
        <v>Comprado / Esperando entrega</v>
      </c>
      <c r="E1047" s="4" t="str">
        <f aca="false">Def_Status_Montagem!$B$4</f>
        <v>Contratada (inclui etiqueta)</v>
      </c>
      <c r="F1047" s="7"/>
      <c r="G1047" s="8"/>
      <c r="H1047" s="7" t="str">
        <f aca="false" t="array" ref="H1047:H1047">INDEX(Def_Instancias_Equipamentos!$E$2:$E$4986, MATCH(K1047, Def_Instancias_Equipamentos!$D$2:$D$4986, 0), 1)</f>
        <v>SI-13C3</v>
      </c>
      <c r="I1047" s="8" t="str">
        <f aca="false" t="array" ref="I1047:I1047">INDEX(Def_Instancias_Equipamentos!$E$2:$E$4986, MATCH(L1047, Def_Instancias_Equipamentos!$D$2:$D$4986, 0), 1)</f>
        <v>SI-13C3</v>
      </c>
      <c r="J1047" s="8" t="str">
        <f aca="false">IF(H1047=I1047, "INTERNO", "EXTERNO")</f>
        <v>INTERNO</v>
      </c>
      <c r="K1047" s="9" t="str">
        <f aca="false">Def_Instancias_Equipamentos!$D$469</f>
        <v>SI-13C3:DI-BPMPkup-1</v>
      </c>
      <c r="L1047" s="4" t="str">
        <f aca="false">Def_Instancias_Equipamentos!$D$991</f>
        <v>SI-13C3:DI-BPMSigPatch-1</v>
      </c>
      <c r="M1047" s="10" t="s">
        <v>72</v>
      </c>
      <c r="N1047" s="17" t="s">
        <v>86</v>
      </c>
      <c r="O1047" s="9" t="str">
        <f aca="false">Def_Sistemas_Conectores_Cabos!$B$8</f>
        <v>SMA-RP 50-ohm</v>
      </c>
      <c r="P1047" s="4" t="str">
        <f aca="false">Def_Sistemas_Conectores_Cabos!$B$8</f>
        <v>SMA-RP 50-ohm</v>
      </c>
      <c r="Q1047" s="8" t="s">
        <v>87</v>
      </c>
      <c r="R1047" s="11" t="n">
        <v>0.5</v>
      </c>
      <c r="S1047" s="11" t="n">
        <v>0.5</v>
      </c>
      <c r="T1047" s="4" t="str">
        <f aca="false">Def_Sistemas_Conectores_Cabos!$C$8</f>
        <v>Cabo coaxial semi-rígido</v>
      </c>
      <c r="U1047" s="18"/>
      <c r="V1047" s="13"/>
    </row>
    <row r="1048" customFormat="false" ht="15.75" hidden="true" customHeight="true" outlineLevel="0" collapsed="false">
      <c r="A1048" s="4" t="str">
        <f aca="false">Def_Sistemas_Conectores_Cabos!$A$22</f>
        <v>BPM de elétrons</v>
      </c>
      <c r="B1048" s="5" t="str">
        <f aca="false">Datas_Entregas!$A$3</f>
        <v>BTS/Anel</v>
      </c>
      <c r="C1048" s="6" t="n">
        <f aca="false" t="array" ref="C1048:C1048">INDEX(Datas_Entregas!$B$2:$B$100, MATCH(B1048, Datas_Entregas!$A$2:$A$100, 0), 1)</f>
        <v>43296</v>
      </c>
      <c r="D1048" s="5" t="str">
        <f aca="false">Def_Status_Montagem!$A$4</f>
        <v>Comprado / Esperando entrega</v>
      </c>
      <c r="E1048" s="4" t="str">
        <f aca="false">Def_Status_Montagem!$B$4</f>
        <v>Contratada (inclui etiqueta)</v>
      </c>
      <c r="F1048" s="7"/>
      <c r="G1048" s="8"/>
      <c r="H1048" s="7" t="str">
        <f aca="false" t="array" ref="H1048:H1048">INDEX(Def_Instancias_Equipamentos!$E$2:$E$4986, MATCH(K1048, Def_Instancias_Equipamentos!$D$2:$D$4986, 0), 1)</f>
        <v>SI-13C3</v>
      </c>
      <c r="I1048" s="8" t="str">
        <f aca="false" t="array" ref="I1048:I1048">INDEX(Def_Instancias_Equipamentos!$E$2:$E$4986, MATCH(L1048, Def_Instancias_Equipamentos!$D$2:$D$4986, 0), 1)</f>
        <v>SI-13C3</v>
      </c>
      <c r="J1048" s="8" t="str">
        <f aca="false">IF(H1048=I1048, "INTERNO", "EXTERNO")</f>
        <v>INTERNO</v>
      </c>
      <c r="K1048" s="9" t="str">
        <f aca="false">Def_Instancias_Equipamentos!$D$470</f>
        <v>SI-13C3:DI-BPMPkup-2</v>
      </c>
      <c r="L1048" s="4" t="str">
        <f aca="false">Def_Instancias_Equipamentos!$D$992</f>
        <v>SI-13C3:DI-BPMSigPatch-2</v>
      </c>
      <c r="M1048" s="10" t="s">
        <v>72</v>
      </c>
      <c r="N1048" s="17" t="s">
        <v>86</v>
      </c>
      <c r="O1048" s="9" t="str">
        <f aca="false">Def_Sistemas_Conectores_Cabos!$B$8</f>
        <v>SMA-RP 50-ohm</v>
      </c>
      <c r="P1048" s="4" t="str">
        <f aca="false">Def_Sistemas_Conectores_Cabos!$B$8</f>
        <v>SMA-RP 50-ohm</v>
      </c>
      <c r="Q1048" s="8" t="s">
        <v>87</v>
      </c>
      <c r="R1048" s="11" t="n">
        <v>0.5</v>
      </c>
      <c r="S1048" s="11" t="n">
        <v>0.5</v>
      </c>
      <c r="T1048" s="4" t="str">
        <f aca="false">Def_Sistemas_Conectores_Cabos!$C$8</f>
        <v>Cabo coaxial semi-rígido</v>
      </c>
      <c r="U1048" s="18"/>
      <c r="V1048" s="13"/>
    </row>
    <row r="1049" customFormat="false" ht="15.75" hidden="true" customHeight="true" outlineLevel="0" collapsed="false">
      <c r="A1049" s="4" t="str">
        <f aca="false">Def_Sistemas_Conectores_Cabos!$A$22</f>
        <v>BPM de elétrons</v>
      </c>
      <c r="B1049" s="5" t="str">
        <f aca="false">Datas_Entregas!$A$3</f>
        <v>BTS/Anel</v>
      </c>
      <c r="C1049" s="6" t="n">
        <f aca="false" t="array" ref="C1049:C1049">INDEX(Datas_Entregas!$B$2:$B$100, MATCH(B1049, Datas_Entregas!$A$2:$A$100, 0), 1)</f>
        <v>43296</v>
      </c>
      <c r="D1049" s="5" t="str">
        <f aca="false">Def_Status_Montagem!$A$4</f>
        <v>Comprado / Esperando entrega</v>
      </c>
      <c r="E1049" s="4" t="str">
        <f aca="false">Def_Status_Montagem!$B$4</f>
        <v>Contratada (inclui etiqueta)</v>
      </c>
      <c r="F1049" s="7"/>
      <c r="G1049" s="8"/>
      <c r="H1049" s="7" t="str">
        <f aca="false" t="array" ref="H1049:H1049">INDEX(Def_Instancias_Equipamentos!$E$2:$E$4986, MATCH(K1049, Def_Instancias_Equipamentos!$D$2:$D$4986, 0), 1)</f>
        <v>SI-13C4</v>
      </c>
      <c r="I1049" s="8" t="str">
        <f aca="false" t="array" ref="I1049:I1049">INDEX(Def_Instancias_Equipamentos!$E$2:$E$4986, MATCH(L1049, Def_Instancias_Equipamentos!$D$2:$D$4986, 0), 1)</f>
        <v>SI-13C4</v>
      </c>
      <c r="J1049" s="8" t="str">
        <f aca="false">IF(H1049=I1049, "INTERNO", "EXTERNO")</f>
        <v>INTERNO</v>
      </c>
      <c r="K1049" s="9" t="str">
        <f aca="false">Def_Instancias_Equipamentos!$D$471</f>
        <v>SI-13C4:DI-BPMPkup</v>
      </c>
      <c r="L1049" s="4" t="str">
        <f aca="false">Def_Instancias_Equipamentos!$D$993</f>
        <v>SI-13C4:DI-BPMSigPatch</v>
      </c>
      <c r="M1049" s="10" t="s">
        <v>72</v>
      </c>
      <c r="N1049" s="17" t="s">
        <v>86</v>
      </c>
      <c r="O1049" s="9" t="str">
        <f aca="false">Def_Sistemas_Conectores_Cabos!$B$8</f>
        <v>SMA-RP 50-ohm</v>
      </c>
      <c r="P1049" s="4" t="str">
        <f aca="false">Def_Sistemas_Conectores_Cabos!$B$8</f>
        <v>SMA-RP 50-ohm</v>
      </c>
      <c r="Q1049" s="8" t="s">
        <v>87</v>
      </c>
      <c r="R1049" s="11" t="n">
        <v>0.5</v>
      </c>
      <c r="S1049" s="11" t="n">
        <v>0.5</v>
      </c>
      <c r="T1049" s="4" t="str">
        <f aca="false">Def_Sistemas_Conectores_Cabos!$C$8</f>
        <v>Cabo coaxial semi-rígido</v>
      </c>
      <c r="U1049" s="18"/>
      <c r="V1049" s="13"/>
    </row>
    <row r="1050" customFormat="false" ht="15.75" hidden="true" customHeight="true" outlineLevel="0" collapsed="false">
      <c r="A1050" s="4" t="str">
        <f aca="false">Def_Sistemas_Conectores_Cabos!$A$22</f>
        <v>BPM de elétrons</v>
      </c>
      <c r="B1050" s="5" t="str">
        <f aca="false">Datas_Entregas!$A$3</f>
        <v>BTS/Anel</v>
      </c>
      <c r="C1050" s="6" t="n">
        <f aca="false" t="array" ref="C1050:C1050">INDEX(Datas_Entregas!$B$2:$B$100, MATCH(B1050, Datas_Entregas!$A$2:$A$100, 0), 1)</f>
        <v>43296</v>
      </c>
      <c r="D1050" s="5" t="str">
        <f aca="false">Def_Status_Montagem!$A$4</f>
        <v>Comprado / Esperando entrega</v>
      </c>
      <c r="E1050" s="4" t="str">
        <f aca="false">Def_Status_Montagem!$B$4</f>
        <v>Contratada (inclui etiqueta)</v>
      </c>
      <c r="F1050" s="7"/>
      <c r="G1050" s="8"/>
      <c r="H1050" s="7" t="str">
        <f aca="false" t="array" ref="H1050:H1050">INDEX(Def_Instancias_Equipamentos!$E$2:$E$4986, MATCH(K1050, Def_Instancias_Equipamentos!$D$2:$D$4986, 0), 1)</f>
        <v>SI-13M1</v>
      </c>
      <c r="I1050" s="8" t="str">
        <f aca="false" t="array" ref="I1050:I1050">INDEX(Def_Instancias_Equipamentos!$E$2:$E$4986, MATCH(L1050, Def_Instancias_Equipamentos!$D$2:$D$4986, 0), 1)</f>
        <v>SI-13M1</v>
      </c>
      <c r="J1050" s="8" t="str">
        <f aca="false">IF(H1050=I1050, "INTERNO", "EXTERNO")</f>
        <v>INTERNO</v>
      </c>
      <c r="K1050" s="9" t="str">
        <f aca="false">Def_Instancias_Equipamentos!$D$472</f>
        <v>SI-13M1:DI-BPMPkup</v>
      </c>
      <c r="L1050" s="4" t="str">
        <f aca="false">Def_Instancias_Equipamentos!$D$994</f>
        <v>SI-13M1:DI-BPMSigPatch</v>
      </c>
      <c r="M1050" s="10" t="s">
        <v>72</v>
      </c>
      <c r="N1050" s="17" t="s">
        <v>86</v>
      </c>
      <c r="O1050" s="9" t="str">
        <f aca="false">Def_Sistemas_Conectores_Cabos!$B$8</f>
        <v>SMA-RP 50-ohm</v>
      </c>
      <c r="P1050" s="4" t="str">
        <f aca="false">Def_Sistemas_Conectores_Cabos!$B$8</f>
        <v>SMA-RP 50-ohm</v>
      </c>
      <c r="Q1050" s="8" t="s">
        <v>87</v>
      </c>
      <c r="R1050" s="11" t="n">
        <v>0.5</v>
      </c>
      <c r="S1050" s="11" t="n">
        <v>0.5</v>
      </c>
      <c r="T1050" s="4" t="str">
        <f aca="false">Def_Sistemas_Conectores_Cabos!$C$8</f>
        <v>Cabo coaxial semi-rígido</v>
      </c>
      <c r="U1050" s="18"/>
      <c r="V1050" s="13"/>
    </row>
    <row r="1051" customFormat="false" ht="15.75" hidden="true" customHeight="true" outlineLevel="0" collapsed="false">
      <c r="A1051" s="4" t="str">
        <f aca="false">Def_Sistemas_Conectores_Cabos!$A$22</f>
        <v>BPM de elétrons</v>
      </c>
      <c r="B1051" s="5" t="str">
        <f aca="false">Datas_Entregas!$A$3</f>
        <v>BTS/Anel</v>
      </c>
      <c r="C1051" s="6" t="n">
        <f aca="false" t="array" ref="C1051:C1051">INDEX(Datas_Entregas!$B$2:$B$100, MATCH(B1051, Datas_Entregas!$A$2:$A$100, 0), 1)</f>
        <v>43296</v>
      </c>
      <c r="D1051" s="5" t="str">
        <f aca="false">Def_Status_Montagem!$A$4</f>
        <v>Comprado / Esperando entrega</v>
      </c>
      <c r="E1051" s="4" t="str">
        <f aca="false">Def_Status_Montagem!$B$4</f>
        <v>Contratada (inclui etiqueta)</v>
      </c>
      <c r="F1051" s="7"/>
      <c r="G1051" s="8"/>
      <c r="H1051" s="7" t="str">
        <f aca="false" t="array" ref="H1051:H1051">INDEX(Def_Instancias_Equipamentos!$E$2:$E$4986, MATCH(K1051, Def_Instancias_Equipamentos!$D$2:$D$4986, 0), 1)</f>
        <v>SI-13M2</v>
      </c>
      <c r="I1051" s="8" t="str">
        <f aca="false" t="array" ref="I1051:I1051">INDEX(Def_Instancias_Equipamentos!$E$2:$E$4986, MATCH(L1051, Def_Instancias_Equipamentos!$D$2:$D$4986, 0), 1)</f>
        <v>SI-13M2</v>
      </c>
      <c r="J1051" s="8" t="str">
        <f aca="false">IF(H1051=I1051, "INTERNO", "EXTERNO")</f>
        <v>INTERNO</v>
      </c>
      <c r="K1051" s="9" t="str">
        <f aca="false">Def_Instancias_Equipamentos!$D$473</f>
        <v>SI-13M2:DI-BPMPkup</v>
      </c>
      <c r="L1051" s="4" t="str">
        <f aca="false">Def_Instancias_Equipamentos!$D$995</f>
        <v>SI-13M2:DI-BPMSigPatch</v>
      </c>
      <c r="M1051" s="10" t="s">
        <v>72</v>
      </c>
      <c r="N1051" s="17" t="s">
        <v>86</v>
      </c>
      <c r="O1051" s="9" t="str">
        <f aca="false">Def_Sistemas_Conectores_Cabos!$B$8</f>
        <v>SMA-RP 50-ohm</v>
      </c>
      <c r="P1051" s="4" t="str">
        <f aca="false">Def_Sistemas_Conectores_Cabos!$B$8</f>
        <v>SMA-RP 50-ohm</v>
      </c>
      <c r="Q1051" s="8" t="s">
        <v>87</v>
      </c>
      <c r="R1051" s="11" t="n">
        <v>0.5</v>
      </c>
      <c r="S1051" s="11" t="n">
        <v>0.5</v>
      </c>
      <c r="T1051" s="4" t="str">
        <f aca="false">Def_Sistemas_Conectores_Cabos!$C$8</f>
        <v>Cabo coaxial semi-rígido</v>
      </c>
      <c r="U1051" s="18"/>
      <c r="V1051" s="13"/>
    </row>
    <row r="1052" customFormat="false" ht="15.75" hidden="true" customHeight="true" outlineLevel="0" collapsed="false">
      <c r="A1052" s="4" t="str">
        <f aca="false">Def_Sistemas_Conectores_Cabos!$A$22</f>
        <v>BPM de elétrons</v>
      </c>
      <c r="B1052" s="5" t="str">
        <f aca="false">Datas_Entregas!$A$3</f>
        <v>BTS/Anel</v>
      </c>
      <c r="C1052" s="6" t="n">
        <f aca="false" t="array" ref="C1052:C1052">INDEX(Datas_Entregas!$B$2:$B$100, MATCH(B1052, Datas_Entregas!$A$2:$A$100, 0), 1)</f>
        <v>43296</v>
      </c>
      <c r="D1052" s="5" t="str">
        <f aca="false">Def_Status_Montagem!$A$4</f>
        <v>Comprado / Esperando entrega</v>
      </c>
      <c r="E1052" s="4" t="str">
        <f aca="false">Def_Status_Montagem!$B$4</f>
        <v>Contratada (inclui etiqueta)</v>
      </c>
      <c r="F1052" s="7"/>
      <c r="G1052" s="8"/>
      <c r="H1052" s="7" t="str">
        <f aca="false" t="array" ref="H1052:H1052">INDEX(Def_Instancias_Equipamentos!$E$2:$E$4986, MATCH(K1052, Def_Instancias_Equipamentos!$D$2:$D$4986, 0), 1)</f>
        <v>SI-13SA</v>
      </c>
      <c r="I1052" s="8" t="str">
        <f aca="false" t="array" ref="I1052:I1052">INDEX(Def_Instancias_Equipamentos!$E$2:$E$4986, MATCH(L1052, Def_Instancias_Equipamentos!$D$2:$D$4986, 0), 1)</f>
        <v>SI-13SA</v>
      </c>
      <c r="J1052" s="8" t="str">
        <f aca="false">IF(H1052=I1052, "INTERNO", "EXTERNO")</f>
        <v>INTERNO</v>
      </c>
      <c r="K1052" s="9" t="str">
        <f aca="false">Def_Instancias_Equipamentos!$D$554</f>
        <v>SI-13SA:DI-BPMPkup-1</v>
      </c>
      <c r="L1052" s="4" t="str">
        <f aca="false">Def_Instancias_Equipamentos!$D$1076</f>
        <v>SI-13SA:DI-BPMSigPatch-1</v>
      </c>
      <c r="M1052" s="10" t="s">
        <v>72</v>
      </c>
      <c r="N1052" s="17" t="s">
        <v>86</v>
      </c>
      <c r="O1052" s="9" t="str">
        <f aca="false">Def_Sistemas_Conectores_Cabos!$B$8</f>
        <v>SMA-RP 50-ohm</v>
      </c>
      <c r="P1052" s="4" t="str">
        <f aca="false">Def_Sistemas_Conectores_Cabos!$B$8</f>
        <v>SMA-RP 50-ohm</v>
      </c>
      <c r="Q1052" s="8" t="s">
        <v>87</v>
      </c>
      <c r="R1052" s="11" t="n">
        <v>0.5</v>
      </c>
      <c r="S1052" s="11" t="n">
        <v>0.5</v>
      </c>
      <c r="T1052" s="4" t="str">
        <f aca="false">Def_Sistemas_Conectores_Cabos!$C$8</f>
        <v>Cabo coaxial semi-rígido</v>
      </c>
      <c r="U1052" s="18"/>
      <c r="V1052" s="13"/>
    </row>
    <row r="1053" customFormat="false" ht="15.75" hidden="true" customHeight="true" outlineLevel="0" collapsed="false">
      <c r="A1053" s="4" t="str">
        <f aca="false">Def_Sistemas_Conectores_Cabos!$A$22</f>
        <v>BPM de elétrons</v>
      </c>
      <c r="B1053" s="5" t="str">
        <f aca="false">Datas_Entregas!$A$3</f>
        <v>BTS/Anel</v>
      </c>
      <c r="C1053" s="6" t="n">
        <f aca="false" t="array" ref="C1053:C1053">INDEX(Datas_Entregas!$B$2:$B$100, MATCH(B1053, Datas_Entregas!$A$2:$A$100, 0), 1)</f>
        <v>43296</v>
      </c>
      <c r="D1053" s="5" t="str">
        <f aca="false">Def_Status_Montagem!$A$4</f>
        <v>Comprado / Esperando entrega</v>
      </c>
      <c r="E1053" s="4" t="str">
        <f aca="false">Def_Status_Montagem!$B$4</f>
        <v>Contratada (inclui etiqueta)</v>
      </c>
      <c r="F1053" s="7"/>
      <c r="G1053" s="8"/>
      <c r="H1053" s="7" t="str">
        <f aca="false" t="array" ref="H1053:H1053">INDEX(Def_Instancias_Equipamentos!$E$2:$E$4986, MATCH(K1053, Def_Instancias_Equipamentos!$D$2:$D$4986, 0), 1)</f>
        <v>SI-13SA</v>
      </c>
      <c r="I1053" s="8" t="str">
        <f aca="false" t="array" ref="I1053:I1053">INDEX(Def_Instancias_Equipamentos!$E$2:$E$4986, MATCH(L1053, Def_Instancias_Equipamentos!$D$2:$D$4986, 0), 1)</f>
        <v>SI-13SA</v>
      </c>
      <c r="J1053" s="8" t="str">
        <f aca="false">IF(H1053=I1053, "INTERNO", "EXTERNO")</f>
        <v>INTERNO</v>
      </c>
      <c r="K1053" s="9" t="str">
        <f aca="false">Def_Instancias_Equipamentos!$D$555</f>
        <v>SI-13SA:DI-BPMPkup-2</v>
      </c>
      <c r="L1053" s="4" t="str">
        <f aca="false">Def_Instancias_Equipamentos!$D$1077</f>
        <v>SI-13SA:DI-BPMSigPatch-2</v>
      </c>
      <c r="M1053" s="10" t="s">
        <v>72</v>
      </c>
      <c r="N1053" s="17" t="s">
        <v>86</v>
      </c>
      <c r="O1053" s="9" t="str">
        <f aca="false">Def_Sistemas_Conectores_Cabos!$B$8</f>
        <v>SMA-RP 50-ohm</v>
      </c>
      <c r="P1053" s="4" t="str">
        <f aca="false">Def_Sistemas_Conectores_Cabos!$B$8</f>
        <v>SMA-RP 50-ohm</v>
      </c>
      <c r="Q1053" s="8" t="s">
        <v>87</v>
      </c>
      <c r="R1053" s="11" t="n">
        <v>0.5</v>
      </c>
      <c r="S1053" s="11" t="n">
        <v>0.5</v>
      </c>
      <c r="T1053" s="4" t="str">
        <f aca="false">Def_Sistemas_Conectores_Cabos!$C$8</f>
        <v>Cabo coaxial semi-rígido</v>
      </c>
      <c r="U1053" s="18"/>
      <c r="V1053" s="13"/>
    </row>
    <row r="1054" customFormat="false" ht="15.75" hidden="true" customHeight="true" outlineLevel="0" collapsed="false">
      <c r="A1054" s="4" t="str">
        <f aca="false">Def_Sistemas_Conectores_Cabos!$A$22</f>
        <v>BPM de elétrons</v>
      </c>
      <c r="B1054" s="5" t="str">
        <f aca="false">Datas_Entregas!$A$3</f>
        <v>BTS/Anel</v>
      </c>
      <c r="C1054" s="6" t="n">
        <f aca="false" t="array" ref="C1054:C1054">INDEX(Datas_Entregas!$B$2:$B$100, MATCH(B1054, Datas_Entregas!$A$2:$A$100, 0), 1)</f>
        <v>43296</v>
      </c>
      <c r="D1054" s="5" t="str">
        <f aca="false">Def_Status_Montagem!$A$4</f>
        <v>Comprado / Esperando entrega</v>
      </c>
      <c r="E1054" s="4" t="str">
        <f aca="false">Def_Status_Montagem!$B$4</f>
        <v>Contratada (inclui etiqueta)</v>
      </c>
      <c r="F1054" s="7"/>
      <c r="G1054" s="8"/>
      <c r="H1054" s="7" t="str">
        <f aca="false" t="array" ref="H1054:H1054">INDEX(Def_Instancias_Equipamentos!$E$2:$E$4986, MATCH(K1054, Def_Instancias_Equipamentos!$D$2:$D$4986, 0), 1)</f>
        <v>SI-14C1</v>
      </c>
      <c r="I1054" s="8" t="str">
        <f aca="false" t="array" ref="I1054:I1054">INDEX(Def_Instancias_Equipamentos!$E$2:$E$4986, MATCH(L1054, Def_Instancias_Equipamentos!$D$2:$D$4986, 0), 1)</f>
        <v>SI-14C1</v>
      </c>
      <c r="J1054" s="8" t="str">
        <f aca="false">IF(H1054=I1054, "INTERNO", "EXTERNO")</f>
        <v>INTERNO</v>
      </c>
      <c r="K1054" s="9" t="str">
        <f aca="false">Def_Instancias_Equipamentos!$D$474</f>
        <v>SI-14C1:DI-BPMPkup-1</v>
      </c>
      <c r="L1054" s="4" t="str">
        <f aca="false">Def_Instancias_Equipamentos!$D$996</f>
        <v>SI-14C1:DI-BPMSigPatch-1</v>
      </c>
      <c r="M1054" s="10" t="s">
        <v>72</v>
      </c>
      <c r="N1054" s="17" t="s">
        <v>86</v>
      </c>
      <c r="O1054" s="9" t="str">
        <f aca="false">Def_Sistemas_Conectores_Cabos!$B$8</f>
        <v>SMA-RP 50-ohm</v>
      </c>
      <c r="P1054" s="4" t="str">
        <f aca="false">Def_Sistemas_Conectores_Cabos!$B$8</f>
        <v>SMA-RP 50-ohm</v>
      </c>
      <c r="Q1054" s="8" t="s">
        <v>87</v>
      </c>
      <c r="R1054" s="11" t="n">
        <v>0.5</v>
      </c>
      <c r="S1054" s="11" t="n">
        <v>0.5</v>
      </c>
      <c r="T1054" s="4" t="str">
        <f aca="false">Def_Sistemas_Conectores_Cabos!$C$8</f>
        <v>Cabo coaxial semi-rígido</v>
      </c>
      <c r="U1054" s="18"/>
      <c r="V1054" s="13"/>
    </row>
    <row r="1055" customFormat="false" ht="15.75" hidden="true" customHeight="true" outlineLevel="0" collapsed="false">
      <c r="A1055" s="4" t="str">
        <f aca="false">Def_Sistemas_Conectores_Cabos!$A$22</f>
        <v>BPM de elétrons</v>
      </c>
      <c r="B1055" s="5" t="str">
        <f aca="false">Datas_Entregas!$A$3</f>
        <v>BTS/Anel</v>
      </c>
      <c r="C1055" s="6" t="n">
        <f aca="false" t="array" ref="C1055:C1055">INDEX(Datas_Entregas!$B$2:$B$100, MATCH(B1055, Datas_Entregas!$A$2:$A$100, 0), 1)</f>
        <v>43296</v>
      </c>
      <c r="D1055" s="5" t="str">
        <f aca="false">Def_Status_Montagem!$A$4</f>
        <v>Comprado / Esperando entrega</v>
      </c>
      <c r="E1055" s="4" t="str">
        <f aca="false">Def_Status_Montagem!$B$4</f>
        <v>Contratada (inclui etiqueta)</v>
      </c>
      <c r="F1055" s="7"/>
      <c r="G1055" s="8"/>
      <c r="H1055" s="7" t="str">
        <f aca="false" t="array" ref="H1055:H1055">INDEX(Def_Instancias_Equipamentos!$E$2:$E$4986, MATCH(K1055, Def_Instancias_Equipamentos!$D$2:$D$4986, 0), 1)</f>
        <v>SI-14C1</v>
      </c>
      <c r="I1055" s="8" t="str">
        <f aca="false" t="array" ref="I1055:I1055">INDEX(Def_Instancias_Equipamentos!$E$2:$E$4986, MATCH(L1055, Def_Instancias_Equipamentos!$D$2:$D$4986, 0), 1)</f>
        <v>SI-14C1</v>
      </c>
      <c r="J1055" s="8" t="str">
        <f aca="false">IF(H1055=I1055, "INTERNO", "EXTERNO")</f>
        <v>INTERNO</v>
      </c>
      <c r="K1055" s="9" t="str">
        <f aca="false">Def_Instancias_Equipamentos!$D$475</f>
        <v>SI-14C1:DI-BPMPkup-2</v>
      </c>
      <c r="L1055" s="4" t="str">
        <f aca="false">Def_Instancias_Equipamentos!$D$997</f>
        <v>SI-14C1:DI-BPMSigPatch-2</v>
      </c>
      <c r="M1055" s="10" t="s">
        <v>72</v>
      </c>
      <c r="N1055" s="17" t="s">
        <v>86</v>
      </c>
      <c r="O1055" s="9" t="str">
        <f aca="false">Def_Sistemas_Conectores_Cabos!$B$8</f>
        <v>SMA-RP 50-ohm</v>
      </c>
      <c r="P1055" s="4" t="str">
        <f aca="false">Def_Sistemas_Conectores_Cabos!$B$8</f>
        <v>SMA-RP 50-ohm</v>
      </c>
      <c r="Q1055" s="8" t="s">
        <v>87</v>
      </c>
      <c r="R1055" s="11" t="n">
        <v>0.5</v>
      </c>
      <c r="S1055" s="11" t="n">
        <v>0.5</v>
      </c>
      <c r="T1055" s="4" t="str">
        <f aca="false">Def_Sistemas_Conectores_Cabos!$C$8</f>
        <v>Cabo coaxial semi-rígido</v>
      </c>
      <c r="U1055" s="18"/>
      <c r="V1055" s="13"/>
    </row>
    <row r="1056" customFormat="false" ht="15.75" hidden="true" customHeight="true" outlineLevel="0" collapsed="false">
      <c r="A1056" s="4" t="str">
        <f aca="false">Def_Sistemas_Conectores_Cabos!$A$22</f>
        <v>BPM de elétrons</v>
      </c>
      <c r="B1056" s="5" t="str">
        <f aca="false">Datas_Entregas!$A$3</f>
        <v>BTS/Anel</v>
      </c>
      <c r="C1056" s="6" t="n">
        <f aca="false" t="array" ref="C1056:C1056">INDEX(Datas_Entregas!$B$2:$B$100, MATCH(B1056, Datas_Entregas!$A$2:$A$100, 0), 1)</f>
        <v>43296</v>
      </c>
      <c r="D1056" s="5" t="str">
        <f aca="false">Def_Status_Montagem!$A$4</f>
        <v>Comprado / Esperando entrega</v>
      </c>
      <c r="E1056" s="4" t="str">
        <f aca="false">Def_Status_Montagem!$B$4</f>
        <v>Contratada (inclui etiqueta)</v>
      </c>
      <c r="F1056" s="7"/>
      <c r="G1056" s="8"/>
      <c r="H1056" s="7" t="str">
        <f aca="false" t="array" ref="H1056:H1056">INDEX(Def_Instancias_Equipamentos!$E$2:$E$4986, MATCH(K1056, Def_Instancias_Equipamentos!$D$2:$D$4986, 0), 1)</f>
        <v>SI-14C2</v>
      </c>
      <c r="I1056" s="8" t="str">
        <f aca="false" t="array" ref="I1056:I1056">INDEX(Def_Instancias_Equipamentos!$E$2:$E$4986, MATCH(L1056, Def_Instancias_Equipamentos!$D$2:$D$4986, 0), 1)</f>
        <v>SI-14C2</v>
      </c>
      <c r="J1056" s="8" t="str">
        <f aca="false">IF(H1056=I1056, "INTERNO", "EXTERNO")</f>
        <v>INTERNO</v>
      </c>
      <c r="K1056" s="9" t="str">
        <f aca="false">Def_Instancias_Equipamentos!$D$476</f>
        <v>SI-14C2:DI-BPMPkup</v>
      </c>
      <c r="L1056" s="4" t="str">
        <f aca="false">Def_Instancias_Equipamentos!$D$998</f>
        <v>SI-14C2:DI-BPMSigPatch</v>
      </c>
      <c r="M1056" s="10" t="s">
        <v>72</v>
      </c>
      <c r="N1056" s="17" t="s">
        <v>86</v>
      </c>
      <c r="O1056" s="9" t="str">
        <f aca="false">Def_Sistemas_Conectores_Cabos!$B$8</f>
        <v>SMA-RP 50-ohm</v>
      </c>
      <c r="P1056" s="4" t="str">
        <f aca="false">Def_Sistemas_Conectores_Cabos!$B$8</f>
        <v>SMA-RP 50-ohm</v>
      </c>
      <c r="Q1056" s="8" t="s">
        <v>87</v>
      </c>
      <c r="R1056" s="11" t="n">
        <v>0.5</v>
      </c>
      <c r="S1056" s="11" t="n">
        <v>0.5</v>
      </c>
      <c r="T1056" s="4" t="str">
        <f aca="false">Def_Sistemas_Conectores_Cabos!$C$8</f>
        <v>Cabo coaxial semi-rígido</v>
      </c>
      <c r="U1056" s="18"/>
      <c r="V1056" s="13"/>
    </row>
    <row r="1057" customFormat="false" ht="15.75" hidden="true" customHeight="true" outlineLevel="0" collapsed="false">
      <c r="A1057" s="4" t="str">
        <f aca="false">Def_Sistemas_Conectores_Cabos!$A$22</f>
        <v>BPM de elétrons</v>
      </c>
      <c r="B1057" s="5" t="str">
        <f aca="false">Datas_Entregas!$A$3</f>
        <v>BTS/Anel</v>
      </c>
      <c r="C1057" s="6" t="n">
        <f aca="false" t="array" ref="C1057:C1057">INDEX(Datas_Entregas!$B$2:$B$100, MATCH(B1057, Datas_Entregas!$A$2:$A$100, 0), 1)</f>
        <v>43296</v>
      </c>
      <c r="D1057" s="5" t="str">
        <f aca="false">Def_Status_Montagem!$A$4</f>
        <v>Comprado / Esperando entrega</v>
      </c>
      <c r="E1057" s="4" t="str">
        <f aca="false">Def_Status_Montagem!$B$4</f>
        <v>Contratada (inclui etiqueta)</v>
      </c>
      <c r="F1057" s="7"/>
      <c r="G1057" s="8"/>
      <c r="H1057" s="7" t="str">
        <f aca="false" t="array" ref="H1057:H1057">INDEX(Def_Instancias_Equipamentos!$E$2:$E$4986, MATCH(K1057, Def_Instancias_Equipamentos!$D$2:$D$4986, 0), 1)</f>
        <v>SI-14C3</v>
      </c>
      <c r="I1057" s="8" t="str">
        <f aca="false" t="array" ref="I1057:I1057">INDEX(Def_Instancias_Equipamentos!$E$2:$E$4986, MATCH(L1057, Def_Instancias_Equipamentos!$D$2:$D$4986, 0), 1)</f>
        <v>SI-14C3</v>
      </c>
      <c r="J1057" s="8" t="str">
        <f aca="false">IF(H1057=I1057, "INTERNO", "EXTERNO")</f>
        <v>INTERNO</v>
      </c>
      <c r="K1057" s="9" t="str">
        <f aca="false">Def_Instancias_Equipamentos!$D$477</f>
        <v>SI-14C3:DI-BPMPkup-1</v>
      </c>
      <c r="L1057" s="4" t="str">
        <f aca="false">Def_Instancias_Equipamentos!$D$999</f>
        <v>SI-14C3:DI-BPMSigPatch-1</v>
      </c>
      <c r="M1057" s="10" t="s">
        <v>72</v>
      </c>
      <c r="N1057" s="17" t="s">
        <v>86</v>
      </c>
      <c r="O1057" s="9" t="str">
        <f aca="false">Def_Sistemas_Conectores_Cabos!$B$8</f>
        <v>SMA-RP 50-ohm</v>
      </c>
      <c r="P1057" s="4" t="str">
        <f aca="false">Def_Sistemas_Conectores_Cabos!$B$8</f>
        <v>SMA-RP 50-ohm</v>
      </c>
      <c r="Q1057" s="8" t="s">
        <v>87</v>
      </c>
      <c r="R1057" s="11" t="n">
        <v>0.5</v>
      </c>
      <c r="S1057" s="11" t="n">
        <v>0.5</v>
      </c>
      <c r="T1057" s="4" t="str">
        <f aca="false">Def_Sistemas_Conectores_Cabos!$C$8</f>
        <v>Cabo coaxial semi-rígido</v>
      </c>
      <c r="U1057" s="18"/>
      <c r="V1057" s="13"/>
    </row>
    <row r="1058" customFormat="false" ht="15.75" hidden="true" customHeight="true" outlineLevel="0" collapsed="false">
      <c r="A1058" s="4" t="str">
        <f aca="false">Def_Sistemas_Conectores_Cabos!$A$22</f>
        <v>BPM de elétrons</v>
      </c>
      <c r="B1058" s="5" t="str">
        <f aca="false">Datas_Entregas!$A$3</f>
        <v>BTS/Anel</v>
      </c>
      <c r="C1058" s="6" t="n">
        <f aca="false" t="array" ref="C1058:C1058">INDEX(Datas_Entregas!$B$2:$B$100, MATCH(B1058, Datas_Entregas!$A$2:$A$100, 0), 1)</f>
        <v>43296</v>
      </c>
      <c r="D1058" s="5" t="str">
        <f aca="false">Def_Status_Montagem!$A$4</f>
        <v>Comprado / Esperando entrega</v>
      </c>
      <c r="E1058" s="4" t="str">
        <f aca="false">Def_Status_Montagem!$B$4</f>
        <v>Contratada (inclui etiqueta)</v>
      </c>
      <c r="F1058" s="7"/>
      <c r="G1058" s="8"/>
      <c r="H1058" s="7" t="str">
        <f aca="false" t="array" ref="H1058:H1058">INDEX(Def_Instancias_Equipamentos!$E$2:$E$4986, MATCH(K1058, Def_Instancias_Equipamentos!$D$2:$D$4986, 0), 1)</f>
        <v>SI-14C3</v>
      </c>
      <c r="I1058" s="8" t="str">
        <f aca="false" t="array" ref="I1058:I1058">INDEX(Def_Instancias_Equipamentos!$E$2:$E$4986, MATCH(L1058, Def_Instancias_Equipamentos!$D$2:$D$4986, 0), 1)</f>
        <v>SI-14C3</v>
      </c>
      <c r="J1058" s="8" t="str">
        <f aca="false">IF(H1058=I1058, "INTERNO", "EXTERNO")</f>
        <v>INTERNO</v>
      </c>
      <c r="K1058" s="9" t="str">
        <f aca="false">Def_Instancias_Equipamentos!$D$478</f>
        <v>SI-14C3:DI-BPMPkup-2</v>
      </c>
      <c r="L1058" s="4" t="str">
        <f aca="false">Def_Instancias_Equipamentos!$D$1000</f>
        <v>SI-14C3:DI-BPMSigPatch-2</v>
      </c>
      <c r="M1058" s="10" t="s">
        <v>72</v>
      </c>
      <c r="N1058" s="17" t="s">
        <v>86</v>
      </c>
      <c r="O1058" s="9" t="str">
        <f aca="false">Def_Sistemas_Conectores_Cabos!$B$8</f>
        <v>SMA-RP 50-ohm</v>
      </c>
      <c r="P1058" s="4" t="str">
        <f aca="false">Def_Sistemas_Conectores_Cabos!$B$8</f>
        <v>SMA-RP 50-ohm</v>
      </c>
      <c r="Q1058" s="8" t="s">
        <v>87</v>
      </c>
      <c r="R1058" s="11" t="n">
        <v>0.5</v>
      </c>
      <c r="S1058" s="11" t="n">
        <v>0.5</v>
      </c>
      <c r="T1058" s="4" t="str">
        <f aca="false">Def_Sistemas_Conectores_Cabos!$C$8</f>
        <v>Cabo coaxial semi-rígido</v>
      </c>
      <c r="U1058" s="18"/>
      <c r="V1058" s="13"/>
    </row>
    <row r="1059" customFormat="false" ht="15.75" hidden="true" customHeight="true" outlineLevel="0" collapsed="false">
      <c r="A1059" s="4" t="str">
        <f aca="false">Def_Sistemas_Conectores_Cabos!$A$22</f>
        <v>BPM de elétrons</v>
      </c>
      <c r="B1059" s="5" t="str">
        <f aca="false">Datas_Entregas!$A$3</f>
        <v>BTS/Anel</v>
      </c>
      <c r="C1059" s="6" t="n">
        <f aca="false" t="array" ref="C1059:C1059">INDEX(Datas_Entregas!$B$2:$B$100, MATCH(B1059, Datas_Entregas!$A$2:$A$100, 0), 1)</f>
        <v>43296</v>
      </c>
      <c r="D1059" s="5" t="str">
        <f aca="false">Def_Status_Montagem!$A$4</f>
        <v>Comprado / Esperando entrega</v>
      </c>
      <c r="E1059" s="4" t="str">
        <f aca="false">Def_Status_Montagem!$B$4</f>
        <v>Contratada (inclui etiqueta)</v>
      </c>
      <c r="F1059" s="7"/>
      <c r="G1059" s="8"/>
      <c r="H1059" s="7" t="str">
        <f aca="false" t="array" ref="H1059:H1059">INDEX(Def_Instancias_Equipamentos!$E$2:$E$4986, MATCH(K1059, Def_Instancias_Equipamentos!$D$2:$D$4986, 0), 1)</f>
        <v>SI-14C4</v>
      </c>
      <c r="I1059" s="8" t="str">
        <f aca="false" t="array" ref="I1059:I1059">INDEX(Def_Instancias_Equipamentos!$E$2:$E$4986, MATCH(L1059, Def_Instancias_Equipamentos!$D$2:$D$4986, 0), 1)</f>
        <v>SI-14C4</v>
      </c>
      <c r="J1059" s="8" t="str">
        <f aca="false">IF(H1059=I1059, "INTERNO", "EXTERNO")</f>
        <v>INTERNO</v>
      </c>
      <c r="K1059" s="9" t="str">
        <f aca="false">Def_Instancias_Equipamentos!$D$479</f>
        <v>SI-14C4:DI-BPMPkup</v>
      </c>
      <c r="L1059" s="4" t="str">
        <f aca="false">Def_Instancias_Equipamentos!$D$1001</f>
        <v>SI-14C4:DI-BPMSigPatch</v>
      </c>
      <c r="M1059" s="10" t="s">
        <v>72</v>
      </c>
      <c r="N1059" s="17" t="s">
        <v>86</v>
      </c>
      <c r="O1059" s="9" t="str">
        <f aca="false">Def_Sistemas_Conectores_Cabos!$B$8</f>
        <v>SMA-RP 50-ohm</v>
      </c>
      <c r="P1059" s="4" t="str">
        <f aca="false">Def_Sistemas_Conectores_Cabos!$B$8</f>
        <v>SMA-RP 50-ohm</v>
      </c>
      <c r="Q1059" s="8" t="s">
        <v>87</v>
      </c>
      <c r="R1059" s="11" t="n">
        <v>0.5</v>
      </c>
      <c r="S1059" s="11" t="n">
        <v>0.5</v>
      </c>
      <c r="T1059" s="4" t="str">
        <f aca="false">Def_Sistemas_Conectores_Cabos!$C$8</f>
        <v>Cabo coaxial semi-rígido</v>
      </c>
      <c r="U1059" s="18"/>
      <c r="V1059" s="13"/>
    </row>
    <row r="1060" customFormat="false" ht="15.75" hidden="true" customHeight="true" outlineLevel="0" collapsed="false">
      <c r="A1060" s="4" t="str">
        <f aca="false">Def_Sistemas_Conectores_Cabos!$A$22</f>
        <v>BPM de elétrons</v>
      </c>
      <c r="B1060" s="5" t="str">
        <f aca="false">Datas_Entregas!$A$3</f>
        <v>BTS/Anel</v>
      </c>
      <c r="C1060" s="6" t="n">
        <f aca="false" t="array" ref="C1060:C1060">INDEX(Datas_Entregas!$B$2:$B$100, MATCH(B1060, Datas_Entregas!$A$2:$A$100, 0), 1)</f>
        <v>43296</v>
      </c>
      <c r="D1060" s="5" t="str">
        <f aca="false">Def_Status_Montagem!$A$4</f>
        <v>Comprado / Esperando entrega</v>
      </c>
      <c r="E1060" s="4" t="str">
        <f aca="false">Def_Status_Montagem!$B$4</f>
        <v>Contratada (inclui etiqueta)</v>
      </c>
      <c r="F1060" s="7"/>
      <c r="G1060" s="8"/>
      <c r="H1060" s="7" t="str">
        <f aca="false" t="array" ref="H1060:H1060">INDEX(Def_Instancias_Equipamentos!$E$2:$E$4986, MATCH(K1060, Def_Instancias_Equipamentos!$D$2:$D$4986, 0), 1)</f>
        <v>SI-14M1</v>
      </c>
      <c r="I1060" s="8" t="str">
        <f aca="false" t="array" ref="I1060:I1060">INDEX(Def_Instancias_Equipamentos!$E$2:$E$4986, MATCH(L1060, Def_Instancias_Equipamentos!$D$2:$D$4986, 0), 1)</f>
        <v>SI-14M1</v>
      </c>
      <c r="J1060" s="8" t="str">
        <f aca="false">IF(H1060=I1060, "INTERNO", "EXTERNO")</f>
        <v>INTERNO</v>
      </c>
      <c r="K1060" s="9" t="str">
        <f aca="false">Def_Instancias_Equipamentos!$D$480</f>
        <v>SI-14M1:DI-BPMPkup</v>
      </c>
      <c r="L1060" s="4" t="str">
        <f aca="false">Def_Instancias_Equipamentos!$D$1002</f>
        <v>SI-14M1:DI-BPMSigPatch</v>
      </c>
      <c r="M1060" s="10" t="s">
        <v>72</v>
      </c>
      <c r="N1060" s="17" t="s">
        <v>86</v>
      </c>
      <c r="O1060" s="9" t="str">
        <f aca="false">Def_Sistemas_Conectores_Cabos!$B$8</f>
        <v>SMA-RP 50-ohm</v>
      </c>
      <c r="P1060" s="4" t="str">
        <f aca="false">Def_Sistemas_Conectores_Cabos!$B$8</f>
        <v>SMA-RP 50-ohm</v>
      </c>
      <c r="Q1060" s="8" t="s">
        <v>87</v>
      </c>
      <c r="R1060" s="11" t="n">
        <v>0.5</v>
      </c>
      <c r="S1060" s="11" t="n">
        <v>0.5</v>
      </c>
      <c r="T1060" s="4" t="str">
        <f aca="false">Def_Sistemas_Conectores_Cabos!$C$8</f>
        <v>Cabo coaxial semi-rígido</v>
      </c>
      <c r="U1060" s="18"/>
      <c r="V1060" s="13"/>
    </row>
    <row r="1061" customFormat="false" ht="15.75" hidden="true" customHeight="true" outlineLevel="0" collapsed="false">
      <c r="A1061" s="4" t="str">
        <f aca="false">Def_Sistemas_Conectores_Cabos!$A$22</f>
        <v>BPM de elétrons</v>
      </c>
      <c r="B1061" s="5" t="str">
        <f aca="false">Datas_Entregas!$A$3</f>
        <v>BTS/Anel</v>
      </c>
      <c r="C1061" s="6" t="n">
        <f aca="false" t="array" ref="C1061:C1061">INDEX(Datas_Entregas!$B$2:$B$100, MATCH(B1061, Datas_Entregas!$A$2:$A$100, 0), 1)</f>
        <v>43296</v>
      </c>
      <c r="D1061" s="5" t="str">
        <f aca="false">Def_Status_Montagem!$A$4</f>
        <v>Comprado / Esperando entrega</v>
      </c>
      <c r="E1061" s="4" t="str">
        <f aca="false">Def_Status_Montagem!$B$4</f>
        <v>Contratada (inclui etiqueta)</v>
      </c>
      <c r="F1061" s="7"/>
      <c r="G1061" s="8"/>
      <c r="H1061" s="7" t="str">
        <f aca="false" t="array" ref="H1061:H1061">INDEX(Def_Instancias_Equipamentos!$E$2:$E$4986, MATCH(K1061, Def_Instancias_Equipamentos!$D$2:$D$4986, 0), 1)</f>
        <v>SI-14M2</v>
      </c>
      <c r="I1061" s="8" t="str">
        <f aca="false" t="array" ref="I1061:I1061">INDEX(Def_Instancias_Equipamentos!$E$2:$E$4986, MATCH(L1061, Def_Instancias_Equipamentos!$D$2:$D$4986, 0), 1)</f>
        <v>SI-14M2</v>
      </c>
      <c r="J1061" s="8" t="str">
        <f aca="false">IF(H1061=I1061, "INTERNO", "EXTERNO")</f>
        <v>INTERNO</v>
      </c>
      <c r="K1061" s="9" t="str">
        <f aca="false">Def_Instancias_Equipamentos!$D$481</f>
        <v>SI-14M2:DI-BPMPkup</v>
      </c>
      <c r="L1061" s="4" t="str">
        <f aca="false">Def_Instancias_Equipamentos!$D$1003</f>
        <v>SI-14M2:DI-BPMSigPatch</v>
      </c>
      <c r="M1061" s="10" t="s">
        <v>72</v>
      </c>
      <c r="N1061" s="17" t="s">
        <v>86</v>
      </c>
      <c r="O1061" s="9" t="str">
        <f aca="false">Def_Sistemas_Conectores_Cabos!$B$8</f>
        <v>SMA-RP 50-ohm</v>
      </c>
      <c r="P1061" s="4" t="str">
        <f aca="false">Def_Sistemas_Conectores_Cabos!$B$8</f>
        <v>SMA-RP 50-ohm</v>
      </c>
      <c r="Q1061" s="8" t="s">
        <v>87</v>
      </c>
      <c r="R1061" s="11" t="n">
        <v>0.5</v>
      </c>
      <c r="S1061" s="11" t="n">
        <v>0.5</v>
      </c>
      <c r="T1061" s="4" t="str">
        <f aca="false">Def_Sistemas_Conectores_Cabos!$C$8</f>
        <v>Cabo coaxial semi-rígido</v>
      </c>
      <c r="U1061" s="18"/>
      <c r="V1061" s="13"/>
    </row>
    <row r="1062" customFormat="false" ht="15.75" hidden="true" customHeight="true" outlineLevel="0" collapsed="false">
      <c r="A1062" s="4" t="str">
        <f aca="false">Def_Sistemas_Conectores_Cabos!$A$22</f>
        <v>BPM de elétrons</v>
      </c>
      <c r="B1062" s="5" t="str">
        <f aca="false">Datas_Entregas!$A$3</f>
        <v>BTS/Anel</v>
      </c>
      <c r="C1062" s="6" t="n">
        <f aca="false" t="array" ref="C1062:C1062">INDEX(Datas_Entregas!$B$2:$B$100, MATCH(B1062, Datas_Entregas!$A$2:$A$100, 0), 1)</f>
        <v>43296</v>
      </c>
      <c r="D1062" s="5" t="str">
        <f aca="false">Def_Status_Montagem!$A$4</f>
        <v>Comprado / Esperando entrega</v>
      </c>
      <c r="E1062" s="4" t="str">
        <f aca="false">Def_Status_Montagem!$B$4</f>
        <v>Contratada (inclui etiqueta)</v>
      </c>
      <c r="F1062" s="7"/>
      <c r="G1062" s="8"/>
      <c r="H1062" s="7" t="str">
        <f aca="false" t="array" ref="H1062:H1062">INDEX(Def_Instancias_Equipamentos!$E$2:$E$4986, MATCH(K1062, Def_Instancias_Equipamentos!$D$2:$D$4986, 0), 1)</f>
        <v>SI-14SB</v>
      </c>
      <c r="I1062" s="8" t="str">
        <f aca="false" t="array" ref="I1062:I1062">INDEX(Def_Instancias_Equipamentos!$E$2:$E$4986, MATCH(L1062, Def_Instancias_Equipamentos!$D$2:$D$4986, 0), 1)</f>
        <v>SI-14SB</v>
      </c>
      <c r="J1062" s="8" t="str">
        <f aca="false">IF(H1062=I1062, "INTERNO", "EXTERNO")</f>
        <v>INTERNO</v>
      </c>
      <c r="K1062" s="9" t="str">
        <f aca="false">Def_Instancias_Equipamentos!$D$556</f>
        <v>SI-14SB:DI-BPMPkup-1</v>
      </c>
      <c r="L1062" s="4" t="str">
        <f aca="false">Def_Instancias_Equipamentos!$D$1078</f>
        <v>SI-14SB:DI-BPMSigPatch-1</v>
      </c>
      <c r="M1062" s="10" t="s">
        <v>72</v>
      </c>
      <c r="N1062" s="17" t="s">
        <v>86</v>
      </c>
      <c r="O1062" s="9" t="str">
        <f aca="false">Def_Sistemas_Conectores_Cabos!$B$8</f>
        <v>SMA-RP 50-ohm</v>
      </c>
      <c r="P1062" s="4" t="str">
        <f aca="false">Def_Sistemas_Conectores_Cabos!$B$8</f>
        <v>SMA-RP 50-ohm</v>
      </c>
      <c r="Q1062" s="8" t="s">
        <v>87</v>
      </c>
      <c r="R1062" s="11" t="n">
        <v>0.5</v>
      </c>
      <c r="S1062" s="11" t="n">
        <v>0.5</v>
      </c>
      <c r="T1062" s="4" t="str">
        <f aca="false">Def_Sistemas_Conectores_Cabos!$C$8</f>
        <v>Cabo coaxial semi-rígido</v>
      </c>
      <c r="U1062" s="18"/>
      <c r="V1062" s="13"/>
    </row>
    <row r="1063" customFormat="false" ht="15.75" hidden="true" customHeight="true" outlineLevel="0" collapsed="false">
      <c r="A1063" s="4" t="str">
        <f aca="false">Def_Sistemas_Conectores_Cabos!$A$22</f>
        <v>BPM de elétrons</v>
      </c>
      <c r="B1063" s="5" t="str">
        <f aca="false">Datas_Entregas!$A$3</f>
        <v>BTS/Anel</v>
      </c>
      <c r="C1063" s="6" t="n">
        <f aca="false" t="array" ref="C1063:C1063">INDEX(Datas_Entregas!$B$2:$B$100, MATCH(B1063, Datas_Entregas!$A$2:$A$100, 0), 1)</f>
        <v>43296</v>
      </c>
      <c r="D1063" s="5" t="str">
        <f aca="false">Def_Status_Montagem!$A$4</f>
        <v>Comprado / Esperando entrega</v>
      </c>
      <c r="E1063" s="4" t="str">
        <f aca="false">Def_Status_Montagem!$B$4</f>
        <v>Contratada (inclui etiqueta)</v>
      </c>
      <c r="F1063" s="7"/>
      <c r="G1063" s="8"/>
      <c r="H1063" s="7" t="str">
        <f aca="false" t="array" ref="H1063:H1063">INDEX(Def_Instancias_Equipamentos!$E$2:$E$4986, MATCH(K1063, Def_Instancias_Equipamentos!$D$2:$D$4986, 0), 1)</f>
        <v>SI-14SB</v>
      </c>
      <c r="I1063" s="8" t="str">
        <f aca="false" t="array" ref="I1063:I1063">INDEX(Def_Instancias_Equipamentos!$E$2:$E$4986, MATCH(L1063, Def_Instancias_Equipamentos!$D$2:$D$4986, 0), 1)</f>
        <v>SI-14SB</v>
      </c>
      <c r="J1063" s="8" t="str">
        <f aca="false">IF(H1063=I1063, "INTERNO", "EXTERNO")</f>
        <v>INTERNO</v>
      </c>
      <c r="K1063" s="9" t="str">
        <f aca="false">Def_Instancias_Equipamentos!$D$557</f>
        <v>SI-14SB:DI-BPMPkup-2</v>
      </c>
      <c r="L1063" s="4" t="str">
        <f aca="false">Def_Instancias_Equipamentos!$D$1079</f>
        <v>SI-14SB:DI-BPMSigPatch-2</v>
      </c>
      <c r="M1063" s="10" t="s">
        <v>72</v>
      </c>
      <c r="N1063" s="17" t="s">
        <v>86</v>
      </c>
      <c r="O1063" s="9" t="str">
        <f aca="false">Def_Sistemas_Conectores_Cabos!$B$8</f>
        <v>SMA-RP 50-ohm</v>
      </c>
      <c r="P1063" s="4" t="str">
        <f aca="false">Def_Sistemas_Conectores_Cabos!$B$8</f>
        <v>SMA-RP 50-ohm</v>
      </c>
      <c r="Q1063" s="8" t="s">
        <v>87</v>
      </c>
      <c r="R1063" s="11" t="n">
        <v>0.5</v>
      </c>
      <c r="S1063" s="11" t="n">
        <v>0.5</v>
      </c>
      <c r="T1063" s="4" t="str">
        <f aca="false">Def_Sistemas_Conectores_Cabos!$C$8</f>
        <v>Cabo coaxial semi-rígido</v>
      </c>
      <c r="U1063" s="18"/>
      <c r="V1063" s="13"/>
    </row>
    <row r="1064" customFormat="false" ht="15.75" hidden="true" customHeight="true" outlineLevel="0" collapsed="false">
      <c r="A1064" s="4" t="str">
        <f aca="false">Def_Sistemas_Conectores_Cabos!$A$22</f>
        <v>BPM de elétrons</v>
      </c>
      <c r="B1064" s="5" t="str">
        <f aca="false">Datas_Entregas!$A$3</f>
        <v>BTS/Anel</v>
      </c>
      <c r="C1064" s="6" t="n">
        <f aca="false" t="array" ref="C1064:C1064">INDEX(Datas_Entregas!$B$2:$B$100, MATCH(B1064, Datas_Entregas!$A$2:$A$100, 0), 1)</f>
        <v>43296</v>
      </c>
      <c r="D1064" s="5" t="str">
        <f aca="false">Def_Status_Montagem!$A$4</f>
        <v>Comprado / Esperando entrega</v>
      </c>
      <c r="E1064" s="4" t="str">
        <f aca="false">Def_Status_Montagem!$B$4</f>
        <v>Contratada (inclui etiqueta)</v>
      </c>
      <c r="F1064" s="7"/>
      <c r="G1064" s="8"/>
      <c r="H1064" s="7" t="str">
        <f aca="false" t="array" ref="H1064:H1064">INDEX(Def_Instancias_Equipamentos!$E$2:$E$4986, MATCH(K1064, Def_Instancias_Equipamentos!$D$2:$D$4986, 0), 1)</f>
        <v>SI-15C1</v>
      </c>
      <c r="I1064" s="8" t="str">
        <f aca="false" t="array" ref="I1064:I1064">INDEX(Def_Instancias_Equipamentos!$E$2:$E$4986, MATCH(L1064, Def_Instancias_Equipamentos!$D$2:$D$4986, 0), 1)</f>
        <v>SI-15C1</v>
      </c>
      <c r="J1064" s="8" t="str">
        <f aca="false">IF(H1064=I1064, "INTERNO", "EXTERNO")</f>
        <v>INTERNO</v>
      </c>
      <c r="K1064" s="9" t="str">
        <f aca="false">Def_Instancias_Equipamentos!$D$482</f>
        <v>SI-15C1:DI-BPMPkup-1</v>
      </c>
      <c r="L1064" s="4" t="str">
        <f aca="false">Def_Instancias_Equipamentos!$D$1004</f>
        <v>SI-15C1:DI-BPMSigPatch-1</v>
      </c>
      <c r="M1064" s="10" t="s">
        <v>72</v>
      </c>
      <c r="N1064" s="17" t="s">
        <v>86</v>
      </c>
      <c r="O1064" s="9" t="str">
        <f aca="false">Def_Sistemas_Conectores_Cabos!$B$8</f>
        <v>SMA-RP 50-ohm</v>
      </c>
      <c r="P1064" s="4" t="str">
        <f aca="false">Def_Sistemas_Conectores_Cabos!$B$8</f>
        <v>SMA-RP 50-ohm</v>
      </c>
      <c r="Q1064" s="8" t="s">
        <v>87</v>
      </c>
      <c r="R1064" s="11" t="n">
        <v>0.5</v>
      </c>
      <c r="S1064" s="11" t="n">
        <v>0.5</v>
      </c>
      <c r="T1064" s="4" t="str">
        <f aca="false">Def_Sistemas_Conectores_Cabos!$C$8</f>
        <v>Cabo coaxial semi-rígido</v>
      </c>
      <c r="U1064" s="18"/>
      <c r="V1064" s="13"/>
    </row>
    <row r="1065" customFormat="false" ht="15.75" hidden="true" customHeight="true" outlineLevel="0" collapsed="false">
      <c r="A1065" s="4" t="str">
        <f aca="false">Def_Sistemas_Conectores_Cabos!$A$22</f>
        <v>BPM de elétrons</v>
      </c>
      <c r="B1065" s="5" t="str">
        <f aca="false">Datas_Entregas!$A$3</f>
        <v>BTS/Anel</v>
      </c>
      <c r="C1065" s="6" t="n">
        <f aca="false" t="array" ref="C1065:C1065">INDEX(Datas_Entregas!$B$2:$B$100, MATCH(B1065, Datas_Entregas!$A$2:$A$100, 0), 1)</f>
        <v>43296</v>
      </c>
      <c r="D1065" s="5" t="str">
        <f aca="false">Def_Status_Montagem!$A$4</f>
        <v>Comprado / Esperando entrega</v>
      </c>
      <c r="E1065" s="4" t="str">
        <f aca="false">Def_Status_Montagem!$B$4</f>
        <v>Contratada (inclui etiqueta)</v>
      </c>
      <c r="F1065" s="7"/>
      <c r="G1065" s="8"/>
      <c r="H1065" s="7" t="str">
        <f aca="false" t="array" ref="H1065:H1065">INDEX(Def_Instancias_Equipamentos!$E$2:$E$4986, MATCH(K1065, Def_Instancias_Equipamentos!$D$2:$D$4986, 0), 1)</f>
        <v>SI-15C1</v>
      </c>
      <c r="I1065" s="8" t="str">
        <f aca="false" t="array" ref="I1065:I1065">INDEX(Def_Instancias_Equipamentos!$E$2:$E$4986, MATCH(L1065, Def_Instancias_Equipamentos!$D$2:$D$4986, 0), 1)</f>
        <v>SI-15C1</v>
      </c>
      <c r="J1065" s="8" t="str">
        <f aca="false">IF(H1065=I1065, "INTERNO", "EXTERNO")</f>
        <v>INTERNO</v>
      </c>
      <c r="K1065" s="9" t="str">
        <f aca="false">Def_Instancias_Equipamentos!$D$483</f>
        <v>SI-15C1:DI-BPMPkup-2</v>
      </c>
      <c r="L1065" s="4" t="str">
        <f aca="false">Def_Instancias_Equipamentos!$D$1005</f>
        <v>SI-15C1:DI-BPMSigPatch-2</v>
      </c>
      <c r="M1065" s="10" t="s">
        <v>72</v>
      </c>
      <c r="N1065" s="17" t="s">
        <v>86</v>
      </c>
      <c r="O1065" s="9" t="str">
        <f aca="false">Def_Sistemas_Conectores_Cabos!$B$8</f>
        <v>SMA-RP 50-ohm</v>
      </c>
      <c r="P1065" s="4" t="str">
        <f aca="false">Def_Sistemas_Conectores_Cabos!$B$8</f>
        <v>SMA-RP 50-ohm</v>
      </c>
      <c r="Q1065" s="8" t="s">
        <v>87</v>
      </c>
      <c r="R1065" s="11" t="n">
        <v>0.5</v>
      </c>
      <c r="S1065" s="11" t="n">
        <v>0.5</v>
      </c>
      <c r="T1065" s="4" t="str">
        <f aca="false">Def_Sistemas_Conectores_Cabos!$C$8</f>
        <v>Cabo coaxial semi-rígido</v>
      </c>
      <c r="U1065" s="18"/>
      <c r="V1065" s="13"/>
    </row>
    <row r="1066" customFormat="false" ht="15.75" hidden="true" customHeight="true" outlineLevel="0" collapsed="false">
      <c r="A1066" s="4" t="str">
        <f aca="false">Def_Sistemas_Conectores_Cabos!$A$22</f>
        <v>BPM de elétrons</v>
      </c>
      <c r="B1066" s="5" t="str">
        <f aca="false">Datas_Entregas!$A$3</f>
        <v>BTS/Anel</v>
      </c>
      <c r="C1066" s="6" t="n">
        <f aca="false" t="array" ref="C1066:C1066">INDEX(Datas_Entregas!$B$2:$B$100, MATCH(B1066, Datas_Entregas!$A$2:$A$100, 0), 1)</f>
        <v>43296</v>
      </c>
      <c r="D1066" s="5" t="str">
        <f aca="false">Def_Status_Montagem!$A$4</f>
        <v>Comprado / Esperando entrega</v>
      </c>
      <c r="E1066" s="4" t="str">
        <f aca="false">Def_Status_Montagem!$B$4</f>
        <v>Contratada (inclui etiqueta)</v>
      </c>
      <c r="F1066" s="7"/>
      <c r="G1066" s="8"/>
      <c r="H1066" s="7" t="str">
        <f aca="false" t="array" ref="H1066:H1066">INDEX(Def_Instancias_Equipamentos!$E$2:$E$4986, MATCH(K1066, Def_Instancias_Equipamentos!$D$2:$D$4986, 0), 1)</f>
        <v>SI-15C2</v>
      </c>
      <c r="I1066" s="8" t="str">
        <f aca="false" t="array" ref="I1066:I1066">INDEX(Def_Instancias_Equipamentos!$E$2:$E$4986, MATCH(L1066, Def_Instancias_Equipamentos!$D$2:$D$4986, 0), 1)</f>
        <v>SI-15C2</v>
      </c>
      <c r="J1066" s="8" t="str">
        <f aca="false">IF(H1066=I1066, "INTERNO", "EXTERNO")</f>
        <v>INTERNO</v>
      </c>
      <c r="K1066" s="9" t="str">
        <f aca="false">Def_Instancias_Equipamentos!$D$484</f>
        <v>SI-15C2:DI-BPMPkup</v>
      </c>
      <c r="L1066" s="4" t="str">
        <f aca="false">Def_Instancias_Equipamentos!$D$1006</f>
        <v>SI-15C2:DI-BPMSigPatch</v>
      </c>
      <c r="M1066" s="10" t="s">
        <v>72</v>
      </c>
      <c r="N1066" s="17" t="s">
        <v>86</v>
      </c>
      <c r="O1066" s="9" t="str">
        <f aca="false">Def_Sistemas_Conectores_Cabos!$B$8</f>
        <v>SMA-RP 50-ohm</v>
      </c>
      <c r="P1066" s="4" t="str">
        <f aca="false">Def_Sistemas_Conectores_Cabos!$B$8</f>
        <v>SMA-RP 50-ohm</v>
      </c>
      <c r="Q1066" s="8" t="s">
        <v>87</v>
      </c>
      <c r="R1066" s="11" t="n">
        <v>0.5</v>
      </c>
      <c r="S1066" s="11" t="n">
        <v>0.5</v>
      </c>
      <c r="T1066" s="4" t="str">
        <f aca="false">Def_Sistemas_Conectores_Cabos!$C$8</f>
        <v>Cabo coaxial semi-rígido</v>
      </c>
      <c r="U1066" s="18"/>
      <c r="V1066" s="13"/>
    </row>
    <row r="1067" customFormat="false" ht="15.75" hidden="true" customHeight="true" outlineLevel="0" collapsed="false">
      <c r="A1067" s="4" t="str">
        <f aca="false">Def_Sistemas_Conectores_Cabos!$A$22</f>
        <v>BPM de elétrons</v>
      </c>
      <c r="B1067" s="5" t="str">
        <f aca="false">Datas_Entregas!$A$3</f>
        <v>BTS/Anel</v>
      </c>
      <c r="C1067" s="6" t="n">
        <f aca="false" t="array" ref="C1067:C1067">INDEX(Datas_Entregas!$B$2:$B$100, MATCH(B1067, Datas_Entregas!$A$2:$A$100, 0), 1)</f>
        <v>43296</v>
      </c>
      <c r="D1067" s="5" t="str">
        <f aca="false">Def_Status_Montagem!$A$4</f>
        <v>Comprado / Esperando entrega</v>
      </c>
      <c r="E1067" s="4" t="str">
        <f aca="false">Def_Status_Montagem!$B$4</f>
        <v>Contratada (inclui etiqueta)</v>
      </c>
      <c r="F1067" s="7"/>
      <c r="G1067" s="8"/>
      <c r="H1067" s="7" t="str">
        <f aca="false" t="array" ref="H1067:H1067">INDEX(Def_Instancias_Equipamentos!$E$2:$E$4986, MATCH(K1067, Def_Instancias_Equipamentos!$D$2:$D$4986, 0), 1)</f>
        <v>SI-15C3</v>
      </c>
      <c r="I1067" s="8" t="str">
        <f aca="false" t="array" ref="I1067:I1067">INDEX(Def_Instancias_Equipamentos!$E$2:$E$4986, MATCH(L1067, Def_Instancias_Equipamentos!$D$2:$D$4986, 0), 1)</f>
        <v>SI-15C3</v>
      </c>
      <c r="J1067" s="8" t="str">
        <f aca="false">IF(H1067=I1067, "INTERNO", "EXTERNO")</f>
        <v>INTERNO</v>
      </c>
      <c r="K1067" s="9" t="str">
        <f aca="false">Def_Instancias_Equipamentos!$D$485</f>
        <v>SI-15C3:DI-BPMPkup-1</v>
      </c>
      <c r="L1067" s="4" t="str">
        <f aca="false">Def_Instancias_Equipamentos!$D$1007</f>
        <v>SI-15C3:DI-BPMSigPatch-1</v>
      </c>
      <c r="M1067" s="10" t="s">
        <v>72</v>
      </c>
      <c r="N1067" s="17" t="s">
        <v>86</v>
      </c>
      <c r="O1067" s="9" t="str">
        <f aca="false">Def_Sistemas_Conectores_Cabos!$B$8</f>
        <v>SMA-RP 50-ohm</v>
      </c>
      <c r="P1067" s="4" t="str">
        <f aca="false">Def_Sistemas_Conectores_Cabos!$B$8</f>
        <v>SMA-RP 50-ohm</v>
      </c>
      <c r="Q1067" s="8" t="s">
        <v>87</v>
      </c>
      <c r="R1067" s="11" t="n">
        <v>0.5</v>
      </c>
      <c r="S1067" s="11" t="n">
        <v>0.5</v>
      </c>
      <c r="T1067" s="4" t="str">
        <f aca="false">Def_Sistemas_Conectores_Cabos!$C$8</f>
        <v>Cabo coaxial semi-rígido</v>
      </c>
      <c r="U1067" s="18"/>
      <c r="V1067" s="13"/>
    </row>
    <row r="1068" customFormat="false" ht="15.75" hidden="true" customHeight="true" outlineLevel="0" collapsed="false">
      <c r="A1068" s="4" t="str">
        <f aca="false">Def_Sistemas_Conectores_Cabos!$A$22</f>
        <v>BPM de elétrons</v>
      </c>
      <c r="B1068" s="5" t="str">
        <f aca="false">Datas_Entregas!$A$3</f>
        <v>BTS/Anel</v>
      </c>
      <c r="C1068" s="6" t="n">
        <f aca="false" t="array" ref="C1068:C1068">INDEX(Datas_Entregas!$B$2:$B$100, MATCH(B1068, Datas_Entregas!$A$2:$A$100, 0), 1)</f>
        <v>43296</v>
      </c>
      <c r="D1068" s="5" t="str">
        <f aca="false">Def_Status_Montagem!$A$4</f>
        <v>Comprado / Esperando entrega</v>
      </c>
      <c r="E1068" s="4" t="str">
        <f aca="false">Def_Status_Montagem!$B$4</f>
        <v>Contratada (inclui etiqueta)</v>
      </c>
      <c r="F1068" s="7"/>
      <c r="G1068" s="8"/>
      <c r="H1068" s="7" t="str">
        <f aca="false" t="array" ref="H1068:H1068">INDEX(Def_Instancias_Equipamentos!$E$2:$E$4986, MATCH(K1068, Def_Instancias_Equipamentos!$D$2:$D$4986, 0), 1)</f>
        <v>SI-15C3</v>
      </c>
      <c r="I1068" s="8" t="str">
        <f aca="false" t="array" ref="I1068:I1068">INDEX(Def_Instancias_Equipamentos!$E$2:$E$4986, MATCH(L1068, Def_Instancias_Equipamentos!$D$2:$D$4986, 0), 1)</f>
        <v>SI-15C3</v>
      </c>
      <c r="J1068" s="8" t="str">
        <f aca="false">IF(H1068=I1068, "INTERNO", "EXTERNO")</f>
        <v>INTERNO</v>
      </c>
      <c r="K1068" s="9" t="str">
        <f aca="false">Def_Instancias_Equipamentos!$D$486</f>
        <v>SI-15C3:DI-BPMPkup-2</v>
      </c>
      <c r="L1068" s="4" t="str">
        <f aca="false">Def_Instancias_Equipamentos!$D$1008</f>
        <v>SI-15C3:DI-BPMSigPatch-2</v>
      </c>
      <c r="M1068" s="10" t="s">
        <v>72</v>
      </c>
      <c r="N1068" s="17" t="s">
        <v>86</v>
      </c>
      <c r="O1068" s="9" t="str">
        <f aca="false">Def_Sistemas_Conectores_Cabos!$B$8</f>
        <v>SMA-RP 50-ohm</v>
      </c>
      <c r="P1068" s="4" t="str">
        <f aca="false">Def_Sistemas_Conectores_Cabos!$B$8</f>
        <v>SMA-RP 50-ohm</v>
      </c>
      <c r="Q1068" s="8" t="s">
        <v>87</v>
      </c>
      <c r="R1068" s="11" t="n">
        <v>0.5</v>
      </c>
      <c r="S1068" s="11" t="n">
        <v>0.5</v>
      </c>
      <c r="T1068" s="4" t="str">
        <f aca="false">Def_Sistemas_Conectores_Cabos!$C$8</f>
        <v>Cabo coaxial semi-rígido</v>
      </c>
      <c r="U1068" s="18"/>
      <c r="V1068" s="13"/>
    </row>
    <row r="1069" customFormat="false" ht="15.75" hidden="true" customHeight="true" outlineLevel="0" collapsed="false">
      <c r="A1069" s="4" t="str">
        <f aca="false">Def_Sistemas_Conectores_Cabos!$A$22</f>
        <v>BPM de elétrons</v>
      </c>
      <c r="B1069" s="5" t="str">
        <f aca="false">Datas_Entregas!$A$3</f>
        <v>BTS/Anel</v>
      </c>
      <c r="C1069" s="6" t="n">
        <f aca="false" t="array" ref="C1069:C1069">INDEX(Datas_Entregas!$B$2:$B$100, MATCH(B1069, Datas_Entregas!$A$2:$A$100, 0), 1)</f>
        <v>43296</v>
      </c>
      <c r="D1069" s="5" t="str">
        <f aca="false">Def_Status_Montagem!$A$4</f>
        <v>Comprado / Esperando entrega</v>
      </c>
      <c r="E1069" s="4" t="str">
        <f aca="false">Def_Status_Montagem!$B$4</f>
        <v>Contratada (inclui etiqueta)</v>
      </c>
      <c r="F1069" s="7"/>
      <c r="G1069" s="8"/>
      <c r="H1069" s="7" t="str">
        <f aca="false" t="array" ref="H1069:H1069">INDEX(Def_Instancias_Equipamentos!$E$2:$E$4986, MATCH(K1069, Def_Instancias_Equipamentos!$D$2:$D$4986, 0), 1)</f>
        <v>SI-15C4</v>
      </c>
      <c r="I1069" s="8" t="str">
        <f aca="false" t="array" ref="I1069:I1069">INDEX(Def_Instancias_Equipamentos!$E$2:$E$4986, MATCH(L1069, Def_Instancias_Equipamentos!$D$2:$D$4986, 0), 1)</f>
        <v>SI-15C4</v>
      </c>
      <c r="J1069" s="8" t="str">
        <f aca="false">IF(H1069=I1069, "INTERNO", "EXTERNO")</f>
        <v>INTERNO</v>
      </c>
      <c r="K1069" s="9" t="str">
        <f aca="false">Def_Instancias_Equipamentos!$D$487</f>
        <v>SI-15C4:DI-BPMPkup</v>
      </c>
      <c r="L1069" s="4" t="str">
        <f aca="false">Def_Instancias_Equipamentos!$D$1009</f>
        <v>SI-15C4:DI-BPMSigPatch</v>
      </c>
      <c r="M1069" s="10" t="s">
        <v>72</v>
      </c>
      <c r="N1069" s="17" t="s">
        <v>86</v>
      </c>
      <c r="O1069" s="9" t="str">
        <f aca="false">Def_Sistemas_Conectores_Cabos!$B$8</f>
        <v>SMA-RP 50-ohm</v>
      </c>
      <c r="P1069" s="4" t="str">
        <f aca="false">Def_Sistemas_Conectores_Cabos!$B$8</f>
        <v>SMA-RP 50-ohm</v>
      </c>
      <c r="Q1069" s="8" t="s">
        <v>87</v>
      </c>
      <c r="R1069" s="11" t="n">
        <v>0.5</v>
      </c>
      <c r="S1069" s="11" t="n">
        <v>0.5</v>
      </c>
      <c r="T1069" s="4" t="str">
        <f aca="false">Def_Sistemas_Conectores_Cabos!$C$8</f>
        <v>Cabo coaxial semi-rígido</v>
      </c>
      <c r="U1069" s="18"/>
      <c r="V1069" s="13"/>
    </row>
    <row r="1070" customFormat="false" ht="15.75" hidden="true" customHeight="true" outlineLevel="0" collapsed="false">
      <c r="A1070" s="4" t="str">
        <f aca="false">Def_Sistemas_Conectores_Cabos!$A$22</f>
        <v>BPM de elétrons</v>
      </c>
      <c r="B1070" s="5" t="str">
        <f aca="false">Datas_Entregas!$A$3</f>
        <v>BTS/Anel</v>
      </c>
      <c r="C1070" s="6" t="n">
        <f aca="false" t="array" ref="C1070:C1070">INDEX(Datas_Entregas!$B$2:$B$100, MATCH(B1070, Datas_Entregas!$A$2:$A$100, 0), 1)</f>
        <v>43296</v>
      </c>
      <c r="D1070" s="5" t="str">
        <f aca="false">Def_Status_Montagem!$A$4</f>
        <v>Comprado / Esperando entrega</v>
      </c>
      <c r="E1070" s="4" t="str">
        <f aca="false">Def_Status_Montagem!$B$4</f>
        <v>Contratada (inclui etiqueta)</v>
      </c>
      <c r="F1070" s="7"/>
      <c r="G1070" s="8"/>
      <c r="H1070" s="7" t="str">
        <f aca="false" t="array" ref="H1070:H1070">INDEX(Def_Instancias_Equipamentos!$E$2:$E$4986, MATCH(K1070, Def_Instancias_Equipamentos!$D$2:$D$4986, 0), 1)</f>
        <v>SI-15M1</v>
      </c>
      <c r="I1070" s="8" t="str">
        <f aca="false" t="array" ref="I1070:I1070">INDEX(Def_Instancias_Equipamentos!$E$2:$E$4986, MATCH(L1070, Def_Instancias_Equipamentos!$D$2:$D$4986, 0), 1)</f>
        <v>SI-15M1</v>
      </c>
      <c r="J1070" s="8" t="str">
        <f aca="false">IF(H1070=I1070, "INTERNO", "EXTERNO")</f>
        <v>INTERNO</v>
      </c>
      <c r="K1070" s="9" t="str">
        <f aca="false">Def_Instancias_Equipamentos!$D$488</f>
        <v>SI-15M1:DI-BPMPkup</v>
      </c>
      <c r="L1070" s="4" t="str">
        <f aca="false">Def_Instancias_Equipamentos!$D$1010</f>
        <v>SI-15M1:DI-BPMSigPatch</v>
      </c>
      <c r="M1070" s="10" t="s">
        <v>72</v>
      </c>
      <c r="N1070" s="17" t="s">
        <v>86</v>
      </c>
      <c r="O1070" s="9" t="str">
        <f aca="false">Def_Sistemas_Conectores_Cabos!$B$8</f>
        <v>SMA-RP 50-ohm</v>
      </c>
      <c r="P1070" s="4" t="str">
        <f aca="false">Def_Sistemas_Conectores_Cabos!$B$8</f>
        <v>SMA-RP 50-ohm</v>
      </c>
      <c r="Q1070" s="8" t="s">
        <v>87</v>
      </c>
      <c r="R1070" s="11" t="n">
        <v>0.5</v>
      </c>
      <c r="S1070" s="11" t="n">
        <v>0.5</v>
      </c>
      <c r="T1070" s="4" t="str">
        <f aca="false">Def_Sistemas_Conectores_Cabos!$C$8</f>
        <v>Cabo coaxial semi-rígido</v>
      </c>
      <c r="U1070" s="18"/>
      <c r="V1070" s="13"/>
    </row>
    <row r="1071" customFormat="false" ht="15.75" hidden="true" customHeight="true" outlineLevel="0" collapsed="false">
      <c r="A1071" s="4" t="str">
        <f aca="false">Def_Sistemas_Conectores_Cabos!$A$22</f>
        <v>BPM de elétrons</v>
      </c>
      <c r="B1071" s="5" t="str">
        <f aca="false">Datas_Entregas!$A$3</f>
        <v>BTS/Anel</v>
      </c>
      <c r="C1071" s="6" t="n">
        <f aca="false" t="array" ref="C1071:C1071">INDEX(Datas_Entregas!$B$2:$B$100, MATCH(B1071, Datas_Entregas!$A$2:$A$100, 0), 1)</f>
        <v>43296</v>
      </c>
      <c r="D1071" s="5" t="str">
        <f aca="false">Def_Status_Montagem!$A$4</f>
        <v>Comprado / Esperando entrega</v>
      </c>
      <c r="E1071" s="4" t="str">
        <f aca="false">Def_Status_Montagem!$B$4</f>
        <v>Contratada (inclui etiqueta)</v>
      </c>
      <c r="F1071" s="7"/>
      <c r="G1071" s="8"/>
      <c r="H1071" s="7" t="str">
        <f aca="false" t="array" ref="H1071:H1071">INDEX(Def_Instancias_Equipamentos!$E$2:$E$4986, MATCH(K1071, Def_Instancias_Equipamentos!$D$2:$D$4986, 0), 1)</f>
        <v>SI-15M2</v>
      </c>
      <c r="I1071" s="8" t="str">
        <f aca="false" t="array" ref="I1071:I1071">INDEX(Def_Instancias_Equipamentos!$E$2:$E$4986, MATCH(L1071, Def_Instancias_Equipamentos!$D$2:$D$4986, 0), 1)</f>
        <v>SI-15M2</v>
      </c>
      <c r="J1071" s="8" t="str">
        <f aca="false">IF(H1071=I1071, "INTERNO", "EXTERNO")</f>
        <v>INTERNO</v>
      </c>
      <c r="K1071" s="9" t="str">
        <f aca="false">Def_Instancias_Equipamentos!$D$489</f>
        <v>SI-15M2:DI-BPMPkup</v>
      </c>
      <c r="L1071" s="4" t="str">
        <f aca="false">Def_Instancias_Equipamentos!$D$1011</f>
        <v>SI-15M2:DI-BPMSigPatch</v>
      </c>
      <c r="M1071" s="10" t="s">
        <v>72</v>
      </c>
      <c r="N1071" s="17" t="s">
        <v>86</v>
      </c>
      <c r="O1071" s="9" t="str">
        <f aca="false">Def_Sistemas_Conectores_Cabos!$B$8</f>
        <v>SMA-RP 50-ohm</v>
      </c>
      <c r="P1071" s="4" t="str">
        <f aca="false">Def_Sistemas_Conectores_Cabos!$B$8</f>
        <v>SMA-RP 50-ohm</v>
      </c>
      <c r="Q1071" s="8" t="s">
        <v>87</v>
      </c>
      <c r="R1071" s="11" t="n">
        <v>0.5</v>
      </c>
      <c r="S1071" s="11" t="n">
        <v>0.5</v>
      </c>
      <c r="T1071" s="4" t="str">
        <f aca="false">Def_Sistemas_Conectores_Cabos!$C$8</f>
        <v>Cabo coaxial semi-rígido</v>
      </c>
      <c r="U1071" s="18"/>
      <c r="V1071" s="13"/>
    </row>
    <row r="1072" customFormat="false" ht="15.75" hidden="true" customHeight="true" outlineLevel="0" collapsed="false">
      <c r="A1072" s="4" t="str">
        <f aca="false">Def_Sistemas_Conectores_Cabos!$A$22</f>
        <v>BPM de elétrons</v>
      </c>
      <c r="B1072" s="5" t="str">
        <f aca="false">Datas_Entregas!$A$3</f>
        <v>BTS/Anel</v>
      </c>
      <c r="C1072" s="6" t="n">
        <f aca="false" t="array" ref="C1072:C1072">INDEX(Datas_Entregas!$B$2:$B$100, MATCH(B1072, Datas_Entregas!$A$2:$A$100, 0), 1)</f>
        <v>43296</v>
      </c>
      <c r="D1072" s="5" t="str">
        <f aca="false">Def_Status_Montagem!$A$4</f>
        <v>Comprado / Esperando entrega</v>
      </c>
      <c r="E1072" s="4" t="str">
        <f aca="false">Def_Status_Montagem!$B$4</f>
        <v>Contratada (inclui etiqueta)</v>
      </c>
      <c r="F1072" s="7"/>
      <c r="G1072" s="8"/>
      <c r="H1072" s="7" t="str">
        <f aca="false" t="array" ref="H1072:H1072">INDEX(Def_Instancias_Equipamentos!$E$2:$E$4986, MATCH(K1072, Def_Instancias_Equipamentos!$D$2:$D$4986, 0), 1)</f>
        <v>SI-15SP</v>
      </c>
      <c r="I1072" s="8" t="str">
        <f aca="false" t="array" ref="I1072:I1072">INDEX(Def_Instancias_Equipamentos!$E$2:$E$4986, MATCH(L1072, Def_Instancias_Equipamentos!$D$2:$D$4986, 0), 1)</f>
        <v>SI-15SP</v>
      </c>
      <c r="J1072" s="8" t="str">
        <f aca="false">IF(H1072=I1072, "INTERNO", "EXTERNO")</f>
        <v>INTERNO</v>
      </c>
      <c r="K1072" s="9" t="str">
        <f aca="false">Def_Instancias_Equipamentos!$D$558</f>
        <v>SI-15SP:DI-BPMPkup-1</v>
      </c>
      <c r="L1072" s="4" t="str">
        <f aca="false">Def_Instancias_Equipamentos!$D$1080</f>
        <v>SI-15SP:DI-BPMSigPatch-1</v>
      </c>
      <c r="M1072" s="10" t="s">
        <v>72</v>
      </c>
      <c r="N1072" s="17" t="s">
        <v>86</v>
      </c>
      <c r="O1072" s="9" t="str">
        <f aca="false">Def_Sistemas_Conectores_Cabos!$B$8</f>
        <v>SMA-RP 50-ohm</v>
      </c>
      <c r="P1072" s="4" t="str">
        <f aca="false">Def_Sistemas_Conectores_Cabos!$B$8</f>
        <v>SMA-RP 50-ohm</v>
      </c>
      <c r="Q1072" s="8" t="s">
        <v>87</v>
      </c>
      <c r="R1072" s="11" t="n">
        <v>0.5</v>
      </c>
      <c r="S1072" s="11" t="n">
        <v>0.5</v>
      </c>
      <c r="T1072" s="4" t="str">
        <f aca="false">Def_Sistemas_Conectores_Cabos!$C$8</f>
        <v>Cabo coaxial semi-rígido</v>
      </c>
      <c r="U1072" s="18"/>
      <c r="V1072" s="13"/>
    </row>
    <row r="1073" customFormat="false" ht="15.75" hidden="true" customHeight="true" outlineLevel="0" collapsed="false">
      <c r="A1073" s="4" t="str">
        <f aca="false">Def_Sistemas_Conectores_Cabos!$A$22</f>
        <v>BPM de elétrons</v>
      </c>
      <c r="B1073" s="5" t="str">
        <f aca="false">Datas_Entregas!$A$3</f>
        <v>BTS/Anel</v>
      </c>
      <c r="C1073" s="6" t="n">
        <f aca="false" t="array" ref="C1073:C1073">INDEX(Datas_Entregas!$B$2:$B$100, MATCH(B1073, Datas_Entregas!$A$2:$A$100, 0), 1)</f>
        <v>43296</v>
      </c>
      <c r="D1073" s="5" t="str">
        <f aca="false">Def_Status_Montagem!$A$4</f>
        <v>Comprado / Esperando entrega</v>
      </c>
      <c r="E1073" s="4" t="str">
        <f aca="false">Def_Status_Montagem!$B$4</f>
        <v>Contratada (inclui etiqueta)</v>
      </c>
      <c r="F1073" s="7"/>
      <c r="G1073" s="8"/>
      <c r="H1073" s="7" t="str">
        <f aca="false" t="array" ref="H1073:H1073">INDEX(Def_Instancias_Equipamentos!$E$2:$E$4986, MATCH(K1073, Def_Instancias_Equipamentos!$D$2:$D$4986, 0), 1)</f>
        <v>SI-15SP</v>
      </c>
      <c r="I1073" s="8" t="str">
        <f aca="false" t="array" ref="I1073:I1073">INDEX(Def_Instancias_Equipamentos!$E$2:$E$4986, MATCH(L1073, Def_Instancias_Equipamentos!$D$2:$D$4986, 0), 1)</f>
        <v>SI-15SP</v>
      </c>
      <c r="J1073" s="8" t="str">
        <f aca="false">IF(H1073=I1073, "INTERNO", "EXTERNO")</f>
        <v>INTERNO</v>
      </c>
      <c r="K1073" s="9" t="str">
        <f aca="false">Def_Instancias_Equipamentos!$D$559</f>
        <v>SI-15SP:DI-BPMPkup-2</v>
      </c>
      <c r="L1073" s="4" t="str">
        <f aca="false">Def_Instancias_Equipamentos!$D$1081</f>
        <v>SI-15SP:DI-BPMSigPatch-2</v>
      </c>
      <c r="M1073" s="10" t="s">
        <v>72</v>
      </c>
      <c r="N1073" s="17" t="s">
        <v>86</v>
      </c>
      <c r="O1073" s="9" t="str">
        <f aca="false">Def_Sistemas_Conectores_Cabos!$B$8</f>
        <v>SMA-RP 50-ohm</v>
      </c>
      <c r="P1073" s="4" t="str">
        <f aca="false">Def_Sistemas_Conectores_Cabos!$B$8</f>
        <v>SMA-RP 50-ohm</v>
      </c>
      <c r="Q1073" s="8" t="s">
        <v>87</v>
      </c>
      <c r="R1073" s="11" t="n">
        <v>0.5</v>
      </c>
      <c r="S1073" s="11" t="n">
        <v>0.5</v>
      </c>
      <c r="T1073" s="4" t="str">
        <f aca="false">Def_Sistemas_Conectores_Cabos!$C$8</f>
        <v>Cabo coaxial semi-rígido</v>
      </c>
      <c r="U1073" s="18"/>
      <c r="V1073" s="13"/>
    </row>
    <row r="1074" customFormat="false" ht="15.75" hidden="true" customHeight="true" outlineLevel="0" collapsed="false">
      <c r="A1074" s="4" t="str">
        <f aca="false">Def_Sistemas_Conectores_Cabos!$A$22</f>
        <v>BPM de elétrons</v>
      </c>
      <c r="B1074" s="5" t="str">
        <f aca="false">Datas_Entregas!$A$3</f>
        <v>BTS/Anel</v>
      </c>
      <c r="C1074" s="6" t="n">
        <f aca="false" t="array" ref="C1074:C1074">INDEX(Datas_Entregas!$B$2:$B$100, MATCH(B1074, Datas_Entregas!$A$2:$A$100, 0), 1)</f>
        <v>43296</v>
      </c>
      <c r="D1074" s="5" t="str">
        <f aca="false">Def_Status_Montagem!$A$4</f>
        <v>Comprado / Esperando entrega</v>
      </c>
      <c r="E1074" s="4" t="str">
        <f aca="false">Def_Status_Montagem!$B$4</f>
        <v>Contratada (inclui etiqueta)</v>
      </c>
      <c r="F1074" s="7"/>
      <c r="G1074" s="8"/>
      <c r="H1074" s="7" t="str">
        <f aca="false" t="array" ref="H1074:H1074">INDEX(Def_Instancias_Equipamentos!$E$2:$E$4986, MATCH(K1074, Def_Instancias_Equipamentos!$D$2:$D$4986, 0), 1)</f>
        <v>SI-16C1</v>
      </c>
      <c r="I1074" s="8" t="str">
        <f aca="false" t="array" ref="I1074:I1074">INDEX(Def_Instancias_Equipamentos!$E$2:$E$4986, MATCH(L1074, Def_Instancias_Equipamentos!$D$2:$D$4986, 0), 1)</f>
        <v>SI-16C1</v>
      </c>
      <c r="J1074" s="8" t="str">
        <f aca="false">IF(H1074=I1074, "INTERNO", "EXTERNO")</f>
        <v>INTERNO</v>
      </c>
      <c r="K1074" s="9" t="str">
        <f aca="false">Def_Instancias_Equipamentos!$D$490</f>
        <v>SI-16C1:DI-BPMPkup-1</v>
      </c>
      <c r="L1074" s="4" t="str">
        <f aca="false">Def_Instancias_Equipamentos!$D$1012</f>
        <v>SI-16C1:DI-BPMSigPatch-1</v>
      </c>
      <c r="M1074" s="10" t="s">
        <v>72</v>
      </c>
      <c r="N1074" s="17" t="s">
        <v>86</v>
      </c>
      <c r="O1074" s="9" t="str">
        <f aca="false">Def_Sistemas_Conectores_Cabos!$B$8</f>
        <v>SMA-RP 50-ohm</v>
      </c>
      <c r="P1074" s="4" t="str">
        <f aca="false">Def_Sistemas_Conectores_Cabos!$B$8</f>
        <v>SMA-RP 50-ohm</v>
      </c>
      <c r="Q1074" s="8" t="s">
        <v>87</v>
      </c>
      <c r="R1074" s="11" t="n">
        <v>0.5</v>
      </c>
      <c r="S1074" s="11" t="n">
        <v>0.5</v>
      </c>
      <c r="T1074" s="4" t="str">
        <f aca="false">Def_Sistemas_Conectores_Cabos!$C$8</f>
        <v>Cabo coaxial semi-rígido</v>
      </c>
      <c r="U1074" s="18"/>
      <c r="V1074" s="13"/>
    </row>
    <row r="1075" customFormat="false" ht="15.75" hidden="true" customHeight="true" outlineLevel="0" collapsed="false">
      <c r="A1075" s="4" t="str">
        <f aca="false">Def_Sistemas_Conectores_Cabos!$A$22</f>
        <v>BPM de elétrons</v>
      </c>
      <c r="B1075" s="5" t="str">
        <f aca="false">Datas_Entregas!$A$3</f>
        <v>BTS/Anel</v>
      </c>
      <c r="C1075" s="6" t="n">
        <f aca="false" t="array" ref="C1075:C1075">INDEX(Datas_Entregas!$B$2:$B$100, MATCH(B1075, Datas_Entregas!$A$2:$A$100, 0), 1)</f>
        <v>43296</v>
      </c>
      <c r="D1075" s="5" t="str">
        <f aca="false">Def_Status_Montagem!$A$4</f>
        <v>Comprado / Esperando entrega</v>
      </c>
      <c r="E1075" s="4" t="str">
        <f aca="false">Def_Status_Montagem!$B$4</f>
        <v>Contratada (inclui etiqueta)</v>
      </c>
      <c r="F1075" s="7"/>
      <c r="G1075" s="8"/>
      <c r="H1075" s="7" t="str">
        <f aca="false" t="array" ref="H1075:H1075">INDEX(Def_Instancias_Equipamentos!$E$2:$E$4986, MATCH(K1075, Def_Instancias_Equipamentos!$D$2:$D$4986, 0), 1)</f>
        <v>SI-16C1</v>
      </c>
      <c r="I1075" s="8" t="str">
        <f aca="false" t="array" ref="I1075:I1075">INDEX(Def_Instancias_Equipamentos!$E$2:$E$4986, MATCH(L1075, Def_Instancias_Equipamentos!$D$2:$D$4986, 0), 1)</f>
        <v>SI-16C1</v>
      </c>
      <c r="J1075" s="8" t="str">
        <f aca="false">IF(H1075=I1075, "INTERNO", "EXTERNO")</f>
        <v>INTERNO</v>
      </c>
      <c r="K1075" s="9" t="str">
        <f aca="false">Def_Instancias_Equipamentos!$D$491</f>
        <v>SI-16C1:DI-BPMPkup-2</v>
      </c>
      <c r="L1075" s="4" t="str">
        <f aca="false">Def_Instancias_Equipamentos!$D$1013</f>
        <v>SI-16C1:DI-BPMSigPatch-2</v>
      </c>
      <c r="M1075" s="10" t="s">
        <v>72</v>
      </c>
      <c r="N1075" s="17" t="s">
        <v>86</v>
      </c>
      <c r="O1075" s="9" t="str">
        <f aca="false">Def_Sistemas_Conectores_Cabos!$B$8</f>
        <v>SMA-RP 50-ohm</v>
      </c>
      <c r="P1075" s="4" t="str">
        <f aca="false">Def_Sistemas_Conectores_Cabos!$B$8</f>
        <v>SMA-RP 50-ohm</v>
      </c>
      <c r="Q1075" s="8" t="s">
        <v>87</v>
      </c>
      <c r="R1075" s="11" t="n">
        <v>0.5</v>
      </c>
      <c r="S1075" s="11" t="n">
        <v>0.5</v>
      </c>
      <c r="T1075" s="4" t="str">
        <f aca="false">Def_Sistemas_Conectores_Cabos!$C$8</f>
        <v>Cabo coaxial semi-rígido</v>
      </c>
      <c r="U1075" s="18"/>
      <c r="V1075" s="13"/>
    </row>
    <row r="1076" customFormat="false" ht="15.75" hidden="true" customHeight="true" outlineLevel="0" collapsed="false">
      <c r="A1076" s="4" t="str">
        <f aca="false">Def_Sistemas_Conectores_Cabos!$A$22</f>
        <v>BPM de elétrons</v>
      </c>
      <c r="B1076" s="5" t="str">
        <f aca="false">Datas_Entregas!$A$3</f>
        <v>BTS/Anel</v>
      </c>
      <c r="C1076" s="6" t="n">
        <f aca="false" t="array" ref="C1076:C1076">INDEX(Datas_Entregas!$B$2:$B$100, MATCH(B1076, Datas_Entregas!$A$2:$A$100, 0), 1)</f>
        <v>43296</v>
      </c>
      <c r="D1076" s="5" t="str">
        <f aca="false">Def_Status_Montagem!$A$4</f>
        <v>Comprado / Esperando entrega</v>
      </c>
      <c r="E1076" s="4" t="str">
        <f aca="false">Def_Status_Montagem!$B$4</f>
        <v>Contratada (inclui etiqueta)</v>
      </c>
      <c r="F1076" s="7"/>
      <c r="G1076" s="8"/>
      <c r="H1076" s="7" t="str">
        <f aca="false" t="array" ref="H1076:H1076">INDEX(Def_Instancias_Equipamentos!$E$2:$E$4986, MATCH(K1076, Def_Instancias_Equipamentos!$D$2:$D$4986, 0), 1)</f>
        <v>SI-16C2</v>
      </c>
      <c r="I1076" s="8" t="str">
        <f aca="false" t="array" ref="I1076:I1076">INDEX(Def_Instancias_Equipamentos!$E$2:$E$4986, MATCH(L1076, Def_Instancias_Equipamentos!$D$2:$D$4986, 0), 1)</f>
        <v>SI-16C2</v>
      </c>
      <c r="J1076" s="8" t="str">
        <f aca="false">IF(H1076=I1076, "INTERNO", "EXTERNO")</f>
        <v>INTERNO</v>
      </c>
      <c r="K1076" s="9" t="str">
        <f aca="false">Def_Instancias_Equipamentos!$D$492</f>
        <v>SI-16C2:DI-BPMPkup</v>
      </c>
      <c r="L1076" s="4" t="str">
        <f aca="false">Def_Instancias_Equipamentos!$D$1014</f>
        <v>SI-16C2:DI-BPMSigPatch</v>
      </c>
      <c r="M1076" s="10" t="s">
        <v>72</v>
      </c>
      <c r="N1076" s="17" t="s">
        <v>86</v>
      </c>
      <c r="O1076" s="9" t="str">
        <f aca="false">Def_Sistemas_Conectores_Cabos!$B$8</f>
        <v>SMA-RP 50-ohm</v>
      </c>
      <c r="P1076" s="4" t="str">
        <f aca="false">Def_Sistemas_Conectores_Cabos!$B$8</f>
        <v>SMA-RP 50-ohm</v>
      </c>
      <c r="Q1076" s="8" t="s">
        <v>87</v>
      </c>
      <c r="R1076" s="11" t="n">
        <v>0.5</v>
      </c>
      <c r="S1076" s="11" t="n">
        <v>0.5</v>
      </c>
      <c r="T1076" s="4" t="str">
        <f aca="false">Def_Sistemas_Conectores_Cabos!$C$8</f>
        <v>Cabo coaxial semi-rígido</v>
      </c>
      <c r="U1076" s="18"/>
      <c r="V1076" s="13"/>
    </row>
    <row r="1077" customFormat="false" ht="15.75" hidden="true" customHeight="true" outlineLevel="0" collapsed="false">
      <c r="A1077" s="4" t="str">
        <f aca="false">Def_Sistemas_Conectores_Cabos!$A$22</f>
        <v>BPM de elétrons</v>
      </c>
      <c r="B1077" s="5" t="str">
        <f aca="false">Datas_Entregas!$A$3</f>
        <v>BTS/Anel</v>
      </c>
      <c r="C1077" s="6" t="n">
        <f aca="false" t="array" ref="C1077:C1077">INDEX(Datas_Entregas!$B$2:$B$100, MATCH(B1077, Datas_Entregas!$A$2:$A$100, 0), 1)</f>
        <v>43296</v>
      </c>
      <c r="D1077" s="5" t="str">
        <f aca="false">Def_Status_Montagem!$A$4</f>
        <v>Comprado / Esperando entrega</v>
      </c>
      <c r="E1077" s="4" t="str">
        <f aca="false">Def_Status_Montagem!$B$4</f>
        <v>Contratada (inclui etiqueta)</v>
      </c>
      <c r="F1077" s="7"/>
      <c r="G1077" s="8"/>
      <c r="H1077" s="7" t="str">
        <f aca="false" t="array" ref="H1077:H1077">INDEX(Def_Instancias_Equipamentos!$E$2:$E$4986, MATCH(K1077, Def_Instancias_Equipamentos!$D$2:$D$4986, 0), 1)</f>
        <v>SI-16C3</v>
      </c>
      <c r="I1077" s="8" t="str">
        <f aca="false" t="array" ref="I1077:I1077">INDEX(Def_Instancias_Equipamentos!$E$2:$E$4986, MATCH(L1077, Def_Instancias_Equipamentos!$D$2:$D$4986, 0), 1)</f>
        <v>SI-16C3</v>
      </c>
      <c r="J1077" s="8" t="str">
        <f aca="false">IF(H1077=I1077, "INTERNO", "EXTERNO")</f>
        <v>INTERNO</v>
      </c>
      <c r="K1077" s="9" t="str">
        <f aca="false">Def_Instancias_Equipamentos!$D$493</f>
        <v>SI-16C3:DI-BPMPkup-1</v>
      </c>
      <c r="L1077" s="4" t="str">
        <f aca="false">Def_Instancias_Equipamentos!$D$1015</f>
        <v>SI-16C3:DI-BPMSigPatch-1</v>
      </c>
      <c r="M1077" s="10" t="s">
        <v>72</v>
      </c>
      <c r="N1077" s="17" t="s">
        <v>86</v>
      </c>
      <c r="O1077" s="9" t="str">
        <f aca="false">Def_Sistemas_Conectores_Cabos!$B$8</f>
        <v>SMA-RP 50-ohm</v>
      </c>
      <c r="P1077" s="4" t="str">
        <f aca="false">Def_Sistemas_Conectores_Cabos!$B$8</f>
        <v>SMA-RP 50-ohm</v>
      </c>
      <c r="Q1077" s="8" t="s">
        <v>87</v>
      </c>
      <c r="R1077" s="11" t="n">
        <v>0.5</v>
      </c>
      <c r="S1077" s="11" t="n">
        <v>0.5</v>
      </c>
      <c r="T1077" s="4" t="str">
        <f aca="false">Def_Sistemas_Conectores_Cabos!$C$8</f>
        <v>Cabo coaxial semi-rígido</v>
      </c>
      <c r="U1077" s="18"/>
      <c r="V1077" s="13"/>
    </row>
    <row r="1078" customFormat="false" ht="15.75" hidden="true" customHeight="true" outlineLevel="0" collapsed="false">
      <c r="A1078" s="4" t="str">
        <f aca="false">Def_Sistemas_Conectores_Cabos!$A$22</f>
        <v>BPM de elétrons</v>
      </c>
      <c r="B1078" s="5" t="str">
        <f aca="false">Datas_Entregas!$A$3</f>
        <v>BTS/Anel</v>
      </c>
      <c r="C1078" s="6" t="n">
        <f aca="false" t="array" ref="C1078:C1078">INDEX(Datas_Entregas!$B$2:$B$100, MATCH(B1078, Datas_Entregas!$A$2:$A$100, 0), 1)</f>
        <v>43296</v>
      </c>
      <c r="D1078" s="5" t="str">
        <f aca="false">Def_Status_Montagem!$A$4</f>
        <v>Comprado / Esperando entrega</v>
      </c>
      <c r="E1078" s="4" t="str">
        <f aca="false">Def_Status_Montagem!$B$4</f>
        <v>Contratada (inclui etiqueta)</v>
      </c>
      <c r="F1078" s="7"/>
      <c r="G1078" s="8"/>
      <c r="H1078" s="7" t="str">
        <f aca="false" t="array" ref="H1078:H1078">INDEX(Def_Instancias_Equipamentos!$E$2:$E$4986, MATCH(K1078, Def_Instancias_Equipamentos!$D$2:$D$4986, 0), 1)</f>
        <v>SI-16C3</v>
      </c>
      <c r="I1078" s="8" t="str">
        <f aca="false" t="array" ref="I1078:I1078">INDEX(Def_Instancias_Equipamentos!$E$2:$E$4986, MATCH(L1078, Def_Instancias_Equipamentos!$D$2:$D$4986, 0), 1)</f>
        <v>SI-16C3</v>
      </c>
      <c r="J1078" s="8" t="str">
        <f aca="false">IF(H1078=I1078, "INTERNO", "EXTERNO")</f>
        <v>INTERNO</v>
      </c>
      <c r="K1078" s="9" t="str">
        <f aca="false">Def_Instancias_Equipamentos!$D$494</f>
        <v>SI-16C3:DI-BPMPkup-2</v>
      </c>
      <c r="L1078" s="4" t="str">
        <f aca="false">Def_Instancias_Equipamentos!$D$1016</f>
        <v>SI-16C3:DI-BPMSigPatch-2</v>
      </c>
      <c r="M1078" s="10" t="s">
        <v>72</v>
      </c>
      <c r="N1078" s="17" t="s">
        <v>86</v>
      </c>
      <c r="O1078" s="9" t="str">
        <f aca="false">Def_Sistemas_Conectores_Cabos!$B$8</f>
        <v>SMA-RP 50-ohm</v>
      </c>
      <c r="P1078" s="4" t="str">
        <f aca="false">Def_Sistemas_Conectores_Cabos!$B$8</f>
        <v>SMA-RP 50-ohm</v>
      </c>
      <c r="Q1078" s="8" t="s">
        <v>87</v>
      </c>
      <c r="R1078" s="11" t="n">
        <v>0.5</v>
      </c>
      <c r="S1078" s="11" t="n">
        <v>0.5</v>
      </c>
      <c r="T1078" s="4" t="str">
        <f aca="false">Def_Sistemas_Conectores_Cabos!$C$8</f>
        <v>Cabo coaxial semi-rígido</v>
      </c>
      <c r="U1078" s="18"/>
      <c r="V1078" s="13"/>
    </row>
    <row r="1079" customFormat="false" ht="15.75" hidden="true" customHeight="true" outlineLevel="0" collapsed="false">
      <c r="A1079" s="4" t="str">
        <f aca="false">Def_Sistemas_Conectores_Cabos!$A$22</f>
        <v>BPM de elétrons</v>
      </c>
      <c r="B1079" s="5" t="str">
        <f aca="false">Datas_Entregas!$A$3</f>
        <v>BTS/Anel</v>
      </c>
      <c r="C1079" s="6" t="n">
        <f aca="false" t="array" ref="C1079:C1079">INDEX(Datas_Entregas!$B$2:$B$100, MATCH(B1079, Datas_Entregas!$A$2:$A$100, 0), 1)</f>
        <v>43296</v>
      </c>
      <c r="D1079" s="5" t="str">
        <f aca="false">Def_Status_Montagem!$A$4</f>
        <v>Comprado / Esperando entrega</v>
      </c>
      <c r="E1079" s="4" t="str">
        <f aca="false">Def_Status_Montagem!$B$4</f>
        <v>Contratada (inclui etiqueta)</v>
      </c>
      <c r="F1079" s="7"/>
      <c r="G1079" s="8"/>
      <c r="H1079" s="7" t="str">
        <f aca="false" t="array" ref="H1079:H1079">INDEX(Def_Instancias_Equipamentos!$E$2:$E$4986, MATCH(K1079, Def_Instancias_Equipamentos!$D$2:$D$4986, 0), 1)</f>
        <v>SI-16C4</v>
      </c>
      <c r="I1079" s="8" t="str">
        <f aca="false" t="array" ref="I1079:I1079">INDEX(Def_Instancias_Equipamentos!$E$2:$E$4986, MATCH(L1079, Def_Instancias_Equipamentos!$D$2:$D$4986, 0), 1)</f>
        <v>SI-16C4</v>
      </c>
      <c r="J1079" s="8" t="str">
        <f aca="false">IF(H1079=I1079, "INTERNO", "EXTERNO")</f>
        <v>INTERNO</v>
      </c>
      <c r="K1079" s="9" t="str">
        <f aca="false">Def_Instancias_Equipamentos!$D$495</f>
        <v>SI-16C4:DI-BPMPkup</v>
      </c>
      <c r="L1079" s="4" t="str">
        <f aca="false">Def_Instancias_Equipamentos!$D$1017</f>
        <v>SI-16C4:DI-BPMSigPatch</v>
      </c>
      <c r="M1079" s="10" t="s">
        <v>72</v>
      </c>
      <c r="N1079" s="17" t="s">
        <v>86</v>
      </c>
      <c r="O1079" s="9" t="str">
        <f aca="false">Def_Sistemas_Conectores_Cabos!$B$8</f>
        <v>SMA-RP 50-ohm</v>
      </c>
      <c r="P1079" s="4" t="str">
        <f aca="false">Def_Sistemas_Conectores_Cabos!$B$8</f>
        <v>SMA-RP 50-ohm</v>
      </c>
      <c r="Q1079" s="8" t="s">
        <v>87</v>
      </c>
      <c r="R1079" s="11" t="n">
        <v>0.5</v>
      </c>
      <c r="S1079" s="11" t="n">
        <v>0.5</v>
      </c>
      <c r="T1079" s="4" t="str">
        <f aca="false">Def_Sistemas_Conectores_Cabos!$C$8</f>
        <v>Cabo coaxial semi-rígido</v>
      </c>
      <c r="U1079" s="18"/>
      <c r="V1079" s="13"/>
    </row>
    <row r="1080" customFormat="false" ht="15.75" hidden="true" customHeight="true" outlineLevel="0" collapsed="false">
      <c r="A1080" s="4" t="str">
        <f aca="false">Def_Sistemas_Conectores_Cabos!$A$22</f>
        <v>BPM de elétrons</v>
      </c>
      <c r="B1080" s="5" t="str">
        <f aca="false">Datas_Entregas!$A$3</f>
        <v>BTS/Anel</v>
      </c>
      <c r="C1080" s="6" t="n">
        <f aca="false" t="array" ref="C1080:C1080">INDEX(Datas_Entregas!$B$2:$B$100, MATCH(B1080, Datas_Entregas!$A$2:$A$100, 0), 1)</f>
        <v>43296</v>
      </c>
      <c r="D1080" s="5" t="str">
        <f aca="false">Def_Status_Montagem!$A$4</f>
        <v>Comprado / Esperando entrega</v>
      </c>
      <c r="E1080" s="4" t="str">
        <f aca="false">Def_Status_Montagem!$B$4</f>
        <v>Contratada (inclui etiqueta)</v>
      </c>
      <c r="F1080" s="7"/>
      <c r="G1080" s="8"/>
      <c r="H1080" s="7" t="str">
        <f aca="false" t="array" ref="H1080:H1080">INDEX(Def_Instancias_Equipamentos!$E$2:$E$4986, MATCH(K1080, Def_Instancias_Equipamentos!$D$2:$D$4986, 0), 1)</f>
        <v>SI-16M1</v>
      </c>
      <c r="I1080" s="8" t="str">
        <f aca="false" t="array" ref="I1080:I1080">INDEX(Def_Instancias_Equipamentos!$E$2:$E$4986, MATCH(L1080, Def_Instancias_Equipamentos!$D$2:$D$4986, 0), 1)</f>
        <v>SI-16M1</v>
      </c>
      <c r="J1080" s="8" t="str">
        <f aca="false">IF(H1080=I1080, "INTERNO", "EXTERNO")</f>
        <v>INTERNO</v>
      </c>
      <c r="K1080" s="9" t="str">
        <f aca="false">Def_Instancias_Equipamentos!$D$496</f>
        <v>SI-16M1:DI-BPMPkup</v>
      </c>
      <c r="L1080" s="4" t="str">
        <f aca="false">Def_Instancias_Equipamentos!$D$1018</f>
        <v>SI-16M1:DI-BPMSigPatch</v>
      </c>
      <c r="M1080" s="10" t="s">
        <v>72</v>
      </c>
      <c r="N1080" s="17" t="s">
        <v>86</v>
      </c>
      <c r="O1080" s="9" t="str">
        <f aca="false">Def_Sistemas_Conectores_Cabos!$B$8</f>
        <v>SMA-RP 50-ohm</v>
      </c>
      <c r="P1080" s="4" t="str">
        <f aca="false">Def_Sistemas_Conectores_Cabos!$B$8</f>
        <v>SMA-RP 50-ohm</v>
      </c>
      <c r="Q1080" s="8" t="s">
        <v>87</v>
      </c>
      <c r="R1080" s="11" t="n">
        <v>0.5</v>
      </c>
      <c r="S1080" s="11" t="n">
        <v>0.5</v>
      </c>
      <c r="T1080" s="4" t="str">
        <f aca="false">Def_Sistemas_Conectores_Cabos!$C$8</f>
        <v>Cabo coaxial semi-rígido</v>
      </c>
      <c r="U1080" s="18"/>
      <c r="V1080" s="13"/>
    </row>
    <row r="1081" customFormat="false" ht="15.75" hidden="true" customHeight="true" outlineLevel="0" collapsed="false">
      <c r="A1081" s="4" t="str">
        <f aca="false">Def_Sistemas_Conectores_Cabos!$A$22</f>
        <v>BPM de elétrons</v>
      </c>
      <c r="B1081" s="5" t="str">
        <f aca="false">Datas_Entregas!$A$3</f>
        <v>BTS/Anel</v>
      </c>
      <c r="C1081" s="6" t="n">
        <f aca="false" t="array" ref="C1081:C1081">INDEX(Datas_Entregas!$B$2:$B$100, MATCH(B1081, Datas_Entregas!$A$2:$A$100, 0), 1)</f>
        <v>43296</v>
      </c>
      <c r="D1081" s="5" t="str">
        <f aca="false">Def_Status_Montagem!$A$4</f>
        <v>Comprado / Esperando entrega</v>
      </c>
      <c r="E1081" s="4" t="str">
        <f aca="false">Def_Status_Montagem!$B$4</f>
        <v>Contratada (inclui etiqueta)</v>
      </c>
      <c r="F1081" s="7"/>
      <c r="G1081" s="8"/>
      <c r="H1081" s="7" t="str">
        <f aca="false" t="array" ref="H1081:H1081">INDEX(Def_Instancias_Equipamentos!$E$2:$E$4986, MATCH(K1081, Def_Instancias_Equipamentos!$D$2:$D$4986, 0), 1)</f>
        <v>SI-16M2</v>
      </c>
      <c r="I1081" s="8" t="str">
        <f aca="false" t="array" ref="I1081:I1081">INDEX(Def_Instancias_Equipamentos!$E$2:$E$4986, MATCH(L1081, Def_Instancias_Equipamentos!$D$2:$D$4986, 0), 1)</f>
        <v>SI-16M2</v>
      </c>
      <c r="J1081" s="8" t="str">
        <f aca="false">IF(H1081=I1081, "INTERNO", "EXTERNO")</f>
        <v>INTERNO</v>
      </c>
      <c r="K1081" s="9" t="str">
        <f aca="false">Def_Instancias_Equipamentos!$D$497</f>
        <v>SI-16M2:DI-BPMPkup</v>
      </c>
      <c r="L1081" s="4" t="str">
        <f aca="false">Def_Instancias_Equipamentos!$D$1019</f>
        <v>SI-16M2:DI-BPMSigPatch</v>
      </c>
      <c r="M1081" s="10" t="s">
        <v>72</v>
      </c>
      <c r="N1081" s="17" t="s">
        <v>86</v>
      </c>
      <c r="O1081" s="9" t="str">
        <f aca="false">Def_Sistemas_Conectores_Cabos!$B$8</f>
        <v>SMA-RP 50-ohm</v>
      </c>
      <c r="P1081" s="4" t="str">
        <f aca="false">Def_Sistemas_Conectores_Cabos!$B$8</f>
        <v>SMA-RP 50-ohm</v>
      </c>
      <c r="Q1081" s="8" t="s">
        <v>87</v>
      </c>
      <c r="R1081" s="11" t="n">
        <v>0.5</v>
      </c>
      <c r="S1081" s="11" t="n">
        <v>0.5</v>
      </c>
      <c r="T1081" s="4" t="str">
        <f aca="false">Def_Sistemas_Conectores_Cabos!$C$8</f>
        <v>Cabo coaxial semi-rígido</v>
      </c>
      <c r="U1081" s="18"/>
      <c r="V1081" s="13"/>
    </row>
    <row r="1082" customFormat="false" ht="15.75" hidden="true" customHeight="true" outlineLevel="0" collapsed="false">
      <c r="A1082" s="4" t="str">
        <f aca="false">Def_Sistemas_Conectores_Cabos!$A$22</f>
        <v>BPM de elétrons</v>
      </c>
      <c r="B1082" s="5" t="str">
        <f aca="false">Datas_Entregas!$A$3</f>
        <v>BTS/Anel</v>
      </c>
      <c r="C1082" s="6" t="n">
        <f aca="false" t="array" ref="C1082:C1082">INDEX(Datas_Entregas!$B$2:$B$100, MATCH(B1082, Datas_Entregas!$A$2:$A$100, 0), 1)</f>
        <v>43296</v>
      </c>
      <c r="D1082" s="5" t="str">
        <f aca="false">Def_Status_Montagem!$A$4</f>
        <v>Comprado / Esperando entrega</v>
      </c>
      <c r="E1082" s="4" t="str">
        <f aca="false">Def_Status_Montagem!$B$4</f>
        <v>Contratada (inclui etiqueta)</v>
      </c>
      <c r="F1082" s="7"/>
      <c r="G1082" s="8"/>
      <c r="H1082" s="7" t="str">
        <f aca="false" t="array" ref="H1082:H1082">INDEX(Def_Instancias_Equipamentos!$E$2:$E$4986, MATCH(K1082, Def_Instancias_Equipamentos!$D$2:$D$4986, 0), 1)</f>
        <v>SI-16SB</v>
      </c>
      <c r="I1082" s="8" t="str">
        <f aca="false" t="array" ref="I1082:I1082">INDEX(Def_Instancias_Equipamentos!$E$2:$E$4986, MATCH(L1082, Def_Instancias_Equipamentos!$D$2:$D$4986, 0), 1)</f>
        <v>SI-16SB</v>
      </c>
      <c r="J1082" s="8" t="str">
        <f aca="false">IF(H1082=I1082, "INTERNO", "EXTERNO")</f>
        <v>INTERNO</v>
      </c>
      <c r="K1082" s="9" t="str">
        <f aca="false">Def_Instancias_Equipamentos!$D$560</f>
        <v>SI-16SB:DI-BPMPkup-1</v>
      </c>
      <c r="L1082" s="4" t="str">
        <f aca="false">Def_Instancias_Equipamentos!$D$1082</f>
        <v>SI-16SB:DI-BPMSigPatch-1</v>
      </c>
      <c r="M1082" s="10" t="s">
        <v>72</v>
      </c>
      <c r="N1082" s="17" t="s">
        <v>86</v>
      </c>
      <c r="O1082" s="9" t="str">
        <f aca="false">Def_Sistemas_Conectores_Cabos!$B$8</f>
        <v>SMA-RP 50-ohm</v>
      </c>
      <c r="P1082" s="4" t="str">
        <f aca="false">Def_Sistemas_Conectores_Cabos!$B$8</f>
        <v>SMA-RP 50-ohm</v>
      </c>
      <c r="Q1082" s="8" t="s">
        <v>87</v>
      </c>
      <c r="R1082" s="11" t="n">
        <v>0.5</v>
      </c>
      <c r="S1082" s="11" t="n">
        <v>0.5</v>
      </c>
      <c r="T1082" s="4" t="str">
        <f aca="false">Def_Sistemas_Conectores_Cabos!$C$8</f>
        <v>Cabo coaxial semi-rígido</v>
      </c>
      <c r="U1082" s="18"/>
      <c r="V1082" s="13"/>
    </row>
    <row r="1083" customFormat="false" ht="15.75" hidden="true" customHeight="true" outlineLevel="0" collapsed="false">
      <c r="A1083" s="4" t="str">
        <f aca="false">Def_Sistemas_Conectores_Cabos!$A$22</f>
        <v>BPM de elétrons</v>
      </c>
      <c r="B1083" s="5" t="str">
        <f aca="false">Datas_Entregas!$A$3</f>
        <v>BTS/Anel</v>
      </c>
      <c r="C1083" s="6" t="n">
        <f aca="false" t="array" ref="C1083:C1083">INDEX(Datas_Entregas!$B$2:$B$100, MATCH(B1083, Datas_Entregas!$A$2:$A$100, 0), 1)</f>
        <v>43296</v>
      </c>
      <c r="D1083" s="5" t="str">
        <f aca="false">Def_Status_Montagem!$A$4</f>
        <v>Comprado / Esperando entrega</v>
      </c>
      <c r="E1083" s="4" t="str">
        <f aca="false">Def_Status_Montagem!$B$4</f>
        <v>Contratada (inclui etiqueta)</v>
      </c>
      <c r="F1083" s="7"/>
      <c r="G1083" s="8"/>
      <c r="H1083" s="7" t="str">
        <f aca="false" t="array" ref="H1083:H1083">INDEX(Def_Instancias_Equipamentos!$E$2:$E$4986, MATCH(K1083, Def_Instancias_Equipamentos!$D$2:$D$4986, 0), 1)</f>
        <v>SI-16SB</v>
      </c>
      <c r="I1083" s="8" t="str">
        <f aca="false" t="array" ref="I1083:I1083">INDEX(Def_Instancias_Equipamentos!$E$2:$E$4986, MATCH(L1083, Def_Instancias_Equipamentos!$D$2:$D$4986, 0), 1)</f>
        <v>SI-16SB</v>
      </c>
      <c r="J1083" s="8" t="str">
        <f aca="false">IF(H1083=I1083, "INTERNO", "EXTERNO")</f>
        <v>INTERNO</v>
      </c>
      <c r="K1083" s="9" t="str">
        <f aca="false">Def_Instancias_Equipamentos!$D$561</f>
        <v>SI-16SB:DI-BPMPkup-2</v>
      </c>
      <c r="L1083" s="4" t="str">
        <f aca="false">Def_Instancias_Equipamentos!$D$1083</f>
        <v>SI-16SB:DI-BPMSigPatch-2</v>
      </c>
      <c r="M1083" s="10" t="s">
        <v>72</v>
      </c>
      <c r="N1083" s="17" t="s">
        <v>86</v>
      </c>
      <c r="O1083" s="9" t="str">
        <f aca="false">Def_Sistemas_Conectores_Cabos!$B$8</f>
        <v>SMA-RP 50-ohm</v>
      </c>
      <c r="P1083" s="4" t="str">
        <f aca="false">Def_Sistemas_Conectores_Cabos!$B$8</f>
        <v>SMA-RP 50-ohm</v>
      </c>
      <c r="Q1083" s="8" t="s">
        <v>87</v>
      </c>
      <c r="R1083" s="11" t="n">
        <v>0.5</v>
      </c>
      <c r="S1083" s="11" t="n">
        <v>0.5</v>
      </c>
      <c r="T1083" s="4" t="str">
        <f aca="false">Def_Sistemas_Conectores_Cabos!$C$8</f>
        <v>Cabo coaxial semi-rígido</v>
      </c>
      <c r="U1083" s="18"/>
      <c r="V1083" s="13"/>
    </row>
    <row r="1084" customFormat="false" ht="15.75" hidden="true" customHeight="true" outlineLevel="0" collapsed="false">
      <c r="A1084" s="4" t="str">
        <f aca="false">Def_Sistemas_Conectores_Cabos!$A$22</f>
        <v>BPM de elétrons</v>
      </c>
      <c r="B1084" s="5" t="str">
        <f aca="false">Datas_Entregas!$A$3</f>
        <v>BTS/Anel</v>
      </c>
      <c r="C1084" s="6" t="n">
        <f aca="false" t="array" ref="C1084:C1084">INDEX(Datas_Entregas!$B$2:$B$100, MATCH(B1084, Datas_Entregas!$A$2:$A$100, 0), 1)</f>
        <v>43296</v>
      </c>
      <c r="D1084" s="5" t="str">
        <f aca="false">Def_Status_Montagem!$A$4</f>
        <v>Comprado / Esperando entrega</v>
      </c>
      <c r="E1084" s="4" t="str">
        <f aca="false">Def_Status_Montagem!$B$4</f>
        <v>Contratada (inclui etiqueta)</v>
      </c>
      <c r="F1084" s="7"/>
      <c r="G1084" s="8"/>
      <c r="H1084" s="7" t="str">
        <f aca="false" t="array" ref="H1084:H1084">INDEX(Def_Instancias_Equipamentos!$E$2:$E$4986, MATCH(K1084, Def_Instancias_Equipamentos!$D$2:$D$4986, 0), 1)</f>
        <v>SI-17C1</v>
      </c>
      <c r="I1084" s="8" t="str">
        <f aca="false" t="array" ref="I1084:I1084">INDEX(Def_Instancias_Equipamentos!$E$2:$E$4986, MATCH(L1084, Def_Instancias_Equipamentos!$D$2:$D$4986, 0), 1)</f>
        <v>SI-17C1</v>
      </c>
      <c r="J1084" s="8" t="str">
        <f aca="false">IF(H1084=I1084, "INTERNO", "EXTERNO")</f>
        <v>INTERNO</v>
      </c>
      <c r="K1084" s="9" t="str">
        <f aca="false">Def_Instancias_Equipamentos!$D$498</f>
        <v>SI-17C1:DI-BPMPkup-1</v>
      </c>
      <c r="L1084" s="4" t="str">
        <f aca="false">Def_Instancias_Equipamentos!$D$1020</f>
        <v>SI-17C1:DI-BPMSigPatch-1</v>
      </c>
      <c r="M1084" s="10" t="s">
        <v>72</v>
      </c>
      <c r="N1084" s="17" t="s">
        <v>86</v>
      </c>
      <c r="O1084" s="9" t="str">
        <f aca="false">Def_Sistemas_Conectores_Cabos!$B$8</f>
        <v>SMA-RP 50-ohm</v>
      </c>
      <c r="P1084" s="4" t="str">
        <f aca="false">Def_Sistemas_Conectores_Cabos!$B$8</f>
        <v>SMA-RP 50-ohm</v>
      </c>
      <c r="Q1084" s="8" t="s">
        <v>87</v>
      </c>
      <c r="R1084" s="11" t="n">
        <v>0.5</v>
      </c>
      <c r="S1084" s="11" t="n">
        <v>0.5</v>
      </c>
      <c r="T1084" s="4" t="str">
        <f aca="false">Def_Sistemas_Conectores_Cabos!$C$8</f>
        <v>Cabo coaxial semi-rígido</v>
      </c>
      <c r="U1084" s="18"/>
      <c r="V1084" s="13"/>
    </row>
    <row r="1085" customFormat="false" ht="15.75" hidden="true" customHeight="true" outlineLevel="0" collapsed="false">
      <c r="A1085" s="4" t="str">
        <f aca="false">Def_Sistemas_Conectores_Cabos!$A$22</f>
        <v>BPM de elétrons</v>
      </c>
      <c r="B1085" s="5" t="str">
        <f aca="false">Datas_Entregas!$A$3</f>
        <v>BTS/Anel</v>
      </c>
      <c r="C1085" s="6" t="n">
        <f aca="false" t="array" ref="C1085:C1085">INDEX(Datas_Entregas!$B$2:$B$100, MATCH(B1085, Datas_Entregas!$A$2:$A$100, 0), 1)</f>
        <v>43296</v>
      </c>
      <c r="D1085" s="5" t="str">
        <f aca="false">Def_Status_Montagem!$A$4</f>
        <v>Comprado / Esperando entrega</v>
      </c>
      <c r="E1085" s="4" t="str">
        <f aca="false">Def_Status_Montagem!$B$4</f>
        <v>Contratada (inclui etiqueta)</v>
      </c>
      <c r="F1085" s="7"/>
      <c r="G1085" s="8"/>
      <c r="H1085" s="7" t="str">
        <f aca="false" t="array" ref="H1085:H1085">INDEX(Def_Instancias_Equipamentos!$E$2:$E$4986, MATCH(K1085, Def_Instancias_Equipamentos!$D$2:$D$4986, 0), 1)</f>
        <v>SI-17C1</v>
      </c>
      <c r="I1085" s="8" t="str">
        <f aca="false" t="array" ref="I1085:I1085">INDEX(Def_Instancias_Equipamentos!$E$2:$E$4986, MATCH(L1085, Def_Instancias_Equipamentos!$D$2:$D$4986, 0), 1)</f>
        <v>SI-17C1</v>
      </c>
      <c r="J1085" s="8" t="str">
        <f aca="false">IF(H1085=I1085, "INTERNO", "EXTERNO")</f>
        <v>INTERNO</v>
      </c>
      <c r="K1085" s="9" t="str">
        <f aca="false">Def_Instancias_Equipamentos!$D$499</f>
        <v>SI-17C1:DI-BPMPkup-2</v>
      </c>
      <c r="L1085" s="4" t="str">
        <f aca="false">Def_Instancias_Equipamentos!$D$1021</f>
        <v>SI-17C1:DI-BPMSigPatch-2</v>
      </c>
      <c r="M1085" s="10" t="s">
        <v>72</v>
      </c>
      <c r="N1085" s="17" t="s">
        <v>86</v>
      </c>
      <c r="O1085" s="9" t="str">
        <f aca="false">Def_Sistemas_Conectores_Cabos!$B$8</f>
        <v>SMA-RP 50-ohm</v>
      </c>
      <c r="P1085" s="4" t="str">
        <f aca="false">Def_Sistemas_Conectores_Cabos!$B$8</f>
        <v>SMA-RP 50-ohm</v>
      </c>
      <c r="Q1085" s="8" t="s">
        <v>87</v>
      </c>
      <c r="R1085" s="11" t="n">
        <v>0.5</v>
      </c>
      <c r="S1085" s="11" t="n">
        <v>0.5</v>
      </c>
      <c r="T1085" s="4" t="str">
        <f aca="false">Def_Sistemas_Conectores_Cabos!$C$8</f>
        <v>Cabo coaxial semi-rígido</v>
      </c>
      <c r="U1085" s="18"/>
      <c r="V1085" s="13"/>
    </row>
    <row r="1086" customFormat="false" ht="15.75" hidden="true" customHeight="true" outlineLevel="0" collapsed="false">
      <c r="A1086" s="4" t="str">
        <f aca="false">Def_Sistemas_Conectores_Cabos!$A$22</f>
        <v>BPM de elétrons</v>
      </c>
      <c r="B1086" s="5" t="str">
        <f aca="false">Datas_Entregas!$A$3</f>
        <v>BTS/Anel</v>
      </c>
      <c r="C1086" s="6" t="n">
        <f aca="false" t="array" ref="C1086:C1086">INDEX(Datas_Entregas!$B$2:$B$100, MATCH(B1086, Datas_Entregas!$A$2:$A$100, 0), 1)</f>
        <v>43296</v>
      </c>
      <c r="D1086" s="5" t="str">
        <f aca="false">Def_Status_Montagem!$A$4</f>
        <v>Comprado / Esperando entrega</v>
      </c>
      <c r="E1086" s="4" t="str">
        <f aca="false">Def_Status_Montagem!$B$4</f>
        <v>Contratada (inclui etiqueta)</v>
      </c>
      <c r="F1086" s="7"/>
      <c r="G1086" s="8"/>
      <c r="H1086" s="7" t="str">
        <f aca="false" t="array" ref="H1086:H1086">INDEX(Def_Instancias_Equipamentos!$E$2:$E$4986, MATCH(K1086, Def_Instancias_Equipamentos!$D$2:$D$4986, 0), 1)</f>
        <v>SI-17C2</v>
      </c>
      <c r="I1086" s="8" t="str">
        <f aca="false" t="array" ref="I1086:I1086">INDEX(Def_Instancias_Equipamentos!$E$2:$E$4986, MATCH(L1086, Def_Instancias_Equipamentos!$D$2:$D$4986, 0), 1)</f>
        <v>SI-17C2</v>
      </c>
      <c r="J1086" s="8" t="str">
        <f aca="false">IF(H1086=I1086, "INTERNO", "EXTERNO")</f>
        <v>INTERNO</v>
      </c>
      <c r="K1086" s="9" t="str">
        <f aca="false">Def_Instancias_Equipamentos!$D$500</f>
        <v>SI-17C2:DI-BPMPkup</v>
      </c>
      <c r="L1086" s="4" t="str">
        <f aca="false">Def_Instancias_Equipamentos!$D$1022</f>
        <v>SI-17C2:DI-BPMSigPatch</v>
      </c>
      <c r="M1086" s="10" t="s">
        <v>72</v>
      </c>
      <c r="N1086" s="17" t="s">
        <v>86</v>
      </c>
      <c r="O1086" s="9" t="str">
        <f aca="false">Def_Sistemas_Conectores_Cabos!$B$8</f>
        <v>SMA-RP 50-ohm</v>
      </c>
      <c r="P1086" s="4" t="str">
        <f aca="false">Def_Sistemas_Conectores_Cabos!$B$8</f>
        <v>SMA-RP 50-ohm</v>
      </c>
      <c r="Q1086" s="8" t="s">
        <v>87</v>
      </c>
      <c r="R1086" s="11" t="n">
        <v>0.5</v>
      </c>
      <c r="S1086" s="11" t="n">
        <v>0.5</v>
      </c>
      <c r="T1086" s="4" t="str">
        <f aca="false">Def_Sistemas_Conectores_Cabos!$C$8</f>
        <v>Cabo coaxial semi-rígido</v>
      </c>
      <c r="U1086" s="18"/>
      <c r="V1086" s="13"/>
    </row>
    <row r="1087" customFormat="false" ht="15.75" hidden="true" customHeight="true" outlineLevel="0" collapsed="false">
      <c r="A1087" s="4" t="str">
        <f aca="false">Def_Sistemas_Conectores_Cabos!$A$22</f>
        <v>BPM de elétrons</v>
      </c>
      <c r="B1087" s="5" t="str">
        <f aca="false">Datas_Entregas!$A$3</f>
        <v>BTS/Anel</v>
      </c>
      <c r="C1087" s="6" t="n">
        <f aca="false" t="array" ref="C1087:C1087">INDEX(Datas_Entregas!$B$2:$B$100, MATCH(B1087, Datas_Entregas!$A$2:$A$100, 0), 1)</f>
        <v>43296</v>
      </c>
      <c r="D1087" s="5" t="str">
        <f aca="false">Def_Status_Montagem!$A$4</f>
        <v>Comprado / Esperando entrega</v>
      </c>
      <c r="E1087" s="4" t="str">
        <f aca="false">Def_Status_Montagem!$B$4</f>
        <v>Contratada (inclui etiqueta)</v>
      </c>
      <c r="F1087" s="7"/>
      <c r="G1087" s="8"/>
      <c r="H1087" s="7" t="str">
        <f aca="false" t="array" ref="H1087:H1087">INDEX(Def_Instancias_Equipamentos!$E$2:$E$4986, MATCH(K1087, Def_Instancias_Equipamentos!$D$2:$D$4986, 0), 1)</f>
        <v>SI-17C3</v>
      </c>
      <c r="I1087" s="8" t="str">
        <f aca="false" t="array" ref="I1087:I1087">INDEX(Def_Instancias_Equipamentos!$E$2:$E$4986, MATCH(L1087, Def_Instancias_Equipamentos!$D$2:$D$4986, 0), 1)</f>
        <v>SI-17C3</v>
      </c>
      <c r="J1087" s="8" t="str">
        <f aca="false">IF(H1087=I1087, "INTERNO", "EXTERNO")</f>
        <v>INTERNO</v>
      </c>
      <c r="K1087" s="9" t="str">
        <f aca="false">Def_Instancias_Equipamentos!$D$501</f>
        <v>SI-17C3:DI-BPMPkup-1</v>
      </c>
      <c r="L1087" s="4" t="str">
        <f aca="false">Def_Instancias_Equipamentos!$D$1023</f>
        <v>SI-17C3:DI-BPMSigPatch-1</v>
      </c>
      <c r="M1087" s="10" t="s">
        <v>72</v>
      </c>
      <c r="N1087" s="17" t="s">
        <v>86</v>
      </c>
      <c r="O1087" s="9" t="str">
        <f aca="false">Def_Sistemas_Conectores_Cabos!$B$8</f>
        <v>SMA-RP 50-ohm</v>
      </c>
      <c r="P1087" s="4" t="str">
        <f aca="false">Def_Sistemas_Conectores_Cabos!$B$8</f>
        <v>SMA-RP 50-ohm</v>
      </c>
      <c r="Q1087" s="8" t="s">
        <v>87</v>
      </c>
      <c r="R1087" s="11" t="n">
        <v>0.5</v>
      </c>
      <c r="S1087" s="11" t="n">
        <v>0.5</v>
      </c>
      <c r="T1087" s="4" t="str">
        <f aca="false">Def_Sistemas_Conectores_Cabos!$C$8</f>
        <v>Cabo coaxial semi-rígido</v>
      </c>
      <c r="U1087" s="18"/>
      <c r="V1087" s="13"/>
    </row>
    <row r="1088" customFormat="false" ht="15.75" hidden="true" customHeight="true" outlineLevel="0" collapsed="false">
      <c r="A1088" s="4" t="str">
        <f aca="false">Def_Sistemas_Conectores_Cabos!$A$22</f>
        <v>BPM de elétrons</v>
      </c>
      <c r="B1088" s="5" t="str">
        <f aca="false">Datas_Entregas!$A$3</f>
        <v>BTS/Anel</v>
      </c>
      <c r="C1088" s="6" t="n">
        <f aca="false" t="array" ref="C1088:C1088">INDEX(Datas_Entregas!$B$2:$B$100, MATCH(B1088, Datas_Entregas!$A$2:$A$100, 0), 1)</f>
        <v>43296</v>
      </c>
      <c r="D1088" s="5" t="str">
        <f aca="false">Def_Status_Montagem!$A$4</f>
        <v>Comprado / Esperando entrega</v>
      </c>
      <c r="E1088" s="4" t="str">
        <f aca="false">Def_Status_Montagem!$B$4</f>
        <v>Contratada (inclui etiqueta)</v>
      </c>
      <c r="F1088" s="7"/>
      <c r="G1088" s="8"/>
      <c r="H1088" s="7" t="str">
        <f aca="false" t="array" ref="H1088:H1088">INDEX(Def_Instancias_Equipamentos!$E$2:$E$4986, MATCH(K1088, Def_Instancias_Equipamentos!$D$2:$D$4986, 0), 1)</f>
        <v>SI-17C3</v>
      </c>
      <c r="I1088" s="8" t="str">
        <f aca="false" t="array" ref="I1088:I1088">INDEX(Def_Instancias_Equipamentos!$E$2:$E$4986, MATCH(L1088, Def_Instancias_Equipamentos!$D$2:$D$4986, 0), 1)</f>
        <v>SI-17C3</v>
      </c>
      <c r="J1088" s="8" t="str">
        <f aca="false">IF(H1088=I1088, "INTERNO", "EXTERNO")</f>
        <v>INTERNO</v>
      </c>
      <c r="K1088" s="9" t="str">
        <f aca="false">Def_Instancias_Equipamentos!$D$502</f>
        <v>SI-17C3:DI-BPMPkup-2</v>
      </c>
      <c r="L1088" s="4" t="str">
        <f aca="false">Def_Instancias_Equipamentos!$D$1024</f>
        <v>SI-17C3:DI-BPMSigPatch-2</v>
      </c>
      <c r="M1088" s="10" t="s">
        <v>72</v>
      </c>
      <c r="N1088" s="17" t="s">
        <v>86</v>
      </c>
      <c r="O1088" s="9" t="str">
        <f aca="false">Def_Sistemas_Conectores_Cabos!$B$8</f>
        <v>SMA-RP 50-ohm</v>
      </c>
      <c r="P1088" s="4" t="str">
        <f aca="false">Def_Sistemas_Conectores_Cabos!$B$8</f>
        <v>SMA-RP 50-ohm</v>
      </c>
      <c r="Q1088" s="8" t="s">
        <v>87</v>
      </c>
      <c r="R1088" s="11" t="n">
        <v>0.5</v>
      </c>
      <c r="S1088" s="11" t="n">
        <v>0.5</v>
      </c>
      <c r="T1088" s="4" t="str">
        <f aca="false">Def_Sistemas_Conectores_Cabos!$C$8</f>
        <v>Cabo coaxial semi-rígido</v>
      </c>
      <c r="U1088" s="18"/>
      <c r="V1088" s="13"/>
    </row>
    <row r="1089" customFormat="false" ht="15.75" hidden="true" customHeight="true" outlineLevel="0" collapsed="false">
      <c r="A1089" s="4" t="str">
        <f aca="false">Def_Sistemas_Conectores_Cabos!$A$22</f>
        <v>BPM de elétrons</v>
      </c>
      <c r="B1089" s="5" t="str">
        <f aca="false">Datas_Entregas!$A$3</f>
        <v>BTS/Anel</v>
      </c>
      <c r="C1089" s="6" t="n">
        <f aca="false" t="array" ref="C1089:C1089">INDEX(Datas_Entregas!$B$2:$B$100, MATCH(B1089, Datas_Entregas!$A$2:$A$100, 0), 1)</f>
        <v>43296</v>
      </c>
      <c r="D1089" s="5" t="str">
        <f aca="false">Def_Status_Montagem!$A$4</f>
        <v>Comprado / Esperando entrega</v>
      </c>
      <c r="E1089" s="4" t="str">
        <f aca="false">Def_Status_Montagem!$B$4</f>
        <v>Contratada (inclui etiqueta)</v>
      </c>
      <c r="F1089" s="7"/>
      <c r="G1089" s="8"/>
      <c r="H1089" s="7" t="str">
        <f aca="false" t="array" ref="H1089:H1089">INDEX(Def_Instancias_Equipamentos!$E$2:$E$4986, MATCH(K1089, Def_Instancias_Equipamentos!$D$2:$D$4986, 0), 1)</f>
        <v>SI-17C4</v>
      </c>
      <c r="I1089" s="8" t="str">
        <f aca="false" t="array" ref="I1089:I1089">INDEX(Def_Instancias_Equipamentos!$E$2:$E$4986, MATCH(L1089, Def_Instancias_Equipamentos!$D$2:$D$4986, 0), 1)</f>
        <v>SI-17C4</v>
      </c>
      <c r="J1089" s="8" t="str">
        <f aca="false">IF(H1089=I1089, "INTERNO", "EXTERNO")</f>
        <v>INTERNO</v>
      </c>
      <c r="K1089" s="9" t="str">
        <f aca="false">Def_Instancias_Equipamentos!$D$503</f>
        <v>SI-17C4:DI-BPMPkup</v>
      </c>
      <c r="L1089" s="4" t="str">
        <f aca="false">Def_Instancias_Equipamentos!$D$1025</f>
        <v>SI-17C4:DI-BPMSigPatch</v>
      </c>
      <c r="M1089" s="10" t="s">
        <v>72</v>
      </c>
      <c r="N1089" s="17" t="s">
        <v>86</v>
      </c>
      <c r="O1089" s="9" t="str">
        <f aca="false">Def_Sistemas_Conectores_Cabos!$B$8</f>
        <v>SMA-RP 50-ohm</v>
      </c>
      <c r="P1089" s="4" t="str">
        <f aca="false">Def_Sistemas_Conectores_Cabos!$B$8</f>
        <v>SMA-RP 50-ohm</v>
      </c>
      <c r="Q1089" s="8" t="s">
        <v>87</v>
      </c>
      <c r="R1089" s="11" t="n">
        <v>0.5</v>
      </c>
      <c r="S1089" s="11" t="n">
        <v>0.5</v>
      </c>
      <c r="T1089" s="4" t="str">
        <f aca="false">Def_Sistemas_Conectores_Cabos!$C$8</f>
        <v>Cabo coaxial semi-rígido</v>
      </c>
      <c r="U1089" s="18"/>
      <c r="V1089" s="13"/>
    </row>
    <row r="1090" customFormat="false" ht="15.75" hidden="true" customHeight="true" outlineLevel="0" collapsed="false">
      <c r="A1090" s="4" t="str">
        <f aca="false">Def_Sistemas_Conectores_Cabos!$A$22</f>
        <v>BPM de elétrons</v>
      </c>
      <c r="B1090" s="5" t="str">
        <f aca="false">Datas_Entregas!$A$3</f>
        <v>BTS/Anel</v>
      </c>
      <c r="C1090" s="6" t="n">
        <f aca="false" t="array" ref="C1090:C1090">INDEX(Datas_Entregas!$B$2:$B$100, MATCH(B1090, Datas_Entregas!$A$2:$A$100, 0), 1)</f>
        <v>43296</v>
      </c>
      <c r="D1090" s="5" t="str">
        <f aca="false">Def_Status_Montagem!$A$4</f>
        <v>Comprado / Esperando entrega</v>
      </c>
      <c r="E1090" s="4" t="str">
        <f aca="false">Def_Status_Montagem!$B$4</f>
        <v>Contratada (inclui etiqueta)</v>
      </c>
      <c r="F1090" s="7"/>
      <c r="G1090" s="8"/>
      <c r="H1090" s="7" t="str">
        <f aca="false" t="array" ref="H1090:H1090">INDEX(Def_Instancias_Equipamentos!$E$2:$E$4986, MATCH(K1090, Def_Instancias_Equipamentos!$D$2:$D$4986, 0), 1)</f>
        <v>SI-17M1</v>
      </c>
      <c r="I1090" s="8" t="str">
        <f aca="false" t="array" ref="I1090:I1090">INDEX(Def_Instancias_Equipamentos!$E$2:$E$4986, MATCH(L1090, Def_Instancias_Equipamentos!$D$2:$D$4986, 0), 1)</f>
        <v>SI-17M1</v>
      </c>
      <c r="J1090" s="8" t="str">
        <f aca="false">IF(H1090=I1090, "INTERNO", "EXTERNO")</f>
        <v>INTERNO</v>
      </c>
      <c r="K1090" s="9" t="str">
        <f aca="false">Def_Instancias_Equipamentos!$D$504</f>
        <v>SI-17M1:DI-BPMPkup</v>
      </c>
      <c r="L1090" s="4" t="str">
        <f aca="false">Def_Instancias_Equipamentos!$D$1026</f>
        <v>SI-17M1:DI-BPMSigPatch</v>
      </c>
      <c r="M1090" s="10" t="s">
        <v>72</v>
      </c>
      <c r="N1090" s="17" t="s">
        <v>86</v>
      </c>
      <c r="O1090" s="9" t="str">
        <f aca="false">Def_Sistemas_Conectores_Cabos!$B$8</f>
        <v>SMA-RP 50-ohm</v>
      </c>
      <c r="P1090" s="4" t="str">
        <f aca="false">Def_Sistemas_Conectores_Cabos!$B$8</f>
        <v>SMA-RP 50-ohm</v>
      </c>
      <c r="Q1090" s="8" t="s">
        <v>87</v>
      </c>
      <c r="R1090" s="11" t="n">
        <v>0.5</v>
      </c>
      <c r="S1090" s="11" t="n">
        <v>0.5</v>
      </c>
      <c r="T1090" s="4" t="str">
        <f aca="false">Def_Sistemas_Conectores_Cabos!$C$8</f>
        <v>Cabo coaxial semi-rígido</v>
      </c>
      <c r="U1090" s="18"/>
      <c r="V1090" s="13"/>
    </row>
    <row r="1091" customFormat="false" ht="15.75" hidden="true" customHeight="true" outlineLevel="0" collapsed="false">
      <c r="A1091" s="4" t="str">
        <f aca="false">Def_Sistemas_Conectores_Cabos!$A$22</f>
        <v>BPM de elétrons</v>
      </c>
      <c r="B1091" s="5" t="str">
        <f aca="false">Datas_Entregas!$A$3</f>
        <v>BTS/Anel</v>
      </c>
      <c r="C1091" s="6" t="n">
        <f aca="false" t="array" ref="C1091:C1091">INDEX(Datas_Entregas!$B$2:$B$100, MATCH(B1091, Datas_Entregas!$A$2:$A$100, 0), 1)</f>
        <v>43296</v>
      </c>
      <c r="D1091" s="5" t="str">
        <f aca="false">Def_Status_Montagem!$A$4</f>
        <v>Comprado / Esperando entrega</v>
      </c>
      <c r="E1091" s="4" t="str">
        <f aca="false">Def_Status_Montagem!$B$4</f>
        <v>Contratada (inclui etiqueta)</v>
      </c>
      <c r="F1091" s="7"/>
      <c r="G1091" s="8"/>
      <c r="H1091" s="7" t="str">
        <f aca="false" t="array" ref="H1091:H1091">INDEX(Def_Instancias_Equipamentos!$E$2:$E$4986, MATCH(K1091, Def_Instancias_Equipamentos!$D$2:$D$4986, 0), 1)</f>
        <v>SI-17M2</v>
      </c>
      <c r="I1091" s="8" t="str">
        <f aca="false" t="array" ref="I1091:I1091">INDEX(Def_Instancias_Equipamentos!$E$2:$E$4986, MATCH(L1091, Def_Instancias_Equipamentos!$D$2:$D$4986, 0), 1)</f>
        <v>SI-17M2</v>
      </c>
      <c r="J1091" s="8" t="str">
        <f aca="false">IF(H1091=I1091, "INTERNO", "EXTERNO")</f>
        <v>INTERNO</v>
      </c>
      <c r="K1091" s="9" t="str">
        <f aca="false">Def_Instancias_Equipamentos!$D$505</f>
        <v>SI-17M2:DI-BPMPkup</v>
      </c>
      <c r="L1091" s="4" t="str">
        <f aca="false">Def_Instancias_Equipamentos!$D$1027</f>
        <v>SI-17M2:DI-BPMSigPatch</v>
      </c>
      <c r="M1091" s="10" t="s">
        <v>72</v>
      </c>
      <c r="N1091" s="17" t="s">
        <v>86</v>
      </c>
      <c r="O1091" s="9" t="str">
        <f aca="false">Def_Sistemas_Conectores_Cabos!$B$8</f>
        <v>SMA-RP 50-ohm</v>
      </c>
      <c r="P1091" s="4" t="str">
        <f aca="false">Def_Sistemas_Conectores_Cabos!$B$8</f>
        <v>SMA-RP 50-ohm</v>
      </c>
      <c r="Q1091" s="8" t="s">
        <v>87</v>
      </c>
      <c r="R1091" s="11" t="n">
        <v>0.5</v>
      </c>
      <c r="S1091" s="11" t="n">
        <v>0.5</v>
      </c>
      <c r="T1091" s="4" t="str">
        <f aca="false">Def_Sistemas_Conectores_Cabos!$C$8</f>
        <v>Cabo coaxial semi-rígido</v>
      </c>
      <c r="U1091" s="18"/>
      <c r="V1091" s="13"/>
    </row>
    <row r="1092" customFormat="false" ht="15.75" hidden="true" customHeight="true" outlineLevel="0" collapsed="false">
      <c r="A1092" s="4" t="str">
        <f aca="false">Def_Sistemas_Conectores_Cabos!$A$22</f>
        <v>BPM de elétrons</v>
      </c>
      <c r="B1092" s="5" t="str">
        <f aca="false">Datas_Entregas!$A$3</f>
        <v>BTS/Anel</v>
      </c>
      <c r="C1092" s="6" t="n">
        <f aca="false" t="array" ref="C1092:C1092">INDEX(Datas_Entregas!$B$2:$B$100, MATCH(B1092, Datas_Entregas!$A$2:$A$100, 0), 1)</f>
        <v>43296</v>
      </c>
      <c r="D1092" s="5" t="str">
        <f aca="false">Def_Status_Montagem!$A$4</f>
        <v>Comprado / Esperando entrega</v>
      </c>
      <c r="E1092" s="4" t="str">
        <f aca="false">Def_Status_Montagem!$B$4</f>
        <v>Contratada (inclui etiqueta)</v>
      </c>
      <c r="F1092" s="7"/>
      <c r="G1092" s="8"/>
      <c r="H1092" s="7" t="str">
        <f aca="false" t="array" ref="H1092:H1092">INDEX(Def_Instancias_Equipamentos!$E$2:$E$4986, MATCH(K1092, Def_Instancias_Equipamentos!$D$2:$D$4986, 0), 1)</f>
        <v>SI-17SA</v>
      </c>
      <c r="I1092" s="8" t="str">
        <f aca="false" t="array" ref="I1092:I1092">INDEX(Def_Instancias_Equipamentos!$E$2:$E$4986, MATCH(L1092, Def_Instancias_Equipamentos!$D$2:$D$4986, 0), 1)</f>
        <v>SI-17SA</v>
      </c>
      <c r="J1092" s="8" t="str">
        <f aca="false">IF(H1092=I1092, "INTERNO", "EXTERNO")</f>
        <v>INTERNO</v>
      </c>
      <c r="K1092" s="9" t="str">
        <f aca="false">Def_Instancias_Equipamentos!$D$562</f>
        <v>SI-17SA:DI-BPMPkup-1</v>
      </c>
      <c r="L1092" s="4" t="str">
        <f aca="false">Def_Instancias_Equipamentos!$D$1084</f>
        <v>SI-17SA:DI-BPMSigPatch-1</v>
      </c>
      <c r="M1092" s="10" t="s">
        <v>72</v>
      </c>
      <c r="N1092" s="17" t="s">
        <v>86</v>
      </c>
      <c r="O1092" s="9" t="str">
        <f aca="false">Def_Sistemas_Conectores_Cabos!$B$8</f>
        <v>SMA-RP 50-ohm</v>
      </c>
      <c r="P1092" s="4" t="str">
        <f aca="false">Def_Sistemas_Conectores_Cabos!$B$8</f>
        <v>SMA-RP 50-ohm</v>
      </c>
      <c r="Q1092" s="8" t="s">
        <v>87</v>
      </c>
      <c r="R1092" s="11" t="n">
        <v>0.5</v>
      </c>
      <c r="S1092" s="11" t="n">
        <v>0.5</v>
      </c>
      <c r="T1092" s="4" t="str">
        <f aca="false">Def_Sistemas_Conectores_Cabos!$C$8</f>
        <v>Cabo coaxial semi-rígido</v>
      </c>
      <c r="U1092" s="18"/>
      <c r="V1092" s="13"/>
    </row>
    <row r="1093" customFormat="false" ht="15.75" hidden="true" customHeight="true" outlineLevel="0" collapsed="false">
      <c r="A1093" s="4" t="str">
        <f aca="false">Def_Sistemas_Conectores_Cabos!$A$22</f>
        <v>BPM de elétrons</v>
      </c>
      <c r="B1093" s="5" t="str">
        <f aca="false">Datas_Entregas!$A$3</f>
        <v>BTS/Anel</v>
      </c>
      <c r="C1093" s="6" t="n">
        <f aca="false" t="array" ref="C1093:C1093">INDEX(Datas_Entregas!$B$2:$B$100, MATCH(B1093, Datas_Entregas!$A$2:$A$100, 0), 1)</f>
        <v>43296</v>
      </c>
      <c r="D1093" s="5" t="str">
        <f aca="false">Def_Status_Montagem!$A$4</f>
        <v>Comprado / Esperando entrega</v>
      </c>
      <c r="E1093" s="4" t="str">
        <f aca="false">Def_Status_Montagem!$B$4</f>
        <v>Contratada (inclui etiqueta)</v>
      </c>
      <c r="F1093" s="7"/>
      <c r="G1093" s="8"/>
      <c r="H1093" s="7" t="str">
        <f aca="false" t="array" ref="H1093:H1093">INDEX(Def_Instancias_Equipamentos!$E$2:$E$4986, MATCH(K1093, Def_Instancias_Equipamentos!$D$2:$D$4986, 0), 1)</f>
        <v>SI-17SA</v>
      </c>
      <c r="I1093" s="8" t="str">
        <f aca="false" t="array" ref="I1093:I1093">INDEX(Def_Instancias_Equipamentos!$E$2:$E$4986, MATCH(L1093, Def_Instancias_Equipamentos!$D$2:$D$4986, 0), 1)</f>
        <v>SI-17SA</v>
      </c>
      <c r="J1093" s="8" t="str">
        <f aca="false">IF(H1093=I1093, "INTERNO", "EXTERNO")</f>
        <v>INTERNO</v>
      </c>
      <c r="K1093" s="9" t="str">
        <f aca="false">Def_Instancias_Equipamentos!$D$563</f>
        <v>SI-17SA:DI-BPMPkup-2</v>
      </c>
      <c r="L1093" s="4" t="str">
        <f aca="false">Def_Instancias_Equipamentos!$D$1085</f>
        <v>SI-17SA:DI-BPMSigPatch-2</v>
      </c>
      <c r="M1093" s="10" t="s">
        <v>72</v>
      </c>
      <c r="N1093" s="17" t="s">
        <v>86</v>
      </c>
      <c r="O1093" s="9" t="str">
        <f aca="false">Def_Sistemas_Conectores_Cabos!$B$8</f>
        <v>SMA-RP 50-ohm</v>
      </c>
      <c r="P1093" s="4" t="str">
        <f aca="false">Def_Sistemas_Conectores_Cabos!$B$8</f>
        <v>SMA-RP 50-ohm</v>
      </c>
      <c r="Q1093" s="8" t="s">
        <v>87</v>
      </c>
      <c r="R1093" s="11" t="n">
        <v>0.5</v>
      </c>
      <c r="S1093" s="11" t="n">
        <v>0.5</v>
      </c>
      <c r="T1093" s="4" t="str">
        <f aca="false">Def_Sistemas_Conectores_Cabos!$C$8</f>
        <v>Cabo coaxial semi-rígido</v>
      </c>
      <c r="U1093" s="18"/>
      <c r="V1093" s="13"/>
    </row>
    <row r="1094" customFormat="false" ht="15.75" hidden="true" customHeight="true" outlineLevel="0" collapsed="false">
      <c r="A1094" s="4" t="str">
        <f aca="false">Def_Sistemas_Conectores_Cabos!$A$22</f>
        <v>BPM de elétrons</v>
      </c>
      <c r="B1094" s="5" t="str">
        <f aca="false">Datas_Entregas!$A$3</f>
        <v>BTS/Anel</v>
      </c>
      <c r="C1094" s="6" t="n">
        <f aca="false" t="array" ref="C1094:C1094">INDEX(Datas_Entregas!$B$2:$B$100, MATCH(B1094, Datas_Entregas!$A$2:$A$100, 0), 1)</f>
        <v>43296</v>
      </c>
      <c r="D1094" s="5" t="str">
        <f aca="false">Def_Status_Montagem!$A$4</f>
        <v>Comprado / Esperando entrega</v>
      </c>
      <c r="E1094" s="4" t="str">
        <f aca="false">Def_Status_Montagem!$B$4</f>
        <v>Contratada (inclui etiqueta)</v>
      </c>
      <c r="F1094" s="7"/>
      <c r="G1094" s="8"/>
      <c r="H1094" s="7" t="str">
        <f aca="false" t="array" ref="H1094:H1094">INDEX(Def_Instancias_Equipamentos!$E$2:$E$4986, MATCH(K1094, Def_Instancias_Equipamentos!$D$2:$D$4986, 0), 1)</f>
        <v>SI-18C1</v>
      </c>
      <c r="I1094" s="8" t="str">
        <f aca="false" t="array" ref="I1094:I1094">INDEX(Def_Instancias_Equipamentos!$E$2:$E$4986, MATCH(L1094, Def_Instancias_Equipamentos!$D$2:$D$4986, 0), 1)</f>
        <v>SI-18C1</v>
      </c>
      <c r="J1094" s="8" t="str">
        <f aca="false">IF(H1094=I1094, "INTERNO", "EXTERNO")</f>
        <v>INTERNO</v>
      </c>
      <c r="K1094" s="9" t="str">
        <f aca="false">Def_Instancias_Equipamentos!$D$506</f>
        <v>SI-18C1:DI-BPMPkup-1</v>
      </c>
      <c r="L1094" s="4" t="str">
        <f aca="false">Def_Instancias_Equipamentos!$D$1028</f>
        <v>SI-18C1:DI-BPMSigPatch-1</v>
      </c>
      <c r="M1094" s="10" t="s">
        <v>72</v>
      </c>
      <c r="N1094" s="17" t="s">
        <v>86</v>
      </c>
      <c r="O1094" s="9" t="str">
        <f aca="false">Def_Sistemas_Conectores_Cabos!$B$8</f>
        <v>SMA-RP 50-ohm</v>
      </c>
      <c r="P1094" s="4" t="str">
        <f aca="false">Def_Sistemas_Conectores_Cabos!$B$8</f>
        <v>SMA-RP 50-ohm</v>
      </c>
      <c r="Q1094" s="8" t="s">
        <v>87</v>
      </c>
      <c r="R1094" s="11" t="n">
        <v>0.5</v>
      </c>
      <c r="S1094" s="11" t="n">
        <v>0.5</v>
      </c>
      <c r="T1094" s="4" t="str">
        <f aca="false">Def_Sistemas_Conectores_Cabos!$C$8</f>
        <v>Cabo coaxial semi-rígido</v>
      </c>
      <c r="U1094" s="18"/>
      <c r="V1094" s="13"/>
    </row>
    <row r="1095" customFormat="false" ht="15.75" hidden="true" customHeight="true" outlineLevel="0" collapsed="false">
      <c r="A1095" s="4" t="str">
        <f aca="false">Def_Sistemas_Conectores_Cabos!$A$22</f>
        <v>BPM de elétrons</v>
      </c>
      <c r="B1095" s="5" t="str">
        <f aca="false">Datas_Entregas!$A$3</f>
        <v>BTS/Anel</v>
      </c>
      <c r="C1095" s="6" t="n">
        <f aca="false" t="array" ref="C1095:C1095">INDEX(Datas_Entregas!$B$2:$B$100, MATCH(B1095, Datas_Entregas!$A$2:$A$100, 0), 1)</f>
        <v>43296</v>
      </c>
      <c r="D1095" s="5" t="str">
        <f aca="false">Def_Status_Montagem!$A$4</f>
        <v>Comprado / Esperando entrega</v>
      </c>
      <c r="E1095" s="4" t="str">
        <f aca="false">Def_Status_Montagem!$B$4</f>
        <v>Contratada (inclui etiqueta)</v>
      </c>
      <c r="F1095" s="7"/>
      <c r="G1095" s="8"/>
      <c r="H1095" s="7" t="str">
        <f aca="false" t="array" ref="H1095:H1095">INDEX(Def_Instancias_Equipamentos!$E$2:$E$4986, MATCH(K1095, Def_Instancias_Equipamentos!$D$2:$D$4986, 0), 1)</f>
        <v>SI-18C1</v>
      </c>
      <c r="I1095" s="8" t="str">
        <f aca="false" t="array" ref="I1095:I1095">INDEX(Def_Instancias_Equipamentos!$E$2:$E$4986, MATCH(L1095, Def_Instancias_Equipamentos!$D$2:$D$4986, 0), 1)</f>
        <v>SI-18C1</v>
      </c>
      <c r="J1095" s="8" t="str">
        <f aca="false">IF(H1095=I1095, "INTERNO", "EXTERNO")</f>
        <v>INTERNO</v>
      </c>
      <c r="K1095" s="9" t="str">
        <f aca="false">Def_Instancias_Equipamentos!$D$507</f>
        <v>SI-18C1:DI-BPMPkup-2</v>
      </c>
      <c r="L1095" s="4" t="str">
        <f aca="false">Def_Instancias_Equipamentos!$D$1029</f>
        <v>SI-18C1:DI-BPMSigPatch-2</v>
      </c>
      <c r="M1095" s="10" t="s">
        <v>72</v>
      </c>
      <c r="N1095" s="17" t="s">
        <v>86</v>
      </c>
      <c r="O1095" s="9" t="str">
        <f aca="false">Def_Sistemas_Conectores_Cabos!$B$8</f>
        <v>SMA-RP 50-ohm</v>
      </c>
      <c r="P1095" s="4" t="str">
        <f aca="false">Def_Sistemas_Conectores_Cabos!$B$8</f>
        <v>SMA-RP 50-ohm</v>
      </c>
      <c r="Q1095" s="8" t="s">
        <v>87</v>
      </c>
      <c r="R1095" s="11" t="n">
        <v>0.5</v>
      </c>
      <c r="S1095" s="11" t="n">
        <v>0.5</v>
      </c>
      <c r="T1095" s="4" t="str">
        <f aca="false">Def_Sistemas_Conectores_Cabos!$C$8</f>
        <v>Cabo coaxial semi-rígido</v>
      </c>
      <c r="U1095" s="18"/>
      <c r="V1095" s="13"/>
    </row>
    <row r="1096" customFormat="false" ht="15.75" hidden="true" customHeight="true" outlineLevel="0" collapsed="false">
      <c r="A1096" s="4" t="str">
        <f aca="false">Def_Sistemas_Conectores_Cabos!$A$22</f>
        <v>BPM de elétrons</v>
      </c>
      <c r="B1096" s="5" t="str">
        <f aca="false">Datas_Entregas!$A$3</f>
        <v>BTS/Anel</v>
      </c>
      <c r="C1096" s="6" t="n">
        <f aca="false" t="array" ref="C1096:C1096">INDEX(Datas_Entregas!$B$2:$B$100, MATCH(B1096, Datas_Entregas!$A$2:$A$100, 0), 1)</f>
        <v>43296</v>
      </c>
      <c r="D1096" s="5" t="str">
        <f aca="false">Def_Status_Montagem!$A$4</f>
        <v>Comprado / Esperando entrega</v>
      </c>
      <c r="E1096" s="4" t="str">
        <f aca="false">Def_Status_Montagem!$B$4</f>
        <v>Contratada (inclui etiqueta)</v>
      </c>
      <c r="F1096" s="7"/>
      <c r="G1096" s="8"/>
      <c r="H1096" s="7" t="str">
        <f aca="false" t="array" ref="H1096:H1096">INDEX(Def_Instancias_Equipamentos!$E$2:$E$4986, MATCH(K1096, Def_Instancias_Equipamentos!$D$2:$D$4986, 0), 1)</f>
        <v>SI-18C2</v>
      </c>
      <c r="I1096" s="8" t="str">
        <f aca="false" t="array" ref="I1096:I1096">INDEX(Def_Instancias_Equipamentos!$E$2:$E$4986, MATCH(L1096, Def_Instancias_Equipamentos!$D$2:$D$4986, 0), 1)</f>
        <v>SI-18C2</v>
      </c>
      <c r="J1096" s="8" t="str">
        <f aca="false">IF(H1096=I1096, "INTERNO", "EXTERNO")</f>
        <v>INTERNO</v>
      </c>
      <c r="K1096" s="9" t="str">
        <f aca="false">Def_Instancias_Equipamentos!$D$508</f>
        <v>SI-18C2:DI-BPMPkup</v>
      </c>
      <c r="L1096" s="4" t="str">
        <f aca="false">Def_Instancias_Equipamentos!$D$1030</f>
        <v>SI-18C2:DI-BPMSigPatch</v>
      </c>
      <c r="M1096" s="10" t="s">
        <v>72</v>
      </c>
      <c r="N1096" s="17" t="s">
        <v>86</v>
      </c>
      <c r="O1096" s="9" t="str">
        <f aca="false">Def_Sistemas_Conectores_Cabos!$B$8</f>
        <v>SMA-RP 50-ohm</v>
      </c>
      <c r="P1096" s="4" t="str">
        <f aca="false">Def_Sistemas_Conectores_Cabos!$B$8</f>
        <v>SMA-RP 50-ohm</v>
      </c>
      <c r="Q1096" s="8" t="s">
        <v>87</v>
      </c>
      <c r="R1096" s="11" t="n">
        <v>0.5</v>
      </c>
      <c r="S1096" s="11" t="n">
        <v>0.5</v>
      </c>
      <c r="T1096" s="4" t="str">
        <f aca="false">Def_Sistemas_Conectores_Cabos!$C$8</f>
        <v>Cabo coaxial semi-rígido</v>
      </c>
      <c r="U1096" s="18"/>
      <c r="V1096" s="13"/>
    </row>
    <row r="1097" customFormat="false" ht="15.75" hidden="true" customHeight="true" outlineLevel="0" collapsed="false">
      <c r="A1097" s="4" t="str">
        <f aca="false">Def_Sistemas_Conectores_Cabos!$A$22</f>
        <v>BPM de elétrons</v>
      </c>
      <c r="B1097" s="5" t="str">
        <f aca="false">Datas_Entregas!$A$3</f>
        <v>BTS/Anel</v>
      </c>
      <c r="C1097" s="6" t="n">
        <f aca="false" t="array" ref="C1097:C1097">INDEX(Datas_Entregas!$B$2:$B$100, MATCH(B1097, Datas_Entregas!$A$2:$A$100, 0), 1)</f>
        <v>43296</v>
      </c>
      <c r="D1097" s="5" t="str">
        <f aca="false">Def_Status_Montagem!$A$4</f>
        <v>Comprado / Esperando entrega</v>
      </c>
      <c r="E1097" s="4" t="str">
        <f aca="false">Def_Status_Montagem!$B$4</f>
        <v>Contratada (inclui etiqueta)</v>
      </c>
      <c r="F1097" s="7"/>
      <c r="G1097" s="8"/>
      <c r="H1097" s="7" t="str">
        <f aca="false" t="array" ref="H1097:H1097">INDEX(Def_Instancias_Equipamentos!$E$2:$E$4986, MATCH(K1097, Def_Instancias_Equipamentos!$D$2:$D$4986, 0), 1)</f>
        <v>SI-18C3</v>
      </c>
      <c r="I1097" s="8" t="str">
        <f aca="false" t="array" ref="I1097:I1097">INDEX(Def_Instancias_Equipamentos!$E$2:$E$4986, MATCH(L1097, Def_Instancias_Equipamentos!$D$2:$D$4986, 0), 1)</f>
        <v>SI-18C3</v>
      </c>
      <c r="J1097" s="8" t="str">
        <f aca="false">IF(H1097=I1097, "INTERNO", "EXTERNO")</f>
        <v>INTERNO</v>
      </c>
      <c r="K1097" s="9" t="str">
        <f aca="false">Def_Instancias_Equipamentos!$D$509</f>
        <v>SI-18C3:DI-BPMPkup-1</v>
      </c>
      <c r="L1097" s="4" t="str">
        <f aca="false">Def_Instancias_Equipamentos!$D$1031</f>
        <v>SI-18C3:DI-BPMSigPatch-1</v>
      </c>
      <c r="M1097" s="10" t="s">
        <v>72</v>
      </c>
      <c r="N1097" s="17" t="s">
        <v>86</v>
      </c>
      <c r="O1097" s="9" t="str">
        <f aca="false">Def_Sistemas_Conectores_Cabos!$B$8</f>
        <v>SMA-RP 50-ohm</v>
      </c>
      <c r="P1097" s="4" t="str">
        <f aca="false">Def_Sistemas_Conectores_Cabos!$B$8</f>
        <v>SMA-RP 50-ohm</v>
      </c>
      <c r="Q1097" s="8" t="s">
        <v>87</v>
      </c>
      <c r="R1097" s="11" t="n">
        <v>0.5</v>
      </c>
      <c r="S1097" s="11" t="n">
        <v>0.5</v>
      </c>
      <c r="T1097" s="4" t="str">
        <f aca="false">Def_Sistemas_Conectores_Cabos!$C$8</f>
        <v>Cabo coaxial semi-rígido</v>
      </c>
      <c r="U1097" s="18"/>
      <c r="V1097" s="13"/>
    </row>
    <row r="1098" customFormat="false" ht="15.75" hidden="true" customHeight="true" outlineLevel="0" collapsed="false">
      <c r="A1098" s="4" t="str">
        <f aca="false">Def_Sistemas_Conectores_Cabos!$A$22</f>
        <v>BPM de elétrons</v>
      </c>
      <c r="B1098" s="5" t="str">
        <f aca="false">Datas_Entregas!$A$3</f>
        <v>BTS/Anel</v>
      </c>
      <c r="C1098" s="6" t="n">
        <f aca="false" t="array" ref="C1098:C1098">INDEX(Datas_Entregas!$B$2:$B$100, MATCH(B1098, Datas_Entregas!$A$2:$A$100, 0), 1)</f>
        <v>43296</v>
      </c>
      <c r="D1098" s="5" t="str">
        <f aca="false">Def_Status_Montagem!$A$4</f>
        <v>Comprado / Esperando entrega</v>
      </c>
      <c r="E1098" s="4" t="str">
        <f aca="false">Def_Status_Montagem!$B$4</f>
        <v>Contratada (inclui etiqueta)</v>
      </c>
      <c r="F1098" s="7"/>
      <c r="G1098" s="8"/>
      <c r="H1098" s="7" t="str">
        <f aca="false" t="array" ref="H1098:H1098">INDEX(Def_Instancias_Equipamentos!$E$2:$E$4986, MATCH(K1098, Def_Instancias_Equipamentos!$D$2:$D$4986, 0), 1)</f>
        <v>SI-18C3</v>
      </c>
      <c r="I1098" s="8" t="str">
        <f aca="false" t="array" ref="I1098:I1098">INDEX(Def_Instancias_Equipamentos!$E$2:$E$4986, MATCH(L1098, Def_Instancias_Equipamentos!$D$2:$D$4986, 0), 1)</f>
        <v>SI-18C3</v>
      </c>
      <c r="J1098" s="8" t="str">
        <f aca="false">IF(H1098=I1098, "INTERNO", "EXTERNO")</f>
        <v>INTERNO</v>
      </c>
      <c r="K1098" s="9" t="str">
        <f aca="false">Def_Instancias_Equipamentos!$D$510</f>
        <v>SI-18C3:DI-BPMPkup-2</v>
      </c>
      <c r="L1098" s="4" t="str">
        <f aca="false">Def_Instancias_Equipamentos!$D$1032</f>
        <v>SI-18C3:DI-BPMSigPatch-2</v>
      </c>
      <c r="M1098" s="10" t="s">
        <v>72</v>
      </c>
      <c r="N1098" s="17" t="s">
        <v>86</v>
      </c>
      <c r="O1098" s="9" t="str">
        <f aca="false">Def_Sistemas_Conectores_Cabos!$B$8</f>
        <v>SMA-RP 50-ohm</v>
      </c>
      <c r="P1098" s="4" t="str">
        <f aca="false">Def_Sistemas_Conectores_Cabos!$B$8</f>
        <v>SMA-RP 50-ohm</v>
      </c>
      <c r="Q1098" s="8" t="s">
        <v>87</v>
      </c>
      <c r="R1098" s="11" t="n">
        <v>0.5</v>
      </c>
      <c r="S1098" s="11" t="n">
        <v>0.5</v>
      </c>
      <c r="T1098" s="4" t="str">
        <f aca="false">Def_Sistemas_Conectores_Cabos!$C$8</f>
        <v>Cabo coaxial semi-rígido</v>
      </c>
      <c r="U1098" s="18"/>
      <c r="V1098" s="13"/>
    </row>
    <row r="1099" customFormat="false" ht="15.75" hidden="true" customHeight="true" outlineLevel="0" collapsed="false">
      <c r="A1099" s="4" t="str">
        <f aca="false">Def_Sistemas_Conectores_Cabos!$A$22</f>
        <v>BPM de elétrons</v>
      </c>
      <c r="B1099" s="5" t="str">
        <f aca="false">Datas_Entregas!$A$3</f>
        <v>BTS/Anel</v>
      </c>
      <c r="C1099" s="6" t="n">
        <f aca="false" t="array" ref="C1099:C1099">INDEX(Datas_Entregas!$B$2:$B$100, MATCH(B1099, Datas_Entregas!$A$2:$A$100, 0), 1)</f>
        <v>43296</v>
      </c>
      <c r="D1099" s="5" t="str">
        <f aca="false">Def_Status_Montagem!$A$4</f>
        <v>Comprado / Esperando entrega</v>
      </c>
      <c r="E1099" s="4" t="str">
        <f aca="false">Def_Status_Montagem!$B$4</f>
        <v>Contratada (inclui etiqueta)</v>
      </c>
      <c r="F1099" s="7"/>
      <c r="G1099" s="8"/>
      <c r="H1099" s="7" t="str">
        <f aca="false" t="array" ref="H1099:H1099">INDEX(Def_Instancias_Equipamentos!$E$2:$E$4986, MATCH(K1099, Def_Instancias_Equipamentos!$D$2:$D$4986, 0), 1)</f>
        <v>SI-18C4</v>
      </c>
      <c r="I1099" s="8" t="str">
        <f aca="false" t="array" ref="I1099:I1099">INDEX(Def_Instancias_Equipamentos!$E$2:$E$4986, MATCH(L1099, Def_Instancias_Equipamentos!$D$2:$D$4986, 0), 1)</f>
        <v>SI-18C4</v>
      </c>
      <c r="J1099" s="8" t="str">
        <f aca="false">IF(H1099=I1099, "INTERNO", "EXTERNO")</f>
        <v>INTERNO</v>
      </c>
      <c r="K1099" s="9" t="str">
        <f aca="false">Def_Instancias_Equipamentos!$D$511</f>
        <v>SI-18C4:DI-BPMPkup</v>
      </c>
      <c r="L1099" s="4" t="str">
        <f aca="false">Def_Instancias_Equipamentos!$D$1033</f>
        <v>SI-18C4:DI-BPMSigPatch</v>
      </c>
      <c r="M1099" s="10" t="s">
        <v>72</v>
      </c>
      <c r="N1099" s="17" t="s">
        <v>86</v>
      </c>
      <c r="O1099" s="9" t="str">
        <f aca="false">Def_Sistemas_Conectores_Cabos!$B$8</f>
        <v>SMA-RP 50-ohm</v>
      </c>
      <c r="P1099" s="4" t="str">
        <f aca="false">Def_Sistemas_Conectores_Cabos!$B$8</f>
        <v>SMA-RP 50-ohm</v>
      </c>
      <c r="Q1099" s="8" t="s">
        <v>87</v>
      </c>
      <c r="R1099" s="11" t="n">
        <v>0.5</v>
      </c>
      <c r="S1099" s="11" t="n">
        <v>0.5</v>
      </c>
      <c r="T1099" s="4" t="str">
        <f aca="false">Def_Sistemas_Conectores_Cabos!$C$8</f>
        <v>Cabo coaxial semi-rígido</v>
      </c>
      <c r="U1099" s="18"/>
      <c r="V1099" s="13"/>
    </row>
    <row r="1100" customFormat="false" ht="15.75" hidden="true" customHeight="true" outlineLevel="0" collapsed="false">
      <c r="A1100" s="4" t="str">
        <f aca="false">Def_Sistemas_Conectores_Cabos!$A$22</f>
        <v>BPM de elétrons</v>
      </c>
      <c r="B1100" s="5" t="str">
        <f aca="false">Datas_Entregas!$A$3</f>
        <v>BTS/Anel</v>
      </c>
      <c r="C1100" s="6" t="n">
        <f aca="false" t="array" ref="C1100:C1100">INDEX(Datas_Entregas!$B$2:$B$100, MATCH(B1100, Datas_Entregas!$A$2:$A$100, 0), 1)</f>
        <v>43296</v>
      </c>
      <c r="D1100" s="5" t="str">
        <f aca="false">Def_Status_Montagem!$A$4</f>
        <v>Comprado / Esperando entrega</v>
      </c>
      <c r="E1100" s="4" t="str">
        <f aca="false">Def_Status_Montagem!$B$4</f>
        <v>Contratada (inclui etiqueta)</v>
      </c>
      <c r="F1100" s="7"/>
      <c r="G1100" s="8"/>
      <c r="H1100" s="7" t="str">
        <f aca="false" t="array" ref="H1100:H1100">INDEX(Def_Instancias_Equipamentos!$E$2:$E$4986, MATCH(K1100, Def_Instancias_Equipamentos!$D$2:$D$4986, 0), 1)</f>
        <v>SI-18M1</v>
      </c>
      <c r="I1100" s="8" t="str">
        <f aca="false" t="array" ref="I1100:I1100">INDEX(Def_Instancias_Equipamentos!$E$2:$E$4986, MATCH(L1100, Def_Instancias_Equipamentos!$D$2:$D$4986, 0), 1)</f>
        <v>SI-18M1</v>
      </c>
      <c r="J1100" s="8" t="str">
        <f aca="false">IF(H1100=I1100, "INTERNO", "EXTERNO")</f>
        <v>INTERNO</v>
      </c>
      <c r="K1100" s="9" t="str">
        <f aca="false">Def_Instancias_Equipamentos!$D$512</f>
        <v>SI-18M1:DI-BPMPkup</v>
      </c>
      <c r="L1100" s="4" t="str">
        <f aca="false">Def_Instancias_Equipamentos!$D$1034</f>
        <v>SI-18M1:DI-BPMSigPatch</v>
      </c>
      <c r="M1100" s="10" t="s">
        <v>72</v>
      </c>
      <c r="N1100" s="17" t="s">
        <v>86</v>
      </c>
      <c r="O1100" s="9" t="str">
        <f aca="false">Def_Sistemas_Conectores_Cabos!$B$8</f>
        <v>SMA-RP 50-ohm</v>
      </c>
      <c r="P1100" s="4" t="str">
        <f aca="false">Def_Sistemas_Conectores_Cabos!$B$8</f>
        <v>SMA-RP 50-ohm</v>
      </c>
      <c r="Q1100" s="8" t="s">
        <v>87</v>
      </c>
      <c r="R1100" s="11" t="n">
        <v>0.5</v>
      </c>
      <c r="S1100" s="11" t="n">
        <v>0.5</v>
      </c>
      <c r="T1100" s="4" t="str">
        <f aca="false">Def_Sistemas_Conectores_Cabos!$C$8</f>
        <v>Cabo coaxial semi-rígido</v>
      </c>
      <c r="U1100" s="18"/>
      <c r="V1100" s="13"/>
    </row>
    <row r="1101" customFormat="false" ht="15.75" hidden="true" customHeight="true" outlineLevel="0" collapsed="false">
      <c r="A1101" s="4" t="str">
        <f aca="false">Def_Sistemas_Conectores_Cabos!$A$22</f>
        <v>BPM de elétrons</v>
      </c>
      <c r="B1101" s="5" t="str">
        <f aca="false">Datas_Entregas!$A$3</f>
        <v>BTS/Anel</v>
      </c>
      <c r="C1101" s="6" t="n">
        <f aca="false" t="array" ref="C1101:C1101">INDEX(Datas_Entregas!$B$2:$B$100, MATCH(B1101, Datas_Entregas!$A$2:$A$100, 0), 1)</f>
        <v>43296</v>
      </c>
      <c r="D1101" s="5" t="str">
        <f aca="false">Def_Status_Montagem!$A$4</f>
        <v>Comprado / Esperando entrega</v>
      </c>
      <c r="E1101" s="4" t="str">
        <f aca="false">Def_Status_Montagem!$B$4</f>
        <v>Contratada (inclui etiqueta)</v>
      </c>
      <c r="F1101" s="7"/>
      <c r="G1101" s="8"/>
      <c r="H1101" s="7" t="str">
        <f aca="false" t="array" ref="H1101:H1101">INDEX(Def_Instancias_Equipamentos!$E$2:$E$4986, MATCH(K1101, Def_Instancias_Equipamentos!$D$2:$D$4986, 0), 1)</f>
        <v>SI-18M2</v>
      </c>
      <c r="I1101" s="8" t="str">
        <f aca="false" t="array" ref="I1101:I1101">INDEX(Def_Instancias_Equipamentos!$E$2:$E$4986, MATCH(L1101, Def_Instancias_Equipamentos!$D$2:$D$4986, 0), 1)</f>
        <v>SI-18M2</v>
      </c>
      <c r="J1101" s="8" t="str">
        <f aca="false">IF(H1101=I1101, "INTERNO", "EXTERNO")</f>
        <v>INTERNO</v>
      </c>
      <c r="K1101" s="9" t="str">
        <f aca="false">Def_Instancias_Equipamentos!$D$513</f>
        <v>SI-18M2:DI-BPMPkup</v>
      </c>
      <c r="L1101" s="4" t="str">
        <f aca="false">Def_Instancias_Equipamentos!$D$1035</f>
        <v>SI-18M2:DI-BPMSigPatch</v>
      </c>
      <c r="M1101" s="10" t="s">
        <v>72</v>
      </c>
      <c r="N1101" s="17" t="s">
        <v>86</v>
      </c>
      <c r="O1101" s="9" t="str">
        <f aca="false">Def_Sistemas_Conectores_Cabos!$B$8</f>
        <v>SMA-RP 50-ohm</v>
      </c>
      <c r="P1101" s="4" t="str">
        <f aca="false">Def_Sistemas_Conectores_Cabos!$B$8</f>
        <v>SMA-RP 50-ohm</v>
      </c>
      <c r="Q1101" s="8" t="s">
        <v>87</v>
      </c>
      <c r="R1101" s="11" t="n">
        <v>0.5</v>
      </c>
      <c r="S1101" s="11" t="n">
        <v>0.5</v>
      </c>
      <c r="T1101" s="4" t="str">
        <f aca="false">Def_Sistemas_Conectores_Cabos!$C$8</f>
        <v>Cabo coaxial semi-rígido</v>
      </c>
      <c r="U1101" s="18"/>
      <c r="V1101" s="13"/>
    </row>
    <row r="1102" customFormat="false" ht="15.75" hidden="true" customHeight="true" outlineLevel="0" collapsed="false">
      <c r="A1102" s="4" t="str">
        <f aca="false">Def_Sistemas_Conectores_Cabos!$A$22</f>
        <v>BPM de elétrons</v>
      </c>
      <c r="B1102" s="5" t="str">
        <f aca="false">Datas_Entregas!$A$3</f>
        <v>BTS/Anel</v>
      </c>
      <c r="C1102" s="6" t="n">
        <f aca="false" t="array" ref="C1102:C1102">INDEX(Datas_Entregas!$B$2:$B$100, MATCH(B1102, Datas_Entregas!$A$2:$A$100, 0), 1)</f>
        <v>43296</v>
      </c>
      <c r="D1102" s="5" t="str">
        <f aca="false">Def_Status_Montagem!$A$4</f>
        <v>Comprado / Esperando entrega</v>
      </c>
      <c r="E1102" s="4" t="str">
        <f aca="false">Def_Status_Montagem!$B$4</f>
        <v>Contratada (inclui etiqueta)</v>
      </c>
      <c r="F1102" s="7"/>
      <c r="G1102" s="8"/>
      <c r="H1102" s="7" t="str">
        <f aca="false" t="array" ref="H1102:H1102">INDEX(Def_Instancias_Equipamentos!$E$2:$E$4986, MATCH(K1102, Def_Instancias_Equipamentos!$D$2:$D$4986, 0), 1)</f>
        <v>SI-18SB</v>
      </c>
      <c r="I1102" s="8" t="str">
        <f aca="false" t="array" ref="I1102:I1102">INDEX(Def_Instancias_Equipamentos!$E$2:$E$4986, MATCH(L1102, Def_Instancias_Equipamentos!$D$2:$D$4986, 0), 1)</f>
        <v>SI-18SB</v>
      </c>
      <c r="J1102" s="8" t="str">
        <f aca="false">IF(H1102=I1102, "INTERNO", "EXTERNO")</f>
        <v>INTERNO</v>
      </c>
      <c r="K1102" s="9" t="str">
        <f aca="false">Def_Instancias_Equipamentos!$D$564</f>
        <v>SI-18SB:DI-BPMPkup-1</v>
      </c>
      <c r="L1102" s="4" t="str">
        <f aca="false">Def_Instancias_Equipamentos!$D$1086</f>
        <v>SI-18SB:DI-BPMSigPatch-1</v>
      </c>
      <c r="M1102" s="10" t="s">
        <v>72</v>
      </c>
      <c r="N1102" s="17" t="s">
        <v>86</v>
      </c>
      <c r="O1102" s="9" t="str">
        <f aca="false">Def_Sistemas_Conectores_Cabos!$B$8</f>
        <v>SMA-RP 50-ohm</v>
      </c>
      <c r="P1102" s="4" t="str">
        <f aca="false">Def_Sistemas_Conectores_Cabos!$B$8</f>
        <v>SMA-RP 50-ohm</v>
      </c>
      <c r="Q1102" s="8" t="s">
        <v>87</v>
      </c>
      <c r="R1102" s="11" t="n">
        <v>0.5</v>
      </c>
      <c r="S1102" s="11" t="n">
        <v>0.5</v>
      </c>
      <c r="T1102" s="4" t="str">
        <f aca="false">Def_Sistemas_Conectores_Cabos!$C$8</f>
        <v>Cabo coaxial semi-rígido</v>
      </c>
      <c r="U1102" s="18"/>
      <c r="V1102" s="13"/>
    </row>
    <row r="1103" customFormat="false" ht="15.75" hidden="true" customHeight="true" outlineLevel="0" collapsed="false">
      <c r="A1103" s="4" t="str">
        <f aca="false">Def_Sistemas_Conectores_Cabos!$A$22</f>
        <v>BPM de elétrons</v>
      </c>
      <c r="B1103" s="5" t="str">
        <f aca="false">Datas_Entregas!$A$3</f>
        <v>BTS/Anel</v>
      </c>
      <c r="C1103" s="6" t="n">
        <f aca="false" t="array" ref="C1103:C1103">INDEX(Datas_Entregas!$B$2:$B$100, MATCH(B1103, Datas_Entregas!$A$2:$A$100, 0), 1)</f>
        <v>43296</v>
      </c>
      <c r="D1103" s="5" t="str">
        <f aca="false">Def_Status_Montagem!$A$4</f>
        <v>Comprado / Esperando entrega</v>
      </c>
      <c r="E1103" s="4" t="str">
        <f aca="false">Def_Status_Montagem!$B$4</f>
        <v>Contratada (inclui etiqueta)</v>
      </c>
      <c r="F1103" s="7"/>
      <c r="G1103" s="8"/>
      <c r="H1103" s="7" t="str">
        <f aca="false" t="array" ref="H1103:H1103">INDEX(Def_Instancias_Equipamentos!$E$2:$E$4986, MATCH(K1103, Def_Instancias_Equipamentos!$D$2:$D$4986, 0), 1)</f>
        <v>SI-18SB</v>
      </c>
      <c r="I1103" s="8" t="str">
        <f aca="false" t="array" ref="I1103:I1103">INDEX(Def_Instancias_Equipamentos!$E$2:$E$4986, MATCH(L1103, Def_Instancias_Equipamentos!$D$2:$D$4986, 0), 1)</f>
        <v>SI-18SB</v>
      </c>
      <c r="J1103" s="8" t="str">
        <f aca="false">IF(H1103=I1103, "INTERNO", "EXTERNO")</f>
        <v>INTERNO</v>
      </c>
      <c r="K1103" s="9" t="str">
        <f aca="false">Def_Instancias_Equipamentos!$D$565</f>
        <v>SI-18SB:DI-BPMPkup-2</v>
      </c>
      <c r="L1103" s="4" t="str">
        <f aca="false">Def_Instancias_Equipamentos!$D$1087</f>
        <v>SI-18SB:DI-BPMSigPatch-2</v>
      </c>
      <c r="M1103" s="10" t="s">
        <v>72</v>
      </c>
      <c r="N1103" s="17" t="s">
        <v>86</v>
      </c>
      <c r="O1103" s="9" t="str">
        <f aca="false">Def_Sistemas_Conectores_Cabos!$B$8</f>
        <v>SMA-RP 50-ohm</v>
      </c>
      <c r="P1103" s="4" t="str">
        <f aca="false">Def_Sistemas_Conectores_Cabos!$B$8</f>
        <v>SMA-RP 50-ohm</v>
      </c>
      <c r="Q1103" s="8" t="s">
        <v>87</v>
      </c>
      <c r="R1103" s="11" t="n">
        <v>0.5</v>
      </c>
      <c r="S1103" s="11" t="n">
        <v>0.5</v>
      </c>
      <c r="T1103" s="4" t="str">
        <f aca="false">Def_Sistemas_Conectores_Cabos!$C$8</f>
        <v>Cabo coaxial semi-rígido</v>
      </c>
      <c r="U1103" s="18"/>
      <c r="V1103" s="13"/>
    </row>
    <row r="1104" customFormat="false" ht="15.75" hidden="true" customHeight="true" outlineLevel="0" collapsed="false">
      <c r="A1104" s="4" t="str">
        <f aca="false">Def_Sistemas_Conectores_Cabos!$A$22</f>
        <v>BPM de elétrons</v>
      </c>
      <c r="B1104" s="5" t="str">
        <f aca="false">Datas_Entregas!$A$3</f>
        <v>BTS/Anel</v>
      </c>
      <c r="C1104" s="6" t="n">
        <f aca="false" t="array" ref="C1104:C1104">INDEX(Datas_Entregas!$B$2:$B$100, MATCH(B1104, Datas_Entregas!$A$2:$A$100, 0), 1)</f>
        <v>43296</v>
      </c>
      <c r="D1104" s="5" t="str">
        <f aca="false">Def_Status_Montagem!$A$4</f>
        <v>Comprado / Esperando entrega</v>
      </c>
      <c r="E1104" s="4" t="str">
        <f aca="false">Def_Status_Montagem!$B$4</f>
        <v>Contratada (inclui etiqueta)</v>
      </c>
      <c r="F1104" s="7"/>
      <c r="G1104" s="8"/>
      <c r="H1104" s="7" t="str">
        <f aca="false" t="array" ref="H1104:H1104">INDEX(Def_Instancias_Equipamentos!$E$2:$E$4986, MATCH(K1104, Def_Instancias_Equipamentos!$D$2:$D$4986, 0), 1)</f>
        <v>SI-19C1</v>
      </c>
      <c r="I1104" s="8" t="str">
        <f aca="false" t="array" ref="I1104:I1104">INDEX(Def_Instancias_Equipamentos!$E$2:$E$4986, MATCH(L1104, Def_Instancias_Equipamentos!$D$2:$D$4986, 0), 1)</f>
        <v>SI-19C1</v>
      </c>
      <c r="J1104" s="8" t="str">
        <f aca="false">IF(H1104=I1104, "INTERNO", "EXTERNO")</f>
        <v>INTERNO</v>
      </c>
      <c r="K1104" s="9" t="str">
        <f aca="false">Def_Instancias_Equipamentos!$D$514</f>
        <v>SI-19C1:DI-BPMPkup-1</v>
      </c>
      <c r="L1104" s="4" t="str">
        <f aca="false">Def_Instancias_Equipamentos!$D$1036</f>
        <v>SI-19C1:DI-BPMSigPatch-1</v>
      </c>
      <c r="M1104" s="10" t="s">
        <v>72</v>
      </c>
      <c r="N1104" s="17" t="s">
        <v>86</v>
      </c>
      <c r="O1104" s="9" t="str">
        <f aca="false">Def_Sistemas_Conectores_Cabos!$B$8</f>
        <v>SMA-RP 50-ohm</v>
      </c>
      <c r="P1104" s="4" t="str">
        <f aca="false">Def_Sistemas_Conectores_Cabos!$B$8</f>
        <v>SMA-RP 50-ohm</v>
      </c>
      <c r="Q1104" s="8" t="s">
        <v>87</v>
      </c>
      <c r="R1104" s="11" t="n">
        <v>0.5</v>
      </c>
      <c r="S1104" s="11" t="n">
        <v>0.5</v>
      </c>
      <c r="T1104" s="4" t="str">
        <f aca="false">Def_Sistemas_Conectores_Cabos!$C$8</f>
        <v>Cabo coaxial semi-rígido</v>
      </c>
      <c r="U1104" s="18"/>
      <c r="V1104" s="13"/>
    </row>
    <row r="1105" customFormat="false" ht="15.75" hidden="true" customHeight="true" outlineLevel="0" collapsed="false">
      <c r="A1105" s="4" t="str">
        <f aca="false">Def_Sistemas_Conectores_Cabos!$A$22</f>
        <v>BPM de elétrons</v>
      </c>
      <c r="B1105" s="5" t="str">
        <f aca="false">Datas_Entregas!$A$3</f>
        <v>BTS/Anel</v>
      </c>
      <c r="C1105" s="6" t="n">
        <f aca="false" t="array" ref="C1105:C1105">INDEX(Datas_Entregas!$B$2:$B$100, MATCH(B1105, Datas_Entregas!$A$2:$A$100, 0), 1)</f>
        <v>43296</v>
      </c>
      <c r="D1105" s="5" t="str">
        <f aca="false">Def_Status_Montagem!$A$4</f>
        <v>Comprado / Esperando entrega</v>
      </c>
      <c r="E1105" s="4" t="str">
        <f aca="false">Def_Status_Montagem!$B$4</f>
        <v>Contratada (inclui etiqueta)</v>
      </c>
      <c r="F1105" s="7"/>
      <c r="G1105" s="8"/>
      <c r="H1105" s="7" t="str">
        <f aca="false" t="array" ref="H1105:H1105">INDEX(Def_Instancias_Equipamentos!$E$2:$E$4986, MATCH(K1105, Def_Instancias_Equipamentos!$D$2:$D$4986, 0), 1)</f>
        <v>SI-19C1</v>
      </c>
      <c r="I1105" s="8" t="str">
        <f aca="false" t="array" ref="I1105:I1105">INDEX(Def_Instancias_Equipamentos!$E$2:$E$4986, MATCH(L1105, Def_Instancias_Equipamentos!$D$2:$D$4986, 0), 1)</f>
        <v>SI-19C1</v>
      </c>
      <c r="J1105" s="8" t="str">
        <f aca="false">IF(H1105=I1105, "INTERNO", "EXTERNO")</f>
        <v>INTERNO</v>
      </c>
      <c r="K1105" s="9" t="str">
        <f aca="false">Def_Instancias_Equipamentos!$D$515</f>
        <v>SI-19C1:DI-BPMPkup-2</v>
      </c>
      <c r="L1105" s="4" t="str">
        <f aca="false">Def_Instancias_Equipamentos!$D$1037</f>
        <v>SI-19C1:DI-BPMSigPatch-2</v>
      </c>
      <c r="M1105" s="10" t="s">
        <v>72</v>
      </c>
      <c r="N1105" s="17" t="s">
        <v>86</v>
      </c>
      <c r="O1105" s="9" t="str">
        <f aca="false">Def_Sistemas_Conectores_Cabos!$B$8</f>
        <v>SMA-RP 50-ohm</v>
      </c>
      <c r="P1105" s="4" t="str">
        <f aca="false">Def_Sistemas_Conectores_Cabos!$B$8</f>
        <v>SMA-RP 50-ohm</v>
      </c>
      <c r="Q1105" s="8" t="s">
        <v>87</v>
      </c>
      <c r="R1105" s="11" t="n">
        <v>0.5</v>
      </c>
      <c r="S1105" s="11" t="n">
        <v>0.5</v>
      </c>
      <c r="T1105" s="4" t="str">
        <f aca="false">Def_Sistemas_Conectores_Cabos!$C$8</f>
        <v>Cabo coaxial semi-rígido</v>
      </c>
      <c r="U1105" s="18"/>
      <c r="V1105" s="13"/>
    </row>
    <row r="1106" customFormat="false" ht="15.75" hidden="true" customHeight="true" outlineLevel="0" collapsed="false">
      <c r="A1106" s="4" t="str">
        <f aca="false">Def_Sistemas_Conectores_Cabos!$A$22</f>
        <v>BPM de elétrons</v>
      </c>
      <c r="B1106" s="5" t="str">
        <f aca="false">Datas_Entregas!$A$3</f>
        <v>BTS/Anel</v>
      </c>
      <c r="C1106" s="6" t="n">
        <f aca="false" t="array" ref="C1106:C1106">INDEX(Datas_Entregas!$B$2:$B$100, MATCH(B1106, Datas_Entregas!$A$2:$A$100, 0), 1)</f>
        <v>43296</v>
      </c>
      <c r="D1106" s="5" t="str">
        <f aca="false">Def_Status_Montagem!$A$4</f>
        <v>Comprado / Esperando entrega</v>
      </c>
      <c r="E1106" s="4" t="str">
        <f aca="false">Def_Status_Montagem!$B$4</f>
        <v>Contratada (inclui etiqueta)</v>
      </c>
      <c r="F1106" s="7"/>
      <c r="G1106" s="8"/>
      <c r="H1106" s="7" t="str">
        <f aca="false" t="array" ref="H1106:H1106">INDEX(Def_Instancias_Equipamentos!$E$2:$E$4986, MATCH(K1106, Def_Instancias_Equipamentos!$D$2:$D$4986, 0), 1)</f>
        <v>SI-19C2</v>
      </c>
      <c r="I1106" s="8" t="str">
        <f aca="false" t="array" ref="I1106:I1106">INDEX(Def_Instancias_Equipamentos!$E$2:$E$4986, MATCH(L1106, Def_Instancias_Equipamentos!$D$2:$D$4986, 0), 1)</f>
        <v>SI-19C2</v>
      </c>
      <c r="J1106" s="8" t="str">
        <f aca="false">IF(H1106=I1106, "INTERNO", "EXTERNO")</f>
        <v>INTERNO</v>
      </c>
      <c r="K1106" s="9" t="str">
        <f aca="false">Def_Instancias_Equipamentos!$D$516</f>
        <v>SI-19C2:DI-BPMPkup</v>
      </c>
      <c r="L1106" s="4" t="str">
        <f aca="false">Def_Instancias_Equipamentos!$D$1038</f>
        <v>SI-19C2:DI-BPMSigPatch</v>
      </c>
      <c r="M1106" s="10" t="s">
        <v>72</v>
      </c>
      <c r="N1106" s="17" t="s">
        <v>86</v>
      </c>
      <c r="O1106" s="9" t="str">
        <f aca="false">Def_Sistemas_Conectores_Cabos!$B$8</f>
        <v>SMA-RP 50-ohm</v>
      </c>
      <c r="P1106" s="4" t="str">
        <f aca="false">Def_Sistemas_Conectores_Cabos!$B$8</f>
        <v>SMA-RP 50-ohm</v>
      </c>
      <c r="Q1106" s="8" t="s">
        <v>87</v>
      </c>
      <c r="R1106" s="11" t="n">
        <v>0.5</v>
      </c>
      <c r="S1106" s="11" t="n">
        <v>0.5</v>
      </c>
      <c r="T1106" s="4" t="str">
        <f aca="false">Def_Sistemas_Conectores_Cabos!$C$8</f>
        <v>Cabo coaxial semi-rígido</v>
      </c>
      <c r="U1106" s="18"/>
      <c r="V1106" s="13"/>
    </row>
    <row r="1107" customFormat="false" ht="15.75" hidden="true" customHeight="true" outlineLevel="0" collapsed="false">
      <c r="A1107" s="4" t="str">
        <f aca="false">Def_Sistemas_Conectores_Cabos!$A$22</f>
        <v>BPM de elétrons</v>
      </c>
      <c r="B1107" s="5" t="str">
        <f aca="false">Datas_Entregas!$A$3</f>
        <v>BTS/Anel</v>
      </c>
      <c r="C1107" s="6" t="n">
        <f aca="false" t="array" ref="C1107:C1107">INDEX(Datas_Entregas!$B$2:$B$100, MATCH(B1107, Datas_Entregas!$A$2:$A$100, 0), 1)</f>
        <v>43296</v>
      </c>
      <c r="D1107" s="5" t="str">
        <f aca="false">Def_Status_Montagem!$A$4</f>
        <v>Comprado / Esperando entrega</v>
      </c>
      <c r="E1107" s="4" t="str">
        <f aca="false">Def_Status_Montagem!$B$4</f>
        <v>Contratada (inclui etiqueta)</v>
      </c>
      <c r="F1107" s="7"/>
      <c r="G1107" s="8"/>
      <c r="H1107" s="7" t="str">
        <f aca="false" t="array" ref="H1107:H1107">INDEX(Def_Instancias_Equipamentos!$E$2:$E$4986, MATCH(K1107, Def_Instancias_Equipamentos!$D$2:$D$4986, 0), 1)</f>
        <v>SI-19C3</v>
      </c>
      <c r="I1107" s="8" t="str">
        <f aca="false" t="array" ref="I1107:I1107">INDEX(Def_Instancias_Equipamentos!$E$2:$E$4986, MATCH(L1107, Def_Instancias_Equipamentos!$D$2:$D$4986, 0), 1)</f>
        <v>SI-19C3</v>
      </c>
      <c r="J1107" s="8" t="str">
        <f aca="false">IF(H1107=I1107, "INTERNO", "EXTERNO")</f>
        <v>INTERNO</v>
      </c>
      <c r="K1107" s="9" t="str">
        <f aca="false">Def_Instancias_Equipamentos!$D$517</f>
        <v>SI-19C3:DI-BPMPkup-1</v>
      </c>
      <c r="L1107" s="4" t="str">
        <f aca="false">Def_Instancias_Equipamentos!$D$1039</f>
        <v>SI-19C3:DI-BPMSigPatch-1</v>
      </c>
      <c r="M1107" s="10" t="s">
        <v>72</v>
      </c>
      <c r="N1107" s="17" t="s">
        <v>86</v>
      </c>
      <c r="O1107" s="9" t="str">
        <f aca="false">Def_Sistemas_Conectores_Cabos!$B$8</f>
        <v>SMA-RP 50-ohm</v>
      </c>
      <c r="P1107" s="4" t="str">
        <f aca="false">Def_Sistemas_Conectores_Cabos!$B$8</f>
        <v>SMA-RP 50-ohm</v>
      </c>
      <c r="Q1107" s="8" t="s">
        <v>87</v>
      </c>
      <c r="R1107" s="11" t="n">
        <v>0.5</v>
      </c>
      <c r="S1107" s="11" t="n">
        <v>0.5</v>
      </c>
      <c r="T1107" s="4" t="str">
        <f aca="false">Def_Sistemas_Conectores_Cabos!$C$8</f>
        <v>Cabo coaxial semi-rígido</v>
      </c>
      <c r="U1107" s="18"/>
      <c r="V1107" s="13"/>
    </row>
    <row r="1108" customFormat="false" ht="15.75" hidden="true" customHeight="true" outlineLevel="0" collapsed="false">
      <c r="A1108" s="4" t="str">
        <f aca="false">Def_Sistemas_Conectores_Cabos!$A$22</f>
        <v>BPM de elétrons</v>
      </c>
      <c r="B1108" s="5" t="str">
        <f aca="false">Datas_Entregas!$A$3</f>
        <v>BTS/Anel</v>
      </c>
      <c r="C1108" s="6" t="n">
        <f aca="false" t="array" ref="C1108:C1108">INDEX(Datas_Entregas!$B$2:$B$100, MATCH(B1108, Datas_Entregas!$A$2:$A$100, 0), 1)</f>
        <v>43296</v>
      </c>
      <c r="D1108" s="5" t="str">
        <f aca="false">Def_Status_Montagem!$A$4</f>
        <v>Comprado / Esperando entrega</v>
      </c>
      <c r="E1108" s="4" t="str">
        <f aca="false">Def_Status_Montagem!$B$4</f>
        <v>Contratada (inclui etiqueta)</v>
      </c>
      <c r="F1108" s="7"/>
      <c r="G1108" s="8"/>
      <c r="H1108" s="7" t="str">
        <f aca="false" t="array" ref="H1108:H1108">INDEX(Def_Instancias_Equipamentos!$E$2:$E$4986, MATCH(K1108, Def_Instancias_Equipamentos!$D$2:$D$4986, 0), 1)</f>
        <v>SI-19C3</v>
      </c>
      <c r="I1108" s="8" t="str">
        <f aca="false" t="array" ref="I1108:I1108">INDEX(Def_Instancias_Equipamentos!$E$2:$E$4986, MATCH(L1108, Def_Instancias_Equipamentos!$D$2:$D$4986, 0), 1)</f>
        <v>SI-19C3</v>
      </c>
      <c r="J1108" s="8" t="str">
        <f aca="false">IF(H1108=I1108, "INTERNO", "EXTERNO")</f>
        <v>INTERNO</v>
      </c>
      <c r="K1108" s="9" t="str">
        <f aca="false">Def_Instancias_Equipamentos!$D$518</f>
        <v>SI-19C3:DI-BPMPkup-2</v>
      </c>
      <c r="L1108" s="4" t="str">
        <f aca="false">Def_Instancias_Equipamentos!$D$1040</f>
        <v>SI-19C3:DI-BPMSigPatch-2</v>
      </c>
      <c r="M1108" s="10" t="s">
        <v>72</v>
      </c>
      <c r="N1108" s="17" t="s">
        <v>86</v>
      </c>
      <c r="O1108" s="9" t="str">
        <f aca="false">Def_Sistemas_Conectores_Cabos!$B$8</f>
        <v>SMA-RP 50-ohm</v>
      </c>
      <c r="P1108" s="4" t="str">
        <f aca="false">Def_Sistemas_Conectores_Cabos!$B$8</f>
        <v>SMA-RP 50-ohm</v>
      </c>
      <c r="Q1108" s="8" t="s">
        <v>87</v>
      </c>
      <c r="R1108" s="11" t="n">
        <v>0.5</v>
      </c>
      <c r="S1108" s="11" t="n">
        <v>0.5</v>
      </c>
      <c r="T1108" s="4" t="str">
        <f aca="false">Def_Sistemas_Conectores_Cabos!$C$8</f>
        <v>Cabo coaxial semi-rígido</v>
      </c>
      <c r="U1108" s="18"/>
      <c r="V1108" s="13"/>
    </row>
    <row r="1109" customFormat="false" ht="15.75" hidden="true" customHeight="true" outlineLevel="0" collapsed="false">
      <c r="A1109" s="4" t="str">
        <f aca="false">Def_Sistemas_Conectores_Cabos!$A$22</f>
        <v>BPM de elétrons</v>
      </c>
      <c r="B1109" s="5" t="str">
        <f aca="false">Datas_Entregas!$A$3</f>
        <v>BTS/Anel</v>
      </c>
      <c r="C1109" s="6" t="n">
        <f aca="false" t="array" ref="C1109:C1109">INDEX(Datas_Entregas!$B$2:$B$100, MATCH(B1109, Datas_Entregas!$A$2:$A$100, 0), 1)</f>
        <v>43296</v>
      </c>
      <c r="D1109" s="5" t="str">
        <f aca="false">Def_Status_Montagem!$A$4</f>
        <v>Comprado / Esperando entrega</v>
      </c>
      <c r="E1109" s="4" t="str">
        <f aca="false">Def_Status_Montagem!$B$4</f>
        <v>Contratada (inclui etiqueta)</v>
      </c>
      <c r="F1109" s="7"/>
      <c r="G1109" s="8"/>
      <c r="H1109" s="7" t="str">
        <f aca="false" t="array" ref="H1109:H1109">INDEX(Def_Instancias_Equipamentos!$E$2:$E$4986, MATCH(K1109, Def_Instancias_Equipamentos!$D$2:$D$4986, 0), 1)</f>
        <v>SI-19C4</v>
      </c>
      <c r="I1109" s="8" t="str">
        <f aca="false" t="array" ref="I1109:I1109">INDEX(Def_Instancias_Equipamentos!$E$2:$E$4986, MATCH(L1109, Def_Instancias_Equipamentos!$D$2:$D$4986, 0), 1)</f>
        <v>SI-19C4</v>
      </c>
      <c r="J1109" s="8" t="str">
        <f aca="false">IF(H1109=I1109, "INTERNO", "EXTERNO")</f>
        <v>INTERNO</v>
      </c>
      <c r="K1109" s="9" t="str">
        <f aca="false">Def_Instancias_Equipamentos!$D$519</f>
        <v>SI-19C4:DI-BPMPkup</v>
      </c>
      <c r="L1109" s="4" t="str">
        <f aca="false">Def_Instancias_Equipamentos!$D$1041</f>
        <v>SI-19C4:DI-BPMSigPatch</v>
      </c>
      <c r="M1109" s="10" t="s">
        <v>72</v>
      </c>
      <c r="N1109" s="17" t="s">
        <v>86</v>
      </c>
      <c r="O1109" s="9" t="str">
        <f aca="false">Def_Sistemas_Conectores_Cabos!$B$8</f>
        <v>SMA-RP 50-ohm</v>
      </c>
      <c r="P1109" s="4" t="str">
        <f aca="false">Def_Sistemas_Conectores_Cabos!$B$8</f>
        <v>SMA-RP 50-ohm</v>
      </c>
      <c r="Q1109" s="8" t="s">
        <v>87</v>
      </c>
      <c r="R1109" s="11" t="n">
        <v>0.5</v>
      </c>
      <c r="S1109" s="11" t="n">
        <v>0.5</v>
      </c>
      <c r="T1109" s="4" t="str">
        <f aca="false">Def_Sistemas_Conectores_Cabos!$C$8</f>
        <v>Cabo coaxial semi-rígido</v>
      </c>
      <c r="U1109" s="18"/>
      <c r="V1109" s="13"/>
    </row>
    <row r="1110" customFormat="false" ht="15.75" hidden="true" customHeight="true" outlineLevel="0" collapsed="false">
      <c r="A1110" s="4" t="str">
        <f aca="false">Def_Sistemas_Conectores_Cabos!$A$22</f>
        <v>BPM de elétrons</v>
      </c>
      <c r="B1110" s="5" t="str">
        <f aca="false">Datas_Entregas!$A$3</f>
        <v>BTS/Anel</v>
      </c>
      <c r="C1110" s="6" t="n">
        <f aca="false" t="array" ref="C1110:C1110">INDEX(Datas_Entregas!$B$2:$B$100, MATCH(B1110, Datas_Entregas!$A$2:$A$100, 0), 1)</f>
        <v>43296</v>
      </c>
      <c r="D1110" s="5" t="str">
        <f aca="false">Def_Status_Montagem!$A$4</f>
        <v>Comprado / Esperando entrega</v>
      </c>
      <c r="E1110" s="4" t="str">
        <f aca="false">Def_Status_Montagem!$B$4</f>
        <v>Contratada (inclui etiqueta)</v>
      </c>
      <c r="F1110" s="7"/>
      <c r="G1110" s="8"/>
      <c r="H1110" s="7" t="str">
        <f aca="false" t="array" ref="H1110:H1110">INDEX(Def_Instancias_Equipamentos!$E$2:$E$4986, MATCH(K1110, Def_Instancias_Equipamentos!$D$2:$D$4986, 0), 1)</f>
        <v>SI-19M1</v>
      </c>
      <c r="I1110" s="8" t="str">
        <f aca="false" t="array" ref="I1110:I1110">INDEX(Def_Instancias_Equipamentos!$E$2:$E$4986, MATCH(L1110, Def_Instancias_Equipamentos!$D$2:$D$4986, 0), 1)</f>
        <v>SI-19M1</v>
      </c>
      <c r="J1110" s="8" t="str">
        <f aca="false">IF(H1110=I1110, "INTERNO", "EXTERNO")</f>
        <v>INTERNO</v>
      </c>
      <c r="K1110" s="9" t="str">
        <f aca="false">Def_Instancias_Equipamentos!$D$520</f>
        <v>SI-19M1:DI-BPMPkup</v>
      </c>
      <c r="L1110" s="4" t="str">
        <f aca="false">Def_Instancias_Equipamentos!$D$1042</f>
        <v>SI-19M1:DI-BPMSigPatch</v>
      </c>
      <c r="M1110" s="10" t="s">
        <v>72</v>
      </c>
      <c r="N1110" s="17" t="s">
        <v>86</v>
      </c>
      <c r="O1110" s="9" t="str">
        <f aca="false">Def_Sistemas_Conectores_Cabos!$B$8</f>
        <v>SMA-RP 50-ohm</v>
      </c>
      <c r="P1110" s="4" t="str">
        <f aca="false">Def_Sistemas_Conectores_Cabos!$B$8</f>
        <v>SMA-RP 50-ohm</v>
      </c>
      <c r="Q1110" s="8" t="s">
        <v>87</v>
      </c>
      <c r="R1110" s="11" t="n">
        <v>0.5</v>
      </c>
      <c r="S1110" s="11" t="n">
        <v>0.5</v>
      </c>
      <c r="T1110" s="4" t="str">
        <f aca="false">Def_Sistemas_Conectores_Cabos!$C$8</f>
        <v>Cabo coaxial semi-rígido</v>
      </c>
      <c r="U1110" s="18"/>
      <c r="V1110" s="13"/>
    </row>
    <row r="1111" customFormat="false" ht="15.75" hidden="true" customHeight="true" outlineLevel="0" collapsed="false">
      <c r="A1111" s="4" t="str">
        <f aca="false">Def_Sistemas_Conectores_Cabos!$A$22</f>
        <v>BPM de elétrons</v>
      </c>
      <c r="B1111" s="5" t="str">
        <f aca="false">Datas_Entregas!$A$3</f>
        <v>BTS/Anel</v>
      </c>
      <c r="C1111" s="6" t="n">
        <f aca="false" t="array" ref="C1111:C1111">INDEX(Datas_Entregas!$B$2:$B$100, MATCH(B1111, Datas_Entregas!$A$2:$A$100, 0), 1)</f>
        <v>43296</v>
      </c>
      <c r="D1111" s="5" t="str">
        <f aca="false">Def_Status_Montagem!$A$4</f>
        <v>Comprado / Esperando entrega</v>
      </c>
      <c r="E1111" s="4" t="str">
        <f aca="false">Def_Status_Montagem!$B$4</f>
        <v>Contratada (inclui etiqueta)</v>
      </c>
      <c r="F1111" s="7"/>
      <c r="G1111" s="8"/>
      <c r="H1111" s="7" t="str">
        <f aca="false" t="array" ref="H1111:H1111">INDEX(Def_Instancias_Equipamentos!$E$2:$E$4986, MATCH(K1111, Def_Instancias_Equipamentos!$D$2:$D$4986, 0), 1)</f>
        <v>SI-19M2</v>
      </c>
      <c r="I1111" s="8" t="str">
        <f aca="false" t="array" ref="I1111:I1111">INDEX(Def_Instancias_Equipamentos!$E$2:$E$4986, MATCH(L1111, Def_Instancias_Equipamentos!$D$2:$D$4986, 0), 1)</f>
        <v>SI-19M2</v>
      </c>
      <c r="J1111" s="8" t="str">
        <f aca="false">IF(H1111=I1111, "INTERNO", "EXTERNO")</f>
        <v>INTERNO</v>
      </c>
      <c r="K1111" s="9" t="str">
        <f aca="false">Def_Instancias_Equipamentos!$D$521</f>
        <v>SI-19M2:DI-BPMPkup</v>
      </c>
      <c r="L1111" s="4" t="str">
        <f aca="false">Def_Instancias_Equipamentos!$D$1043</f>
        <v>SI-19M2:DI-BPMSigPatch</v>
      </c>
      <c r="M1111" s="10" t="s">
        <v>72</v>
      </c>
      <c r="N1111" s="17" t="s">
        <v>86</v>
      </c>
      <c r="O1111" s="9" t="str">
        <f aca="false">Def_Sistemas_Conectores_Cabos!$B$8</f>
        <v>SMA-RP 50-ohm</v>
      </c>
      <c r="P1111" s="4" t="str">
        <f aca="false">Def_Sistemas_Conectores_Cabos!$B$8</f>
        <v>SMA-RP 50-ohm</v>
      </c>
      <c r="Q1111" s="8" t="s">
        <v>87</v>
      </c>
      <c r="R1111" s="11" t="n">
        <v>0.5</v>
      </c>
      <c r="S1111" s="11" t="n">
        <v>0.5</v>
      </c>
      <c r="T1111" s="4" t="str">
        <f aca="false">Def_Sistemas_Conectores_Cabos!$C$8</f>
        <v>Cabo coaxial semi-rígido</v>
      </c>
      <c r="U1111" s="18"/>
      <c r="V1111" s="13"/>
    </row>
    <row r="1112" customFormat="false" ht="15.75" hidden="true" customHeight="true" outlineLevel="0" collapsed="false">
      <c r="A1112" s="4" t="str">
        <f aca="false">Def_Sistemas_Conectores_Cabos!$A$22</f>
        <v>BPM de elétrons</v>
      </c>
      <c r="B1112" s="5" t="str">
        <f aca="false">Datas_Entregas!$A$3</f>
        <v>BTS/Anel</v>
      </c>
      <c r="C1112" s="6" t="n">
        <f aca="false" t="array" ref="C1112:C1112">INDEX(Datas_Entregas!$B$2:$B$100, MATCH(B1112, Datas_Entregas!$A$2:$A$100, 0), 1)</f>
        <v>43296</v>
      </c>
      <c r="D1112" s="5" t="str">
        <f aca="false">Def_Status_Montagem!$A$4</f>
        <v>Comprado / Esperando entrega</v>
      </c>
      <c r="E1112" s="4" t="str">
        <f aca="false">Def_Status_Montagem!$B$4</f>
        <v>Contratada (inclui etiqueta)</v>
      </c>
      <c r="F1112" s="7"/>
      <c r="G1112" s="8"/>
      <c r="H1112" s="7" t="str">
        <f aca="false" t="array" ref="H1112:H1112">INDEX(Def_Instancias_Equipamentos!$E$2:$E$4986, MATCH(K1112, Def_Instancias_Equipamentos!$D$2:$D$4986, 0), 1)</f>
        <v>SI-19SP</v>
      </c>
      <c r="I1112" s="8" t="str">
        <f aca="false" t="array" ref="I1112:I1112">INDEX(Def_Instancias_Equipamentos!$E$2:$E$4986, MATCH(L1112, Def_Instancias_Equipamentos!$D$2:$D$4986, 0), 1)</f>
        <v>SI-19SP</v>
      </c>
      <c r="J1112" s="8" t="str">
        <f aca="false">IF(H1112=I1112, "INTERNO", "EXTERNO")</f>
        <v>INTERNO</v>
      </c>
      <c r="K1112" s="9" t="str">
        <f aca="false">Def_Instancias_Equipamentos!$D$566</f>
        <v>SI-19SP:DI-BPMPkup-1</v>
      </c>
      <c r="L1112" s="4" t="str">
        <f aca="false">Def_Instancias_Equipamentos!$D$1088</f>
        <v>SI-19SP:DI-BPMSigPatch-1</v>
      </c>
      <c r="M1112" s="10" t="s">
        <v>72</v>
      </c>
      <c r="N1112" s="17" t="s">
        <v>86</v>
      </c>
      <c r="O1112" s="9" t="str">
        <f aca="false">Def_Sistemas_Conectores_Cabos!$B$8</f>
        <v>SMA-RP 50-ohm</v>
      </c>
      <c r="P1112" s="4" t="str">
        <f aca="false">Def_Sistemas_Conectores_Cabos!$B$8</f>
        <v>SMA-RP 50-ohm</v>
      </c>
      <c r="Q1112" s="8" t="s">
        <v>87</v>
      </c>
      <c r="R1112" s="11" t="n">
        <v>0.5</v>
      </c>
      <c r="S1112" s="11" t="n">
        <v>0.5</v>
      </c>
      <c r="T1112" s="4" t="str">
        <f aca="false">Def_Sistemas_Conectores_Cabos!$C$8</f>
        <v>Cabo coaxial semi-rígido</v>
      </c>
      <c r="U1112" s="18"/>
      <c r="V1112" s="13"/>
    </row>
    <row r="1113" customFormat="false" ht="15.75" hidden="true" customHeight="true" outlineLevel="0" collapsed="false">
      <c r="A1113" s="4" t="str">
        <f aca="false">Def_Sistemas_Conectores_Cabos!$A$22</f>
        <v>BPM de elétrons</v>
      </c>
      <c r="B1113" s="5" t="str">
        <f aca="false">Datas_Entregas!$A$3</f>
        <v>BTS/Anel</v>
      </c>
      <c r="C1113" s="6" t="n">
        <f aca="false" t="array" ref="C1113:C1113">INDEX(Datas_Entregas!$B$2:$B$100, MATCH(B1113, Datas_Entregas!$A$2:$A$100, 0), 1)</f>
        <v>43296</v>
      </c>
      <c r="D1113" s="5" t="str">
        <f aca="false">Def_Status_Montagem!$A$4</f>
        <v>Comprado / Esperando entrega</v>
      </c>
      <c r="E1113" s="4" t="str">
        <f aca="false">Def_Status_Montagem!$B$4</f>
        <v>Contratada (inclui etiqueta)</v>
      </c>
      <c r="F1113" s="7"/>
      <c r="G1113" s="8"/>
      <c r="H1113" s="7" t="str">
        <f aca="false" t="array" ref="H1113:H1113">INDEX(Def_Instancias_Equipamentos!$E$2:$E$4986, MATCH(K1113, Def_Instancias_Equipamentos!$D$2:$D$4986, 0), 1)</f>
        <v>SI-19SP</v>
      </c>
      <c r="I1113" s="8" t="str">
        <f aca="false" t="array" ref="I1113:I1113">INDEX(Def_Instancias_Equipamentos!$E$2:$E$4986, MATCH(L1113, Def_Instancias_Equipamentos!$D$2:$D$4986, 0), 1)</f>
        <v>SI-19SP</v>
      </c>
      <c r="J1113" s="8" t="str">
        <f aca="false">IF(H1113=I1113, "INTERNO", "EXTERNO")</f>
        <v>INTERNO</v>
      </c>
      <c r="K1113" s="9" t="str">
        <f aca="false">Def_Instancias_Equipamentos!$D$567</f>
        <v>SI-19SP:DI-BPMPkup-2</v>
      </c>
      <c r="L1113" s="4" t="str">
        <f aca="false">Def_Instancias_Equipamentos!$D$1089</f>
        <v>SI-19SP:DI-BPMSigPatch-2</v>
      </c>
      <c r="M1113" s="10" t="s">
        <v>72</v>
      </c>
      <c r="N1113" s="17" t="s">
        <v>86</v>
      </c>
      <c r="O1113" s="9" t="str">
        <f aca="false">Def_Sistemas_Conectores_Cabos!$B$8</f>
        <v>SMA-RP 50-ohm</v>
      </c>
      <c r="P1113" s="4" t="str">
        <f aca="false">Def_Sistemas_Conectores_Cabos!$B$8</f>
        <v>SMA-RP 50-ohm</v>
      </c>
      <c r="Q1113" s="8" t="s">
        <v>87</v>
      </c>
      <c r="R1113" s="11" t="n">
        <v>0.5</v>
      </c>
      <c r="S1113" s="11" t="n">
        <v>0.5</v>
      </c>
      <c r="T1113" s="4" t="str">
        <f aca="false">Def_Sistemas_Conectores_Cabos!$C$8</f>
        <v>Cabo coaxial semi-rígido</v>
      </c>
      <c r="U1113" s="18"/>
      <c r="V1113" s="13"/>
    </row>
    <row r="1114" customFormat="false" ht="15.75" hidden="true" customHeight="true" outlineLevel="0" collapsed="false">
      <c r="A1114" s="4" t="str">
        <f aca="false">Def_Sistemas_Conectores_Cabos!$A$22</f>
        <v>BPM de elétrons</v>
      </c>
      <c r="B1114" s="5" t="str">
        <f aca="false">Datas_Entregas!$A$3</f>
        <v>BTS/Anel</v>
      </c>
      <c r="C1114" s="6" t="n">
        <f aca="false" t="array" ref="C1114:C1114">INDEX(Datas_Entregas!$B$2:$B$100, MATCH(B1114, Datas_Entregas!$A$2:$A$100, 0), 1)</f>
        <v>43296</v>
      </c>
      <c r="D1114" s="5" t="str">
        <f aca="false">Def_Status_Montagem!$A$4</f>
        <v>Comprado / Esperando entrega</v>
      </c>
      <c r="E1114" s="4" t="str">
        <f aca="false">Def_Status_Montagem!$B$4</f>
        <v>Contratada (inclui etiqueta)</v>
      </c>
      <c r="F1114" s="7"/>
      <c r="G1114" s="8"/>
      <c r="H1114" s="7" t="str">
        <f aca="false" t="array" ref="H1114:H1114">INDEX(Def_Instancias_Equipamentos!$E$2:$E$4986, MATCH(K1114, Def_Instancias_Equipamentos!$D$2:$D$4986, 0), 1)</f>
        <v>SI-20C1</v>
      </c>
      <c r="I1114" s="8" t="str">
        <f aca="false" t="array" ref="I1114:I1114">INDEX(Def_Instancias_Equipamentos!$E$2:$E$4986, MATCH(L1114, Def_Instancias_Equipamentos!$D$2:$D$4986, 0), 1)</f>
        <v>SI-20C1</v>
      </c>
      <c r="J1114" s="8" t="str">
        <f aca="false">IF(H1114=I1114, "INTERNO", "EXTERNO")</f>
        <v>INTERNO</v>
      </c>
      <c r="K1114" s="9" t="str">
        <f aca="false">Def_Instancias_Equipamentos!$D$522</f>
        <v>SI-20C1:DI-BPMPkup-1</v>
      </c>
      <c r="L1114" s="4" t="str">
        <f aca="false">Def_Instancias_Equipamentos!$D$1044</f>
        <v>SI-20C1:DI-BPMSigPatch-1</v>
      </c>
      <c r="M1114" s="10" t="s">
        <v>72</v>
      </c>
      <c r="N1114" s="17" t="s">
        <v>86</v>
      </c>
      <c r="O1114" s="9" t="str">
        <f aca="false">Def_Sistemas_Conectores_Cabos!$B$8</f>
        <v>SMA-RP 50-ohm</v>
      </c>
      <c r="P1114" s="4" t="str">
        <f aca="false">Def_Sistemas_Conectores_Cabos!$B$8</f>
        <v>SMA-RP 50-ohm</v>
      </c>
      <c r="Q1114" s="8" t="s">
        <v>87</v>
      </c>
      <c r="R1114" s="11" t="n">
        <v>0.5</v>
      </c>
      <c r="S1114" s="11" t="n">
        <v>0.5</v>
      </c>
      <c r="T1114" s="4" t="str">
        <f aca="false">Def_Sistemas_Conectores_Cabos!$C$8</f>
        <v>Cabo coaxial semi-rígido</v>
      </c>
      <c r="U1114" s="18"/>
      <c r="V1114" s="13"/>
    </row>
    <row r="1115" customFormat="false" ht="15.75" hidden="true" customHeight="true" outlineLevel="0" collapsed="false">
      <c r="A1115" s="4" t="str">
        <f aca="false">Def_Sistemas_Conectores_Cabos!$A$22</f>
        <v>BPM de elétrons</v>
      </c>
      <c r="B1115" s="5" t="str">
        <f aca="false">Datas_Entregas!$A$3</f>
        <v>BTS/Anel</v>
      </c>
      <c r="C1115" s="6" t="n">
        <f aca="false" t="array" ref="C1115:C1115">INDEX(Datas_Entregas!$B$2:$B$100, MATCH(B1115, Datas_Entregas!$A$2:$A$100, 0), 1)</f>
        <v>43296</v>
      </c>
      <c r="D1115" s="5" t="str">
        <f aca="false">Def_Status_Montagem!$A$4</f>
        <v>Comprado / Esperando entrega</v>
      </c>
      <c r="E1115" s="4" t="str">
        <f aca="false">Def_Status_Montagem!$B$4</f>
        <v>Contratada (inclui etiqueta)</v>
      </c>
      <c r="F1115" s="7"/>
      <c r="G1115" s="8"/>
      <c r="H1115" s="7" t="str">
        <f aca="false" t="array" ref="H1115:H1115">INDEX(Def_Instancias_Equipamentos!$E$2:$E$4986, MATCH(K1115, Def_Instancias_Equipamentos!$D$2:$D$4986, 0), 1)</f>
        <v>SI-20C1</v>
      </c>
      <c r="I1115" s="8" t="str">
        <f aca="false" t="array" ref="I1115:I1115">INDEX(Def_Instancias_Equipamentos!$E$2:$E$4986, MATCH(L1115, Def_Instancias_Equipamentos!$D$2:$D$4986, 0), 1)</f>
        <v>SI-20C1</v>
      </c>
      <c r="J1115" s="8" t="str">
        <f aca="false">IF(H1115=I1115, "INTERNO", "EXTERNO")</f>
        <v>INTERNO</v>
      </c>
      <c r="K1115" s="9" t="str">
        <f aca="false">Def_Instancias_Equipamentos!$D$523</f>
        <v>SI-20C1:DI-BPMPkup-2</v>
      </c>
      <c r="L1115" s="4" t="str">
        <f aca="false">Def_Instancias_Equipamentos!$D$1045</f>
        <v>SI-20C1:DI-BPMSigPatch-2</v>
      </c>
      <c r="M1115" s="10" t="s">
        <v>72</v>
      </c>
      <c r="N1115" s="17" t="s">
        <v>86</v>
      </c>
      <c r="O1115" s="9" t="str">
        <f aca="false">Def_Sistemas_Conectores_Cabos!$B$8</f>
        <v>SMA-RP 50-ohm</v>
      </c>
      <c r="P1115" s="4" t="str">
        <f aca="false">Def_Sistemas_Conectores_Cabos!$B$8</f>
        <v>SMA-RP 50-ohm</v>
      </c>
      <c r="Q1115" s="8" t="s">
        <v>87</v>
      </c>
      <c r="R1115" s="11" t="n">
        <v>0.5</v>
      </c>
      <c r="S1115" s="11" t="n">
        <v>0.5</v>
      </c>
      <c r="T1115" s="4" t="str">
        <f aca="false">Def_Sistemas_Conectores_Cabos!$C$8</f>
        <v>Cabo coaxial semi-rígido</v>
      </c>
      <c r="U1115" s="18"/>
      <c r="V1115" s="13"/>
    </row>
    <row r="1116" customFormat="false" ht="15.75" hidden="true" customHeight="true" outlineLevel="0" collapsed="false">
      <c r="A1116" s="4" t="str">
        <f aca="false">Def_Sistemas_Conectores_Cabos!$A$22</f>
        <v>BPM de elétrons</v>
      </c>
      <c r="B1116" s="5" t="str">
        <f aca="false">Datas_Entregas!$A$3</f>
        <v>BTS/Anel</v>
      </c>
      <c r="C1116" s="6" t="n">
        <f aca="false" t="array" ref="C1116:C1116">INDEX(Datas_Entregas!$B$2:$B$100, MATCH(B1116, Datas_Entregas!$A$2:$A$100, 0), 1)</f>
        <v>43296</v>
      </c>
      <c r="D1116" s="5" t="str">
        <f aca="false">Def_Status_Montagem!$A$4</f>
        <v>Comprado / Esperando entrega</v>
      </c>
      <c r="E1116" s="4" t="str">
        <f aca="false">Def_Status_Montagem!$B$4</f>
        <v>Contratada (inclui etiqueta)</v>
      </c>
      <c r="F1116" s="7"/>
      <c r="G1116" s="8"/>
      <c r="H1116" s="7" t="str">
        <f aca="false" t="array" ref="H1116:H1116">INDEX(Def_Instancias_Equipamentos!$E$2:$E$4986, MATCH(K1116, Def_Instancias_Equipamentos!$D$2:$D$4986, 0), 1)</f>
        <v>SI-20C2</v>
      </c>
      <c r="I1116" s="8" t="str">
        <f aca="false" t="array" ref="I1116:I1116">INDEX(Def_Instancias_Equipamentos!$E$2:$E$4986, MATCH(L1116, Def_Instancias_Equipamentos!$D$2:$D$4986, 0), 1)</f>
        <v>SI-20C2</v>
      </c>
      <c r="J1116" s="8" t="str">
        <f aca="false">IF(H1116=I1116, "INTERNO", "EXTERNO")</f>
        <v>INTERNO</v>
      </c>
      <c r="K1116" s="9" t="str">
        <f aca="false">Def_Instancias_Equipamentos!$D$524</f>
        <v>SI-20C2:DI-BPMPkup</v>
      </c>
      <c r="L1116" s="4" t="str">
        <f aca="false">Def_Instancias_Equipamentos!$D$1046</f>
        <v>SI-20C2:DI-BPMSigPatch</v>
      </c>
      <c r="M1116" s="10" t="s">
        <v>72</v>
      </c>
      <c r="N1116" s="17" t="s">
        <v>86</v>
      </c>
      <c r="O1116" s="9" t="str">
        <f aca="false">Def_Sistemas_Conectores_Cabos!$B$8</f>
        <v>SMA-RP 50-ohm</v>
      </c>
      <c r="P1116" s="4" t="str">
        <f aca="false">Def_Sistemas_Conectores_Cabos!$B$8</f>
        <v>SMA-RP 50-ohm</v>
      </c>
      <c r="Q1116" s="8" t="s">
        <v>87</v>
      </c>
      <c r="R1116" s="11" t="n">
        <v>0.5</v>
      </c>
      <c r="S1116" s="11" t="n">
        <v>0.5</v>
      </c>
      <c r="T1116" s="4" t="str">
        <f aca="false">Def_Sistemas_Conectores_Cabos!$C$8</f>
        <v>Cabo coaxial semi-rígido</v>
      </c>
      <c r="U1116" s="18"/>
      <c r="V1116" s="13"/>
    </row>
    <row r="1117" customFormat="false" ht="15.75" hidden="true" customHeight="true" outlineLevel="0" collapsed="false">
      <c r="A1117" s="4" t="str">
        <f aca="false">Def_Sistemas_Conectores_Cabos!$A$22</f>
        <v>BPM de elétrons</v>
      </c>
      <c r="B1117" s="5" t="str">
        <f aca="false">Datas_Entregas!$A$3</f>
        <v>BTS/Anel</v>
      </c>
      <c r="C1117" s="6" t="n">
        <f aca="false" t="array" ref="C1117:C1117">INDEX(Datas_Entregas!$B$2:$B$100, MATCH(B1117, Datas_Entregas!$A$2:$A$100, 0), 1)</f>
        <v>43296</v>
      </c>
      <c r="D1117" s="5" t="str">
        <f aca="false">Def_Status_Montagem!$A$4</f>
        <v>Comprado / Esperando entrega</v>
      </c>
      <c r="E1117" s="4" t="str">
        <f aca="false">Def_Status_Montagem!$B$4</f>
        <v>Contratada (inclui etiqueta)</v>
      </c>
      <c r="F1117" s="7"/>
      <c r="G1117" s="8"/>
      <c r="H1117" s="7" t="str">
        <f aca="false" t="array" ref="H1117:H1117">INDEX(Def_Instancias_Equipamentos!$E$2:$E$4986, MATCH(K1117, Def_Instancias_Equipamentos!$D$2:$D$4986, 0), 1)</f>
        <v>SI-20C3</v>
      </c>
      <c r="I1117" s="8" t="str">
        <f aca="false" t="array" ref="I1117:I1117">INDEX(Def_Instancias_Equipamentos!$E$2:$E$4986, MATCH(L1117, Def_Instancias_Equipamentos!$D$2:$D$4986, 0), 1)</f>
        <v>SI-20C3</v>
      </c>
      <c r="J1117" s="8" t="str">
        <f aca="false">IF(H1117=I1117, "INTERNO", "EXTERNO")</f>
        <v>INTERNO</v>
      </c>
      <c r="K1117" s="9" t="str">
        <f aca="false">Def_Instancias_Equipamentos!$D$525</f>
        <v>SI-20C3:DI-BPMPkup-1</v>
      </c>
      <c r="L1117" s="4" t="str">
        <f aca="false">Def_Instancias_Equipamentos!$D$1047</f>
        <v>SI-20C3:DI-BPMSigPatch-1</v>
      </c>
      <c r="M1117" s="10" t="s">
        <v>72</v>
      </c>
      <c r="N1117" s="17" t="s">
        <v>86</v>
      </c>
      <c r="O1117" s="9" t="str">
        <f aca="false">Def_Sistemas_Conectores_Cabos!$B$8</f>
        <v>SMA-RP 50-ohm</v>
      </c>
      <c r="P1117" s="4" t="str">
        <f aca="false">Def_Sistemas_Conectores_Cabos!$B$8</f>
        <v>SMA-RP 50-ohm</v>
      </c>
      <c r="Q1117" s="8" t="s">
        <v>87</v>
      </c>
      <c r="R1117" s="11" t="n">
        <v>0.5</v>
      </c>
      <c r="S1117" s="11" t="n">
        <v>0.5</v>
      </c>
      <c r="T1117" s="4" t="str">
        <f aca="false">Def_Sistemas_Conectores_Cabos!$C$8</f>
        <v>Cabo coaxial semi-rígido</v>
      </c>
      <c r="U1117" s="18"/>
      <c r="V1117" s="13"/>
    </row>
    <row r="1118" customFormat="false" ht="15.75" hidden="true" customHeight="true" outlineLevel="0" collapsed="false">
      <c r="A1118" s="4" t="str">
        <f aca="false">Def_Sistemas_Conectores_Cabos!$A$22</f>
        <v>BPM de elétrons</v>
      </c>
      <c r="B1118" s="5" t="str">
        <f aca="false">Datas_Entregas!$A$3</f>
        <v>BTS/Anel</v>
      </c>
      <c r="C1118" s="6" t="n">
        <f aca="false" t="array" ref="C1118:C1118">INDEX(Datas_Entregas!$B$2:$B$100, MATCH(B1118, Datas_Entregas!$A$2:$A$100, 0), 1)</f>
        <v>43296</v>
      </c>
      <c r="D1118" s="5" t="str">
        <f aca="false">Def_Status_Montagem!$A$4</f>
        <v>Comprado / Esperando entrega</v>
      </c>
      <c r="E1118" s="4" t="str">
        <f aca="false">Def_Status_Montagem!$B$4</f>
        <v>Contratada (inclui etiqueta)</v>
      </c>
      <c r="F1118" s="7"/>
      <c r="G1118" s="8"/>
      <c r="H1118" s="7" t="str">
        <f aca="false" t="array" ref="H1118:H1118">INDEX(Def_Instancias_Equipamentos!$E$2:$E$4986, MATCH(K1118, Def_Instancias_Equipamentos!$D$2:$D$4986, 0), 1)</f>
        <v>SI-20C3</v>
      </c>
      <c r="I1118" s="8" t="str">
        <f aca="false" t="array" ref="I1118:I1118">INDEX(Def_Instancias_Equipamentos!$E$2:$E$4986, MATCH(L1118, Def_Instancias_Equipamentos!$D$2:$D$4986, 0), 1)</f>
        <v>SI-20C3</v>
      </c>
      <c r="J1118" s="8" t="str">
        <f aca="false">IF(H1118=I1118, "INTERNO", "EXTERNO")</f>
        <v>INTERNO</v>
      </c>
      <c r="K1118" s="9" t="str">
        <f aca="false">Def_Instancias_Equipamentos!$D$526</f>
        <v>SI-20C3:DI-BPMPkup-2</v>
      </c>
      <c r="L1118" s="4" t="str">
        <f aca="false">Def_Instancias_Equipamentos!$D$1048</f>
        <v>SI-20C3:DI-BPMSigPatch-2</v>
      </c>
      <c r="M1118" s="10" t="s">
        <v>72</v>
      </c>
      <c r="N1118" s="17" t="s">
        <v>86</v>
      </c>
      <c r="O1118" s="9" t="str">
        <f aca="false">Def_Sistemas_Conectores_Cabos!$B$8</f>
        <v>SMA-RP 50-ohm</v>
      </c>
      <c r="P1118" s="4" t="str">
        <f aca="false">Def_Sistemas_Conectores_Cabos!$B$8</f>
        <v>SMA-RP 50-ohm</v>
      </c>
      <c r="Q1118" s="8" t="s">
        <v>87</v>
      </c>
      <c r="R1118" s="11" t="n">
        <v>0.5</v>
      </c>
      <c r="S1118" s="11" t="n">
        <v>0.5</v>
      </c>
      <c r="T1118" s="4" t="str">
        <f aca="false">Def_Sistemas_Conectores_Cabos!$C$8</f>
        <v>Cabo coaxial semi-rígido</v>
      </c>
      <c r="U1118" s="18"/>
      <c r="V1118" s="13"/>
    </row>
    <row r="1119" customFormat="false" ht="15.75" hidden="true" customHeight="true" outlineLevel="0" collapsed="false">
      <c r="A1119" s="4" t="str">
        <f aca="false">Def_Sistemas_Conectores_Cabos!$A$22</f>
        <v>BPM de elétrons</v>
      </c>
      <c r="B1119" s="5" t="str">
        <f aca="false">Datas_Entregas!$A$3</f>
        <v>BTS/Anel</v>
      </c>
      <c r="C1119" s="6" t="n">
        <f aca="false" t="array" ref="C1119:C1119">INDEX(Datas_Entregas!$B$2:$B$100, MATCH(B1119, Datas_Entregas!$A$2:$A$100, 0), 1)</f>
        <v>43296</v>
      </c>
      <c r="D1119" s="5" t="str">
        <f aca="false">Def_Status_Montagem!$A$4</f>
        <v>Comprado / Esperando entrega</v>
      </c>
      <c r="E1119" s="4" t="str">
        <f aca="false">Def_Status_Montagem!$B$4</f>
        <v>Contratada (inclui etiqueta)</v>
      </c>
      <c r="F1119" s="7"/>
      <c r="G1119" s="8"/>
      <c r="H1119" s="7" t="str">
        <f aca="false" t="array" ref="H1119:H1119">INDEX(Def_Instancias_Equipamentos!$E$2:$E$4986, MATCH(K1119, Def_Instancias_Equipamentos!$D$2:$D$4986, 0), 1)</f>
        <v>SI-20C4</v>
      </c>
      <c r="I1119" s="8" t="str">
        <f aca="false" t="array" ref="I1119:I1119">INDEX(Def_Instancias_Equipamentos!$E$2:$E$4986, MATCH(L1119, Def_Instancias_Equipamentos!$D$2:$D$4986, 0), 1)</f>
        <v>SI-20C4</v>
      </c>
      <c r="J1119" s="8" t="str">
        <f aca="false">IF(H1119=I1119, "INTERNO", "EXTERNO")</f>
        <v>INTERNO</v>
      </c>
      <c r="K1119" s="9" t="str">
        <f aca="false">Def_Instancias_Equipamentos!$D$527</f>
        <v>SI-20C4:DI-BPMPkup</v>
      </c>
      <c r="L1119" s="4" t="str">
        <f aca="false">Def_Instancias_Equipamentos!$D$1049</f>
        <v>SI-20C4:DI-BPMSigPatch</v>
      </c>
      <c r="M1119" s="10" t="s">
        <v>72</v>
      </c>
      <c r="N1119" s="17" t="s">
        <v>86</v>
      </c>
      <c r="O1119" s="9" t="str">
        <f aca="false">Def_Sistemas_Conectores_Cabos!$B$8</f>
        <v>SMA-RP 50-ohm</v>
      </c>
      <c r="P1119" s="4" t="str">
        <f aca="false">Def_Sistemas_Conectores_Cabos!$B$8</f>
        <v>SMA-RP 50-ohm</v>
      </c>
      <c r="Q1119" s="8" t="s">
        <v>87</v>
      </c>
      <c r="R1119" s="11" t="n">
        <v>0.5</v>
      </c>
      <c r="S1119" s="11" t="n">
        <v>0.5</v>
      </c>
      <c r="T1119" s="4" t="str">
        <f aca="false">Def_Sistemas_Conectores_Cabos!$C$8</f>
        <v>Cabo coaxial semi-rígido</v>
      </c>
      <c r="U1119" s="18"/>
      <c r="V1119" s="13"/>
    </row>
    <row r="1120" customFormat="false" ht="15.75" hidden="true" customHeight="true" outlineLevel="0" collapsed="false">
      <c r="A1120" s="4" t="str">
        <f aca="false">Def_Sistemas_Conectores_Cabos!$A$22</f>
        <v>BPM de elétrons</v>
      </c>
      <c r="B1120" s="5" t="str">
        <f aca="false">Datas_Entregas!$A$3</f>
        <v>BTS/Anel</v>
      </c>
      <c r="C1120" s="6" t="n">
        <f aca="false" t="array" ref="C1120:C1120">INDEX(Datas_Entregas!$B$2:$B$100, MATCH(B1120, Datas_Entregas!$A$2:$A$100, 0), 1)</f>
        <v>43296</v>
      </c>
      <c r="D1120" s="5" t="str">
        <f aca="false">Def_Status_Montagem!$A$4</f>
        <v>Comprado / Esperando entrega</v>
      </c>
      <c r="E1120" s="4" t="str">
        <f aca="false">Def_Status_Montagem!$B$4</f>
        <v>Contratada (inclui etiqueta)</v>
      </c>
      <c r="F1120" s="7"/>
      <c r="G1120" s="8"/>
      <c r="H1120" s="7" t="str">
        <f aca="false" t="array" ref="H1120:H1120">INDEX(Def_Instancias_Equipamentos!$E$2:$E$4986, MATCH(K1120, Def_Instancias_Equipamentos!$D$2:$D$4986, 0), 1)</f>
        <v>SI-20M1</v>
      </c>
      <c r="I1120" s="8" t="str">
        <f aca="false" t="array" ref="I1120:I1120">INDEX(Def_Instancias_Equipamentos!$E$2:$E$4986, MATCH(L1120, Def_Instancias_Equipamentos!$D$2:$D$4986, 0), 1)</f>
        <v>SI-20M1</v>
      </c>
      <c r="J1120" s="8" t="str">
        <f aca="false">IF(H1120=I1120, "INTERNO", "EXTERNO")</f>
        <v>INTERNO</v>
      </c>
      <c r="K1120" s="9" t="str">
        <f aca="false">Def_Instancias_Equipamentos!$D$528</f>
        <v>SI-20M1:DI-BPMPkup</v>
      </c>
      <c r="L1120" s="4" t="str">
        <f aca="false">Def_Instancias_Equipamentos!$D$1050</f>
        <v>SI-20M1:DI-BPMSigPatch</v>
      </c>
      <c r="M1120" s="10" t="s">
        <v>72</v>
      </c>
      <c r="N1120" s="17" t="s">
        <v>86</v>
      </c>
      <c r="O1120" s="9" t="str">
        <f aca="false">Def_Sistemas_Conectores_Cabos!$B$8</f>
        <v>SMA-RP 50-ohm</v>
      </c>
      <c r="P1120" s="4" t="str">
        <f aca="false">Def_Sistemas_Conectores_Cabos!$B$8</f>
        <v>SMA-RP 50-ohm</v>
      </c>
      <c r="Q1120" s="8" t="s">
        <v>87</v>
      </c>
      <c r="R1120" s="11" t="n">
        <v>0.5</v>
      </c>
      <c r="S1120" s="11" t="n">
        <v>0.5</v>
      </c>
      <c r="T1120" s="4" t="str">
        <f aca="false">Def_Sistemas_Conectores_Cabos!$C$8</f>
        <v>Cabo coaxial semi-rígido</v>
      </c>
      <c r="U1120" s="18"/>
      <c r="V1120" s="13"/>
    </row>
    <row r="1121" customFormat="false" ht="15.75" hidden="true" customHeight="true" outlineLevel="0" collapsed="false">
      <c r="A1121" s="4" t="str">
        <f aca="false">Def_Sistemas_Conectores_Cabos!$A$22</f>
        <v>BPM de elétrons</v>
      </c>
      <c r="B1121" s="5" t="str">
        <f aca="false">Datas_Entregas!$A$3</f>
        <v>BTS/Anel</v>
      </c>
      <c r="C1121" s="6" t="n">
        <f aca="false" t="array" ref="C1121:C1121">INDEX(Datas_Entregas!$B$2:$B$100, MATCH(B1121, Datas_Entregas!$A$2:$A$100, 0), 1)</f>
        <v>43296</v>
      </c>
      <c r="D1121" s="5" t="str">
        <f aca="false">Def_Status_Montagem!$A$4</f>
        <v>Comprado / Esperando entrega</v>
      </c>
      <c r="E1121" s="4" t="str">
        <f aca="false">Def_Status_Montagem!$B$4</f>
        <v>Contratada (inclui etiqueta)</v>
      </c>
      <c r="F1121" s="7"/>
      <c r="G1121" s="8"/>
      <c r="H1121" s="7" t="str">
        <f aca="false" t="array" ref="H1121:H1121">INDEX(Def_Instancias_Equipamentos!$E$2:$E$4986, MATCH(K1121, Def_Instancias_Equipamentos!$D$2:$D$4986, 0), 1)</f>
        <v>SI-20M2</v>
      </c>
      <c r="I1121" s="8" t="str">
        <f aca="false" t="array" ref="I1121:I1121">INDEX(Def_Instancias_Equipamentos!$E$2:$E$4986, MATCH(L1121, Def_Instancias_Equipamentos!$D$2:$D$4986, 0), 1)</f>
        <v>SI-20M2</v>
      </c>
      <c r="J1121" s="8" t="str">
        <f aca="false">IF(H1121=I1121, "INTERNO", "EXTERNO")</f>
        <v>INTERNO</v>
      </c>
      <c r="K1121" s="9" t="str">
        <f aca="false">Def_Instancias_Equipamentos!$D$529</f>
        <v>SI-20M2:DI-BPMPkup</v>
      </c>
      <c r="L1121" s="4" t="str">
        <f aca="false">Def_Instancias_Equipamentos!$D$1051</f>
        <v>SI-20M2:DI-BPMSigPatch</v>
      </c>
      <c r="M1121" s="10" t="s">
        <v>72</v>
      </c>
      <c r="N1121" s="17" t="s">
        <v>86</v>
      </c>
      <c r="O1121" s="9" t="str">
        <f aca="false">Def_Sistemas_Conectores_Cabos!$B$8</f>
        <v>SMA-RP 50-ohm</v>
      </c>
      <c r="P1121" s="4" t="str">
        <f aca="false">Def_Sistemas_Conectores_Cabos!$B$8</f>
        <v>SMA-RP 50-ohm</v>
      </c>
      <c r="Q1121" s="8" t="s">
        <v>87</v>
      </c>
      <c r="R1121" s="11" t="n">
        <v>0.5</v>
      </c>
      <c r="S1121" s="11" t="n">
        <v>0.5</v>
      </c>
      <c r="T1121" s="4" t="str">
        <f aca="false">Def_Sistemas_Conectores_Cabos!$C$8</f>
        <v>Cabo coaxial semi-rígido</v>
      </c>
      <c r="U1121" s="18"/>
      <c r="V1121" s="13"/>
    </row>
    <row r="1122" customFormat="false" ht="15.75" hidden="true" customHeight="true" outlineLevel="0" collapsed="false">
      <c r="A1122" s="4" t="str">
        <f aca="false">Def_Sistemas_Conectores_Cabos!$A$22</f>
        <v>BPM de elétrons</v>
      </c>
      <c r="B1122" s="5" t="str">
        <f aca="false">Datas_Entregas!$A$3</f>
        <v>BTS/Anel</v>
      </c>
      <c r="C1122" s="6" t="n">
        <f aca="false" t="array" ref="C1122:C1122">INDEX(Datas_Entregas!$B$2:$B$100, MATCH(B1122, Datas_Entregas!$A$2:$A$100, 0), 1)</f>
        <v>43296</v>
      </c>
      <c r="D1122" s="5" t="str">
        <f aca="false">Def_Status_Montagem!$A$4</f>
        <v>Comprado / Esperando entrega</v>
      </c>
      <c r="E1122" s="4" t="str">
        <f aca="false">Def_Status_Montagem!$B$4</f>
        <v>Contratada (inclui etiqueta)</v>
      </c>
      <c r="F1122" s="7"/>
      <c r="G1122" s="8"/>
      <c r="H1122" s="7" t="str">
        <f aca="false" t="array" ref="H1122:H1122">INDEX(Def_Instancias_Equipamentos!$E$2:$E$4986, MATCH(K1122, Def_Instancias_Equipamentos!$D$2:$D$4986, 0), 1)</f>
        <v>SI-20SB</v>
      </c>
      <c r="I1122" s="8" t="str">
        <f aca="false" t="array" ref="I1122:I1122">INDEX(Def_Instancias_Equipamentos!$E$2:$E$4986, MATCH(L1122, Def_Instancias_Equipamentos!$D$2:$D$4986, 0), 1)</f>
        <v>SI-20SB</v>
      </c>
      <c r="J1122" s="8" t="str">
        <f aca="false">IF(H1122=I1122, "INTERNO", "EXTERNO")</f>
        <v>INTERNO</v>
      </c>
      <c r="K1122" s="9" t="str">
        <f aca="false">Def_Instancias_Equipamentos!$D$568</f>
        <v>SI-20SB:DI-BPMPkup-1</v>
      </c>
      <c r="L1122" s="4" t="str">
        <f aca="false">Def_Instancias_Equipamentos!$D$1090</f>
        <v>SI-20SB:DI-BPMSigPatch-1</v>
      </c>
      <c r="M1122" s="10" t="s">
        <v>72</v>
      </c>
      <c r="N1122" s="17" t="s">
        <v>86</v>
      </c>
      <c r="O1122" s="9" t="str">
        <f aca="false">Def_Sistemas_Conectores_Cabos!$B$8</f>
        <v>SMA-RP 50-ohm</v>
      </c>
      <c r="P1122" s="4" t="str">
        <f aca="false">Def_Sistemas_Conectores_Cabos!$B$8</f>
        <v>SMA-RP 50-ohm</v>
      </c>
      <c r="Q1122" s="8" t="s">
        <v>87</v>
      </c>
      <c r="R1122" s="11" t="n">
        <v>0.5</v>
      </c>
      <c r="S1122" s="11" t="n">
        <v>0.5</v>
      </c>
      <c r="T1122" s="4" t="str">
        <f aca="false">Def_Sistemas_Conectores_Cabos!$C$8</f>
        <v>Cabo coaxial semi-rígido</v>
      </c>
      <c r="U1122" s="18"/>
      <c r="V1122" s="13"/>
    </row>
    <row r="1123" customFormat="false" ht="15.75" hidden="true" customHeight="true" outlineLevel="0" collapsed="false">
      <c r="A1123" s="4" t="str">
        <f aca="false">Def_Sistemas_Conectores_Cabos!$A$22</f>
        <v>BPM de elétrons</v>
      </c>
      <c r="B1123" s="5" t="str">
        <f aca="false">Datas_Entregas!$A$3</f>
        <v>BTS/Anel</v>
      </c>
      <c r="C1123" s="6" t="n">
        <f aca="false" t="array" ref="C1123:C1123">INDEX(Datas_Entregas!$B$2:$B$100, MATCH(B1123, Datas_Entregas!$A$2:$A$100, 0), 1)</f>
        <v>43296</v>
      </c>
      <c r="D1123" s="5" t="str">
        <f aca="false">Def_Status_Montagem!$A$4</f>
        <v>Comprado / Esperando entrega</v>
      </c>
      <c r="E1123" s="4" t="str">
        <f aca="false">Def_Status_Montagem!$B$4</f>
        <v>Contratada (inclui etiqueta)</v>
      </c>
      <c r="F1123" s="7"/>
      <c r="G1123" s="8"/>
      <c r="H1123" s="7" t="str">
        <f aca="false" t="array" ref="H1123:H1123">INDEX(Def_Instancias_Equipamentos!$E$2:$E$4986, MATCH(K1123, Def_Instancias_Equipamentos!$D$2:$D$4986, 0), 1)</f>
        <v>SI-20SB</v>
      </c>
      <c r="I1123" s="8" t="str">
        <f aca="false" t="array" ref="I1123:I1123">INDEX(Def_Instancias_Equipamentos!$E$2:$E$4986, MATCH(L1123, Def_Instancias_Equipamentos!$D$2:$D$4986, 0), 1)</f>
        <v>SI-20SB</v>
      </c>
      <c r="J1123" s="8" t="str">
        <f aca="false">IF(H1123=I1123, "INTERNO", "EXTERNO")</f>
        <v>INTERNO</v>
      </c>
      <c r="K1123" s="9" t="str">
        <f aca="false">Def_Instancias_Equipamentos!$D$569</f>
        <v>SI-20SB:DI-BPMPkup-2</v>
      </c>
      <c r="L1123" s="4" t="str">
        <f aca="false">Def_Instancias_Equipamentos!$D$1091</f>
        <v>SI-20SB:DI-BPMSigPatch-2</v>
      </c>
      <c r="M1123" s="10" t="s">
        <v>72</v>
      </c>
      <c r="N1123" s="17" t="s">
        <v>86</v>
      </c>
      <c r="O1123" s="9" t="str">
        <f aca="false">Def_Sistemas_Conectores_Cabos!$B$8</f>
        <v>SMA-RP 50-ohm</v>
      </c>
      <c r="P1123" s="4" t="str">
        <f aca="false">Def_Sistemas_Conectores_Cabos!$B$8</f>
        <v>SMA-RP 50-ohm</v>
      </c>
      <c r="Q1123" s="8" t="s">
        <v>87</v>
      </c>
      <c r="R1123" s="11" t="n">
        <v>0.5</v>
      </c>
      <c r="S1123" s="11" t="n">
        <v>0.5</v>
      </c>
      <c r="T1123" s="4" t="str">
        <f aca="false">Def_Sistemas_Conectores_Cabos!$C$8</f>
        <v>Cabo coaxial semi-rígido</v>
      </c>
      <c r="U1123" s="18"/>
      <c r="V1123" s="13"/>
    </row>
    <row r="1124" customFormat="false" ht="15.75" hidden="true" customHeight="true" outlineLevel="0" collapsed="false">
      <c r="A1124" s="4" t="str">
        <f aca="false">Def_Sistemas_Conectores_Cabos!$A$22</f>
        <v>BPM de elétrons</v>
      </c>
      <c r="B1124" s="5" t="str">
        <f aca="false">Datas_Entregas!$A$2</f>
        <v>Booster/LTB</v>
      </c>
      <c r="C1124" s="6" t="n">
        <f aca="false" t="array" ref="C1124:C1124">INDEX(Datas_Entregas!$B$2:$B$100, MATCH(B1124, Datas_Entregas!$A$2:$A$100, 0), 1)</f>
        <v>43266</v>
      </c>
      <c r="D1124" s="5" t="str">
        <f aca="false">Def_Status_Montagem!$A$4</f>
        <v>Comprado / Esperando entrega</v>
      </c>
      <c r="E1124" s="4" t="str">
        <f aca="false">Def_Status_Montagem!$B$4</f>
        <v>Contratada (inclui etiqueta)</v>
      </c>
      <c r="F1124" s="7"/>
      <c r="G1124" s="8"/>
      <c r="H1124" s="7" t="str">
        <f aca="false" t="array" ref="H1124:H1124">INDEX(Def_Instancias_Equipamentos!$E$2:$E$4986, MATCH(K1124, Def_Instancias_Equipamentos!$D$2:$D$4986, 0), 1)</f>
        <v>TB-01</v>
      </c>
      <c r="I1124" s="8" t="str">
        <f aca="false" t="array" ref="I1124:I1124">INDEX(Def_Instancias_Equipamentos!$E$2:$E$4986, MATCH(L1124, Def_Instancias_Equipamentos!$D$2:$D$4986, 0), 1)</f>
        <v>TB-01</v>
      </c>
      <c r="J1124" s="8" t="str">
        <f aca="false">IF(H1124=I1124, "INTERNO", "EXTERNO")</f>
        <v>INTERNO</v>
      </c>
      <c r="K1124" s="9" t="str">
        <f aca="false">Def_Instancias_Equipamentos!$D$309</f>
        <v>TB-01:DI-BPMPkup-1</v>
      </c>
      <c r="L1124" s="4" t="str">
        <f aca="false">Def_Instancias_Equipamentos!$D$831</f>
        <v>TB-01:DI-BPMSigPatch-1</v>
      </c>
      <c r="M1124" s="10" t="s">
        <v>72</v>
      </c>
      <c r="N1124" s="17" t="s">
        <v>86</v>
      </c>
      <c r="O1124" s="9" t="str">
        <f aca="false">Def_Sistemas_Conectores_Cabos!$B$8</f>
        <v>SMA-RP 50-ohm</v>
      </c>
      <c r="P1124" s="4" t="str">
        <f aca="false">Def_Sistemas_Conectores_Cabos!$B$8</f>
        <v>SMA-RP 50-ohm</v>
      </c>
      <c r="Q1124" s="8" t="s">
        <v>87</v>
      </c>
      <c r="R1124" s="11" t="n">
        <v>0.5</v>
      </c>
      <c r="S1124" s="11" t="n">
        <v>0.5</v>
      </c>
      <c r="T1124" s="4" t="str">
        <f aca="false">Def_Sistemas_Conectores_Cabos!$C$8</f>
        <v>Cabo coaxial semi-rígido</v>
      </c>
      <c r="U1124" s="18"/>
      <c r="V1124" s="13"/>
    </row>
    <row r="1125" customFormat="false" ht="15.75" hidden="true" customHeight="true" outlineLevel="0" collapsed="false">
      <c r="A1125" s="4" t="str">
        <f aca="false">Def_Sistemas_Conectores_Cabos!$A$22</f>
        <v>BPM de elétrons</v>
      </c>
      <c r="B1125" s="5" t="str">
        <f aca="false">Datas_Entregas!$A$2</f>
        <v>Booster/LTB</v>
      </c>
      <c r="C1125" s="6" t="n">
        <f aca="false" t="array" ref="C1125:C1125">INDEX(Datas_Entregas!$B$2:$B$100, MATCH(B1125, Datas_Entregas!$A$2:$A$100, 0), 1)</f>
        <v>43266</v>
      </c>
      <c r="D1125" s="5" t="str">
        <f aca="false">Def_Status_Montagem!$A$4</f>
        <v>Comprado / Esperando entrega</v>
      </c>
      <c r="E1125" s="4" t="str">
        <f aca="false">Def_Status_Montagem!$B$4</f>
        <v>Contratada (inclui etiqueta)</v>
      </c>
      <c r="F1125" s="7"/>
      <c r="G1125" s="8"/>
      <c r="H1125" s="7" t="str">
        <f aca="false" t="array" ref="H1125:H1125">INDEX(Def_Instancias_Equipamentos!$E$2:$E$4986, MATCH(K1125, Def_Instancias_Equipamentos!$D$2:$D$4986, 0), 1)</f>
        <v>TB-01</v>
      </c>
      <c r="I1125" s="8" t="str">
        <f aca="false" t="array" ref="I1125:I1125">INDEX(Def_Instancias_Equipamentos!$E$2:$E$4986, MATCH(L1125, Def_Instancias_Equipamentos!$D$2:$D$4986, 0), 1)</f>
        <v>TB-01</v>
      </c>
      <c r="J1125" s="8" t="str">
        <f aca="false">IF(H1125=I1125, "INTERNO", "EXTERNO")</f>
        <v>INTERNO</v>
      </c>
      <c r="K1125" s="9" t="str">
        <f aca="false">Def_Instancias_Equipamentos!$D$310</f>
        <v>TB-01:DI-BPMPkup-2</v>
      </c>
      <c r="L1125" s="4" t="str">
        <f aca="false">Def_Instancias_Equipamentos!$D$832</f>
        <v>TB-01:DI-BPMSigPatch-2</v>
      </c>
      <c r="M1125" s="10" t="s">
        <v>72</v>
      </c>
      <c r="N1125" s="17" t="s">
        <v>86</v>
      </c>
      <c r="O1125" s="9" t="str">
        <f aca="false">Def_Sistemas_Conectores_Cabos!$B$8</f>
        <v>SMA-RP 50-ohm</v>
      </c>
      <c r="P1125" s="4" t="str">
        <f aca="false">Def_Sistemas_Conectores_Cabos!$B$8</f>
        <v>SMA-RP 50-ohm</v>
      </c>
      <c r="Q1125" s="8" t="s">
        <v>87</v>
      </c>
      <c r="R1125" s="11" t="n">
        <v>0.5</v>
      </c>
      <c r="S1125" s="11" t="n">
        <v>0.5</v>
      </c>
      <c r="T1125" s="4" t="str">
        <f aca="false">Def_Sistemas_Conectores_Cabos!$C$8</f>
        <v>Cabo coaxial semi-rígido</v>
      </c>
      <c r="U1125" s="18"/>
      <c r="V1125" s="13"/>
    </row>
    <row r="1126" customFormat="false" ht="15.75" hidden="true" customHeight="true" outlineLevel="0" collapsed="false">
      <c r="A1126" s="4" t="str">
        <f aca="false">Def_Sistemas_Conectores_Cabos!$A$22</f>
        <v>BPM de elétrons</v>
      </c>
      <c r="B1126" s="5" t="str">
        <f aca="false">Datas_Entregas!$A$2</f>
        <v>Booster/LTB</v>
      </c>
      <c r="C1126" s="6" t="n">
        <f aca="false" t="array" ref="C1126:C1126">INDEX(Datas_Entregas!$B$2:$B$100, MATCH(B1126, Datas_Entregas!$A$2:$A$100, 0), 1)</f>
        <v>43266</v>
      </c>
      <c r="D1126" s="5" t="str">
        <f aca="false">Def_Status_Montagem!$A$4</f>
        <v>Comprado / Esperando entrega</v>
      </c>
      <c r="E1126" s="4" t="str">
        <f aca="false">Def_Status_Montagem!$B$4</f>
        <v>Contratada (inclui etiqueta)</v>
      </c>
      <c r="F1126" s="7"/>
      <c r="G1126" s="8"/>
      <c r="H1126" s="7" t="str">
        <f aca="false" t="array" ref="H1126:H1126">INDEX(Def_Instancias_Equipamentos!$E$2:$E$4986, MATCH(K1126, Def_Instancias_Equipamentos!$D$2:$D$4986, 0), 1)</f>
        <v>TB-02</v>
      </c>
      <c r="I1126" s="8" t="str">
        <f aca="false" t="array" ref="I1126:I1126">INDEX(Def_Instancias_Equipamentos!$E$2:$E$4986, MATCH(L1126, Def_Instancias_Equipamentos!$D$2:$D$4986, 0), 1)</f>
        <v>TB-02</v>
      </c>
      <c r="J1126" s="8" t="str">
        <f aca="false">IF(H1126=I1126, "INTERNO", "EXTERNO")</f>
        <v>INTERNO</v>
      </c>
      <c r="K1126" s="9" t="str">
        <f aca="false">Def_Instancias_Equipamentos!$D$311</f>
        <v>TB-02:DI-BPMPkup-1</v>
      </c>
      <c r="L1126" s="4" t="str">
        <f aca="false">Def_Instancias_Equipamentos!$D$833</f>
        <v>TB-02:DI-BPMSigPatch-1</v>
      </c>
      <c r="M1126" s="10" t="s">
        <v>72</v>
      </c>
      <c r="N1126" s="17" t="s">
        <v>86</v>
      </c>
      <c r="O1126" s="9" t="str">
        <f aca="false">Def_Sistemas_Conectores_Cabos!$B$8</f>
        <v>SMA-RP 50-ohm</v>
      </c>
      <c r="P1126" s="4" t="str">
        <f aca="false">Def_Sistemas_Conectores_Cabos!$B$8</f>
        <v>SMA-RP 50-ohm</v>
      </c>
      <c r="Q1126" s="8" t="s">
        <v>87</v>
      </c>
      <c r="R1126" s="11" t="n">
        <v>0.5</v>
      </c>
      <c r="S1126" s="11" t="n">
        <v>0.5</v>
      </c>
      <c r="T1126" s="4" t="str">
        <f aca="false">Def_Sistemas_Conectores_Cabos!$C$8</f>
        <v>Cabo coaxial semi-rígido</v>
      </c>
      <c r="U1126" s="18"/>
      <c r="V1126" s="13"/>
    </row>
    <row r="1127" customFormat="false" ht="15.75" hidden="true" customHeight="true" outlineLevel="0" collapsed="false">
      <c r="A1127" s="4" t="str">
        <f aca="false">Def_Sistemas_Conectores_Cabos!$A$22</f>
        <v>BPM de elétrons</v>
      </c>
      <c r="B1127" s="5" t="str">
        <f aca="false">Datas_Entregas!$A$2</f>
        <v>Booster/LTB</v>
      </c>
      <c r="C1127" s="6" t="n">
        <f aca="false" t="array" ref="C1127:C1127">INDEX(Datas_Entregas!$B$2:$B$100, MATCH(B1127, Datas_Entregas!$A$2:$A$100, 0), 1)</f>
        <v>43266</v>
      </c>
      <c r="D1127" s="5" t="str">
        <f aca="false">Def_Status_Montagem!$A$4</f>
        <v>Comprado / Esperando entrega</v>
      </c>
      <c r="E1127" s="4" t="str">
        <f aca="false">Def_Status_Montagem!$B$4</f>
        <v>Contratada (inclui etiqueta)</v>
      </c>
      <c r="F1127" s="7"/>
      <c r="G1127" s="8"/>
      <c r="H1127" s="7" t="str">
        <f aca="false" t="array" ref="H1127:H1127">INDEX(Def_Instancias_Equipamentos!$E$2:$E$4986, MATCH(K1127, Def_Instancias_Equipamentos!$D$2:$D$4986, 0), 1)</f>
        <v>TB-02</v>
      </c>
      <c r="I1127" s="8" t="str">
        <f aca="false" t="array" ref="I1127:I1127">INDEX(Def_Instancias_Equipamentos!$E$2:$E$4986, MATCH(L1127, Def_Instancias_Equipamentos!$D$2:$D$4986, 0), 1)</f>
        <v>TB-02</v>
      </c>
      <c r="J1127" s="8" t="str">
        <f aca="false">IF(H1127=I1127, "INTERNO", "EXTERNO")</f>
        <v>INTERNO</v>
      </c>
      <c r="K1127" s="9" t="str">
        <f aca="false">Def_Instancias_Equipamentos!$D$312</f>
        <v>TB-02:DI-BPMPkup-2</v>
      </c>
      <c r="L1127" s="4" t="str">
        <f aca="false">Def_Instancias_Equipamentos!$D$834</f>
        <v>TB-02:DI-BPMSigPatch-2</v>
      </c>
      <c r="M1127" s="10" t="s">
        <v>72</v>
      </c>
      <c r="N1127" s="17" t="s">
        <v>86</v>
      </c>
      <c r="O1127" s="9" t="str">
        <f aca="false">Def_Sistemas_Conectores_Cabos!$B$8</f>
        <v>SMA-RP 50-ohm</v>
      </c>
      <c r="P1127" s="4" t="str">
        <f aca="false">Def_Sistemas_Conectores_Cabos!$B$8</f>
        <v>SMA-RP 50-ohm</v>
      </c>
      <c r="Q1127" s="8" t="s">
        <v>87</v>
      </c>
      <c r="R1127" s="11" t="n">
        <v>0.5</v>
      </c>
      <c r="S1127" s="11" t="n">
        <v>0.5</v>
      </c>
      <c r="T1127" s="4" t="str">
        <f aca="false">Def_Sistemas_Conectores_Cabos!$C$8</f>
        <v>Cabo coaxial semi-rígido</v>
      </c>
      <c r="U1127" s="18"/>
      <c r="V1127" s="13"/>
    </row>
    <row r="1128" customFormat="false" ht="15.75" hidden="true" customHeight="true" outlineLevel="0" collapsed="false">
      <c r="A1128" s="4" t="str">
        <f aca="false">Def_Sistemas_Conectores_Cabos!$A$22</f>
        <v>BPM de elétrons</v>
      </c>
      <c r="B1128" s="5" t="str">
        <f aca="false">Datas_Entregas!$A$2</f>
        <v>Booster/LTB</v>
      </c>
      <c r="C1128" s="6" t="n">
        <f aca="false" t="array" ref="C1128:C1128">INDEX(Datas_Entregas!$B$2:$B$100, MATCH(B1128, Datas_Entregas!$A$2:$A$100, 0), 1)</f>
        <v>43266</v>
      </c>
      <c r="D1128" s="5" t="str">
        <f aca="false">Def_Status_Montagem!$A$4</f>
        <v>Comprado / Esperando entrega</v>
      </c>
      <c r="E1128" s="4" t="str">
        <f aca="false">Def_Status_Montagem!$B$4</f>
        <v>Contratada (inclui etiqueta)</v>
      </c>
      <c r="F1128" s="7"/>
      <c r="G1128" s="8"/>
      <c r="H1128" s="7" t="str">
        <f aca="false" t="array" ref="H1128:H1128">INDEX(Def_Instancias_Equipamentos!$E$2:$E$4986, MATCH(K1128, Def_Instancias_Equipamentos!$D$2:$D$4986, 0), 1)</f>
        <v>TB-03</v>
      </c>
      <c r="I1128" s="8" t="str">
        <f aca="false" t="array" ref="I1128:I1128">INDEX(Def_Instancias_Equipamentos!$E$2:$E$4986, MATCH(L1128, Def_Instancias_Equipamentos!$D$2:$D$4986, 0), 1)</f>
        <v>TB-03</v>
      </c>
      <c r="J1128" s="8" t="str">
        <f aca="false">IF(H1128=I1128, "INTERNO", "EXTERNO")</f>
        <v>INTERNO</v>
      </c>
      <c r="K1128" s="9" t="str">
        <f aca="false">Def_Instancias_Equipamentos!$D$313</f>
        <v>TB-03:DI-BPMPkup</v>
      </c>
      <c r="L1128" s="4" t="str">
        <f aca="false">Def_Instancias_Equipamentos!$D$835</f>
        <v>TB-03:DI-BPMSigPatch</v>
      </c>
      <c r="M1128" s="10" t="s">
        <v>72</v>
      </c>
      <c r="N1128" s="17" t="s">
        <v>86</v>
      </c>
      <c r="O1128" s="9" t="str">
        <f aca="false">Def_Sistemas_Conectores_Cabos!$B$8</f>
        <v>SMA-RP 50-ohm</v>
      </c>
      <c r="P1128" s="4" t="str">
        <f aca="false">Def_Sistemas_Conectores_Cabos!$B$8</f>
        <v>SMA-RP 50-ohm</v>
      </c>
      <c r="Q1128" s="8" t="s">
        <v>87</v>
      </c>
      <c r="R1128" s="11" t="n">
        <v>0.5</v>
      </c>
      <c r="S1128" s="11" t="n">
        <v>0.5</v>
      </c>
      <c r="T1128" s="4" t="str">
        <f aca="false">Def_Sistemas_Conectores_Cabos!$C$8</f>
        <v>Cabo coaxial semi-rígido</v>
      </c>
      <c r="U1128" s="18"/>
      <c r="V1128" s="13"/>
    </row>
    <row r="1129" customFormat="false" ht="15.75" hidden="true" customHeight="true" outlineLevel="0" collapsed="false">
      <c r="A1129" s="4" t="str">
        <f aca="false">Def_Sistemas_Conectores_Cabos!$A$22</f>
        <v>BPM de elétrons</v>
      </c>
      <c r="B1129" s="5" t="str">
        <f aca="false">Datas_Entregas!$A$2</f>
        <v>Booster/LTB</v>
      </c>
      <c r="C1129" s="6" t="n">
        <f aca="false" t="array" ref="C1129:C1129">INDEX(Datas_Entregas!$B$2:$B$100, MATCH(B1129, Datas_Entregas!$A$2:$A$100, 0), 1)</f>
        <v>43266</v>
      </c>
      <c r="D1129" s="5" t="str">
        <f aca="false">Def_Status_Montagem!$A$4</f>
        <v>Comprado / Esperando entrega</v>
      </c>
      <c r="E1129" s="4" t="str">
        <f aca="false">Def_Status_Montagem!$B$4</f>
        <v>Contratada (inclui etiqueta)</v>
      </c>
      <c r="F1129" s="7"/>
      <c r="G1129" s="8"/>
      <c r="H1129" s="7" t="str">
        <f aca="false" t="array" ref="H1129:H1129">INDEX(Def_Instancias_Equipamentos!$E$2:$E$4986, MATCH(K1129, Def_Instancias_Equipamentos!$D$2:$D$4986, 0), 1)</f>
        <v>TB-04</v>
      </c>
      <c r="I1129" s="8" t="str">
        <f aca="false" t="array" ref="I1129:I1129">INDEX(Def_Instancias_Equipamentos!$E$2:$E$4986, MATCH(L1129, Def_Instancias_Equipamentos!$D$2:$D$4986, 0), 1)</f>
        <v>TB-04</v>
      </c>
      <c r="J1129" s="8" t="str">
        <f aca="false">IF(H1129=I1129, "INTERNO", "EXTERNO")</f>
        <v>INTERNO</v>
      </c>
      <c r="K1129" s="9" t="str">
        <f aca="false">Def_Instancias_Equipamentos!$D$314</f>
        <v>TB-04:DI-BPMPkup</v>
      </c>
      <c r="L1129" s="4" t="str">
        <f aca="false">Def_Instancias_Equipamentos!$D$836</f>
        <v>TB-04:DI-BPMSigPatch</v>
      </c>
      <c r="M1129" s="10" t="s">
        <v>72</v>
      </c>
      <c r="N1129" s="17" t="s">
        <v>86</v>
      </c>
      <c r="O1129" s="9" t="str">
        <f aca="false">Def_Sistemas_Conectores_Cabos!$B$8</f>
        <v>SMA-RP 50-ohm</v>
      </c>
      <c r="P1129" s="4" t="str">
        <f aca="false">Def_Sistemas_Conectores_Cabos!$B$8</f>
        <v>SMA-RP 50-ohm</v>
      </c>
      <c r="Q1129" s="8" t="s">
        <v>87</v>
      </c>
      <c r="R1129" s="11" t="n">
        <v>0.5</v>
      </c>
      <c r="S1129" s="11" t="n">
        <v>0.5</v>
      </c>
      <c r="T1129" s="4" t="str">
        <f aca="false">Def_Sistemas_Conectores_Cabos!$C$8</f>
        <v>Cabo coaxial semi-rígido</v>
      </c>
      <c r="U1129" s="18"/>
      <c r="V1129" s="13"/>
    </row>
    <row r="1130" customFormat="false" ht="15.75" hidden="true" customHeight="true" outlineLevel="0" collapsed="false">
      <c r="A1130" s="4" t="str">
        <f aca="false">Def_Sistemas_Conectores_Cabos!$A$22</f>
        <v>BPM de elétrons</v>
      </c>
      <c r="B1130" s="5" t="str">
        <f aca="false">Datas_Entregas!$A$3</f>
        <v>BTS/Anel</v>
      </c>
      <c r="C1130" s="6" t="n">
        <f aca="false" t="array" ref="C1130:C1130">INDEX(Datas_Entregas!$B$2:$B$100, MATCH(B1130, Datas_Entregas!$A$2:$A$100, 0), 1)</f>
        <v>43296</v>
      </c>
      <c r="D1130" s="5" t="str">
        <f aca="false">Def_Status_Montagem!$A$4</f>
        <v>Comprado / Esperando entrega</v>
      </c>
      <c r="E1130" s="4" t="str">
        <f aca="false">Def_Status_Montagem!$B$4</f>
        <v>Contratada (inclui etiqueta)</v>
      </c>
      <c r="F1130" s="7"/>
      <c r="G1130" s="8"/>
      <c r="H1130" s="7" t="str">
        <f aca="false" t="array" ref="H1130:H1130">INDEX(Def_Instancias_Equipamentos!$E$2:$E$4986, MATCH(K1130, Def_Instancias_Equipamentos!$D$2:$D$4986, 0), 1)</f>
        <v>TS-01</v>
      </c>
      <c r="I1130" s="8" t="str">
        <f aca="false" t="array" ref="I1130:I1130">INDEX(Def_Instancias_Equipamentos!$E$2:$E$4986, MATCH(L1130, Def_Instancias_Equipamentos!$D$2:$D$4986, 0), 1)</f>
        <v>TS-01</v>
      </c>
      <c r="J1130" s="8" t="str">
        <f aca="false">IF(H1130=I1130, "INTERNO", "EXTERNO")</f>
        <v>INTERNO</v>
      </c>
      <c r="K1130" s="9" t="str">
        <f aca="false">Def_Instancias_Equipamentos!$D$315</f>
        <v>TS-01:DI-BPMPkup</v>
      </c>
      <c r="L1130" s="4" t="str">
        <f aca="false">Def_Instancias_Equipamentos!$D$837</f>
        <v>TS-01:DI-BPMSigPatch</v>
      </c>
      <c r="M1130" s="10" t="s">
        <v>72</v>
      </c>
      <c r="N1130" s="17" t="s">
        <v>86</v>
      </c>
      <c r="O1130" s="9" t="str">
        <f aca="false">Def_Sistemas_Conectores_Cabos!$B$8</f>
        <v>SMA-RP 50-ohm</v>
      </c>
      <c r="P1130" s="4" t="str">
        <f aca="false">Def_Sistemas_Conectores_Cabos!$B$8</f>
        <v>SMA-RP 50-ohm</v>
      </c>
      <c r="Q1130" s="8" t="s">
        <v>87</v>
      </c>
      <c r="R1130" s="11" t="n">
        <v>0.5</v>
      </c>
      <c r="S1130" s="11" t="n">
        <v>0.5</v>
      </c>
      <c r="T1130" s="4" t="str">
        <f aca="false">Def_Sistemas_Conectores_Cabos!$C$8</f>
        <v>Cabo coaxial semi-rígido</v>
      </c>
      <c r="U1130" s="18"/>
      <c r="V1130" s="13"/>
    </row>
    <row r="1131" customFormat="false" ht="15.75" hidden="true" customHeight="true" outlineLevel="0" collapsed="false">
      <c r="A1131" s="4" t="str">
        <f aca="false">Def_Sistemas_Conectores_Cabos!$A$22</f>
        <v>BPM de elétrons</v>
      </c>
      <c r="B1131" s="5" t="str">
        <f aca="false">Datas_Entregas!$A$3</f>
        <v>BTS/Anel</v>
      </c>
      <c r="C1131" s="6" t="n">
        <f aca="false" t="array" ref="C1131:C1131">INDEX(Datas_Entregas!$B$2:$B$100, MATCH(B1131, Datas_Entregas!$A$2:$A$100, 0), 1)</f>
        <v>43296</v>
      </c>
      <c r="D1131" s="5" t="str">
        <f aca="false">Def_Status_Montagem!$A$4</f>
        <v>Comprado / Esperando entrega</v>
      </c>
      <c r="E1131" s="4" t="str">
        <f aca="false">Def_Status_Montagem!$B$4</f>
        <v>Contratada (inclui etiqueta)</v>
      </c>
      <c r="F1131" s="7"/>
      <c r="G1131" s="8"/>
      <c r="H1131" s="7" t="str">
        <f aca="false" t="array" ref="H1131:H1131">INDEX(Def_Instancias_Equipamentos!$E$2:$E$4986, MATCH(K1131, Def_Instancias_Equipamentos!$D$2:$D$4986, 0), 1)</f>
        <v>TS-02</v>
      </c>
      <c r="I1131" s="8" t="str">
        <f aca="false" t="array" ref="I1131:I1131">INDEX(Def_Instancias_Equipamentos!$E$2:$E$4986, MATCH(L1131, Def_Instancias_Equipamentos!$D$2:$D$4986, 0), 1)</f>
        <v>TS-02</v>
      </c>
      <c r="J1131" s="8" t="str">
        <f aca="false">IF(H1131=I1131, "INTERNO", "EXTERNO")</f>
        <v>INTERNO</v>
      </c>
      <c r="K1131" s="9" t="str">
        <f aca="false">Def_Instancias_Equipamentos!$D$316</f>
        <v>TS-02:DI-BPMPkup</v>
      </c>
      <c r="L1131" s="4" t="str">
        <f aca="false">Def_Instancias_Equipamentos!$D$838</f>
        <v>TS-02:DI-BPMSigPatch</v>
      </c>
      <c r="M1131" s="10" t="s">
        <v>72</v>
      </c>
      <c r="N1131" s="17" t="s">
        <v>86</v>
      </c>
      <c r="O1131" s="9" t="str">
        <f aca="false">Def_Sistemas_Conectores_Cabos!$B$8</f>
        <v>SMA-RP 50-ohm</v>
      </c>
      <c r="P1131" s="4" t="str">
        <f aca="false">Def_Sistemas_Conectores_Cabos!$B$8</f>
        <v>SMA-RP 50-ohm</v>
      </c>
      <c r="Q1131" s="8" t="s">
        <v>87</v>
      </c>
      <c r="R1131" s="11" t="n">
        <v>0.5</v>
      </c>
      <c r="S1131" s="11" t="n">
        <v>0.5</v>
      </c>
      <c r="T1131" s="4" t="str">
        <f aca="false">Def_Sistemas_Conectores_Cabos!$C$8</f>
        <v>Cabo coaxial semi-rígido</v>
      </c>
      <c r="U1131" s="18"/>
      <c r="V1131" s="13"/>
    </row>
    <row r="1132" customFormat="false" ht="15.75" hidden="true" customHeight="true" outlineLevel="0" collapsed="false">
      <c r="A1132" s="4" t="str">
        <f aca="false">Def_Sistemas_Conectores_Cabos!$A$22</f>
        <v>BPM de elétrons</v>
      </c>
      <c r="B1132" s="5" t="str">
        <f aca="false">Datas_Entregas!$A$3</f>
        <v>BTS/Anel</v>
      </c>
      <c r="C1132" s="6" t="n">
        <f aca="false" t="array" ref="C1132:C1132">INDEX(Datas_Entregas!$B$2:$B$100, MATCH(B1132, Datas_Entregas!$A$2:$A$100, 0), 1)</f>
        <v>43296</v>
      </c>
      <c r="D1132" s="5" t="str">
        <f aca="false">Def_Status_Montagem!$A$4</f>
        <v>Comprado / Esperando entrega</v>
      </c>
      <c r="E1132" s="4" t="str">
        <f aca="false">Def_Status_Montagem!$B$4</f>
        <v>Contratada (inclui etiqueta)</v>
      </c>
      <c r="F1132" s="7"/>
      <c r="G1132" s="8"/>
      <c r="H1132" s="7" t="str">
        <f aca="false" t="array" ref="H1132:H1132">INDEX(Def_Instancias_Equipamentos!$E$2:$E$4986, MATCH(K1132, Def_Instancias_Equipamentos!$D$2:$D$4986, 0), 1)</f>
        <v>TS-03</v>
      </c>
      <c r="I1132" s="8" t="str">
        <f aca="false" t="array" ref="I1132:I1132">INDEX(Def_Instancias_Equipamentos!$E$2:$E$4986, MATCH(L1132, Def_Instancias_Equipamentos!$D$2:$D$4986, 0), 1)</f>
        <v>TS-03</v>
      </c>
      <c r="J1132" s="8" t="str">
        <f aca="false">IF(H1132=I1132, "INTERNO", "EXTERNO")</f>
        <v>INTERNO</v>
      </c>
      <c r="K1132" s="9" t="str">
        <f aca="false">Def_Instancias_Equipamentos!$D$317</f>
        <v>TS-03:DI-BPMPkup</v>
      </c>
      <c r="L1132" s="4" t="str">
        <f aca="false">Def_Instancias_Equipamentos!$D$839</f>
        <v>TS-03:DI-BPMSigPatch</v>
      </c>
      <c r="M1132" s="10" t="s">
        <v>72</v>
      </c>
      <c r="N1132" s="17" t="s">
        <v>86</v>
      </c>
      <c r="O1132" s="9" t="str">
        <f aca="false">Def_Sistemas_Conectores_Cabos!$B$8</f>
        <v>SMA-RP 50-ohm</v>
      </c>
      <c r="P1132" s="4" t="str">
        <f aca="false">Def_Sistemas_Conectores_Cabos!$B$8</f>
        <v>SMA-RP 50-ohm</v>
      </c>
      <c r="Q1132" s="8" t="s">
        <v>87</v>
      </c>
      <c r="R1132" s="11" t="n">
        <v>0.5</v>
      </c>
      <c r="S1132" s="11" t="n">
        <v>0.5</v>
      </c>
      <c r="T1132" s="4" t="str">
        <f aca="false">Def_Sistemas_Conectores_Cabos!$C$8</f>
        <v>Cabo coaxial semi-rígido</v>
      </c>
      <c r="U1132" s="18"/>
      <c r="V1132" s="13"/>
    </row>
    <row r="1133" customFormat="false" ht="15.75" hidden="true" customHeight="true" outlineLevel="0" collapsed="false">
      <c r="A1133" s="4" t="str">
        <f aca="false">Def_Sistemas_Conectores_Cabos!$A$22</f>
        <v>BPM de elétrons</v>
      </c>
      <c r="B1133" s="5" t="str">
        <f aca="false">Datas_Entregas!$A$3</f>
        <v>BTS/Anel</v>
      </c>
      <c r="C1133" s="6" t="n">
        <f aca="false" t="array" ref="C1133:C1133">INDEX(Datas_Entregas!$B$2:$B$100, MATCH(B1133, Datas_Entregas!$A$2:$A$100, 0), 1)</f>
        <v>43296</v>
      </c>
      <c r="D1133" s="5" t="str">
        <f aca="false">Def_Status_Montagem!$A$4</f>
        <v>Comprado / Esperando entrega</v>
      </c>
      <c r="E1133" s="4" t="str">
        <f aca="false">Def_Status_Montagem!$B$4</f>
        <v>Contratada (inclui etiqueta)</v>
      </c>
      <c r="F1133" s="7"/>
      <c r="G1133" s="8"/>
      <c r="H1133" s="7" t="str">
        <f aca="false" t="array" ref="H1133:H1133">INDEX(Def_Instancias_Equipamentos!$E$2:$E$4986, MATCH(K1133, Def_Instancias_Equipamentos!$D$2:$D$4986, 0), 1)</f>
        <v>TS-04</v>
      </c>
      <c r="I1133" s="8" t="str">
        <f aca="false" t="array" ref="I1133:I1133">INDEX(Def_Instancias_Equipamentos!$E$2:$E$4986, MATCH(L1133, Def_Instancias_Equipamentos!$D$2:$D$4986, 0), 1)</f>
        <v>TS-04</v>
      </c>
      <c r="J1133" s="8" t="str">
        <f aca="false">IF(H1133=I1133, "INTERNO", "EXTERNO")</f>
        <v>INTERNO</v>
      </c>
      <c r="K1133" s="9" t="str">
        <f aca="false">Def_Instancias_Equipamentos!$D$318</f>
        <v>TS-04:DI-BPMPkup-1</v>
      </c>
      <c r="L1133" s="4" t="str">
        <f aca="false">Def_Instancias_Equipamentos!$D$840</f>
        <v>TS-04:DI-BPMSigPatch-1</v>
      </c>
      <c r="M1133" s="10" t="s">
        <v>72</v>
      </c>
      <c r="N1133" s="17" t="s">
        <v>86</v>
      </c>
      <c r="O1133" s="9" t="str">
        <f aca="false">Def_Sistemas_Conectores_Cabos!$B$8</f>
        <v>SMA-RP 50-ohm</v>
      </c>
      <c r="P1133" s="4" t="str">
        <f aca="false">Def_Sistemas_Conectores_Cabos!$B$8</f>
        <v>SMA-RP 50-ohm</v>
      </c>
      <c r="Q1133" s="8" t="s">
        <v>87</v>
      </c>
      <c r="R1133" s="11" t="n">
        <v>0.5</v>
      </c>
      <c r="S1133" s="11" t="n">
        <v>0.5</v>
      </c>
      <c r="T1133" s="4" t="str">
        <f aca="false">Def_Sistemas_Conectores_Cabos!$C$8</f>
        <v>Cabo coaxial semi-rígido</v>
      </c>
      <c r="U1133" s="18"/>
      <c r="V1133" s="13"/>
    </row>
    <row r="1134" customFormat="false" ht="15.75" hidden="true" customHeight="true" outlineLevel="0" collapsed="false">
      <c r="A1134" s="4" t="str">
        <f aca="false">Def_Sistemas_Conectores_Cabos!$A$22</f>
        <v>BPM de elétrons</v>
      </c>
      <c r="B1134" s="5" t="str">
        <f aca="false">Datas_Entregas!$A$3</f>
        <v>BTS/Anel</v>
      </c>
      <c r="C1134" s="6" t="n">
        <f aca="false" t="array" ref="C1134:C1134">INDEX(Datas_Entregas!$B$2:$B$100, MATCH(B1134, Datas_Entregas!$A$2:$A$100, 0), 1)</f>
        <v>43296</v>
      </c>
      <c r="D1134" s="5" t="str">
        <f aca="false">Def_Status_Montagem!$A$4</f>
        <v>Comprado / Esperando entrega</v>
      </c>
      <c r="E1134" s="4" t="str">
        <f aca="false">Def_Status_Montagem!$B$4</f>
        <v>Contratada (inclui etiqueta)</v>
      </c>
      <c r="F1134" s="7"/>
      <c r="G1134" s="8"/>
      <c r="H1134" s="7" t="str">
        <f aca="false" t="array" ref="H1134:H1134">INDEX(Def_Instancias_Equipamentos!$E$2:$E$4986, MATCH(K1134, Def_Instancias_Equipamentos!$D$2:$D$4986, 0), 1)</f>
        <v>TS-04</v>
      </c>
      <c r="I1134" s="8" t="str">
        <f aca="false" t="array" ref="I1134:I1134">INDEX(Def_Instancias_Equipamentos!$E$2:$E$4986, MATCH(L1134, Def_Instancias_Equipamentos!$D$2:$D$4986, 0), 1)</f>
        <v>TS-04</v>
      </c>
      <c r="J1134" s="8" t="str">
        <f aca="false">IF(H1134=I1134, "INTERNO", "EXTERNO")</f>
        <v>INTERNO</v>
      </c>
      <c r="K1134" s="9" t="str">
        <f aca="false">Def_Instancias_Equipamentos!$D$319</f>
        <v>TS-04:DI-BPMPkup-2</v>
      </c>
      <c r="L1134" s="4" t="str">
        <f aca="false">Def_Instancias_Equipamentos!$D$841</f>
        <v>TS-04:DI-BPMSigPatch-2</v>
      </c>
      <c r="M1134" s="10" t="s">
        <v>72</v>
      </c>
      <c r="N1134" s="17" t="s">
        <v>86</v>
      </c>
      <c r="O1134" s="9" t="str">
        <f aca="false">Def_Sistemas_Conectores_Cabos!$B$8</f>
        <v>SMA-RP 50-ohm</v>
      </c>
      <c r="P1134" s="4" t="str">
        <f aca="false">Def_Sistemas_Conectores_Cabos!$B$8</f>
        <v>SMA-RP 50-ohm</v>
      </c>
      <c r="Q1134" s="8" t="s">
        <v>87</v>
      </c>
      <c r="R1134" s="11" t="n">
        <v>0.5</v>
      </c>
      <c r="S1134" s="11" t="n">
        <v>0.5</v>
      </c>
      <c r="T1134" s="4" t="str">
        <f aca="false">Def_Sistemas_Conectores_Cabos!$C$8</f>
        <v>Cabo coaxial semi-rígido</v>
      </c>
      <c r="U1134" s="18"/>
      <c r="V1134" s="13"/>
    </row>
    <row r="1135" customFormat="false" ht="15.75" hidden="true" customHeight="true" outlineLevel="0" collapsed="false">
      <c r="A1135" s="4" t="str">
        <f aca="false">Def_Sistemas_Conectores_Cabos!$A$9</f>
        <v>Timing Pulsados</v>
      </c>
      <c r="B1135" s="5"/>
      <c r="C1135" s="6" t="e">
        <f aca="false" t="array" ref="C1135:C1135">INDEX(Datas_Entregas!$B$2:$B$100, MATCH(B1135, Datas_Entregas!$A$2:$A$100, 0), 1)</f>
        <v>#N/A</v>
      </c>
      <c r="D1135" s="5" t="str">
        <f aca="false">Def_Status_Montagem!$A$3</f>
        <v>Verficado - Pronto para Produção</v>
      </c>
      <c r="E1135" s="4" t="str">
        <f aca="false">Def_Status_Montagem!$B$7</f>
        <v>Outro Grupo LNLS</v>
      </c>
      <c r="F1135" s="7" t="str">
        <f aca="false" t="array" ref="F1135:F1135">INDEX(Def_Instancias_Equipamentos!$F$2:$F$1224, MATCH(K1135, Def_Instancias_Equipamentos!$D$2:$D$1224, 0), 1)</f>
        <v>Sala Racks 1</v>
      </c>
      <c r="G1135" s="8" t="str">
        <f aca="false" t="array" ref="G1135:G1135">INDEX(Def_Instancias_Equipamentos!$F$2:$F$1224, MATCH(L1135, Def_Instancias_Equipamentos!$D$2:$D$1224, 0), 1)</f>
        <v>Sala Racks 1</v>
      </c>
      <c r="H1135" s="7" t="str">
        <f aca="false" t="array" ref="H1135:H1135">INDEX(Def_Instancias_Equipamentos!$E$2:$E$1224, MATCH(K1135, Def_Instancias_Equipamentos!$D$2:$D$1224, 0), 1)</f>
        <v>IA-01RaInj01</v>
      </c>
      <c r="I1135" s="8" t="str">
        <f aca="false" t="array" ref="I1135:I1135">INDEX(Def_Instancias_Equipamentos!$E$2:$E$1224, MATCH(L1135, Def_Instancias_Equipamentos!$D$2:$D$1224, 0), 1)</f>
        <v>IA-01RaInj01</v>
      </c>
      <c r="J1135" s="8" t="str">
        <f aca="false">IF(H1135=I1135, "INTERNO", "EXTERNO")</f>
        <v>INTERNO</v>
      </c>
      <c r="K1135" s="9" t="str">
        <f aca="false">Def_Instancias_Equipamentos!$D$115</f>
        <v>IA-01RaInj01:TI-OEMultPOF</v>
      </c>
      <c r="L1135" s="4" t="str">
        <f aca="false">Def_Instancias_Equipamentos!$D$230</f>
        <v>IA-01RaInj01:PU-Osc</v>
      </c>
      <c r="M1135" s="10" t="s">
        <v>47</v>
      </c>
      <c r="N1135" s="11" t="s">
        <v>88</v>
      </c>
      <c r="O1135" s="9" t="str">
        <f aca="false">Def_Sistemas_Conectores_Cabos!$B$9</f>
        <v>BNC 50-ohm</v>
      </c>
      <c r="P1135" s="4" t="str">
        <f aca="false">Def_Sistemas_Conectores_Cabos!$B$9</f>
        <v>BNC 50-ohm</v>
      </c>
      <c r="Q1135" s="8" t="str">
        <f aca="false">K1135&amp;"/"&amp;M1135&amp;CHAR(10)&amp;L1135&amp;"/"&amp;N1135</f>
        <v>IA-01RaInj01:TI-OEMultPOF/OUT-3
IA-01RaInj01:PU-Osc/Ch1</v>
      </c>
      <c r="R1135" s="12" t="n">
        <v>1</v>
      </c>
      <c r="S1135" s="12" t="n">
        <v>1</v>
      </c>
      <c r="T1135" s="4" t="str">
        <f aca="false">Def_Sistemas_Conectores_Cabos!$C$10</f>
        <v>LMR-195</v>
      </c>
      <c r="U1135" s="11" t="s">
        <v>43</v>
      </c>
      <c r="V1135" s="13"/>
    </row>
    <row r="1136" customFormat="false" ht="15.75" hidden="true" customHeight="true" outlineLevel="0" collapsed="false">
      <c r="A1136" s="4" t="str">
        <f aca="false">Def_Sistemas_Conectores_Cabos!$A$9</f>
        <v>Timing Pulsados</v>
      </c>
      <c r="B1136" s="5"/>
      <c r="C1136" s="6" t="e">
        <f aca="false" t="array" ref="C1136:C1136">INDEX(Datas_Entregas!$B$2:$B$100, MATCH(B1136, Datas_Entregas!$A$2:$A$100, 0), 1)</f>
        <v>#N/A</v>
      </c>
      <c r="D1136" s="5" t="str">
        <f aca="false">Def_Status_Montagem!$A$3</f>
        <v>Verficado - Pronto para Produção</v>
      </c>
      <c r="E1136" s="4" t="str">
        <f aca="false">Def_Status_Montagem!$B$7</f>
        <v>Outro Grupo LNLS</v>
      </c>
      <c r="F1136" s="7" t="str">
        <f aca="false" t="array" ref="F1136:F1136">INDEX(Def_Instancias_Equipamentos!$F$2:$F$1224, MATCH(K1136, Def_Instancias_Equipamentos!$D$2:$D$1224, 0), 1)</f>
        <v>Sala Racks 1</v>
      </c>
      <c r="G1136" s="8" t="str">
        <f aca="false" t="array" ref="G1136:G1136">INDEX(Def_Instancias_Equipamentos!$F$2:$F$1224, MATCH(L1136, Def_Instancias_Equipamentos!$D$2:$D$1224, 0), 1)</f>
        <v>Sala Racks 1</v>
      </c>
      <c r="H1136" s="7" t="str">
        <f aca="false" t="array" ref="H1136:H1136">INDEX(Def_Instancias_Equipamentos!$E$2:$E$1224, MATCH(K1136, Def_Instancias_Equipamentos!$D$2:$D$1224, 0), 1)</f>
        <v>IA-01RaInj04</v>
      </c>
      <c r="I1136" s="8" t="str">
        <f aca="false" t="array" ref="I1136:I1136">INDEX(Def_Instancias_Equipamentos!$E$2:$E$1224, MATCH(L1136, Def_Instancias_Equipamentos!$D$2:$D$1224, 0), 1)</f>
        <v>IA-01RaInj04</v>
      </c>
      <c r="J1136" s="8" t="str">
        <f aca="false">IF(H1136=I1136, "INTERNO", "EXTERNO")</f>
        <v>INTERNO</v>
      </c>
      <c r="K1136" s="9" t="str">
        <f aca="false">Def_Instancias_Equipamentos!$D$116</f>
        <v>IA-01RaInj04:TI-OEMultPOF</v>
      </c>
      <c r="L1136" s="4" t="str">
        <f aca="false">Def_Instancias_Equipamentos!$D$225</f>
        <v>TS-04:PU-InjSeptFCtrl</v>
      </c>
      <c r="M1136" s="10" t="s">
        <v>47</v>
      </c>
      <c r="N1136" s="11" t="s">
        <v>25</v>
      </c>
      <c r="O1136" s="9" t="str">
        <f aca="false">Def_Sistemas_Conectores_Cabos!$B$9</f>
        <v>BNC 50-ohm</v>
      </c>
      <c r="P1136" s="4" t="str">
        <f aca="false">Def_Sistemas_Conectores_Cabos!$B$9</f>
        <v>BNC 50-ohm</v>
      </c>
      <c r="Q1136" s="8" t="str">
        <f aca="false">K1136&amp;"/"&amp;M1136&amp;CHAR(10)&amp;L1136&amp;"/"&amp;N1136</f>
        <v>IA-01RaInj04:TI-OEMultPOF/OUT-3
TS-04:PU-InjSeptFCtrl/Trig_in</v>
      </c>
      <c r="R1136" s="12" t="n">
        <v>1</v>
      </c>
      <c r="S1136" s="12" t="n">
        <v>1</v>
      </c>
      <c r="T1136" s="4" t="str">
        <f aca="false">Def_Sistemas_Conectores_Cabos!$C$10</f>
        <v>LMR-195</v>
      </c>
      <c r="U1136" s="11" t="s">
        <v>89</v>
      </c>
      <c r="V1136" s="13"/>
    </row>
    <row r="1137" customFormat="false" ht="15.75" hidden="true" customHeight="true" outlineLevel="0" collapsed="false">
      <c r="A1137" s="4" t="str">
        <f aca="false">Def_Sistemas_Conectores_Cabos!$A$9</f>
        <v>Timing Pulsados</v>
      </c>
      <c r="B1137" s="5"/>
      <c r="C1137" s="6" t="e">
        <f aca="false" t="array" ref="C1137:C1137">INDEX(Datas_Entregas!$B$2:$B$100, MATCH(B1137, Datas_Entregas!$A$2:$A$100, 0), 1)</f>
        <v>#N/A</v>
      </c>
      <c r="D1137" s="5" t="str">
        <f aca="false">Def_Status_Montagem!$A$3</f>
        <v>Verficado - Pronto para Produção</v>
      </c>
      <c r="E1137" s="4" t="str">
        <f aca="false">Def_Status_Montagem!$B$7</f>
        <v>Outro Grupo LNLS</v>
      </c>
      <c r="F1137" s="7" t="str">
        <f aca="false" t="array" ref="F1137:F1137">INDEX(Def_Instancias_Equipamentos!$F$2:$F$1224, MATCH(K1137, Def_Instancias_Equipamentos!$D$2:$D$1224, 0), 1)</f>
        <v>Sala Racks 1</v>
      </c>
      <c r="G1137" s="8" t="str">
        <f aca="false" t="array" ref="G1137:G1137">INDEX(Def_Instancias_Equipamentos!$F$2:$F$1224, MATCH(L1137, Def_Instancias_Equipamentos!$D$2:$D$1224, 0), 1)</f>
        <v>Sala Racks 1</v>
      </c>
      <c r="H1137" s="7" t="str">
        <f aca="false" t="array" ref="H1137:H1137">INDEX(Def_Instancias_Equipamentos!$E$2:$E$1224, MATCH(K1137, Def_Instancias_Equipamentos!$D$2:$D$1224, 0), 1)</f>
        <v>IA-01RaInj04</v>
      </c>
      <c r="I1137" s="8" t="str">
        <f aca="false" t="array" ref="I1137:I1137">INDEX(Def_Instancias_Equipamentos!$E$2:$E$1224, MATCH(L1137, Def_Instancias_Equipamentos!$D$2:$D$1224, 0), 1)</f>
        <v>IA-01RaInj04</v>
      </c>
      <c r="J1137" s="8" t="str">
        <f aca="false">IF(H1137=I1137, "INTERNO", "EXTERNO")</f>
        <v>INTERNO</v>
      </c>
      <c r="K1137" s="9" t="str">
        <f aca="false">Def_Instancias_Equipamentos!$D$116</f>
        <v>IA-01RaInj04:TI-OEMultPOF</v>
      </c>
      <c r="L1137" s="4" t="str">
        <f aca="false">Def_Instancias_Equipamentos!$D$228</f>
        <v>IA-01RaInj04:PU-Osc</v>
      </c>
      <c r="M1137" s="10" t="s">
        <v>90</v>
      </c>
      <c r="N1137" s="11" t="s">
        <v>88</v>
      </c>
      <c r="O1137" s="9" t="str">
        <f aca="false">Def_Sistemas_Conectores_Cabos!$B$9</f>
        <v>BNC 50-ohm</v>
      </c>
      <c r="P1137" s="4" t="str">
        <f aca="false">Def_Sistemas_Conectores_Cabos!$B$9</f>
        <v>BNC 50-ohm</v>
      </c>
      <c r="Q1137" s="8" t="str">
        <f aca="false">K1137&amp;"/"&amp;M1137&amp;CHAR(10)&amp;L1137&amp;"/"&amp;N1137</f>
        <v>IA-01RaInj04:TI-OEMultPOF/OUT-4
IA-01RaInj04:PU-Osc/Ch1</v>
      </c>
      <c r="R1137" s="12" t="n">
        <v>1</v>
      </c>
      <c r="S1137" s="12" t="n">
        <v>1</v>
      </c>
      <c r="T1137" s="4" t="str">
        <f aca="false">Def_Sistemas_Conectores_Cabos!$C$10</f>
        <v>LMR-195</v>
      </c>
      <c r="U1137" s="11" t="s">
        <v>46</v>
      </c>
      <c r="V1137" s="13"/>
    </row>
    <row r="1138" customFormat="false" ht="15.75" hidden="true" customHeight="true" outlineLevel="0" collapsed="false">
      <c r="A1138" s="4" t="str">
        <f aca="false">Def_Sistemas_Conectores_Cabos!$A$9</f>
        <v>Timing Pulsados</v>
      </c>
      <c r="B1138" s="5"/>
      <c r="C1138" s="6" t="e">
        <f aca="false" t="array" ref="C1138:C1138">INDEX(Datas_Entregas!$B$2:$B$100, MATCH(B1138, Datas_Entregas!$A$2:$A$100, 0), 1)</f>
        <v>#N/A</v>
      </c>
      <c r="D1138" s="5" t="str">
        <f aca="false">Def_Status_Montagem!$A$3</f>
        <v>Verficado - Pronto para Produção</v>
      </c>
      <c r="E1138" s="4" t="str">
        <f aca="false">Def_Status_Montagem!$B$7</f>
        <v>Outro Grupo LNLS</v>
      </c>
      <c r="F1138" s="7" t="str">
        <f aca="false" t="array" ref="F1138:F1138">INDEX(Def_Instancias_Equipamentos!$F$2:$F$1224, MATCH(K1138, Def_Instancias_Equipamentos!$D$2:$D$1224, 0), 1)</f>
        <v>Sala Racks 19&amp;20</v>
      </c>
      <c r="G1138" s="8" t="str">
        <f aca="false" t="array" ref="G1138:G1138">INDEX(Def_Instancias_Equipamentos!$F$2:$F$1224, MATCH(L1138, Def_Instancias_Equipamentos!$D$2:$D$1224, 0), 1)</f>
        <v>Sala Racks 19&amp;20</v>
      </c>
      <c r="H1138" s="7" t="str">
        <f aca="false" t="array" ref="H1138:H1138">INDEX(Def_Instancias_Equipamentos!$E$2:$E$1224, MATCH(K1138, Def_Instancias_Equipamentos!$D$2:$D$1224, 0), 1)</f>
        <v>IA-20RaInj03</v>
      </c>
      <c r="I1138" s="8" t="str">
        <f aca="false" t="array" ref="I1138:I1138">INDEX(Def_Instancias_Equipamentos!$E$2:$E$1224, MATCH(L1138, Def_Instancias_Equipamentos!$D$2:$D$1224, 0), 1)</f>
        <v>IA-20RaInj03</v>
      </c>
      <c r="J1138" s="8" t="str">
        <f aca="false">IF(H1138=I1138, "INTERNO", "EXTERNO")</f>
        <v>INTERNO</v>
      </c>
      <c r="K1138" s="9" t="str">
        <f aca="false">Def_Instancias_Equipamentos!$D$109</f>
        <v>IA-20RaInj03:TI-OEMultSFP</v>
      </c>
      <c r="L1138" s="4" t="str">
        <f aca="false">Def_Instancias_Equipamentos!$D$224</f>
        <v>IA-20RaInj03:PU-Osc</v>
      </c>
      <c r="M1138" s="10" t="s">
        <v>47</v>
      </c>
      <c r="N1138" s="11" t="s">
        <v>88</v>
      </c>
      <c r="O1138" s="9" t="str">
        <f aca="false">Def_Sistemas_Conectores_Cabos!$B$9</f>
        <v>BNC 50-ohm</v>
      </c>
      <c r="P1138" s="4" t="str">
        <f aca="false">Def_Sistemas_Conectores_Cabos!$B$9</f>
        <v>BNC 50-ohm</v>
      </c>
      <c r="Q1138" s="8" t="str">
        <f aca="false">K1138&amp;"/"&amp;M1138&amp;CHAR(10)&amp;L1138&amp;"/"&amp;N1138</f>
        <v>IA-20RaInj03:TI-OEMultSFP/OUT-3
IA-20RaInj03:PU-Osc/Ch1</v>
      </c>
      <c r="R1138" s="12" t="n">
        <v>1</v>
      </c>
      <c r="S1138" s="12" t="n">
        <v>1</v>
      </c>
      <c r="T1138" s="4" t="str">
        <f aca="false">Def_Sistemas_Conectores_Cabos!$C$10</f>
        <v>LMR-195</v>
      </c>
      <c r="U1138" s="11" t="s">
        <v>43</v>
      </c>
      <c r="V1138" s="13"/>
    </row>
    <row r="1139" customFormat="false" ht="15.75" hidden="false" customHeight="true" outlineLevel="0" collapsed="false">
      <c r="A1139" s="4" t="str">
        <f aca="false">Def_Sistemas_Conectores_Cabos!$A$6</f>
        <v>Timing Diagnóstico</v>
      </c>
      <c r="B1139" s="5" t="str">
        <f aca="false">Datas_Entregas!$A$3</f>
        <v>BTS/Anel</v>
      </c>
      <c r="C1139" s="6" t="n">
        <f aca="false" t="array" ref="C1139:C1139">INDEX(Datas_Entregas!$B$2:$B$100, MATCH(B1139, Datas_Entregas!$A$2:$A$100, 0), 1)</f>
        <v>43296</v>
      </c>
      <c r="D1139" s="5" t="str">
        <f aca="false">Def_Status_Montagem!$A$3</f>
        <v>Verficado - Pronto para Produção</v>
      </c>
      <c r="E1139" s="4" t="str">
        <f aca="false">Def_Status_Montagem!$B$4</f>
        <v>Contratada (inclui etiqueta)</v>
      </c>
      <c r="F1139" s="7" t="str">
        <f aca="false" t="array" ref="F1139:F1139">INDEX(Def_Instancias_Equipamentos!$F$2:$F$1224, MATCH(K1139, Def_Instancias_Equipamentos!$D$2:$D$1224, 0), 1)</f>
        <v>Sala Racks 16</v>
      </c>
      <c r="G1139" s="8" t="str">
        <f aca="false" t="array" ref="G1139:G1139">INDEX(Def_Instancias_Equipamentos!$F$2:$F$1224, MATCH(L1139, Def_Instancias_Equipamentos!$D$2:$D$1224, 0), 1)</f>
        <v>Sala Racks 16</v>
      </c>
      <c r="H1139" s="7" t="str">
        <f aca="false" t="array" ref="H1139:H1139">INDEX(Def_Instancias_Equipamentos!$E$2:$E$1224, MATCH(K1139, Def_Instancias_Equipamentos!$D$2:$D$1224, 0), 1)</f>
        <v>IA-16RaBbB</v>
      </c>
      <c r="I1139" s="8" t="str">
        <f aca="false" t="array" ref="I1139:I1139">INDEX(Def_Instancias_Equipamentos!$E$2:$E$1224, MATCH(L1139, Def_Instancias_Equipamentos!$D$2:$D$1224, 0), 1)</f>
        <v>IA-16RaBbB</v>
      </c>
      <c r="J1139" s="8" t="str">
        <f aca="false">IF(H1139=I1139, "INTERNO", "EXTERNO")</f>
        <v>INTERNO</v>
      </c>
      <c r="K1139" s="9" t="str">
        <f aca="false">Def_Instancias_Equipamentos!$D$78</f>
        <v>IA-16RaBbB:TI-EVE</v>
      </c>
      <c r="L1139" s="4" t="str">
        <f aca="false">Def_Instancias_Equipamentos!$D$237</f>
        <v>SI-Glob:DI-BbBProc-L</v>
      </c>
      <c r="M1139" s="10" t="s">
        <v>91</v>
      </c>
      <c r="N1139" s="11" t="s">
        <v>58</v>
      </c>
      <c r="O1139" s="9" t="str">
        <f aca="false">Def_Sistemas_Conectores_Cabos!$B$12</f>
        <v>Lemo 00.250</v>
      </c>
      <c r="P1139" s="4" t="str">
        <f aca="false">Def_Sistemas_Conectores_Cabos!$B$7</f>
        <v>SMA 50-ohm</v>
      </c>
      <c r="Q1139" s="8" t="str">
        <f aca="false">K1139&amp;"/"&amp;M1139&amp;CHAR(10)&amp;L1139&amp;"/"&amp;N1139</f>
        <v>IA-16RaBbB:TI-EVE/OTP8
SI-Glob:DI-BbBProc-L/FID</v>
      </c>
      <c r="R1139" s="12" t="n">
        <v>2</v>
      </c>
      <c r="S1139" s="12" t="n">
        <v>2</v>
      </c>
      <c r="T1139" s="4" t="str">
        <f aca="false">Def_Sistemas_Conectores_Cabos!$C$9</f>
        <v>RG316</v>
      </c>
      <c r="U1139" s="11" t="s">
        <v>50</v>
      </c>
      <c r="V1139" s="13"/>
    </row>
    <row r="1140" customFormat="false" ht="15.75" hidden="false" customHeight="true" outlineLevel="0" collapsed="false">
      <c r="A1140" s="4" t="str">
        <f aca="false">Def_Sistemas_Conectores_Cabos!$A$6</f>
        <v>Timing Diagnóstico</v>
      </c>
      <c r="B1140" s="5" t="str">
        <f aca="false">Datas_Entregas!$A$3</f>
        <v>BTS/Anel</v>
      </c>
      <c r="C1140" s="6" t="n">
        <f aca="false" t="array" ref="C1140:C1140">INDEX(Datas_Entregas!$B$2:$B$100, MATCH(B1140, Datas_Entregas!$A$2:$A$100, 0), 1)</f>
        <v>43296</v>
      </c>
      <c r="D1140" s="5" t="str">
        <f aca="false">Def_Status_Montagem!$A$3</f>
        <v>Verficado - Pronto para Produção</v>
      </c>
      <c r="E1140" s="4" t="str">
        <f aca="false">Def_Status_Montagem!$B$4</f>
        <v>Contratada (inclui etiqueta)</v>
      </c>
      <c r="F1140" s="7" t="str">
        <f aca="false" t="array" ref="F1140:F1140">INDEX(Def_Instancias_Equipamentos!$F$2:$F$1224, MATCH(K1140, Def_Instancias_Equipamentos!$D$2:$D$1224, 0), 1)</f>
        <v>Sala Racks 18 parte 1</v>
      </c>
      <c r="G1140" s="8" t="str">
        <f aca="false" t="array" ref="G1140:G1140">INDEX(Def_Instancias_Equipamentos!$F$2:$F$1224, MATCH(L1140, Def_Instancias_Equipamentos!$D$2:$D$1224, 0), 1)</f>
        <v>Sala Racks 18 parte 1</v>
      </c>
      <c r="H1140" s="7" t="str">
        <f aca="false" t="array" ref="H1140:H1140">INDEX(Def_Instancias_Equipamentos!$E$2:$E$1224, MATCH(K1140, Def_Instancias_Equipamentos!$D$2:$D$1224, 0), 1)</f>
        <v>IA-18RaDiag04</v>
      </c>
      <c r="I1140" s="8" t="str">
        <f aca="false" t="array" ref="I1140:I1140">INDEX(Def_Instancias_Equipamentos!$E$2:$E$1224, MATCH(L1140, Def_Instancias_Equipamentos!$D$2:$D$1224, 0), 1)</f>
        <v>IA-18RaDiag04</v>
      </c>
      <c r="J1140" s="8" t="str">
        <f aca="false">IF(H1140=I1140, "INTERNO", "EXTERNO")</f>
        <v>INTERNO</v>
      </c>
      <c r="K1140" s="9" t="str">
        <f aca="false">Def_Instancias_Equipamentos!$D$79</f>
        <v>IA-18RaDiag04:TI-EVE</v>
      </c>
      <c r="L1140" s="4" t="str">
        <f aca="false">Def_Instancias_Equipamentos!$D$218</f>
        <v>BO-Glob:DI-TuneProc-H</v>
      </c>
      <c r="M1140" s="10" t="s">
        <v>17</v>
      </c>
      <c r="N1140" s="11" t="s">
        <v>25</v>
      </c>
      <c r="O1140" s="9" t="str">
        <f aca="false">Def_Sistemas_Conectores_Cabos!$B$12</f>
        <v>Lemo 00.250</v>
      </c>
      <c r="P1140" s="4" t="str">
        <f aca="false">Def_Sistemas_Conectores_Cabos!$B$9</f>
        <v>BNC 50-ohm</v>
      </c>
      <c r="Q1140" s="8" t="str">
        <f aca="false">K1140&amp;"/"&amp;M1140&amp;CHAR(10)&amp;L1140&amp;"/"&amp;N1140</f>
        <v>IA-18RaDiag04:TI-EVE/OUT0
BO-Glob:DI-TuneProc-H/Trig_in</v>
      </c>
      <c r="R1140" s="12" t="n">
        <v>2</v>
      </c>
      <c r="S1140" s="12" t="n">
        <v>2</v>
      </c>
      <c r="T1140" s="4" t="str">
        <f aca="false">Def_Sistemas_Conectores_Cabos!$C$9</f>
        <v>RG316</v>
      </c>
      <c r="U1140" s="11" t="s">
        <v>29</v>
      </c>
      <c r="V1140" s="13"/>
    </row>
    <row r="1141" customFormat="false" ht="15.75" hidden="true" customHeight="true" outlineLevel="0" collapsed="false">
      <c r="A1141" s="4" t="str">
        <f aca="false">Def_Sistemas_Conectores_Cabos!$A$15</f>
        <v>Sintonia</v>
      </c>
      <c r="B1141" s="5" t="str">
        <f aca="false">Datas_Entregas!$A$2</f>
        <v>Booster/LTB</v>
      </c>
      <c r="C1141" s="6" t="n">
        <f aca="false" t="array" ref="C1141:C1141">INDEX(Datas_Entregas!$B$2:$B$100, MATCH(B1141, Datas_Entregas!$A$2:$A$100, 0), 1)</f>
        <v>43266</v>
      </c>
      <c r="D1141" s="5" t="str">
        <f aca="false">Def_Status_Montagem!$A$3</f>
        <v>Verficado - Pronto para Produção</v>
      </c>
      <c r="E1141" s="4" t="str">
        <f aca="false">Def_Status_Montagem!$B$3</f>
        <v>Contratada / Etiqueta pelo DIG</v>
      </c>
      <c r="F1141" s="7" t="str">
        <f aca="false" t="array" ref="F1141:F1141">INDEX(Def_Instancias_Equipamentos!$F$2:$F$4986, MATCH(K1141, Def_Instancias_Equipamentos!$D$2:$D$4986, 0), 1)</f>
        <v>Túnel (Booster)</v>
      </c>
      <c r="G1141" s="8" t="str">
        <f aca="false" t="array" ref="G1141:G1141">INDEX(Def_Instancias_Equipamentos!$F$2:$F$4986, MATCH(L1141, Def_Instancias_Equipamentos!$D$2:$D$4986, 0), 1)</f>
        <v>Túnel (Booster)</v>
      </c>
      <c r="H1141" s="7" t="str">
        <f aca="false" t="array" ref="H1141:H1141">INDEX(Def_Instancias_Equipamentos!$E$2:$E$4986, MATCH(K1141, Def_Instancias_Equipamentos!$D$2:$D$4986, 0), 1)</f>
        <v>BO-02D</v>
      </c>
      <c r="I1141" s="8" t="str">
        <f aca="false" t="array" ref="I1141:I1141">INDEX(Def_Instancias_Equipamentos!$E$2:$E$4986, MATCH(L1141, Def_Instancias_Equipamentos!$D$2:$D$4986, 0), 1)</f>
        <v>BO-02D</v>
      </c>
      <c r="J1141" s="8" t="str">
        <f aca="false">IF(H1141=I1141, "INTERNO", "EXTERNO")</f>
        <v>INTERNO</v>
      </c>
      <c r="K1141" s="21" t="str">
        <f aca="false">Def_Instancias_Equipamentos!$D$278</f>
        <v>BO-02D:DI-TunePwrHybH</v>
      </c>
      <c r="L1141" s="4" t="str">
        <f aca="false">Def_Instancias_Equipamentos!$D$243</f>
        <v>BO-02D:DI-TuneShkr</v>
      </c>
      <c r="M1141" s="24" t="s">
        <v>92</v>
      </c>
      <c r="N1141" s="18" t="s">
        <v>93</v>
      </c>
      <c r="O1141" s="21" t="str">
        <f aca="false">Def_Sistemas_Conectores_Cabos!$B$10</f>
        <v>N 50-ohm</v>
      </c>
      <c r="P1141" s="22" t="str">
        <f aca="false">Def_Sistemas_Conectores_Cabos!$B$10</f>
        <v>N 50-ohm</v>
      </c>
      <c r="Q1141" s="23" t="str">
        <f aca="false">K1141&amp;"/"&amp;M1141&amp;CHAR(10)&amp;L1141&amp;"/"&amp;N1141</f>
        <v>BO-02D:DI-TunePwrHybH/J3_0
BO-02D:DI-TuneShkr/ID</v>
      </c>
      <c r="R1141" s="18" t="n">
        <v>1</v>
      </c>
      <c r="S1141" s="18" t="n">
        <v>1</v>
      </c>
      <c r="T1141" s="22" t="str">
        <f aca="false">Def_Sistemas_Conectores_Cabos!$C$10</f>
        <v>LMR-195</v>
      </c>
      <c r="U1141" s="18"/>
      <c r="V1141" s="13"/>
    </row>
    <row r="1142" customFormat="false" ht="15.75" hidden="true" customHeight="true" outlineLevel="0" collapsed="false">
      <c r="A1142" s="4" t="str">
        <f aca="false">Def_Sistemas_Conectores_Cabos!$A$15</f>
        <v>Sintonia</v>
      </c>
      <c r="B1142" s="5" t="str">
        <f aca="false">Datas_Entregas!$A$2</f>
        <v>Booster/LTB</v>
      </c>
      <c r="C1142" s="6" t="n">
        <f aca="false" t="array" ref="C1142:C1142">INDEX(Datas_Entregas!$B$2:$B$100, MATCH(B1142, Datas_Entregas!$A$2:$A$100, 0), 1)</f>
        <v>43266</v>
      </c>
      <c r="D1142" s="5" t="str">
        <f aca="false">Def_Status_Montagem!$A$3</f>
        <v>Verficado - Pronto para Produção</v>
      </c>
      <c r="E1142" s="4" t="str">
        <f aca="false">Def_Status_Montagem!$B$3</f>
        <v>Contratada / Etiqueta pelo DIG</v>
      </c>
      <c r="F1142" s="7" t="str">
        <f aca="false" t="array" ref="F1142:F1142">INDEX(Def_Instancias_Equipamentos!$F$2:$F$4986, MATCH(K1142, Def_Instancias_Equipamentos!$D$2:$D$4986, 0), 1)</f>
        <v>Túnel (Booster)</v>
      </c>
      <c r="G1142" s="8" t="str">
        <f aca="false" t="array" ref="G1142:G1142">INDEX(Def_Instancias_Equipamentos!$F$2:$F$4986, MATCH(L1142, Def_Instancias_Equipamentos!$D$2:$D$4986, 0), 1)</f>
        <v>Túnel (Booster)</v>
      </c>
      <c r="H1142" s="7" t="str">
        <f aca="false" t="array" ref="H1142:H1142">INDEX(Def_Instancias_Equipamentos!$E$2:$E$4986, MATCH(K1142, Def_Instancias_Equipamentos!$D$2:$D$4986, 0), 1)</f>
        <v>BO-02D</v>
      </c>
      <c r="I1142" s="8" t="str">
        <f aca="false" t="array" ref="I1142:I1142">INDEX(Def_Instancias_Equipamentos!$E$2:$E$4986, MATCH(L1142, Def_Instancias_Equipamentos!$D$2:$D$4986, 0), 1)</f>
        <v>BO-02D</v>
      </c>
      <c r="J1142" s="8" t="str">
        <f aca="false">IF(H1142=I1142, "INTERNO", "EXTERNO")</f>
        <v>INTERNO</v>
      </c>
      <c r="K1142" s="21" t="str">
        <f aca="false">Def_Instancias_Equipamentos!$D$278</f>
        <v>BO-02D:DI-TunePwrHybH</v>
      </c>
      <c r="L1142" s="4" t="str">
        <f aca="false">Def_Instancias_Equipamentos!$D$243</f>
        <v>BO-02D:DI-TuneShkr</v>
      </c>
      <c r="M1142" s="24" t="s">
        <v>94</v>
      </c>
      <c r="N1142" s="18" t="s">
        <v>95</v>
      </c>
      <c r="O1142" s="21" t="str">
        <f aca="false">Def_Sistemas_Conectores_Cabos!$B$10</f>
        <v>N 50-ohm</v>
      </c>
      <c r="P1142" s="22" t="str">
        <f aca="false">Def_Sistemas_Conectores_Cabos!$B$10</f>
        <v>N 50-ohm</v>
      </c>
      <c r="Q1142" s="23" t="str">
        <f aca="false">K1142&amp;"/"&amp;M1142&amp;CHAR(10)&amp;L1142&amp;"/"&amp;N1142</f>
        <v>BO-02D:DI-TunePwrHybH/J2_180
BO-02D:DI-TuneShkr/OD</v>
      </c>
      <c r="R1142" s="18" t="n">
        <v>1</v>
      </c>
      <c r="S1142" s="18" t="n">
        <v>1</v>
      </c>
      <c r="T1142" s="22" t="str">
        <f aca="false">Def_Sistemas_Conectores_Cabos!$C$10</f>
        <v>LMR-195</v>
      </c>
      <c r="U1142" s="18"/>
      <c r="V1142" s="13"/>
    </row>
    <row r="1143" customFormat="false" ht="15.75" hidden="true" customHeight="true" outlineLevel="0" collapsed="false">
      <c r="A1143" s="4" t="str">
        <f aca="false">Def_Sistemas_Conectores_Cabos!$A$15</f>
        <v>Sintonia</v>
      </c>
      <c r="B1143" s="5" t="str">
        <f aca="false">Datas_Entregas!$A$2</f>
        <v>Booster/LTB</v>
      </c>
      <c r="C1143" s="6" t="n">
        <f aca="false" t="array" ref="C1143:C1143">INDEX(Datas_Entregas!$B$2:$B$100, MATCH(B1143, Datas_Entregas!$A$2:$A$100, 0), 1)</f>
        <v>43266</v>
      </c>
      <c r="D1143" s="5" t="str">
        <f aca="false">Def_Status_Montagem!$A$3</f>
        <v>Verficado - Pronto para Produção</v>
      </c>
      <c r="E1143" s="4" t="str">
        <f aca="false">Def_Status_Montagem!$B$3</f>
        <v>Contratada / Etiqueta pelo DIG</v>
      </c>
      <c r="F1143" s="7" t="str">
        <f aca="false" t="array" ref="F1143:F1143">INDEX(Def_Instancias_Equipamentos!$F$2:$F$4986, MATCH(K1143, Def_Instancias_Equipamentos!$D$2:$D$4986, 0), 1)</f>
        <v>Túnel (Booster)</v>
      </c>
      <c r="G1143" s="8" t="str">
        <f aca="false" t="array" ref="G1143:G1143">INDEX(Def_Instancias_Equipamentos!$F$2:$F$4986, MATCH(L1143, Def_Instancias_Equipamentos!$D$2:$D$4986, 0), 1)</f>
        <v>Túnel (Booster)</v>
      </c>
      <c r="H1143" s="7" t="str">
        <f aca="false" t="array" ref="H1143:H1143">INDEX(Def_Instancias_Equipamentos!$E$2:$E$4986, MATCH(K1143, Def_Instancias_Equipamentos!$D$2:$D$4986, 0), 1)</f>
        <v>BO-02D</v>
      </c>
      <c r="I1143" s="8" t="str">
        <f aca="false" t="array" ref="I1143:I1143">INDEX(Def_Instancias_Equipamentos!$E$2:$E$4986, MATCH(L1143, Def_Instancias_Equipamentos!$D$2:$D$4986, 0), 1)</f>
        <v>BO-02D</v>
      </c>
      <c r="J1143" s="8" t="str">
        <f aca="false">IF(H1143=I1143, "INTERNO", "EXTERNO")</f>
        <v>INTERNO</v>
      </c>
      <c r="K1143" s="21" t="str">
        <f aca="false">Def_Instancias_Equipamentos!$D$279</f>
        <v>BO-02D:DI-TunePwrHybV</v>
      </c>
      <c r="L1143" s="4" t="str">
        <f aca="false">Def_Instancias_Equipamentos!$D$243</f>
        <v>BO-02D:DI-TuneShkr</v>
      </c>
      <c r="M1143" s="24" t="s">
        <v>92</v>
      </c>
      <c r="N1143" s="18" t="s">
        <v>96</v>
      </c>
      <c r="O1143" s="21" t="str">
        <f aca="false">Def_Sistemas_Conectores_Cabos!$B$10</f>
        <v>N 50-ohm</v>
      </c>
      <c r="P1143" s="22" t="str">
        <f aca="false">Def_Sistemas_Conectores_Cabos!$B$10</f>
        <v>N 50-ohm</v>
      </c>
      <c r="Q1143" s="23" t="str">
        <f aca="false">K1143&amp;"/"&amp;M1143&amp;CHAR(10)&amp;L1143&amp;"/"&amp;N1143</f>
        <v>BO-02D:DI-TunePwrHybV/J3_0
BO-02D:DI-TuneShkr/BD</v>
      </c>
      <c r="R1143" s="18" t="n">
        <v>1</v>
      </c>
      <c r="S1143" s="18" t="n">
        <v>1</v>
      </c>
      <c r="T1143" s="22" t="str">
        <f aca="false">Def_Sistemas_Conectores_Cabos!$C$10</f>
        <v>LMR-195</v>
      </c>
      <c r="U1143" s="18"/>
      <c r="V1143" s="13"/>
    </row>
    <row r="1144" customFormat="false" ht="15.75" hidden="true" customHeight="true" outlineLevel="0" collapsed="false">
      <c r="A1144" s="4" t="str">
        <f aca="false">Def_Sistemas_Conectores_Cabos!$A$15</f>
        <v>Sintonia</v>
      </c>
      <c r="B1144" s="5" t="str">
        <f aca="false">Datas_Entregas!$A$2</f>
        <v>Booster/LTB</v>
      </c>
      <c r="C1144" s="6" t="n">
        <f aca="false" t="array" ref="C1144:C1144">INDEX(Datas_Entregas!$B$2:$B$100, MATCH(B1144, Datas_Entregas!$A$2:$A$100, 0), 1)</f>
        <v>43266</v>
      </c>
      <c r="D1144" s="5" t="str">
        <f aca="false">Def_Status_Montagem!$A$3</f>
        <v>Verficado - Pronto para Produção</v>
      </c>
      <c r="E1144" s="4" t="str">
        <f aca="false">Def_Status_Montagem!$B$3</f>
        <v>Contratada / Etiqueta pelo DIG</v>
      </c>
      <c r="F1144" s="7" t="str">
        <f aca="false" t="array" ref="F1144:F1144">INDEX(Def_Instancias_Equipamentos!$F$2:$F$4986, MATCH(K1144, Def_Instancias_Equipamentos!$D$2:$D$4986, 0), 1)</f>
        <v>Túnel (Booster)</v>
      </c>
      <c r="G1144" s="8" t="str">
        <f aca="false" t="array" ref="G1144:G1144">INDEX(Def_Instancias_Equipamentos!$F$2:$F$4986, MATCH(L1144, Def_Instancias_Equipamentos!$D$2:$D$4986, 0), 1)</f>
        <v>Túnel (Booster)</v>
      </c>
      <c r="H1144" s="7" t="str">
        <f aca="false" t="array" ref="H1144:H1144">INDEX(Def_Instancias_Equipamentos!$E$2:$E$4986, MATCH(K1144, Def_Instancias_Equipamentos!$D$2:$D$4986, 0), 1)</f>
        <v>BO-02D</v>
      </c>
      <c r="I1144" s="8" t="str">
        <f aca="false" t="array" ref="I1144:I1144">INDEX(Def_Instancias_Equipamentos!$E$2:$E$4986, MATCH(L1144, Def_Instancias_Equipamentos!$D$2:$D$4986, 0), 1)</f>
        <v>BO-02D</v>
      </c>
      <c r="J1144" s="8" t="str">
        <f aca="false">IF(H1144=I1144, "INTERNO", "EXTERNO")</f>
        <v>INTERNO</v>
      </c>
      <c r="K1144" s="21" t="str">
        <f aca="false">Def_Instancias_Equipamentos!$D$279</f>
        <v>BO-02D:DI-TunePwrHybV</v>
      </c>
      <c r="L1144" s="4" t="str">
        <f aca="false">Def_Instancias_Equipamentos!$D$243</f>
        <v>BO-02D:DI-TuneShkr</v>
      </c>
      <c r="M1144" s="24" t="s">
        <v>94</v>
      </c>
      <c r="N1144" s="18" t="s">
        <v>97</v>
      </c>
      <c r="O1144" s="21" t="str">
        <f aca="false">Def_Sistemas_Conectores_Cabos!$B$10</f>
        <v>N 50-ohm</v>
      </c>
      <c r="P1144" s="22" t="str">
        <f aca="false">Def_Sistemas_Conectores_Cabos!$B$10</f>
        <v>N 50-ohm</v>
      </c>
      <c r="Q1144" s="23" t="str">
        <f aca="false">K1144&amp;"/"&amp;M1144&amp;CHAR(10)&amp;L1144&amp;"/"&amp;N1144</f>
        <v>BO-02D:DI-TunePwrHybV/J2_180
BO-02D:DI-TuneShkr/TD</v>
      </c>
      <c r="R1144" s="18" t="n">
        <v>1</v>
      </c>
      <c r="S1144" s="18" t="n">
        <v>1</v>
      </c>
      <c r="T1144" s="22" t="str">
        <f aca="false">Def_Sistemas_Conectores_Cabos!$C$10</f>
        <v>LMR-195</v>
      </c>
      <c r="U1144" s="18"/>
      <c r="V1144" s="13"/>
    </row>
    <row r="1145" customFormat="false" ht="15.75" hidden="true" customHeight="true" outlineLevel="0" collapsed="false">
      <c r="A1145" s="4" t="str">
        <f aca="false">Def_Sistemas_Conectores_Cabos!$A$3</f>
        <v>Diagnóstico</v>
      </c>
      <c r="B1145" s="5" t="str">
        <f aca="false">Datas_Entregas!$A$3</f>
        <v>BTS/Anel</v>
      </c>
      <c r="C1145" s="6" t="n">
        <f aca="false" t="array" ref="C1145:C1145">INDEX(Datas_Entregas!$B$2:$B$100, MATCH(B1145, Datas_Entregas!$A$2:$A$100, 0), 1)</f>
        <v>43296</v>
      </c>
      <c r="D1145" s="5" t="str">
        <f aca="false">Def_Status_Montagem!$A$3</f>
        <v>Verficado - Pronto para Produção</v>
      </c>
      <c r="E1145" s="4" t="str">
        <f aca="false">Def_Status_Montagem!$B$3</f>
        <v>Contratada / Etiqueta pelo DIG</v>
      </c>
      <c r="F1145" s="7" t="str">
        <f aca="false" t="array" ref="F1145:F1145">INDEX(Def_Instancias_Equipamentos!$F$2:$F$4986, MATCH(K1145, Def_Instancias_Equipamentos!$D$2:$D$4986, 0), 1)</f>
        <v>Sala Racks 14</v>
      </c>
      <c r="G1145" s="8" t="str">
        <f aca="false" t="array" ref="G1145:G1145">INDEX(Def_Instancias_Equipamentos!$F$2:$F$4986, MATCH(L1145, Def_Instancias_Equipamentos!$D$2:$D$4986, 0), 1)</f>
        <v>Sala Racks 14</v>
      </c>
      <c r="H1145" s="7" t="str">
        <f aca="false" t="array" ref="H1145:H1145">INDEX(Def_Instancias_Equipamentos!$E$2:$E$4986, MATCH(K1145, Def_Instancias_Equipamentos!$D$2:$D$4986, 0), 1)</f>
        <v>IA-14RaDiag03</v>
      </c>
      <c r="I1145" s="8" t="str">
        <f aca="false" t="array" ref="I1145:I1145">INDEX(Def_Instancias_Equipamentos!$E$2:$E$4986, MATCH(L1145, Def_Instancias_Equipamentos!$D$2:$D$4986, 0), 1)</f>
        <v>IA-14RaDiag03</v>
      </c>
      <c r="J1145" s="8" t="str">
        <f aca="false">IF(H1145=I1145, "INTERNO", "EXTERNO")</f>
        <v>INTERNO</v>
      </c>
      <c r="K1145" s="21" t="str">
        <f aca="false">Def_Instancias_Equipamentos!$D$210</f>
        <v>BO-35D:DI-DCCTSigCond</v>
      </c>
      <c r="L1145" s="4" t="str">
        <f aca="false">Def_Instancias_Equipamentos!$D$202</f>
        <v>BO-35D:DI-DCCTDig</v>
      </c>
      <c r="M1145" s="10" t="s">
        <v>98</v>
      </c>
      <c r="N1145" s="17" t="s">
        <v>99</v>
      </c>
      <c r="O1145" s="9" t="str">
        <f aca="false">Def_Sistemas_Conectores_Cabos!$B$9</f>
        <v>BNC 50-ohm</v>
      </c>
      <c r="P1145" s="4" t="str">
        <f aca="false">Def_Sistemas_Conectores_Cabos!$B$9</f>
        <v>BNC 50-ohm</v>
      </c>
      <c r="Q1145" s="8" t="str">
        <f aca="false">K1145&amp;"/"&amp;M1145&amp;CHAR(10)&amp;L1145&amp;"/"&amp;N1145</f>
        <v>BO-35D:DI-DCCTSigCond/BCM_Output
BO-35D:DI-DCCTDig/INPUT</v>
      </c>
      <c r="R1145" s="18" t="n">
        <v>1</v>
      </c>
      <c r="S1145" s="18" t="n">
        <v>1</v>
      </c>
      <c r="T1145" s="4" t="str">
        <f aca="false">Def_Sistemas_Conectores_Cabos!$C$10</f>
        <v>LMR-195</v>
      </c>
      <c r="U1145" s="11"/>
      <c r="V1145" s="13"/>
    </row>
    <row r="1146" customFormat="false" ht="15.75" hidden="true" customHeight="true" outlineLevel="0" collapsed="false">
      <c r="A1146" s="4" t="str">
        <f aca="false">Def_Sistemas_Conectores_Cabos!$A$3</f>
        <v>Diagnóstico</v>
      </c>
      <c r="B1146" s="5" t="str">
        <f aca="false">Datas_Entregas!$A$3</f>
        <v>BTS/Anel</v>
      </c>
      <c r="C1146" s="6" t="n">
        <f aca="false" t="array" ref="C1146:C1146">INDEX(Datas_Entregas!$B$2:$B$100, MATCH(B1146, Datas_Entregas!$A$2:$A$100, 0), 1)</f>
        <v>43296</v>
      </c>
      <c r="D1146" s="5" t="str">
        <f aca="false">Def_Status_Montagem!$A$3</f>
        <v>Verficado - Pronto para Produção</v>
      </c>
      <c r="E1146" s="4" t="str">
        <f aca="false">Def_Status_Montagem!$B$3</f>
        <v>Contratada / Etiqueta pelo DIG</v>
      </c>
      <c r="F1146" s="7" t="str">
        <f aca="false" t="array" ref="F1146:F1146">INDEX(Def_Instancias_Equipamentos!$F$2:$F$4986, MATCH(K1146, Def_Instancias_Equipamentos!$D$2:$D$4986, 0), 1)</f>
        <v>Sala Racks 14</v>
      </c>
      <c r="G1146" s="8" t="str">
        <f aca="false" t="array" ref="G1146:G1146">INDEX(Def_Instancias_Equipamentos!$F$2:$F$4986, MATCH(L1146, Def_Instancias_Equipamentos!$D$2:$D$4986, 0), 1)</f>
        <v>Sala Racks 14</v>
      </c>
      <c r="H1146" s="7" t="str">
        <f aca="false" t="array" ref="H1146:H1146">INDEX(Def_Instancias_Equipamentos!$E$2:$E$4986, MATCH(K1146, Def_Instancias_Equipamentos!$D$2:$D$4986, 0), 1)</f>
        <v>IA-14RaDiag03</v>
      </c>
      <c r="I1146" s="8" t="str">
        <f aca="false" t="array" ref="I1146:I1146">INDEX(Def_Instancias_Equipamentos!$E$2:$E$4986, MATCH(L1146, Def_Instancias_Equipamentos!$D$2:$D$4986, 0), 1)</f>
        <v>IA-14RaDiag03</v>
      </c>
      <c r="J1146" s="8" t="str">
        <f aca="false">IF(H1146=I1146, "INTERNO", "EXTERNO")</f>
        <v>INTERNO</v>
      </c>
      <c r="K1146" s="21" t="str">
        <f aca="false">Def_Instancias_Equipamentos!$D$208</f>
        <v>SI-13SA:DI-DCCTSigCond</v>
      </c>
      <c r="L1146" s="4" t="str">
        <f aca="false">Def_Instancias_Equipamentos!$D$203</f>
        <v>SI-13SA:DI-DCCTDig</v>
      </c>
      <c r="M1146" s="10" t="s">
        <v>98</v>
      </c>
      <c r="N1146" s="17" t="s">
        <v>99</v>
      </c>
      <c r="O1146" s="9" t="str">
        <f aca="false">Def_Sistemas_Conectores_Cabos!$B$9</f>
        <v>BNC 50-ohm</v>
      </c>
      <c r="P1146" s="4" t="str">
        <f aca="false">Def_Sistemas_Conectores_Cabos!$B$9</f>
        <v>BNC 50-ohm</v>
      </c>
      <c r="Q1146" s="8" t="str">
        <f aca="false">K1146&amp;"/"&amp;M1146&amp;CHAR(10)&amp;L1146&amp;"/"&amp;N1146</f>
        <v>SI-13SA:DI-DCCTSigCond/BCM_Output
SI-13SA:DI-DCCTDig/INPUT</v>
      </c>
      <c r="R1146" s="18" t="n">
        <v>1</v>
      </c>
      <c r="S1146" s="18" t="n">
        <v>1</v>
      </c>
      <c r="T1146" s="4" t="str">
        <f aca="false">Def_Sistemas_Conectores_Cabos!$C$10</f>
        <v>LMR-195</v>
      </c>
      <c r="U1146" s="11"/>
      <c r="V1146" s="13"/>
    </row>
    <row r="1147" customFormat="false" ht="15.75" hidden="true" customHeight="true" outlineLevel="0" collapsed="false">
      <c r="A1147" s="4" t="str">
        <f aca="false">Def_Sistemas_Conectores_Cabos!$A$3</f>
        <v>Diagnóstico</v>
      </c>
      <c r="B1147" s="5" t="str">
        <f aca="false">Datas_Entregas!$A$2</f>
        <v>Booster/LTB</v>
      </c>
      <c r="C1147" s="6" t="n">
        <f aca="false" t="array" ref="C1147:C1147">INDEX(Datas_Entregas!$B$2:$B$100, MATCH(B1147, Datas_Entregas!$A$2:$A$100, 0), 1)</f>
        <v>43266</v>
      </c>
      <c r="D1147" s="5" t="str">
        <f aca="false">Def_Status_Montagem!$A$2</f>
        <v>A verificar</v>
      </c>
      <c r="E1147" s="4" t="str">
        <f aca="false">Def_Status_Montagem!$B$5</f>
        <v>DIG</v>
      </c>
      <c r="F1147" s="7" t="str">
        <f aca="false" t="array" ref="F1147:F1147">INDEX(Def_Instancias_Equipamentos!$F$2:$F$4986, MATCH(K1147, Def_Instancias_Equipamentos!$D$2:$D$4986, 0), 1)</f>
        <v>Túnel (Booster)</v>
      </c>
      <c r="G1147" s="8" t="str">
        <f aca="false" t="array" ref="G1147:G1147">INDEX(Def_Instancias_Equipamentos!$F$2:$F$4986, MATCH(L1147, Def_Instancias_Equipamentos!$D$2:$D$4986, 0), 1)</f>
        <v>Túnel (Booster)</v>
      </c>
      <c r="H1147" s="7" t="str">
        <f aca="false" t="array" ref="H1147:H1147">INDEX(Def_Instancias_Equipamentos!$E$2:$E$4986, MATCH(K1147, Def_Instancias_Equipamentos!$D$2:$D$4986, 0), 1)</f>
        <v>BO-01D</v>
      </c>
      <c r="I1147" s="8" t="str">
        <f aca="false" t="array" ref="I1147:I1147">INDEX(Def_Instancias_Equipamentos!$E$2:$E$4986, MATCH(L1147, Def_Instancias_Equipamentos!$D$2:$D$4986, 0), 1)</f>
        <v>BO-01D</v>
      </c>
      <c r="J1147" s="8" t="str">
        <f aca="false">IF(H1147=I1147, "INTERNO", "EXTERNO")</f>
        <v>INTERNO</v>
      </c>
      <c r="K1147" s="9" t="str">
        <f aca="false">Def_Instancias_Equipamentos!$D$199</f>
        <v>BO-01D:DI-ScrnCtrl-1</v>
      </c>
      <c r="L1147" s="4" t="str">
        <f aca="false">Def_Instancias_Equipamentos!$D$199</f>
        <v>BO-01D:DI-ScrnCtrl-1</v>
      </c>
      <c r="M1147" s="10" t="s">
        <v>100</v>
      </c>
      <c r="N1147" s="11" t="s">
        <v>101</v>
      </c>
      <c r="O1147" s="9" t="str">
        <f aca="false">Def_Sistemas_Conectores_Cabos!$B$15</f>
        <v>DB15 HD (DE15)</v>
      </c>
      <c r="P1147" s="4" t="str">
        <f aca="false">Def_Sistemas_Conectores_Cabos!$B$22</f>
        <v>Header 2.54 mm fêmea</v>
      </c>
      <c r="Q1147" s="8" t="str">
        <f aca="false">K1147&amp;"/"&amp;M1147&amp;CHAR(10)&amp;L1147&amp;"/"&amp;N1147</f>
        <v>BO-01D:DI-ScrnCtrl-1/ENCODER
BO-01D:DI-ScrnCtrl-1/ENCODER-OUT</v>
      </c>
      <c r="R1147" s="12" t="n">
        <v>1.5</v>
      </c>
      <c r="S1147" s="12" t="n">
        <v>1.5</v>
      </c>
      <c r="T1147" s="4" t="str">
        <f aca="false">Def_Sistemas_Conectores_Cabos!$C$13</f>
        <v>Cabo multivias</v>
      </c>
      <c r="U1147" s="11" t="s">
        <v>102</v>
      </c>
      <c r="V1147" s="13"/>
    </row>
    <row r="1148" customFormat="false" ht="15.75" hidden="true" customHeight="true" outlineLevel="0" collapsed="false">
      <c r="A1148" s="4" t="str">
        <f aca="false">Def_Sistemas_Conectores_Cabos!$A$3</f>
        <v>Diagnóstico</v>
      </c>
      <c r="B1148" s="5" t="str">
        <f aca="false">Datas_Entregas!$A$2</f>
        <v>Booster/LTB</v>
      </c>
      <c r="C1148" s="6" t="n">
        <f aca="false" t="array" ref="C1148:C1148">INDEX(Datas_Entregas!$B$2:$B$100, MATCH(B1148, Datas_Entregas!$A$2:$A$100, 0), 1)</f>
        <v>43266</v>
      </c>
      <c r="D1148" s="5" t="str">
        <f aca="false">Def_Status_Montagem!$A$2</f>
        <v>A verificar</v>
      </c>
      <c r="E1148" s="4" t="str">
        <f aca="false">Def_Status_Montagem!$B$5</f>
        <v>DIG</v>
      </c>
      <c r="F1148" s="7" t="str">
        <f aca="false" t="array" ref="F1148:F1148">INDEX(Def_Instancias_Equipamentos!$F$2:$F$4986, MATCH(K1148, Def_Instancias_Equipamentos!$D$2:$D$4986, 0), 1)</f>
        <v>Túnel (Booster)</v>
      </c>
      <c r="G1148" s="8" t="str">
        <f aca="false" t="array" ref="G1148:G1148">INDEX(Def_Instancias_Equipamentos!$F$2:$F$4986, MATCH(L1148, Def_Instancias_Equipamentos!$D$2:$D$4986, 0), 1)</f>
        <v>Túnel (Booster)</v>
      </c>
      <c r="H1148" s="7" t="str">
        <f aca="false" t="array" ref="H1148:H1148">INDEX(Def_Instancias_Equipamentos!$E$2:$E$4986, MATCH(K1148, Def_Instancias_Equipamentos!$D$2:$D$4986, 0), 1)</f>
        <v>BO-01D</v>
      </c>
      <c r="I1148" s="8" t="str">
        <f aca="false" t="array" ref="I1148:I1148">INDEX(Def_Instancias_Equipamentos!$E$2:$E$4986, MATCH(L1148, Def_Instancias_Equipamentos!$D$2:$D$4986, 0), 1)</f>
        <v>BO-01D</v>
      </c>
      <c r="J1148" s="8" t="str">
        <f aca="false">IF(H1148=I1148, "INTERNO", "EXTERNO")</f>
        <v>INTERNO</v>
      </c>
      <c r="K1148" s="9" t="str">
        <f aca="false">Def_Instancias_Equipamentos!$D$199</f>
        <v>BO-01D:DI-ScrnCtrl-1</v>
      </c>
      <c r="L1148" s="4" t="str">
        <f aca="false">Def_Instancias_Equipamentos!$D$199</f>
        <v>BO-01D:DI-ScrnCtrl-1</v>
      </c>
      <c r="M1148" s="10" t="s">
        <v>103</v>
      </c>
      <c r="N1148" s="11" t="s">
        <v>104</v>
      </c>
      <c r="O1148" s="9" t="str">
        <f aca="false">Def_Sistemas_Conectores_Cabos!$B$20</f>
        <v>Micro-fit 2 vias fêmea</v>
      </c>
      <c r="P1148" s="4" t="str">
        <f aca="false">Def_Sistemas_Conectores_Cabos!$B$20</f>
        <v>Micro-fit 2 vias fêmea</v>
      </c>
      <c r="Q1148" s="8" t="str">
        <f aca="false">K1148&amp;"/"&amp;M1148&amp;CHAR(10)&amp;L1148&amp;"/"&amp;N1148</f>
        <v>BO-01D:DI-ScrnCtrl-1/HLS-OUT
BO-01D:DI-ScrnCtrl-1/HLS-IN</v>
      </c>
      <c r="R1148" s="12" t="n">
        <v>1.5</v>
      </c>
      <c r="S1148" s="12" t="n">
        <v>1.5</v>
      </c>
      <c r="T1148" s="4" t="str">
        <f aca="false">Def_Sistemas_Conectores_Cabos!$C$13</f>
        <v>Cabo multivias</v>
      </c>
      <c r="U1148" s="11" t="s">
        <v>105</v>
      </c>
      <c r="V1148" s="13"/>
    </row>
    <row r="1149" customFormat="false" ht="15.75" hidden="true" customHeight="true" outlineLevel="0" collapsed="false">
      <c r="A1149" s="4" t="str">
        <f aca="false">Def_Sistemas_Conectores_Cabos!$A$3</f>
        <v>Diagnóstico</v>
      </c>
      <c r="B1149" s="5" t="str">
        <f aca="false">Datas_Entregas!$A$2</f>
        <v>Booster/LTB</v>
      </c>
      <c r="C1149" s="6" t="n">
        <f aca="false" t="array" ref="C1149:C1149">INDEX(Datas_Entregas!$B$2:$B$100, MATCH(B1149, Datas_Entregas!$A$2:$A$100, 0), 1)</f>
        <v>43266</v>
      </c>
      <c r="D1149" s="5" t="str">
        <f aca="false">Def_Status_Montagem!$A$2</f>
        <v>A verificar</v>
      </c>
      <c r="E1149" s="4" t="str">
        <f aca="false">Def_Status_Montagem!$B$5</f>
        <v>DIG</v>
      </c>
      <c r="F1149" s="7" t="str">
        <f aca="false" t="array" ref="F1149:F1149">INDEX(Def_Instancias_Equipamentos!$F$2:$F$4986, MATCH(K1149, Def_Instancias_Equipamentos!$D$2:$D$4986, 0), 1)</f>
        <v>Túnel (Booster)</v>
      </c>
      <c r="G1149" s="8" t="str">
        <f aca="false" t="array" ref="G1149:G1149">INDEX(Def_Instancias_Equipamentos!$F$2:$F$4986, MATCH(L1149, Def_Instancias_Equipamentos!$D$2:$D$4986, 0), 1)</f>
        <v>Túnel (Booster)</v>
      </c>
      <c r="H1149" s="7" t="str">
        <f aca="false" t="array" ref="H1149:H1149">INDEX(Def_Instancias_Equipamentos!$E$2:$E$4986, MATCH(K1149, Def_Instancias_Equipamentos!$D$2:$D$4986, 0), 1)</f>
        <v>BO-01D</v>
      </c>
      <c r="I1149" s="8" t="str">
        <f aca="false" t="array" ref="I1149:I1149">INDEX(Def_Instancias_Equipamentos!$E$2:$E$4986, MATCH(L1149, Def_Instancias_Equipamentos!$D$2:$D$4986, 0), 1)</f>
        <v>BO-01D</v>
      </c>
      <c r="J1149" s="8" t="str">
        <f aca="false">IF(H1149=I1149, "INTERNO", "EXTERNO")</f>
        <v>INTERNO</v>
      </c>
      <c r="K1149" s="9" t="str">
        <f aca="false">Def_Instancias_Equipamentos!$D$199</f>
        <v>BO-01D:DI-ScrnCtrl-1</v>
      </c>
      <c r="L1149" s="4" t="str">
        <f aca="false">Def_Instancias_Equipamentos!$D$199</f>
        <v>BO-01D:DI-ScrnCtrl-1</v>
      </c>
      <c r="M1149" s="10" t="s">
        <v>106</v>
      </c>
      <c r="N1149" s="11" t="s">
        <v>107</v>
      </c>
      <c r="O1149" s="9" t="str">
        <f aca="false">Def_Sistemas_Conectores_Cabos!$B$20</f>
        <v>Micro-fit 2 vias fêmea</v>
      </c>
      <c r="P1149" s="4" t="str">
        <f aca="false">Def_Sistemas_Conectores_Cabos!$B$20</f>
        <v>Micro-fit 2 vias fêmea</v>
      </c>
      <c r="Q1149" s="8" t="str">
        <f aca="false">K1149&amp;"/"&amp;M1149&amp;CHAR(10)&amp;L1149&amp;"/"&amp;N1149</f>
        <v>BO-01D:DI-ScrnCtrl-1/LED-OUT
BO-01D:DI-ScrnCtrl-1/LED-IN</v>
      </c>
      <c r="R1149" s="12" t="n">
        <v>1.5</v>
      </c>
      <c r="S1149" s="12" t="n">
        <v>1.5</v>
      </c>
      <c r="T1149" s="4" t="str">
        <f aca="false">Def_Sistemas_Conectores_Cabos!$C$13</f>
        <v>Cabo multivias</v>
      </c>
      <c r="U1149" s="11" t="s">
        <v>108</v>
      </c>
      <c r="V1149" s="13"/>
    </row>
    <row r="1150" customFormat="false" ht="15.75" hidden="true" customHeight="true" outlineLevel="0" collapsed="false">
      <c r="A1150" s="4" t="str">
        <f aca="false">Def_Sistemas_Conectores_Cabos!$A$3</f>
        <v>Diagnóstico</v>
      </c>
      <c r="B1150" s="5" t="str">
        <f aca="false">Datas_Entregas!$A$2</f>
        <v>Booster/LTB</v>
      </c>
      <c r="C1150" s="6" t="n">
        <f aca="false" t="array" ref="C1150:C1150">INDEX(Datas_Entregas!$B$2:$B$100, MATCH(B1150, Datas_Entregas!$A$2:$A$100, 0), 1)</f>
        <v>43266</v>
      </c>
      <c r="D1150" s="5" t="str">
        <f aca="false">Def_Status_Montagem!$A$2</f>
        <v>A verificar</v>
      </c>
      <c r="E1150" s="4" t="str">
        <f aca="false">Def_Status_Montagem!$B$5</f>
        <v>DIG</v>
      </c>
      <c r="F1150" s="7" t="str">
        <f aca="false" t="array" ref="F1150:F1150">INDEX(Def_Instancias_Equipamentos!$F$2:$F$4986, MATCH(K1150, Def_Instancias_Equipamentos!$D$2:$D$4986, 0), 1)</f>
        <v>Túnel (Booster)</v>
      </c>
      <c r="G1150" s="8" t="str">
        <f aca="false" t="array" ref="G1150:G1150">INDEX(Def_Instancias_Equipamentos!$F$2:$F$4986, MATCH(L1150, Def_Instancias_Equipamentos!$D$2:$D$4986, 0), 1)</f>
        <v>Túnel (Booster)</v>
      </c>
      <c r="H1150" s="7" t="str">
        <f aca="false" t="array" ref="H1150:H1150">INDEX(Def_Instancias_Equipamentos!$E$2:$E$4986, MATCH(K1150, Def_Instancias_Equipamentos!$D$2:$D$4986, 0), 1)</f>
        <v>BO-01D</v>
      </c>
      <c r="I1150" s="8" t="str">
        <f aca="false" t="array" ref="I1150:I1150">INDEX(Def_Instancias_Equipamentos!$E$2:$E$4986, MATCH(L1150, Def_Instancias_Equipamentos!$D$2:$D$4986, 0), 1)</f>
        <v>BO-01D</v>
      </c>
      <c r="J1150" s="8" t="str">
        <f aca="false">IF(H1150=I1150, "INTERNO", "EXTERNO")</f>
        <v>INTERNO</v>
      </c>
      <c r="K1150" s="9" t="str">
        <f aca="false">Def_Instancias_Equipamentos!$D$199</f>
        <v>BO-01D:DI-ScrnCtrl-1</v>
      </c>
      <c r="L1150" s="4" t="str">
        <f aca="false">Def_Instancias_Equipamentos!$D$199</f>
        <v>BO-01D:DI-ScrnCtrl-1</v>
      </c>
      <c r="M1150" s="10" t="s">
        <v>109</v>
      </c>
      <c r="N1150" s="11" t="s">
        <v>110</v>
      </c>
      <c r="O1150" s="9" t="str">
        <f aca="false">Def_Sistemas_Conectores_Cabos!$B$20</f>
        <v>Micro-fit 2 vias fêmea</v>
      </c>
      <c r="P1150" s="4" t="str">
        <f aca="false">Def_Sistemas_Conectores_Cabos!$B$20</f>
        <v>Micro-fit 2 vias fêmea</v>
      </c>
      <c r="Q1150" s="8" t="str">
        <f aca="false">K1150&amp;"/"&amp;M1150&amp;CHAR(10)&amp;L1150&amp;"/"&amp;N1150</f>
        <v>BO-01D:DI-ScrnCtrl-1/LLS-OUT
BO-01D:DI-ScrnCtrl-1/LLS-IN</v>
      </c>
      <c r="R1150" s="12" t="n">
        <v>1.5</v>
      </c>
      <c r="S1150" s="12" t="n">
        <v>1.5</v>
      </c>
      <c r="T1150" s="4" t="str">
        <f aca="false">Def_Sistemas_Conectores_Cabos!$C$13</f>
        <v>Cabo multivias</v>
      </c>
      <c r="U1150" s="11" t="s">
        <v>111</v>
      </c>
      <c r="V1150" s="13"/>
    </row>
    <row r="1151" customFormat="false" ht="15.75" hidden="true" customHeight="true" outlineLevel="0" collapsed="false">
      <c r="A1151" s="4" t="str">
        <f aca="false">Def_Sistemas_Conectores_Cabos!$A$3</f>
        <v>Diagnóstico</v>
      </c>
      <c r="B1151" s="5" t="str">
        <f aca="false">Datas_Entregas!$A$2</f>
        <v>Booster/LTB</v>
      </c>
      <c r="C1151" s="6" t="n">
        <f aca="false" t="array" ref="C1151:C1151">INDEX(Datas_Entregas!$B$2:$B$100, MATCH(B1151, Datas_Entregas!$A$2:$A$100, 0), 1)</f>
        <v>43266</v>
      </c>
      <c r="D1151" s="5" t="str">
        <f aca="false">Def_Status_Montagem!$A$2</f>
        <v>A verificar</v>
      </c>
      <c r="E1151" s="4" t="str">
        <f aca="false">Def_Status_Montagem!$B$5</f>
        <v>DIG</v>
      </c>
      <c r="F1151" s="7" t="str">
        <f aca="false" t="array" ref="F1151:F1151">INDEX(Def_Instancias_Equipamentos!$F$2:$F$4986, MATCH(K1151, Def_Instancias_Equipamentos!$D$2:$D$4986, 0), 1)</f>
        <v>Túnel (Booster)</v>
      </c>
      <c r="G1151" s="8" t="str">
        <f aca="false" t="array" ref="G1151:G1151">INDEX(Def_Instancias_Equipamentos!$F$2:$F$4986, MATCH(L1151, Def_Instancias_Equipamentos!$D$2:$D$4986, 0), 1)</f>
        <v>Túnel (Booster)</v>
      </c>
      <c r="H1151" s="7" t="str">
        <f aca="false" t="array" ref="H1151:H1151">INDEX(Def_Instancias_Equipamentos!$E$2:$E$4986, MATCH(K1151, Def_Instancias_Equipamentos!$D$2:$D$4986, 0), 1)</f>
        <v>BO-01D</v>
      </c>
      <c r="I1151" s="8" t="str">
        <f aca="false" t="array" ref="I1151:I1151">INDEX(Def_Instancias_Equipamentos!$E$2:$E$4986, MATCH(L1151, Def_Instancias_Equipamentos!$D$2:$D$4986, 0), 1)</f>
        <v>BO-01D</v>
      </c>
      <c r="J1151" s="8" t="str">
        <f aca="false">IF(H1151=I1151, "INTERNO", "EXTERNO")</f>
        <v>INTERNO</v>
      </c>
      <c r="K1151" s="9" t="str">
        <f aca="false">Def_Instancias_Equipamentos!$D$199</f>
        <v>BO-01D:DI-ScrnCtrl-1</v>
      </c>
      <c r="L1151" s="4" t="str">
        <f aca="false">Def_Instancias_Equipamentos!$D$199</f>
        <v>BO-01D:DI-ScrnCtrl-1</v>
      </c>
      <c r="M1151" s="10" t="s">
        <v>112</v>
      </c>
      <c r="N1151" s="11" t="s">
        <v>113</v>
      </c>
      <c r="O1151" s="9" t="str">
        <f aca="false">Def_Sistemas_Conectores_Cabos!$B$18</f>
        <v>Micro-fit 4 vias fêmea</v>
      </c>
      <c r="P1151" s="4" t="str">
        <f aca="false">Def_Sistemas_Conectores_Cabos!$B$18</f>
        <v>Micro-fit 4 vias fêmea</v>
      </c>
      <c r="Q1151" s="8" t="str">
        <f aca="false">K1151&amp;"/"&amp;M1151&amp;CHAR(10)&amp;L1151&amp;"/"&amp;N1151</f>
        <v>BO-01D:DI-ScrnCtrl-1/MTR-OUT
BO-01D:DI-ScrnCtrl-1/MTR-IN</v>
      </c>
      <c r="R1151" s="12" t="n">
        <v>1.5</v>
      </c>
      <c r="S1151" s="12" t="n">
        <v>1.5</v>
      </c>
      <c r="T1151" s="4" t="str">
        <f aca="false">Def_Sistemas_Conectores_Cabos!$C$13</f>
        <v>Cabo multivias</v>
      </c>
      <c r="U1151" s="11" t="s">
        <v>114</v>
      </c>
      <c r="V1151" s="13"/>
    </row>
    <row r="1152" customFormat="false" ht="15.75" hidden="true" customHeight="true" outlineLevel="0" collapsed="false">
      <c r="A1152" s="4" t="str">
        <f aca="false">Def_Sistemas_Conectores_Cabos!$A$3</f>
        <v>Diagnóstico</v>
      </c>
      <c r="B1152" s="5" t="str">
        <f aca="false">Datas_Entregas!$A$2</f>
        <v>Booster/LTB</v>
      </c>
      <c r="C1152" s="6" t="n">
        <f aca="false" t="array" ref="C1152:C1152">INDEX(Datas_Entregas!$B$2:$B$100, MATCH(B1152, Datas_Entregas!$A$2:$A$100, 0), 1)</f>
        <v>43266</v>
      </c>
      <c r="D1152" s="5" t="str">
        <f aca="false">Def_Status_Montagem!$A$2</f>
        <v>A verificar</v>
      </c>
      <c r="E1152" s="4" t="str">
        <f aca="false">Def_Status_Montagem!$B$5</f>
        <v>DIG</v>
      </c>
      <c r="F1152" s="7" t="str">
        <f aca="false" t="array" ref="F1152:F1152">INDEX(Def_Instancias_Equipamentos!$F$2:$F$4986, MATCH(K1152, Def_Instancias_Equipamentos!$D$2:$D$4986, 0), 1)</f>
        <v>Túnel (Booster)</v>
      </c>
      <c r="G1152" s="8" t="str">
        <f aca="false" t="array" ref="G1152:G1152">INDEX(Def_Instancias_Equipamentos!$F$2:$F$4986, MATCH(L1152, Def_Instancias_Equipamentos!$D$2:$D$4986, 0), 1)</f>
        <v>Túnel (Booster)</v>
      </c>
      <c r="H1152" s="7" t="str">
        <f aca="false" t="array" ref="H1152:H1152">INDEX(Def_Instancias_Equipamentos!$E$2:$E$4986, MATCH(K1152, Def_Instancias_Equipamentos!$D$2:$D$4986, 0), 1)</f>
        <v>BO-01D</v>
      </c>
      <c r="I1152" s="8" t="str">
        <f aca="false" t="array" ref="I1152:I1152">INDEX(Def_Instancias_Equipamentos!$E$2:$E$4986, MATCH(L1152, Def_Instancias_Equipamentos!$D$2:$D$4986, 0), 1)</f>
        <v>BO-01D</v>
      </c>
      <c r="J1152" s="8" t="str">
        <f aca="false">IF(H1152=I1152, "INTERNO", "EXTERNO")</f>
        <v>INTERNO</v>
      </c>
      <c r="K1152" s="9" t="str">
        <f aca="false">Def_Instancias_Equipamentos!$D$200</f>
        <v>BO-01D:DI-ScrnCtrl-2</v>
      </c>
      <c r="L1152" s="4" t="str">
        <f aca="false">Def_Instancias_Equipamentos!$D$200</f>
        <v>BO-01D:DI-ScrnCtrl-2</v>
      </c>
      <c r="M1152" s="10" t="s">
        <v>100</v>
      </c>
      <c r="N1152" s="11" t="s">
        <v>101</v>
      </c>
      <c r="O1152" s="9" t="str">
        <f aca="false">Def_Sistemas_Conectores_Cabos!$B$15</f>
        <v>DB15 HD (DE15)</v>
      </c>
      <c r="P1152" s="4" t="str">
        <f aca="false">Def_Sistemas_Conectores_Cabos!$B$22</f>
        <v>Header 2.54 mm fêmea</v>
      </c>
      <c r="Q1152" s="8" t="str">
        <f aca="false">K1152&amp;"/"&amp;M1152&amp;CHAR(10)&amp;L1152&amp;"/"&amp;N1152</f>
        <v>BO-01D:DI-ScrnCtrl-2/ENCODER
BO-01D:DI-ScrnCtrl-2/ENCODER-OUT</v>
      </c>
      <c r="R1152" s="12" t="n">
        <v>1.5</v>
      </c>
      <c r="S1152" s="12" t="n">
        <v>1.5</v>
      </c>
      <c r="T1152" s="4" t="str">
        <f aca="false">Def_Sistemas_Conectores_Cabos!$C$13</f>
        <v>Cabo multivias</v>
      </c>
      <c r="U1152" s="11" t="s">
        <v>102</v>
      </c>
      <c r="V1152" s="13"/>
    </row>
    <row r="1153" customFormat="false" ht="15.75" hidden="true" customHeight="true" outlineLevel="0" collapsed="false">
      <c r="A1153" s="4" t="str">
        <f aca="false">Def_Sistemas_Conectores_Cabos!$A$3</f>
        <v>Diagnóstico</v>
      </c>
      <c r="B1153" s="5" t="str">
        <f aca="false">Datas_Entregas!$A$2</f>
        <v>Booster/LTB</v>
      </c>
      <c r="C1153" s="6" t="n">
        <f aca="false" t="array" ref="C1153:C1153">INDEX(Datas_Entregas!$B$2:$B$100, MATCH(B1153, Datas_Entregas!$A$2:$A$100, 0), 1)</f>
        <v>43266</v>
      </c>
      <c r="D1153" s="5" t="str">
        <f aca="false">Def_Status_Montagem!$A$2</f>
        <v>A verificar</v>
      </c>
      <c r="E1153" s="4" t="str">
        <f aca="false">Def_Status_Montagem!$B$5</f>
        <v>DIG</v>
      </c>
      <c r="F1153" s="7" t="str">
        <f aca="false" t="array" ref="F1153:F1153">INDEX(Def_Instancias_Equipamentos!$F$2:$F$4986, MATCH(K1153, Def_Instancias_Equipamentos!$D$2:$D$4986, 0), 1)</f>
        <v>Túnel (Booster)</v>
      </c>
      <c r="G1153" s="8" t="str">
        <f aca="false" t="array" ref="G1153:G1153">INDEX(Def_Instancias_Equipamentos!$F$2:$F$4986, MATCH(L1153, Def_Instancias_Equipamentos!$D$2:$D$4986, 0), 1)</f>
        <v>Túnel (Booster)</v>
      </c>
      <c r="H1153" s="7" t="str">
        <f aca="false" t="array" ref="H1153:H1153">INDEX(Def_Instancias_Equipamentos!$E$2:$E$4986, MATCH(K1153, Def_Instancias_Equipamentos!$D$2:$D$4986, 0), 1)</f>
        <v>BO-01D</v>
      </c>
      <c r="I1153" s="8" t="str">
        <f aca="false" t="array" ref="I1153:I1153">INDEX(Def_Instancias_Equipamentos!$E$2:$E$4986, MATCH(L1153, Def_Instancias_Equipamentos!$D$2:$D$4986, 0), 1)</f>
        <v>BO-01D</v>
      </c>
      <c r="J1153" s="8" t="str">
        <f aca="false">IF(H1153=I1153, "INTERNO", "EXTERNO")</f>
        <v>INTERNO</v>
      </c>
      <c r="K1153" s="9" t="str">
        <f aca="false">Def_Instancias_Equipamentos!$D$200</f>
        <v>BO-01D:DI-ScrnCtrl-2</v>
      </c>
      <c r="L1153" s="4" t="str">
        <f aca="false">Def_Instancias_Equipamentos!$D$200</f>
        <v>BO-01D:DI-ScrnCtrl-2</v>
      </c>
      <c r="M1153" s="10" t="s">
        <v>103</v>
      </c>
      <c r="N1153" s="11" t="s">
        <v>104</v>
      </c>
      <c r="O1153" s="9" t="str">
        <f aca="false">Def_Sistemas_Conectores_Cabos!$B$20</f>
        <v>Micro-fit 2 vias fêmea</v>
      </c>
      <c r="P1153" s="4" t="str">
        <f aca="false">Def_Sistemas_Conectores_Cabos!$B$20</f>
        <v>Micro-fit 2 vias fêmea</v>
      </c>
      <c r="Q1153" s="8" t="str">
        <f aca="false">K1153&amp;"/"&amp;M1153&amp;CHAR(10)&amp;L1153&amp;"/"&amp;N1153</f>
        <v>BO-01D:DI-ScrnCtrl-2/HLS-OUT
BO-01D:DI-ScrnCtrl-2/HLS-IN</v>
      </c>
      <c r="R1153" s="12" t="n">
        <v>1.5</v>
      </c>
      <c r="S1153" s="12" t="n">
        <v>1.5</v>
      </c>
      <c r="T1153" s="4" t="str">
        <f aca="false">Def_Sistemas_Conectores_Cabos!$C$13</f>
        <v>Cabo multivias</v>
      </c>
      <c r="U1153" s="11" t="s">
        <v>105</v>
      </c>
      <c r="V1153" s="13"/>
    </row>
    <row r="1154" customFormat="false" ht="15.75" hidden="true" customHeight="true" outlineLevel="0" collapsed="false">
      <c r="A1154" s="4" t="str">
        <f aca="false">Def_Sistemas_Conectores_Cabos!$A$3</f>
        <v>Diagnóstico</v>
      </c>
      <c r="B1154" s="5" t="str">
        <f aca="false">Datas_Entregas!$A$2</f>
        <v>Booster/LTB</v>
      </c>
      <c r="C1154" s="6" t="n">
        <f aca="false" t="array" ref="C1154:C1154">INDEX(Datas_Entregas!$B$2:$B$100, MATCH(B1154, Datas_Entregas!$A$2:$A$100, 0), 1)</f>
        <v>43266</v>
      </c>
      <c r="D1154" s="5" t="str">
        <f aca="false">Def_Status_Montagem!$A$2</f>
        <v>A verificar</v>
      </c>
      <c r="E1154" s="4" t="str">
        <f aca="false">Def_Status_Montagem!$B$5</f>
        <v>DIG</v>
      </c>
      <c r="F1154" s="7" t="str">
        <f aca="false" t="array" ref="F1154:F1154">INDEX(Def_Instancias_Equipamentos!$F$2:$F$4986, MATCH(K1154, Def_Instancias_Equipamentos!$D$2:$D$4986, 0), 1)</f>
        <v>Túnel (Booster)</v>
      </c>
      <c r="G1154" s="8" t="str">
        <f aca="false" t="array" ref="G1154:G1154">INDEX(Def_Instancias_Equipamentos!$F$2:$F$4986, MATCH(L1154, Def_Instancias_Equipamentos!$D$2:$D$4986, 0), 1)</f>
        <v>Túnel (Booster)</v>
      </c>
      <c r="H1154" s="7" t="str">
        <f aca="false" t="array" ref="H1154:H1154">INDEX(Def_Instancias_Equipamentos!$E$2:$E$4986, MATCH(K1154, Def_Instancias_Equipamentos!$D$2:$D$4986, 0), 1)</f>
        <v>BO-01D</v>
      </c>
      <c r="I1154" s="8" t="str">
        <f aca="false" t="array" ref="I1154:I1154">INDEX(Def_Instancias_Equipamentos!$E$2:$E$4986, MATCH(L1154, Def_Instancias_Equipamentos!$D$2:$D$4986, 0), 1)</f>
        <v>BO-01D</v>
      </c>
      <c r="J1154" s="8" t="str">
        <f aca="false">IF(H1154=I1154, "INTERNO", "EXTERNO")</f>
        <v>INTERNO</v>
      </c>
      <c r="K1154" s="9" t="str">
        <f aca="false">Def_Instancias_Equipamentos!$D$200</f>
        <v>BO-01D:DI-ScrnCtrl-2</v>
      </c>
      <c r="L1154" s="4" t="str">
        <f aca="false">Def_Instancias_Equipamentos!$D$200</f>
        <v>BO-01D:DI-ScrnCtrl-2</v>
      </c>
      <c r="M1154" s="10" t="s">
        <v>106</v>
      </c>
      <c r="N1154" s="11" t="s">
        <v>107</v>
      </c>
      <c r="O1154" s="9" t="str">
        <f aca="false">Def_Sistemas_Conectores_Cabos!$B$20</f>
        <v>Micro-fit 2 vias fêmea</v>
      </c>
      <c r="P1154" s="4" t="str">
        <f aca="false">Def_Sistemas_Conectores_Cabos!$B$20</f>
        <v>Micro-fit 2 vias fêmea</v>
      </c>
      <c r="Q1154" s="8" t="str">
        <f aca="false">K1154&amp;"/"&amp;M1154&amp;CHAR(10)&amp;L1154&amp;"/"&amp;N1154</f>
        <v>BO-01D:DI-ScrnCtrl-2/LED-OUT
BO-01D:DI-ScrnCtrl-2/LED-IN</v>
      </c>
      <c r="R1154" s="12" t="n">
        <v>1.5</v>
      </c>
      <c r="S1154" s="12" t="n">
        <v>1.5</v>
      </c>
      <c r="T1154" s="4" t="str">
        <f aca="false">Def_Sistemas_Conectores_Cabos!$C$13</f>
        <v>Cabo multivias</v>
      </c>
      <c r="U1154" s="11" t="s">
        <v>108</v>
      </c>
      <c r="V1154" s="13"/>
    </row>
    <row r="1155" customFormat="false" ht="15.75" hidden="true" customHeight="true" outlineLevel="0" collapsed="false">
      <c r="A1155" s="4" t="str">
        <f aca="false">Def_Sistemas_Conectores_Cabos!$A$3</f>
        <v>Diagnóstico</v>
      </c>
      <c r="B1155" s="5" t="str">
        <f aca="false">Datas_Entregas!$A$2</f>
        <v>Booster/LTB</v>
      </c>
      <c r="C1155" s="6" t="n">
        <f aca="false" t="array" ref="C1155:C1155">INDEX(Datas_Entregas!$B$2:$B$100, MATCH(B1155, Datas_Entregas!$A$2:$A$100, 0), 1)</f>
        <v>43266</v>
      </c>
      <c r="D1155" s="5" t="str">
        <f aca="false">Def_Status_Montagem!$A$2</f>
        <v>A verificar</v>
      </c>
      <c r="E1155" s="4" t="str">
        <f aca="false">Def_Status_Montagem!$B$5</f>
        <v>DIG</v>
      </c>
      <c r="F1155" s="7" t="str">
        <f aca="false" t="array" ref="F1155:F1155">INDEX(Def_Instancias_Equipamentos!$F$2:$F$4986, MATCH(K1155, Def_Instancias_Equipamentos!$D$2:$D$4986, 0), 1)</f>
        <v>Túnel (Booster)</v>
      </c>
      <c r="G1155" s="8" t="str">
        <f aca="false" t="array" ref="G1155:G1155">INDEX(Def_Instancias_Equipamentos!$F$2:$F$4986, MATCH(L1155, Def_Instancias_Equipamentos!$D$2:$D$4986, 0), 1)</f>
        <v>Túnel (Booster)</v>
      </c>
      <c r="H1155" s="7" t="str">
        <f aca="false" t="array" ref="H1155:H1155">INDEX(Def_Instancias_Equipamentos!$E$2:$E$4986, MATCH(K1155, Def_Instancias_Equipamentos!$D$2:$D$4986, 0), 1)</f>
        <v>BO-01D</v>
      </c>
      <c r="I1155" s="8" t="str">
        <f aca="false" t="array" ref="I1155:I1155">INDEX(Def_Instancias_Equipamentos!$E$2:$E$4986, MATCH(L1155, Def_Instancias_Equipamentos!$D$2:$D$4986, 0), 1)</f>
        <v>BO-01D</v>
      </c>
      <c r="J1155" s="8" t="str">
        <f aca="false">IF(H1155=I1155, "INTERNO", "EXTERNO")</f>
        <v>INTERNO</v>
      </c>
      <c r="K1155" s="9" t="str">
        <f aca="false">Def_Instancias_Equipamentos!$D$200</f>
        <v>BO-01D:DI-ScrnCtrl-2</v>
      </c>
      <c r="L1155" s="4" t="str">
        <f aca="false">Def_Instancias_Equipamentos!$D$200</f>
        <v>BO-01D:DI-ScrnCtrl-2</v>
      </c>
      <c r="M1155" s="10" t="s">
        <v>109</v>
      </c>
      <c r="N1155" s="11" t="s">
        <v>110</v>
      </c>
      <c r="O1155" s="9" t="str">
        <f aca="false">Def_Sistemas_Conectores_Cabos!$B$20</f>
        <v>Micro-fit 2 vias fêmea</v>
      </c>
      <c r="P1155" s="4" t="str">
        <f aca="false">Def_Sistemas_Conectores_Cabos!$B$20</f>
        <v>Micro-fit 2 vias fêmea</v>
      </c>
      <c r="Q1155" s="8" t="str">
        <f aca="false">K1155&amp;"/"&amp;M1155&amp;CHAR(10)&amp;L1155&amp;"/"&amp;N1155</f>
        <v>BO-01D:DI-ScrnCtrl-2/LLS-OUT
BO-01D:DI-ScrnCtrl-2/LLS-IN</v>
      </c>
      <c r="R1155" s="12" t="n">
        <v>1.5</v>
      </c>
      <c r="S1155" s="12" t="n">
        <v>1.5</v>
      </c>
      <c r="T1155" s="4" t="str">
        <f aca="false">Def_Sistemas_Conectores_Cabos!$C$13</f>
        <v>Cabo multivias</v>
      </c>
      <c r="U1155" s="11" t="s">
        <v>111</v>
      </c>
      <c r="V1155" s="13"/>
    </row>
    <row r="1156" customFormat="false" ht="15.75" hidden="true" customHeight="true" outlineLevel="0" collapsed="false">
      <c r="A1156" s="4" t="str">
        <f aca="false">Def_Sistemas_Conectores_Cabos!$A$3</f>
        <v>Diagnóstico</v>
      </c>
      <c r="B1156" s="5" t="str">
        <f aca="false">Datas_Entregas!$A$2</f>
        <v>Booster/LTB</v>
      </c>
      <c r="C1156" s="6" t="n">
        <f aca="false" t="array" ref="C1156:C1156">INDEX(Datas_Entregas!$B$2:$B$100, MATCH(B1156, Datas_Entregas!$A$2:$A$100, 0), 1)</f>
        <v>43266</v>
      </c>
      <c r="D1156" s="5" t="str">
        <f aca="false">Def_Status_Montagem!$A$2</f>
        <v>A verificar</v>
      </c>
      <c r="E1156" s="4" t="str">
        <f aca="false">Def_Status_Montagem!$B$5</f>
        <v>DIG</v>
      </c>
      <c r="F1156" s="7" t="str">
        <f aca="false" t="array" ref="F1156:F1156">INDEX(Def_Instancias_Equipamentos!$F$2:$F$4986, MATCH(K1156, Def_Instancias_Equipamentos!$D$2:$D$4986, 0), 1)</f>
        <v>Túnel (Booster)</v>
      </c>
      <c r="G1156" s="8" t="str">
        <f aca="false" t="array" ref="G1156:G1156">INDEX(Def_Instancias_Equipamentos!$F$2:$F$4986, MATCH(L1156, Def_Instancias_Equipamentos!$D$2:$D$4986, 0), 1)</f>
        <v>Túnel (Booster)</v>
      </c>
      <c r="H1156" s="7" t="str">
        <f aca="false" t="array" ref="H1156:H1156">INDEX(Def_Instancias_Equipamentos!$E$2:$E$4986, MATCH(K1156, Def_Instancias_Equipamentos!$D$2:$D$4986, 0), 1)</f>
        <v>BO-01D</v>
      </c>
      <c r="I1156" s="8" t="str">
        <f aca="false" t="array" ref="I1156:I1156">INDEX(Def_Instancias_Equipamentos!$E$2:$E$4986, MATCH(L1156, Def_Instancias_Equipamentos!$D$2:$D$4986, 0), 1)</f>
        <v>BO-01D</v>
      </c>
      <c r="J1156" s="8" t="str">
        <f aca="false">IF(H1156=I1156, "INTERNO", "EXTERNO")</f>
        <v>INTERNO</v>
      </c>
      <c r="K1156" s="9" t="str">
        <f aca="false">Def_Instancias_Equipamentos!$D$200</f>
        <v>BO-01D:DI-ScrnCtrl-2</v>
      </c>
      <c r="L1156" s="4" t="str">
        <f aca="false">Def_Instancias_Equipamentos!$D$200</f>
        <v>BO-01D:DI-ScrnCtrl-2</v>
      </c>
      <c r="M1156" s="10" t="s">
        <v>112</v>
      </c>
      <c r="N1156" s="11" t="s">
        <v>113</v>
      </c>
      <c r="O1156" s="9" t="str">
        <f aca="false">Def_Sistemas_Conectores_Cabos!$B$18</f>
        <v>Micro-fit 4 vias fêmea</v>
      </c>
      <c r="P1156" s="4" t="str">
        <f aca="false">Def_Sistemas_Conectores_Cabos!$B$18</f>
        <v>Micro-fit 4 vias fêmea</v>
      </c>
      <c r="Q1156" s="8" t="str">
        <f aca="false">K1156&amp;"/"&amp;M1156&amp;CHAR(10)&amp;L1156&amp;"/"&amp;N1156</f>
        <v>BO-01D:DI-ScrnCtrl-2/MTR-OUT
BO-01D:DI-ScrnCtrl-2/MTR-IN</v>
      </c>
      <c r="R1156" s="12" t="n">
        <v>1.5</v>
      </c>
      <c r="S1156" s="12" t="n">
        <v>1.5</v>
      </c>
      <c r="T1156" s="4" t="str">
        <f aca="false">Def_Sistemas_Conectores_Cabos!$C$13</f>
        <v>Cabo multivias</v>
      </c>
      <c r="U1156" s="11" t="s">
        <v>114</v>
      </c>
      <c r="V1156" s="13"/>
    </row>
    <row r="1157" customFormat="false" ht="15.75" hidden="true" customHeight="true" outlineLevel="0" collapsed="false">
      <c r="A1157" s="4" t="str">
        <f aca="false">Def_Sistemas_Conectores_Cabos!$A$3</f>
        <v>Diagnóstico</v>
      </c>
      <c r="B1157" s="5" t="str">
        <f aca="false">Datas_Entregas!$A$2</f>
        <v>Booster/LTB</v>
      </c>
      <c r="C1157" s="6" t="n">
        <f aca="false" t="array" ref="C1157:C1157">INDEX(Datas_Entregas!$B$2:$B$100, MATCH(B1157, Datas_Entregas!$A$2:$A$100, 0), 1)</f>
        <v>43266</v>
      </c>
      <c r="D1157" s="5" t="str">
        <f aca="false">Def_Status_Montagem!$A$2</f>
        <v>A verificar</v>
      </c>
      <c r="E1157" s="4" t="str">
        <f aca="false">Def_Status_Montagem!$B$5</f>
        <v>DIG</v>
      </c>
      <c r="F1157" s="7" t="str">
        <f aca="false" t="array" ref="F1157:F1157">INDEX(Def_Instancias_Equipamentos!$F$2:$F$4986, MATCH(K1157, Def_Instancias_Equipamentos!$D$2:$D$4986, 0), 1)</f>
        <v>Túnel (Booster)</v>
      </c>
      <c r="G1157" s="8" t="str">
        <f aca="false" t="array" ref="G1157:G1157">INDEX(Def_Instancias_Equipamentos!$F$2:$F$4986, MATCH(L1157, Def_Instancias_Equipamentos!$D$2:$D$4986, 0), 1)</f>
        <v>Túnel (Booster)</v>
      </c>
      <c r="H1157" s="7" t="str">
        <f aca="false" t="array" ref="H1157:H1157">INDEX(Def_Instancias_Equipamentos!$E$2:$E$4986, MATCH(K1157, Def_Instancias_Equipamentos!$D$2:$D$4986, 0), 1)</f>
        <v>BO-02U</v>
      </c>
      <c r="I1157" s="8" t="str">
        <f aca="false" t="array" ref="I1157:I1157">INDEX(Def_Instancias_Equipamentos!$E$2:$E$4986, MATCH(L1157, Def_Instancias_Equipamentos!$D$2:$D$4986, 0), 1)</f>
        <v>BO-02U</v>
      </c>
      <c r="J1157" s="8" t="str">
        <f aca="false">IF(H1157=I1157, "INTERNO", "EXTERNO")</f>
        <v>INTERNO</v>
      </c>
      <c r="K1157" s="9" t="str">
        <f aca="false">Def_Instancias_Equipamentos!$D$201</f>
        <v>BO-02U:DI-ScrnCtrl</v>
      </c>
      <c r="L1157" s="4" t="str">
        <f aca="false">Def_Instancias_Equipamentos!$D$201</f>
        <v>BO-02U:DI-ScrnCtrl</v>
      </c>
      <c r="M1157" s="10" t="s">
        <v>100</v>
      </c>
      <c r="N1157" s="11" t="s">
        <v>101</v>
      </c>
      <c r="O1157" s="9" t="str">
        <f aca="false">Def_Sistemas_Conectores_Cabos!$B$15</f>
        <v>DB15 HD (DE15)</v>
      </c>
      <c r="P1157" s="4" t="str">
        <f aca="false">Def_Sistemas_Conectores_Cabos!$B$22</f>
        <v>Header 2.54 mm fêmea</v>
      </c>
      <c r="Q1157" s="8" t="str">
        <f aca="false">K1157&amp;"/"&amp;M1157&amp;CHAR(10)&amp;L1157&amp;"/"&amp;N1157</f>
        <v>BO-02U:DI-ScrnCtrl/ENCODER
BO-02U:DI-ScrnCtrl/ENCODER-OUT</v>
      </c>
      <c r="R1157" s="12" t="n">
        <v>1.5</v>
      </c>
      <c r="S1157" s="12" t="n">
        <v>1.5</v>
      </c>
      <c r="T1157" s="4" t="str">
        <f aca="false">Def_Sistemas_Conectores_Cabos!$C$13</f>
        <v>Cabo multivias</v>
      </c>
      <c r="U1157" s="11" t="s">
        <v>102</v>
      </c>
      <c r="V1157" s="13"/>
    </row>
    <row r="1158" customFormat="false" ht="15.75" hidden="true" customHeight="true" outlineLevel="0" collapsed="false">
      <c r="A1158" s="4" t="str">
        <f aca="false">Def_Sistemas_Conectores_Cabos!$A$3</f>
        <v>Diagnóstico</v>
      </c>
      <c r="B1158" s="5" t="str">
        <f aca="false">Datas_Entregas!$A$2</f>
        <v>Booster/LTB</v>
      </c>
      <c r="C1158" s="6" t="n">
        <f aca="false" t="array" ref="C1158:C1158">INDEX(Datas_Entregas!$B$2:$B$100, MATCH(B1158, Datas_Entregas!$A$2:$A$100, 0), 1)</f>
        <v>43266</v>
      </c>
      <c r="D1158" s="5" t="str">
        <f aca="false">Def_Status_Montagem!$A$2</f>
        <v>A verificar</v>
      </c>
      <c r="E1158" s="4" t="str">
        <f aca="false">Def_Status_Montagem!$B$5</f>
        <v>DIG</v>
      </c>
      <c r="F1158" s="7" t="str">
        <f aca="false" t="array" ref="F1158:F1158">INDEX(Def_Instancias_Equipamentos!$F$2:$F$4986, MATCH(K1158, Def_Instancias_Equipamentos!$D$2:$D$4986, 0), 1)</f>
        <v>Túnel (Booster)</v>
      </c>
      <c r="G1158" s="8" t="str">
        <f aca="false" t="array" ref="G1158:G1158">INDEX(Def_Instancias_Equipamentos!$F$2:$F$4986, MATCH(L1158, Def_Instancias_Equipamentos!$D$2:$D$4986, 0), 1)</f>
        <v>Túnel (Booster)</v>
      </c>
      <c r="H1158" s="7" t="str">
        <f aca="false" t="array" ref="H1158:H1158">INDEX(Def_Instancias_Equipamentos!$E$2:$E$4986, MATCH(K1158, Def_Instancias_Equipamentos!$D$2:$D$4986, 0), 1)</f>
        <v>BO-02U</v>
      </c>
      <c r="I1158" s="8" t="str">
        <f aca="false" t="array" ref="I1158:I1158">INDEX(Def_Instancias_Equipamentos!$E$2:$E$4986, MATCH(L1158, Def_Instancias_Equipamentos!$D$2:$D$4986, 0), 1)</f>
        <v>BO-02U</v>
      </c>
      <c r="J1158" s="8" t="str">
        <f aca="false">IF(H1158=I1158, "INTERNO", "EXTERNO")</f>
        <v>INTERNO</v>
      </c>
      <c r="K1158" s="9" t="str">
        <f aca="false">Def_Instancias_Equipamentos!$D$201</f>
        <v>BO-02U:DI-ScrnCtrl</v>
      </c>
      <c r="L1158" s="4" t="str">
        <f aca="false">Def_Instancias_Equipamentos!$D$201</f>
        <v>BO-02U:DI-ScrnCtrl</v>
      </c>
      <c r="M1158" s="10" t="s">
        <v>103</v>
      </c>
      <c r="N1158" s="11" t="s">
        <v>104</v>
      </c>
      <c r="O1158" s="9" t="str">
        <f aca="false">Def_Sistemas_Conectores_Cabos!$B$20</f>
        <v>Micro-fit 2 vias fêmea</v>
      </c>
      <c r="P1158" s="4" t="str">
        <f aca="false">Def_Sistemas_Conectores_Cabos!$B$20</f>
        <v>Micro-fit 2 vias fêmea</v>
      </c>
      <c r="Q1158" s="8" t="str">
        <f aca="false">K1158&amp;"/"&amp;M1158&amp;CHAR(10)&amp;L1158&amp;"/"&amp;N1158</f>
        <v>BO-02U:DI-ScrnCtrl/HLS-OUT
BO-02U:DI-ScrnCtrl/HLS-IN</v>
      </c>
      <c r="R1158" s="12" t="n">
        <v>1.5</v>
      </c>
      <c r="S1158" s="12" t="n">
        <v>1.5</v>
      </c>
      <c r="T1158" s="4" t="str">
        <f aca="false">Def_Sistemas_Conectores_Cabos!$C$13</f>
        <v>Cabo multivias</v>
      </c>
      <c r="U1158" s="11" t="s">
        <v>105</v>
      </c>
      <c r="V1158" s="13"/>
    </row>
    <row r="1159" customFormat="false" ht="15.75" hidden="true" customHeight="true" outlineLevel="0" collapsed="false">
      <c r="A1159" s="4" t="str">
        <f aca="false">Def_Sistemas_Conectores_Cabos!$A$3</f>
        <v>Diagnóstico</v>
      </c>
      <c r="B1159" s="5" t="str">
        <f aca="false">Datas_Entregas!$A$2</f>
        <v>Booster/LTB</v>
      </c>
      <c r="C1159" s="6" t="n">
        <f aca="false" t="array" ref="C1159:C1159">INDEX(Datas_Entregas!$B$2:$B$100, MATCH(B1159, Datas_Entregas!$A$2:$A$100, 0), 1)</f>
        <v>43266</v>
      </c>
      <c r="D1159" s="5" t="str">
        <f aca="false">Def_Status_Montagem!$A$2</f>
        <v>A verificar</v>
      </c>
      <c r="E1159" s="4" t="str">
        <f aca="false">Def_Status_Montagem!$B$5</f>
        <v>DIG</v>
      </c>
      <c r="F1159" s="7" t="str">
        <f aca="false" t="array" ref="F1159:F1159">INDEX(Def_Instancias_Equipamentos!$F$2:$F$4986, MATCH(K1159, Def_Instancias_Equipamentos!$D$2:$D$4986, 0), 1)</f>
        <v>Túnel (Booster)</v>
      </c>
      <c r="G1159" s="8" t="str">
        <f aca="false" t="array" ref="G1159:G1159">INDEX(Def_Instancias_Equipamentos!$F$2:$F$4986, MATCH(L1159, Def_Instancias_Equipamentos!$D$2:$D$4986, 0), 1)</f>
        <v>Túnel (Booster)</v>
      </c>
      <c r="H1159" s="7" t="str">
        <f aca="false" t="array" ref="H1159:H1159">INDEX(Def_Instancias_Equipamentos!$E$2:$E$4986, MATCH(K1159, Def_Instancias_Equipamentos!$D$2:$D$4986, 0), 1)</f>
        <v>BO-02U</v>
      </c>
      <c r="I1159" s="8" t="str">
        <f aca="false" t="array" ref="I1159:I1159">INDEX(Def_Instancias_Equipamentos!$E$2:$E$4986, MATCH(L1159, Def_Instancias_Equipamentos!$D$2:$D$4986, 0), 1)</f>
        <v>BO-02U</v>
      </c>
      <c r="J1159" s="8" t="str">
        <f aca="false">IF(H1159=I1159, "INTERNO", "EXTERNO")</f>
        <v>INTERNO</v>
      </c>
      <c r="K1159" s="9" t="str">
        <f aca="false">Def_Instancias_Equipamentos!$D$201</f>
        <v>BO-02U:DI-ScrnCtrl</v>
      </c>
      <c r="L1159" s="4" t="str">
        <f aca="false">Def_Instancias_Equipamentos!$D$201</f>
        <v>BO-02U:DI-ScrnCtrl</v>
      </c>
      <c r="M1159" s="10" t="s">
        <v>106</v>
      </c>
      <c r="N1159" s="11" t="s">
        <v>107</v>
      </c>
      <c r="O1159" s="9" t="str">
        <f aca="false">Def_Sistemas_Conectores_Cabos!$B$20</f>
        <v>Micro-fit 2 vias fêmea</v>
      </c>
      <c r="P1159" s="4" t="str">
        <f aca="false">Def_Sistemas_Conectores_Cabos!$B$20</f>
        <v>Micro-fit 2 vias fêmea</v>
      </c>
      <c r="Q1159" s="8" t="str">
        <f aca="false">K1159&amp;"/"&amp;M1159&amp;CHAR(10)&amp;L1159&amp;"/"&amp;N1159</f>
        <v>BO-02U:DI-ScrnCtrl/LED-OUT
BO-02U:DI-ScrnCtrl/LED-IN</v>
      </c>
      <c r="R1159" s="12" t="n">
        <v>1.5</v>
      </c>
      <c r="S1159" s="12" t="n">
        <v>1.5</v>
      </c>
      <c r="T1159" s="4" t="str">
        <f aca="false">Def_Sistemas_Conectores_Cabos!$C$13</f>
        <v>Cabo multivias</v>
      </c>
      <c r="U1159" s="11" t="s">
        <v>108</v>
      </c>
      <c r="V1159" s="13"/>
    </row>
    <row r="1160" customFormat="false" ht="15.75" hidden="true" customHeight="true" outlineLevel="0" collapsed="false">
      <c r="A1160" s="4" t="str">
        <f aca="false">Def_Sistemas_Conectores_Cabos!$A$3</f>
        <v>Diagnóstico</v>
      </c>
      <c r="B1160" s="5" t="str">
        <f aca="false">Datas_Entregas!$A$2</f>
        <v>Booster/LTB</v>
      </c>
      <c r="C1160" s="6" t="n">
        <f aca="false" t="array" ref="C1160:C1160">INDEX(Datas_Entregas!$B$2:$B$100, MATCH(B1160, Datas_Entregas!$A$2:$A$100, 0), 1)</f>
        <v>43266</v>
      </c>
      <c r="D1160" s="5" t="str">
        <f aca="false">Def_Status_Montagem!$A$2</f>
        <v>A verificar</v>
      </c>
      <c r="E1160" s="4" t="str">
        <f aca="false">Def_Status_Montagem!$B$5</f>
        <v>DIG</v>
      </c>
      <c r="F1160" s="7" t="str">
        <f aca="false" t="array" ref="F1160:F1160">INDEX(Def_Instancias_Equipamentos!$F$2:$F$4986, MATCH(K1160, Def_Instancias_Equipamentos!$D$2:$D$4986, 0), 1)</f>
        <v>Túnel (Booster)</v>
      </c>
      <c r="G1160" s="8" t="str">
        <f aca="false" t="array" ref="G1160:G1160">INDEX(Def_Instancias_Equipamentos!$F$2:$F$4986, MATCH(L1160, Def_Instancias_Equipamentos!$D$2:$D$4986, 0), 1)</f>
        <v>Túnel (Booster)</v>
      </c>
      <c r="H1160" s="7" t="str">
        <f aca="false" t="array" ref="H1160:H1160">INDEX(Def_Instancias_Equipamentos!$E$2:$E$4986, MATCH(K1160, Def_Instancias_Equipamentos!$D$2:$D$4986, 0), 1)</f>
        <v>BO-02U</v>
      </c>
      <c r="I1160" s="8" t="str">
        <f aca="false" t="array" ref="I1160:I1160">INDEX(Def_Instancias_Equipamentos!$E$2:$E$4986, MATCH(L1160, Def_Instancias_Equipamentos!$D$2:$D$4986, 0), 1)</f>
        <v>BO-02U</v>
      </c>
      <c r="J1160" s="8" t="str">
        <f aca="false">IF(H1160=I1160, "INTERNO", "EXTERNO")</f>
        <v>INTERNO</v>
      </c>
      <c r="K1160" s="9" t="str">
        <f aca="false">Def_Instancias_Equipamentos!$D$201</f>
        <v>BO-02U:DI-ScrnCtrl</v>
      </c>
      <c r="L1160" s="4" t="str">
        <f aca="false">Def_Instancias_Equipamentos!$D$201</f>
        <v>BO-02U:DI-ScrnCtrl</v>
      </c>
      <c r="M1160" s="10" t="s">
        <v>109</v>
      </c>
      <c r="N1160" s="11" t="s">
        <v>110</v>
      </c>
      <c r="O1160" s="9" t="str">
        <f aca="false">Def_Sistemas_Conectores_Cabos!$B$20</f>
        <v>Micro-fit 2 vias fêmea</v>
      </c>
      <c r="P1160" s="4" t="str">
        <f aca="false">Def_Sistemas_Conectores_Cabos!$B$20</f>
        <v>Micro-fit 2 vias fêmea</v>
      </c>
      <c r="Q1160" s="8" t="str">
        <f aca="false">K1160&amp;"/"&amp;M1160&amp;CHAR(10)&amp;L1160&amp;"/"&amp;N1160</f>
        <v>BO-02U:DI-ScrnCtrl/LLS-OUT
BO-02U:DI-ScrnCtrl/LLS-IN</v>
      </c>
      <c r="R1160" s="12" t="n">
        <v>1.5</v>
      </c>
      <c r="S1160" s="12" t="n">
        <v>1.5</v>
      </c>
      <c r="T1160" s="4" t="str">
        <f aca="false">Def_Sistemas_Conectores_Cabos!$C$13</f>
        <v>Cabo multivias</v>
      </c>
      <c r="U1160" s="11" t="s">
        <v>111</v>
      </c>
      <c r="V1160" s="13"/>
    </row>
    <row r="1161" customFormat="false" ht="15.75" hidden="true" customHeight="true" outlineLevel="0" collapsed="false">
      <c r="A1161" s="4" t="str">
        <f aca="false">Def_Sistemas_Conectores_Cabos!$A$3</f>
        <v>Diagnóstico</v>
      </c>
      <c r="B1161" s="5" t="str">
        <f aca="false">Datas_Entregas!$A$2</f>
        <v>Booster/LTB</v>
      </c>
      <c r="C1161" s="6" t="n">
        <f aca="false" t="array" ref="C1161:C1161">INDEX(Datas_Entregas!$B$2:$B$100, MATCH(B1161, Datas_Entregas!$A$2:$A$100, 0), 1)</f>
        <v>43266</v>
      </c>
      <c r="D1161" s="5" t="str">
        <f aca="false">Def_Status_Montagem!$A$2</f>
        <v>A verificar</v>
      </c>
      <c r="E1161" s="4" t="str">
        <f aca="false">Def_Status_Montagem!$B$5</f>
        <v>DIG</v>
      </c>
      <c r="F1161" s="7" t="str">
        <f aca="false" t="array" ref="F1161:F1161">INDEX(Def_Instancias_Equipamentos!$F$2:$F$4986, MATCH(K1161, Def_Instancias_Equipamentos!$D$2:$D$4986, 0), 1)</f>
        <v>Túnel (Booster)</v>
      </c>
      <c r="G1161" s="8" t="str">
        <f aca="false" t="array" ref="G1161:G1161">INDEX(Def_Instancias_Equipamentos!$F$2:$F$4986, MATCH(L1161, Def_Instancias_Equipamentos!$D$2:$D$4986, 0), 1)</f>
        <v>Túnel (Booster)</v>
      </c>
      <c r="H1161" s="7" t="str">
        <f aca="false" t="array" ref="H1161:H1161">INDEX(Def_Instancias_Equipamentos!$E$2:$E$4986, MATCH(K1161, Def_Instancias_Equipamentos!$D$2:$D$4986, 0), 1)</f>
        <v>BO-02U</v>
      </c>
      <c r="I1161" s="8" t="str">
        <f aca="false" t="array" ref="I1161:I1161">INDEX(Def_Instancias_Equipamentos!$E$2:$E$4986, MATCH(L1161, Def_Instancias_Equipamentos!$D$2:$D$4986, 0), 1)</f>
        <v>BO-02U</v>
      </c>
      <c r="J1161" s="8" t="str">
        <f aca="false">IF(H1161=I1161, "INTERNO", "EXTERNO")</f>
        <v>INTERNO</v>
      </c>
      <c r="K1161" s="9" t="str">
        <f aca="false">Def_Instancias_Equipamentos!$D$201</f>
        <v>BO-02U:DI-ScrnCtrl</v>
      </c>
      <c r="L1161" s="4" t="str">
        <f aca="false">Def_Instancias_Equipamentos!$D$201</f>
        <v>BO-02U:DI-ScrnCtrl</v>
      </c>
      <c r="M1161" s="10" t="s">
        <v>112</v>
      </c>
      <c r="N1161" s="11" t="s">
        <v>113</v>
      </c>
      <c r="O1161" s="9" t="str">
        <f aca="false">Def_Sistemas_Conectores_Cabos!$B$18</f>
        <v>Micro-fit 4 vias fêmea</v>
      </c>
      <c r="P1161" s="4" t="str">
        <f aca="false">Def_Sistemas_Conectores_Cabos!$B$18</f>
        <v>Micro-fit 4 vias fêmea</v>
      </c>
      <c r="Q1161" s="8" t="str">
        <f aca="false">K1161&amp;"/"&amp;M1161&amp;CHAR(10)&amp;L1161&amp;"/"&amp;N1161</f>
        <v>BO-02U:DI-ScrnCtrl/MTR-OUT
BO-02U:DI-ScrnCtrl/MTR-IN</v>
      </c>
      <c r="R1161" s="12" t="n">
        <v>1.5</v>
      </c>
      <c r="S1161" s="12" t="n">
        <v>1.5</v>
      </c>
      <c r="T1161" s="4" t="str">
        <f aca="false">Def_Sistemas_Conectores_Cabos!$C$13</f>
        <v>Cabo multivias</v>
      </c>
      <c r="U1161" s="11" t="s">
        <v>114</v>
      </c>
      <c r="V1161" s="13"/>
    </row>
    <row r="1162" customFormat="false" ht="15.75" hidden="true" customHeight="true" outlineLevel="0" collapsed="false">
      <c r="A1162" s="4" t="str">
        <f aca="false">Def_Sistemas_Conectores_Cabos!$A$3</f>
        <v>Diagnóstico</v>
      </c>
      <c r="B1162" s="5" t="str">
        <f aca="false">Datas_Entregas!$A$3</f>
        <v>BTS/Anel</v>
      </c>
      <c r="C1162" s="6" t="n">
        <f aca="false" t="array" ref="C1162:C1162">INDEX(Datas_Entregas!$B$2:$B$100, MATCH(B1162, Datas_Entregas!$A$2:$A$100, 0), 1)</f>
        <v>43296</v>
      </c>
      <c r="D1162" s="5" t="str">
        <f aca="false">Def_Status_Montagem!$A$2</f>
        <v>A verificar</v>
      </c>
      <c r="E1162" s="4" t="str">
        <f aca="false">Def_Status_Montagem!$B$5</f>
        <v>DIG</v>
      </c>
      <c r="F1162" s="7" t="str">
        <f aca="false" t="array" ref="F1162:F1162">INDEX(Def_Instancias_Equipamentos!$F$2:$F$4986, MATCH(K1162, Def_Instancias_Equipamentos!$D$2:$D$4986, 0), 1)</f>
        <v>Túnel (Anel)</v>
      </c>
      <c r="G1162" s="8" t="str">
        <f aca="false" t="array" ref="G1162:G1162">INDEX(Def_Instancias_Equipamentos!$F$2:$F$4986, MATCH(L1162, Def_Instancias_Equipamentos!$D$2:$D$4986, 0), 1)</f>
        <v>Túnel (Anel)</v>
      </c>
      <c r="H1162" s="7" t="str">
        <f aca="false" t="array" ref="H1162:H1162">INDEX(Def_Instancias_Equipamentos!$E$2:$E$4986, MATCH(K1162, Def_Instancias_Equipamentos!$D$2:$D$4986, 0), 1)</f>
        <v>SI-01SA</v>
      </c>
      <c r="I1162" s="8" t="str">
        <f aca="false" t="array" ref="I1162:I1162">INDEX(Def_Instancias_Equipamentos!$E$2:$E$4986, MATCH(L1162, Def_Instancias_Equipamentos!$D$2:$D$4986, 0), 1)</f>
        <v>SI-01SA</v>
      </c>
      <c r="J1162" s="8" t="str">
        <f aca="false">IF(H1162=I1162, "INTERNO", "EXTERNO")</f>
        <v>INTERNO</v>
      </c>
      <c r="K1162" s="9" t="str">
        <f aca="false">Def_Instancias_Equipamentos!$D$291</f>
        <v>SI-01SA:DI-ScrapHCtrl-I</v>
      </c>
      <c r="L1162" s="4" t="str">
        <f aca="false">Def_Instancias_Equipamentos!$D$291</f>
        <v>SI-01SA:DI-ScrapHCtrl-I</v>
      </c>
      <c r="M1162" s="10" t="s">
        <v>100</v>
      </c>
      <c r="N1162" s="11" t="s">
        <v>101</v>
      </c>
      <c r="O1162" s="9" t="str">
        <f aca="false">Def_Sistemas_Conectores_Cabos!$B$15</f>
        <v>DB15 HD (DE15)</v>
      </c>
      <c r="P1162" s="4" t="str">
        <f aca="false">Def_Sistemas_Conectores_Cabos!$B$22</f>
        <v>Header 2.54 mm fêmea</v>
      </c>
      <c r="Q1162" s="8" t="str">
        <f aca="false">K1162&amp;"/"&amp;M1162&amp;CHAR(10)&amp;L1162&amp;"/"&amp;N1162</f>
        <v>SI-01SA:DI-ScrapHCtrl-I/ENCODER
SI-01SA:DI-ScrapHCtrl-I/ENCODER-OUT</v>
      </c>
      <c r="R1162" s="12" t="n">
        <v>1.5</v>
      </c>
      <c r="S1162" s="12" t="n">
        <v>1.5</v>
      </c>
      <c r="T1162" s="4" t="str">
        <f aca="false">Def_Sistemas_Conectores_Cabos!$C$13</f>
        <v>Cabo multivias</v>
      </c>
      <c r="U1162" s="11" t="s">
        <v>115</v>
      </c>
      <c r="V1162" s="13"/>
    </row>
    <row r="1163" customFormat="false" ht="15.75" hidden="true" customHeight="true" outlineLevel="0" collapsed="false">
      <c r="A1163" s="4" t="str">
        <f aca="false">Def_Sistemas_Conectores_Cabos!$A$3</f>
        <v>Diagnóstico</v>
      </c>
      <c r="B1163" s="5" t="str">
        <f aca="false">Datas_Entregas!$A$3</f>
        <v>BTS/Anel</v>
      </c>
      <c r="C1163" s="6" t="n">
        <f aca="false" t="array" ref="C1163:C1163">INDEX(Datas_Entregas!$B$2:$B$100, MATCH(B1163, Datas_Entregas!$A$2:$A$100, 0), 1)</f>
        <v>43296</v>
      </c>
      <c r="D1163" s="5" t="str">
        <f aca="false">Def_Status_Montagem!$A$2</f>
        <v>A verificar</v>
      </c>
      <c r="E1163" s="4" t="str">
        <f aca="false">Def_Status_Montagem!$B$5</f>
        <v>DIG</v>
      </c>
      <c r="F1163" s="7" t="str">
        <f aca="false" t="array" ref="F1163:F1163">INDEX(Def_Instancias_Equipamentos!$F$2:$F$4986, MATCH(K1163, Def_Instancias_Equipamentos!$D$2:$D$4986, 0), 1)</f>
        <v>Túnel (Anel)</v>
      </c>
      <c r="G1163" s="8" t="str">
        <f aca="false" t="array" ref="G1163:G1163">INDEX(Def_Instancias_Equipamentos!$F$2:$F$4986, MATCH(L1163, Def_Instancias_Equipamentos!$D$2:$D$4986, 0), 1)</f>
        <v>Túnel (Anel)</v>
      </c>
      <c r="H1163" s="7" t="str">
        <f aca="false" t="array" ref="H1163:H1163">INDEX(Def_Instancias_Equipamentos!$E$2:$E$4986, MATCH(K1163, Def_Instancias_Equipamentos!$D$2:$D$4986, 0), 1)</f>
        <v>SI-01SA</v>
      </c>
      <c r="I1163" s="8" t="str">
        <f aca="false" t="array" ref="I1163:I1163">INDEX(Def_Instancias_Equipamentos!$E$2:$E$4986, MATCH(L1163, Def_Instancias_Equipamentos!$D$2:$D$4986, 0), 1)</f>
        <v>SI-01SA</v>
      </c>
      <c r="J1163" s="8" t="str">
        <f aca="false">IF(H1163=I1163, "INTERNO", "EXTERNO")</f>
        <v>INTERNO</v>
      </c>
      <c r="K1163" s="9" t="str">
        <f aca="false">Def_Instancias_Equipamentos!$D$291</f>
        <v>SI-01SA:DI-ScrapHCtrl-I</v>
      </c>
      <c r="L1163" s="4" t="str">
        <f aca="false">Def_Instancias_Equipamentos!$D$291</f>
        <v>SI-01SA:DI-ScrapHCtrl-I</v>
      </c>
      <c r="M1163" s="10" t="s">
        <v>103</v>
      </c>
      <c r="N1163" s="11" t="s">
        <v>104</v>
      </c>
      <c r="O1163" s="9" t="str">
        <f aca="false">Def_Sistemas_Conectores_Cabos!$B$20</f>
        <v>Micro-fit 2 vias fêmea</v>
      </c>
      <c r="P1163" s="4" t="str">
        <f aca="false">Def_Sistemas_Conectores_Cabos!$B$20</f>
        <v>Micro-fit 2 vias fêmea</v>
      </c>
      <c r="Q1163" s="8" t="str">
        <f aca="false">K1163&amp;"/"&amp;M1163&amp;CHAR(10)&amp;L1163&amp;"/"&amp;N1163</f>
        <v>SI-01SA:DI-ScrapHCtrl-I/HLS-OUT
SI-01SA:DI-ScrapHCtrl-I/HLS-IN</v>
      </c>
      <c r="R1163" s="12" t="n">
        <v>1.5</v>
      </c>
      <c r="S1163" s="12" t="n">
        <v>1.5</v>
      </c>
      <c r="T1163" s="4" t="str">
        <f aca="false">Def_Sistemas_Conectores_Cabos!$C$13</f>
        <v>Cabo multivias</v>
      </c>
      <c r="U1163" s="11" t="s">
        <v>116</v>
      </c>
      <c r="V1163" s="13"/>
    </row>
    <row r="1164" customFormat="false" ht="15.75" hidden="true" customHeight="true" outlineLevel="0" collapsed="false">
      <c r="A1164" s="4" t="str">
        <f aca="false">Def_Sistemas_Conectores_Cabos!$A$3</f>
        <v>Diagnóstico</v>
      </c>
      <c r="B1164" s="5" t="str">
        <f aca="false">Datas_Entregas!$A$3</f>
        <v>BTS/Anel</v>
      </c>
      <c r="C1164" s="6" t="n">
        <f aca="false" t="array" ref="C1164:C1164">INDEX(Datas_Entregas!$B$2:$B$100, MATCH(B1164, Datas_Entregas!$A$2:$A$100, 0), 1)</f>
        <v>43296</v>
      </c>
      <c r="D1164" s="5" t="str">
        <f aca="false">Def_Status_Montagem!$A$2</f>
        <v>A verificar</v>
      </c>
      <c r="E1164" s="4" t="str">
        <f aca="false">Def_Status_Montagem!$B$5</f>
        <v>DIG</v>
      </c>
      <c r="F1164" s="7" t="str">
        <f aca="false" t="array" ref="F1164:F1164">INDEX(Def_Instancias_Equipamentos!$F$2:$F$4986, MATCH(K1164, Def_Instancias_Equipamentos!$D$2:$D$4986, 0), 1)</f>
        <v>Túnel (Anel)</v>
      </c>
      <c r="G1164" s="8" t="str">
        <f aca="false" t="array" ref="G1164:G1164">INDEX(Def_Instancias_Equipamentos!$F$2:$F$4986, MATCH(L1164, Def_Instancias_Equipamentos!$D$2:$D$4986, 0), 1)</f>
        <v>Túnel (Anel)</v>
      </c>
      <c r="H1164" s="7" t="str">
        <f aca="false" t="array" ref="H1164:H1164">INDEX(Def_Instancias_Equipamentos!$E$2:$E$4986, MATCH(K1164, Def_Instancias_Equipamentos!$D$2:$D$4986, 0), 1)</f>
        <v>SI-01SA</v>
      </c>
      <c r="I1164" s="8" t="str">
        <f aca="false" t="array" ref="I1164:I1164">INDEX(Def_Instancias_Equipamentos!$E$2:$E$4986, MATCH(L1164, Def_Instancias_Equipamentos!$D$2:$D$4986, 0), 1)</f>
        <v>SI-01SA</v>
      </c>
      <c r="J1164" s="8" t="str">
        <f aca="false">IF(H1164=I1164, "INTERNO", "EXTERNO")</f>
        <v>INTERNO</v>
      </c>
      <c r="K1164" s="9" t="str">
        <f aca="false">Def_Instancias_Equipamentos!$D$291</f>
        <v>SI-01SA:DI-ScrapHCtrl-I</v>
      </c>
      <c r="L1164" s="4" t="str">
        <f aca="false">Def_Instancias_Equipamentos!$D$291</f>
        <v>SI-01SA:DI-ScrapHCtrl-I</v>
      </c>
      <c r="M1164" s="10" t="s">
        <v>109</v>
      </c>
      <c r="N1164" s="11" t="s">
        <v>110</v>
      </c>
      <c r="O1164" s="9" t="str">
        <f aca="false">Def_Sistemas_Conectores_Cabos!$B$20</f>
        <v>Micro-fit 2 vias fêmea</v>
      </c>
      <c r="P1164" s="4" t="str">
        <f aca="false">Def_Sistemas_Conectores_Cabos!$B$20</f>
        <v>Micro-fit 2 vias fêmea</v>
      </c>
      <c r="Q1164" s="8" t="str">
        <f aca="false">K1164&amp;"/"&amp;M1164&amp;CHAR(10)&amp;L1164&amp;"/"&amp;N1164</f>
        <v>SI-01SA:DI-ScrapHCtrl-I/LLS-OUT
SI-01SA:DI-ScrapHCtrl-I/LLS-IN</v>
      </c>
      <c r="R1164" s="12" t="n">
        <v>1.5</v>
      </c>
      <c r="S1164" s="12" t="n">
        <v>1.5</v>
      </c>
      <c r="T1164" s="4" t="str">
        <f aca="false">Def_Sistemas_Conectores_Cabos!$C$13</f>
        <v>Cabo multivias</v>
      </c>
      <c r="U1164" s="11" t="s">
        <v>117</v>
      </c>
      <c r="V1164" s="13"/>
    </row>
    <row r="1165" customFormat="false" ht="15.75" hidden="true" customHeight="true" outlineLevel="0" collapsed="false">
      <c r="A1165" s="4" t="str">
        <f aca="false">Def_Sistemas_Conectores_Cabos!$A$3</f>
        <v>Diagnóstico</v>
      </c>
      <c r="B1165" s="5" t="str">
        <f aca="false">Datas_Entregas!$A$3</f>
        <v>BTS/Anel</v>
      </c>
      <c r="C1165" s="6" t="n">
        <f aca="false" t="array" ref="C1165:C1165">INDEX(Datas_Entregas!$B$2:$B$100, MATCH(B1165, Datas_Entregas!$A$2:$A$100, 0), 1)</f>
        <v>43296</v>
      </c>
      <c r="D1165" s="5" t="str">
        <f aca="false">Def_Status_Montagem!$A$2</f>
        <v>A verificar</v>
      </c>
      <c r="E1165" s="4" t="str">
        <f aca="false">Def_Status_Montagem!$B$5</f>
        <v>DIG</v>
      </c>
      <c r="F1165" s="7" t="str">
        <f aca="false" t="array" ref="F1165:F1165">INDEX(Def_Instancias_Equipamentos!$F$2:$F$4986, MATCH(K1165, Def_Instancias_Equipamentos!$D$2:$D$4986, 0), 1)</f>
        <v>Túnel (Anel)</v>
      </c>
      <c r="G1165" s="8" t="str">
        <f aca="false" t="array" ref="G1165:G1165">INDEX(Def_Instancias_Equipamentos!$F$2:$F$4986, MATCH(L1165, Def_Instancias_Equipamentos!$D$2:$D$4986, 0), 1)</f>
        <v>Túnel (Anel)</v>
      </c>
      <c r="H1165" s="7" t="str">
        <f aca="false" t="array" ref="H1165:H1165">INDEX(Def_Instancias_Equipamentos!$E$2:$E$4986, MATCH(K1165, Def_Instancias_Equipamentos!$D$2:$D$4986, 0), 1)</f>
        <v>SI-01SA</v>
      </c>
      <c r="I1165" s="8" t="str">
        <f aca="false" t="array" ref="I1165:I1165">INDEX(Def_Instancias_Equipamentos!$E$2:$E$4986, MATCH(L1165, Def_Instancias_Equipamentos!$D$2:$D$4986, 0), 1)</f>
        <v>SI-01SA</v>
      </c>
      <c r="J1165" s="8" t="str">
        <f aca="false">IF(H1165=I1165, "INTERNO", "EXTERNO")</f>
        <v>INTERNO</v>
      </c>
      <c r="K1165" s="9" t="str">
        <f aca="false">Def_Instancias_Equipamentos!$D$291</f>
        <v>SI-01SA:DI-ScrapHCtrl-I</v>
      </c>
      <c r="L1165" s="4" t="str">
        <f aca="false">Def_Instancias_Equipamentos!$D$291</f>
        <v>SI-01SA:DI-ScrapHCtrl-I</v>
      </c>
      <c r="M1165" s="10" t="s">
        <v>112</v>
      </c>
      <c r="N1165" s="11" t="s">
        <v>113</v>
      </c>
      <c r="O1165" s="9" t="str">
        <f aca="false">Def_Sistemas_Conectores_Cabos!$B$18</f>
        <v>Micro-fit 4 vias fêmea</v>
      </c>
      <c r="P1165" s="4" t="str">
        <f aca="false">Def_Sistemas_Conectores_Cabos!$B$18</f>
        <v>Micro-fit 4 vias fêmea</v>
      </c>
      <c r="Q1165" s="8" t="str">
        <f aca="false">K1165&amp;"/"&amp;M1165&amp;CHAR(10)&amp;L1165&amp;"/"&amp;N1165</f>
        <v>SI-01SA:DI-ScrapHCtrl-I/MTR-OUT
SI-01SA:DI-ScrapHCtrl-I/MTR-IN</v>
      </c>
      <c r="R1165" s="12" t="n">
        <v>1.5</v>
      </c>
      <c r="S1165" s="12" t="n">
        <v>1.5</v>
      </c>
      <c r="T1165" s="4" t="str">
        <f aca="false">Def_Sistemas_Conectores_Cabos!$C$13</f>
        <v>Cabo multivias</v>
      </c>
      <c r="U1165" s="11" t="s">
        <v>118</v>
      </c>
      <c r="V1165" s="13"/>
    </row>
    <row r="1166" customFormat="false" ht="15.75" hidden="true" customHeight="true" outlineLevel="0" collapsed="false">
      <c r="A1166" s="4" t="str">
        <f aca="false">Def_Sistemas_Conectores_Cabos!$A$3</f>
        <v>Diagnóstico</v>
      </c>
      <c r="B1166" s="5" t="str">
        <f aca="false">Datas_Entregas!$A$3</f>
        <v>BTS/Anel</v>
      </c>
      <c r="C1166" s="6" t="n">
        <f aca="false" t="array" ref="C1166:C1166">INDEX(Datas_Entregas!$B$2:$B$100, MATCH(B1166, Datas_Entregas!$A$2:$A$100, 0), 1)</f>
        <v>43296</v>
      </c>
      <c r="D1166" s="5" t="str">
        <f aca="false">Def_Status_Montagem!$A$2</f>
        <v>A verificar</v>
      </c>
      <c r="E1166" s="4" t="str">
        <f aca="false">Def_Status_Montagem!$B$5</f>
        <v>DIG</v>
      </c>
      <c r="F1166" s="7" t="str">
        <f aca="false" t="array" ref="F1166:F1166">INDEX(Def_Instancias_Equipamentos!$F$2:$F$4986, MATCH(K1166, Def_Instancias_Equipamentos!$D$2:$D$4986, 0), 1)</f>
        <v>Túnel (Anel)</v>
      </c>
      <c r="G1166" s="8" t="str">
        <f aca="false" t="array" ref="G1166:G1166">INDEX(Def_Instancias_Equipamentos!$F$2:$F$4986, MATCH(L1166, Def_Instancias_Equipamentos!$D$2:$D$4986, 0), 1)</f>
        <v>Túnel (Anel)</v>
      </c>
      <c r="H1166" s="7" t="str">
        <f aca="false" t="array" ref="H1166:H1166">INDEX(Def_Instancias_Equipamentos!$E$2:$E$4986, MATCH(K1166, Def_Instancias_Equipamentos!$D$2:$D$4986, 0), 1)</f>
        <v>SI-01SA</v>
      </c>
      <c r="I1166" s="8" t="str">
        <f aca="false" t="array" ref="I1166:I1166">INDEX(Def_Instancias_Equipamentos!$E$2:$E$4986, MATCH(L1166, Def_Instancias_Equipamentos!$D$2:$D$4986, 0), 1)</f>
        <v>SI-01SA</v>
      </c>
      <c r="J1166" s="8" t="str">
        <f aca="false">IF(H1166=I1166, "INTERNO", "EXTERNO")</f>
        <v>INTERNO</v>
      </c>
      <c r="K1166" s="9" t="str">
        <f aca="false">Def_Instancias_Equipamentos!$D$292</f>
        <v>SI-01SA:DI-ScrapHCtrl-O</v>
      </c>
      <c r="L1166" s="4" t="str">
        <f aca="false">Def_Instancias_Equipamentos!$D$292</f>
        <v>SI-01SA:DI-ScrapHCtrl-O</v>
      </c>
      <c r="M1166" s="10" t="s">
        <v>100</v>
      </c>
      <c r="N1166" s="11" t="s">
        <v>101</v>
      </c>
      <c r="O1166" s="9" t="str">
        <f aca="false">Def_Sistemas_Conectores_Cabos!$B$15</f>
        <v>DB15 HD (DE15)</v>
      </c>
      <c r="P1166" s="4" t="str">
        <f aca="false">Def_Sistemas_Conectores_Cabos!$B$22</f>
        <v>Header 2.54 mm fêmea</v>
      </c>
      <c r="Q1166" s="8" t="str">
        <f aca="false">K1166&amp;"/"&amp;M1166&amp;CHAR(10)&amp;L1166&amp;"/"&amp;N1166</f>
        <v>SI-01SA:DI-ScrapHCtrl-O/ENCODER
SI-01SA:DI-ScrapHCtrl-O/ENCODER-OUT</v>
      </c>
      <c r="R1166" s="12" t="n">
        <v>1.5</v>
      </c>
      <c r="S1166" s="12" t="n">
        <v>1.5</v>
      </c>
      <c r="T1166" s="4" t="str">
        <f aca="false">Def_Sistemas_Conectores_Cabos!$C$13</f>
        <v>Cabo multivias</v>
      </c>
      <c r="U1166" s="11" t="s">
        <v>119</v>
      </c>
      <c r="V1166" s="13"/>
    </row>
    <row r="1167" customFormat="false" ht="15.75" hidden="true" customHeight="true" outlineLevel="0" collapsed="false">
      <c r="A1167" s="4" t="str">
        <f aca="false">Def_Sistemas_Conectores_Cabos!$A$3</f>
        <v>Diagnóstico</v>
      </c>
      <c r="B1167" s="5" t="str">
        <f aca="false">Datas_Entregas!$A$3</f>
        <v>BTS/Anel</v>
      </c>
      <c r="C1167" s="6" t="n">
        <f aca="false" t="array" ref="C1167:C1167">INDEX(Datas_Entregas!$B$2:$B$100, MATCH(B1167, Datas_Entregas!$A$2:$A$100, 0), 1)</f>
        <v>43296</v>
      </c>
      <c r="D1167" s="5" t="str">
        <f aca="false">Def_Status_Montagem!$A$2</f>
        <v>A verificar</v>
      </c>
      <c r="E1167" s="4" t="str">
        <f aca="false">Def_Status_Montagem!$B$5</f>
        <v>DIG</v>
      </c>
      <c r="F1167" s="7" t="str">
        <f aca="false" t="array" ref="F1167:F1167">INDEX(Def_Instancias_Equipamentos!$F$2:$F$4986, MATCH(K1167, Def_Instancias_Equipamentos!$D$2:$D$4986, 0), 1)</f>
        <v>Túnel (Anel)</v>
      </c>
      <c r="G1167" s="8" t="str">
        <f aca="false" t="array" ref="G1167:G1167">INDEX(Def_Instancias_Equipamentos!$F$2:$F$4986, MATCH(L1167, Def_Instancias_Equipamentos!$D$2:$D$4986, 0), 1)</f>
        <v>Túnel (Anel)</v>
      </c>
      <c r="H1167" s="7" t="str">
        <f aca="false" t="array" ref="H1167:H1167">INDEX(Def_Instancias_Equipamentos!$E$2:$E$4986, MATCH(K1167, Def_Instancias_Equipamentos!$D$2:$D$4986, 0), 1)</f>
        <v>SI-01SA</v>
      </c>
      <c r="I1167" s="8" t="str">
        <f aca="false" t="array" ref="I1167:I1167">INDEX(Def_Instancias_Equipamentos!$E$2:$E$4986, MATCH(L1167, Def_Instancias_Equipamentos!$D$2:$D$4986, 0), 1)</f>
        <v>SI-01SA</v>
      </c>
      <c r="J1167" s="8" t="str">
        <f aca="false">IF(H1167=I1167, "INTERNO", "EXTERNO")</f>
        <v>INTERNO</v>
      </c>
      <c r="K1167" s="9" t="str">
        <f aca="false">Def_Instancias_Equipamentos!$D$292</f>
        <v>SI-01SA:DI-ScrapHCtrl-O</v>
      </c>
      <c r="L1167" s="4" t="str">
        <f aca="false">Def_Instancias_Equipamentos!$D$292</f>
        <v>SI-01SA:DI-ScrapHCtrl-O</v>
      </c>
      <c r="M1167" s="10" t="s">
        <v>103</v>
      </c>
      <c r="N1167" s="11" t="s">
        <v>104</v>
      </c>
      <c r="O1167" s="9" t="str">
        <f aca="false">Def_Sistemas_Conectores_Cabos!$B$20</f>
        <v>Micro-fit 2 vias fêmea</v>
      </c>
      <c r="P1167" s="4" t="str">
        <f aca="false">Def_Sistemas_Conectores_Cabos!$B$20</f>
        <v>Micro-fit 2 vias fêmea</v>
      </c>
      <c r="Q1167" s="8" t="str">
        <f aca="false">K1167&amp;"/"&amp;M1167&amp;CHAR(10)&amp;L1167&amp;"/"&amp;N1167</f>
        <v>SI-01SA:DI-ScrapHCtrl-O/HLS-OUT
SI-01SA:DI-ScrapHCtrl-O/HLS-IN</v>
      </c>
      <c r="R1167" s="12" t="n">
        <v>1.5</v>
      </c>
      <c r="S1167" s="12" t="n">
        <v>1.5</v>
      </c>
      <c r="T1167" s="4" t="str">
        <f aca="false">Def_Sistemas_Conectores_Cabos!$C$13</f>
        <v>Cabo multivias</v>
      </c>
      <c r="U1167" s="11" t="s">
        <v>120</v>
      </c>
      <c r="V1167" s="13"/>
    </row>
    <row r="1168" customFormat="false" ht="15.75" hidden="true" customHeight="true" outlineLevel="0" collapsed="false">
      <c r="A1168" s="4" t="str">
        <f aca="false">Def_Sistemas_Conectores_Cabos!$A$3</f>
        <v>Diagnóstico</v>
      </c>
      <c r="B1168" s="5" t="str">
        <f aca="false">Datas_Entregas!$A$3</f>
        <v>BTS/Anel</v>
      </c>
      <c r="C1168" s="6" t="n">
        <f aca="false" t="array" ref="C1168:C1168">INDEX(Datas_Entregas!$B$2:$B$100, MATCH(B1168, Datas_Entregas!$A$2:$A$100, 0), 1)</f>
        <v>43296</v>
      </c>
      <c r="D1168" s="5" t="str">
        <f aca="false">Def_Status_Montagem!$A$2</f>
        <v>A verificar</v>
      </c>
      <c r="E1168" s="4" t="str">
        <f aca="false">Def_Status_Montagem!$B$5</f>
        <v>DIG</v>
      </c>
      <c r="F1168" s="7" t="str">
        <f aca="false" t="array" ref="F1168:F1168">INDEX(Def_Instancias_Equipamentos!$F$2:$F$4986, MATCH(K1168, Def_Instancias_Equipamentos!$D$2:$D$4986, 0), 1)</f>
        <v>Túnel (Anel)</v>
      </c>
      <c r="G1168" s="8" t="str">
        <f aca="false" t="array" ref="G1168:G1168">INDEX(Def_Instancias_Equipamentos!$F$2:$F$4986, MATCH(L1168, Def_Instancias_Equipamentos!$D$2:$D$4986, 0), 1)</f>
        <v>Túnel (Anel)</v>
      </c>
      <c r="H1168" s="7" t="str">
        <f aca="false" t="array" ref="H1168:H1168">INDEX(Def_Instancias_Equipamentos!$E$2:$E$4986, MATCH(K1168, Def_Instancias_Equipamentos!$D$2:$D$4986, 0), 1)</f>
        <v>SI-01SA</v>
      </c>
      <c r="I1168" s="8" t="str">
        <f aca="false" t="array" ref="I1168:I1168">INDEX(Def_Instancias_Equipamentos!$E$2:$E$4986, MATCH(L1168, Def_Instancias_Equipamentos!$D$2:$D$4986, 0), 1)</f>
        <v>SI-01SA</v>
      </c>
      <c r="J1168" s="8" t="str">
        <f aca="false">IF(H1168=I1168, "INTERNO", "EXTERNO")</f>
        <v>INTERNO</v>
      </c>
      <c r="K1168" s="9" t="str">
        <f aca="false">Def_Instancias_Equipamentos!$D$292</f>
        <v>SI-01SA:DI-ScrapHCtrl-O</v>
      </c>
      <c r="L1168" s="4" t="str">
        <f aca="false">Def_Instancias_Equipamentos!$D$292</f>
        <v>SI-01SA:DI-ScrapHCtrl-O</v>
      </c>
      <c r="M1168" s="10" t="s">
        <v>109</v>
      </c>
      <c r="N1168" s="11" t="s">
        <v>110</v>
      </c>
      <c r="O1168" s="9" t="str">
        <f aca="false">Def_Sistemas_Conectores_Cabos!$B$20</f>
        <v>Micro-fit 2 vias fêmea</v>
      </c>
      <c r="P1168" s="4" t="str">
        <f aca="false">Def_Sistemas_Conectores_Cabos!$B$20</f>
        <v>Micro-fit 2 vias fêmea</v>
      </c>
      <c r="Q1168" s="8" t="str">
        <f aca="false">K1168&amp;"/"&amp;M1168&amp;CHAR(10)&amp;L1168&amp;"/"&amp;N1168</f>
        <v>SI-01SA:DI-ScrapHCtrl-O/LLS-OUT
SI-01SA:DI-ScrapHCtrl-O/LLS-IN</v>
      </c>
      <c r="R1168" s="12" t="n">
        <v>1.5</v>
      </c>
      <c r="S1168" s="12" t="n">
        <v>1.5</v>
      </c>
      <c r="T1168" s="4" t="str">
        <f aca="false">Def_Sistemas_Conectores_Cabos!$C$13</f>
        <v>Cabo multivias</v>
      </c>
      <c r="U1168" s="11" t="s">
        <v>121</v>
      </c>
      <c r="V1168" s="13"/>
    </row>
    <row r="1169" customFormat="false" ht="15.75" hidden="true" customHeight="true" outlineLevel="0" collapsed="false">
      <c r="A1169" s="4" t="str">
        <f aca="false">Def_Sistemas_Conectores_Cabos!$A$3</f>
        <v>Diagnóstico</v>
      </c>
      <c r="B1169" s="5" t="str">
        <f aca="false">Datas_Entregas!$A$3</f>
        <v>BTS/Anel</v>
      </c>
      <c r="C1169" s="6" t="n">
        <f aca="false" t="array" ref="C1169:C1169">INDEX(Datas_Entregas!$B$2:$B$100, MATCH(B1169, Datas_Entregas!$A$2:$A$100, 0), 1)</f>
        <v>43296</v>
      </c>
      <c r="D1169" s="5" t="str">
        <f aca="false">Def_Status_Montagem!$A$2</f>
        <v>A verificar</v>
      </c>
      <c r="E1169" s="4" t="str">
        <f aca="false">Def_Status_Montagem!$B$5</f>
        <v>DIG</v>
      </c>
      <c r="F1169" s="7" t="str">
        <f aca="false" t="array" ref="F1169:F1169">INDEX(Def_Instancias_Equipamentos!$F$2:$F$4986, MATCH(K1169, Def_Instancias_Equipamentos!$D$2:$D$4986, 0), 1)</f>
        <v>Túnel (Anel)</v>
      </c>
      <c r="G1169" s="8" t="str">
        <f aca="false" t="array" ref="G1169:G1169">INDEX(Def_Instancias_Equipamentos!$F$2:$F$4986, MATCH(L1169, Def_Instancias_Equipamentos!$D$2:$D$4986, 0), 1)</f>
        <v>Túnel (Anel)</v>
      </c>
      <c r="H1169" s="7" t="str">
        <f aca="false" t="array" ref="H1169:H1169">INDEX(Def_Instancias_Equipamentos!$E$2:$E$4986, MATCH(K1169, Def_Instancias_Equipamentos!$D$2:$D$4986, 0), 1)</f>
        <v>SI-01SA</v>
      </c>
      <c r="I1169" s="8" t="str">
        <f aca="false" t="array" ref="I1169:I1169">INDEX(Def_Instancias_Equipamentos!$E$2:$E$4986, MATCH(L1169, Def_Instancias_Equipamentos!$D$2:$D$4986, 0), 1)</f>
        <v>SI-01SA</v>
      </c>
      <c r="J1169" s="8" t="str">
        <f aca="false">IF(H1169=I1169, "INTERNO", "EXTERNO")</f>
        <v>INTERNO</v>
      </c>
      <c r="K1169" s="9" t="str">
        <f aca="false">Def_Instancias_Equipamentos!$D$292</f>
        <v>SI-01SA:DI-ScrapHCtrl-O</v>
      </c>
      <c r="L1169" s="4" t="str">
        <f aca="false">Def_Instancias_Equipamentos!$D$292</f>
        <v>SI-01SA:DI-ScrapHCtrl-O</v>
      </c>
      <c r="M1169" s="10" t="s">
        <v>112</v>
      </c>
      <c r="N1169" s="11" t="s">
        <v>113</v>
      </c>
      <c r="O1169" s="9" t="str">
        <f aca="false">Def_Sistemas_Conectores_Cabos!$B$18</f>
        <v>Micro-fit 4 vias fêmea</v>
      </c>
      <c r="P1169" s="4" t="str">
        <f aca="false">Def_Sistemas_Conectores_Cabos!$B$18</f>
        <v>Micro-fit 4 vias fêmea</v>
      </c>
      <c r="Q1169" s="8" t="str">
        <f aca="false">K1169&amp;"/"&amp;M1169&amp;CHAR(10)&amp;L1169&amp;"/"&amp;N1169</f>
        <v>SI-01SA:DI-ScrapHCtrl-O/MTR-OUT
SI-01SA:DI-ScrapHCtrl-O/MTR-IN</v>
      </c>
      <c r="R1169" s="12" t="n">
        <v>1.5</v>
      </c>
      <c r="S1169" s="12" t="n">
        <v>1.5</v>
      </c>
      <c r="T1169" s="4" t="str">
        <f aca="false">Def_Sistemas_Conectores_Cabos!$C$13</f>
        <v>Cabo multivias</v>
      </c>
      <c r="U1169" s="11" t="s">
        <v>122</v>
      </c>
      <c r="V1169" s="13"/>
    </row>
    <row r="1170" customFormat="false" ht="15.75" hidden="true" customHeight="true" outlineLevel="0" collapsed="false">
      <c r="A1170" s="4" t="str">
        <f aca="false">Def_Sistemas_Conectores_Cabos!$A$3</f>
        <v>Diagnóstico</v>
      </c>
      <c r="B1170" s="5" t="str">
        <f aca="false">Datas_Entregas!$A$3</f>
        <v>BTS/Anel</v>
      </c>
      <c r="C1170" s="6" t="n">
        <f aca="false" t="array" ref="C1170:C1170">INDEX(Datas_Entregas!$B$2:$B$100, MATCH(B1170, Datas_Entregas!$A$2:$A$100, 0), 1)</f>
        <v>43296</v>
      </c>
      <c r="D1170" s="5" t="str">
        <f aca="false">Def_Status_Montagem!$A$2</f>
        <v>A verificar</v>
      </c>
      <c r="E1170" s="4" t="str">
        <f aca="false">Def_Status_Montagem!$B$5</f>
        <v>DIG</v>
      </c>
      <c r="F1170" s="7" t="str">
        <f aca="false" t="array" ref="F1170:F1170">INDEX(Def_Instancias_Equipamentos!$F$2:$F$4986, MATCH(K1170, Def_Instancias_Equipamentos!$D$2:$D$4986, 0), 1)</f>
        <v>Túnel (Anel)</v>
      </c>
      <c r="G1170" s="8" t="str">
        <f aca="false" t="array" ref="G1170:G1170">INDEX(Def_Instancias_Equipamentos!$F$2:$F$4986, MATCH(L1170, Def_Instancias_Equipamentos!$D$2:$D$4986, 0), 1)</f>
        <v>Túnel (Anel)</v>
      </c>
      <c r="H1170" s="7" t="str">
        <f aca="false" t="array" ref="H1170:H1170">INDEX(Def_Instancias_Equipamentos!$E$2:$E$4986, MATCH(K1170, Def_Instancias_Equipamentos!$D$2:$D$4986, 0), 1)</f>
        <v>SI-01SA</v>
      </c>
      <c r="I1170" s="8" t="str">
        <f aca="false" t="array" ref="I1170:I1170">INDEX(Def_Instancias_Equipamentos!$E$2:$E$4986, MATCH(L1170, Def_Instancias_Equipamentos!$D$2:$D$4986, 0), 1)</f>
        <v>SI-01SA</v>
      </c>
      <c r="J1170" s="8" t="str">
        <f aca="false">IF(H1170=I1170, "INTERNO", "EXTERNO")</f>
        <v>INTERNO</v>
      </c>
      <c r="K1170" s="9" t="str">
        <f aca="false">Def_Instancias_Equipamentos!$D$294</f>
        <v>SI-01SA:DI-ScrapVCtrl-B</v>
      </c>
      <c r="L1170" s="4" t="str">
        <f aca="false">Def_Instancias_Equipamentos!$D$294</f>
        <v>SI-01SA:DI-ScrapVCtrl-B</v>
      </c>
      <c r="M1170" s="10" t="s">
        <v>100</v>
      </c>
      <c r="N1170" s="11" t="s">
        <v>101</v>
      </c>
      <c r="O1170" s="9" t="str">
        <f aca="false">Def_Sistemas_Conectores_Cabos!$B$15</f>
        <v>DB15 HD (DE15)</v>
      </c>
      <c r="P1170" s="4" t="str">
        <f aca="false">Def_Sistemas_Conectores_Cabos!$B$22</f>
        <v>Header 2.54 mm fêmea</v>
      </c>
      <c r="Q1170" s="8" t="str">
        <f aca="false">K1170&amp;"/"&amp;M1170&amp;CHAR(10)&amp;L1170&amp;"/"&amp;N1170</f>
        <v>SI-01SA:DI-ScrapVCtrl-B/ENCODER
SI-01SA:DI-ScrapVCtrl-B/ENCODER-OUT</v>
      </c>
      <c r="R1170" s="12" t="n">
        <v>1.5</v>
      </c>
      <c r="S1170" s="12" t="n">
        <v>1.5</v>
      </c>
      <c r="T1170" s="4" t="str">
        <f aca="false">Def_Sistemas_Conectores_Cabos!$C$13</f>
        <v>Cabo multivias</v>
      </c>
      <c r="U1170" s="11" t="s">
        <v>119</v>
      </c>
      <c r="V1170" s="13"/>
    </row>
    <row r="1171" customFormat="false" ht="15.75" hidden="true" customHeight="true" outlineLevel="0" collapsed="false">
      <c r="A1171" s="4" t="str">
        <f aca="false">Def_Sistemas_Conectores_Cabos!$A$3</f>
        <v>Diagnóstico</v>
      </c>
      <c r="B1171" s="5" t="str">
        <f aca="false">Datas_Entregas!$A$3</f>
        <v>BTS/Anel</v>
      </c>
      <c r="C1171" s="6" t="n">
        <f aca="false" t="array" ref="C1171:C1171">INDEX(Datas_Entregas!$B$2:$B$100, MATCH(B1171, Datas_Entregas!$A$2:$A$100, 0), 1)</f>
        <v>43296</v>
      </c>
      <c r="D1171" s="5" t="str">
        <f aca="false">Def_Status_Montagem!$A$2</f>
        <v>A verificar</v>
      </c>
      <c r="E1171" s="4" t="str">
        <f aca="false">Def_Status_Montagem!$B$5</f>
        <v>DIG</v>
      </c>
      <c r="F1171" s="7" t="str">
        <f aca="false" t="array" ref="F1171:F1171">INDEX(Def_Instancias_Equipamentos!$F$2:$F$4986, MATCH(K1171, Def_Instancias_Equipamentos!$D$2:$D$4986, 0), 1)</f>
        <v>Túnel (Anel)</v>
      </c>
      <c r="G1171" s="8" t="str">
        <f aca="false" t="array" ref="G1171:G1171">INDEX(Def_Instancias_Equipamentos!$F$2:$F$4986, MATCH(L1171, Def_Instancias_Equipamentos!$D$2:$D$4986, 0), 1)</f>
        <v>Túnel (Anel)</v>
      </c>
      <c r="H1171" s="7" t="str">
        <f aca="false" t="array" ref="H1171:H1171">INDEX(Def_Instancias_Equipamentos!$E$2:$E$4986, MATCH(K1171, Def_Instancias_Equipamentos!$D$2:$D$4986, 0), 1)</f>
        <v>SI-01SA</v>
      </c>
      <c r="I1171" s="8" t="str">
        <f aca="false" t="array" ref="I1171:I1171">INDEX(Def_Instancias_Equipamentos!$E$2:$E$4986, MATCH(L1171, Def_Instancias_Equipamentos!$D$2:$D$4986, 0), 1)</f>
        <v>SI-01SA</v>
      </c>
      <c r="J1171" s="8" t="str">
        <f aca="false">IF(H1171=I1171, "INTERNO", "EXTERNO")</f>
        <v>INTERNO</v>
      </c>
      <c r="K1171" s="9" t="str">
        <f aca="false">Def_Instancias_Equipamentos!$D$294</f>
        <v>SI-01SA:DI-ScrapVCtrl-B</v>
      </c>
      <c r="L1171" s="4" t="str">
        <f aca="false">Def_Instancias_Equipamentos!$D$294</f>
        <v>SI-01SA:DI-ScrapVCtrl-B</v>
      </c>
      <c r="M1171" s="10" t="s">
        <v>103</v>
      </c>
      <c r="N1171" s="11" t="s">
        <v>104</v>
      </c>
      <c r="O1171" s="9" t="str">
        <f aca="false">Def_Sistemas_Conectores_Cabos!$B$20</f>
        <v>Micro-fit 2 vias fêmea</v>
      </c>
      <c r="P1171" s="4" t="str">
        <f aca="false">Def_Sistemas_Conectores_Cabos!$B$20</f>
        <v>Micro-fit 2 vias fêmea</v>
      </c>
      <c r="Q1171" s="8" t="str">
        <f aca="false">K1171&amp;"/"&amp;M1171&amp;CHAR(10)&amp;L1171&amp;"/"&amp;N1171</f>
        <v>SI-01SA:DI-ScrapVCtrl-B/HLS-OUT
SI-01SA:DI-ScrapVCtrl-B/HLS-IN</v>
      </c>
      <c r="R1171" s="12" t="n">
        <v>1.5</v>
      </c>
      <c r="S1171" s="12" t="n">
        <v>1.5</v>
      </c>
      <c r="T1171" s="4" t="str">
        <f aca="false">Def_Sistemas_Conectores_Cabos!$C$13</f>
        <v>Cabo multivias</v>
      </c>
      <c r="U1171" s="11" t="s">
        <v>123</v>
      </c>
      <c r="V1171" s="13"/>
    </row>
    <row r="1172" customFormat="false" ht="15.75" hidden="true" customHeight="true" outlineLevel="0" collapsed="false">
      <c r="A1172" s="4" t="str">
        <f aca="false">Def_Sistemas_Conectores_Cabos!$A$3</f>
        <v>Diagnóstico</v>
      </c>
      <c r="B1172" s="5" t="str">
        <f aca="false">Datas_Entregas!$A$3</f>
        <v>BTS/Anel</v>
      </c>
      <c r="C1172" s="6" t="n">
        <f aca="false" t="array" ref="C1172:C1172">INDEX(Datas_Entregas!$B$2:$B$100, MATCH(B1172, Datas_Entregas!$A$2:$A$100, 0), 1)</f>
        <v>43296</v>
      </c>
      <c r="D1172" s="5" t="str">
        <f aca="false">Def_Status_Montagem!$A$2</f>
        <v>A verificar</v>
      </c>
      <c r="E1172" s="4" t="str">
        <f aca="false">Def_Status_Montagem!$B$5</f>
        <v>DIG</v>
      </c>
      <c r="F1172" s="7" t="str">
        <f aca="false" t="array" ref="F1172:F1172">INDEX(Def_Instancias_Equipamentos!$F$2:$F$4986, MATCH(K1172, Def_Instancias_Equipamentos!$D$2:$D$4986, 0), 1)</f>
        <v>Túnel (Anel)</v>
      </c>
      <c r="G1172" s="8" t="str">
        <f aca="false" t="array" ref="G1172:G1172">INDEX(Def_Instancias_Equipamentos!$F$2:$F$4986, MATCH(L1172, Def_Instancias_Equipamentos!$D$2:$D$4986, 0), 1)</f>
        <v>Túnel (Anel)</v>
      </c>
      <c r="H1172" s="7" t="str">
        <f aca="false" t="array" ref="H1172:H1172">INDEX(Def_Instancias_Equipamentos!$E$2:$E$4986, MATCH(K1172, Def_Instancias_Equipamentos!$D$2:$D$4986, 0), 1)</f>
        <v>SI-01SA</v>
      </c>
      <c r="I1172" s="8" t="str">
        <f aca="false" t="array" ref="I1172:I1172">INDEX(Def_Instancias_Equipamentos!$E$2:$E$4986, MATCH(L1172, Def_Instancias_Equipamentos!$D$2:$D$4986, 0), 1)</f>
        <v>SI-01SA</v>
      </c>
      <c r="J1172" s="8" t="str">
        <f aca="false">IF(H1172=I1172, "INTERNO", "EXTERNO")</f>
        <v>INTERNO</v>
      </c>
      <c r="K1172" s="9" t="str">
        <f aca="false">Def_Instancias_Equipamentos!$D$294</f>
        <v>SI-01SA:DI-ScrapVCtrl-B</v>
      </c>
      <c r="L1172" s="4" t="str">
        <f aca="false">Def_Instancias_Equipamentos!$D$294</f>
        <v>SI-01SA:DI-ScrapVCtrl-B</v>
      </c>
      <c r="M1172" s="10" t="s">
        <v>109</v>
      </c>
      <c r="N1172" s="11" t="s">
        <v>110</v>
      </c>
      <c r="O1172" s="9" t="str">
        <f aca="false">Def_Sistemas_Conectores_Cabos!$B$20</f>
        <v>Micro-fit 2 vias fêmea</v>
      </c>
      <c r="P1172" s="4" t="str">
        <f aca="false">Def_Sistemas_Conectores_Cabos!$B$20</f>
        <v>Micro-fit 2 vias fêmea</v>
      </c>
      <c r="Q1172" s="8" t="str">
        <f aca="false">K1172&amp;"/"&amp;M1172&amp;CHAR(10)&amp;L1172&amp;"/"&amp;N1172</f>
        <v>SI-01SA:DI-ScrapVCtrl-B/LLS-OUT
SI-01SA:DI-ScrapVCtrl-B/LLS-IN</v>
      </c>
      <c r="R1172" s="12" t="n">
        <v>1.5</v>
      </c>
      <c r="S1172" s="12" t="n">
        <v>1.5</v>
      </c>
      <c r="T1172" s="4" t="str">
        <f aca="false">Def_Sistemas_Conectores_Cabos!$C$13</f>
        <v>Cabo multivias</v>
      </c>
      <c r="U1172" s="11" t="s">
        <v>121</v>
      </c>
      <c r="V1172" s="13"/>
    </row>
    <row r="1173" customFormat="false" ht="15.75" hidden="true" customHeight="true" outlineLevel="0" collapsed="false">
      <c r="A1173" s="4" t="str">
        <f aca="false">Def_Sistemas_Conectores_Cabos!$A$3</f>
        <v>Diagnóstico</v>
      </c>
      <c r="B1173" s="5" t="str">
        <f aca="false">Datas_Entregas!$A$3</f>
        <v>BTS/Anel</v>
      </c>
      <c r="C1173" s="6" t="n">
        <f aca="false" t="array" ref="C1173:C1173">INDEX(Datas_Entregas!$B$2:$B$100, MATCH(B1173, Datas_Entregas!$A$2:$A$100, 0), 1)</f>
        <v>43296</v>
      </c>
      <c r="D1173" s="5" t="str">
        <f aca="false">Def_Status_Montagem!$A$2</f>
        <v>A verificar</v>
      </c>
      <c r="E1173" s="4" t="str">
        <f aca="false">Def_Status_Montagem!$B$5</f>
        <v>DIG</v>
      </c>
      <c r="F1173" s="7" t="str">
        <f aca="false" t="array" ref="F1173:F1173">INDEX(Def_Instancias_Equipamentos!$F$2:$F$4986, MATCH(K1173, Def_Instancias_Equipamentos!$D$2:$D$4986, 0), 1)</f>
        <v>Túnel (Anel)</v>
      </c>
      <c r="G1173" s="8" t="str">
        <f aca="false" t="array" ref="G1173:G1173">INDEX(Def_Instancias_Equipamentos!$F$2:$F$4986, MATCH(L1173, Def_Instancias_Equipamentos!$D$2:$D$4986, 0), 1)</f>
        <v>Túnel (Anel)</v>
      </c>
      <c r="H1173" s="7" t="str">
        <f aca="false" t="array" ref="H1173:H1173">INDEX(Def_Instancias_Equipamentos!$E$2:$E$4986, MATCH(K1173, Def_Instancias_Equipamentos!$D$2:$D$4986, 0), 1)</f>
        <v>SI-01SA</v>
      </c>
      <c r="I1173" s="8" t="str">
        <f aca="false" t="array" ref="I1173:I1173">INDEX(Def_Instancias_Equipamentos!$E$2:$E$4986, MATCH(L1173, Def_Instancias_Equipamentos!$D$2:$D$4986, 0), 1)</f>
        <v>SI-01SA</v>
      </c>
      <c r="J1173" s="8" t="str">
        <f aca="false">IF(H1173=I1173, "INTERNO", "EXTERNO")</f>
        <v>INTERNO</v>
      </c>
      <c r="K1173" s="9" t="str">
        <f aca="false">Def_Instancias_Equipamentos!$D$294</f>
        <v>SI-01SA:DI-ScrapVCtrl-B</v>
      </c>
      <c r="L1173" s="4" t="str">
        <f aca="false">Def_Instancias_Equipamentos!$D$294</f>
        <v>SI-01SA:DI-ScrapVCtrl-B</v>
      </c>
      <c r="M1173" s="10" t="s">
        <v>112</v>
      </c>
      <c r="N1173" s="11" t="s">
        <v>113</v>
      </c>
      <c r="O1173" s="9" t="str">
        <f aca="false">Def_Sistemas_Conectores_Cabos!$B$18</f>
        <v>Micro-fit 4 vias fêmea</v>
      </c>
      <c r="P1173" s="4" t="str">
        <f aca="false">Def_Sistemas_Conectores_Cabos!$B$18</f>
        <v>Micro-fit 4 vias fêmea</v>
      </c>
      <c r="Q1173" s="8" t="str">
        <f aca="false">K1173&amp;"/"&amp;M1173&amp;CHAR(10)&amp;L1173&amp;"/"&amp;N1173</f>
        <v>SI-01SA:DI-ScrapVCtrl-B/MTR-OUT
SI-01SA:DI-ScrapVCtrl-B/MTR-IN</v>
      </c>
      <c r="R1173" s="12" t="n">
        <v>1.5</v>
      </c>
      <c r="S1173" s="12" t="n">
        <v>1.5</v>
      </c>
      <c r="T1173" s="4" t="str">
        <f aca="false">Def_Sistemas_Conectores_Cabos!$C$13</f>
        <v>Cabo multivias</v>
      </c>
      <c r="U1173" s="11" t="s">
        <v>122</v>
      </c>
      <c r="V1173" s="13"/>
    </row>
    <row r="1174" customFormat="false" ht="15.75" hidden="true" customHeight="true" outlineLevel="0" collapsed="false">
      <c r="A1174" s="4" t="str">
        <f aca="false">Def_Sistemas_Conectores_Cabos!$A$3</f>
        <v>Diagnóstico</v>
      </c>
      <c r="B1174" s="5" t="str">
        <f aca="false">Datas_Entregas!$A$3</f>
        <v>BTS/Anel</v>
      </c>
      <c r="C1174" s="6" t="n">
        <f aca="false" t="array" ref="C1174:C1174">INDEX(Datas_Entregas!$B$2:$B$100, MATCH(B1174, Datas_Entregas!$A$2:$A$100, 0), 1)</f>
        <v>43296</v>
      </c>
      <c r="D1174" s="5" t="str">
        <f aca="false">Def_Status_Montagem!$A$2</f>
        <v>A verificar</v>
      </c>
      <c r="E1174" s="4" t="str">
        <f aca="false">Def_Status_Montagem!$B$5</f>
        <v>DIG</v>
      </c>
      <c r="F1174" s="7" t="str">
        <f aca="false" t="array" ref="F1174:F1174">INDEX(Def_Instancias_Equipamentos!$F$2:$F$4986, MATCH(K1174, Def_Instancias_Equipamentos!$D$2:$D$4986, 0), 1)</f>
        <v>Túnel (Anel)</v>
      </c>
      <c r="G1174" s="8" t="str">
        <f aca="false" t="array" ref="G1174:G1174">INDEX(Def_Instancias_Equipamentos!$F$2:$F$4986, MATCH(L1174, Def_Instancias_Equipamentos!$D$2:$D$4986, 0), 1)</f>
        <v>Túnel (Anel)</v>
      </c>
      <c r="H1174" s="7" t="str">
        <f aca="false" t="array" ref="H1174:H1174">INDEX(Def_Instancias_Equipamentos!$E$2:$E$4986, MATCH(K1174, Def_Instancias_Equipamentos!$D$2:$D$4986, 0), 1)</f>
        <v>SI-01SA</v>
      </c>
      <c r="I1174" s="8" t="str">
        <f aca="false" t="array" ref="I1174:I1174">INDEX(Def_Instancias_Equipamentos!$E$2:$E$4986, MATCH(L1174, Def_Instancias_Equipamentos!$D$2:$D$4986, 0), 1)</f>
        <v>SI-01SA</v>
      </c>
      <c r="J1174" s="8" t="str">
        <f aca="false">IF(H1174=I1174, "INTERNO", "EXTERNO")</f>
        <v>INTERNO</v>
      </c>
      <c r="K1174" s="9" t="str">
        <f aca="false">Def_Instancias_Equipamentos!$D$293</f>
        <v>SI-01SA:DI-ScrapVCtrl-T</v>
      </c>
      <c r="L1174" s="4" t="str">
        <f aca="false">Def_Instancias_Equipamentos!$D$293</f>
        <v>SI-01SA:DI-ScrapVCtrl-T</v>
      </c>
      <c r="M1174" s="10" t="s">
        <v>100</v>
      </c>
      <c r="N1174" s="11" t="s">
        <v>101</v>
      </c>
      <c r="O1174" s="9" t="str">
        <f aca="false">Def_Sistemas_Conectores_Cabos!$B$15</f>
        <v>DB15 HD (DE15)</v>
      </c>
      <c r="P1174" s="4" t="str">
        <f aca="false">Def_Sistemas_Conectores_Cabos!$B$22</f>
        <v>Header 2.54 mm fêmea</v>
      </c>
      <c r="Q1174" s="8" t="str">
        <f aca="false">K1174&amp;"/"&amp;M1174&amp;CHAR(10)&amp;L1174&amp;"/"&amp;N1174</f>
        <v>SI-01SA:DI-ScrapVCtrl-T/ENCODER
SI-01SA:DI-ScrapVCtrl-T/ENCODER-OUT</v>
      </c>
      <c r="R1174" s="12" t="n">
        <v>1.5</v>
      </c>
      <c r="S1174" s="12" t="n">
        <v>1.5</v>
      </c>
      <c r="T1174" s="4" t="str">
        <f aca="false">Def_Sistemas_Conectores_Cabos!$C$13</f>
        <v>Cabo multivias</v>
      </c>
      <c r="U1174" s="11" t="s">
        <v>115</v>
      </c>
      <c r="V1174" s="13"/>
    </row>
    <row r="1175" customFormat="false" ht="15.75" hidden="true" customHeight="true" outlineLevel="0" collapsed="false">
      <c r="A1175" s="4" t="str">
        <f aca="false">Def_Sistemas_Conectores_Cabos!$A$3</f>
        <v>Diagnóstico</v>
      </c>
      <c r="B1175" s="5" t="str">
        <f aca="false">Datas_Entregas!$A$3</f>
        <v>BTS/Anel</v>
      </c>
      <c r="C1175" s="6" t="n">
        <f aca="false" t="array" ref="C1175:C1175">INDEX(Datas_Entregas!$B$2:$B$100, MATCH(B1175, Datas_Entregas!$A$2:$A$100, 0), 1)</f>
        <v>43296</v>
      </c>
      <c r="D1175" s="5" t="str">
        <f aca="false">Def_Status_Montagem!$A$2</f>
        <v>A verificar</v>
      </c>
      <c r="E1175" s="4" t="str">
        <f aca="false">Def_Status_Montagem!$B$5</f>
        <v>DIG</v>
      </c>
      <c r="F1175" s="7" t="str">
        <f aca="false" t="array" ref="F1175:F1175">INDEX(Def_Instancias_Equipamentos!$F$2:$F$4986, MATCH(K1175, Def_Instancias_Equipamentos!$D$2:$D$4986, 0), 1)</f>
        <v>Túnel (Anel)</v>
      </c>
      <c r="G1175" s="8" t="str">
        <f aca="false" t="array" ref="G1175:G1175">INDEX(Def_Instancias_Equipamentos!$F$2:$F$4986, MATCH(L1175, Def_Instancias_Equipamentos!$D$2:$D$4986, 0), 1)</f>
        <v>Túnel (Anel)</v>
      </c>
      <c r="H1175" s="7" t="str">
        <f aca="false" t="array" ref="H1175:H1175">INDEX(Def_Instancias_Equipamentos!$E$2:$E$4986, MATCH(K1175, Def_Instancias_Equipamentos!$D$2:$D$4986, 0), 1)</f>
        <v>SI-01SA</v>
      </c>
      <c r="I1175" s="8" t="str">
        <f aca="false" t="array" ref="I1175:I1175">INDEX(Def_Instancias_Equipamentos!$E$2:$E$4986, MATCH(L1175, Def_Instancias_Equipamentos!$D$2:$D$4986, 0), 1)</f>
        <v>SI-01SA</v>
      </c>
      <c r="J1175" s="8" t="str">
        <f aca="false">IF(H1175=I1175, "INTERNO", "EXTERNO")</f>
        <v>INTERNO</v>
      </c>
      <c r="K1175" s="9" t="str">
        <f aca="false">Def_Instancias_Equipamentos!$D$293</f>
        <v>SI-01SA:DI-ScrapVCtrl-T</v>
      </c>
      <c r="L1175" s="4" t="str">
        <f aca="false">Def_Instancias_Equipamentos!$D$293</f>
        <v>SI-01SA:DI-ScrapVCtrl-T</v>
      </c>
      <c r="M1175" s="10" t="s">
        <v>103</v>
      </c>
      <c r="N1175" s="11" t="s">
        <v>104</v>
      </c>
      <c r="O1175" s="9" t="str">
        <f aca="false">Def_Sistemas_Conectores_Cabos!$B$20</f>
        <v>Micro-fit 2 vias fêmea</v>
      </c>
      <c r="P1175" s="4" t="str">
        <f aca="false">Def_Sistemas_Conectores_Cabos!$B$20</f>
        <v>Micro-fit 2 vias fêmea</v>
      </c>
      <c r="Q1175" s="8" t="str">
        <f aca="false">K1175&amp;"/"&amp;M1175&amp;CHAR(10)&amp;L1175&amp;"/"&amp;N1175</f>
        <v>SI-01SA:DI-ScrapVCtrl-T/HLS-OUT
SI-01SA:DI-ScrapVCtrl-T/HLS-IN</v>
      </c>
      <c r="R1175" s="12" t="n">
        <v>1.5</v>
      </c>
      <c r="S1175" s="12" t="n">
        <v>1.5</v>
      </c>
      <c r="T1175" s="4" t="str">
        <f aca="false">Def_Sistemas_Conectores_Cabos!$C$13</f>
        <v>Cabo multivias</v>
      </c>
      <c r="U1175" s="11" t="s">
        <v>116</v>
      </c>
      <c r="V1175" s="13"/>
    </row>
    <row r="1176" customFormat="false" ht="15.75" hidden="true" customHeight="true" outlineLevel="0" collapsed="false">
      <c r="A1176" s="4" t="str">
        <f aca="false">Def_Sistemas_Conectores_Cabos!$A$3</f>
        <v>Diagnóstico</v>
      </c>
      <c r="B1176" s="5" t="str">
        <f aca="false">Datas_Entregas!$A$3</f>
        <v>BTS/Anel</v>
      </c>
      <c r="C1176" s="6" t="n">
        <f aca="false" t="array" ref="C1176:C1176">INDEX(Datas_Entregas!$B$2:$B$100, MATCH(B1176, Datas_Entregas!$A$2:$A$100, 0), 1)</f>
        <v>43296</v>
      </c>
      <c r="D1176" s="5" t="str">
        <f aca="false">Def_Status_Montagem!$A$2</f>
        <v>A verificar</v>
      </c>
      <c r="E1176" s="4" t="str">
        <f aca="false">Def_Status_Montagem!$B$5</f>
        <v>DIG</v>
      </c>
      <c r="F1176" s="7" t="str">
        <f aca="false" t="array" ref="F1176:F1176">INDEX(Def_Instancias_Equipamentos!$F$2:$F$4986, MATCH(K1176, Def_Instancias_Equipamentos!$D$2:$D$4986, 0), 1)</f>
        <v>Túnel (Anel)</v>
      </c>
      <c r="G1176" s="8" t="str">
        <f aca="false" t="array" ref="G1176:G1176">INDEX(Def_Instancias_Equipamentos!$F$2:$F$4986, MATCH(L1176, Def_Instancias_Equipamentos!$D$2:$D$4986, 0), 1)</f>
        <v>Túnel (Anel)</v>
      </c>
      <c r="H1176" s="7" t="str">
        <f aca="false" t="array" ref="H1176:H1176">INDEX(Def_Instancias_Equipamentos!$E$2:$E$4986, MATCH(K1176, Def_Instancias_Equipamentos!$D$2:$D$4986, 0), 1)</f>
        <v>SI-01SA</v>
      </c>
      <c r="I1176" s="8" t="str">
        <f aca="false" t="array" ref="I1176:I1176">INDEX(Def_Instancias_Equipamentos!$E$2:$E$4986, MATCH(L1176, Def_Instancias_Equipamentos!$D$2:$D$4986, 0), 1)</f>
        <v>SI-01SA</v>
      </c>
      <c r="J1176" s="8" t="str">
        <f aca="false">IF(H1176=I1176, "INTERNO", "EXTERNO")</f>
        <v>INTERNO</v>
      </c>
      <c r="K1176" s="9" t="str">
        <f aca="false">Def_Instancias_Equipamentos!$D$293</f>
        <v>SI-01SA:DI-ScrapVCtrl-T</v>
      </c>
      <c r="L1176" s="4" t="str">
        <f aca="false">Def_Instancias_Equipamentos!$D$293</f>
        <v>SI-01SA:DI-ScrapVCtrl-T</v>
      </c>
      <c r="M1176" s="10" t="s">
        <v>109</v>
      </c>
      <c r="N1176" s="11" t="s">
        <v>110</v>
      </c>
      <c r="O1176" s="9" t="str">
        <f aca="false">Def_Sistemas_Conectores_Cabos!$B$20</f>
        <v>Micro-fit 2 vias fêmea</v>
      </c>
      <c r="P1176" s="4" t="str">
        <f aca="false">Def_Sistemas_Conectores_Cabos!$B$20</f>
        <v>Micro-fit 2 vias fêmea</v>
      </c>
      <c r="Q1176" s="8" t="str">
        <f aca="false">K1176&amp;"/"&amp;M1176&amp;CHAR(10)&amp;L1176&amp;"/"&amp;N1176</f>
        <v>SI-01SA:DI-ScrapVCtrl-T/LLS-OUT
SI-01SA:DI-ScrapVCtrl-T/LLS-IN</v>
      </c>
      <c r="R1176" s="12" t="n">
        <v>1.5</v>
      </c>
      <c r="S1176" s="12" t="n">
        <v>1.5</v>
      </c>
      <c r="T1176" s="4" t="str">
        <f aca="false">Def_Sistemas_Conectores_Cabos!$C$13</f>
        <v>Cabo multivias</v>
      </c>
      <c r="U1176" s="11" t="s">
        <v>117</v>
      </c>
      <c r="V1176" s="13"/>
    </row>
    <row r="1177" customFormat="false" ht="15.75" hidden="true" customHeight="true" outlineLevel="0" collapsed="false">
      <c r="A1177" s="4" t="str">
        <f aca="false">Def_Sistemas_Conectores_Cabos!$A$3</f>
        <v>Diagnóstico</v>
      </c>
      <c r="B1177" s="5" t="str">
        <f aca="false">Datas_Entregas!$A$3</f>
        <v>BTS/Anel</v>
      </c>
      <c r="C1177" s="6" t="n">
        <f aca="false" t="array" ref="C1177:C1177">INDEX(Datas_Entregas!$B$2:$B$100, MATCH(B1177, Datas_Entregas!$A$2:$A$100, 0), 1)</f>
        <v>43296</v>
      </c>
      <c r="D1177" s="5" t="str">
        <f aca="false">Def_Status_Montagem!$A$2</f>
        <v>A verificar</v>
      </c>
      <c r="E1177" s="4" t="str">
        <f aca="false">Def_Status_Montagem!$B$5</f>
        <v>DIG</v>
      </c>
      <c r="F1177" s="7" t="str">
        <f aca="false" t="array" ref="F1177:F1177">INDEX(Def_Instancias_Equipamentos!$F$2:$F$4986, MATCH(K1177, Def_Instancias_Equipamentos!$D$2:$D$4986, 0), 1)</f>
        <v>Túnel (Anel)</v>
      </c>
      <c r="G1177" s="8" t="str">
        <f aca="false" t="array" ref="G1177:G1177">INDEX(Def_Instancias_Equipamentos!$F$2:$F$4986, MATCH(L1177, Def_Instancias_Equipamentos!$D$2:$D$4986, 0), 1)</f>
        <v>Túnel (Anel)</v>
      </c>
      <c r="H1177" s="7" t="str">
        <f aca="false" t="array" ref="H1177:H1177">INDEX(Def_Instancias_Equipamentos!$E$2:$E$4986, MATCH(K1177, Def_Instancias_Equipamentos!$D$2:$D$4986, 0), 1)</f>
        <v>SI-01SA</v>
      </c>
      <c r="I1177" s="8" t="str">
        <f aca="false" t="array" ref="I1177:I1177">INDEX(Def_Instancias_Equipamentos!$E$2:$E$4986, MATCH(L1177, Def_Instancias_Equipamentos!$D$2:$D$4986, 0), 1)</f>
        <v>SI-01SA</v>
      </c>
      <c r="J1177" s="8" t="str">
        <f aca="false">IF(H1177=I1177, "INTERNO", "EXTERNO")</f>
        <v>INTERNO</v>
      </c>
      <c r="K1177" s="9" t="str">
        <f aca="false">Def_Instancias_Equipamentos!$D$293</f>
        <v>SI-01SA:DI-ScrapVCtrl-T</v>
      </c>
      <c r="L1177" s="4" t="str">
        <f aca="false">Def_Instancias_Equipamentos!$D$293</f>
        <v>SI-01SA:DI-ScrapVCtrl-T</v>
      </c>
      <c r="M1177" s="10" t="s">
        <v>112</v>
      </c>
      <c r="N1177" s="11" t="s">
        <v>113</v>
      </c>
      <c r="O1177" s="9" t="str">
        <f aca="false">Def_Sistemas_Conectores_Cabos!$B$18</f>
        <v>Micro-fit 4 vias fêmea</v>
      </c>
      <c r="P1177" s="4" t="str">
        <f aca="false">Def_Sistemas_Conectores_Cabos!$B$18</f>
        <v>Micro-fit 4 vias fêmea</v>
      </c>
      <c r="Q1177" s="8" t="str">
        <f aca="false">K1177&amp;"/"&amp;M1177&amp;CHAR(10)&amp;L1177&amp;"/"&amp;N1177</f>
        <v>SI-01SA:DI-ScrapVCtrl-T/MTR-OUT
SI-01SA:DI-ScrapVCtrl-T/MTR-IN</v>
      </c>
      <c r="R1177" s="12" t="n">
        <v>1.5</v>
      </c>
      <c r="S1177" s="12" t="n">
        <v>1.5</v>
      </c>
      <c r="T1177" s="4" t="str">
        <f aca="false">Def_Sistemas_Conectores_Cabos!$C$13</f>
        <v>Cabo multivias</v>
      </c>
      <c r="U1177" s="11" t="s">
        <v>118</v>
      </c>
      <c r="V1177" s="13"/>
    </row>
    <row r="1178" customFormat="false" ht="15.75" hidden="true" customHeight="true" outlineLevel="0" collapsed="false">
      <c r="A1178" s="4" t="str">
        <f aca="false">Def_Sistemas_Conectores_Cabos!$A$3</f>
        <v>Diagnóstico</v>
      </c>
      <c r="B1178" s="5" t="str">
        <f aca="false">Datas_Entregas!$A$2</f>
        <v>Booster/LTB</v>
      </c>
      <c r="C1178" s="6" t="n">
        <f aca="false" t="array" ref="C1178:C1178">INDEX(Datas_Entregas!$B$2:$B$100, MATCH(B1178, Datas_Entregas!$A$2:$A$100, 0), 1)</f>
        <v>43266</v>
      </c>
      <c r="D1178" s="5" t="str">
        <f aca="false">Def_Status_Montagem!$A$2</f>
        <v>A verificar</v>
      </c>
      <c r="E1178" s="4" t="str">
        <f aca="false">Def_Status_Montagem!$B$5</f>
        <v>DIG</v>
      </c>
      <c r="F1178" s="7" t="str">
        <f aca="false" t="array" ref="F1178:F1178">INDEX(Def_Instancias_Equipamentos!$F$2:$F$4986, MATCH(K1178, Def_Instancias_Equipamentos!$D$2:$D$4986, 0), 1)</f>
        <v>Túnel (LTB)</v>
      </c>
      <c r="G1178" s="8" t="str">
        <f aca="false" t="array" ref="G1178:G1178">INDEX(Def_Instancias_Equipamentos!$F$2:$F$4986, MATCH(L1178, Def_Instancias_Equipamentos!$D$2:$D$4986, 0), 1)</f>
        <v>Túnel (LTB)</v>
      </c>
      <c r="H1178" s="7" t="str">
        <f aca="false" t="array" ref="H1178:H1178">INDEX(Def_Instancias_Equipamentos!$E$2:$E$4986, MATCH(K1178, Def_Instancias_Equipamentos!$D$2:$D$4986, 0), 1)</f>
        <v>TB-01</v>
      </c>
      <c r="I1178" s="8" t="str">
        <f aca="false" t="array" ref="I1178:I1178">INDEX(Def_Instancias_Equipamentos!$E$2:$E$4986, MATCH(L1178, Def_Instancias_Equipamentos!$D$2:$D$4986, 0), 1)</f>
        <v>TB-01</v>
      </c>
      <c r="J1178" s="8" t="str">
        <f aca="false">IF(H1178=I1178, "INTERNO", "EXTERNO")</f>
        <v>INTERNO</v>
      </c>
      <c r="K1178" s="9" t="str">
        <f aca="false">Def_Instancias_Equipamentos!$D$187</f>
        <v>TB-01:DI-ScrnCtrl-1</v>
      </c>
      <c r="L1178" s="4" t="str">
        <f aca="false">Def_Instancias_Equipamentos!$D$187</f>
        <v>TB-01:DI-ScrnCtrl-1</v>
      </c>
      <c r="M1178" s="10" t="s">
        <v>100</v>
      </c>
      <c r="N1178" s="11" t="s">
        <v>101</v>
      </c>
      <c r="O1178" s="9" t="str">
        <f aca="false">Def_Sistemas_Conectores_Cabos!$B$15</f>
        <v>DB15 HD (DE15)</v>
      </c>
      <c r="P1178" s="4" t="str">
        <f aca="false">Def_Sistemas_Conectores_Cabos!$B$22</f>
        <v>Header 2.54 mm fêmea</v>
      </c>
      <c r="Q1178" s="8" t="str">
        <f aca="false">K1178&amp;"/"&amp;M1178&amp;CHAR(10)&amp;L1178&amp;"/"&amp;N1178</f>
        <v>TB-01:DI-ScrnCtrl-1/ENCODER
TB-01:DI-ScrnCtrl-1/ENCODER-OUT</v>
      </c>
      <c r="R1178" s="12" t="n">
        <v>1.5</v>
      </c>
      <c r="S1178" s="12" t="n">
        <v>1.5</v>
      </c>
      <c r="T1178" s="4" t="str">
        <f aca="false">Def_Sistemas_Conectores_Cabos!$C$13</f>
        <v>Cabo multivias</v>
      </c>
      <c r="U1178" s="11" t="s">
        <v>102</v>
      </c>
      <c r="V1178" s="13"/>
    </row>
    <row r="1179" customFormat="false" ht="15.75" hidden="true" customHeight="true" outlineLevel="0" collapsed="false">
      <c r="A1179" s="4" t="str">
        <f aca="false">Def_Sistemas_Conectores_Cabos!$A$3</f>
        <v>Diagnóstico</v>
      </c>
      <c r="B1179" s="5" t="str">
        <f aca="false">Datas_Entregas!$A$2</f>
        <v>Booster/LTB</v>
      </c>
      <c r="C1179" s="6" t="n">
        <f aca="false" t="array" ref="C1179:C1179">INDEX(Datas_Entregas!$B$2:$B$100, MATCH(B1179, Datas_Entregas!$A$2:$A$100, 0), 1)</f>
        <v>43266</v>
      </c>
      <c r="D1179" s="5" t="str">
        <f aca="false">Def_Status_Montagem!$A$2</f>
        <v>A verificar</v>
      </c>
      <c r="E1179" s="4" t="str">
        <f aca="false">Def_Status_Montagem!$B$5</f>
        <v>DIG</v>
      </c>
      <c r="F1179" s="7" t="str">
        <f aca="false" t="array" ref="F1179:F1179">INDEX(Def_Instancias_Equipamentos!$F$2:$F$4986, MATCH(K1179, Def_Instancias_Equipamentos!$D$2:$D$4986, 0), 1)</f>
        <v>Túnel (LTB)</v>
      </c>
      <c r="G1179" s="8" t="str">
        <f aca="false" t="array" ref="G1179:G1179">INDEX(Def_Instancias_Equipamentos!$F$2:$F$4986, MATCH(L1179, Def_Instancias_Equipamentos!$D$2:$D$4986, 0), 1)</f>
        <v>Túnel (LTB)</v>
      </c>
      <c r="H1179" s="7" t="str">
        <f aca="false" t="array" ref="H1179:H1179">INDEX(Def_Instancias_Equipamentos!$E$2:$E$4986, MATCH(K1179, Def_Instancias_Equipamentos!$D$2:$D$4986, 0), 1)</f>
        <v>TB-01</v>
      </c>
      <c r="I1179" s="8" t="str">
        <f aca="false" t="array" ref="I1179:I1179">INDEX(Def_Instancias_Equipamentos!$E$2:$E$4986, MATCH(L1179, Def_Instancias_Equipamentos!$D$2:$D$4986, 0), 1)</f>
        <v>TB-01</v>
      </c>
      <c r="J1179" s="8" t="str">
        <f aca="false">IF(H1179=I1179, "INTERNO", "EXTERNO")</f>
        <v>INTERNO</v>
      </c>
      <c r="K1179" s="9" t="str">
        <f aca="false">Def_Instancias_Equipamentos!$D$187</f>
        <v>TB-01:DI-ScrnCtrl-1</v>
      </c>
      <c r="L1179" s="4" t="str">
        <f aca="false">Def_Instancias_Equipamentos!$D$187</f>
        <v>TB-01:DI-ScrnCtrl-1</v>
      </c>
      <c r="M1179" s="10" t="s">
        <v>103</v>
      </c>
      <c r="N1179" s="11" t="s">
        <v>104</v>
      </c>
      <c r="O1179" s="9" t="str">
        <f aca="false">Def_Sistemas_Conectores_Cabos!$B$20</f>
        <v>Micro-fit 2 vias fêmea</v>
      </c>
      <c r="P1179" s="4" t="str">
        <f aca="false">Def_Sistemas_Conectores_Cabos!$B$20</f>
        <v>Micro-fit 2 vias fêmea</v>
      </c>
      <c r="Q1179" s="8" t="str">
        <f aca="false">K1179&amp;"/"&amp;M1179&amp;CHAR(10)&amp;L1179&amp;"/"&amp;N1179</f>
        <v>TB-01:DI-ScrnCtrl-1/HLS-OUT
TB-01:DI-ScrnCtrl-1/HLS-IN</v>
      </c>
      <c r="R1179" s="12" t="n">
        <v>1.5</v>
      </c>
      <c r="S1179" s="12" t="n">
        <v>1.5</v>
      </c>
      <c r="T1179" s="4" t="str">
        <f aca="false">Def_Sistemas_Conectores_Cabos!$C$13</f>
        <v>Cabo multivias</v>
      </c>
      <c r="U1179" s="11" t="s">
        <v>105</v>
      </c>
      <c r="V1179" s="13"/>
    </row>
    <row r="1180" customFormat="false" ht="15.75" hidden="true" customHeight="true" outlineLevel="0" collapsed="false">
      <c r="A1180" s="4" t="str">
        <f aca="false">Def_Sistemas_Conectores_Cabos!$A$3</f>
        <v>Diagnóstico</v>
      </c>
      <c r="B1180" s="5" t="str">
        <f aca="false">Datas_Entregas!$A$2</f>
        <v>Booster/LTB</v>
      </c>
      <c r="C1180" s="6" t="n">
        <f aca="false" t="array" ref="C1180:C1180">INDEX(Datas_Entregas!$B$2:$B$100, MATCH(B1180, Datas_Entregas!$A$2:$A$100, 0), 1)</f>
        <v>43266</v>
      </c>
      <c r="D1180" s="5" t="str">
        <f aca="false">Def_Status_Montagem!$A$2</f>
        <v>A verificar</v>
      </c>
      <c r="E1180" s="4" t="str">
        <f aca="false">Def_Status_Montagem!$B$5</f>
        <v>DIG</v>
      </c>
      <c r="F1180" s="7" t="str">
        <f aca="false" t="array" ref="F1180:F1180">INDEX(Def_Instancias_Equipamentos!$F$2:$F$4986, MATCH(K1180, Def_Instancias_Equipamentos!$D$2:$D$4986, 0), 1)</f>
        <v>Túnel (LTB)</v>
      </c>
      <c r="G1180" s="8" t="str">
        <f aca="false" t="array" ref="G1180:G1180">INDEX(Def_Instancias_Equipamentos!$F$2:$F$4986, MATCH(L1180, Def_Instancias_Equipamentos!$D$2:$D$4986, 0), 1)</f>
        <v>Túnel (LTB)</v>
      </c>
      <c r="H1180" s="7" t="str">
        <f aca="false" t="array" ref="H1180:H1180">INDEX(Def_Instancias_Equipamentos!$E$2:$E$4986, MATCH(K1180, Def_Instancias_Equipamentos!$D$2:$D$4986, 0), 1)</f>
        <v>TB-01</v>
      </c>
      <c r="I1180" s="8" t="str">
        <f aca="false" t="array" ref="I1180:I1180">INDEX(Def_Instancias_Equipamentos!$E$2:$E$4986, MATCH(L1180, Def_Instancias_Equipamentos!$D$2:$D$4986, 0), 1)</f>
        <v>TB-01</v>
      </c>
      <c r="J1180" s="8" t="str">
        <f aca="false">IF(H1180=I1180, "INTERNO", "EXTERNO")</f>
        <v>INTERNO</v>
      </c>
      <c r="K1180" s="9" t="str">
        <f aca="false">Def_Instancias_Equipamentos!$D$187</f>
        <v>TB-01:DI-ScrnCtrl-1</v>
      </c>
      <c r="L1180" s="4" t="str">
        <f aca="false">Def_Instancias_Equipamentos!$D$187</f>
        <v>TB-01:DI-ScrnCtrl-1</v>
      </c>
      <c r="M1180" s="10" t="s">
        <v>106</v>
      </c>
      <c r="N1180" s="11" t="s">
        <v>107</v>
      </c>
      <c r="O1180" s="9" t="str">
        <f aca="false">Def_Sistemas_Conectores_Cabos!$B$20</f>
        <v>Micro-fit 2 vias fêmea</v>
      </c>
      <c r="P1180" s="4" t="str">
        <f aca="false">Def_Sistemas_Conectores_Cabos!$B$20</f>
        <v>Micro-fit 2 vias fêmea</v>
      </c>
      <c r="Q1180" s="8" t="str">
        <f aca="false">K1180&amp;"/"&amp;M1180&amp;CHAR(10)&amp;L1180&amp;"/"&amp;N1180</f>
        <v>TB-01:DI-ScrnCtrl-1/LED-OUT
TB-01:DI-ScrnCtrl-1/LED-IN</v>
      </c>
      <c r="R1180" s="12" t="n">
        <v>1.5</v>
      </c>
      <c r="S1180" s="12" t="n">
        <v>1.5</v>
      </c>
      <c r="T1180" s="4" t="str">
        <f aca="false">Def_Sistemas_Conectores_Cabos!$C$13</f>
        <v>Cabo multivias</v>
      </c>
      <c r="U1180" s="11" t="s">
        <v>108</v>
      </c>
      <c r="V1180" s="13"/>
    </row>
    <row r="1181" customFormat="false" ht="15.75" hidden="true" customHeight="true" outlineLevel="0" collapsed="false">
      <c r="A1181" s="4" t="str">
        <f aca="false">Def_Sistemas_Conectores_Cabos!$A$3</f>
        <v>Diagnóstico</v>
      </c>
      <c r="B1181" s="5" t="str">
        <f aca="false">Datas_Entregas!$A$2</f>
        <v>Booster/LTB</v>
      </c>
      <c r="C1181" s="6" t="n">
        <f aca="false" t="array" ref="C1181:C1181">INDEX(Datas_Entregas!$B$2:$B$100, MATCH(B1181, Datas_Entregas!$A$2:$A$100, 0), 1)</f>
        <v>43266</v>
      </c>
      <c r="D1181" s="5" t="str">
        <f aca="false">Def_Status_Montagem!$A$2</f>
        <v>A verificar</v>
      </c>
      <c r="E1181" s="4" t="str">
        <f aca="false">Def_Status_Montagem!$B$5</f>
        <v>DIG</v>
      </c>
      <c r="F1181" s="7" t="str">
        <f aca="false" t="array" ref="F1181:F1181">INDEX(Def_Instancias_Equipamentos!$F$2:$F$4986, MATCH(K1181, Def_Instancias_Equipamentos!$D$2:$D$4986, 0), 1)</f>
        <v>Túnel (LTB)</v>
      </c>
      <c r="G1181" s="8" t="str">
        <f aca="false" t="array" ref="G1181:G1181">INDEX(Def_Instancias_Equipamentos!$F$2:$F$4986, MATCH(L1181, Def_Instancias_Equipamentos!$D$2:$D$4986, 0), 1)</f>
        <v>Túnel (LTB)</v>
      </c>
      <c r="H1181" s="7" t="str">
        <f aca="false" t="array" ref="H1181:H1181">INDEX(Def_Instancias_Equipamentos!$E$2:$E$4986, MATCH(K1181, Def_Instancias_Equipamentos!$D$2:$D$4986, 0), 1)</f>
        <v>TB-01</v>
      </c>
      <c r="I1181" s="8" t="str">
        <f aca="false" t="array" ref="I1181:I1181">INDEX(Def_Instancias_Equipamentos!$E$2:$E$4986, MATCH(L1181, Def_Instancias_Equipamentos!$D$2:$D$4986, 0), 1)</f>
        <v>TB-01</v>
      </c>
      <c r="J1181" s="8" t="str">
        <f aca="false">IF(H1181=I1181, "INTERNO", "EXTERNO")</f>
        <v>INTERNO</v>
      </c>
      <c r="K1181" s="9" t="str">
        <f aca="false">Def_Instancias_Equipamentos!$D$187</f>
        <v>TB-01:DI-ScrnCtrl-1</v>
      </c>
      <c r="L1181" s="4" t="str">
        <f aca="false">Def_Instancias_Equipamentos!$D$187</f>
        <v>TB-01:DI-ScrnCtrl-1</v>
      </c>
      <c r="M1181" s="10" t="s">
        <v>109</v>
      </c>
      <c r="N1181" s="11" t="s">
        <v>110</v>
      </c>
      <c r="O1181" s="9" t="str">
        <f aca="false">Def_Sistemas_Conectores_Cabos!$B$20</f>
        <v>Micro-fit 2 vias fêmea</v>
      </c>
      <c r="P1181" s="4" t="str">
        <f aca="false">Def_Sistemas_Conectores_Cabos!$B$20</f>
        <v>Micro-fit 2 vias fêmea</v>
      </c>
      <c r="Q1181" s="8" t="str">
        <f aca="false">K1181&amp;"/"&amp;M1181&amp;CHAR(10)&amp;L1181&amp;"/"&amp;N1181</f>
        <v>TB-01:DI-ScrnCtrl-1/LLS-OUT
TB-01:DI-ScrnCtrl-1/LLS-IN</v>
      </c>
      <c r="R1181" s="12" t="n">
        <v>1.5</v>
      </c>
      <c r="S1181" s="12" t="n">
        <v>1.5</v>
      </c>
      <c r="T1181" s="4" t="str">
        <f aca="false">Def_Sistemas_Conectores_Cabos!$C$13</f>
        <v>Cabo multivias</v>
      </c>
      <c r="U1181" s="11" t="s">
        <v>111</v>
      </c>
      <c r="V1181" s="13"/>
    </row>
    <row r="1182" customFormat="false" ht="15.75" hidden="true" customHeight="true" outlineLevel="0" collapsed="false">
      <c r="A1182" s="4" t="str">
        <f aca="false">Def_Sistemas_Conectores_Cabos!$A$3</f>
        <v>Diagnóstico</v>
      </c>
      <c r="B1182" s="5" t="str">
        <f aca="false">Datas_Entregas!$A$2</f>
        <v>Booster/LTB</v>
      </c>
      <c r="C1182" s="6" t="n">
        <f aca="false" t="array" ref="C1182:C1182">INDEX(Datas_Entregas!$B$2:$B$100, MATCH(B1182, Datas_Entregas!$A$2:$A$100, 0), 1)</f>
        <v>43266</v>
      </c>
      <c r="D1182" s="5" t="str">
        <f aca="false">Def_Status_Montagem!$A$2</f>
        <v>A verificar</v>
      </c>
      <c r="E1182" s="4" t="str">
        <f aca="false">Def_Status_Montagem!$B$5</f>
        <v>DIG</v>
      </c>
      <c r="F1182" s="7" t="str">
        <f aca="false" t="array" ref="F1182:F1182">INDEX(Def_Instancias_Equipamentos!$F$2:$F$4986, MATCH(K1182, Def_Instancias_Equipamentos!$D$2:$D$4986, 0), 1)</f>
        <v>Túnel (LTB)</v>
      </c>
      <c r="G1182" s="8" t="str">
        <f aca="false" t="array" ref="G1182:G1182">INDEX(Def_Instancias_Equipamentos!$F$2:$F$4986, MATCH(L1182, Def_Instancias_Equipamentos!$D$2:$D$4986, 0), 1)</f>
        <v>Túnel (LTB)</v>
      </c>
      <c r="H1182" s="7" t="str">
        <f aca="false" t="array" ref="H1182:H1182">INDEX(Def_Instancias_Equipamentos!$E$2:$E$4986, MATCH(K1182, Def_Instancias_Equipamentos!$D$2:$D$4986, 0), 1)</f>
        <v>TB-01</v>
      </c>
      <c r="I1182" s="8" t="str">
        <f aca="false" t="array" ref="I1182:I1182">INDEX(Def_Instancias_Equipamentos!$E$2:$E$4986, MATCH(L1182, Def_Instancias_Equipamentos!$D$2:$D$4986, 0), 1)</f>
        <v>TB-01</v>
      </c>
      <c r="J1182" s="8" t="str">
        <f aca="false">IF(H1182=I1182, "INTERNO", "EXTERNO")</f>
        <v>INTERNO</v>
      </c>
      <c r="K1182" s="9" t="str">
        <f aca="false">Def_Instancias_Equipamentos!$D$187</f>
        <v>TB-01:DI-ScrnCtrl-1</v>
      </c>
      <c r="L1182" s="4" t="str">
        <f aca="false">Def_Instancias_Equipamentos!$D$187</f>
        <v>TB-01:DI-ScrnCtrl-1</v>
      </c>
      <c r="M1182" s="10" t="s">
        <v>112</v>
      </c>
      <c r="N1182" s="11" t="s">
        <v>113</v>
      </c>
      <c r="O1182" s="9" t="str">
        <f aca="false">Def_Sistemas_Conectores_Cabos!$B$18</f>
        <v>Micro-fit 4 vias fêmea</v>
      </c>
      <c r="P1182" s="4" t="str">
        <f aca="false">Def_Sistemas_Conectores_Cabos!$B$18</f>
        <v>Micro-fit 4 vias fêmea</v>
      </c>
      <c r="Q1182" s="8" t="str">
        <f aca="false">K1182&amp;"/"&amp;M1182&amp;CHAR(10)&amp;L1182&amp;"/"&amp;N1182</f>
        <v>TB-01:DI-ScrnCtrl-1/MTR-OUT
TB-01:DI-ScrnCtrl-1/MTR-IN</v>
      </c>
      <c r="R1182" s="12" t="n">
        <v>1.5</v>
      </c>
      <c r="S1182" s="12" t="n">
        <v>1.5</v>
      </c>
      <c r="T1182" s="4" t="str">
        <f aca="false">Def_Sistemas_Conectores_Cabos!$C$13</f>
        <v>Cabo multivias</v>
      </c>
      <c r="U1182" s="11" t="s">
        <v>114</v>
      </c>
      <c r="V1182" s="13"/>
    </row>
    <row r="1183" customFormat="false" ht="15.75" hidden="true" customHeight="true" outlineLevel="0" collapsed="false">
      <c r="A1183" s="4" t="str">
        <f aca="false">Def_Sistemas_Conectores_Cabos!$A$3</f>
        <v>Diagnóstico</v>
      </c>
      <c r="B1183" s="5" t="str">
        <f aca="false">Datas_Entregas!$A$2</f>
        <v>Booster/LTB</v>
      </c>
      <c r="C1183" s="6" t="n">
        <f aca="false" t="array" ref="C1183:C1183">INDEX(Datas_Entregas!$B$2:$B$100, MATCH(B1183, Datas_Entregas!$A$2:$A$100, 0), 1)</f>
        <v>43266</v>
      </c>
      <c r="D1183" s="5" t="str">
        <f aca="false">Def_Status_Montagem!$A$2</f>
        <v>A verificar</v>
      </c>
      <c r="E1183" s="4" t="str">
        <f aca="false">Def_Status_Montagem!$B$5</f>
        <v>DIG</v>
      </c>
      <c r="F1183" s="7" t="str">
        <f aca="false" t="array" ref="F1183:F1183">INDEX(Def_Instancias_Equipamentos!$F$2:$F$4986, MATCH(K1183, Def_Instancias_Equipamentos!$D$2:$D$4986, 0), 1)</f>
        <v>Túnel (LTB)</v>
      </c>
      <c r="G1183" s="8" t="str">
        <f aca="false" t="array" ref="G1183:G1183">INDEX(Def_Instancias_Equipamentos!$F$2:$F$4986, MATCH(L1183, Def_Instancias_Equipamentos!$D$2:$D$4986, 0), 1)</f>
        <v>Túnel (LTB)</v>
      </c>
      <c r="H1183" s="7" t="str">
        <f aca="false" t="array" ref="H1183:H1183">INDEX(Def_Instancias_Equipamentos!$E$2:$E$4986, MATCH(K1183, Def_Instancias_Equipamentos!$D$2:$D$4986, 0), 1)</f>
        <v>TB-01</v>
      </c>
      <c r="I1183" s="8" t="str">
        <f aca="false" t="array" ref="I1183:I1183">INDEX(Def_Instancias_Equipamentos!$E$2:$E$4986, MATCH(L1183, Def_Instancias_Equipamentos!$D$2:$D$4986, 0), 1)</f>
        <v>TB-01</v>
      </c>
      <c r="J1183" s="8" t="str">
        <f aca="false">IF(H1183=I1183, "INTERNO", "EXTERNO")</f>
        <v>INTERNO</v>
      </c>
      <c r="K1183" s="9" t="str">
        <f aca="false">Def_Instancias_Equipamentos!$D$188</f>
        <v>TB-01:DI-ScrnCtrl-2</v>
      </c>
      <c r="L1183" s="4" t="str">
        <f aca="false">Def_Instancias_Equipamentos!$D$188</f>
        <v>TB-01:DI-ScrnCtrl-2</v>
      </c>
      <c r="M1183" s="10" t="s">
        <v>100</v>
      </c>
      <c r="N1183" s="11" t="s">
        <v>101</v>
      </c>
      <c r="O1183" s="9" t="str">
        <f aca="false">Def_Sistemas_Conectores_Cabos!$B$15</f>
        <v>DB15 HD (DE15)</v>
      </c>
      <c r="P1183" s="4" t="str">
        <f aca="false">Def_Sistemas_Conectores_Cabos!$B$22</f>
        <v>Header 2.54 mm fêmea</v>
      </c>
      <c r="Q1183" s="8" t="str">
        <f aca="false">K1183&amp;"/"&amp;M1183&amp;CHAR(10)&amp;L1183&amp;"/"&amp;N1183</f>
        <v>TB-01:DI-ScrnCtrl-2/ENCODER
TB-01:DI-ScrnCtrl-2/ENCODER-OUT</v>
      </c>
      <c r="R1183" s="12" t="n">
        <v>1.5</v>
      </c>
      <c r="S1183" s="12" t="n">
        <v>1.5</v>
      </c>
      <c r="T1183" s="4" t="str">
        <f aca="false">Def_Sistemas_Conectores_Cabos!$C$13</f>
        <v>Cabo multivias</v>
      </c>
      <c r="U1183" s="11" t="s">
        <v>102</v>
      </c>
      <c r="V1183" s="13"/>
    </row>
    <row r="1184" customFormat="false" ht="15.75" hidden="true" customHeight="true" outlineLevel="0" collapsed="false">
      <c r="A1184" s="4" t="str">
        <f aca="false">Def_Sistemas_Conectores_Cabos!$A$3</f>
        <v>Diagnóstico</v>
      </c>
      <c r="B1184" s="5" t="str">
        <f aca="false">Datas_Entregas!$A$2</f>
        <v>Booster/LTB</v>
      </c>
      <c r="C1184" s="6" t="n">
        <f aca="false" t="array" ref="C1184:C1184">INDEX(Datas_Entregas!$B$2:$B$100, MATCH(B1184, Datas_Entregas!$A$2:$A$100, 0), 1)</f>
        <v>43266</v>
      </c>
      <c r="D1184" s="5" t="str">
        <f aca="false">Def_Status_Montagem!$A$2</f>
        <v>A verificar</v>
      </c>
      <c r="E1184" s="4" t="str">
        <f aca="false">Def_Status_Montagem!$B$5</f>
        <v>DIG</v>
      </c>
      <c r="F1184" s="7" t="str">
        <f aca="false" t="array" ref="F1184:F1184">INDEX(Def_Instancias_Equipamentos!$F$2:$F$4986, MATCH(K1184, Def_Instancias_Equipamentos!$D$2:$D$4986, 0), 1)</f>
        <v>Túnel (LTB)</v>
      </c>
      <c r="G1184" s="8" t="str">
        <f aca="false" t="array" ref="G1184:G1184">INDEX(Def_Instancias_Equipamentos!$F$2:$F$4986, MATCH(L1184, Def_Instancias_Equipamentos!$D$2:$D$4986, 0), 1)</f>
        <v>Túnel (LTB)</v>
      </c>
      <c r="H1184" s="7" t="str">
        <f aca="false" t="array" ref="H1184:H1184">INDEX(Def_Instancias_Equipamentos!$E$2:$E$4986, MATCH(K1184, Def_Instancias_Equipamentos!$D$2:$D$4986, 0), 1)</f>
        <v>TB-01</v>
      </c>
      <c r="I1184" s="8" t="str">
        <f aca="false" t="array" ref="I1184:I1184">INDEX(Def_Instancias_Equipamentos!$E$2:$E$4986, MATCH(L1184, Def_Instancias_Equipamentos!$D$2:$D$4986, 0), 1)</f>
        <v>TB-01</v>
      </c>
      <c r="J1184" s="8" t="str">
        <f aca="false">IF(H1184=I1184, "INTERNO", "EXTERNO")</f>
        <v>INTERNO</v>
      </c>
      <c r="K1184" s="9" t="str">
        <f aca="false">Def_Instancias_Equipamentos!$D$188</f>
        <v>TB-01:DI-ScrnCtrl-2</v>
      </c>
      <c r="L1184" s="4" t="str">
        <f aca="false">Def_Instancias_Equipamentos!$D$188</f>
        <v>TB-01:DI-ScrnCtrl-2</v>
      </c>
      <c r="M1184" s="10" t="s">
        <v>103</v>
      </c>
      <c r="N1184" s="11" t="s">
        <v>104</v>
      </c>
      <c r="O1184" s="9" t="str">
        <f aca="false">Def_Sistemas_Conectores_Cabos!$B$20</f>
        <v>Micro-fit 2 vias fêmea</v>
      </c>
      <c r="P1184" s="4" t="str">
        <f aca="false">Def_Sistemas_Conectores_Cabos!$B$20</f>
        <v>Micro-fit 2 vias fêmea</v>
      </c>
      <c r="Q1184" s="8" t="str">
        <f aca="false">K1184&amp;"/"&amp;M1184&amp;CHAR(10)&amp;L1184&amp;"/"&amp;N1184</f>
        <v>TB-01:DI-ScrnCtrl-2/HLS-OUT
TB-01:DI-ScrnCtrl-2/HLS-IN</v>
      </c>
      <c r="R1184" s="12" t="n">
        <v>1.5</v>
      </c>
      <c r="S1184" s="12" t="n">
        <v>1.5</v>
      </c>
      <c r="T1184" s="4" t="str">
        <f aca="false">Def_Sistemas_Conectores_Cabos!$C$13</f>
        <v>Cabo multivias</v>
      </c>
      <c r="U1184" s="11" t="s">
        <v>105</v>
      </c>
      <c r="V1184" s="13"/>
    </row>
    <row r="1185" customFormat="false" ht="15.75" hidden="true" customHeight="true" outlineLevel="0" collapsed="false">
      <c r="A1185" s="4" t="str">
        <f aca="false">Def_Sistemas_Conectores_Cabos!$A$3</f>
        <v>Diagnóstico</v>
      </c>
      <c r="B1185" s="5" t="str">
        <f aca="false">Datas_Entregas!$A$2</f>
        <v>Booster/LTB</v>
      </c>
      <c r="C1185" s="6" t="n">
        <f aca="false" t="array" ref="C1185:C1185">INDEX(Datas_Entregas!$B$2:$B$100, MATCH(B1185, Datas_Entregas!$A$2:$A$100, 0), 1)</f>
        <v>43266</v>
      </c>
      <c r="D1185" s="5" t="str">
        <f aca="false">Def_Status_Montagem!$A$2</f>
        <v>A verificar</v>
      </c>
      <c r="E1185" s="4" t="str">
        <f aca="false">Def_Status_Montagem!$B$5</f>
        <v>DIG</v>
      </c>
      <c r="F1185" s="7" t="str">
        <f aca="false" t="array" ref="F1185:F1185">INDEX(Def_Instancias_Equipamentos!$F$2:$F$4986, MATCH(K1185, Def_Instancias_Equipamentos!$D$2:$D$4986, 0), 1)</f>
        <v>Túnel (LTB)</v>
      </c>
      <c r="G1185" s="8" t="str">
        <f aca="false" t="array" ref="G1185:G1185">INDEX(Def_Instancias_Equipamentos!$F$2:$F$4986, MATCH(L1185, Def_Instancias_Equipamentos!$D$2:$D$4986, 0), 1)</f>
        <v>Túnel (LTB)</v>
      </c>
      <c r="H1185" s="7" t="str">
        <f aca="false" t="array" ref="H1185:H1185">INDEX(Def_Instancias_Equipamentos!$E$2:$E$4986, MATCH(K1185, Def_Instancias_Equipamentos!$D$2:$D$4986, 0), 1)</f>
        <v>TB-01</v>
      </c>
      <c r="I1185" s="8" t="str">
        <f aca="false" t="array" ref="I1185:I1185">INDEX(Def_Instancias_Equipamentos!$E$2:$E$4986, MATCH(L1185, Def_Instancias_Equipamentos!$D$2:$D$4986, 0), 1)</f>
        <v>TB-01</v>
      </c>
      <c r="J1185" s="8" t="str">
        <f aca="false">IF(H1185=I1185, "INTERNO", "EXTERNO")</f>
        <v>INTERNO</v>
      </c>
      <c r="K1185" s="9" t="str">
        <f aca="false">Def_Instancias_Equipamentos!$D$188</f>
        <v>TB-01:DI-ScrnCtrl-2</v>
      </c>
      <c r="L1185" s="4" t="str">
        <f aca="false">Def_Instancias_Equipamentos!$D$188</f>
        <v>TB-01:DI-ScrnCtrl-2</v>
      </c>
      <c r="M1185" s="10" t="s">
        <v>106</v>
      </c>
      <c r="N1185" s="11" t="s">
        <v>107</v>
      </c>
      <c r="O1185" s="9" t="str">
        <f aca="false">Def_Sistemas_Conectores_Cabos!$B$20</f>
        <v>Micro-fit 2 vias fêmea</v>
      </c>
      <c r="P1185" s="4" t="str">
        <f aca="false">Def_Sistemas_Conectores_Cabos!$B$20</f>
        <v>Micro-fit 2 vias fêmea</v>
      </c>
      <c r="Q1185" s="8" t="str">
        <f aca="false">K1185&amp;"/"&amp;M1185&amp;CHAR(10)&amp;L1185&amp;"/"&amp;N1185</f>
        <v>TB-01:DI-ScrnCtrl-2/LED-OUT
TB-01:DI-ScrnCtrl-2/LED-IN</v>
      </c>
      <c r="R1185" s="12" t="n">
        <v>1.5</v>
      </c>
      <c r="S1185" s="12" t="n">
        <v>1.5</v>
      </c>
      <c r="T1185" s="4" t="str">
        <f aca="false">Def_Sistemas_Conectores_Cabos!$C$13</f>
        <v>Cabo multivias</v>
      </c>
      <c r="U1185" s="11" t="s">
        <v>108</v>
      </c>
      <c r="V1185" s="13"/>
    </row>
    <row r="1186" customFormat="false" ht="15.75" hidden="true" customHeight="true" outlineLevel="0" collapsed="false">
      <c r="A1186" s="4" t="str">
        <f aca="false">Def_Sistemas_Conectores_Cabos!$A$3</f>
        <v>Diagnóstico</v>
      </c>
      <c r="B1186" s="5" t="str">
        <f aca="false">Datas_Entregas!$A$2</f>
        <v>Booster/LTB</v>
      </c>
      <c r="C1186" s="6" t="n">
        <f aca="false" t="array" ref="C1186:C1186">INDEX(Datas_Entregas!$B$2:$B$100, MATCH(B1186, Datas_Entregas!$A$2:$A$100, 0), 1)</f>
        <v>43266</v>
      </c>
      <c r="D1186" s="5" t="str">
        <f aca="false">Def_Status_Montagem!$A$2</f>
        <v>A verificar</v>
      </c>
      <c r="E1186" s="4" t="str">
        <f aca="false">Def_Status_Montagem!$B$5</f>
        <v>DIG</v>
      </c>
      <c r="F1186" s="7" t="str">
        <f aca="false" t="array" ref="F1186:F1186">INDEX(Def_Instancias_Equipamentos!$F$2:$F$4986, MATCH(K1186, Def_Instancias_Equipamentos!$D$2:$D$4986, 0), 1)</f>
        <v>Túnel (LTB)</v>
      </c>
      <c r="G1186" s="8" t="str">
        <f aca="false" t="array" ref="G1186:G1186">INDEX(Def_Instancias_Equipamentos!$F$2:$F$4986, MATCH(L1186, Def_Instancias_Equipamentos!$D$2:$D$4986, 0), 1)</f>
        <v>Túnel (LTB)</v>
      </c>
      <c r="H1186" s="7" t="str">
        <f aca="false" t="array" ref="H1186:H1186">INDEX(Def_Instancias_Equipamentos!$E$2:$E$4986, MATCH(K1186, Def_Instancias_Equipamentos!$D$2:$D$4986, 0), 1)</f>
        <v>TB-01</v>
      </c>
      <c r="I1186" s="8" t="str">
        <f aca="false" t="array" ref="I1186:I1186">INDEX(Def_Instancias_Equipamentos!$E$2:$E$4986, MATCH(L1186, Def_Instancias_Equipamentos!$D$2:$D$4986, 0), 1)</f>
        <v>TB-01</v>
      </c>
      <c r="J1186" s="8" t="str">
        <f aca="false">IF(H1186=I1186, "INTERNO", "EXTERNO")</f>
        <v>INTERNO</v>
      </c>
      <c r="K1186" s="9" t="str">
        <f aca="false">Def_Instancias_Equipamentos!$D$188</f>
        <v>TB-01:DI-ScrnCtrl-2</v>
      </c>
      <c r="L1186" s="4" t="str">
        <f aca="false">Def_Instancias_Equipamentos!$D$188</f>
        <v>TB-01:DI-ScrnCtrl-2</v>
      </c>
      <c r="M1186" s="10" t="s">
        <v>109</v>
      </c>
      <c r="N1186" s="11" t="s">
        <v>110</v>
      </c>
      <c r="O1186" s="9" t="str">
        <f aca="false">Def_Sistemas_Conectores_Cabos!$B$20</f>
        <v>Micro-fit 2 vias fêmea</v>
      </c>
      <c r="P1186" s="4" t="str">
        <f aca="false">Def_Sistemas_Conectores_Cabos!$B$20</f>
        <v>Micro-fit 2 vias fêmea</v>
      </c>
      <c r="Q1186" s="8" t="str">
        <f aca="false">K1186&amp;"/"&amp;M1186&amp;CHAR(10)&amp;L1186&amp;"/"&amp;N1186</f>
        <v>TB-01:DI-ScrnCtrl-2/LLS-OUT
TB-01:DI-ScrnCtrl-2/LLS-IN</v>
      </c>
      <c r="R1186" s="12" t="n">
        <v>1.5</v>
      </c>
      <c r="S1186" s="12" t="n">
        <v>1.5</v>
      </c>
      <c r="T1186" s="4" t="str">
        <f aca="false">Def_Sistemas_Conectores_Cabos!$C$13</f>
        <v>Cabo multivias</v>
      </c>
      <c r="U1186" s="11" t="s">
        <v>111</v>
      </c>
      <c r="V1186" s="13"/>
    </row>
    <row r="1187" customFormat="false" ht="15.75" hidden="true" customHeight="true" outlineLevel="0" collapsed="false">
      <c r="A1187" s="4" t="str">
        <f aca="false">Def_Sistemas_Conectores_Cabos!$A$3</f>
        <v>Diagnóstico</v>
      </c>
      <c r="B1187" s="5" t="str">
        <f aca="false">Datas_Entregas!$A$2</f>
        <v>Booster/LTB</v>
      </c>
      <c r="C1187" s="6" t="n">
        <f aca="false" t="array" ref="C1187:C1187">INDEX(Datas_Entregas!$B$2:$B$100, MATCH(B1187, Datas_Entregas!$A$2:$A$100, 0), 1)</f>
        <v>43266</v>
      </c>
      <c r="D1187" s="5" t="str">
        <f aca="false">Def_Status_Montagem!$A$2</f>
        <v>A verificar</v>
      </c>
      <c r="E1187" s="4" t="str">
        <f aca="false">Def_Status_Montagem!$B$5</f>
        <v>DIG</v>
      </c>
      <c r="F1187" s="7" t="str">
        <f aca="false" t="array" ref="F1187:F1187">INDEX(Def_Instancias_Equipamentos!$F$2:$F$4986, MATCH(K1187, Def_Instancias_Equipamentos!$D$2:$D$4986, 0), 1)</f>
        <v>Túnel (LTB)</v>
      </c>
      <c r="G1187" s="8" t="str">
        <f aca="false" t="array" ref="G1187:G1187">INDEX(Def_Instancias_Equipamentos!$F$2:$F$4986, MATCH(L1187, Def_Instancias_Equipamentos!$D$2:$D$4986, 0), 1)</f>
        <v>Túnel (LTB)</v>
      </c>
      <c r="H1187" s="7" t="str">
        <f aca="false" t="array" ref="H1187:H1187">INDEX(Def_Instancias_Equipamentos!$E$2:$E$4986, MATCH(K1187, Def_Instancias_Equipamentos!$D$2:$D$4986, 0), 1)</f>
        <v>TB-01</v>
      </c>
      <c r="I1187" s="8" t="str">
        <f aca="false" t="array" ref="I1187:I1187">INDEX(Def_Instancias_Equipamentos!$E$2:$E$4986, MATCH(L1187, Def_Instancias_Equipamentos!$D$2:$D$4986, 0), 1)</f>
        <v>TB-01</v>
      </c>
      <c r="J1187" s="8" t="str">
        <f aca="false">IF(H1187=I1187, "INTERNO", "EXTERNO")</f>
        <v>INTERNO</v>
      </c>
      <c r="K1187" s="9" t="str">
        <f aca="false">Def_Instancias_Equipamentos!$D$188</f>
        <v>TB-01:DI-ScrnCtrl-2</v>
      </c>
      <c r="L1187" s="4" t="str">
        <f aca="false">Def_Instancias_Equipamentos!$D$188</f>
        <v>TB-01:DI-ScrnCtrl-2</v>
      </c>
      <c r="M1187" s="10" t="s">
        <v>112</v>
      </c>
      <c r="N1187" s="11" t="s">
        <v>113</v>
      </c>
      <c r="O1187" s="9" t="str">
        <f aca="false">Def_Sistemas_Conectores_Cabos!$B$18</f>
        <v>Micro-fit 4 vias fêmea</v>
      </c>
      <c r="P1187" s="4" t="str">
        <f aca="false">Def_Sistemas_Conectores_Cabos!$B$18</f>
        <v>Micro-fit 4 vias fêmea</v>
      </c>
      <c r="Q1187" s="8" t="str">
        <f aca="false">K1187&amp;"/"&amp;M1187&amp;CHAR(10)&amp;L1187&amp;"/"&amp;N1187</f>
        <v>TB-01:DI-ScrnCtrl-2/MTR-OUT
TB-01:DI-ScrnCtrl-2/MTR-IN</v>
      </c>
      <c r="R1187" s="12" t="n">
        <v>1.5</v>
      </c>
      <c r="S1187" s="12" t="n">
        <v>1.5</v>
      </c>
      <c r="T1187" s="4" t="str">
        <f aca="false">Def_Sistemas_Conectores_Cabos!$C$13</f>
        <v>Cabo multivias</v>
      </c>
      <c r="U1187" s="11" t="s">
        <v>114</v>
      </c>
      <c r="V1187" s="13"/>
    </row>
    <row r="1188" customFormat="false" ht="15.75" hidden="true" customHeight="true" outlineLevel="0" collapsed="false">
      <c r="A1188" s="4" t="str">
        <f aca="false">Def_Sistemas_Conectores_Cabos!$A$3</f>
        <v>Diagnóstico</v>
      </c>
      <c r="B1188" s="5" t="str">
        <f aca="false">Datas_Entregas!$A$2</f>
        <v>Booster/LTB</v>
      </c>
      <c r="C1188" s="6" t="n">
        <f aca="false" t="array" ref="C1188:C1188">INDEX(Datas_Entregas!$B$2:$B$100, MATCH(B1188, Datas_Entregas!$A$2:$A$100, 0), 1)</f>
        <v>43266</v>
      </c>
      <c r="D1188" s="5" t="str">
        <f aca="false">Def_Status_Montagem!$A$2</f>
        <v>A verificar</v>
      </c>
      <c r="E1188" s="4" t="str">
        <f aca="false">Def_Status_Montagem!$B$5</f>
        <v>DIG</v>
      </c>
      <c r="F1188" s="7" t="str">
        <f aca="false" t="array" ref="F1188:F1188">INDEX(Def_Instancias_Equipamentos!$F$2:$F$4986, MATCH(K1188, Def_Instancias_Equipamentos!$D$2:$D$4986, 0), 1)</f>
        <v>Túnel (LTB)</v>
      </c>
      <c r="G1188" s="8" t="str">
        <f aca="false" t="array" ref="G1188:G1188">INDEX(Def_Instancias_Equipamentos!$F$2:$F$4986, MATCH(L1188, Def_Instancias_Equipamentos!$D$2:$D$4986, 0), 1)</f>
        <v>Túnel (LTB)</v>
      </c>
      <c r="H1188" s="7" t="str">
        <f aca="false" t="array" ref="H1188:H1188">INDEX(Def_Instancias_Equipamentos!$E$2:$E$4986, MATCH(K1188, Def_Instancias_Equipamentos!$D$2:$D$4986, 0), 1)</f>
        <v>TB-01</v>
      </c>
      <c r="I1188" s="8" t="str">
        <f aca="false" t="array" ref="I1188:I1188">INDEX(Def_Instancias_Equipamentos!$E$2:$E$4986, MATCH(L1188, Def_Instancias_Equipamentos!$D$2:$D$4986, 0), 1)</f>
        <v>TB-01</v>
      </c>
      <c r="J1188" s="8" t="str">
        <f aca="false">IF(H1188=I1188, "INTERNO", "EXTERNO")</f>
        <v>INTERNO</v>
      </c>
      <c r="K1188" s="9" t="str">
        <f aca="false">Def_Instancias_Equipamentos!$D$287</f>
        <v>TB-01:DI-SlitHCtrl-I</v>
      </c>
      <c r="L1188" s="4" t="str">
        <f aca="false">Def_Instancias_Equipamentos!$D$287</f>
        <v>TB-01:DI-SlitHCtrl-I</v>
      </c>
      <c r="M1188" s="10" t="s">
        <v>100</v>
      </c>
      <c r="N1188" s="11" t="s">
        <v>101</v>
      </c>
      <c r="O1188" s="9" t="str">
        <f aca="false">Def_Sistemas_Conectores_Cabos!$B$15</f>
        <v>DB15 HD (DE15)</v>
      </c>
      <c r="P1188" s="4" t="str">
        <f aca="false">Def_Sistemas_Conectores_Cabos!$B$22</f>
        <v>Header 2.54 mm fêmea</v>
      </c>
      <c r="Q1188" s="8" t="str">
        <f aca="false">K1188&amp;"/"&amp;M1188&amp;CHAR(10)&amp;L1188&amp;"/"&amp;N1188</f>
        <v>TB-01:DI-SlitHCtrl-I/ENCODER
TB-01:DI-SlitHCtrl-I/ENCODER-OUT</v>
      </c>
      <c r="R1188" s="12" t="n">
        <v>1.5</v>
      </c>
      <c r="S1188" s="12" t="n">
        <v>1.5</v>
      </c>
      <c r="T1188" s="4" t="str">
        <f aca="false">Def_Sistemas_Conectores_Cabos!$C$13</f>
        <v>Cabo multivias</v>
      </c>
      <c r="U1188" s="11" t="s">
        <v>124</v>
      </c>
      <c r="V1188" s="13"/>
    </row>
    <row r="1189" customFormat="false" ht="15.75" hidden="true" customHeight="true" outlineLevel="0" collapsed="false">
      <c r="A1189" s="4" t="str">
        <f aca="false">Def_Sistemas_Conectores_Cabos!$A$3</f>
        <v>Diagnóstico</v>
      </c>
      <c r="B1189" s="5" t="str">
        <f aca="false">Datas_Entregas!$A$2</f>
        <v>Booster/LTB</v>
      </c>
      <c r="C1189" s="6" t="n">
        <f aca="false" t="array" ref="C1189:C1189">INDEX(Datas_Entregas!$B$2:$B$100, MATCH(B1189, Datas_Entregas!$A$2:$A$100, 0), 1)</f>
        <v>43266</v>
      </c>
      <c r="D1189" s="5" t="str">
        <f aca="false">Def_Status_Montagem!$A$2</f>
        <v>A verificar</v>
      </c>
      <c r="E1189" s="4" t="str">
        <f aca="false">Def_Status_Montagem!$B$5</f>
        <v>DIG</v>
      </c>
      <c r="F1189" s="7" t="str">
        <f aca="false" t="array" ref="F1189:F1189">INDEX(Def_Instancias_Equipamentos!$F$2:$F$4986, MATCH(K1189, Def_Instancias_Equipamentos!$D$2:$D$4986, 0), 1)</f>
        <v>Túnel (LTB)</v>
      </c>
      <c r="G1189" s="8" t="str">
        <f aca="false" t="array" ref="G1189:G1189">INDEX(Def_Instancias_Equipamentos!$F$2:$F$4986, MATCH(L1189, Def_Instancias_Equipamentos!$D$2:$D$4986, 0), 1)</f>
        <v>Túnel (LTB)</v>
      </c>
      <c r="H1189" s="7" t="str">
        <f aca="false" t="array" ref="H1189:H1189">INDEX(Def_Instancias_Equipamentos!$E$2:$E$4986, MATCH(K1189, Def_Instancias_Equipamentos!$D$2:$D$4986, 0), 1)</f>
        <v>TB-01</v>
      </c>
      <c r="I1189" s="8" t="str">
        <f aca="false" t="array" ref="I1189:I1189">INDEX(Def_Instancias_Equipamentos!$E$2:$E$4986, MATCH(L1189, Def_Instancias_Equipamentos!$D$2:$D$4986, 0), 1)</f>
        <v>TB-01</v>
      </c>
      <c r="J1189" s="8" t="str">
        <f aca="false">IF(H1189=I1189, "INTERNO", "EXTERNO")</f>
        <v>INTERNO</v>
      </c>
      <c r="K1189" s="9" t="str">
        <f aca="false">Def_Instancias_Equipamentos!$D$287</f>
        <v>TB-01:DI-SlitHCtrl-I</v>
      </c>
      <c r="L1189" s="4" t="str">
        <f aca="false">Def_Instancias_Equipamentos!$D$287</f>
        <v>TB-01:DI-SlitHCtrl-I</v>
      </c>
      <c r="M1189" s="10" t="s">
        <v>103</v>
      </c>
      <c r="N1189" s="11" t="s">
        <v>104</v>
      </c>
      <c r="O1189" s="9" t="str">
        <f aca="false">Def_Sistemas_Conectores_Cabos!$B$20</f>
        <v>Micro-fit 2 vias fêmea</v>
      </c>
      <c r="P1189" s="4" t="str">
        <f aca="false">Def_Sistemas_Conectores_Cabos!$B$20</f>
        <v>Micro-fit 2 vias fêmea</v>
      </c>
      <c r="Q1189" s="8" t="str">
        <f aca="false">K1189&amp;"/"&amp;M1189&amp;CHAR(10)&amp;L1189&amp;"/"&amp;N1189</f>
        <v>TB-01:DI-SlitHCtrl-I/HLS-OUT
TB-01:DI-SlitHCtrl-I/HLS-IN</v>
      </c>
      <c r="R1189" s="12" t="n">
        <v>1.5</v>
      </c>
      <c r="S1189" s="12" t="n">
        <v>1.5</v>
      </c>
      <c r="T1189" s="4" t="str">
        <f aca="false">Def_Sistemas_Conectores_Cabos!$C$13</f>
        <v>Cabo multivias</v>
      </c>
      <c r="U1189" s="11" t="s">
        <v>125</v>
      </c>
      <c r="V1189" s="13"/>
    </row>
    <row r="1190" customFormat="false" ht="15.75" hidden="true" customHeight="true" outlineLevel="0" collapsed="false">
      <c r="A1190" s="4" t="str">
        <f aca="false">Def_Sistemas_Conectores_Cabos!$A$3</f>
        <v>Diagnóstico</v>
      </c>
      <c r="B1190" s="5" t="str">
        <f aca="false">Datas_Entregas!$A$2</f>
        <v>Booster/LTB</v>
      </c>
      <c r="C1190" s="6" t="n">
        <f aca="false" t="array" ref="C1190:C1190">INDEX(Datas_Entregas!$B$2:$B$100, MATCH(B1190, Datas_Entregas!$A$2:$A$100, 0), 1)</f>
        <v>43266</v>
      </c>
      <c r="D1190" s="5" t="str">
        <f aca="false">Def_Status_Montagem!$A$2</f>
        <v>A verificar</v>
      </c>
      <c r="E1190" s="4" t="str">
        <f aca="false">Def_Status_Montagem!$B$5</f>
        <v>DIG</v>
      </c>
      <c r="F1190" s="7" t="str">
        <f aca="false" t="array" ref="F1190:F1190">INDEX(Def_Instancias_Equipamentos!$F$2:$F$4986, MATCH(K1190, Def_Instancias_Equipamentos!$D$2:$D$4986, 0), 1)</f>
        <v>Túnel (LTB)</v>
      </c>
      <c r="G1190" s="8" t="str">
        <f aca="false" t="array" ref="G1190:G1190">INDEX(Def_Instancias_Equipamentos!$F$2:$F$4986, MATCH(L1190, Def_Instancias_Equipamentos!$D$2:$D$4986, 0), 1)</f>
        <v>Túnel (LTB)</v>
      </c>
      <c r="H1190" s="7" t="str">
        <f aca="false" t="array" ref="H1190:H1190">INDEX(Def_Instancias_Equipamentos!$E$2:$E$4986, MATCH(K1190, Def_Instancias_Equipamentos!$D$2:$D$4986, 0), 1)</f>
        <v>TB-01</v>
      </c>
      <c r="I1190" s="8" t="str">
        <f aca="false" t="array" ref="I1190:I1190">INDEX(Def_Instancias_Equipamentos!$E$2:$E$4986, MATCH(L1190, Def_Instancias_Equipamentos!$D$2:$D$4986, 0), 1)</f>
        <v>TB-01</v>
      </c>
      <c r="J1190" s="8" t="str">
        <f aca="false">IF(H1190=I1190, "INTERNO", "EXTERNO")</f>
        <v>INTERNO</v>
      </c>
      <c r="K1190" s="9" t="str">
        <f aca="false">Def_Instancias_Equipamentos!$D$287</f>
        <v>TB-01:DI-SlitHCtrl-I</v>
      </c>
      <c r="L1190" s="4" t="str">
        <f aca="false">Def_Instancias_Equipamentos!$D$287</f>
        <v>TB-01:DI-SlitHCtrl-I</v>
      </c>
      <c r="M1190" s="10" t="s">
        <v>109</v>
      </c>
      <c r="N1190" s="11" t="s">
        <v>110</v>
      </c>
      <c r="O1190" s="9" t="str">
        <f aca="false">Def_Sistemas_Conectores_Cabos!$B$20</f>
        <v>Micro-fit 2 vias fêmea</v>
      </c>
      <c r="P1190" s="4" t="str">
        <f aca="false">Def_Sistemas_Conectores_Cabos!$B$20</f>
        <v>Micro-fit 2 vias fêmea</v>
      </c>
      <c r="Q1190" s="8" t="str">
        <f aca="false">K1190&amp;"/"&amp;M1190&amp;CHAR(10)&amp;L1190&amp;"/"&amp;N1190</f>
        <v>TB-01:DI-SlitHCtrl-I/LLS-OUT
TB-01:DI-SlitHCtrl-I/LLS-IN</v>
      </c>
      <c r="R1190" s="12" t="n">
        <v>1.5</v>
      </c>
      <c r="S1190" s="12" t="n">
        <v>1.5</v>
      </c>
      <c r="T1190" s="4" t="str">
        <f aca="false">Def_Sistemas_Conectores_Cabos!$C$13</f>
        <v>Cabo multivias</v>
      </c>
      <c r="U1190" s="11" t="s">
        <v>126</v>
      </c>
      <c r="V1190" s="13"/>
    </row>
    <row r="1191" customFormat="false" ht="15.75" hidden="true" customHeight="true" outlineLevel="0" collapsed="false">
      <c r="A1191" s="4" t="str">
        <f aca="false">Def_Sistemas_Conectores_Cabos!$A$3</f>
        <v>Diagnóstico</v>
      </c>
      <c r="B1191" s="5" t="str">
        <f aca="false">Datas_Entregas!$A$2</f>
        <v>Booster/LTB</v>
      </c>
      <c r="C1191" s="6" t="n">
        <f aca="false" t="array" ref="C1191:C1191">INDEX(Datas_Entregas!$B$2:$B$100, MATCH(B1191, Datas_Entregas!$A$2:$A$100, 0), 1)</f>
        <v>43266</v>
      </c>
      <c r="D1191" s="5" t="str">
        <f aca="false">Def_Status_Montagem!$A$2</f>
        <v>A verificar</v>
      </c>
      <c r="E1191" s="4" t="str">
        <f aca="false">Def_Status_Montagem!$B$5</f>
        <v>DIG</v>
      </c>
      <c r="F1191" s="7" t="str">
        <f aca="false" t="array" ref="F1191:F1191">INDEX(Def_Instancias_Equipamentos!$F$2:$F$4986, MATCH(K1191, Def_Instancias_Equipamentos!$D$2:$D$4986, 0), 1)</f>
        <v>Túnel (LTB)</v>
      </c>
      <c r="G1191" s="8" t="str">
        <f aca="false" t="array" ref="G1191:G1191">INDEX(Def_Instancias_Equipamentos!$F$2:$F$4986, MATCH(L1191, Def_Instancias_Equipamentos!$D$2:$D$4986, 0), 1)</f>
        <v>Túnel (LTB)</v>
      </c>
      <c r="H1191" s="7" t="str">
        <f aca="false" t="array" ref="H1191:H1191">INDEX(Def_Instancias_Equipamentos!$E$2:$E$4986, MATCH(K1191, Def_Instancias_Equipamentos!$D$2:$D$4986, 0), 1)</f>
        <v>TB-01</v>
      </c>
      <c r="I1191" s="8" t="str">
        <f aca="false" t="array" ref="I1191:I1191">INDEX(Def_Instancias_Equipamentos!$E$2:$E$4986, MATCH(L1191, Def_Instancias_Equipamentos!$D$2:$D$4986, 0), 1)</f>
        <v>TB-01</v>
      </c>
      <c r="J1191" s="8" t="str">
        <f aca="false">IF(H1191=I1191, "INTERNO", "EXTERNO")</f>
        <v>INTERNO</v>
      </c>
      <c r="K1191" s="9" t="str">
        <f aca="false">Def_Instancias_Equipamentos!$D$287</f>
        <v>TB-01:DI-SlitHCtrl-I</v>
      </c>
      <c r="L1191" s="4" t="str">
        <f aca="false">Def_Instancias_Equipamentos!$D$287</f>
        <v>TB-01:DI-SlitHCtrl-I</v>
      </c>
      <c r="M1191" s="10" t="s">
        <v>112</v>
      </c>
      <c r="N1191" s="11" t="s">
        <v>113</v>
      </c>
      <c r="O1191" s="9" t="str">
        <f aca="false">Def_Sistemas_Conectores_Cabos!$B$18</f>
        <v>Micro-fit 4 vias fêmea</v>
      </c>
      <c r="P1191" s="4" t="str">
        <f aca="false">Def_Sistemas_Conectores_Cabos!$B$18</f>
        <v>Micro-fit 4 vias fêmea</v>
      </c>
      <c r="Q1191" s="8" t="str">
        <f aca="false">K1191&amp;"/"&amp;M1191&amp;CHAR(10)&amp;L1191&amp;"/"&amp;N1191</f>
        <v>TB-01:DI-SlitHCtrl-I/MTR-OUT
TB-01:DI-SlitHCtrl-I/MTR-IN</v>
      </c>
      <c r="R1191" s="12" t="n">
        <v>1.5</v>
      </c>
      <c r="S1191" s="12" t="n">
        <v>1.5</v>
      </c>
      <c r="T1191" s="4" t="str">
        <f aca="false">Def_Sistemas_Conectores_Cabos!$C$13</f>
        <v>Cabo multivias</v>
      </c>
      <c r="U1191" s="11" t="s">
        <v>118</v>
      </c>
      <c r="V1191" s="13"/>
    </row>
    <row r="1192" customFormat="false" ht="15.75" hidden="true" customHeight="true" outlineLevel="0" collapsed="false">
      <c r="A1192" s="4" t="str">
        <f aca="false">Def_Sistemas_Conectores_Cabos!$A$3</f>
        <v>Diagnóstico</v>
      </c>
      <c r="B1192" s="5" t="str">
        <f aca="false">Datas_Entregas!$A$2</f>
        <v>Booster/LTB</v>
      </c>
      <c r="C1192" s="6" t="n">
        <f aca="false" t="array" ref="C1192:C1192">INDEX(Datas_Entregas!$B$2:$B$100, MATCH(B1192, Datas_Entregas!$A$2:$A$100, 0), 1)</f>
        <v>43266</v>
      </c>
      <c r="D1192" s="5" t="str">
        <f aca="false">Def_Status_Montagem!$A$2</f>
        <v>A verificar</v>
      </c>
      <c r="E1192" s="4" t="str">
        <f aca="false">Def_Status_Montagem!$B$5</f>
        <v>DIG</v>
      </c>
      <c r="F1192" s="7" t="str">
        <f aca="false" t="array" ref="F1192:F1192">INDEX(Def_Instancias_Equipamentos!$F$2:$F$4986, MATCH(K1192, Def_Instancias_Equipamentos!$D$2:$D$4986, 0), 1)</f>
        <v>Túnel (LTB)</v>
      </c>
      <c r="G1192" s="8" t="str">
        <f aca="false" t="array" ref="G1192:G1192">INDEX(Def_Instancias_Equipamentos!$F$2:$F$4986, MATCH(L1192, Def_Instancias_Equipamentos!$D$2:$D$4986, 0), 1)</f>
        <v>Túnel (LTB)</v>
      </c>
      <c r="H1192" s="7" t="str">
        <f aca="false" t="array" ref="H1192:H1192">INDEX(Def_Instancias_Equipamentos!$E$2:$E$4986, MATCH(K1192, Def_Instancias_Equipamentos!$D$2:$D$4986, 0), 1)</f>
        <v>TB-01</v>
      </c>
      <c r="I1192" s="8" t="str">
        <f aca="false" t="array" ref="I1192:I1192">INDEX(Def_Instancias_Equipamentos!$E$2:$E$4986, MATCH(L1192, Def_Instancias_Equipamentos!$D$2:$D$4986, 0), 1)</f>
        <v>TB-01</v>
      </c>
      <c r="J1192" s="8" t="str">
        <f aca="false">IF(H1192=I1192, "INTERNO", "EXTERNO")</f>
        <v>INTERNO</v>
      </c>
      <c r="K1192" s="9" t="str">
        <f aca="false">Def_Instancias_Equipamentos!$D$288</f>
        <v>TB-01:DI-SlitHCtrl-O</v>
      </c>
      <c r="L1192" s="4" t="str">
        <f aca="false">Def_Instancias_Equipamentos!$D$288</f>
        <v>TB-01:DI-SlitHCtrl-O</v>
      </c>
      <c r="M1192" s="10" t="s">
        <v>100</v>
      </c>
      <c r="N1192" s="11" t="s">
        <v>101</v>
      </c>
      <c r="O1192" s="9" t="str">
        <f aca="false">Def_Sistemas_Conectores_Cabos!$B$15</f>
        <v>DB15 HD (DE15)</v>
      </c>
      <c r="P1192" s="4" t="str">
        <f aca="false">Def_Sistemas_Conectores_Cabos!$B$22</f>
        <v>Header 2.54 mm fêmea</v>
      </c>
      <c r="Q1192" s="8" t="str">
        <f aca="false">K1192&amp;"/"&amp;M1192&amp;CHAR(10)&amp;L1192&amp;"/"&amp;N1192</f>
        <v>TB-01:DI-SlitHCtrl-O/ENCODER
TB-01:DI-SlitHCtrl-O/ENCODER-OUT</v>
      </c>
      <c r="R1192" s="12" t="n">
        <v>1.5</v>
      </c>
      <c r="S1192" s="12" t="n">
        <v>1.5</v>
      </c>
      <c r="T1192" s="4" t="str">
        <f aca="false">Def_Sistemas_Conectores_Cabos!$C$13</f>
        <v>Cabo multivias</v>
      </c>
      <c r="U1192" s="11" t="s">
        <v>127</v>
      </c>
      <c r="V1192" s="13"/>
    </row>
    <row r="1193" customFormat="false" ht="15.75" hidden="true" customHeight="true" outlineLevel="0" collapsed="false">
      <c r="A1193" s="4" t="str">
        <f aca="false">Def_Sistemas_Conectores_Cabos!$A$3</f>
        <v>Diagnóstico</v>
      </c>
      <c r="B1193" s="5" t="str">
        <f aca="false">Datas_Entregas!$A$2</f>
        <v>Booster/LTB</v>
      </c>
      <c r="C1193" s="6" t="n">
        <f aca="false" t="array" ref="C1193:C1193">INDEX(Datas_Entregas!$B$2:$B$100, MATCH(B1193, Datas_Entregas!$A$2:$A$100, 0), 1)</f>
        <v>43266</v>
      </c>
      <c r="D1193" s="5" t="str">
        <f aca="false">Def_Status_Montagem!$A$2</f>
        <v>A verificar</v>
      </c>
      <c r="E1193" s="4" t="str">
        <f aca="false">Def_Status_Montagem!$B$5</f>
        <v>DIG</v>
      </c>
      <c r="F1193" s="7" t="str">
        <f aca="false" t="array" ref="F1193:F1193">INDEX(Def_Instancias_Equipamentos!$F$2:$F$4986, MATCH(K1193, Def_Instancias_Equipamentos!$D$2:$D$4986, 0), 1)</f>
        <v>Túnel (LTB)</v>
      </c>
      <c r="G1193" s="8" t="str">
        <f aca="false" t="array" ref="G1193:G1193">INDEX(Def_Instancias_Equipamentos!$F$2:$F$4986, MATCH(L1193, Def_Instancias_Equipamentos!$D$2:$D$4986, 0), 1)</f>
        <v>Túnel (LTB)</v>
      </c>
      <c r="H1193" s="7" t="str">
        <f aca="false" t="array" ref="H1193:H1193">INDEX(Def_Instancias_Equipamentos!$E$2:$E$4986, MATCH(K1193, Def_Instancias_Equipamentos!$D$2:$D$4986, 0), 1)</f>
        <v>TB-01</v>
      </c>
      <c r="I1193" s="8" t="str">
        <f aca="false" t="array" ref="I1193:I1193">INDEX(Def_Instancias_Equipamentos!$E$2:$E$4986, MATCH(L1193, Def_Instancias_Equipamentos!$D$2:$D$4986, 0), 1)</f>
        <v>TB-01</v>
      </c>
      <c r="J1193" s="8" t="str">
        <f aca="false">IF(H1193=I1193, "INTERNO", "EXTERNO")</f>
        <v>INTERNO</v>
      </c>
      <c r="K1193" s="9" t="str">
        <f aca="false">Def_Instancias_Equipamentos!$D$288</f>
        <v>TB-01:DI-SlitHCtrl-O</v>
      </c>
      <c r="L1193" s="4" t="str">
        <f aca="false">Def_Instancias_Equipamentos!$D$288</f>
        <v>TB-01:DI-SlitHCtrl-O</v>
      </c>
      <c r="M1193" s="10" t="s">
        <v>103</v>
      </c>
      <c r="N1193" s="11" t="s">
        <v>104</v>
      </c>
      <c r="O1193" s="9" t="str">
        <f aca="false">Def_Sistemas_Conectores_Cabos!$B$20</f>
        <v>Micro-fit 2 vias fêmea</v>
      </c>
      <c r="P1193" s="4" t="str">
        <f aca="false">Def_Sistemas_Conectores_Cabos!$B$20</f>
        <v>Micro-fit 2 vias fêmea</v>
      </c>
      <c r="Q1193" s="8" t="str">
        <f aca="false">K1193&amp;"/"&amp;M1193&amp;CHAR(10)&amp;L1193&amp;"/"&amp;N1193</f>
        <v>TB-01:DI-SlitHCtrl-O/HLS-OUT
TB-01:DI-SlitHCtrl-O/HLS-IN</v>
      </c>
      <c r="R1193" s="12" t="n">
        <v>1.5</v>
      </c>
      <c r="S1193" s="12" t="n">
        <v>1.5</v>
      </c>
      <c r="T1193" s="4" t="str">
        <f aca="false">Def_Sistemas_Conectores_Cabos!$C$13</f>
        <v>Cabo multivias</v>
      </c>
      <c r="U1193" s="11" t="s">
        <v>128</v>
      </c>
      <c r="V1193" s="13"/>
    </row>
    <row r="1194" customFormat="false" ht="15.75" hidden="true" customHeight="true" outlineLevel="0" collapsed="false">
      <c r="A1194" s="4" t="str">
        <f aca="false">Def_Sistemas_Conectores_Cabos!$A$3</f>
        <v>Diagnóstico</v>
      </c>
      <c r="B1194" s="5" t="str">
        <f aca="false">Datas_Entregas!$A$2</f>
        <v>Booster/LTB</v>
      </c>
      <c r="C1194" s="6" t="n">
        <f aca="false" t="array" ref="C1194:C1194">INDEX(Datas_Entregas!$B$2:$B$100, MATCH(B1194, Datas_Entregas!$A$2:$A$100, 0), 1)</f>
        <v>43266</v>
      </c>
      <c r="D1194" s="5" t="str">
        <f aca="false">Def_Status_Montagem!$A$2</f>
        <v>A verificar</v>
      </c>
      <c r="E1194" s="4" t="str">
        <f aca="false">Def_Status_Montagem!$B$5</f>
        <v>DIG</v>
      </c>
      <c r="F1194" s="7" t="str">
        <f aca="false" t="array" ref="F1194:F1194">INDEX(Def_Instancias_Equipamentos!$F$2:$F$4986, MATCH(K1194, Def_Instancias_Equipamentos!$D$2:$D$4986, 0), 1)</f>
        <v>Túnel (LTB)</v>
      </c>
      <c r="G1194" s="8" t="str">
        <f aca="false" t="array" ref="G1194:G1194">INDEX(Def_Instancias_Equipamentos!$F$2:$F$4986, MATCH(L1194, Def_Instancias_Equipamentos!$D$2:$D$4986, 0), 1)</f>
        <v>Túnel (LTB)</v>
      </c>
      <c r="H1194" s="7" t="str">
        <f aca="false" t="array" ref="H1194:H1194">INDEX(Def_Instancias_Equipamentos!$E$2:$E$4986, MATCH(K1194, Def_Instancias_Equipamentos!$D$2:$D$4986, 0), 1)</f>
        <v>TB-01</v>
      </c>
      <c r="I1194" s="8" t="str">
        <f aca="false" t="array" ref="I1194:I1194">INDEX(Def_Instancias_Equipamentos!$E$2:$E$4986, MATCH(L1194, Def_Instancias_Equipamentos!$D$2:$D$4986, 0), 1)</f>
        <v>TB-01</v>
      </c>
      <c r="J1194" s="8" t="str">
        <f aca="false">IF(H1194=I1194, "INTERNO", "EXTERNO")</f>
        <v>INTERNO</v>
      </c>
      <c r="K1194" s="9" t="str">
        <f aca="false">Def_Instancias_Equipamentos!$D$288</f>
        <v>TB-01:DI-SlitHCtrl-O</v>
      </c>
      <c r="L1194" s="4" t="str">
        <f aca="false">Def_Instancias_Equipamentos!$D$288</f>
        <v>TB-01:DI-SlitHCtrl-O</v>
      </c>
      <c r="M1194" s="10" t="s">
        <v>109</v>
      </c>
      <c r="N1194" s="11" t="s">
        <v>110</v>
      </c>
      <c r="O1194" s="9" t="str">
        <f aca="false">Def_Sistemas_Conectores_Cabos!$B$20</f>
        <v>Micro-fit 2 vias fêmea</v>
      </c>
      <c r="P1194" s="4" t="str">
        <f aca="false">Def_Sistemas_Conectores_Cabos!$B$20</f>
        <v>Micro-fit 2 vias fêmea</v>
      </c>
      <c r="Q1194" s="8" t="str">
        <f aca="false">K1194&amp;"/"&amp;M1194&amp;CHAR(10)&amp;L1194&amp;"/"&amp;N1194</f>
        <v>TB-01:DI-SlitHCtrl-O/LLS-OUT
TB-01:DI-SlitHCtrl-O/LLS-IN</v>
      </c>
      <c r="R1194" s="12" t="n">
        <v>1.5</v>
      </c>
      <c r="S1194" s="12" t="n">
        <v>1.5</v>
      </c>
      <c r="T1194" s="4" t="str">
        <f aca="false">Def_Sistemas_Conectores_Cabos!$C$13</f>
        <v>Cabo multivias</v>
      </c>
      <c r="U1194" s="11" t="s">
        <v>129</v>
      </c>
      <c r="V1194" s="13"/>
    </row>
    <row r="1195" customFormat="false" ht="15.75" hidden="true" customHeight="true" outlineLevel="0" collapsed="false">
      <c r="A1195" s="4" t="str">
        <f aca="false">Def_Sistemas_Conectores_Cabos!$A$3</f>
        <v>Diagnóstico</v>
      </c>
      <c r="B1195" s="5" t="str">
        <f aca="false">Datas_Entregas!$A$2</f>
        <v>Booster/LTB</v>
      </c>
      <c r="C1195" s="6" t="n">
        <f aca="false" t="array" ref="C1195:C1195">INDEX(Datas_Entregas!$B$2:$B$100, MATCH(B1195, Datas_Entregas!$A$2:$A$100, 0), 1)</f>
        <v>43266</v>
      </c>
      <c r="D1195" s="5" t="str">
        <f aca="false">Def_Status_Montagem!$A$2</f>
        <v>A verificar</v>
      </c>
      <c r="E1195" s="4" t="str">
        <f aca="false">Def_Status_Montagem!$B$5</f>
        <v>DIG</v>
      </c>
      <c r="F1195" s="7" t="str">
        <f aca="false" t="array" ref="F1195:F1195">INDEX(Def_Instancias_Equipamentos!$F$2:$F$4986, MATCH(K1195, Def_Instancias_Equipamentos!$D$2:$D$4986, 0), 1)</f>
        <v>Túnel (LTB)</v>
      </c>
      <c r="G1195" s="8" t="str">
        <f aca="false" t="array" ref="G1195:G1195">INDEX(Def_Instancias_Equipamentos!$F$2:$F$4986, MATCH(L1195, Def_Instancias_Equipamentos!$D$2:$D$4986, 0), 1)</f>
        <v>Túnel (LTB)</v>
      </c>
      <c r="H1195" s="7" t="str">
        <f aca="false" t="array" ref="H1195:H1195">INDEX(Def_Instancias_Equipamentos!$E$2:$E$4986, MATCH(K1195, Def_Instancias_Equipamentos!$D$2:$D$4986, 0), 1)</f>
        <v>TB-01</v>
      </c>
      <c r="I1195" s="8" t="str">
        <f aca="false" t="array" ref="I1195:I1195">INDEX(Def_Instancias_Equipamentos!$E$2:$E$4986, MATCH(L1195, Def_Instancias_Equipamentos!$D$2:$D$4986, 0), 1)</f>
        <v>TB-01</v>
      </c>
      <c r="J1195" s="8" t="str">
        <f aca="false">IF(H1195=I1195, "INTERNO", "EXTERNO")</f>
        <v>INTERNO</v>
      </c>
      <c r="K1195" s="9" t="str">
        <f aca="false">Def_Instancias_Equipamentos!$D$288</f>
        <v>TB-01:DI-SlitHCtrl-O</v>
      </c>
      <c r="L1195" s="4" t="str">
        <f aca="false">Def_Instancias_Equipamentos!$D$288</f>
        <v>TB-01:DI-SlitHCtrl-O</v>
      </c>
      <c r="M1195" s="10" t="s">
        <v>112</v>
      </c>
      <c r="N1195" s="11" t="s">
        <v>113</v>
      </c>
      <c r="O1195" s="9" t="str">
        <f aca="false">Def_Sistemas_Conectores_Cabos!$B$18</f>
        <v>Micro-fit 4 vias fêmea</v>
      </c>
      <c r="P1195" s="4" t="str">
        <f aca="false">Def_Sistemas_Conectores_Cabos!$B$18</f>
        <v>Micro-fit 4 vias fêmea</v>
      </c>
      <c r="Q1195" s="8" t="str">
        <f aca="false">K1195&amp;"/"&amp;M1195&amp;CHAR(10)&amp;L1195&amp;"/"&amp;N1195</f>
        <v>TB-01:DI-SlitHCtrl-O/MTR-OUT
TB-01:DI-SlitHCtrl-O/MTR-IN</v>
      </c>
      <c r="R1195" s="12" t="n">
        <v>1.5</v>
      </c>
      <c r="S1195" s="12" t="n">
        <v>1.5</v>
      </c>
      <c r="T1195" s="4" t="str">
        <f aca="false">Def_Sistemas_Conectores_Cabos!$C$13</f>
        <v>Cabo multivias</v>
      </c>
      <c r="U1195" s="11" t="s">
        <v>122</v>
      </c>
      <c r="V1195" s="13"/>
    </row>
    <row r="1196" customFormat="false" ht="15.75" hidden="true" customHeight="true" outlineLevel="0" collapsed="false">
      <c r="A1196" s="4" t="str">
        <f aca="false">Def_Sistemas_Conectores_Cabos!$A$3</f>
        <v>Diagnóstico</v>
      </c>
      <c r="B1196" s="5" t="str">
        <f aca="false">Datas_Entregas!$A$2</f>
        <v>Booster/LTB</v>
      </c>
      <c r="C1196" s="6" t="n">
        <f aca="false" t="array" ref="C1196:C1196">INDEX(Datas_Entregas!$B$2:$B$100, MATCH(B1196, Datas_Entregas!$A$2:$A$100, 0), 1)</f>
        <v>43266</v>
      </c>
      <c r="D1196" s="5" t="str">
        <f aca="false">Def_Status_Montagem!$A$2</f>
        <v>A verificar</v>
      </c>
      <c r="E1196" s="4" t="str">
        <f aca="false">Def_Status_Montagem!$B$5</f>
        <v>DIG</v>
      </c>
      <c r="F1196" s="7" t="str">
        <f aca="false" t="array" ref="F1196:F1196">INDEX(Def_Instancias_Equipamentos!$F$2:$F$4986, MATCH(K1196, Def_Instancias_Equipamentos!$D$2:$D$4986, 0), 1)</f>
        <v>Túnel (LTB)</v>
      </c>
      <c r="G1196" s="8" t="str">
        <f aca="false" t="array" ref="G1196:G1196">INDEX(Def_Instancias_Equipamentos!$F$2:$F$4986, MATCH(L1196, Def_Instancias_Equipamentos!$D$2:$D$4986, 0), 1)</f>
        <v>Túnel (LTB)</v>
      </c>
      <c r="H1196" s="7" t="str">
        <f aca="false" t="array" ref="H1196:H1196">INDEX(Def_Instancias_Equipamentos!$E$2:$E$4986, MATCH(K1196, Def_Instancias_Equipamentos!$D$2:$D$4986, 0), 1)</f>
        <v>TB-01</v>
      </c>
      <c r="I1196" s="8" t="str">
        <f aca="false" t="array" ref="I1196:I1196">INDEX(Def_Instancias_Equipamentos!$E$2:$E$4986, MATCH(L1196, Def_Instancias_Equipamentos!$D$2:$D$4986, 0), 1)</f>
        <v>TB-01</v>
      </c>
      <c r="J1196" s="8" t="str">
        <f aca="false">IF(H1196=I1196, "INTERNO", "EXTERNO")</f>
        <v>INTERNO</v>
      </c>
      <c r="K1196" s="9" t="str">
        <f aca="false">Def_Instancias_Equipamentos!$D$290</f>
        <v>TB-01:DI-SlitVCtrl-B</v>
      </c>
      <c r="L1196" s="4" t="str">
        <f aca="false">Def_Instancias_Equipamentos!$D$290</f>
        <v>TB-01:DI-SlitVCtrl-B</v>
      </c>
      <c r="M1196" s="10" t="s">
        <v>100</v>
      </c>
      <c r="N1196" s="11" t="s">
        <v>101</v>
      </c>
      <c r="O1196" s="9" t="str">
        <f aca="false">Def_Sistemas_Conectores_Cabos!$B$15</f>
        <v>DB15 HD (DE15)</v>
      </c>
      <c r="P1196" s="4" t="str">
        <f aca="false">Def_Sistemas_Conectores_Cabos!$B$22</f>
        <v>Header 2.54 mm fêmea</v>
      </c>
      <c r="Q1196" s="8" t="str">
        <f aca="false">K1196&amp;"/"&amp;M1196&amp;CHAR(10)&amp;L1196&amp;"/"&amp;N1196</f>
        <v>TB-01:DI-SlitVCtrl-B/ENCODER
TB-01:DI-SlitVCtrl-B/ENCODER-OUT</v>
      </c>
      <c r="R1196" s="12" t="n">
        <v>1.5</v>
      </c>
      <c r="S1196" s="12" t="n">
        <v>1.5</v>
      </c>
      <c r="T1196" s="4" t="str">
        <f aca="false">Def_Sistemas_Conectores_Cabos!$C$13</f>
        <v>Cabo multivias</v>
      </c>
      <c r="U1196" s="11" t="s">
        <v>127</v>
      </c>
      <c r="V1196" s="13"/>
    </row>
    <row r="1197" customFormat="false" ht="15.75" hidden="true" customHeight="true" outlineLevel="0" collapsed="false">
      <c r="A1197" s="4" t="str">
        <f aca="false">Def_Sistemas_Conectores_Cabos!$A$3</f>
        <v>Diagnóstico</v>
      </c>
      <c r="B1197" s="5" t="str">
        <f aca="false">Datas_Entregas!$A$2</f>
        <v>Booster/LTB</v>
      </c>
      <c r="C1197" s="6" t="n">
        <f aca="false" t="array" ref="C1197:C1197">INDEX(Datas_Entregas!$B$2:$B$100, MATCH(B1197, Datas_Entregas!$A$2:$A$100, 0), 1)</f>
        <v>43266</v>
      </c>
      <c r="D1197" s="5" t="str">
        <f aca="false">Def_Status_Montagem!$A$2</f>
        <v>A verificar</v>
      </c>
      <c r="E1197" s="4" t="str">
        <f aca="false">Def_Status_Montagem!$B$5</f>
        <v>DIG</v>
      </c>
      <c r="F1197" s="7" t="str">
        <f aca="false" t="array" ref="F1197:F1197">INDEX(Def_Instancias_Equipamentos!$F$2:$F$4986, MATCH(K1197, Def_Instancias_Equipamentos!$D$2:$D$4986, 0), 1)</f>
        <v>Túnel (LTB)</v>
      </c>
      <c r="G1197" s="8" t="str">
        <f aca="false" t="array" ref="G1197:G1197">INDEX(Def_Instancias_Equipamentos!$F$2:$F$4986, MATCH(L1197, Def_Instancias_Equipamentos!$D$2:$D$4986, 0), 1)</f>
        <v>Túnel (LTB)</v>
      </c>
      <c r="H1197" s="7" t="str">
        <f aca="false" t="array" ref="H1197:H1197">INDEX(Def_Instancias_Equipamentos!$E$2:$E$4986, MATCH(K1197, Def_Instancias_Equipamentos!$D$2:$D$4986, 0), 1)</f>
        <v>TB-01</v>
      </c>
      <c r="I1197" s="8" t="str">
        <f aca="false" t="array" ref="I1197:I1197">INDEX(Def_Instancias_Equipamentos!$E$2:$E$4986, MATCH(L1197, Def_Instancias_Equipamentos!$D$2:$D$4986, 0), 1)</f>
        <v>TB-01</v>
      </c>
      <c r="J1197" s="8" t="str">
        <f aca="false">IF(H1197=I1197, "INTERNO", "EXTERNO")</f>
        <v>INTERNO</v>
      </c>
      <c r="K1197" s="9" t="str">
        <f aca="false">Def_Instancias_Equipamentos!$D$290</f>
        <v>TB-01:DI-SlitVCtrl-B</v>
      </c>
      <c r="L1197" s="4" t="str">
        <f aca="false">Def_Instancias_Equipamentos!$D$290</f>
        <v>TB-01:DI-SlitVCtrl-B</v>
      </c>
      <c r="M1197" s="10" t="s">
        <v>103</v>
      </c>
      <c r="N1197" s="11" t="s">
        <v>104</v>
      </c>
      <c r="O1197" s="9" t="str">
        <f aca="false">Def_Sistemas_Conectores_Cabos!$B$20</f>
        <v>Micro-fit 2 vias fêmea</v>
      </c>
      <c r="P1197" s="4" t="str">
        <f aca="false">Def_Sistemas_Conectores_Cabos!$B$20</f>
        <v>Micro-fit 2 vias fêmea</v>
      </c>
      <c r="Q1197" s="8" t="str">
        <f aca="false">K1197&amp;"/"&amp;M1197&amp;CHAR(10)&amp;L1197&amp;"/"&amp;N1197</f>
        <v>TB-01:DI-SlitVCtrl-B/HLS-OUT
TB-01:DI-SlitVCtrl-B/HLS-IN</v>
      </c>
      <c r="R1197" s="12" t="n">
        <v>1.5</v>
      </c>
      <c r="S1197" s="12" t="n">
        <v>1.5</v>
      </c>
      <c r="T1197" s="4" t="str">
        <f aca="false">Def_Sistemas_Conectores_Cabos!$C$13</f>
        <v>Cabo multivias</v>
      </c>
      <c r="U1197" s="11" t="s">
        <v>128</v>
      </c>
      <c r="V1197" s="13"/>
    </row>
    <row r="1198" customFormat="false" ht="15.75" hidden="true" customHeight="true" outlineLevel="0" collapsed="false">
      <c r="A1198" s="4" t="str">
        <f aca="false">Def_Sistemas_Conectores_Cabos!$A$3</f>
        <v>Diagnóstico</v>
      </c>
      <c r="B1198" s="5" t="str">
        <f aca="false">Datas_Entregas!$A$2</f>
        <v>Booster/LTB</v>
      </c>
      <c r="C1198" s="6" t="n">
        <f aca="false" t="array" ref="C1198:C1198">INDEX(Datas_Entregas!$B$2:$B$100, MATCH(B1198, Datas_Entregas!$A$2:$A$100, 0), 1)</f>
        <v>43266</v>
      </c>
      <c r="D1198" s="5" t="str">
        <f aca="false">Def_Status_Montagem!$A$2</f>
        <v>A verificar</v>
      </c>
      <c r="E1198" s="4" t="str">
        <f aca="false">Def_Status_Montagem!$B$5</f>
        <v>DIG</v>
      </c>
      <c r="F1198" s="7" t="str">
        <f aca="false" t="array" ref="F1198:F1198">INDEX(Def_Instancias_Equipamentos!$F$2:$F$4986, MATCH(K1198, Def_Instancias_Equipamentos!$D$2:$D$4986, 0), 1)</f>
        <v>Túnel (LTB)</v>
      </c>
      <c r="G1198" s="8" t="str">
        <f aca="false" t="array" ref="G1198:G1198">INDEX(Def_Instancias_Equipamentos!$F$2:$F$4986, MATCH(L1198, Def_Instancias_Equipamentos!$D$2:$D$4986, 0), 1)</f>
        <v>Túnel (LTB)</v>
      </c>
      <c r="H1198" s="7" t="str">
        <f aca="false" t="array" ref="H1198:H1198">INDEX(Def_Instancias_Equipamentos!$E$2:$E$4986, MATCH(K1198, Def_Instancias_Equipamentos!$D$2:$D$4986, 0), 1)</f>
        <v>TB-01</v>
      </c>
      <c r="I1198" s="8" t="str">
        <f aca="false" t="array" ref="I1198:I1198">INDEX(Def_Instancias_Equipamentos!$E$2:$E$4986, MATCH(L1198, Def_Instancias_Equipamentos!$D$2:$D$4986, 0), 1)</f>
        <v>TB-01</v>
      </c>
      <c r="J1198" s="8" t="str">
        <f aca="false">IF(H1198=I1198, "INTERNO", "EXTERNO")</f>
        <v>INTERNO</v>
      </c>
      <c r="K1198" s="9" t="str">
        <f aca="false">Def_Instancias_Equipamentos!$D$290</f>
        <v>TB-01:DI-SlitVCtrl-B</v>
      </c>
      <c r="L1198" s="4" t="str">
        <f aca="false">Def_Instancias_Equipamentos!$D$290</f>
        <v>TB-01:DI-SlitVCtrl-B</v>
      </c>
      <c r="M1198" s="10" t="s">
        <v>109</v>
      </c>
      <c r="N1198" s="11" t="s">
        <v>110</v>
      </c>
      <c r="O1198" s="9" t="str">
        <f aca="false">Def_Sistemas_Conectores_Cabos!$B$20</f>
        <v>Micro-fit 2 vias fêmea</v>
      </c>
      <c r="P1198" s="4" t="str">
        <f aca="false">Def_Sistemas_Conectores_Cabos!$B$20</f>
        <v>Micro-fit 2 vias fêmea</v>
      </c>
      <c r="Q1198" s="8" t="str">
        <f aca="false">K1198&amp;"/"&amp;M1198&amp;CHAR(10)&amp;L1198&amp;"/"&amp;N1198</f>
        <v>TB-01:DI-SlitVCtrl-B/LLS-OUT
TB-01:DI-SlitVCtrl-B/LLS-IN</v>
      </c>
      <c r="R1198" s="12" t="n">
        <v>1.5</v>
      </c>
      <c r="S1198" s="12" t="n">
        <v>1.5</v>
      </c>
      <c r="T1198" s="4" t="str">
        <f aca="false">Def_Sistemas_Conectores_Cabos!$C$13</f>
        <v>Cabo multivias</v>
      </c>
      <c r="U1198" s="11" t="s">
        <v>129</v>
      </c>
      <c r="V1198" s="13"/>
    </row>
    <row r="1199" customFormat="false" ht="15.75" hidden="true" customHeight="true" outlineLevel="0" collapsed="false">
      <c r="A1199" s="4" t="str">
        <f aca="false">Def_Sistemas_Conectores_Cabos!$A$3</f>
        <v>Diagnóstico</v>
      </c>
      <c r="B1199" s="5" t="str">
        <f aca="false">Datas_Entregas!$A$2</f>
        <v>Booster/LTB</v>
      </c>
      <c r="C1199" s="6" t="n">
        <f aca="false" t="array" ref="C1199:C1199">INDEX(Datas_Entregas!$B$2:$B$100, MATCH(B1199, Datas_Entregas!$A$2:$A$100, 0), 1)</f>
        <v>43266</v>
      </c>
      <c r="D1199" s="5" t="str">
        <f aca="false">Def_Status_Montagem!$A$2</f>
        <v>A verificar</v>
      </c>
      <c r="E1199" s="4" t="str">
        <f aca="false">Def_Status_Montagem!$B$5</f>
        <v>DIG</v>
      </c>
      <c r="F1199" s="7" t="str">
        <f aca="false" t="array" ref="F1199:F1199">INDEX(Def_Instancias_Equipamentos!$F$2:$F$4986, MATCH(K1199, Def_Instancias_Equipamentos!$D$2:$D$4986, 0), 1)</f>
        <v>Túnel (LTB)</v>
      </c>
      <c r="G1199" s="8" t="str">
        <f aca="false" t="array" ref="G1199:G1199">INDEX(Def_Instancias_Equipamentos!$F$2:$F$4986, MATCH(L1199, Def_Instancias_Equipamentos!$D$2:$D$4986, 0), 1)</f>
        <v>Túnel (LTB)</v>
      </c>
      <c r="H1199" s="7" t="str">
        <f aca="false" t="array" ref="H1199:H1199">INDEX(Def_Instancias_Equipamentos!$E$2:$E$4986, MATCH(K1199, Def_Instancias_Equipamentos!$D$2:$D$4986, 0), 1)</f>
        <v>TB-01</v>
      </c>
      <c r="I1199" s="8" t="str">
        <f aca="false" t="array" ref="I1199:I1199">INDEX(Def_Instancias_Equipamentos!$E$2:$E$4986, MATCH(L1199, Def_Instancias_Equipamentos!$D$2:$D$4986, 0), 1)</f>
        <v>TB-01</v>
      </c>
      <c r="J1199" s="8" t="str">
        <f aca="false">IF(H1199=I1199, "INTERNO", "EXTERNO")</f>
        <v>INTERNO</v>
      </c>
      <c r="K1199" s="9" t="str">
        <f aca="false">Def_Instancias_Equipamentos!$D$290</f>
        <v>TB-01:DI-SlitVCtrl-B</v>
      </c>
      <c r="L1199" s="4" t="str">
        <f aca="false">Def_Instancias_Equipamentos!$D$290</f>
        <v>TB-01:DI-SlitVCtrl-B</v>
      </c>
      <c r="M1199" s="10" t="s">
        <v>112</v>
      </c>
      <c r="N1199" s="11" t="s">
        <v>113</v>
      </c>
      <c r="O1199" s="9" t="str">
        <f aca="false">Def_Sistemas_Conectores_Cabos!$B$18</f>
        <v>Micro-fit 4 vias fêmea</v>
      </c>
      <c r="P1199" s="4" t="str">
        <f aca="false">Def_Sistemas_Conectores_Cabos!$B$18</f>
        <v>Micro-fit 4 vias fêmea</v>
      </c>
      <c r="Q1199" s="8" t="str">
        <f aca="false">K1199&amp;"/"&amp;M1199&amp;CHAR(10)&amp;L1199&amp;"/"&amp;N1199</f>
        <v>TB-01:DI-SlitVCtrl-B/MTR-OUT
TB-01:DI-SlitVCtrl-B/MTR-IN</v>
      </c>
      <c r="R1199" s="12" t="n">
        <v>1.5</v>
      </c>
      <c r="S1199" s="12" t="n">
        <v>1.5</v>
      </c>
      <c r="T1199" s="4" t="str">
        <f aca="false">Def_Sistemas_Conectores_Cabos!$C$13</f>
        <v>Cabo multivias</v>
      </c>
      <c r="U1199" s="11" t="s">
        <v>122</v>
      </c>
      <c r="V1199" s="13"/>
    </row>
    <row r="1200" customFormat="false" ht="15.75" hidden="true" customHeight="true" outlineLevel="0" collapsed="false">
      <c r="A1200" s="4" t="str">
        <f aca="false">Def_Sistemas_Conectores_Cabos!$A$3</f>
        <v>Diagnóstico</v>
      </c>
      <c r="B1200" s="5" t="str">
        <f aca="false">Datas_Entregas!$A$2</f>
        <v>Booster/LTB</v>
      </c>
      <c r="C1200" s="6" t="n">
        <f aca="false" t="array" ref="C1200:C1200">INDEX(Datas_Entregas!$B$2:$B$100, MATCH(B1200, Datas_Entregas!$A$2:$A$100, 0), 1)</f>
        <v>43266</v>
      </c>
      <c r="D1200" s="5" t="str">
        <f aca="false">Def_Status_Montagem!$A$2</f>
        <v>A verificar</v>
      </c>
      <c r="E1200" s="4" t="str">
        <f aca="false">Def_Status_Montagem!$B$5</f>
        <v>DIG</v>
      </c>
      <c r="F1200" s="7" t="str">
        <f aca="false" t="array" ref="F1200:F1200">INDEX(Def_Instancias_Equipamentos!$F$2:$F$4986, MATCH(K1200, Def_Instancias_Equipamentos!$D$2:$D$4986, 0), 1)</f>
        <v>Túnel (LTB)</v>
      </c>
      <c r="G1200" s="8" t="str">
        <f aca="false" t="array" ref="G1200:G1200">INDEX(Def_Instancias_Equipamentos!$F$2:$F$4986, MATCH(L1200, Def_Instancias_Equipamentos!$D$2:$D$4986, 0), 1)</f>
        <v>Túnel (LTB)</v>
      </c>
      <c r="H1200" s="7" t="str">
        <f aca="false" t="array" ref="H1200:H1200">INDEX(Def_Instancias_Equipamentos!$E$2:$E$4986, MATCH(K1200, Def_Instancias_Equipamentos!$D$2:$D$4986, 0), 1)</f>
        <v>TB-01</v>
      </c>
      <c r="I1200" s="8" t="str">
        <f aca="false" t="array" ref="I1200:I1200">INDEX(Def_Instancias_Equipamentos!$E$2:$E$4986, MATCH(L1200, Def_Instancias_Equipamentos!$D$2:$D$4986, 0), 1)</f>
        <v>TB-01</v>
      </c>
      <c r="J1200" s="8" t="str">
        <f aca="false">IF(H1200=I1200, "INTERNO", "EXTERNO")</f>
        <v>INTERNO</v>
      </c>
      <c r="K1200" s="9" t="str">
        <f aca="false">Def_Instancias_Equipamentos!$D$289</f>
        <v>TB-01:DI-SlitVCtrl-T</v>
      </c>
      <c r="L1200" s="4" t="str">
        <f aca="false">Def_Instancias_Equipamentos!$D$289</f>
        <v>TB-01:DI-SlitVCtrl-T</v>
      </c>
      <c r="M1200" s="10" t="s">
        <v>100</v>
      </c>
      <c r="N1200" s="11" t="s">
        <v>101</v>
      </c>
      <c r="O1200" s="9" t="str">
        <f aca="false">Def_Sistemas_Conectores_Cabos!$B$15</f>
        <v>DB15 HD (DE15)</v>
      </c>
      <c r="P1200" s="4" t="str">
        <f aca="false">Def_Sistemas_Conectores_Cabos!$B$22</f>
        <v>Header 2.54 mm fêmea</v>
      </c>
      <c r="Q1200" s="8" t="str">
        <f aca="false">K1200&amp;"/"&amp;M1200&amp;CHAR(10)&amp;L1200&amp;"/"&amp;N1200</f>
        <v>TB-01:DI-SlitVCtrl-T/ENCODER
TB-01:DI-SlitVCtrl-T/ENCODER-OUT</v>
      </c>
      <c r="R1200" s="12" t="n">
        <v>1.5</v>
      </c>
      <c r="S1200" s="12" t="n">
        <v>1.5</v>
      </c>
      <c r="T1200" s="4" t="str">
        <f aca="false">Def_Sistemas_Conectores_Cabos!$C$13</f>
        <v>Cabo multivias</v>
      </c>
      <c r="U1200" s="11" t="s">
        <v>124</v>
      </c>
      <c r="V1200" s="13"/>
    </row>
    <row r="1201" customFormat="false" ht="15.75" hidden="true" customHeight="true" outlineLevel="0" collapsed="false">
      <c r="A1201" s="4" t="str">
        <f aca="false">Def_Sistemas_Conectores_Cabos!$A$3</f>
        <v>Diagnóstico</v>
      </c>
      <c r="B1201" s="5" t="str">
        <f aca="false">Datas_Entregas!$A$2</f>
        <v>Booster/LTB</v>
      </c>
      <c r="C1201" s="6" t="n">
        <f aca="false" t="array" ref="C1201:C1201">INDEX(Datas_Entregas!$B$2:$B$100, MATCH(B1201, Datas_Entregas!$A$2:$A$100, 0), 1)</f>
        <v>43266</v>
      </c>
      <c r="D1201" s="5" t="str">
        <f aca="false">Def_Status_Montagem!$A$2</f>
        <v>A verificar</v>
      </c>
      <c r="E1201" s="4" t="str">
        <f aca="false">Def_Status_Montagem!$B$5</f>
        <v>DIG</v>
      </c>
      <c r="F1201" s="7" t="str">
        <f aca="false" t="array" ref="F1201:F1201">INDEX(Def_Instancias_Equipamentos!$F$2:$F$4986, MATCH(K1201, Def_Instancias_Equipamentos!$D$2:$D$4986, 0), 1)</f>
        <v>Túnel (LTB)</v>
      </c>
      <c r="G1201" s="8" t="str">
        <f aca="false" t="array" ref="G1201:G1201">INDEX(Def_Instancias_Equipamentos!$F$2:$F$4986, MATCH(L1201, Def_Instancias_Equipamentos!$D$2:$D$4986, 0), 1)</f>
        <v>Túnel (LTB)</v>
      </c>
      <c r="H1201" s="7" t="str">
        <f aca="false" t="array" ref="H1201:H1201">INDEX(Def_Instancias_Equipamentos!$E$2:$E$4986, MATCH(K1201, Def_Instancias_Equipamentos!$D$2:$D$4986, 0), 1)</f>
        <v>TB-01</v>
      </c>
      <c r="I1201" s="8" t="str">
        <f aca="false" t="array" ref="I1201:I1201">INDEX(Def_Instancias_Equipamentos!$E$2:$E$4986, MATCH(L1201, Def_Instancias_Equipamentos!$D$2:$D$4986, 0), 1)</f>
        <v>TB-01</v>
      </c>
      <c r="J1201" s="8" t="str">
        <f aca="false">IF(H1201=I1201, "INTERNO", "EXTERNO")</f>
        <v>INTERNO</v>
      </c>
      <c r="K1201" s="9" t="str">
        <f aca="false">Def_Instancias_Equipamentos!$D$289</f>
        <v>TB-01:DI-SlitVCtrl-T</v>
      </c>
      <c r="L1201" s="4" t="str">
        <f aca="false">Def_Instancias_Equipamentos!$D$289</f>
        <v>TB-01:DI-SlitVCtrl-T</v>
      </c>
      <c r="M1201" s="10" t="s">
        <v>103</v>
      </c>
      <c r="N1201" s="11" t="s">
        <v>104</v>
      </c>
      <c r="O1201" s="9" t="str">
        <f aca="false">Def_Sistemas_Conectores_Cabos!$B$20</f>
        <v>Micro-fit 2 vias fêmea</v>
      </c>
      <c r="P1201" s="4" t="str">
        <f aca="false">Def_Sistemas_Conectores_Cabos!$B$20</f>
        <v>Micro-fit 2 vias fêmea</v>
      </c>
      <c r="Q1201" s="8" t="str">
        <f aca="false">K1201&amp;"/"&amp;M1201&amp;CHAR(10)&amp;L1201&amp;"/"&amp;N1201</f>
        <v>TB-01:DI-SlitVCtrl-T/HLS-OUT
TB-01:DI-SlitVCtrl-T/HLS-IN</v>
      </c>
      <c r="R1201" s="12" t="n">
        <v>1.5</v>
      </c>
      <c r="S1201" s="12" t="n">
        <v>1.5</v>
      </c>
      <c r="T1201" s="4" t="str">
        <f aca="false">Def_Sistemas_Conectores_Cabos!$C$13</f>
        <v>Cabo multivias</v>
      </c>
      <c r="U1201" s="11" t="s">
        <v>125</v>
      </c>
      <c r="V1201" s="13"/>
    </row>
    <row r="1202" customFormat="false" ht="15.75" hidden="true" customHeight="true" outlineLevel="0" collapsed="false">
      <c r="A1202" s="4" t="str">
        <f aca="false">Def_Sistemas_Conectores_Cabos!$A$3</f>
        <v>Diagnóstico</v>
      </c>
      <c r="B1202" s="5" t="str">
        <f aca="false">Datas_Entregas!$A$2</f>
        <v>Booster/LTB</v>
      </c>
      <c r="C1202" s="6" t="n">
        <f aca="false" t="array" ref="C1202:C1202">INDEX(Datas_Entregas!$B$2:$B$100, MATCH(B1202, Datas_Entregas!$A$2:$A$100, 0), 1)</f>
        <v>43266</v>
      </c>
      <c r="D1202" s="5" t="str">
        <f aca="false">Def_Status_Montagem!$A$2</f>
        <v>A verificar</v>
      </c>
      <c r="E1202" s="4" t="str">
        <f aca="false">Def_Status_Montagem!$B$5</f>
        <v>DIG</v>
      </c>
      <c r="F1202" s="7" t="str">
        <f aca="false" t="array" ref="F1202:F1202">INDEX(Def_Instancias_Equipamentos!$F$2:$F$4986, MATCH(K1202, Def_Instancias_Equipamentos!$D$2:$D$4986, 0), 1)</f>
        <v>Túnel (LTB)</v>
      </c>
      <c r="G1202" s="8" t="str">
        <f aca="false" t="array" ref="G1202:G1202">INDEX(Def_Instancias_Equipamentos!$F$2:$F$4986, MATCH(L1202, Def_Instancias_Equipamentos!$D$2:$D$4986, 0), 1)</f>
        <v>Túnel (LTB)</v>
      </c>
      <c r="H1202" s="7" t="str">
        <f aca="false" t="array" ref="H1202:H1202">INDEX(Def_Instancias_Equipamentos!$E$2:$E$4986, MATCH(K1202, Def_Instancias_Equipamentos!$D$2:$D$4986, 0), 1)</f>
        <v>TB-01</v>
      </c>
      <c r="I1202" s="8" t="str">
        <f aca="false" t="array" ref="I1202:I1202">INDEX(Def_Instancias_Equipamentos!$E$2:$E$4986, MATCH(L1202, Def_Instancias_Equipamentos!$D$2:$D$4986, 0), 1)</f>
        <v>TB-01</v>
      </c>
      <c r="J1202" s="8" t="str">
        <f aca="false">IF(H1202=I1202, "INTERNO", "EXTERNO")</f>
        <v>INTERNO</v>
      </c>
      <c r="K1202" s="9" t="str">
        <f aca="false">Def_Instancias_Equipamentos!$D$289</f>
        <v>TB-01:DI-SlitVCtrl-T</v>
      </c>
      <c r="L1202" s="4" t="str">
        <f aca="false">Def_Instancias_Equipamentos!$D$289</f>
        <v>TB-01:DI-SlitVCtrl-T</v>
      </c>
      <c r="M1202" s="10" t="s">
        <v>109</v>
      </c>
      <c r="N1202" s="11" t="s">
        <v>110</v>
      </c>
      <c r="O1202" s="9" t="str">
        <f aca="false">Def_Sistemas_Conectores_Cabos!$B$20</f>
        <v>Micro-fit 2 vias fêmea</v>
      </c>
      <c r="P1202" s="4" t="str">
        <f aca="false">Def_Sistemas_Conectores_Cabos!$B$20</f>
        <v>Micro-fit 2 vias fêmea</v>
      </c>
      <c r="Q1202" s="8" t="str">
        <f aca="false">K1202&amp;"/"&amp;M1202&amp;CHAR(10)&amp;L1202&amp;"/"&amp;N1202</f>
        <v>TB-01:DI-SlitVCtrl-T/LLS-OUT
TB-01:DI-SlitVCtrl-T/LLS-IN</v>
      </c>
      <c r="R1202" s="12" t="n">
        <v>1.5</v>
      </c>
      <c r="S1202" s="12" t="n">
        <v>1.5</v>
      </c>
      <c r="T1202" s="4" t="str">
        <f aca="false">Def_Sistemas_Conectores_Cabos!$C$13</f>
        <v>Cabo multivias</v>
      </c>
      <c r="U1202" s="11" t="s">
        <v>126</v>
      </c>
      <c r="V1202" s="13"/>
    </row>
    <row r="1203" customFormat="false" ht="15.75" hidden="true" customHeight="true" outlineLevel="0" collapsed="false">
      <c r="A1203" s="4" t="str">
        <f aca="false">Def_Sistemas_Conectores_Cabos!$A$3</f>
        <v>Diagnóstico</v>
      </c>
      <c r="B1203" s="5" t="str">
        <f aca="false">Datas_Entregas!$A$2</f>
        <v>Booster/LTB</v>
      </c>
      <c r="C1203" s="6" t="n">
        <f aca="false" t="array" ref="C1203:C1203">INDEX(Datas_Entregas!$B$2:$B$100, MATCH(B1203, Datas_Entregas!$A$2:$A$100, 0), 1)</f>
        <v>43266</v>
      </c>
      <c r="D1203" s="5" t="str">
        <f aca="false">Def_Status_Montagem!$A$2</f>
        <v>A verificar</v>
      </c>
      <c r="E1203" s="4" t="str">
        <f aca="false">Def_Status_Montagem!$B$5</f>
        <v>DIG</v>
      </c>
      <c r="F1203" s="7" t="str">
        <f aca="false" t="array" ref="F1203:F1203">INDEX(Def_Instancias_Equipamentos!$F$2:$F$4986, MATCH(K1203, Def_Instancias_Equipamentos!$D$2:$D$4986, 0), 1)</f>
        <v>Túnel (LTB)</v>
      </c>
      <c r="G1203" s="8" t="str">
        <f aca="false" t="array" ref="G1203:G1203">INDEX(Def_Instancias_Equipamentos!$F$2:$F$4986, MATCH(L1203, Def_Instancias_Equipamentos!$D$2:$D$4986, 0), 1)</f>
        <v>Túnel (LTB)</v>
      </c>
      <c r="H1203" s="7" t="str">
        <f aca="false" t="array" ref="H1203:H1203">INDEX(Def_Instancias_Equipamentos!$E$2:$E$4986, MATCH(K1203, Def_Instancias_Equipamentos!$D$2:$D$4986, 0), 1)</f>
        <v>TB-01</v>
      </c>
      <c r="I1203" s="8" t="str">
        <f aca="false" t="array" ref="I1203:I1203">INDEX(Def_Instancias_Equipamentos!$E$2:$E$4986, MATCH(L1203, Def_Instancias_Equipamentos!$D$2:$D$4986, 0), 1)</f>
        <v>TB-01</v>
      </c>
      <c r="J1203" s="8" t="str">
        <f aca="false">IF(H1203=I1203, "INTERNO", "EXTERNO")</f>
        <v>INTERNO</v>
      </c>
      <c r="K1203" s="9" t="str">
        <f aca="false">Def_Instancias_Equipamentos!$D$289</f>
        <v>TB-01:DI-SlitVCtrl-T</v>
      </c>
      <c r="L1203" s="4" t="str">
        <f aca="false">Def_Instancias_Equipamentos!$D$289</f>
        <v>TB-01:DI-SlitVCtrl-T</v>
      </c>
      <c r="M1203" s="10" t="s">
        <v>112</v>
      </c>
      <c r="N1203" s="11" t="s">
        <v>113</v>
      </c>
      <c r="O1203" s="9" t="str">
        <f aca="false">Def_Sistemas_Conectores_Cabos!$B$18</f>
        <v>Micro-fit 4 vias fêmea</v>
      </c>
      <c r="P1203" s="4" t="str">
        <f aca="false">Def_Sistemas_Conectores_Cabos!$B$18</f>
        <v>Micro-fit 4 vias fêmea</v>
      </c>
      <c r="Q1203" s="8" t="str">
        <f aca="false">K1203&amp;"/"&amp;M1203&amp;CHAR(10)&amp;L1203&amp;"/"&amp;N1203</f>
        <v>TB-01:DI-SlitVCtrl-T/MTR-OUT
TB-01:DI-SlitVCtrl-T/MTR-IN</v>
      </c>
      <c r="R1203" s="12" t="n">
        <v>1.5</v>
      </c>
      <c r="S1203" s="12" t="n">
        <v>1.5</v>
      </c>
      <c r="T1203" s="4" t="str">
        <f aca="false">Def_Sistemas_Conectores_Cabos!$C$13</f>
        <v>Cabo multivias</v>
      </c>
      <c r="U1203" s="11" t="s">
        <v>118</v>
      </c>
      <c r="V1203" s="13"/>
    </row>
    <row r="1204" customFormat="false" ht="15.75" hidden="true" customHeight="true" outlineLevel="0" collapsed="false">
      <c r="A1204" s="4" t="str">
        <f aca="false">Def_Sistemas_Conectores_Cabos!$A$3</f>
        <v>Diagnóstico</v>
      </c>
      <c r="B1204" s="5" t="str">
        <f aca="false">Datas_Entregas!$A$2</f>
        <v>Booster/LTB</v>
      </c>
      <c r="C1204" s="6" t="n">
        <f aca="false" t="array" ref="C1204:C1204">INDEX(Datas_Entregas!$B$2:$B$100, MATCH(B1204, Datas_Entregas!$A$2:$A$100, 0), 1)</f>
        <v>43266</v>
      </c>
      <c r="D1204" s="5" t="str">
        <f aca="false">Def_Status_Montagem!$A$2</f>
        <v>A verificar</v>
      </c>
      <c r="E1204" s="4" t="str">
        <f aca="false">Def_Status_Montagem!$B$5</f>
        <v>DIG</v>
      </c>
      <c r="F1204" s="7" t="str">
        <f aca="false" t="array" ref="F1204:F1204">INDEX(Def_Instancias_Equipamentos!$F$2:$F$4986, MATCH(K1204, Def_Instancias_Equipamentos!$D$2:$D$4986, 0), 1)</f>
        <v>Túnel (LTB)</v>
      </c>
      <c r="G1204" s="8" t="str">
        <f aca="false" t="array" ref="G1204:G1204">INDEX(Def_Instancias_Equipamentos!$F$2:$F$4986, MATCH(L1204, Def_Instancias_Equipamentos!$D$2:$D$4986, 0), 1)</f>
        <v>Túnel (LTB)</v>
      </c>
      <c r="H1204" s="7" t="str">
        <f aca="false" t="array" ref="H1204:H1204">INDEX(Def_Instancias_Equipamentos!$E$2:$E$4986, MATCH(K1204, Def_Instancias_Equipamentos!$D$2:$D$4986, 0), 1)</f>
        <v>TB-02</v>
      </c>
      <c r="I1204" s="8" t="str">
        <f aca="false" t="array" ref="I1204:I1204">INDEX(Def_Instancias_Equipamentos!$E$2:$E$4986, MATCH(L1204, Def_Instancias_Equipamentos!$D$2:$D$4986, 0), 1)</f>
        <v>TB-02</v>
      </c>
      <c r="J1204" s="8" t="str">
        <f aca="false">IF(H1204=I1204, "INTERNO", "EXTERNO")</f>
        <v>INTERNO</v>
      </c>
      <c r="K1204" s="9" t="str">
        <f aca="false">Def_Instancias_Equipamentos!$D$189</f>
        <v>TB-02:DI-ScrnCtrl-1</v>
      </c>
      <c r="L1204" s="4" t="str">
        <f aca="false">Def_Instancias_Equipamentos!$D$189</f>
        <v>TB-02:DI-ScrnCtrl-1</v>
      </c>
      <c r="M1204" s="10" t="s">
        <v>100</v>
      </c>
      <c r="N1204" s="11" t="s">
        <v>101</v>
      </c>
      <c r="O1204" s="9" t="str">
        <f aca="false">Def_Sistemas_Conectores_Cabos!$B$15</f>
        <v>DB15 HD (DE15)</v>
      </c>
      <c r="P1204" s="4" t="str">
        <f aca="false">Def_Sistemas_Conectores_Cabos!$B$22</f>
        <v>Header 2.54 mm fêmea</v>
      </c>
      <c r="Q1204" s="8" t="str">
        <f aca="false">K1204&amp;"/"&amp;M1204&amp;CHAR(10)&amp;L1204&amp;"/"&amp;N1204</f>
        <v>TB-02:DI-ScrnCtrl-1/ENCODER
TB-02:DI-ScrnCtrl-1/ENCODER-OUT</v>
      </c>
      <c r="R1204" s="12" t="n">
        <v>1.5</v>
      </c>
      <c r="S1204" s="12" t="n">
        <v>1.5</v>
      </c>
      <c r="T1204" s="4" t="str">
        <f aca="false">Def_Sistemas_Conectores_Cabos!$C$13</f>
        <v>Cabo multivias</v>
      </c>
      <c r="U1204" s="11" t="s">
        <v>102</v>
      </c>
      <c r="V1204" s="13"/>
    </row>
    <row r="1205" customFormat="false" ht="15.75" hidden="true" customHeight="true" outlineLevel="0" collapsed="false">
      <c r="A1205" s="4" t="str">
        <f aca="false">Def_Sistemas_Conectores_Cabos!$A$3</f>
        <v>Diagnóstico</v>
      </c>
      <c r="B1205" s="5" t="str">
        <f aca="false">Datas_Entregas!$A$2</f>
        <v>Booster/LTB</v>
      </c>
      <c r="C1205" s="6" t="n">
        <f aca="false" t="array" ref="C1205:C1205">INDEX(Datas_Entregas!$B$2:$B$100, MATCH(B1205, Datas_Entregas!$A$2:$A$100, 0), 1)</f>
        <v>43266</v>
      </c>
      <c r="D1205" s="5" t="str">
        <f aca="false">Def_Status_Montagem!$A$2</f>
        <v>A verificar</v>
      </c>
      <c r="E1205" s="4" t="str">
        <f aca="false">Def_Status_Montagem!$B$5</f>
        <v>DIG</v>
      </c>
      <c r="F1205" s="7" t="str">
        <f aca="false" t="array" ref="F1205:F1205">INDEX(Def_Instancias_Equipamentos!$F$2:$F$4986, MATCH(K1205, Def_Instancias_Equipamentos!$D$2:$D$4986, 0), 1)</f>
        <v>Túnel (LTB)</v>
      </c>
      <c r="G1205" s="8" t="str">
        <f aca="false" t="array" ref="G1205:G1205">INDEX(Def_Instancias_Equipamentos!$F$2:$F$4986, MATCH(L1205, Def_Instancias_Equipamentos!$D$2:$D$4986, 0), 1)</f>
        <v>Túnel (LTB)</v>
      </c>
      <c r="H1205" s="7" t="str">
        <f aca="false" t="array" ref="H1205:H1205">INDEX(Def_Instancias_Equipamentos!$E$2:$E$4986, MATCH(K1205, Def_Instancias_Equipamentos!$D$2:$D$4986, 0), 1)</f>
        <v>TB-02</v>
      </c>
      <c r="I1205" s="8" t="str">
        <f aca="false" t="array" ref="I1205:I1205">INDEX(Def_Instancias_Equipamentos!$E$2:$E$4986, MATCH(L1205, Def_Instancias_Equipamentos!$D$2:$D$4986, 0), 1)</f>
        <v>TB-02</v>
      </c>
      <c r="J1205" s="8" t="str">
        <f aca="false">IF(H1205=I1205, "INTERNO", "EXTERNO")</f>
        <v>INTERNO</v>
      </c>
      <c r="K1205" s="9" t="str">
        <f aca="false">Def_Instancias_Equipamentos!$D$189</f>
        <v>TB-02:DI-ScrnCtrl-1</v>
      </c>
      <c r="L1205" s="4" t="str">
        <f aca="false">Def_Instancias_Equipamentos!$D$189</f>
        <v>TB-02:DI-ScrnCtrl-1</v>
      </c>
      <c r="M1205" s="10" t="s">
        <v>103</v>
      </c>
      <c r="N1205" s="11" t="s">
        <v>104</v>
      </c>
      <c r="O1205" s="9" t="str">
        <f aca="false">Def_Sistemas_Conectores_Cabos!$B$20</f>
        <v>Micro-fit 2 vias fêmea</v>
      </c>
      <c r="P1205" s="4" t="str">
        <f aca="false">Def_Sistemas_Conectores_Cabos!$B$20</f>
        <v>Micro-fit 2 vias fêmea</v>
      </c>
      <c r="Q1205" s="8" t="str">
        <f aca="false">K1205&amp;"/"&amp;M1205&amp;CHAR(10)&amp;L1205&amp;"/"&amp;N1205</f>
        <v>TB-02:DI-ScrnCtrl-1/HLS-OUT
TB-02:DI-ScrnCtrl-1/HLS-IN</v>
      </c>
      <c r="R1205" s="12" t="n">
        <v>1.5</v>
      </c>
      <c r="S1205" s="12" t="n">
        <v>1.5</v>
      </c>
      <c r="T1205" s="4" t="str">
        <f aca="false">Def_Sistemas_Conectores_Cabos!$C$13</f>
        <v>Cabo multivias</v>
      </c>
      <c r="U1205" s="11" t="s">
        <v>105</v>
      </c>
      <c r="V1205" s="13"/>
    </row>
    <row r="1206" customFormat="false" ht="15.75" hidden="true" customHeight="true" outlineLevel="0" collapsed="false">
      <c r="A1206" s="4" t="str">
        <f aca="false">Def_Sistemas_Conectores_Cabos!$A$3</f>
        <v>Diagnóstico</v>
      </c>
      <c r="B1206" s="5" t="str">
        <f aca="false">Datas_Entregas!$A$2</f>
        <v>Booster/LTB</v>
      </c>
      <c r="C1206" s="6" t="n">
        <f aca="false" t="array" ref="C1206:C1206">INDEX(Datas_Entregas!$B$2:$B$100, MATCH(B1206, Datas_Entregas!$A$2:$A$100, 0), 1)</f>
        <v>43266</v>
      </c>
      <c r="D1206" s="5" t="str">
        <f aca="false">Def_Status_Montagem!$A$2</f>
        <v>A verificar</v>
      </c>
      <c r="E1206" s="4" t="str">
        <f aca="false">Def_Status_Montagem!$B$5</f>
        <v>DIG</v>
      </c>
      <c r="F1206" s="7" t="str">
        <f aca="false" t="array" ref="F1206:F1206">INDEX(Def_Instancias_Equipamentos!$F$2:$F$4986, MATCH(K1206, Def_Instancias_Equipamentos!$D$2:$D$4986, 0), 1)</f>
        <v>Túnel (LTB)</v>
      </c>
      <c r="G1206" s="8" t="str">
        <f aca="false" t="array" ref="G1206:G1206">INDEX(Def_Instancias_Equipamentos!$F$2:$F$4986, MATCH(L1206, Def_Instancias_Equipamentos!$D$2:$D$4986, 0), 1)</f>
        <v>Túnel (LTB)</v>
      </c>
      <c r="H1206" s="7" t="str">
        <f aca="false" t="array" ref="H1206:H1206">INDEX(Def_Instancias_Equipamentos!$E$2:$E$4986, MATCH(K1206, Def_Instancias_Equipamentos!$D$2:$D$4986, 0), 1)</f>
        <v>TB-02</v>
      </c>
      <c r="I1206" s="8" t="str">
        <f aca="false" t="array" ref="I1206:I1206">INDEX(Def_Instancias_Equipamentos!$E$2:$E$4986, MATCH(L1206, Def_Instancias_Equipamentos!$D$2:$D$4986, 0), 1)</f>
        <v>TB-02</v>
      </c>
      <c r="J1206" s="8" t="str">
        <f aca="false">IF(H1206=I1206, "INTERNO", "EXTERNO")</f>
        <v>INTERNO</v>
      </c>
      <c r="K1206" s="9" t="str">
        <f aca="false">Def_Instancias_Equipamentos!$D$189</f>
        <v>TB-02:DI-ScrnCtrl-1</v>
      </c>
      <c r="L1206" s="4" t="str">
        <f aca="false">Def_Instancias_Equipamentos!$D$189</f>
        <v>TB-02:DI-ScrnCtrl-1</v>
      </c>
      <c r="M1206" s="10" t="s">
        <v>106</v>
      </c>
      <c r="N1206" s="11" t="s">
        <v>107</v>
      </c>
      <c r="O1206" s="9" t="str">
        <f aca="false">Def_Sistemas_Conectores_Cabos!$B$20</f>
        <v>Micro-fit 2 vias fêmea</v>
      </c>
      <c r="P1206" s="4" t="str">
        <f aca="false">Def_Sistemas_Conectores_Cabos!$B$20</f>
        <v>Micro-fit 2 vias fêmea</v>
      </c>
      <c r="Q1206" s="8" t="str">
        <f aca="false">K1206&amp;"/"&amp;M1206&amp;CHAR(10)&amp;L1206&amp;"/"&amp;N1206</f>
        <v>TB-02:DI-ScrnCtrl-1/LED-OUT
TB-02:DI-ScrnCtrl-1/LED-IN</v>
      </c>
      <c r="R1206" s="12" t="n">
        <v>1.5</v>
      </c>
      <c r="S1206" s="12" t="n">
        <v>1.5</v>
      </c>
      <c r="T1206" s="4" t="str">
        <f aca="false">Def_Sistemas_Conectores_Cabos!$C$13</f>
        <v>Cabo multivias</v>
      </c>
      <c r="U1206" s="11" t="s">
        <v>108</v>
      </c>
      <c r="V1206" s="13"/>
    </row>
    <row r="1207" customFormat="false" ht="15.75" hidden="true" customHeight="true" outlineLevel="0" collapsed="false">
      <c r="A1207" s="4" t="str">
        <f aca="false">Def_Sistemas_Conectores_Cabos!$A$3</f>
        <v>Diagnóstico</v>
      </c>
      <c r="B1207" s="5" t="str">
        <f aca="false">Datas_Entregas!$A$2</f>
        <v>Booster/LTB</v>
      </c>
      <c r="C1207" s="6" t="n">
        <f aca="false" t="array" ref="C1207:C1207">INDEX(Datas_Entregas!$B$2:$B$100, MATCH(B1207, Datas_Entregas!$A$2:$A$100, 0), 1)</f>
        <v>43266</v>
      </c>
      <c r="D1207" s="5" t="str">
        <f aca="false">Def_Status_Montagem!$A$2</f>
        <v>A verificar</v>
      </c>
      <c r="E1207" s="4" t="str">
        <f aca="false">Def_Status_Montagem!$B$5</f>
        <v>DIG</v>
      </c>
      <c r="F1207" s="7" t="str">
        <f aca="false" t="array" ref="F1207:F1207">INDEX(Def_Instancias_Equipamentos!$F$2:$F$4986, MATCH(K1207, Def_Instancias_Equipamentos!$D$2:$D$4986, 0), 1)</f>
        <v>Túnel (LTB)</v>
      </c>
      <c r="G1207" s="8" t="str">
        <f aca="false" t="array" ref="G1207:G1207">INDEX(Def_Instancias_Equipamentos!$F$2:$F$4986, MATCH(L1207, Def_Instancias_Equipamentos!$D$2:$D$4986, 0), 1)</f>
        <v>Túnel (LTB)</v>
      </c>
      <c r="H1207" s="7" t="str">
        <f aca="false" t="array" ref="H1207:H1207">INDEX(Def_Instancias_Equipamentos!$E$2:$E$4986, MATCH(K1207, Def_Instancias_Equipamentos!$D$2:$D$4986, 0), 1)</f>
        <v>TB-02</v>
      </c>
      <c r="I1207" s="8" t="str">
        <f aca="false" t="array" ref="I1207:I1207">INDEX(Def_Instancias_Equipamentos!$E$2:$E$4986, MATCH(L1207, Def_Instancias_Equipamentos!$D$2:$D$4986, 0), 1)</f>
        <v>TB-02</v>
      </c>
      <c r="J1207" s="8" t="str">
        <f aca="false">IF(H1207=I1207, "INTERNO", "EXTERNO")</f>
        <v>INTERNO</v>
      </c>
      <c r="K1207" s="9" t="str">
        <f aca="false">Def_Instancias_Equipamentos!$D$189</f>
        <v>TB-02:DI-ScrnCtrl-1</v>
      </c>
      <c r="L1207" s="4" t="str">
        <f aca="false">Def_Instancias_Equipamentos!$D$189</f>
        <v>TB-02:DI-ScrnCtrl-1</v>
      </c>
      <c r="M1207" s="10" t="s">
        <v>109</v>
      </c>
      <c r="N1207" s="11" t="s">
        <v>110</v>
      </c>
      <c r="O1207" s="9" t="str">
        <f aca="false">Def_Sistemas_Conectores_Cabos!$B$20</f>
        <v>Micro-fit 2 vias fêmea</v>
      </c>
      <c r="P1207" s="4" t="str">
        <f aca="false">Def_Sistemas_Conectores_Cabos!$B$20</f>
        <v>Micro-fit 2 vias fêmea</v>
      </c>
      <c r="Q1207" s="8" t="str">
        <f aca="false">K1207&amp;"/"&amp;M1207&amp;CHAR(10)&amp;L1207&amp;"/"&amp;N1207</f>
        <v>TB-02:DI-ScrnCtrl-1/LLS-OUT
TB-02:DI-ScrnCtrl-1/LLS-IN</v>
      </c>
      <c r="R1207" s="12" t="n">
        <v>1.5</v>
      </c>
      <c r="S1207" s="12" t="n">
        <v>1.5</v>
      </c>
      <c r="T1207" s="4" t="str">
        <f aca="false">Def_Sistemas_Conectores_Cabos!$C$13</f>
        <v>Cabo multivias</v>
      </c>
      <c r="U1207" s="11" t="s">
        <v>111</v>
      </c>
      <c r="V1207" s="13"/>
    </row>
    <row r="1208" customFormat="false" ht="15.75" hidden="true" customHeight="true" outlineLevel="0" collapsed="false">
      <c r="A1208" s="4" t="str">
        <f aca="false">Def_Sistemas_Conectores_Cabos!$A$3</f>
        <v>Diagnóstico</v>
      </c>
      <c r="B1208" s="5" t="str">
        <f aca="false">Datas_Entregas!$A$2</f>
        <v>Booster/LTB</v>
      </c>
      <c r="C1208" s="6" t="n">
        <f aca="false" t="array" ref="C1208:C1208">INDEX(Datas_Entregas!$B$2:$B$100, MATCH(B1208, Datas_Entregas!$A$2:$A$100, 0), 1)</f>
        <v>43266</v>
      </c>
      <c r="D1208" s="5" t="str">
        <f aca="false">Def_Status_Montagem!$A$2</f>
        <v>A verificar</v>
      </c>
      <c r="E1208" s="4" t="str">
        <f aca="false">Def_Status_Montagem!$B$5</f>
        <v>DIG</v>
      </c>
      <c r="F1208" s="7" t="str">
        <f aca="false" t="array" ref="F1208:F1208">INDEX(Def_Instancias_Equipamentos!$F$2:$F$4986, MATCH(K1208, Def_Instancias_Equipamentos!$D$2:$D$4986, 0), 1)</f>
        <v>Túnel (LTB)</v>
      </c>
      <c r="G1208" s="8" t="str">
        <f aca="false" t="array" ref="G1208:G1208">INDEX(Def_Instancias_Equipamentos!$F$2:$F$4986, MATCH(L1208, Def_Instancias_Equipamentos!$D$2:$D$4986, 0), 1)</f>
        <v>Túnel (LTB)</v>
      </c>
      <c r="H1208" s="7" t="str">
        <f aca="false" t="array" ref="H1208:H1208">INDEX(Def_Instancias_Equipamentos!$E$2:$E$4986, MATCH(K1208, Def_Instancias_Equipamentos!$D$2:$D$4986, 0), 1)</f>
        <v>TB-02</v>
      </c>
      <c r="I1208" s="8" t="str">
        <f aca="false" t="array" ref="I1208:I1208">INDEX(Def_Instancias_Equipamentos!$E$2:$E$4986, MATCH(L1208, Def_Instancias_Equipamentos!$D$2:$D$4986, 0), 1)</f>
        <v>TB-02</v>
      </c>
      <c r="J1208" s="8" t="str">
        <f aca="false">IF(H1208=I1208, "INTERNO", "EXTERNO")</f>
        <v>INTERNO</v>
      </c>
      <c r="K1208" s="9" t="str">
        <f aca="false">Def_Instancias_Equipamentos!$D$189</f>
        <v>TB-02:DI-ScrnCtrl-1</v>
      </c>
      <c r="L1208" s="4" t="str">
        <f aca="false">Def_Instancias_Equipamentos!$D$189</f>
        <v>TB-02:DI-ScrnCtrl-1</v>
      </c>
      <c r="M1208" s="10" t="s">
        <v>112</v>
      </c>
      <c r="N1208" s="11" t="s">
        <v>113</v>
      </c>
      <c r="O1208" s="9" t="str">
        <f aca="false">Def_Sistemas_Conectores_Cabos!$B$18</f>
        <v>Micro-fit 4 vias fêmea</v>
      </c>
      <c r="P1208" s="4" t="str">
        <f aca="false">Def_Sistemas_Conectores_Cabos!$B$18</f>
        <v>Micro-fit 4 vias fêmea</v>
      </c>
      <c r="Q1208" s="8" t="str">
        <f aca="false">K1208&amp;"/"&amp;M1208&amp;CHAR(10)&amp;L1208&amp;"/"&amp;N1208</f>
        <v>TB-02:DI-ScrnCtrl-1/MTR-OUT
TB-02:DI-ScrnCtrl-1/MTR-IN</v>
      </c>
      <c r="R1208" s="12" t="n">
        <v>1.5</v>
      </c>
      <c r="S1208" s="12" t="n">
        <v>1.5</v>
      </c>
      <c r="T1208" s="4" t="str">
        <f aca="false">Def_Sistemas_Conectores_Cabos!$C$13</f>
        <v>Cabo multivias</v>
      </c>
      <c r="U1208" s="11" t="s">
        <v>114</v>
      </c>
      <c r="V1208" s="13"/>
    </row>
    <row r="1209" customFormat="false" ht="15.75" hidden="true" customHeight="true" outlineLevel="0" collapsed="false">
      <c r="A1209" s="4" t="str">
        <f aca="false">Def_Sistemas_Conectores_Cabos!$A$3</f>
        <v>Diagnóstico</v>
      </c>
      <c r="B1209" s="5" t="str">
        <f aca="false">Datas_Entregas!$A$2</f>
        <v>Booster/LTB</v>
      </c>
      <c r="C1209" s="6" t="n">
        <f aca="false" t="array" ref="C1209:C1209">INDEX(Datas_Entregas!$B$2:$B$100, MATCH(B1209, Datas_Entregas!$A$2:$A$100, 0), 1)</f>
        <v>43266</v>
      </c>
      <c r="D1209" s="5" t="str">
        <f aca="false">Def_Status_Montagem!$A$2</f>
        <v>A verificar</v>
      </c>
      <c r="E1209" s="4" t="str">
        <f aca="false">Def_Status_Montagem!$B$5</f>
        <v>DIG</v>
      </c>
      <c r="F1209" s="7" t="str">
        <f aca="false" t="array" ref="F1209:F1209">INDEX(Def_Instancias_Equipamentos!$F$2:$F$4986, MATCH(K1209, Def_Instancias_Equipamentos!$D$2:$D$4986, 0), 1)</f>
        <v>Túnel (LTB)</v>
      </c>
      <c r="G1209" s="8" t="str">
        <f aca="false" t="array" ref="G1209:G1209">INDEX(Def_Instancias_Equipamentos!$F$2:$F$4986, MATCH(L1209, Def_Instancias_Equipamentos!$D$2:$D$4986, 0), 1)</f>
        <v>Túnel (LTB)</v>
      </c>
      <c r="H1209" s="7" t="str">
        <f aca="false" t="array" ref="H1209:H1209">INDEX(Def_Instancias_Equipamentos!$E$2:$E$4986, MATCH(K1209, Def_Instancias_Equipamentos!$D$2:$D$4986, 0), 1)</f>
        <v>TB-02</v>
      </c>
      <c r="I1209" s="8" t="str">
        <f aca="false" t="array" ref="I1209:I1209">INDEX(Def_Instancias_Equipamentos!$E$2:$E$4986, MATCH(L1209, Def_Instancias_Equipamentos!$D$2:$D$4986, 0), 1)</f>
        <v>TB-02</v>
      </c>
      <c r="J1209" s="8" t="str">
        <f aca="false">IF(H1209=I1209, "INTERNO", "EXTERNO")</f>
        <v>INTERNO</v>
      </c>
      <c r="K1209" s="9" t="str">
        <f aca="false">Def_Instancias_Equipamentos!$D$190</f>
        <v>TB-02:DI-ScrnCtrl-2</v>
      </c>
      <c r="L1209" s="4" t="str">
        <f aca="false">Def_Instancias_Equipamentos!$D$190</f>
        <v>TB-02:DI-ScrnCtrl-2</v>
      </c>
      <c r="M1209" s="10" t="s">
        <v>100</v>
      </c>
      <c r="N1209" s="11" t="s">
        <v>101</v>
      </c>
      <c r="O1209" s="9" t="str">
        <f aca="false">Def_Sistemas_Conectores_Cabos!$B$15</f>
        <v>DB15 HD (DE15)</v>
      </c>
      <c r="P1209" s="4" t="str">
        <f aca="false">Def_Sistemas_Conectores_Cabos!$B$22</f>
        <v>Header 2.54 mm fêmea</v>
      </c>
      <c r="Q1209" s="8" t="str">
        <f aca="false">K1209&amp;"/"&amp;M1209&amp;CHAR(10)&amp;L1209&amp;"/"&amp;N1209</f>
        <v>TB-02:DI-ScrnCtrl-2/ENCODER
TB-02:DI-ScrnCtrl-2/ENCODER-OUT</v>
      </c>
      <c r="R1209" s="12" t="n">
        <v>1.5</v>
      </c>
      <c r="S1209" s="12" t="n">
        <v>1.5</v>
      </c>
      <c r="T1209" s="4" t="str">
        <f aca="false">Def_Sistemas_Conectores_Cabos!$C$13</f>
        <v>Cabo multivias</v>
      </c>
      <c r="U1209" s="11" t="s">
        <v>102</v>
      </c>
      <c r="V1209" s="13"/>
    </row>
    <row r="1210" customFormat="false" ht="15.75" hidden="true" customHeight="true" outlineLevel="0" collapsed="false">
      <c r="A1210" s="4" t="str">
        <f aca="false">Def_Sistemas_Conectores_Cabos!$A$3</f>
        <v>Diagnóstico</v>
      </c>
      <c r="B1210" s="5" t="str">
        <f aca="false">Datas_Entregas!$A$2</f>
        <v>Booster/LTB</v>
      </c>
      <c r="C1210" s="6" t="n">
        <f aca="false" t="array" ref="C1210:C1210">INDEX(Datas_Entregas!$B$2:$B$100, MATCH(B1210, Datas_Entregas!$A$2:$A$100, 0), 1)</f>
        <v>43266</v>
      </c>
      <c r="D1210" s="5" t="str">
        <f aca="false">Def_Status_Montagem!$A$2</f>
        <v>A verificar</v>
      </c>
      <c r="E1210" s="4" t="str">
        <f aca="false">Def_Status_Montagem!$B$5</f>
        <v>DIG</v>
      </c>
      <c r="F1210" s="7" t="str">
        <f aca="false" t="array" ref="F1210:F1210">INDEX(Def_Instancias_Equipamentos!$F$2:$F$4986, MATCH(K1210, Def_Instancias_Equipamentos!$D$2:$D$4986, 0), 1)</f>
        <v>Túnel (LTB)</v>
      </c>
      <c r="G1210" s="8" t="str">
        <f aca="false" t="array" ref="G1210:G1210">INDEX(Def_Instancias_Equipamentos!$F$2:$F$4986, MATCH(L1210, Def_Instancias_Equipamentos!$D$2:$D$4986, 0), 1)</f>
        <v>Túnel (LTB)</v>
      </c>
      <c r="H1210" s="7" t="str">
        <f aca="false" t="array" ref="H1210:H1210">INDEX(Def_Instancias_Equipamentos!$E$2:$E$4986, MATCH(K1210, Def_Instancias_Equipamentos!$D$2:$D$4986, 0), 1)</f>
        <v>TB-02</v>
      </c>
      <c r="I1210" s="8" t="str">
        <f aca="false" t="array" ref="I1210:I1210">INDEX(Def_Instancias_Equipamentos!$E$2:$E$4986, MATCH(L1210, Def_Instancias_Equipamentos!$D$2:$D$4986, 0), 1)</f>
        <v>TB-02</v>
      </c>
      <c r="J1210" s="8" t="str">
        <f aca="false">IF(H1210=I1210, "INTERNO", "EXTERNO")</f>
        <v>INTERNO</v>
      </c>
      <c r="K1210" s="9" t="str">
        <f aca="false">Def_Instancias_Equipamentos!$D$190</f>
        <v>TB-02:DI-ScrnCtrl-2</v>
      </c>
      <c r="L1210" s="4" t="str">
        <f aca="false">Def_Instancias_Equipamentos!$D$190</f>
        <v>TB-02:DI-ScrnCtrl-2</v>
      </c>
      <c r="M1210" s="10" t="s">
        <v>103</v>
      </c>
      <c r="N1210" s="11" t="s">
        <v>104</v>
      </c>
      <c r="O1210" s="9" t="str">
        <f aca="false">Def_Sistemas_Conectores_Cabos!$B$20</f>
        <v>Micro-fit 2 vias fêmea</v>
      </c>
      <c r="P1210" s="4" t="str">
        <f aca="false">Def_Sistemas_Conectores_Cabos!$B$20</f>
        <v>Micro-fit 2 vias fêmea</v>
      </c>
      <c r="Q1210" s="8" t="str">
        <f aca="false">K1210&amp;"/"&amp;M1210&amp;CHAR(10)&amp;L1210&amp;"/"&amp;N1210</f>
        <v>TB-02:DI-ScrnCtrl-2/HLS-OUT
TB-02:DI-ScrnCtrl-2/HLS-IN</v>
      </c>
      <c r="R1210" s="12" t="n">
        <v>1.5</v>
      </c>
      <c r="S1210" s="12" t="n">
        <v>1.5</v>
      </c>
      <c r="T1210" s="4" t="str">
        <f aca="false">Def_Sistemas_Conectores_Cabos!$C$13</f>
        <v>Cabo multivias</v>
      </c>
      <c r="U1210" s="11" t="s">
        <v>105</v>
      </c>
      <c r="V1210" s="13"/>
    </row>
    <row r="1211" customFormat="false" ht="15.75" hidden="true" customHeight="true" outlineLevel="0" collapsed="false">
      <c r="A1211" s="4" t="str">
        <f aca="false">Def_Sistemas_Conectores_Cabos!$A$3</f>
        <v>Diagnóstico</v>
      </c>
      <c r="B1211" s="5" t="str">
        <f aca="false">Datas_Entregas!$A$2</f>
        <v>Booster/LTB</v>
      </c>
      <c r="C1211" s="6" t="n">
        <f aca="false" t="array" ref="C1211:C1211">INDEX(Datas_Entregas!$B$2:$B$100, MATCH(B1211, Datas_Entregas!$A$2:$A$100, 0), 1)</f>
        <v>43266</v>
      </c>
      <c r="D1211" s="5" t="str">
        <f aca="false">Def_Status_Montagem!$A$2</f>
        <v>A verificar</v>
      </c>
      <c r="E1211" s="4" t="str">
        <f aca="false">Def_Status_Montagem!$B$5</f>
        <v>DIG</v>
      </c>
      <c r="F1211" s="7" t="str">
        <f aca="false" t="array" ref="F1211:F1211">INDEX(Def_Instancias_Equipamentos!$F$2:$F$4986, MATCH(K1211, Def_Instancias_Equipamentos!$D$2:$D$4986, 0), 1)</f>
        <v>Túnel (LTB)</v>
      </c>
      <c r="G1211" s="8" t="str">
        <f aca="false" t="array" ref="G1211:G1211">INDEX(Def_Instancias_Equipamentos!$F$2:$F$4986, MATCH(L1211, Def_Instancias_Equipamentos!$D$2:$D$4986, 0), 1)</f>
        <v>Túnel (LTB)</v>
      </c>
      <c r="H1211" s="7" t="str">
        <f aca="false" t="array" ref="H1211:H1211">INDEX(Def_Instancias_Equipamentos!$E$2:$E$4986, MATCH(K1211, Def_Instancias_Equipamentos!$D$2:$D$4986, 0), 1)</f>
        <v>TB-02</v>
      </c>
      <c r="I1211" s="8" t="str">
        <f aca="false" t="array" ref="I1211:I1211">INDEX(Def_Instancias_Equipamentos!$E$2:$E$4986, MATCH(L1211, Def_Instancias_Equipamentos!$D$2:$D$4986, 0), 1)</f>
        <v>TB-02</v>
      </c>
      <c r="J1211" s="8" t="str">
        <f aca="false">IF(H1211=I1211, "INTERNO", "EXTERNO")</f>
        <v>INTERNO</v>
      </c>
      <c r="K1211" s="9" t="str">
        <f aca="false">Def_Instancias_Equipamentos!$D$190</f>
        <v>TB-02:DI-ScrnCtrl-2</v>
      </c>
      <c r="L1211" s="4" t="str">
        <f aca="false">Def_Instancias_Equipamentos!$D$190</f>
        <v>TB-02:DI-ScrnCtrl-2</v>
      </c>
      <c r="M1211" s="10" t="s">
        <v>106</v>
      </c>
      <c r="N1211" s="11" t="s">
        <v>107</v>
      </c>
      <c r="O1211" s="9" t="str">
        <f aca="false">Def_Sistemas_Conectores_Cabos!$B$20</f>
        <v>Micro-fit 2 vias fêmea</v>
      </c>
      <c r="P1211" s="4" t="str">
        <f aca="false">Def_Sistemas_Conectores_Cabos!$B$20</f>
        <v>Micro-fit 2 vias fêmea</v>
      </c>
      <c r="Q1211" s="8" t="str">
        <f aca="false">K1211&amp;"/"&amp;M1211&amp;CHAR(10)&amp;L1211&amp;"/"&amp;N1211</f>
        <v>TB-02:DI-ScrnCtrl-2/LED-OUT
TB-02:DI-ScrnCtrl-2/LED-IN</v>
      </c>
      <c r="R1211" s="12" t="n">
        <v>1.5</v>
      </c>
      <c r="S1211" s="12" t="n">
        <v>1.5</v>
      </c>
      <c r="T1211" s="4" t="str">
        <f aca="false">Def_Sistemas_Conectores_Cabos!$C$13</f>
        <v>Cabo multivias</v>
      </c>
      <c r="U1211" s="11" t="s">
        <v>108</v>
      </c>
      <c r="V1211" s="13"/>
    </row>
    <row r="1212" customFormat="false" ht="15.75" hidden="true" customHeight="true" outlineLevel="0" collapsed="false">
      <c r="A1212" s="4" t="str">
        <f aca="false">Def_Sistemas_Conectores_Cabos!$A$3</f>
        <v>Diagnóstico</v>
      </c>
      <c r="B1212" s="5" t="str">
        <f aca="false">Datas_Entregas!$A$2</f>
        <v>Booster/LTB</v>
      </c>
      <c r="C1212" s="6" t="n">
        <f aca="false" t="array" ref="C1212:C1212">INDEX(Datas_Entregas!$B$2:$B$100, MATCH(B1212, Datas_Entregas!$A$2:$A$100, 0), 1)</f>
        <v>43266</v>
      </c>
      <c r="D1212" s="5" t="str">
        <f aca="false">Def_Status_Montagem!$A$2</f>
        <v>A verificar</v>
      </c>
      <c r="E1212" s="4" t="str">
        <f aca="false">Def_Status_Montagem!$B$5</f>
        <v>DIG</v>
      </c>
      <c r="F1212" s="7" t="str">
        <f aca="false" t="array" ref="F1212:F1212">INDEX(Def_Instancias_Equipamentos!$F$2:$F$4986, MATCH(K1212, Def_Instancias_Equipamentos!$D$2:$D$4986, 0), 1)</f>
        <v>Túnel (LTB)</v>
      </c>
      <c r="G1212" s="8" t="str">
        <f aca="false" t="array" ref="G1212:G1212">INDEX(Def_Instancias_Equipamentos!$F$2:$F$4986, MATCH(L1212, Def_Instancias_Equipamentos!$D$2:$D$4986, 0), 1)</f>
        <v>Túnel (LTB)</v>
      </c>
      <c r="H1212" s="7" t="str">
        <f aca="false" t="array" ref="H1212:H1212">INDEX(Def_Instancias_Equipamentos!$E$2:$E$4986, MATCH(K1212, Def_Instancias_Equipamentos!$D$2:$D$4986, 0), 1)</f>
        <v>TB-02</v>
      </c>
      <c r="I1212" s="8" t="str">
        <f aca="false" t="array" ref="I1212:I1212">INDEX(Def_Instancias_Equipamentos!$E$2:$E$4986, MATCH(L1212, Def_Instancias_Equipamentos!$D$2:$D$4986, 0), 1)</f>
        <v>TB-02</v>
      </c>
      <c r="J1212" s="8" t="str">
        <f aca="false">IF(H1212=I1212, "INTERNO", "EXTERNO")</f>
        <v>INTERNO</v>
      </c>
      <c r="K1212" s="9" t="str">
        <f aca="false">Def_Instancias_Equipamentos!$D$190</f>
        <v>TB-02:DI-ScrnCtrl-2</v>
      </c>
      <c r="L1212" s="4" t="str">
        <f aca="false">Def_Instancias_Equipamentos!$D$190</f>
        <v>TB-02:DI-ScrnCtrl-2</v>
      </c>
      <c r="M1212" s="10" t="s">
        <v>109</v>
      </c>
      <c r="N1212" s="11" t="s">
        <v>110</v>
      </c>
      <c r="O1212" s="9" t="str">
        <f aca="false">Def_Sistemas_Conectores_Cabos!$B$20</f>
        <v>Micro-fit 2 vias fêmea</v>
      </c>
      <c r="P1212" s="4" t="str">
        <f aca="false">Def_Sistemas_Conectores_Cabos!$B$20</f>
        <v>Micro-fit 2 vias fêmea</v>
      </c>
      <c r="Q1212" s="8" t="str">
        <f aca="false">K1212&amp;"/"&amp;M1212&amp;CHAR(10)&amp;L1212&amp;"/"&amp;N1212</f>
        <v>TB-02:DI-ScrnCtrl-2/LLS-OUT
TB-02:DI-ScrnCtrl-2/LLS-IN</v>
      </c>
      <c r="R1212" s="12" t="n">
        <v>1.5</v>
      </c>
      <c r="S1212" s="12" t="n">
        <v>1.5</v>
      </c>
      <c r="T1212" s="4" t="str">
        <f aca="false">Def_Sistemas_Conectores_Cabos!$C$13</f>
        <v>Cabo multivias</v>
      </c>
      <c r="U1212" s="11" t="s">
        <v>111</v>
      </c>
      <c r="V1212" s="13"/>
    </row>
    <row r="1213" customFormat="false" ht="15.75" hidden="true" customHeight="true" outlineLevel="0" collapsed="false">
      <c r="A1213" s="4" t="str">
        <f aca="false">Def_Sistemas_Conectores_Cabos!$A$3</f>
        <v>Diagnóstico</v>
      </c>
      <c r="B1213" s="5" t="str">
        <f aca="false">Datas_Entregas!$A$2</f>
        <v>Booster/LTB</v>
      </c>
      <c r="C1213" s="6" t="n">
        <f aca="false" t="array" ref="C1213:C1213">INDEX(Datas_Entregas!$B$2:$B$100, MATCH(B1213, Datas_Entregas!$A$2:$A$100, 0), 1)</f>
        <v>43266</v>
      </c>
      <c r="D1213" s="5" t="str">
        <f aca="false">Def_Status_Montagem!$A$2</f>
        <v>A verificar</v>
      </c>
      <c r="E1213" s="4" t="str">
        <f aca="false">Def_Status_Montagem!$B$5</f>
        <v>DIG</v>
      </c>
      <c r="F1213" s="7" t="str">
        <f aca="false" t="array" ref="F1213:F1213">INDEX(Def_Instancias_Equipamentos!$F$2:$F$4986, MATCH(K1213, Def_Instancias_Equipamentos!$D$2:$D$4986, 0), 1)</f>
        <v>Túnel (LTB)</v>
      </c>
      <c r="G1213" s="8" t="str">
        <f aca="false" t="array" ref="G1213:G1213">INDEX(Def_Instancias_Equipamentos!$F$2:$F$4986, MATCH(L1213, Def_Instancias_Equipamentos!$D$2:$D$4986, 0), 1)</f>
        <v>Túnel (LTB)</v>
      </c>
      <c r="H1213" s="7" t="str">
        <f aca="false" t="array" ref="H1213:H1213">INDEX(Def_Instancias_Equipamentos!$E$2:$E$4986, MATCH(K1213, Def_Instancias_Equipamentos!$D$2:$D$4986, 0), 1)</f>
        <v>TB-02</v>
      </c>
      <c r="I1213" s="8" t="str">
        <f aca="false" t="array" ref="I1213:I1213">INDEX(Def_Instancias_Equipamentos!$E$2:$E$4986, MATCH(L1213, Def_Instancias_Equipamentos!$D$2:$D$4986, 0), 1)</f>
        <v>TB-02</v>
      </c>
      <c r="J1213" s="8" t="str">
        <f aca="false">IF(H1213=I1213, "INTERNO", "EXTERNO")</f>
        <v>INTERNO</v>
      </c>
      <c r="K1213" s="9" t="str">
        <f aca="false">Def_Instancias_Equipamentos!$D$190</f>
        <v>TB-02:DI-ScrnCtrl-2</v>
      </c>
      <c r="L1213" s="4" t="str">
        <f aca="false">Def_Instancias_Equipamentos!$D$190</f>
        <v>TB-02:DI-ScrnCtrl-2</v>
      </c>
      <c r="M1213" s="10" t="s">
        <v>112</v>
      </c>
      <c r="N1213" s="11" t="s">
        <v>113</v>
      </c>
      <c r="O1213" s="9" t="str">
        <f aca="false">Def_Sistemas_Conectores_Cabos!$B$18</f>
        <v>Micro-fit 4 vias fêmea</v>
      </c>
      <c r="P1213" s="4" t="str">
        <f aca="false">Def_Sistemas_Conectores_Cabos!$B$18</f>
        <v>Micro-fit 4 vias fêmea</v>
      </c>
      <c r="Q1213" s="8" t="str">
        <f aca="false">K1213&amp;"/"&amp;M1213&amp;CHAR(10)&amp;L1213&amp;"/"&amp;N1213</f>
        <v>TB-02:DI-ScrnCtrl-2/MTR-OUT
TB-02:DI-ScrnCtrl-2/MTR-IN</v>
      </c>
      <c r="R1213" s="12" t="n">
        <v>1.5</v>
      </c>
      <c r="S1213" s="12" t="n">
        <v>1.5</v>
      </c>
      <c r="T1213" s="4" t="str">
        <f aca="false">Def_Sistemas_Conectores_Cabos!$C$13</f>
        <v>Cabo multivias</v>
      </c>
      <c r="U1213" s="11" t="s">
        <v>114</v>
      </c>
      <c r="V1213" s="13"/>
    </row>
    <row r="1214" customFormat="false" ht="15.75" hidden="true" customHeight="true" outlineLevel="0" collapsed="false">
      <c r="A1214" s="4" t="str">
        <f aca="false">Def_Sistemas_Conectores_Cabos!$A$3</f>
        <v>Diagnóstico</v>
      </c>
      <c r="B1214" s="5" t="str">
        <f aca="false">Datas_Entregas!$A$2</f>
        <v>Booster/LTB</v>
      </c>
      <c r="C1214" s="6" t="n">
        <f aca="false" t="array" ref="C1214:C1214">INDEX(Datas_Entregas!$B$2:$B$100, MATCH(B1214, Datas_Entregas!$A$2:$A$100, 0), 1)</f>
        <v>43266</v>
      </c>
      <c r="D1214" s="5" t="str">
        <f aca="false">Def_Status_Montagem!$A$2</f>
        <v>A verificar</v>
      </c>
      <c r="E1214" s="4" t="str">
        <f aca="false">Def_Status_Montagem!$B$5</f>
        <v>DIG</v>
      </c>
      <c r="F1214" s="7" t="str">
        <f aca="false" t="array" ref="F1214:F1214">INDEX(Def_Instancias_Equipamentos!$F$2:$F$4986, MATCH(K1214, Def_Instancias_Equipamentos!$D$2:$D$4986, 0), 1)</f>
        <v>Túnel (LTB)</v>
      </c>
      <c r="G1214" s="8" t="str">
        <f aca="false" t="array" ref="G1214:G1214">INDEX(Def_Instancias_Equipamentos!$F$2:$F$4986, MATCH(L1214, Def_Instancias_Equipamentos!$D$2:$D$4986, 0), 1)</f>
        <v>Túnel (LTB)</v>
      </c>
      <c r="H1214" s="7" t="str">
        <f aca="false" t="array" ref="H1214:H1214">INDEX(Def_Instancias_Equipamentos!$E$2:$E$4986, MATCH(K1214, Def_Instancias_Equipamentos!$D$2:$D$4986, 0), 1)</f>
        <v>TB-03</v>
      </c>
      <c r="I1214" s="8" t="str">
        <f aca="false" t="array" ref="I1214:I1214">INDEX(Def_Instancias_Equipamentos!$E$2:$E$4986, MATCH(L1214, Def_Instancias_Equipamentos!$D$2:$D$4986, 0), 1)</f>
        <v>TB-03</v>
      </c>
      <c r="J1214" s="8" t="str">
        <f aca="false">IF(H1214=I1214, "INTERNO", "EXTERNO")</f>
        <v>INTERNO</v>
      </c>
      <c r="K1214" s="9" t="str">
        <f aca="false">Def_Instancias_Equipamentos!$D$191</f>
        <v>TB-03:DI-ScrnCtrl</v>
      </c>
      <c r="L1214" s="4" t="str">
        <f aca="false">Def_Instancias_Equipamentos!$D$191</f>
        <v>TB-03:DI-ScrnCtrl</v>
      </c>
      <c r="M1214" s="10" t="s">
        <v>100</v>
      </c>
      <c r="N1214" s="11" t="s">
        <v>101</v>
      </c>
      <c r="O1214" s="9" t="str">
        <f aca="false">Def_Sistemas_Conectores_Cabos!$B$15</f>
        <v>DB15 HD (DE15)</v>
      </c>
      <c r="P1214" s="4" t="str">
        <f aca="false">Def_Sistemas_Conectores_Cabos!$B$22</f>
        <v>Header 2.54 mm fêmea</v>
      </c>
      <c r="Q1214" s="8" t="str">
        <f aca="false">K1214&amp;"/"&amp;M1214&amp;CHAR(10)&amp;L1214&amp;"/"&amp;N1214</f>
        <v>TB-03:DI-ScrnCtrl/ENCODER
TB-03:DI-ScrnCtrl/ENCODER-OUT</v>
      </c>
      <c r="R1214" s="12" t="n">
        <v>1.5</v>
      </c>
      <c r="S1214" s="12" t="n">
        <v>1.5</v>
      </c>
      <c r="T1214" s="4" t="str">
        <f aca="false">Def_Sistemas_Conectores_Cabos!$C$13</f>
        <v>Cabo multivias</v>
      </c>
      <c r="U1214" s="11" t="s">
        <v>102</v>
      </c>
      <c r="V1214" s="13"/>
    </row>
    <row r="1215" customFormat="false" ht="15.75" hidden="true" customHeight="true" outlineLevel="0" collapsed="false">
      <c r="A1215" s="4" t="str">
        <f aca="false">Def_Sistemas_Conectores_Cabos!$A$3</f>
        <v>Diagnóstico</v>
      </c>
      <c r="B1215" s="5" t="str">
        <f aca="false">Datas_Entregas!$A$2</f>
        <v>Booster/LTB</v>
      </c>
      <c r="C1215" s="6" t="n">
        <f aca="false" t="array" ref="C1215:C1215">INDEX(Datas_Entregas!$B$2:$B$100, MATCH(B1215, Datas_Entregas!$A$2:$A$100, 0), 1)</f>
        <v>43266</v>
      </c>
      <c r="D1215" s="5" t="str">
        <f aca="false">Def_Status_Montagem!$A$2</f>
        <v>A verificar</v>
      </c>
      <c r="E1215" s="4" t="str">
        <f aca="false">Def_Status_Montagem!$B$5</f>
        <v>DIG</v>
      </c>
      <c r="F1215" s="7" t="str">
        <f aca="false" t="array" ref="F1215:F1215">INDEX(Def_Instancias_Equipamentos!$F$2:$F$4986, MATCH(K1215, Def_Instancias_Equipamentos!$D$2:$D$4986, 0), 1)</f>
        <v>Túnel (LTB)</v>
      </c>
      <c r="G1215" s="8" t="str">
        <f aca="false" t="array" ref="G1215:G1215">INDEX(Def_Instancias_Equipamentos!$F$2:$F$4986, MATCH(L1215, Def_Instancias_Equipamentos!$D$2:$D$4986, 0), 1)</f>
        <v>Túnel (LTB)</v>
      </c>
      <c r="H1215" s="7" t="str">
        <f aca="false" t="array" ref="H1215:H1215">INDEX(Def_Instancias_Equipamentos!$E$2:$E$4986, MATCH(K1215, Def_Instancias_Equipamentos!$D$2:$D$4986, 0), 1)</f>
        <v>TB-03</v>
      </c>
      <c r="I1215" s="8" t="str">
        <f aca="false" t="array" ref="I1215:I1215">INDEX(Def_Instancias_Equipamentos!$E$2:$E$4986, MATCH(L1215, Def_Instancias_Equipamentos!$D$2:$D$4986, 0), 1)</f>
        <v>TB-03</v>
      </c>
      <c r="J1215" s="8" t="str">
        <f aca="false">IF(H1215=I1215, "INTERNO", "EXTERNO")</f>
        <v>INTERNO</v>
      </c>
      <c r="K1215" s="9" t="str">
        <f aca="false">Def_Instancias_Equipamentos!$D$191</f>
        <v>TB-03:DI-ScrnCtrl</v>
      </c>
      <c r="L1215" s="4" t="str">
        <f aca="false">Def_Instancias_Equipamentos!$D$191</f>
        <v>TB-03:DI-ScrnCtrl</v>
      </c>
      <c r="M1215" s="10" t="s">
        <v>103</v>
      </c>
      <c r="N1215" s="11" t="s">
        <v>104</v>
      </c>
      <c r="O1215" s="9" t="str">
        <f aca="false">Def_Sistemas_Conectores_Cabos!$B$20</f>
        <v>Micro-fit 2 vias fêmea</v>
      </c>
      <c r="P1215" s="4" t="str">
        <f aca="false">Def_Sistemas_Conectores_Cabos!$B$20</f>
        <v>Micro-fit 2 vias fêmea</v>
      </c>
      <c r="Q1215" s="8" t="str">
        <f aca="false">K1215&amp;"/"&amp;M1215&amp;CHAR(10)&amp;L1215&amp;"/"&amp;N1215</f>
        <v>TB-03:DI-ScrnCtrl/HLS-OUT
TB-03:DI-ScrnCtrl/HLS-IN</v>
      </c>
      <c r="R1215" s="12" t="n">
        <v>1.5</v>
      </c>
      <c r="S1215" s="12" t="n">
        <v>1.5</v>
      </c>
      <c r="T1215" s="4" t="str">
        <f aca="false">Def_Sistemas_Conectores_Cabos!$C$13</f>
        <v>Cabo multivias</v>
      </c>
      <c r="U1215" s="11" t="s">
        <v>105</v>
      </c>
      <c r="V1215" s="13"/>
    </row>
    <row r="1216" customFormat="false" ht="15.75" hidden="true" customHeight="true" outlineLevel="0" collapsed="false">
      <c r="A1216" s="4" t="str">
        <f aca="false">Def_Sistemas_Conectores_Cabos!$A$3</f>
        <v>Diagnóstico</v>
      </c>
      <c r="B1216" s="5" t="str">
        <f aca="false">Datas_Entregas!$A$2</f>
        <v>Booster/LTB</v>
      </c>
      <c r="C1216" s="6" t="n">
        <f aca="false" t="array" ref="C1216:C1216">INDEX(Datas_Entregas!$B$2:$B$100, MATCH(B1216, Datas_Entregas!$A$2:$A$100, 0), 1)</f>
        <v>43266</v>
      </c>
      <c r="D1216" s="5" t="str">
        <f aca="false">Def_Status_Montagem!$A$2</f>
        <v>A verificar</v>
      </c>
      <c r="E1216" s="4" t="str">
        <f aca="false">Def_Status_Montagem!$B$5</f>
        <v>DIG</v>
      </c>
      <c r="F1216" s="7" t="str">
        <f aca="false" t="array" ref="F1216:F1216">INDEX(Def_Instancias_Equipamentos!$F$2:$F$4986, MATCH(K1216, Def_Instancias_Equipamentos!$D$2:$D$4986, 0), 1)</f>
        <v>Túnel (LTB)</v>
      </c>
      <c r="G1216" s="8" t="str">
        <f aca="false" t="array" ref="G1216:G1216">INDEX(Def_Instancias_Equipamentos!$F$2:$F$4986, MATCH(L1216, Def_Instancias_Equipamentos!$D$2:$D$4986, 0), 1)</f>
        <v>Túnel (LTB)</v>
      </c>
      <c r="H1216" s="7" t="str">
        <f aca="false" t="array" ref="H1216:H1216">INDEX(Def_Instancias_Equipamentos!$E$2:$E$4986, MATCH(K1216, Def_Instancias_Equipamentos!$D$2:$D$4986, 0), 1)</f>
        <v>TB-03</v>
      </c>
      <c r="I1216" s="8" t="str">
        <f aca="false" t="array" ref="I1216:I1216">INDEX(Def_Instancias_Equipamentos!$E$2:$E$4986, MATCH(L1216, Def_Instancias_Equipamentos!$D$2:$D$4986, 0), 1)</f>
        <v>TB-03</v>
      </c>
      <c r="J1216" s="8" t="str">
        <f aca="false">IF(H1216=I1216, "INTERNO", "EXTERNO")</f>
        <v>INTERNO</v>
      </c>
      <c r="K1216" s="9" t="str">
        <f aca="false">Def_Instancias_Equipamentos!$D$191</f>
        <v>TB-03:DI-ScrnCtrl</v>
      </c>
      <c r="L1216" s="4" t="str">
        <f aca="false">Def_Instancias_Equipamentos!$D$191</f>
        <v>TB-03:DI-ScrnCtrl</v>
      </c>
      <c r="M1216" s="10" t="s">
        <v>106</v>
      </c>
      <c r="N1216" s="11" t="s">
        <v>107</v>
      </c>
      <c r="O1216" s="9" t="str">
        <f aca="false">Def_Sistemas_Conectores_Cabos!$B$20</f>
        <v>Micro-fit 2 vias fêmea</v>
      </c>
      <c r="P1216" s="4" t="str">
        <f aca="false">Def_Sistemas_Conectores_Cabos!$B$20</f>
        <v>Micro-fit 2 vias fêmea</v>
      </c>
      <c r="Q1216" s="8" t="str">
        <f aca="false">K1216&amp;"/"&amp;M1216&amp;CHAR(10)&amp;L1216&amp;"/"&amp;N1216</f>
        <v>TB-03:DI-ScrnCtrl/LED-OUT
TB-03:DI-ScrnCtrl/LED-IN</v>
      </c>
      <c r="R1216" s="12" t="n">
        <v>1.5</v>
      </c>
      <c r="S1216" s="12" t="n">
        <v>1.5</v>
      </c>
      <c r="T1216" s="4" t="str">
        <f aca="false">Def_Sistemas_Conectores_Cabos!$C$13</f>
        <v>Cabo multivias</v>
      </c>
      <c r="U1216" s="11" t="s">
        <v>108</v>
      </c>
      <c r="V1216" s="13"/>
    </row>
    <row r="1217" customFormat="false" ht="15.75" hidden="true" customHeight="true" outlineLevel="0" collapsed="false">
      <c r="A1217" s="4" t="str">
        <f aca="false">Def_Sistemas_Conectores_Cabos!$A$3</f>
        <v>Diagnóstico</v>
      </c>
      <c r="B1217" s="5" t="str">
        <f aca="false">Datas_Entregas!$A$2</f>
        <v>Booster/LTB</v>
      </c>
      <c r="C1217" s="6" t="n">
        <f aca="false" t="array" ref="C1217:C1217">INDEX(Datas_Entregas!$B$2:$B$100, MATCH(B1217, Datas_Entregas!$A$2:$A$100, 0), 1)</f>
        <v>43266</v>
      </c>
      <c r="D1217" s="5" t="str">
        <f aca="false">Def_Status_Montagem!$A$2</f>
        <v>A verificar</v>
      </c>
      <c r="E1217" s="4" t="str">
        <f aca="false">Def_Status_Montagem!$B$5</f>
        <v>DIG</v>
      </c>
      <c r="F1217" s="7" t="str">
        <f aca="false" t="array" ref="F1217:F1217">INDEX(Def_Instancias_Equipamentos!$F$2:$F$4986, MATCH(K1217, Def_Instancias_Equipamentos!$D$2:$D$4986, 0), 1)</f>
        <v>Túnel (LTB)</v>
      </c>
      <c r="G1217" s="8" t="str">
        <f aca="false" t="array" ref="G1217:G1217">INDEX(Def_Instancias_Equipamentos!$F$2:$F$4986, MATCH(L1217, Def_Instancias_Equipamentos!$D$2:$D$4986, 0), 1)</f>
        <v>Túnel (LTB)</v>
      </c>
      <c r="H1217" s="7" t="str">
        <f aca="false" t="array" ref="H1217:H1217">INDEX(Def_Instancias_Equipamentos!$E$2:$E$4986, MATCH(K1217, Def_Instancias_Equipamentos!$D$2:$D$4986, 0), 1)</f>
        <v>TB-03</v>
      </c>
      <c r="I1217" s="8" t="str">
        <f aca="false" t="array" ref="I1217:I1217">INDEX(Def_Instancias_Equipamentos!$E$2:$E$4986, MATCH(L1217, Def_Instancias_Equipamentos!$D$2:$D$4986, 0), 1)</f>
        <v>TB-03</v>
      </c>
      <c r="J1217" s="8" t="str">
        <f aca="false">IF(H1217=I1217, "INTERNO", "EXTERNO")</f>
        <v>INTERNO</v>
      </c>
      <c r="K1217" s="9" t="str">
        <f aca="false">Def_Instancias_Equipamentos!$D$191</f>
        <v>TB-03:DI-ScrnCtrl</v>
      </c>
      <c r="L1217" s="4" t="str">
        <f aca="false">Def_Instancias_Equipamentos!$D$191</f>
        <v>TB-03:DI-ScrnCtrl</v>
      </c>
      <c r="M1217" s="10" t="s">
        <v>109</v>
      </c>
      <c r="N1217" s="11" t="s">
        <v>110</v>
      </c>
      <c r="O1217" s="9" t="str">
        <f aca="false">Def_Sistemas_Conectores_Cabos!$B$20</f>
        <v>Micro-fit 2 vias fêmea</v>
      </c>
      <c r="P1217" s="4" t="str">
        <f aca="false">Def_Sistemas_Conectores_Cabos!$B$20</f>
        <v>Micro-fit 2 vias fêmea</v>
      </c>
      <c r="Q1217" s="8" t="str">
        <f aca="false">K1217&amp;"/"&amp;M1217&amp;CHAR(10)&amp;L1217&amp;"/"&amp;N1217</f>
        <v>TB-03:DI-ScrnCtrl/LLS-OUT
TB-03:DI-ScrnCtrl/LLS-IN</v>
      </c>
      <c r="R1217" s="12" t="n">
        <v>1.5</v>
      </c>
      <c r="S1217" s="12" t="n">
        <v>1.5</v>
      </c>
      <c r="T1217" s="4" t="str">
        <f aca="false">Def_Sistemas_Conectores_Cabos!$C$13</f>
        <v>Cabo multivias</v>
      </c>
      <c r="U1217" s="11" t="s">
        <v>111</v>
      </c>
      <c r="V1217" s="13"/>
    </row>
    <row r="1218" customFormat="false" ht="15.75" hidden="true" customHeight="true" outlineLevel="0" collapsed="false">
      <c r="A1218" s="4" t="str">
        <f aca="false">Def_Sistemas_Conectores_Cabos!$A$3</f>
        <v>Diagnóstico</v>
      </c>
      <c r="B1218" s="5" t="str">
        <f aca="false">Datas_Entregas!$A$2</f>
        <v>Booster/LTB</v>
      </c>
      <c r="C1218" s="6" t="n">
        <f aca="false" t="array" ref="C1218:C1218">INDEX(Datas_Entregas!$B$2:$B$100, MATCH(B1218, Datas_Entregas!$A$2:$A$100, 0), 1)</f>
        <v>43266</v>
      </c>
      <c r="D1218" s="5" t="str">
        <f aca="false">Def_Status_Montagem!$A$2</f>
        <v>A verificar</v>
      </c>
      <c r="E1218" s="4" t="str">
        <f aca="false">Def_Status_Montagem!$B$5</f>
        <v>DIG</v>
      </c>
      <c r="F1218" s="7" t="str">
        <f aca="false" t="array" ref="F1218:F1218">INDEX(Def_Instancias_Equipamentos!$F$2:$F$4986, MATCH(K1218, Def_Instancias_Equipamentos!$D$2:$D$4986, 0), 1)</f>
        <v>Túnel (LTB)</v>
      </c>
      <c r="G1218" s="8" t="str">
        <f aca="false" t="array" ref="G1218:G1218">INDEX(Def_Instancias_Equipamentos!$F$2:$F$4986, MATCH(L1218, Def_Instancias_Equipamentos!$D$2:$D$4986, 0), 1)</f>
        <v>Túnel (LTB)</v>
      </c>
      <c r="H1218" s="7" t="str">
        <f aca="false" t="array" ref="H1218:H1218">INDEX(Def_Instancias_Equipamentos!$E$2:$E$4986, MATCH(K1218, Def_Instancias_Equipamentos!$D$2:$D$4986, 0), 1)</f>
        <v>TB-03</v>
      </c>
      <c r="I1218" s="8" t="str">
        <f aca="false" t="array" ref="I1218:I1218">INDEX(Def_Instancias_Equipamentos!$E$2:$E$4986, MATCH(L1218, Def_Instancias_Equipamentos!$D$2:$D$4986, 0), 1)</f>
        <v>TB-03</v>
      </c>
      <c r="J1218" s="8" t="str">
        <f aca="false">IF(H1218=I1218, "INTERNO", "EXTERNO")</f>
        <v>INTERNO</v>
      </c>
      <c r="K1218" s="9" t="str">
        <f aca="false">Def_Instancias_Equipamentos!$D$191</f>
        <v>TB-03:DI-ScrnCtrl</v>
      </c>
      <c r="L1218" s="4" t="str">
        <f aca="false">Def_Instancias_Equipamentos!$D$191</f>
        <v>TB-03:DI-ScrnCtrl</v>
      </c>
      <c r="M1218" s="10" t="s">
        <v>112</v>
      </c>
      <c r="N1218" s="11" t="s">
        <v>113</v>
      </c>
      <c r="O1218" s="9" t="str">
        <f aca="false">Def_Sistemas_Conectores_Cabos!$B$18</f>
        <v>Micro-fit 4 vias fêmea</v>
      </c>
      <c r="P1218" s="4" t="str">
        <f aca="false">Def_Sistemas_Conectores_Cabos!$B$18</f>
        <v>Micro-fit 4 vias fêmea</v>
      </c>
      <c r="Q1218" s="8" t="str">
        <f aca="false">K1218&amp;"/"&amp;M1218&amp;CHAR(10)&amp;L1218&amp;"/"&amp;N1218</f>
        <v>TB-03:DI-ScrnCtrl/MTR-OUT
TB-03:DI-ScrnCtrl/MTR-IN</v>
      </c>
      <c r="R1218" s="12" t="n">
        <v>1.5</v>
      </c>
      <c r="S1218" s="12" t="n">
        <v>1.5</v>
      </c>
      <c r="T1218" s="4" t="str">
        <f aca="false">Def_Sistemas_Conectores_Cabos!$C$13</f>
        <v>Cabo multivias</v>
      </c>
      <c r="U1218" s="11" t="s">
        <v>114</v>
      </c>
      <c r="V1218" s="13"/>
    </row>
    <row r="1219" customFormat="false" ht="15.75" hidden="true" customHeight="true" outlineLevel="0" collapsed="false">
      <c r="A1219" s="4" t="str">
        <f aca="false">Def_Sistemas_Conectores_Cabos!$A$3</f>
        <v>Diagnóstico</v>
      </c>
      <c r="B1219" s="5" t="str">
        <f aca="false">Datas_Entregas!$A$2</f>
        <v>Booster/LTB</v>
      </c>
      <c r="C1219" s="6" t="n">
        <f aca="false" t="array" ref="C1219:C1219">INDEX(Datas_Entregas!$B$2:$B$100, MATCH(B1219, Datas_Entregas!$A$2:$A$100, 0), 1)</f>
        <v>43266</v>
      </c>
      <c r="D1219" s="5" t="str">
        <f aca="false">Def_Status_Montagem!$A$2</f>
        <v>A verificar</v>
      </c>
      <c r="E1219" s="4" t="str">
        <f aca="false">Def_Status_Montagem!$B$5</f>
        <v>DIG</v>
      </c>
      <c r="F1219" s="7" t="str">
        <f aca="false" t="array" ref="F1219:F1219">INDEX(Def_Instancias_Equipamentos!$F$2:$F$4986, MATCH(K1219, Def_Instancias_Equipamentos!$D$2:$D$4986, 0), 1)</f>
        <v>Túnel (LTB)</v>
      </c>
      <c r="G1219" s="8" t="str">
        <f aca="false" t="array" ref="G1219:G1219">INDEX(Def_Instancias_Equipamentos!$F$2:$F$4986, MATCH(L1219, Def_Instancias_Equipamentos!$D$2:$D$4986, 0), 1)</f>
        <v>Túnel (LTB)</v>
      </c>
      <c r="H1219" s="7" t="str">
        <f aca="false" t="array" ref="H1219:H1219">INDEX(Def_Instancias_Equipamentos!$E$2:$E$4986, MATCH(K1219, Def_Instancias_Equipamentos!$D$2:$D$4986, 0), 1)</f>
        <v>TB-04</v>
      </c>
      <c r="I1219" s="8" t="str">
        <f aca="false" t="array" ref="I1219:I1219">INDEX(Def_Instancias_Equipamentos!$E$2:$E$4986, MATCH(L1219, Def_Instancias_Equipamentos!$D$2:$D$4986, 0), 1)</f>
        <v>TB-04</v>
      </c>
      <c r="J1219" s="8" t="str">
        <f aca="false">IF(H1219=I1219, "INTERNO", "EXTERNO")</f>
        <v>INTERNO</v>
      </c>
      <c r="K1219" s="9" t="str">
        <f aca="false">Def_Instancias_Equipamentos!$D$192</f>
        <v>TB-04:DI-ScrnCtrl</v>
      </c>
      <c r="L1219" s="4" t="str">
        <f aca="false">Def_Instancias_Equipamentos!$D$192</f>
        <v>TB-04:DI-ScrnCtrl</v>
      </c>
      <c r="M1219" s="10" t="s">
        <v>100</v>
      </c>
      <c r="N1219" s="11" t="s">
        <v>101</v>
      </c>
      <c r="O1219" s="9" t="str">
        <f aca="false">Def_Sistemas_Conectores_Cabos!$B$15</f>
        <v>DB15 HD (DE15)</v>
      </c>
      <c r="P1219" s="4" t="str">
        <f aca="false">Def_Sistemas_Conectores_Cabos!$B$22</f>
        <v>Header 2.54 mm fêmea</v>
      </c>
      <c r="Q1219" s="8" t="str">
        <f aca="false">K1219&amp;"/"&amp;M1219&amp;CHAR(10)&amp;L1219&amp;"/"&amp;N1219</f>
        <v>TB-04:DI-ScrnCtrl/ENCODER
TB-04:DI-ScrnCtrl/ENCODER-OUT</v>
      </c>
      <c r="R1219" s="12" t="n">
        <v>1.5</v>
      </c>
      <c r="S1219" s="12" t="n">
        <v>1.5</v>
      </c>
      <c r="T1219" s="4" t="str">
        <f aca="false">Def_Sistemas_Conectores_Cabos!$C$13</f>
        <v>Cabo multivias</v>
      </c>
      <c r="U1219" s="11" t="s">
        <v>102</v>
      </c>
      <c r="V1219" s="13"/>
    </row>
    <row r="1220" customFormat="false" ht="15.75" hidden="true" customHeight="true" outlineLevel="0" collapsed="false">
      <c r="A1220" s="4" t="str">
        <f aca="false">Def_Sistemas_Conectores_Cabos!$A$3</f>
        <v>Diagnóstico</v>
      </c>
      <c r="B1220" s="5" t="str">
        <f aca="false">Datas_Entregas!$A$2</f>
        <v>Booster/LTB</v>
      </c>
      <c r="C1220" s="6" t="n">
        <f aca="false" t="array" ref="C1220:C1220">INDEX(Datas_Entregas!$B$2:$B$100, MATCH(B1220, Datas_Entregas!$A$2:$A$100, 0), 1)</f>
        <v>43266</v>
      </c>
      <c r="D1220" s="5" t="str">
        <f aca="false">Def_Status_Montagem!$A$2</f>
        <v>A verificar</v>
      </c>
      <c r="E1220" s="4" t="str">
        <f aca="false">Def_Status_Montagem!$B$5</f>
        <v>DIG</v>
      </c>
      <c r="F1220" s="7" t="str">
        <f aca="false" t="array" ref="F1220:F1220">INDEX(Def_Instancias_Equipamentos!$F$2:$F$4986, MATCH(K1220, Def_Instancias_Equipamentos!$D$2:$D$4986, 0), 1)</f>
        <v>Túnel (LTB)</v>
      </c>
      <c r="G1220" s="8" t="str">
        <f aca="false" t="array" ref="G1220:G1220">INDEX(Def_Instancias_Equipamentos!$F$2:$F$4986, MATCH(L1220, Def_Instancias_Equipamentos!$D$2:$D$4986, 0), 1)</f>
        <v>Túnel (LTB)</v>
      </c>
      <c r="H1220" s="7" t="str">
        <f aca="false" t="array" ref="H1220:H1220">INDEX(Def_Instancias_Equipamentos!$E$2:$E$4986, MATCH(K1220, Def_Instancias_Equipamentos!$D$2:$D$4986, 0), 1)</f>
        <v>TB-04</v>
      </c>
      <c r="I1220" s="8" t="str">
        <f aca="false" t="array" ref="I1220:I1220">INDEX(Def_Instancias_Equipamentos!$E$2:$E$4986, MATCH(L1220, Def_Instancias_Equipamentos!$D$2:$D$4986, 0), 1)</f>
        <v>TB-04</v>
      </c>
      <c r="J1220" s="8" t="str">
        <f aca="false">IF(H1220=I1220, "INTERNO", "EXTERNO")</f>
        <v>INTERNO</v>
      </c>
      <c r="K1220" s="9" t="str">
        <f aca="false">Def_Instancias_Equipamentos!$D$192</f>
        <v>TB-04:DI-ScrnCtrl</v>
      </c>
      <c r="L1220" s="4" t="str">
        <f aca="false">Def_Instancias_Equipamentos!$D$192</f>
        <v>TB-04:DI-ScrnCtrl</v>
      </c>
      <c r="M1220" s="10" t="s">
        <v>103</v>
      </c>
      <c r="N1220" s="11" t="s">
        <v>104</v>
      </c>
      <c r="O1220" s="9" t="str">
        <f aca="false">Def_Sistemas_Conectores_Cabos!$B$20</f>
        <v>Micro-fit 2 vias fêmea</v>
      </c>
      <c r="P1220" s="4" t="str">
        <f aca="false">Def_Sistemas_Conectores_Cabos!$B$20</f>
        <v>Micro-fit 2 vias fêmea</v>
      </c>
      <c r="Q1220" s="8" t="str">
        <f aca="false">K1220&amp;"/"&amp;M1220&amp;CHAR(10)&amp;L1220&amp;"/"&amp;N1220</f>
        <v>TB-04:DI-ScrnCtrl/HLS-OUT
TB-04:DI-ScrnCtrl/HLS-IN</v>
      </c>
      <c r="R1220" s="12" t="n">
        <v>1.5</v>
      </c>
      <c r="S1220" s="12" t="n">
        <v>1.5</v>
      </c>
      <c r="T1220" s="4" t="str">
        <f aca="false">Def_Sistemas_Conectores_Cabos!$C$13</f>
        <v>Cabo multivias</v>
      </c>
      <c r="U1220" s="11" t="s">
        <v>105</v>
      </c>
      <c r="V1220" s="13"/>
    </row>
    <row r="1221" customFormat="false" ht="15.75" hidden="true" customHeight="true" outlineLevel="0" collapsed="false">
      <c r="A1221" s="4" t="str">
        <f aca="false">Def_Sistemas_Conectores_Cabos!$A$3</f>
        <v>Diagnóstico</v>
      </c>
      <c r="B1221" s="5" t="str">
        <f aca="false">Datas_Entregas!$A$2</f>
        <v>Booster/LTB</v>
      </c>
      <c r="C1221" s="6" t="n">
        <f aca="false" t="array" ref="C1221:C1221">INDEX(Datas_Entregas!$B$2:$B$100, MATCH(B1221, Datas_Entregas!$A$2:$A$100, 0), 1)</f>
        <v>43266</v>
      </c>
      <c r="D1221" s="5" t="str">
        <f aca="false">Def_Status_Montagem!$A$2</f>
        <v>A verificar</v>
      </c>
      <c r="E1221" s="4" t="str">
        <f aca="false">Def_Status_Montagem!$B$5</f>
        <v>DIG</v>
      </c>
      <c r="F1221" s="7" t="str">
        <f aca="false" t="array" ref="F1221:F1221">INDEX(Def_Instancias_Equipamentos!$F$2:$F$4986, MATCH(K1221, Def_Instancias_Equipamentos!$D$2:$D$4986, 0), 1)</f>
        <v>Túnel (LTB)</v>
      </c>
      <c r="G1221" s="8" t="str">
        <f aca="false" t="array" ref="G1221:G1221">INDEX(Def_Instancias_Equipamentos!$F$2:$F$4986, MATCH(L1221, Def_Instancias_Equipamentos!$D$2:$D$4986, 0), 1)</f>
        <v>Túnel (LTB)</v>
      </c>
      <c r="H1221" s="7" t="str">
        <f aca="false" t="array" ref="H1221:H1221">INDEX(Def_Instancias_Equipamentos!$E$2:$E$4986, MATCH(K1221, Def_Instancias_Equipamentos!$D$2:$D$4986, 0), 1)</f>
        <v>TB-04</v>
      </c>
      <c r="I1221" s="8" t="str">
        <f aca="false" t="array" ref="I1221:I1221">INDEX(Def_Instancias_Equipamentos!$E$2:$E$4986, MATCH(L1221, Def_Instancias_Equipamentos!$D$2:$D$4986, 0), 1)</f>
        <v>TB-04</v>
      </c>
      <c r="J1221" s="8" t="str">
        <f aca="false">IF(H1221=I1221, "INTERNO", "EXTERNO")</f>
        <v>INTERNO</v>
      </c>
      <c r="K1221" s="9" t="str">
        <f aca="false">Def_Instancias_Equipamentos!$D$192</f>
        <v>TB-04:DI-ScrnCtrl</v>
      </c>
      <c r="L1221" s="4" t="str">
        <f aca="false">Def_Instancias_Equipamentos!$D$192</f>
        <v>TB-04:DI-ScrnCtrl</v>
      </c>
      <c r="M1221" s="10" t="s">
        <v>106</v>
      </c>
      <c r="N1221" s="11" t="s">
        <v>107</v>
      </c>
      <c r="O1221" s="9" t="str">
        <f aca="false">Def_Sistemas_Conectores_Cabos!$B$20</f>
        <v>Micro-fit 2 vias fêmea</v>
      </c>
      <c r="P1221" s="4" t="str">
        <f aca="false">Def_Sistemas_Conectores_Cabos!$B$20</f>
        <v>Micro-fit 2 vias fêmea</v>
      </c>
      <c r="Q1221" s="8" t="str">
        <f aca="false">K1221&amp;"/"&amp;M1221&amp;CHAR(10)&amp;L1221&amp;"/"&amp;N1221</f>
        <v>TB-04:DI-ScrnCtrl/LED-OUT
TB-04:DI-ScrnCtrl/LED-IN</v>
      </c>
      <c r="R1221" s="12" t="n">
        <v>1.5</v>
      </c>
      <c r="S1221" s="12" t="n">
        <v>1.5</v>
      </c>
      <c r="T1221" s="4" t="str">
        <f aca="false">Def_Sistemas_Conectores_Cabos!$C$13</f>
        <v>Cabo multivias</v>
      </c>
      <c r="U1221" s="11" t="s">
        <v>108</v>
      </c>
      <c r="V1221" s="13"/>
    </row>
    <row r="1222" customFormat="false" ht="15.75" hidden="true" customHeight="true" outlineLevel="0" collapsed="false">
      <c r="A1222" s="4" t="str">
        <f aca="false">Def_Sistemas_Conectores_Cabos!$A$3</f>
        <v>Diagnóstico</v>
      </c>
      <c r="B1222" s="5" t="str">
        <f aca="false">Datas_Entregas!$A$2</f>
        <v>Booster/LTB</v>
      </c>
      <c r="C1222" s="6" t="n">
        <f aca="false" t="array" ref="C1222:C1222">INDEX(Datas_Entregas!$B$2:$B$100, MATCH(B1222, Datas_Entregas!$A$2:$A$100, 0), 1)</f>
        <v>43266</v>
      </c>
      <c r="D1222" s="5" t="str">
        <f aca="false">Def_Status_Montagem!$A$2</f>
        <v>A verificar</v>
      </c>
      <c r="E1222" s="4" t="str">
        <f aca="false">Def_Status_Montagem!$B$5</f>
        <v>DIG</v>
      </c>
      <c r="F1222" s="7" t="str">
        <f aca="false" t="array" ref="F1222:F1222">INDEX(Def_Instancias_Equipamentos!$F$2:$F$4986, MATCH(K1222, Def_Instancias_Equipamentos!$D$2:$D$4986, 0), 1)</f>
        <v>Túnel (LTB)</v>
      </c>
      <c r="G1222" s="8" t="str">
        <f aca="false" t="array" ref="G1222:G1222">INDEX(Def_Instancias_Equipamentos!$F$2:$F$4986, MATCH(L1222, Def_Instancias_Equipamentos!$D$2:$D$4986, 0), 1)</f>
        <v>Túnel (LTB)</v>
      </c>
      <c r="H1222" s="7" t="str">
        <f aca="false" t="array" ref="H1222:H1222">INDEX(Def_Instancias_Equipamentos!$E$2:$E$4986, MATCH(K1222, Def_Instancias_Equipamentos!$D$2:$D$4986, 0), 1)</f>
        <v>TB-04</v>
      </c>
      <c r="I1222" s="8" t="str">
        <f aca="false" t="array" ref="I1222:I1222">INDEX(Def_Instancias_Equipamentos!$E$2:$E$4986, MATCH(L1222, Def_Instancias_Equipamentos!$D$2:$D$4986, 0), 1)</f>
        <v>TB-04</v>
      </c>
      <c r="J1222" s="8" t="str">
        <f aca="false">IF(H1222=I1222, "INTERNO", "EXTERNO")</f>
        <v>INTERNO</v>
      </c>
      <c r="K1222" s="9" t="str">
        <f aca="false">Def_Instancias_Equipamentos!$D$192</f>
        <v>TB-04:DI-ScrnCtrl</v>
      </c>
      <c r="L1222" s="4" t="str">
        <f aca="false">Def_Instancias_Equipamentos!$D$192</f>
        <v>TB-04:DI-ScrnCtrl</v>
      </c>
      <c r="M1222" s="10" t="s">
        <v>109</v>
      </c>
      <c r="N1222" s="11" t="s">
        <v>110</v>
      </c>
      <c r="O1222" s="9" t="str">
        <f aca="false">Def_Sistemas_Conectores_Cabos!$B$20</f>
        <v>Micro-fit 2 vias fêmea</v>
      </c>
      <c r="P1222" s="4" t="str">
        <f aca="false">Def_Sistemas_Conectores_Cabos!$B$20</f>
        <v>Micro-fit 2 vias fêmea</v>
      </c>
      <c r="Q1222" s="8" t="str">
        <f aca="false">K1222&amp;"/"&amp;M1222&amp;CHAR(10)&amp;L1222&amp;"/"&amp;N1222</f>
        <v>TB-04:DI-ScrnCtrl/LLS-OUT
TB-04:DI-ScrnCtrl/LLS-IN</v>
      </c>
      <c r="R1222" s="12" t="n">
        <v>1.5</v>
      </c>
      <c r="S1222" s="12" t="n">
        <v>1.5</v>
      </c>
      <c r="T1222" s="4" t="str">
        <f aca="false">Def_Sistemas_Conectores_Cabos!$C$13</f>
        <v>Cabo multivias</v>
      </c>
      <c r="U1222" s="11" t="s">
        <v>111</v>
      </c>
      <c r="V1222" s="13"/>
    </row>
    <row r="1223" customFormat="false" ht="15.75" hidden="true" customHeight="true" outlineLevel="0" collapsed="false">
      <c r="A1223" s="4" t="str">
        <f aca="false">Def_Sistemas_Conectores_Cabos!$A$3</f>
        <v>Diagnóstico</v>
      </c>
      <c r="B1223" s="5" t="str">
        <f aca="false">Datas_Entregas!$A$2</f>
        <v>Booster/LTB</v>
      </c>
      <c r="C1223" s="6" t="n">
        <f aca="false" t="array" ref="C1223:C1223">INDEX(Datas_Entregas!$B$2:$B$100, MATCH(B1223, Datas_Entregas!$A$2:$A$100, 0), 1)</f>
        <v>43266</v>
      </c>
      <c r="D1223" s="5" t="str">
        <f aca="false">Def_Status_Montagem!$A$2</f>
        <v>A verificar</v>
      </c>
      <c r="E1223" s="4" t="str">
        <f aca="false">Def_Status_Montagem!$B$5</f>
        <v>DIG</v>
      </c>
      <c r="F1223" s="7" t="str">
        <f aca="false" t="array" ref="F1223:F1223">INDEX(Def_Instancias_Equipamentos!$F$2:$F$4986, MATCH(K1223, Def_Instancias_Equipamentos!$D$2:$D$4986, 0), 1)</f>
        <v>Túnel (LTB)</v>
      </c>
      <c r="G1223" s="8" t="str">
        <f aca="false" t="array" ref="G1223:G1223">INDEX(Def_Instancias_Equipamentos!$F$2:$F$4986, MATCH(L1223, Def_Instancias_Equipamentos!$D$2:$D$4986, 0), 1)</f>
        <v>Túnel (LTB)</v>
      </c>
      <c r="H1223" s="7" t="str">
        <f aca="false" t="array" ref="H1223:H1223">INDEX(Def_Instancias_Equipamentos!$E$2:$E$4986, MATCH(K1223, Def_Instancias_Equipamentos!$D$2:$D$4986, 0), 1)</f>
        <v>TB-04</v>
      </c>
      <c r="I1223" s="8" t="str">
        <f aca="false" t="array" ref="I1223:I1223">INDEX(Def_Instancias_Equipamentos!$E$2:$E$4986, MATCH(L1223, Def_Instancias_Equipamentos!$D$2:$D$4986, 0), 1)</f>
        <v>TB-04</v>
      </c>
      <c r="J1223" s="8" t="str">
        <f aca="false">IF(H1223=I1223, "INTERNO", "EXTERNO")</f>
        <v>INTERNO</v>
      </c>
      <c r="K1223" s="9" t="str">
        <f aca="false">Def_Instancias_Equipamentos!$D$192</f>
        <v>TB-04:DI-ScrnCtrl</v>
      </c>
      <c r="L1223" s="4" t="str">
        <f aca="false">Def_Instancias_Equipamentos!$D$192</f>
        <v>TB-04:DI-ScrnCtrl</v>
      </c>
      <c r="M1223" s="10" t="s">
        <v>112</v>
      </c>
      <c r="N1223" s="11" t="s">
        <v>113</v>
      </c>
      <c r="O1223" s="9" t="str">
        <f aca="false">Def_Sistemas_Conectores_Cabos!$B$18</f>
        <v>Micro-fit 4 vias fêmea</v>
      </c>
      <c r="P1223" s="4" t="str">
        <f aca="false">Def_Sistemas_Conectores_Cabos!$B$18</f>
        <v>Micro-fit 4 vias fêmea</v>
      </c>
      <c r="Q1223" s="8" t="str">
        <f aca="false">K1223&amp;"/"&amp;M1223&amp;CHAR(10)&amp;L1223&amp;"/"&amp;N1223</f>
        <v>TB-04:DI-ScrnCtrl/MTR-OUT
TB-04:DI-ScrnCtrl/MTR-IN</v>
      </c>
      <c r="R1223" s="12" t="n">
        <v>1.5</v>
      </c>
      <c r="S1223" s="12" t="n">
        <v>1.5</v>
      </c>
      <c r="T1223" s="4" t="str">
        <f aca="false">Def_Sistemas_Conectores_Cabos!$C$13</f>
        <v>Cabo multivias</v>
      </c>
      <c r="U1223" s="11" t="s">
        <v>114</v>
      </c>
      <c r="V1223" s="13"/>
    </row>
    <row r="1224" customFormat="false" ht="15.75" hidden="true" customHeight="true" outlineLevel="0" collapsed="false">
      <c r="A1224" s="4" t="str">
        <f aca="false">Def_Sistemas_Conectores_Cabos!$A$3</f>
        <v>Diagnóstico</v>
      </c>
      <c r="B1224" s="5" t="str">
        <f aca="false">Datas_Entregas!$A$3</f>
        <v>BTS/Anel</v>
      </c>
      <c r="C1224" s="6" t="n">
        <f aca="false" t="array" ref="C1224:C1224">INDEX(Datas_Entregas!$B$2:$B$100, MATCH(B1224, Datas_Entregas!$A$2:$A$100, 0), 1)</f>
        <v>43296</v>
      </c>
      <c r="D1224" s="5" t="str">
        <f aca="false">Def_Status_Montagem!$A$2</f>
        <v>A verificar</v>
      </c>
      <c r="E1224" s="4" t="str">
        <f aca="false">Def_Status_Montagem!$B$5</f>
        <v>DIG</v>
      </c>
      <c r="F1224" s="7" t="str">
        <f aca="false" t="array" ref="F1224:F1224">INDEX(Def_Instancias_Equipamentos!$F$2:$F$4986, MATCH(K1224, Def_Instancias_Equipamentos!$D$2:$D$4986, 0), 1)</f>
        <v>Túnel (BTS)</v>
      </c>
      <c r="G1224" s="8" t="str">
        <f aca="false" t="array" ref="G1224:G1224">INDEX(Def_Instancias_Equipamentos!$F$2:$F$4986, MATCH(L1224, Def_Instancias_Equipamentos!$D$2:$D$4986, 0), 1)</f>
        <v>Túnel (BTS)</v>
      </c>
      <c r="H1224" s="7" t="str">
        <f aca="false" t="array" ref="H1224:H1224">INDEX(Def_Instancias_Equipamentos!$E$2:$E$4986, MATCH(K1224, Def_Instancias_Equipamentos!$D$2:$D$4986, 0), 1)</f>
        <v>TS-01</v>
      </c>
      <c r="I1224" s="8" t="str">
        <f aca="false" t="array" ref="I1224:I1224">INDEX(Def_Instancias_Equipamentos!$E$2:$E$4986, MATCH(L1224, Def_Instancias_Equipamentos!$D$2:$D$4986, 0), 1)</f>
        <v>TS-01</v>
      </c>
      <c r="J1224" s="8" t="str">
        <f aca="false">IF(H1224=I1224, "INTERNO", "EXTERNO")</f>
        <v>INTERNO</v>
      </c>
      <c r="K1224" s="9" t="str">
        <f aca="false">Def_Instancias_Equipamentos!$D$193</f>
        <v>TS-01:DI-ScrnCtrl</v>
      </c>
      <c r="L1224" s="4" t="str">
        <f aca="false">Def_Instancias_Equipamentos!$D$193</f>
        <v>TS-01:DI-ScrnCtrl</v>
      </c>
      <c r="M1224" s="10" t="s">
        <v>100</v>
      </c>
      <c r="N1224" s="11" t="s">
        <v>101</v>
      </c>
      <c r="O1224" s="9" t="str">
        <f aca="false">Def_Sistemas_Conectores_Cabos!$B$15</f>
        <v>DB15 HD (DE15)</v>
      </c>
      <c r="P1224" s="4" t="str">
        <f aca="false">Def_Sistemas_Conectores_Cabos!$B$22</f>
        <v>Header 2.54 mm fêmea</v>
      </c>
      <c r="Q1224" s="8" t="str">
        <f aca="false">K1224&amp;"/"&amp;M1224&amp;CHAR(10)&amp;L1224&amp;"/"&amp;N1224</f>
        <v>TS-01:DI-ScrnCtrl/ENCODER
TS-01:DI-ScrnCtrl/ENCODER-OUT</v>
      </c>
      <c r="R1224" s="12" t="n">
        <v>1.5</v>
      </c>
      <c r="S1224" s="12" t="n">
        <v>1.5</v>
      </c>
      <c r="T1224" s="4" t="str">
        <f aca="false">Def_Sistemas_Conectores_Cabos!$C$13</f>
        <v>Cabo multivias</v>
      </c>
      <c r="U1224" s="11" t="s">
        <v>102</v>
      </c>
      <c r="V1224" s="13"/>
    </row>
    <row r="1225" customFormat="false" ht="15.75" hidden="true" customHeight="true" outlineLevel="0" collapsed="false">
      <c r="A1225" s="4" t="str">
        <f aca="false">Def_Sistemas_Conectores_Cabos!$A$3</f>
        <v>Diagnóstico</v>
      </c>
      <c r="B1225" s="5" t="str">
        <f aca="false">Datas_Entregas!$A$3</f>
        <v>BTS/Anel</v>
      </c>
      <c r="C1225" s="6" t="n">
        <f aca="false" t="array" ref="C1225:C1225">INDEX(Datas_Entregas!$B$2:$B$100, MATCH(B1225, Datas_Entregas!$A$2:$A$100, 0), 1)</f>
        <v>43296</v>
      </c>
      <c r="D1225" s="5" t="str">
        <f aca="false">Def_Status_Montagem!$A$2</f>
        <v>A verificar</v>
      </c>
      <c r="E1225" s="4" t="str">
        <f aca="false">Def_Status_Montagem!$B$5</f>
        <v>DIG</v>
      </c>
      <c r="F1225" s="7" t="str">
        <f aca="false" t="array" ref="F1225:F1225">INDEX(Def_Instancias_Equipamentos!$F$2:$F$4986, MATCH(K1225, Def_Instancias_Equipamentos!$D$2:$D$4986, 0), 1)</f>
        <v>Túnel (BTS)</v>
      </c>
      <c r="G1225" s="8" t="str">
        <f aca="false" t="array" ref="G1225:G1225">INDEX(Def_Instancias_Equipamentos!$F$2:$F$4986, MATCH(L1225, Def_Instancias_Equipamentos!$D$2:$D$4986, 0), 1)</f>
        <v>Túnel (BTS)</v>
      </c>
      <c r="H1225" s="7" t="str">
        <f aca="false" t="array" ref="H1225:H1225">INDEX(Def_Instancias_Equipamentos!$E$2:$E$4986, MATCH(K1225, Def_Instancias_Equipamentos!$D$2:$D$4986, 0), 1)</f>
        <v>TS-01</v>
      </c>
      <c r="I1225" s="8" t="str">
        <f aca="false" t="array" ref="I1225:I1225">INDEX(Def_Instancias_Equipamentos!$E$2:$E$4986, MATCH(L1225, Def_Instancias_Equipamentos!$D$2:$D$4986, 0), 1)</f>
        <v>TS-01</v>
      </c>
      <c r="J1225" s="8" t="str">
        <f aca="false">IF(H1225=I1225, "INTERNO", "EXTERNO")</f>
        <v>INTERNO</v>
      </c>
      <c r="K1225" s="9" t="str">
        <f aca="false">Def_Instancias_Equipamentos!$D$193</f>
        <v>TS-01:DI-ScrnCtrl</v>
      </c>
      <c r="L1225" s="4" t="str">
        <f aca="false">Def_Instancias_Equipamentos!$D$193</f>
        <v>TS-01:DI-ScrnCtrl</v>
      </c>
      <c r="M1225" s="10" t="s">
        <v>103</v>
      </c>
      <c r="N1225" s="11" t="s">
        <v>104</v>
      </c>
      <c r="O1225" s="9" t="str">
        <f aca="false">Def_Sistemas_Conectores_Cabos!$B$20</f>
        <v>Micro-fit 2 vias fêmea</v>
      </c>
      <c r="P1225" s="4" t="str">
        <f aca="false">Def_Sistemas_Conectores_Cabos!$B$20</f>
        <v>Micro-fit 2 vias fêmea</v>
      </c>
      <c r="Q1225" s="8" t="str">
        <f aca="false">K1225&amp;"/"&amp;M1225&amp;CHAR(10)&amp;L1225&amp;"/"&amp;N1225</f>
        <v>TS-01:DI-ScrnCtrl/HLS-OUT
TS-01:DI-ScrnCtrl/HLS-IN</v>
      </c>
      <c r="R1225" s="12" t="n">
        <v>1.5</v>
      </c>
      <c r="S1225" s="12" t="n">
        <v>1.5</v>
      </c>
      <c r="T1225" s="4" t="str">
        <f aca="false">Def_Sistemas_Conectores_Cabos!$C$13</f>
        <v>Cabo multivias</v>
      </c>
      <c r="U1225" s="11" t="s">
        <v>105</v>
      </c>
      <c r="V1225" s="13"/>
    </row>
    <row r="1226" customFormat="false" ht="15.75" hidden="true" customHeight="true" outlineLevel="0" collapsed="false">
      <c r="A1226" s="4" t="str">
        <f aca="false">Def_Sistemas_Conectores_Cabos!$A$3</f>
        <v>Diagnóstico</v>
      </c>
      <c r="B1226" s="5" t="str">
        <f aca="false">Datas_Entregas!$A$3</f>
        <v>BTS/Anel</v>
      </c>
      <c r="C1226" s="6" t="n">
        <f aca="false" t="array" ref="C1226:C1226">INDEX(Datas_Entregas!$B$2:$B$100, MATCH(B1226, Datas_Entregas!$A$2:$A$100, 0), 1)</f>
        <v>43296</v>
      </c>
      <c r="D1226" s="5" t="str">
        <f aca="false">Def_Status_Montagem!$A$2</f>
        <v>A verificar</v>
      </c>
      <c r="E1226" s="4" t="str">
        <f aca="false">Def_Status_Montagem!$B$5</f>
        <v>DIG</v>
      </c>
      <c r="F1226" s="7" t="str">
        <f aca="false" t="array" ref="F1226:F1226">INDEX(Def_Instancias_Equipamentos!$F$2:$F$4986, MATCH(K1226, Def_Instancias_Equipamentos!$D$2:$D$4986, 0), 1)</f>
        <v>Túnel (BTS)</v>
      </c>
      <c r="G1226" s="8" t="str">
        <f aca="false" t="array" ref="G1226:G1226">INDEX(Def_Instancias_Equipamentos!$F$2:$F$4986, MATCH(L1226, Def_Instancias_Equipamentos!$D$2:$D$4986, 0), 1)</f>
        <v>Túnel (BTS)</v>
      </c>
      <c r="H1226" s="7" t="str">
        <f aca="false" t="array" ref="H1226:H1226">INDEX(Def_Instancias_Equipamentos!$E$2:$E$4986, MATCH(K1226, Def_Instancias_Equipamentos!$D$2:$D$4986, 0), 1)</f>
        <v>TS-01</v>
      </c>
      <c r="I1226" s="8" t="str">
        <f aca="false" t="array" ref="I1226:I1226">INDEX(Def_Instancias_Equipamentos!$E$2:$E$4986, MATCH(L1226, Def_Instancias_Equipamentos!$D$2:$D$4986, 0), 1)</f>
        <v>TS-01</v>
      </c>
      <c r="J1226" s="8" t="str">
        <f aca="false">IF(H1226=I1226, "INTERNO", "EXTERNO")</f>
        <v>INTERNO</v>
      </c>
      <c r="K1226" s="9" t="str">
        <f aca="false">Def_Instancias_Equipamentos!$D$193</f>
        <v>TS-01:DI-ScrnCtrl</v>
      </c>
      <c r="L1226" s="4" t="str">
        <f aca="false">Def_Instancias_Equipamentos!$D$193</f>
        <v>TS-01:DI-ScrnCtrl</v>
      </c>
      <c r="M1226" s="10" t="s">
        <v>106</v>
      </c>
      <c r="N1226" s="11" t="s">
        <v>107</v>
      </c>
      <c r="O1226" s="9" t="str">
        <f aca="false">Def_Sistemas_Conectores_Cabos!$B$20</f>
        <v>Micro-fit 2 vias fêmea</v>
      </c>
      <c r="P1226" s="4" t="str">
        <f aca="false">Def_Sistemas_Conectores_Cabos!$B$20</f>
        <v>Micro-fit 2 vias fêmea</v>
      </c>
      <c r="Q1226" s="8" t="str">
        <f aca="false">K1226&amp;"/"&amp;M1226&amp;CHAR(10)&amp;L1226&amp;"/"&amp;N1226</f>
        <v>TS-01:DI-ScrnCtrl/LED-OUT
TS-01:DI-ScrnCtrl/LED-IN</v>
      </c>
      <c r="R1226" s="12" t="n">
        <v>1.5</v>
      </c>
      <c r="S1226" s="12" t="n">
        <v>1.5</v>
      </c>
      <c r="T1226" s="4" t="str">
        <f aca="false">Def_Sistemas_Conectores_Cabos!$C$13</f>
        <v>Cabo multivias</v>
      </c>
      <c r="U1226" s="11" t="s">
        <v>108</v>
      </c>
      <c r="V1226" s="13"/>
    </row>
    <row r="1227" customFormat="false" ht="15.75" hidden="true" customHeight="true" outlineLevel="0" collapsed="false">
      <c r="A1227" s="4" t="str">
        <f aca="false">Def_Sistemas_Conectores_Cabos!$A$3</f>
        <v>Diagnóstico</v>
      </c>
      <c r="B1227" s="5" t="str">
        <f aca="false">Datas_Entregas!$A$3</f>
        <v>BTS/Anel</v>
      </c>
      <c r="C1227" s="6" t="n">
        <f aca="false" t="array" ref="C1227:C1227">INDEX(Datas_Entregas!$B$2:$B$100, MATCH(B1227, Datas_Entregas!$A$2:$A$100, 0), 1)</f>
        <v>43296</v>
      </c>
      <c r="D1227" s="5" t="str">
        <f aca="false">Def_Status_Montagem!$A$2</f>
        <v>A verificar</v>
      </c>
      <c r="E1227" s="4" t="str">
        <f aca="false">Def_Status_Montagem!$B$5</f>
        <v>DIG</v>
      </c>
      <c r="F1227" s="7" t="str">
        <f aca="false" t="array" ref="F1227:F1227">INDEX(Def_Instancias_Equipamentos!$F$2:$F$4986, MATCH(K1227, Def_Instancias_Equipamentos!$D$2:$D$4986, 0), 1)</f>
        <v>Túnel (BTS)</v>
      </c>
      <c r="G1227" s="8" t="str">
        <f aca="false" t="array" ref="G1227:G1227">INDEX(Def_Instancias_Equipamentos!$F$2:$F$4986, MATCH(L1227, Def_Instancias_Equipamentos!$D$2:$D$4986, 0), 1)</f>
        <v>Túnel (BTS)</v>
      </c>
      <c r="H1227" s="7" t="str">
        <f aca="false" t="array" ref="H1227:H1227">INDEX(Def_Instancias_Equipamentos!$E$2:$E$4986, MATCH(K1227, Def_Instancias_Equipamentos!$D$2:$D$4986, 0), 1)</f>
        <v>TS-01</v>
      </c>
      <c r="I1227" s="8" t="str">
        <f aca="false" t="array" ref="I1227:I1227">INDEX(Def_Instancias_Equipamentos!$E$2:$E$4986, MATCH(L1227, Def_Instancias_Equipamentos!$D$2:$D$4986, 0), 1)</f>
        <v>TS-01</v>
      </c>
      <c r="J1227" s="8" t="str">
        <f aca="false">IF(H1227=I1227, "INTERNO", "EXTERNO")</f>
        <v>INTERNO</v>
      </c>
      <c r="K1227" s="9" t="str">
        <f aca="false">Def_Instancias_Equipamentos!$D$193</f>
        <v>TS-01:DI-ScrnCtrl</v>
      </c>
      <c r="L1227" s="4" t="str">
        <f aca="false">Def_Instancias_Equipamentos!$D$193</f>
        <v>TS-01:DI-ScrnCtrl</v>
      </c>
      <c r="M1227" s="10" t="s">
        <v>109</v>
      </c>
      <c r="N1227" s="11" t="s">
        <v>110</v>
      </c>
      <c r="O1227" s="9" t="str">
        <f aca="false">Def_Sistemas_Conectores_Cabos!$B$20</f>
        <v>Micro-fit 2 vias fêmea</v>
      </c>
      <c r="P1227" s="4" t="str">
        <f aca="false">Def_Sistemas_Conectores_Cabos!$B$20</f>
        <v>Micro-fit 2 vias fêmea</v>
      </c>
      <c r="Q1227" s="8" t="str">
        <f aca="false">K1227&amp;"/"&amp;M1227&amp;CHAR(10)&amp;L1227&amp;"/"&amp;N1227</f>
        <v>TS-01:DI-ScrnCtrl/LLS-OUT
TS-01:DI-ScrnCtrl/LLS-IN</v>
      </c>
      <c r="R1227" s="12" t="n">
        <v>1.5</v>
      </c>
      <c r="S1227" s="12" t="n">
        <v>1.5</v>
      </c>
      <c r="T1227" s="4" t="str">
        <f aca="false">Def_Sistemas_Conectores_Cabos!$C$13</f>
        <v>Cabo multivias</v>
      </c>
      <c r="U1227" s="11" t="s">
        <v>111</v>
      </c>
      <c r="V1227" s="13"/>
    </row>
    <row r="1228" customFormat="false" ht="15.75" hidden="true" customHeight="true" outlineLevel="0" collapsed="false">
      <c r="A1228" s="4" t="str">
        <f aca="false">Def_Sistemas_Conectores_Cabos!$A$3</f>
        <v>Diagnóstico</v>
      </c>
      <c r="B1228" s="5" t="str">
        <f aca="false">Datas_Entregas!$A$3</f>
        <v>BTS/Anel</v>
      </c>
      <c r="C1228" s="6" t="n">
        <f aca="false" t="array" ref="C1228:C1228">INDEX(Datas_Entregas!$B$2:$B$100, MATCH(B1228, Datas_Entregas!$A$2:$A$100, 0), 1)</f>
        <v>43296</v>
      </c>
      <c r="D1228" s="5" t="str">
        <f aca="false">Def_Status_Montagem!$A$2</f>
        <v>A verificar</v>
      </c>
      <c r="E1228" s="4" t="str">
        <f aca="false">Def_Status_Montagem!$B$5</f>
        <v>DIG</v>
      </c>
      <c r="F1228" s="7" t="str">
        <f aca="false" t="array" ref="F1228:F1228">INDEX(Def_Instancias_Equipamentos!$F$2:$F$4986, MATCH(K1228, Def_Instancias_Equipamentos!$D$2:$D$4986, 0), 1)</f>
        <v>Túnel (BTS)</v>
      </c>
      <c r="G1228" s="8" t="str">
        <f aca="false" t="array" ref="G1228:G1228">INDEX(Def_Instancias_Equipamentos!$F$2:$F$4986, MATCH(L1228, Def_Instancias_Equipamentos!$D$2:$D$4986, 0), 1)</f>
        <v>Túnel (BTS)</v>
      </c>
      <c r="H1228" s="7" t="str">
        <f aca="false" t="array" ref="H1228:H1228">INDEX(Def_Instancias_Equipamentos!$E$2:$E$4986, MATCH(K1228, Def_Instancias_Equipamentos!$D$2:$D$4986, 0), 1)</f>
        <v>TS-01</v>
      </c>
      <c r="I1228" s="8" t="str">
        <f aca="false" t="array" ref="I1228:I1228">INDEX(Def_Instancias_Equipamentos!$E$2:$E$4986, MATCH(L1228, Def_Instancias_Equipamentos!$D$2:$D$4986, 0), 1)</f>
        <v>TS-01</v>
      </c>
      <c r="J1228" s="8" t="str">
        <f aca="false">IF(H1228=I1228, "INTERNO", "EXTERNO")</f>
        <v>INTERNO</v>
      </c>
      <c r="K1228" s="9" t="str">
        <f aca="false">Def_Instancias_Equipamentos!$D$193</f>
        <v>TS-01:DI-ScrnCtrl</v>
      </c>
      <c r="L1228" s="4" t="str">
        <f aca="false">Def_Instancias_Equipamentos!$D$193</f>
        <v>TS-01:DI-ScrnCtrl</v>
      </c>
      <c r="M1228" s="10" t="s">
        <v>112</v>
      </c>
      <c r="N1228" s="11" t="s">
        <v>113</v>
      </c>
      <c r="O1228" s="9" t="str">
        <f aca="false">Def_Sistemas_Conectores_Cabos!$B$18</f>
        <v>Micro-fit 4 vias fêmea</v>
      </c>
      <c r="P1228" s="4" t="str">
        <f aca="false">Def_Sistemas_Conectores_Cabos!$B$18</f>
        <v>Micro-fit 4 vias fêmea</v>
      </c>
      <c r="Q1228" s="8" t="str">
        <f aca="false">K1228&amp;"/"&amp;M1228&amp;CHAR(10)&amp;L1228&amp;"/"&amp;N1228</f>
        <v>TS-01:DI-ScrnCtrl/MTR-OUT
TS-01:DI-ScrnCtrl/MTR-IN</v>
      </c>
      <c r="R1228" s="12" t="n">
        <v>1.5</v>
      </c>
      <c r="S1228" s="12" t="n">
        <v>1.5</v>
      </c>
      <c r="T1228" s="4" t="str">
        <f aca="false">Def_Sistemas_Conectores_Cabos!$C$13</f>
        <v>Cabo multivias</v>
      </c>
      <c r="U1228" s="11" t="s">
        <v>114</v>
      </c>
      <c r="V1228" s="13"/>
    </row>
    <row r="1229" customFormat="false" ht="15.75" hidden="true" customHeight="true" outlineLevel="0" collapsed="false">
      <c r="A1229" s="4" t="str">
        <f aca="false">Def_Sistemas_Conectores_Cabos!$A$3</f>
        <v>Diagnóstico</v>
      </c>
      <c r="B1229" s="5" t="str">
        <f aca="false">Datas_Entregas!$A$3</f>
        <v>BTS/Anel</v>
      </c>
      <c r="C1229" s="6" t="n">
        <f aca="false" t="array" ref="C1229:C1229">INDEX(Datas_Entregas!$B$2:$B$100, MATCH(B1229, Datas_Entregas!$A$2:$A$100, 0), 1)</f>
        <v>43296</v>
      </c>
      <c r="D1229" s="5" t="str">
        <f aca="false">Def_Status_Montagem!$A$2</f>
        <v>A verificar</v>
      </c>
      <c r="E1229" s="4" t="str">
        <f aca="false">Def_Status_Montagem!$B$5</f>
        <v>DIG</v>
      </c>
      <c r="F1229" s="7" t="str">
        <f aca="false" t="array" ref="F1229:F1229">INDEX(Def_Instancias_Equipamentos!$F$2:$F$4986, MATCH(K1229, Def_Instancias_Equipamentos!$D$2:$D$4986, 0), 1)</f>
        <v>Túnel (BTS)</v>
      </c>
      <c r="G1229" s="8" t="str">
        <f aca="false" t="array" ref="G1229:G1229">INDEX(Def_Instancias_Equipamentos!$F$2:$F$4986, MATCH(L1229, Def_Instancias_Equipamentos!$D$2:$D$4986, 0), 1)</f>
        <v>Túnel (BTS)</v>
      </c>
      <c r="H1229" s="7" t="str">
        <f aca="false" t="array" ref="H1229:H1229">INDEX(Def_Instancias_Equipamentos!$E$2:$E$4986, MATCH(K1229, Def_Instancias_Equipamentos!$D$2:$D$4986, 0), 1)</f>
        <v>TS-02</v>
      </c>
      <c r="I1229" s="8" t="str">
        <f aca="false" t="array" ref="I1229:I1229">INDEX(Def_Instancias_Equipamentos!$E$2:$E$4986, MATCH(L1229, Def_Instancias_Equipamentos!$D$2:$D$4986, 0), 1)</f>
        <v>TS-02</v>
      </c>
      <c r="J1229" s="8" t="str">
        <f aca="false">IF(H1229=I1229, "INTERNO", "EXTERNO")</f>
        <v>INTERNO</v>
      </c>
      <c r="K1229" s="9" t="str">
        <f aca="false">Def_Instancias_Equipamentos!$D$194</f>
        <v>TS-02:DI-ScrnCtrl</v>
      </c>
      <c r="L1229" s="4" t="str">
        <f aca="false">Def_Instancias_Equipamentos!$D$194</f>
        <v>TS-02:DI-ScrnCtrl</v>
      </c>
      <c r="M1229" s="10" t="s">
        <v>100</v>
      </c>
      <c r="N1229" s="11" t="s">
        <v>101</v>
      </c>
      <c r="O1229" s="9" t="str">
        <f aca="false">Def_Sistemas_Conectores_Cabos!$B$15</f>
        <v>DB15 HD (DE15)</v>
      </c>
      <c r="P1229" s="4" t="str">
        <f aca="false">Def_Sistemas_Conectores_Cabos!$B$22</f>
        <v>Header 2.54 mm fêmea</v>
      </c>
      <c r="Q1229" s="8" t="str">
        <f aca="false">K1229&amp;"/"&amp;M1229&amp;CHAR(10)&amp;L1229&amp;"/"&amp;N1229</f>
        <v>TS-02:DI-ScrnCtrl/ENCODER
TS-02:DI-ScrnCtrl/ENCODER-OUT</v>
      </c>
      <c r="R1229" s="12" t="n">
        <v>1.5</v>
      </c>
      <c r="S1229" s="12" t="n">
        <v>1.5</v>
      </c>
      <c r="T1229" s="4" t="str">
        <f aca="false">Def_Sistemas_Conectores_Cabos!$C$13</f>
        <v>Cabo multivias</v>
      </c>
      <c r="U1229" s="11" t="s">
        <v>102</v>
      </c>
      <c r="V1229" s="13"/>
    </row>
    <row r="1230" customFormat="false" ht="15.75" hidden="true" customHeight="true" outlineLevel="0" collapsed="false">
      <c r="A1230" s="4" t="str">
        <f aca="false">Def_Sistemas_Conectores_Cabos!$A$3</f>
        <v>Diagnóstico</v>
      </c>
      <c r="B1230" s="5" t="str">
        <f aca="false">Datas_Entregas!$A$3</f>
        <v>BTS/Anel</v>
      </c>
      <c r="C1230" s="6" t="n">
        <f aca="false" t="array" ref="C1230:C1230">INDEX(Datas_Entregas!$B$2:$B$100, MATCH(B1230, Datas_Entregas!$A$2:$A$100, 0), 1)</f>
        <v>43296</v>
      </c>
      <c r="D1230" s="5" t="str">
        <f aca="false">Def_Status_Montagem!$A$2</f>
        <v>A verificar</v>
      </c>
      <c r="E1230" s="4" t="str">
        <f aca="false">Def_Status_Montagem!$B$5</f>
        <v>DIG</v>
      </c>
      <c r="F1230" s="7" t="str">
        <f aca="false" t="array" ref="F1230:F1230">INDEX(Def_Instancias_Equipamentos!$F$2:$F$4986, MATCH(K1230, Def_Instancias_Equipamentos!$D$2:$D$4986, 0), 1)</f>
        <v>Túnel (BTS)</v>
      </c>
      <c r="G1230" s="8" t="str">
        <f aca="false" t="array" ref="G1230:G1230">INDEX(Def_Instancias_Equipamentos!$F$2:$F$4986, MATCH(L1230, Def_Instancias_Equipamentos!$D$2:$D$4986, 0), 1)</f>
        <v>Túnel (BTS)</v>
      </c>
      <c r="H1230" s="7" t="str">
        <f aca="false" t="array" ref="H1230:H1230">INDEX(Def_Instancias_Equipamentos!$E$2:$E$4986, MATCH(K1230, Def_Instancias_Equipamentos!$D$2:$D$4986, 0), 1)</f>
        <v>TS-02</v>
      </c>
      <c r="I1230" s="8" t="str">
        <f aca="false" t="array" ref="I1230:I1230">INDEX(Def_Instancias_Equipamentos!$E$2:$E$4986, MATCH(L1230, Def_Instancias_Equipamentos!$D$2:$D$4986, 0), 1)</f>
        <v>TS-02</v>
      </c>
      <c r="J1230" s="8" t="str">
        <f aca="false">IF(H1230=I1230, "INTERNO", "EXTERNO")</f>
        <v>INTERNO</v>
      </c>
      <c r="K1230" s="9" t="str">
        <f aca="false">Def_Instancias_Equipamentos!$D$194</f>
        <v>TS-02:DI-ScrnCtrl</v>
      </c>
      <c r="L1230" s="4" t="str">
        <f aca="false">Def_Instancias_Equipamentos!$D$194</f>
        <v>TS-02:DI-ScrnCtrl</v>
      </c>
      <c r="M1230" s="10" t="s">
        <v>103</v>
      </c>
      <c r="N1230" s="11" t="s">
        <v>104</v>
      </c>
      <c r="O1230" s="9" t="str">
        <f aca="false">Def_Sistemas_Conectores_Cabos!$B$20</f>
        <v>Micro-fit 2 vias fêmea</v>
      </c>
      <c r="P1230" s="4" t="str">
        <f aca="false">Def_Sistemas_Conectores_Cabos!$B$20</f>
        <v>Micro-fit 2 vias fêmea</v>
      </c>
      <c r="Q1230" s="8" t="str">
        <f aca="false">K1230&amp;"/"&amp;M1230&amp;CHAR(10)&amp;L1230&amp;"/"&amp;N1230</f>
        <v>TS-02:DI-ScrnCtrl/HLS-OUT
TS-02:DI-ScrnCtrl/HLS-IN</v>
      </c>
      <c r="R1230" s="12" t="n">
        <v>1.5</v>
      </c>
      <c r="S1230" s="12" t="n">
        <v>1.5</v>
      </c>
      <c r="T1230" s="4" t="str">
        <f aca="false">Def_Sistemas_Conectores_Cabos!$C$13</f>
        <v>Cabo multivias</v>
      </c>
      <c r="U1230" s="11" t="s">
        <v>105</v>
      </c>
      <c r="V1230" s="13"/>
    </row>
    <row r="1231" customFormat="false" ht="15.75" hidden="true" customHeight="true" outlineLevel="0" collapsed="false">
      <c r="A1231" s="4" t="str">
        <f aca="false">Def_Sistemas_Conectores_Cabos!$A$3</f>
        <v>Diagnóstico</v>
      </c>
      <c r="B1231" s="5" t="str">
        <f aca="false">Datas_Entregas!$A$3</f>
        <v>BTS/Anel</v>
      </c>
      <c r="C1231" s="6" t="n">
        <f aca="false" t="array" ref="C1231:C1231">INDEX(Datas_Entregas!$B$2:$B$100, MATCH(B1231, Datas_Entregas!$A$2:$A$100, 0), 1)</f>
        <v>43296</v>
      </c>
      <c r="D1231" s="5" t="str">
        <f aca="false">Def_Status_Montagem!$A$2</f>
        <v>A verificar</v>
      </c>
      <c r="E1231" s="4" t="str">
        <f aca="false">Def_Status_Montagem!$B$5</f>
        <v>DIG</v>
      </c>
      <c r="F1231" s="7" t="str">
        <f aca="false" t="array" ref="F1231:F1231">INDEX(Def_Instancias_Equipamentos!$F$2:$F$4986, MATCH(K1231, Def_Instancias_Equipamentos!$D$2:$D$4986, 0), 1)</f>
        <v>Túnel (BTS)</v>
      </c>
      <c r="G1231" s="8" t="str">
        <f aca="false" t="array" ref="G1231:G1231">INDEX(Def_Instancias_Equipamentos!$F$2:$F$4986, MATCH(L1231, Def_Instancias_Equipamentos!$D$2:$D$4986, 0), 1)</f>
        <v>Túnel (BTS)</v>
      </c>
      <c r="H1231" s="7" t="str">
        <f aca="false" t="array" ref="H1231:H1231">INDEX(Def_Instancias_Equipamentos!$E$2:$E$4986, MATCH(K1231, Def_Instancias_Equipamentos!$D$2:$D$4986, 0), 1)</f>
        <v>TS-02</v>
      </c>
      <c r="I1231" s="8" t="str">
        <f aca="false" t="array" ref="I1231:I1231">INDEX(Def_Instancias_Equipamentos!$E$2:$E$4986, MATCH(L1231, Def_Instancias_Equipamentos!$D$2:$D$4986, 0), 1)</f>
        <v>TS-02</v>
      </c>
      <c r="J1231" s="8" t="str">
        <f aca="false">IF(H1231=I1231, "INTERNO", "EXTERNO")</f>
        <v>INTERNO</v>
      </c>
      <c r="K1231" s="9" t="str">
        <f aca="false">Def_Instancias_Equipamentos!$D$194</f>
        <v>TS-02:DI-ScrnCtrl</v>
      </c>
      <c r="L1231" s="4" t="str">
        <f aca="false">Def_Instancias_Equipamentos!$D$194</f>
        <v>TS-02:DI-ScrnCtrl</v>
      </c>
      <c r="M1231" s="10" t="s">
        <v>106</v>
      </c>
      <c r="N1231" s="11" t="s">
        <v>107</v>
      </c>
      <c r="O1231" s="9" t="str">
        <f aca="false">Def_Sistemas_Conectores_Cabos!$B$20</f>
        <v>Micro-fit 2 vias fêmea</v>
      </c>
      <c r="P1231" s="4" t="str">
        <f aca="false">Def_Sistemas_Conectores_Cabos!$B$20</f>
        <v>Micro-fit 2 vias fêmea</v>
      </c>
      <c r="Q1231" s="8" t="str">
        <f aca="false">K1231&amp;"/"&amp;M1231&amp;CHAR(10)&amp;L1231&amp;"/"&amp;N1231</f>
        <v>TS-02:DI-ScrnCtrl/LED-OUT
TS-02:DI-ScrnCtrl/LED-IN</v>
      </c>
      <c r="R1231" s="12" t="n">
        <v>1.5</v>
      </c>
      <c r="S1231" s="12" t="n">
        <v>1.5</v>
      </c>
      <c r="T1231" s="4" t="str">
        <f aca="false">Def_Sistemas_Conectores_Cabos!$C$13</f>
        <v>Cabo multivias</v>
      </c>
      <c r="U1231" s="11" t="s">
        <v>108</v>
      </c>
      <c r="V1231" s="13"/>
    </row>
    <row r="1232" customFormat="false" ht="15.75" hidden="true" customHeight="true" outlineLevel="0" collapsed="false">
      <c r="A1232" s="4" t="str">
        <f aca="false">Def_Sistemas_Conectores_Cabos!$A$3</f>
        <v>Diagnóstico</v>
      </c>
      <c r="B1232" s="5" t="str">
        <f aca="false">Datas_Entregas!$A$3</f>
        <v>BTS/Anel</v>
      </c>
      <c r="C1232" s="6" t="n">
        <f aca="false" t="array" ref="C1232:C1232">INDEX(Datas_Entregas!$B$2:$B$100, MATCH(B1232, Datas_Entregas!$A$2:$A$100, 0), 1)</f>
        <v>43296</v>
      </c>
      <c r="D1232" s="5" t="str">
        <f aca="false">Def_Status_Montagem!$A$2</f>
        <v>A verificar</v>
      </c>
      <c r="E1232" s="4" t="str">
        <f aca="false">Def_Status_Montagem!$B$5</f>
        <v>DIG</v>
      </c>
      <c r="F1232" s="7" t="str">
        <f aca="false" t="array" ref="F1232:F1232">INDEX(Def_Instancias_Equipamentos!$F$2:$F$4986, MATCH(K1232, Def_Instancias_Equipamentos!$D$2:$D$4986, 0), 1)</f>
        <v>Túnel (BTS)</v>
      </c>
      <c r="G1232" s="8" t="str">
        <f aca="false" t="array" ref="G1232:G1232">INDEX(Def_Instancias_Equipamentos!$F$2:$F$4986, MATCH(L1232, Def_Instancias_Equipamentos!$D$2:$D$4986, 0), 1)</f>
        <v>Túnel (BTS)</v>
      </c>
      <c r="H1232" s="7" t="str">
        <f aca="false" t="array" ref="H1232:H1232">INDEX(Def_Instancias_Equipamentos!$E$2:$E$4986, MATCH(K1232, Def_Instancias_Equipamentos!$D$2:$D$4986, 0), 1)</f>
        <v>TS-02</v>
      </c>
      <c r="I1232" s="8" t="str">
        <f aca="false" t="array" ref="I1232:I1232">INDEX(Def_Instancias_Equipamentos!$E$2:$E$4986, MATCH(L1232, Def_Instancias_Equipamentos!$D$2:$D$4986, 0), 1)</f>
        <v>TS-02</v>
      </c>
      <c r="J1232" s="8" t="str">
        <f aca="false">IF(H1232=I1232, "INTERNO", "EXTERNO")</f>
        <v>INTERNO</v>
      </c>
      <c r="K1232" s="9" t="str">
        <f aca="false">Def_Instancias_Equipamentos!$D$194</f>
        <v>TS-02:DI-ScrnCtrl</v>
      </c>
      <c r="L1232" s="4" t="str">
        <f aca="false">Def_Instancias_Equipamentos!$D$194</f>
        <v>TS-02:DI-ScrnCtrl</v>
      </c>
      <c r="M1232" s="10" t="s">
        <v>109</v>
      </c>
      <c r="N1232" s="11" t="s">
        <v>110</v>
      </c>
      <c r="O1232" s="9" t="str">
        <f aca="false">Def_Sistemas_Conectores_Cabos!$B$20</f>
        <v>Micro-fit 2 vias fêmea</v>
      </c>
      <c r="P1232" s="4" t="str">
        <f aca="false">Def_Sistemas_Conectores_Cabos!$B$20</f>
        <v>Micro-fit 2 vias fêmea</v>
      </c>
      <c r="Q1232" s="8" t="str">
        <f aca="false">K1232&amp;"/"&amp;M1232&amp;CHAR(10)&amp;L1232&amp;"/"&amp;N1232</f>
        <v>TS-02:DI-ScrnCtrl/LLS-OUT
TS-02:DI-ScrnCtrl/LLS-IN</v>
      </c>
      <c r="R1232" s="12" t="n">
        <v>1.5</v>
      </c>
      <c r="S1232" s="12" t="n">
        <v>1.5</v>
      </c>
      <c r="T1232" s="4" t="str">
        <f aca="false">Def_Sistemas_Conectores_Cabos!$C$13</f>
        <v>Cabo multivias</v>
      </c>
      <c r="U1232" s="11" t="s">
        <v>111</v>
      </c>
      <c r="V1232" s="13"/>
    </row>
    <row r="1233" customFormat="false" ht="15.75" hidden="true" customHeight="true" outlineLevel="0" collapsed="false">
      <c r="A1233" s="4" t="str">
        <f aca="false">Def_Sistemas_Conectores_Cabos!$A$3</f>
        <v>Diagnóstico</v>
      </c>
      <c r="B1233" s="5" t="str">
        <f aca="false">Datas_Entregas!$A$3</f>
        <v>BTS/Anel</v>
      </c>
      <c r="C1233" s="6" t="n">
        <f aca="false" t="array" ref="C1233:C1233">INDEX(Datas_Entregas!$B$2:$B$100, MATCH(B1233, Datas_Entregas!$A$2:$A$100, 0), 1)</f>
        <v>43296</v>
      </c>
      <c r="D1233" s="5" t="str">
        <f aca="false">Def_Status_Montagem!$A$2</f>
        <v>A verificar</v>
      </c>
      <c r="E1233" s="4" t="str">
        <f aca="false">Def_Status_Montagem!$B$5</f>
        <v>DIG</v>
      </c>
      <c r="F1233" s="7" t="str">
        <f aca="false" t="array" ref="F1233:F1233">INDEX(Def_Instancias_Equipamentos!$F$2:$F$4986, MATCH(K1233, Def_Instancias_Equipamentos!$D$2:$D$4986, 0), 1)</f>
        <v>Túnel (BTS)</v>
      </c>
      <c r="G1233" s="8" t="str">
        <f aca="false" t="array" ref="G1233:G1233">INDEX(Def_Instancias_Equipamentos!$F$2:$F$4986, MATCH(L1233, Def_Instancias_Equipamentos!$D$2:$D$4986, 0), 1)</f>
        <v>Túnel (BTS)</v>
      </c>
      <c r="H1233" s="7" t="str">
        <f aca="false" t="array" ref="H1233:H1233">INDEX(Def_Instancias_Equipamentos!$E$2:$E$4986, MATCH(K1233, Def_Instancias_Equipamentos!$D$2:$D$4986, 0), 1)</f>
        <v>TS-02</v>
      </c>
      <c r="I1233" s="8" t="str">
        <f aca="false" t="array" ref="I1233:I1233">INDEX(Def_Instancias_Equipamentos!$E$2:$E$4986, MATCH(L1233, Def_Instancias_Equipamentos!$D$2:$D$4986, 0), 1)</f>
        <v>TS-02</v>
      </c>
      <c r="J1233" s="8" t="str">
        <f aca="false">IF(H1233=I1233, "INTERNO", "EXTERNO")</f>
        <v>INTERNO</v>
      </c>
      <c r="K1233" s="9" t="str">
        <f aca="false">Def_Instancias_Equipamentos!$D$194</f>
        <v>TS-02:DI-ScrnCtrl</v>
      </c>
      <c r="L1233" s="4" t="str">
        <f aca="false">Def_Instancias_Equipamentos!$D$194</f>
        <v>TS-02:DI-ScrnCtrl</v>
      </c>
      <c r="M1233" s="10" t="s">
        <v>112</v>
      </c>
      <c r="N1233" s="11" t="s">
        <v>113</v>
      </c>
      <c r="O1233" s="9" t="str">
        <f aca="false">Def_Sistemas_Conectores_Cabos!$B$18</f>
        <v>Micro-fit 4 vias fêmea</v>
      </c>
      <c r="P1233" s="4" t="str">
        <f aca="false">Def_Sistemas_Conectores_Cabos!$B$18</f>
        <v>Micro-fit 4 vias fêmea</v>
      </c>
      <c r="Q1233" s="8" t="str">
        <f aca="false">K1233&amp;"/"&amp;M1233&amp;CHAR(10)&amp;L1233&amp;"/"&amp;N1233</f>
        <v>TS-02:DI-ScrnCtrl/MTR-OUT
TS-02:DI-ScrnCtrl/MTR-IN</v>
      </c>
      <c r="R1233" s="12" t="n">
        <v>1.5</v>
      </c>
      <c r="S1233" s="12" t="n">
        <v>1.5</v>
      </c>
      <c r="T1233" s="4" t="str">
        <f aca="false">Def_Sistemas_Conectores_Cabos!$C$13</f>
        <v>Cabo multivias</v>
      </c>
      <c r="U1233" s="11" t="s">
        <v>114</v>
      </c>
      <c r="V1233" s="13"/>
    </row>
    <row r="1234" customFormat="false" ht="15.75" hidden="true" customHeight="true" outlineLevel="0" collapsed="false">
      <c r="A1234" s="4" t="str">
        <f aca="false">Def_Sistemas_Conectores_Cabos!$A$3</f>
        <v>Diagnóstico</v>
      </c>
      <c r="B1234" s="5" t="str">
        <f aca="false">Datas_Entregas!$A$3</f>
        <v>BTS/Anel</v>
      </c>
      <c r="C1234" s="6" t="n">
        <f aca="false" t="array" ref="C1234:C1234">INDEX(Datas_Entregas!$B$2:$B$100, MATCH(B1234, Datas_Entregas!$A$2:$A$100, 0), 1)</f>
        <v>43296</v>
      </c>
      <c r="D1234" s="5" t="str">
        <f aca="false">Def_Status_Montagem!$A$2</f>
        <v>A verificar</v>
      </c>
      <c r="E1234" s="4" t="str">
        <f aca="false">Def_Status_Montagem!$B$5</f>
        <v>DIG</v>
      </c>
      <c r="F1234" s="7" t="str">
        <f aca="false" t="array" ref="F1234:F1234">INDEX(Def_Instancias_Equipamentos!$F$2:$F$4986, MATCH(K1234, Def_Instancias_Equipamentos!$D$2:$D$4986, 0), 1)</f>
        <v>Túnel (BTS)</v>
      </c>
      <c r="G1234" s="8" t="str">
        <f aca="false" t="array" ref="G1234:G1234">INDEX(Def_Instancias_Equipamentos!$F$2:$F$4986, MATCH(L1234, Def_Instancias_Equipamentos!$D$2:$D$4986, 0), 1)</f>
        <v>Túnel (BTS)</v>
      </c>
      <c r="H1234" s="7" t="str">
        <f aca="false" t="array" ref="H1234:H1234">INDEX(Def_Instancias_Equipamentos!$E$2:$E$4986, MATCH(K1234, Def_Instancias_Equipamentos!$D$2:$D$4986, 0), 1)</f>
        <v>TS-03</v>
      </c>
      <c r="I1234" s="8" t="str">
        <f aca="false" t="array" ref="I1234:I1234">INDEX(Def_Instancias_Equipamentos!$E$2:$E$4986, MATCH(L1234, Def_Instancias_Equipamentos!$D$2:$D$4986, 0), 1)</f>
        <v>TS-03</v>
      </c>
      <c r="J1234" s="8" t="str">
        <f aca="false">IF(H1234=I1234, "INTERNO", "EXTERNO")</f>
        <v>INTERNO</v>
      </c>
      <c r="K1234" s="9" t="str">
        <f aca="false">Def_Instancias_Equipamentos!$D$195</f>
        <v>TS-03:DI-ScrnCtrl</v>
      </c>
      <c r="L1234" s="4" t="str">
        <f aca="false">Def_Instancias_Equipamentos!$D$195</f>
        <v>TS-03:DI-ScrnCtrl</v>
      </c>
      <c r="M1234" s="10" t="s">
        <v>100</v>
      </c>
      <c r="N1234" s="11" t="s">
        <v>101</v>
      </c>
      <c r="O1234" s="9" t="str">
        <f aca="false">Def_Sistemas_Conectores_Cabos!$B$15</f>
        <v>DB15 HD (DE15)</v>
      </c>
      <c r="P1234" s="4" t="str">
        <f aca="false">Def_Sistemas_Conectores_Cabos!$B$22</f>
        <v>Header 2.54 mm fêmea</v>
      </c>
      <c r="Q1234" s="8" t="str">
        <f aca="false">K1234&amp;"/"&amp;M1234&amp;CHAR(10)&amp;L1234&amp;"/"&amp;N1234</f>
        <v>TS-03:DI-ScrnCtrl/ENCODER
TS-03:DI-ScrnCtrl/ENCODER-OUT</v>
      </c>
      <c r="R1234" s="12" t="n">
        <v>1.5</v>
      </c>
      <c r="S1234" s="12" t="n">
        <v>1.5</v>
      </c>
      <c r="T1234" s="4" t="str">
        <f aca="false">Def_Sistemas_Conectores_Cabos!$C$13</f>
        <v>Cabo multivias</v>
      </c>
      <c r="U1234" s="11" t="s">
        <v>102</v>
      </c>
      <c r="V1234" s="13"/>
    </row>
    <row r="1235" customFormat="false" ht="15.75" hidden="true" customHeight="true" outlineLevel="0" collapsed="false">
      <c r="A1235" s="4" t="str">
        <f aca="false">Def_Sistemas_Conectores_Cabos!$A$3</f>
        <v>Diagnóstico</v>
      </c>
      <c r="B1235" s="5" t="str">
        <f aca="false">Datas_Entregas!$A$3</f>
        <v>BTS/Anel</v>
      </c>
      <c r="C1235" s="6" t="n">
        <f aca="false" t="array" ref="C1235:C1235">INDEX(Datas_Entregas!$B$2:$B$100, MATCH(B1235, Datas_Entregas!$A$2:$A$100, 0), 1)</f>
        <v>43296</v>
      </c>
      <c r="D1235" s="5" t="str">
        <f aca="false">Def_Status_Montagem!$A$2</f>
        <v>A verificar</v>
      </c>
      <c r="E1235" s="4" t="str">
        <f aca="false">Def_Status_Montagem!$B$5</f>
        <v>DIG</v>
      </c>
      <c r="F1235" s="7" t="str">
        <f aca="false" t="array" ref="F1235:F1235">INDEX(Def_Instancias_Equipamentos!$F$2:$F$4986, MATCH(K1235, Def_Instancias_Equipamentos!$D$2:$D$4986, 0), 1)</f>
        <v>Túnel (BTS)</v>
      </c>
      <c r="G1235" s="8" t="str">
        <f aca="false" t="array" ref="G1235:G1235">INDEX(Def_Instancias_Equipamentos!$F$2:$F$4986, MATCH(L1235, Def_Instancias_Equipamentos!$D$2:$D$4986, 0), 1)</f>
        <v>Túnel (BTS)</v>
      </c>
      <c r="H1235" s="7" t="str">
        <f aca="false" t="array" ref="H1235:H1235">INDEX(Def_Instancias_Equipamentos!$E$2:$E$4986, MATCH(K1235, Def_Instancias_Equipamentos!$D$2:$D$4986, 0), 1)</f>
        <v>TS-03</v>
      </c>
      <c r="I1235" s="8" t="str">
        <f aca="false" t="array" ref="I1235:I1235">INDEX(Def_Instancias_Equipamentos!$E$2:$E$4986, MATCH(L1235, Def_Instancias_Equipamentos!$D$2:$D$4986, 0), 1)</f>
        <v>TS-03</v>
      </c>
      <c r="J1235" s="8" t="str">
        <f aca="false">IF(H1235=I1235, "INTERNO", "EXTERNO")</f>
        <v>INTERNO</v>
      </c>
      <c r="K1235" s="9" t="str">
        <f aca="false">Def_Instancias_Equipamentos!$D$195</f>
        <v>TS-03:DI-ScrnCtrl</v>
      </c>
      <c r="L1235" s="4" t="str">
        <f aca="false">Def_Instancias_Equipamentos!$D$195</f>
        <v>TS-03:DI-ScrnCtrl</v>
      </c>
      <c r="M1235" s="10" t="s">
        <v>103</v>
      </c>
      <c r="N1235" s="11" t="s">
        <v>104</v>
      </c>
      <c r="O1235" s="9" t="str">
        <f aca="false">Def_Sistemas_Conectores_Cabos!$B$20</f>
        <v>Micro-fit 2 vias fêmea</v>
      </c>
      <c r="P1235" s="4" t="str">
        <f aca="false">Def_Sistemas_Conectores_Cabos!$B$20</f>
        <v>Micro-fit 2 vias fêmea</v>
      </c>
      <c r="Q1235" s="8" t="str">
        <f aca="false">K1235&amp;"/"&amp;M1235&amp;CHAR(10)&amp;L1235&amp;"/"&amp;N1235</f>
        <v>TS-03:DI-ScrnCtrl/HLS-OUT
TS-03:DI-ScrnCtrl/HLS-IN</v>
      </c>
      <c r="R1235" s="12" t="n">
        <v>1.5</v>
      </c>
      <c r="S1235" s="12" t="n">
        <v>1.5</v>
      </c>
      <c r="T1235" s="4" t="str">
        <f aca="false">Def_Sistemas_Conectores_Cabos!$C$13</f>
        <v>Cabo multivias</v>
      </c>
      <c r="U1235" s="11" t="s">
        <v>105</v>
      </c>
      <c r="V1235" s="13"/>
    </row>
    <row r="1236" customFormat="false" ht="15.75" hidden="true" customHeight="true" outlineLevel="0" collapsed="false">
      <c r="A1236" s="4" t="str">
        <f aca="false">Def_Sistemas_Conectores_Cabos!$A$3</f>
        <v>Diagnóstico</v>
      </c>
      <c r="B1236" s="5" t="str">
        <f aca="false">Datas_Entregas!$A$3</f>
        <v>BTS/Anel</v>
      </c>
      <c r="C1236" s="6" t="n">
        <f aca="false" t="array" ref="C1236:C1236">INDEX(Datas_Entregas!$B$2:$B$100, MATCH(B1236, Datas_Entregas!$A$2:$A$100, 0), 1)</f>
        <v>43296</v>
      </c>
      <c r="D1236" s="5" t="str">
        <f aca="false">Def_Status_Montagem!$A$2</f>
        <v>A verificar</v>
      </c>
      <c r="E1236" s="4" t="str">
        <f aca="false">Def_Status_Montagem!$B$5</f>
        <v>DIG</v>
      </c>
      <c r="F1236" s="7" t="str">
        <f aca="false" t="array" ref="F1236:F1236">INDEX(Def_Instancias_Equipamentos!$F$2:$F$4986, MATCH(K1236, Def_Instancias_Equipamentos!$D$2:$D$4986, 0), 1)</f>
        <v>Túnel (BTS)</v>
      </c>
      <c r="G1236" s="8" t="str">
        <f aca="false" t="array" ref="G1236:G1236">INDEX(Def_Instancias_Equipamentos!$F$2:$F$4986, MATCH(L1236, Def_Instancias_Equipamentos!$D$2:$D$4986, 0), 1)</f>
        <v>Túnel (BTS)</v>
      </c>
      <c r="H1236" s="7" t="str">
        <f aca="false" t="array" ref="H1236:H1236">INDEX(Def_Instancias_Equipamentos!$E$2:$E$4986, MATCH(K1236, Def_Instancias_Equipamentos!$D$2:$D$4986, 0), 1)</f>
        <v>TS-03</v>
      </c>
      <c r="I1236" s="8" t="str">
        <f aca="false" t="array" ref="I1236:I1236">INDEX(Def_Instancias_Equipamentos!$E$2:$E$4986, MATCH(L1236, Def_Instancias_Equipamentos!$D$2:$D$4986, 0), 1)</f>
        <v>TS-03</v>
      </c>
      <c r="J1236" s="8" t="str">
        <f aca="false">IF(H1236=I1236, "INTERNO", "EXTERNO")</f>
        <v>INTERNO</v>
      </c>
      <c r="K1236" s="9" t="str">
        <f aca="false">Def_Instancias_Equipamentos!$D$195</f>
        <v>TS-03:DI-ScrnCtrl</v>
      </c>
      <c r="L1236" s="4" t="str">
        <f aca="false">Def_Instancias_Equipamentos!$D$195</f>
        <v>TS-03:DI-ScrnCtrl</v>
      </c>
      <c r="M1236" s="10" t="s">
        <v>106</v>
      </c>
      <c r="N1236" s="11" t="s">
        <v>107</v>
      </c>
      <c r="O1236" s="9" t="str">
        <f aca="false">Def_Sistemas_Conectores_Cabos!$B$20</f>
        <v>Micro-fit 2 vias fêmea</v>
      </c>
      <c r="P1236" s="4" t="str">
        <f aca="false">Def_Sistemas_Conectores_Cabos!$B$20</f>
        <v>Micro-fit 2 vias fêmea</v>
      </c>
      <c r="Q1236" s="8" t="str">
        <f aca="false">K1236&amp;"/"&amp;M1236&amp;CHAR(10)&amp;L1236&amp;"/"&amp;N1236</f>
        <v>TS-03:DI-ScrnCtrl/LED-OUT
TS-03:DI-ScrnCtrl/LED-IN</v>
      </c>
      <c r="R1236" s="12" t="n">
        <v>1.5</v>
      </c>
      <c r="S1236" s="12" t="n">
        <v>1.5</v>
      </c>
      <c r="T1236" s="4" t="str">
        <f aca="false">Def_Sistemas_Conectores_Cabos!$C$13</f>
        <v>Cabo multivias</v>
      </c>
      <c r="U1236" s="11" t="s">
        <v>108</v>
      </c>
      <c r="V1236" s="13"/>
    </row>
    <row r="1237" customFormat="false" ht="15.75" hidden="true" customHeight="true" outlineLevel="0" collapsed="false">
      <c r="A1237" s="4" t="str">
        <f aca="false">Def_Sistemas_Conectores_Cabos!$A$3</f>
        <v>Diagnóstico</v>
      </c>
      <c r="B1237" s="5" t="str">
        <f aca="false">Datas_Entregas!$A$3</f>
        <v>BTS/Anel</v>
      </c>
      <c r="C1237" s="6" t="n">
        <f aca="false" t="array" ref="C1237:C1237">INDEX(Datas_Entregas!$B$2:$B$100, MATCH(B1237, Datas_Entregas!$A$2:$A$100, 0), 1)</f>
        <v>43296</v>
      </c>
      <c r="D1237" s="5" t="str">
        <f aca="false">Def_Status_Montagem!$A$2</f>
        <v>A verificar</v>
      </c>
      <c r="E1237" s="4" t="str">
        <f aca="false">Def_Status_Montagem!$B$5</f>
        <v>DIG</v>
      </c>
      <c r="F1237" s="7" t="str">
        <f aca="false" t="array" ref="F1237:F1237">INDEX(Def_Instancias_Equipamentos!$F$2:$F$4986, MATCH(K1237, Def_Instancias_Equipamentos!$D$2:$D$4986, 0), 1)</f>
        <v>Túnel (BTS)</v>
      </c>
      <c r="G1237" s="8" t="str">
        <f aca="false" t="array" ref="G1237:G1237">INDEX(Def_Instancias_Equipamentos!$F$2:$F$4986, MATCH(L1237, Def_Instancias_Equipamentos!$D$2:$D$4986, 0), 1)</f>
        <v>Túnel (BTS)</v>
      </c>
      <c r="H1237" s="7" t="str">
        <f aca="false" t="array" ref="H1237:H1237">INDEX(Def_Instancias_Equipamentos!$E$2:$E$4986, MATCH(K1237, Def_Instancias_Equipamentos!$D$2:$D$4986, 0), 1)</f>
        <v>TS-03</v>
      </c>
      <c r="I1237" s="8" t="str">
        <f aca="false" t="array" ref="I1237:I1237">INDEX(Def_Instancias_Equipamentos!$E$2:$E$4986, MATCH(L1237, Def_Instancias_Equipamentos!$D$2:$D$4986, 0), 1)</f>
        <v>TS-03</v>
      </c>
      <c r="J1237" s="8" t="str">
        <f aca="false">IF(H1237=I1237, "INTERNO", "EXTERNO")</f>
        <v>INTERNO</v>
      </c>
      <c r="K1237" s="9" t="str">
        <f aca="false">Def_Instancias_Equipamentos!$D$195</f>
        <v>TS-03:DI-ScrnCtrl</v>
      </c>
      <c r="L1237" s="4" t="str">
        <f aca="false">Def_Instancias_Equipamentos!$D$195</f>
        <v>TS-03:DI-ScrnCtrl</v>
      </c>
      <c r="M1237" s="10" t="s">
        <v>109</v>
      </c>
      <c r="N1237" s="11" t="s">
        <v>110</v>
      </c>
      <c r="O1237" s="9" t="str">
        <f aca="false">Def_Sistemas_Conectores_Cabos!$B$20</f>
        <v>Micro-fit 2 vias fêmea</v>
      </c>
      <c r="P1237" s="4" t="str">
        <f aca="false">Def_Sistemas_Conectores_Cabos!$B$20</f>
        <v>Micro-fit 2 vias fêmea</v>
      </c>
      <c r="Q1237" s="8" t="str">
        <f aca="false">K1237&amp;"/"&amp;M1237&amp;CHAR(10)&amp;L1237&amp;"/"&amp;N1237</f>
        <v>TS-03:DI-ScrnCtrl/LLS-OUT
TS-03:DI-ScrnCtrl/LLS-IN</v>
      </c>
      <c r="R1237" s="12" t="n">
        <v>1.5</v>
      </c>
      <c r="S1237" s="12" t="n">
        <v>1.5</v>
      </c>
      <c r="T1237" s="4" t="str">
        <f aca="false">Def_Sistemas_Conectores_Cabos!$C$13</f>
        <v>Cabo multivias</v>
      </c>
      <c r="U1237" s="11" t="s">
        <v>111</v>
      </c>
      <c r="V1237" s="13"/>
    </row>
    <row r="1238" customFormat="false" ht="15.75" hidden="true" customHeight="true" outlineLevel="0" collapsed="false">
      <c r="A1238" s="4" t="str">
        <f aca="false">Def_Sistemas_Conectores_Cabos!$A$3</f>
        <v>Diagnóstico</v>
      </c>
      <c r="B1238" s="5" t="str">
        <f aca="false">Datas_Entregas!$A$3</f>
        <v>BTS/Anel</v>
      </c>
      <c r="C1238" s="6" t="n">
        <f aca="false" t="array" ref="C1238:C1238">INDEX(Datas_Entregas!$B$2:$B$100, MATCH(B1238, Datas_Entregas!$A$2:$A$100, 0), 1)</f>
        <v>43296</v>
      </c>
      <c r="D1238" s="5" t="str">
        <f aca="false">Def_Status_Montagem!$A$2</f>
        <v>A verificar</v>
      </c>
      <c r="E1238" s="4" t="str">
        <f aca="false">Def_Status_Montagem!$B$5</f>
        <v>DIG</v>
      </c>
      <c r="F1238" s="7" t="str">
        <f aca="false" t="array" ref="F1238:F1238">INDEX(Def_Instancias_Equipamentos!$F$2:$F$4986, MATCH(K1238, Def_Instancias_Equipamentos!$D$2:$D$4986, 0), 1)</f>
        <v>Túnel (BTS)</v>
      </c>
      <c r="G1238" s="8" t="str">
        <f aca="false" t="array" ref="G1238:G1238">INDEX(Def_Instancias_Equipamentos!$F$2:$F$4986, MATCH(L1238, Def_Instancias_Equipamentos!$D$2:$D$4986, 0), 1)</f>
        <v>Túnel (BTS)</v>
      </c>
      <c r="H1238" s="7" t="str">
        <f aca="false" t="array" ref="H1238:H1238">INDEX(Def_Instancias_Equipamentos!$E$2:$E$4986, MATCH(K1238, Def_Instancias_Equipamentos!$D$2:$D$4986, 0), 1)</f>
        <v>TS-03</v>
      </c>
      <c r="I1238" s="8" t="str">
        <f aca="false" t="array" ref="I1238:I1238">INDEX(Def_Instancias_Equipamentos!$E$2:$E$4986, MATCH(L1238, Def_Instancias_Equipamentos!$D$2:$D$4986, 0), 1)</f>
        <v>TS-03</v>
      </c>
      <c r="J1238" s="8" t="str">
        <f aca="false">IF(H1238=I1238, "INTERNO", "EXTERNO")</f>
        <v>INTERNO</v>
      </c>
      <c r="K1238" s="9" t="str">
        <f aca="false">Def_Instancias_Equipamentos!$D$195</f>
        <v>TS-03:DI-ScrnCtrl</v>
      </c>
      <c r="L1238" s="4" t="str">
        <f aca="false">Def_Instancias_Equipamentos!$D$195</f>
        <v>TS-03:DI-ScrnCtrl</v>
      </c>
      <c r="M1238" s="10" t="s">
        <v>112</v>
      </c>
      <c r="N1238" s="11" t="s">
        <v>113</v>
      </c>
      <c r="O1238" s="9" t="str">
        <f aca="false">Def_Sistemas_Conectores_Cabos!$B$18</f>
        <v>Micro-fit 4 vias fêmea</v>
      </c>
      <c r="P1238" s="4" t="str">
        <f aca="false">Def_Sistemas_Conectores_Cabos!$B$18</f>
        <v>Micro-fit 4 vias fêmea</v>
      </c>
      <c r="Q1238" s="8" t="str">
        <f aca="false">K1238&amp;"/"&amp;M1238&amp;CHAR(10)&amp;L1238&amp;"/"&amp;N1238</f>
        <v>TS-03:DI-ScrnCtrl/MTR-OUT
TS-03:DI-ScrnCtrl/MTR-IN</v>
      </c>
      <c r="R1238" s="12" t="n">
        <v>1.5</v>
      </c>
      <c r="S1238" s="12" t="n">
        <v>1.5</v>
      </c>
      <c r="T1238" s="4" t="str">
        <f aca="false">Def_Sistemas_Conectores_Cabos!$C$13</f>
        <v>Cabo multivias</v>
      </c>
      <c r="U1238" s="11" t="s">
        <v>114</v>
      </c>
      <c r="V1238" s="13"/>
    </row>
    <row r="1239" customFormat="false" ht="15.75" hidden="true" customHeight="true" outlineLevel="0" collapsed="false">
      <c r="A1239" s="4" t="str">
        <f aca="false">Def_Sistemas_Conectores_Cabos!$A$3</f>
        <v>Diagnóstico</v>
      </c>
      <c r="B1239" s="5" t="str">
        <f aca="false">Datas_Entregas!$A$3</f>
        <v>BTS/Anel</v>
      </c>
      <c r="C1239" s="6" t="n">
        <f aca="false" t="array" ref="C1239:C1239">INDEX(Datas_Entregas!$B$2:$B$100, MATCH(B1239, Datas_Entregas!$A$2:$A$100, 0), 1)</f>
        <v>43296</v>
      </c>
      <c r="D1239" s="5" t="str">
        <f aca="false">Def_Status_Montagem!$A$2</f>
        <v>A verificar</v>
      </c>
      <c r="E1239" s="4" t="str">
        <f aca="false">Def_Status_Montagem!$B$5</f>
        <v>DIG</v>
      </c>
      <c r="F1239" s="7" t="str">
        <f aca="false" t="array" ref="F1239:F1239">INDEX(Def_Instancias_Equipamentos!$F$2:$F$4986, MATCH(K1239, Def_Instancias_Equipamentos!$D$2:$D$4986, 0), 1)</f>
        <v>Túnel (BTS)</v>
      </c>
      <c r="G1239" s="8" t="str">
        <f aca="false" t="array" ref="G1239:G1239">INDEX(Def_Instancias_Equipamentos!$F$2:$F$4986, MATCH(L1239, Def_Instancias_Equipamentos!$D$2:$D$4986, 0), 1)</f>
        <v>Túnel (BTS)</v>
      </c>
      <c r="H1239" s="7" t="str">
        <f aca="false" t="array" ref="H1239:H1239">INDEX(Def_Instancias_Equipamentos!$E$2:$E$4986, MATCH(K1239, Def_Instancias_Equipamentos!$D$2:$D$4986, 0), 1)</f>
        <v>TS-04</v>
      </c>
      <c r="I1239" s="8" t="str">
        <f aca="false" t="array" ref="I1239:I1239">INDEX(Def_Instancias_Equipamentos!$E$2:$E$4986, MATCH(L1239, Def_Instancias_Equipamentos!$D$2:$D$4986, 0), 1)</f>
        <v>TS-04</v>
      </c>
      <c r="J1239" s="8" t="str">
        <f aca="false">IF(H1239=I1239, "INTERNO", "EXTERNO")</f>
        <v>INTERNO</v>
      </c>
      <c r="K1239" s="9" t="str">
        <f aca="false">Def_Instancias_Equipamentos!$D$196</f>
        <v>TS-04:DI-ScrnCtrl-1</v>
      </c>
      <c r="L1239" s="4" t="str">
        <f aca="false">Def_Instancias_Equipamentos!$D$196</f>
        <v>TS-04:DI-ScrnCtrl-1</v>
      </c>
      <c r="M1239" s="10" t="s">
        <v>100</v>
      </c>
      <c r="N1239" s="11" t="s">
        <v>101</v>
      </c>
      <c r="O1239" s="9" t="str">
        <f aca="false">Def_Sistemas_Conectores_Cabos!$B$15</f>
        <v>DB15 HD (DE15)</v>
      </c>
      <c r="P1239" s="4" t="str">
        <f aca="false">Def_Sistemas_Conectores_Cabos!$B$22</f>
        <v>Header 2.54 mm fêmea</v>
      </c>
      <c r="Q1239" s="8" t="str">
        <f aca="false">K1239&amp;"/"&amp;M1239&amp;CHAR(10)&amp;L1239&amp;"/"&amp;N1239</f>
        <v>TS-04:DI-ScrnCtrl-1/ENCODER
TS-04:DI-ScrnCtrl-1/ENCODER-OUT</v>
      </c>
      <c r="R1239" s="12" t="n">
        <v>1.5</v>
      </c>
      <c r="S1239" s="12" t="n">
        <v>1.5</v>
      </c>
      <c r="T1239" s="4" t="str">
        <f aca="false">Def_Sistemas_Conectores_Cabos!$C$13</f>
        <v>Cabo multivias</v>
      </c>
      <c r="U1239" s="11" t="s">
        <v>102</v>
      </c>
      <c r="V1239" s="13"/>
    </row>
    <row r="1240" customFormat="false" ht="15.75" hidden="true" customHeight="true" outlineLevel="0" collapsed="false">
      <c r="A1240" s="4" t="str">
        <f aca="false">Def_Sistemas_Conectores_Cabos!$A$3</f>
        <v>Diagnóstico</v>
      </c>
      <c r="B1240" s="5" t="str">
        <f aca="false">Datas_Entregas!$A$3</f>
        <v>BTS/Anel</v>
      </c>
      <c r="C1240" s="6" t="n">
        <f aca="false" t="array" ref="C1240:C1240">INDEX(Datas_Entregas!$B$2:$B$100, MATCH(B1240, Datas_Entregas!$A$2:$A$100, 0), 1)</f>
        <v>43296</v>
      </c>
      <c r="D1240" s="5" t="str">
        <f aca="false">Def_Status_Montagem!$A$2</f>
        <v>A verificar</v>
      </c>
      <c r="E1240" s="4" t="str">
        <f aca="false">Def_Status_Montagem!$B$5</f>
        <v>DIG</v>
      </c>
      <c r="F1240" s="7" t="str">
        <f aca="false" t="array" ref="F1240:F1240">INDEX(Def_Instancias_Equipamentos!$F$2:$F$4986, MATCH(K1240, Def_Instancias_Equipamentos!$D$2:$D$4986, 0), 1)</f>
        <v>Túnel (BTS)</v>
      </c>
      <c r="G1240" s="8" t="str">
        <f aca="false" t="array" ref="G1240:G1240">INDEX(Def_Instancias_Equipamentos!$F$2:$F$4986, MATCH(L1240, Def_Instancias_Equipamentos!$D$2:$D$4986, 0), 1)</f>
        <v>Túnel (BTS)</v>
      </c>
      <c r="H1240" s="7" t="str">
        <f aca="false" t="array" ref="H1240:H1240">INDEX(Def_Instancias_Equipamentos!$E$2:$E$4986, MATCH(K1240, Def_Instancias_Equipamentos!$D$2:$D$4986, 0), 1)</f>
        <v>TS-04</v>
      </c>
      <c r="I1240" s="8" t="str">
        <f aca="false" t="array" ref="I1240:I1240">INDEX(Def_Instancias_Equipamentos!$E$2:$E$4986, MATCH(L1240, Def_Instancias_Equipamentos!$D$2:$D$4986, 0), 1)</f>
        <v>TS-04</v>
      </c>
      <c r="J1240" s="8" t="str">
        <f aca="false">IF(H1240=I1240, "INTERNO", "EXTERNO")</f>
        <v>INTERNO</v>
      </c>
      <c r="K1240" s="9" t="str">
        <f aca="false">Def_Instancias_Equipamentos!$D$196</f>
        <v>TS-04:DI-ScrnCtrl-1</v>
      </c>
      <c r="L1240" s="4" t="str">
        <f aca="false">Def_Instancias_Equipamentos!$D$196</f>
        <v>TS-04:DI-ScrnCtrl-1</v>
      </c>
      <c r="M1240" s="10" t="s">
        <v>103</v>
      </c>
      <c r="N1240" s="11" t="s">
        <v>104</v>
      </c>
      <c r="O1240" s="9" t="str">
        <f aca="false">Def_Sistemas_Conectores_Cabos!$B$20</f>
        <v>Micro-fit 2 vias fêmea</v>
      </c>
      <c r="P1240" s="4" t="str">
        <f aca="false">Def_Sistemas_Conectores_Cabos!$B$20</f>
        <v>Micro-fit 2 vias fêmea</v>
      </c>
      <c r="Q1240" s="8" t="str">
        <f aca="false">K1240&amp;"/"&amp;M1240&amp;CHAR(10)&amp;L1240&amp;"/"&amp;N1240</f>
        <v>TS-04:DI-ScrnCtrl-1/HLS-OUT
TS-04:DI-ScrnCtrl-1/HLS-IN</v>
      </c>
      <c r="R1240" s="12" t="n">
        <v>1.5</v>
      </c>
      <c r="S1240" s="12" t="n">
        <v>1.5</v>
      </c>
      <c r="T1240" s="4" t="str">
        <f aca="false">Def_Sistemas_Conectores_Cabos!$C$13</f>
        <v>Cabo multivias</v>
      </c>
      <c r="U1240" s="11" t="s">
        <v>105</v>
      </c>
      <c r="V1240" s="13"/>
    </row>
    <row r="1241" customFormat="false" ht="15.75" hidden="true" customHeight="true" outlineLevel="0" collapsed="false">
      <c r="A1241" s="4" t="str">
        <f aca="false">Def_Sistemas_Conectores_Cabos!$A$3</f>
        <v>Diagnóstico</v>
      </c>
      <c r="B1241" s="5" t="str">
        <f aca="false">Datas_Entregas!$A$3</f>
        <v>BTS/Anel</v>
      </c>
      <c r="C1241" s="6" t="n">
        <f aca="false" t="array" ref="C1241:C1241">INDEX(Datas_Entregas!$B$2:$B$100, MATCH(B1241, Datas_Entregas!$A$2:$A$100, 0), 1)</f>
        <v>43296</v>
      </c>
      <c r="D1241" s="5" t="str">
        <f aca="false">Def_Status_Montagem!$A$2</f>
        <v>A verificar</v>
      </c>
      <c r="E1241" s="4" t="str">
        <f aca="false">Def_Status_Montagem!$B$5</f>
        <v>DIG</v>
      </c>
      <c r="F1241" s="7" t="str">
        <f aca="false" t="array" ref="F1241:F1241">INDEX(Def_Instancias_Equipamentos!$F$2:$F$4986, MATCH(K1241, Def_Instancias_Equipamentos!$D$2:$D$4986, 0), 1)</f>
        <v>Túnel (BTS)</v>
      </c>
      <c r="G1241" s="8" t="str">
        <f aca="false" t="array" ref="G1241:G1241">INDEX(Def_Instancias_Equipamentos!$F$2:$F$4986, MATCH(L1241, Def_Instancias_Equipamentos!$D$2:$D$4986, 0), 1)</f>
        <v>Túnel (BTS)</v>
      </c>
      <c r="H1241" s="7" t="str">
        <f aca="false" t="array" ref="H1241:H1241">INDEX(Def_Instancias_Equipamentos!$E$2:$E$4986, MATCH(K1241, Def_Instancias_Equipamentos!$D$2:$D$4986, 0), 1)</f>
        <v>TS-04</v>
      </c>
      <c r="I1241" s="8" t="str">
        <f aca="false" t="array" ref="I1241:I1241">INDEX(Def_Instancias_Equipamentos!$E$2:$E$4986, MATCH(L1241, Def_Instancias_Equipamentos!$D$2:$D$4986, 0), 1)</f>
        <v>TS-04</v>
      </c>
      <c r="J1241" s="8" t="str">
        <f aca="false">IF(H1241=I1241, "INTERNO", "EXTERNO")</f>
        <v>INTERNO</v>
      </c>
      <c r="K1241" s="9" t="str">
        <f aca="false">Def_Instancias_Equipamentos!$D$196</f>
        <v>TS-04:DI-ScrnCtrl-1</v>
      </c>
      <c r="L1241" s="4" t="str">
        <f aca="false">Def_Instancias_Equipamentos!$D$196</f>
        <v>TS-04:DI-ScrnCtrl-1</v>
      </c>
      <c r="M1241" s="10" t="s">
        <v>106</v>
      </c>
      <c r="N1241" s="11" t="s">
        <v>107</v>
      </c>
      <c r="O1241" s="9" t="str">
        <f aca="false">Def_Sistemas_Conectores_Cabos!$B$20</f>
        <v>Micro-fit 2 vias fêmea</v>
      </c>
      <c r="P1241" s="4" t="str">
        <f aca="false">Def_Sistemas_Conectores_Cabos!$B$20</f>
        <v>Micro-fit 2 vias fêmea</v>
      </c>
      <c r="Q1241" s="8" t="str">
        <f aca="false">K1241&amp;"/"&amp;M1241&amp;CHAR(10)&amp;L1241&amp;"/"&amp;N1241</f>
        <v>TS-04:DI-ScrnCtrl-1/LED-OUT
TS-04:DI-ScrnCtrl-1/LED-IN</v>
      </c>
      <c r="R1241" s="12" t="n">
        <v>1.5</v>
      </c>
      <c r="S1241" s="12" t="n">
        <v>1.5</v>
      </c>
      <c r="T1241" s="4" t="str">
        <f aca="false">Def_Sistemas_Conectores_Cabos!$C$13</f>
        <v>Cabo multivias</v>
      </c>
      <c r="U1241" s="11" t="s">
        <v>108</v>
      </c>
      <c r="V1241" s="13"/>
    </row>
    <row r="1242" customFormat="false" ht="15.75" hidden="true" customHeight="true" outlineLevel="0" collapsed="false">
      <c r="A1242" s="4" t="str">
        <f aca="false">Def_Sistemas_Conectores_Cabos!$A$3</f>
        <v>Diagnóstico</v>
      </c>
      <c r="B1242" s="5" t="str">
        <f aca="false">Datas_Entregas!$A$3</f>
        <v>BTS/Anel</v>
      </c>
      <c r="C1242" s="6" t="n">
        <f aca="false" t="array" ref="C1242:C1242">INDEX(Datas_Entregas!$B$2:$B$100, MATCH(B1242, Datas_Entregas!$A$2:$A$100, 0), 1)</f>
        <v>43296</v>
      </c>
      <c r="D1242" s="5" t="str">
        <f aca="false">Def_Status_Montagem!$A$2</f>
        <v>A verificar</v>
      </c>
      <c r="E1242" s="4" t="str">
        <f aca="false">Def_Status_Montagem!$B$5</f>
        <v>DIG</v>
      </c>
      <c r="F1242" s="7" t="str">
        <f aca="false" t="array" ref="F1242:F1242">INDEX(Def_Instancias_Equipamentos!$F$2:$F$4986, MATCH(K1242, Def_Instancias_Equipamentos!$D$2:$D$4986, 0), 1)</f>
        <v>Túnel (BTS)</v>
      </c>
      <c r="G1242" s="8" t="str">
        <f aca="false" t="array" ref="G1242:G1242">INDEX(Def_Instancias_Equipamentos!$F$2:$F$4986, MATCH(L1242, Def_Instancias_Equipamentos!$D$2:$D$4986, 0), 1)</f>
        <v>Túnel (BTS)</v>
      </c>
      <c r="H1242" s="7" t="str">
        <f aca="false" t="array" ref="H1242:H1242">INDEX(Def_Instancias_Equipamentos!$E$2:$E$4986, MATCH(K1242, Def_Instancias_Equipamentos!$D$2:$D$4986, 0), 1)</f>
        <v>TS-04</v>
      </c>
      <c r="I1242" s="8" t="str">
        <f aca="false" t="array" ref="I1242:I1242">INDEX(Def_Instancias_Equipamentos!$E$2:$E$4986, MATCH(L1242, Def_Instancias_Equipamentos!$D$2:$D$4986, 0), 1)</f>
        <v>TS-04</v>
      </c>
      <c r="J1242" s="8" t="str">
        <f aca="false">IF(H1242=I1242, "INTERNO", "EXTERNO")</f>
        <v>INTERNO</v>
      </c>
      <c r="K1242" s="9" t="str">
        <f aca="false">Def_Instancias_Equipamentos!$D$196</f>
        <v>TS-04:DI-ScrnCtrl-1</v>
      </c>
      <c r="L1242" s="4" t="str">
        <f aca="false">Def_Instancias_Equipamentos!$D$196</f>
        <v>TS-04:DI-ScrnCtrl-1</v>
      </c>
      <c r="M1242" s="10" t="s">
        <v>109</v>
      </c>
      <c r="N1242" s="11" t="s">
        <v>110</v>
      </c>
      <c r="O1242" s="9" t="str">
        <f aca="false">Def_Sistemas_Conectores_Cabos!$B$20</f>
        <v>Micro-fit 2 vias fêmea</v>
      </c>
      <c r="P1242" s="4" t="str">
        <f aca="false">Def_Sistemas_Conectores_Cabos!$B$20</f>
        <v>Micro-fit 2 vias fêmea</v>
      </c>
      <c r="Q1242" s="8" t="str">
        <f aca="false">K1242&amp;"/"&amp;M1242&amp;CHAR(10)&amp;L1242&amp;"/"&amp;N1242</f>
        <v>TS-04:DI-ScrnCtrl-1/LLS-OUT
TS-04:DI-ScrnCtrl-1/LLS-IN</v>
      </c>
      <c r="R1242" s="12" t="n">
        <v>1.5</v>
      </c>
      <c r="S1242" s="12" t="n">
        <v>1.5</v>
      </c>
      <c r="T1242" s="4" t="str">
        <f aca="false">Def_Sistemas_Conectores_Cabos!$C$13</f>
        <v>Cabo multivias</v>
      </c>
      <c r="U1242" s="11" t="s">
        <v>111</v>
      </c>
      <c r="V1242" s="13"/>
    </row>
    <row r="1243" customFormat="false" ht="15.75" hidden="true" customHeight="true" outlineLevel="0" collapsed="false">
      <c r="A1243" s="4" t="str">
        <f aca="false">Def_Sistemas_Conectores_Cabos!$A$3</f>
        <v>Diagnóstico</v>
      </c>
      <c r="B1243" s="5" t="str">
        <f aca="false">Datas_Entregas!$A$3</f>
        <v>BTS/Anel</v>
      </c>
      <c r="C1243" s="6" t="n">
        <f aca="false" t="array" ref="C1243:C1243">INDEX(Datas_Entregas!$B$2:$B$100, MATCH(B1243, Datas_Entregas!$A$2:$A$100, 0), 1)</f>
        <v>43296</v>
      </c>
      <c r="D1243" s="5" t="str">
        <f aca="false">Def_Status_Montagem!$A$2</f>
        <v>A verificar</v>
      </c>
      <c r="E1243" s="4" t="str">
        <f aca="false">Def_Status_Montagem!$B$5</f>
        <v>DIG</v>
      </c>
      <c r="F1243" s="7" t="str">
        <f aca="false" t="array" ref="F1243:F1243">INDEX(Def_Instancias_Equipamentos!$F$2:$F$4986, MATCH(K1243, Def_Instancias_Equipamentos!$D$2:$D$4986, 0), 1)</f>
        <v>Túnel (BTS)</v>
      </c>
      <c r="G1243" s="8" t="str">
        <f aca="false" t="array" ref="G1243:G1243">INDEX(Def_Instancias_Equipamentos!$F$2:$F$4986, MATCH(L1243, Def_Instancias_Equipamentos!$D$2:$D$4986, 0), 1)</f>
        <v>Túnel (BTS)</v>
      </c>
      <c r="H1243" s="7" t="str">
        <f aca="false" t="array" ref="H1243:H1243">INDEX(Def_Instancias_Equipamentos!$E$2:$E$4986, MATCH(K1243, Def_Instancias_Equipamentos!$D$2:$D$4986, 0), 1)</f>
        <v>TS-04</v>
      </c>
      <c r="I1243" s="8" t="str">
        <f aca="false" t="array" ref="I1243:I1243">INDEX(Def_Instancias_Equipamentos!$E$2:$E$4986, MATCH(L1243, Def_Instancias_Equipamentos!$D$2:$D$4986, 0), 1)</f>
        <v>TS-04</v>
      </c>
      <c r="J1243" s="8" t="str">
        <f aca="false">IF(H1243=I1243, "INTERNO", "EXTERNO")</f>
        <v>INTERNO</v>
      </c>
      <c r="K1243" s="9" t="str">
        <f aca="false">Def_Instancias_Equipamentos!$D$196</f>
        <v>TS-04:DI-ScrnCtrl-1</v>
      </c>
      <c r="L1243" s="4" t="str">
        <f aca="false">Def_Instancias_Equipamentos!$D$196</f>
        <v>TS-04:DI-ScrnCtrl-1</v>
      </c>
      <c r="M1243" s="10" t="s">
        <v>112</v>
      </c>
      <c r="N1243" s="11" t="s">
        <v>113</v>
      </c>
      <c r="O1243" s="9" t="str">
        <f aca="false">Def_Sistemas_Conectores_Cabos!$B$18</f>
        <v>Micro-fit 4 vias fêmea</v>
      </c>
      <c r="P1243" s="4" t="str">
        <f aca="false">Def_Sistemas_Conectores_Cabos!$B$18</f>
        <v>Micro-fit 4 vias fêmea</v>
      </c>
      <c r="Q1243" s="8" t="str">
        <f aca="false">K1243&amp;"/"&amp;M1243&amp;CHAR(10)&amp;L1243&amp;"/"&amp;N1243</f>
        <v>TS-04:DI-ScrnCtrl-1/MTR-OUT
TS-04:DI-ScrnCtrl-1/MTR-IN</v>
      </c>
      <c r="R1243" s="12" t="n">
        <v>1.5</v>
      </c>
      <c r="S1243" s="12" t="n">
        <v>1.5</v>
      </c>
      <c r="T1243" s="4" t="str">
        <f aca="false">Def_Sistemas_Conectores_Cabos!$C$13</f>
        <v>Cabo multivias</v>
      </c>
      <c r="U1243" s="11" t="s">
        <v>114</v>
      </c>
      <c r="V1243" s="13"/>
    </row>
    <row r="1244" customFormat="false" ht="15.75" hidden="true" customHeight="true" outlineLevel="0" collapsed="false">
      <c r="A1244" s="4" t="str">
        <f aca="false">Def_Sistemas_Conectores_Cabos!$A$3</f>
        <v>Diagnóstico</v>
      </c>
      <c r="B1244" s="5" t="str">
        <f aca="false">Datas_Entregas!$A$3</f>
        <v>BTS/Anel</v>
      </c>
      <c r="C1244" s="6" t="n">
        <f aca="false" t="array" ref="C1244:C1244">INDEX(Datas_Entregas!$B$2:$B$100, MATCH(B1244, Datas_Entregas!$A$2:$A$100, 0), 1)</f>
        <v>43296</v>
      </c>
      <c r="D1244" s="5" t="str">
        <f aca="false">Def_Status_Montagem!$A$2</f>
        <v>A verificar</v>
      </c>
      <c r="E1244" s="4" t="str">
        <f aca="false">Def_Status_Montagem!$B$5</f>
        <v>DIG</v>
      </c>
      <c r="F1244" s="7" t="str">
        <f aca="false" t="array" ref="F1244:F1244">INDEX(Def_Instancias_Equipamentos!$F$2:$F$4986, MATCH(K1244, Def_Instancias_Equipamentos!$D$2:$D$4986, 0), 1)</f>
        <v>Túnel (BTS)</v>
      </c>
      <c r="G1244" s="8" t="str">
        <f aca="false" t="array" ref="G1244:G1244">INDEX(Def_Instancias_Equipamentos!$F$2:$F$4986, MATCH(L1244, Def_Instancias_Equipamentos!$D$2:$D$4986, 0), 1)</f>
        <v>Túnel (BTS)</v>
      </c>
      <c r="H1244" s="7" t="str">
        <f aca="false" t="array" ref="H1244:H1244">INDEX(Def_Instancias_Equipamentos!$E$2:$E$4986, MATCH(K1244, Def_Instancias_Equipamentos!$D$2:$D$4986, 0), 1)</f>
        <v>TS-04</v>
      </c>
      <c r="I1244" s="8" t="str">
        <f aca="false" t="array" ref="I1244:I1244">INDEX(Def_Instancias_Equipamentos!$E$2:$E$4986, MATCH(L1244, Def_Instancias_Equipamentos!$D$2:$D$4986, 0), 1)</f>
        <v>TS-04</v>
      </c>
      <c r="J1244" s="8" t="str">
        <f aca="false">IF(H1244=I1244, "INTERNO", "EXTERNO")</f>
        <v>INTERNO</v>
      </c>
      <c r="K1244" s="9" t="str">
        <f aca="false">Def_Instancias_Equipamentos!$D$197</f>
        <v>TS-04:DI-ScrnCtrl-2</v>
      </c>
      <c r="L1244" s="4" t="str">
        <f aca="false">Def_Instancias_Equipamentos!$D$197</f>
        <v>TS-04:DI-ScrnCtrl-2</v>
      </c>
      <c r="M1244" s="10" t="s">
        <v>100</v>
      </c>
      <c r="N1244" s="11" t="s">
        <v>101</v>
      </c>
      <c r="O1244" s="9" t="str">
        <f aca="false">Def_Sistemas_Conectores_Cabos!$B$15</f>
        <v>DB15 HD (DE15)</v>
      </c>
      <c r="P1244" s="4" t="str">
        <f aca="false">Def_Sistemas_Conectores_Cabos!$B$22</f>
        <v>Header 2.54 mm fêmea</v>
      </c>
      <c r="Q1244" s="8" t="str">
        <f aca="false">K1244&amp;"/"&amp;M1244&amp;CHAR(10)&amp;L1244&amp;"/"&amp;N1244</f>
        <v>TS-04:DI-ScrnCtrl-2/ENCODER
TS-04:DI-ScrnCtrl-2/ENCODER-OUT</v>
      </c>
      <c r="R1244" s="12" t="n">
        <v>1.5</v>
      </c>
      <c r="S1244" s="12" t="n">
        <v>1.5</v>
      </c>
      <c r="T1244" s="4" t="str">
        <f aca="false">Def_Sistemas_Conectores_Cabos!$C$13</f>
        <v>Cabo multivias</v>
      </c>
      <c r="U1244" s="11" t="s">
        <v>102</v>
      </c>
      <c r="V1244" s="13"/>
    </row>
    <row r="1245" customFormat="false" ht="15.75" hidden="true" customHeight="true" outlineLevel="0" collapsed="false">
      <c r="A1245" s="4" t="str">
        <f aca="false">Def_Sistemas_Conectores_Cabos!$A$3</f>
        <v>Diagnóstico</v>
      </c>
      <c r="B1245" s="5" t="str">
        <f aca="false">Datas_Entregas!$A$3</f>
        <v>BTS/Anel</v>
      </c>
      <c r="C1245" s="6" t="n">
        <f aca="false" t="array" ref="C1245:C1245">INDEX(Datas_Entregas!$B$2:$B$100, MATCH(B1245, Datas_Entregas!$A$2:$A$100, 0), 1)</f>
        <v>43296</v>
      </c>
      <c r="D1245" s="5" t="str">
        <f aca="false">Def_Status_Montagem!$A$2</f>
        <v>A verificar</v>
      </c>
      <c r="E1245" s="4" t="str">
        <f aca="false">Def_Status_Montagem!$B$5</f>
        <v>DIG</v>
      </c>
      <c r="F1245" s="7" t="str">
        <f aca="false" t="array" ref="F1245:F1245">INDEX(Def_Instancias_Equipamentos!$F$2:$F$4986, MATCH(K1245, Def_Instancias_Equipamentos!$D$2:$D$4986, 0), 1)</f>
        <v>Túnel (BTS)</v>
      </c>
      <c r="G1245" s="8" t="str">
        <f aca="false" t="array" ref="G1245:G1245">INDEX(Def_Instancias_Equipamentos!$F$2:$F$4986, MATCH(L1245, Def_Instancias_Equipamentos!$D$2:$D$4986, 0), 1)</f>
        <v>Túnel (BTS)</v>
      </c>
      <c r="H1245" s="7" t="str">
        <f aca="false" t="array" ref="H1245:H1245">INDEX(Def_Instancias_Equipamentos!$E$2:$E$4986, MATCH(K1245, Def_Instancias_Equipamentos!$D$2:$D$4986, 0), 1)</f>
        <v>TS-04</v>
      </c>
      <c r="I1245" s="8" t="str">
        <f aca="false" t="array" ref="I1245:I1245">INDEX(Def_Instancias_Equipamentos!$E$2:$E$4986, MATCH(L1245, Def_Instancias_Equipamentos!$D$2:$D$4986, 0), 1)</f>
        <v>TS-04</v>
      </c>
      <c r="J1245" s="8" t="str">
        <f aca="false">IF(H1245=I1245, "INTERNO", "EXTERNO")</f>
        <v>INTERNO</v>
      </c>
      <c r="K1245" s="9" t="str">
        <f aca="false">Def_Instancias_Equipamentos!$D$197</f>
        <v>TS-04:DI-ScrnCtrl-2</v>
      </c>
      <c r="L1245" s="4" t="str">
        <f aca="false">Def_Instancias_Equipamentos!$D$197</f>
        <v>TS-04:DI-ScrnCtrl-2</v>
      </c>
      <c r="M1245" s="10" t="s">
        <v>103</v>
      </c>
      <c r="N1245" s="11" t="s">
        <v>104</v>
      </c>
      <c r="O1245" s="9" t="str">
        <f aca="false">Def_Sistemas_Conectores_Cabos!$B$20</f>
        <v>Micro-fit 2 vias fêmea</v>
      </c>
      <c r="P1245" s="4" t="str">
        <f aca="false">Def_Sistemas_Conectores_Cabos!$B$20</f>
        <v>Micro-fit 2 vias fêmea</v>
      </c>
      <c r="Q1245" s="8" t="str">
        <f aca="false">K1245&amp;"/"&amp;M1245&amp;CHAR(10)&amp;L1245&amp;"/"&amp;N1245</f>
        <v>TS-04:DI-ScrnCtrl-2/HLS-OUT
TS-04:DI-ScrnCtrl-2/HLS-IN</v>
      </c>
      <c r="R1245" s="12" t="n">
        <v>1.5</v>
      </c>
      <c r="S1245" s="12" t="n">
        <v>1.5</v>
      </c>
      <c r="T1245" s="4" t="str">
        <f aca="false">Def_Sistemas_Conectores_Cabos!$C$13</f>
        <v>Cabo multivias</v>
      </c>
      <c r="U1245" s="11" t="s">
        <v>105</v>
      </c>
      <c r="V1245" s="13"/>
    </row>
    <row r="1246" customFormat="false" ht="15.75" hidden="true" customHeight="true" outlineLevel="0" collapsed="false">
      <c r="A1246" s="4" t="str">
        <f aca="false">Def_Sistemas_Conectores_Cabos!$A$3</f>
        <v>Diagnóstico</v>
      </c>
      <c r="B1246" s="5" t="str">
        <f aca="false">Datas_Entregas!$A$3</f>
        <v>BTS/Anel</v>
      </c>
      <c r="C1246" s="6" t="n">
        <f aca="false" t="array" ref="C1246:C1246">INDEX(Datas_Entregas!$B$2:$B$100, MATCH(B1246, Datas_Entregas!$A$2:$A$100, 0), 1)</f>
        <v>43296</v>
      </c>
      <c r="D1246" s="5" t="str">
        <f aca="false">Def_Status_Montagem!$A$2</f>
        <v>A verificar</v>
      </c>
      <c r="E1246" s="4" t="str">
        <f aca="false">Def_Status_Montagem!$B$5</f>
        <v>DIG</v>
      </c>
      <c r="F1246" s="7" t="str">
        <f aca="false" t="array" ref="F1246:F1246">INDEX(Def_Instancias_Equipamentos!$F$2:$F$4986, MATCH(K1246, Def_Instancias_Equipamentos!$D$2:$D$4986, 0), 1)</f>
        <v>Túnel (BTS)</v>
      </c>
      <c r="G1246" s="8" t="str">
        <f aca="false" t="array" ref="G1246:G1246">INDEX(Def_Instancias_Equipamentos!$F$2:$F$4986, MATCH(L1246, Def_Instancias_Equipamentos!$D$2:$D$4986, 0), 1)</f>
        <v>Túnel (BTS)</v>
      </c>
      <c r="H1246" s="7" t="str">
        <f aca="false" t="array" ref="H1246:H1246">INDEX(Def_Instancias_Equipamentos!$E$2:$E$4986, MATCH(K1246, Def_Instancias_Equipamentos!$D$2:$D$4986, 0), 1)</f>
        <v>TS-04</v>
      </c>
      <c r="I1246" s="8" t="str">
        <f aca="false" t="array" ref="I1246:I1246">INDEX(Def_Instancias_Equipamentos!$E$2:$E$4986, MATCH(L1246, Def_Instancias_Equipamentos!$D$2:$D$4986, 0), 1)</f>
        <v>TS-04</v>
      </c>
      <c r="J1246" s="8" t="str">
        <f aca="false">IF(H1246=I1246, "INTERNO", "EXTERNO")</f>
        <v>INTERNO</v>
      </c>
      <c r="K1246" s="9" t="str">
        <f aca="false">Def_Instancias_Equipamentos!$D$197</f>
        <v>TS-04:DI-ScrnCtrl-2</v>
      </c>
      <c r="L1246" s="4" t="str">
        <f aca="false">Def_Instancias_Equipamentos!$D$197</f>
        <v>TS-04:DI-ScrnCtrl-2</v>
      </c>
      <c r="M1246" s="10" t="s">
        <v>106</v>
      </c>
      <c r="N1246" s="11" t="s">
        <v>107</v>
      </c>
      <c r="O1246" s="9" t="str">
        <f aca="false">Def_Sistemas_Conectores_Cabos!$B$20</f>
        <v>Micro-fit 2 vias fêmea</v>
      </c>
      <c r="P1246" s="4" t="str">
        <f aca="false">Def_Sistemas_Conectores_Cabos!$B$20</f>
        <v>Micro-fit 2 vias fêmea</v>
      </c>
      <c r="Q1246" s="8" t="str">
        <f aca="false">K1246&amp;"/"&amp;M1246&amp;CHAR(10)&amp;L1246&amp;"/"&amp;N1246</f>
        <v>TS-04:DI-ScrnCtrl-2/LED-OUT
TS-04:DI-ScrnCtrl-2/LED-IN</v>
      </c>
      <c r="R1246" s="12" t="n">
        <v>1.5</v>
      </c>
      <c r="S1246" s="12" t="n">
        <v>1.5</v>
      </c>
      <c r="T1246" s="4" t="str">
        <f aca="false">Def_Sistemas_Conectores_Cabos!$C$13</f>
        <v>Cabo multivias</v>
      </c>
      <c r="U1246" s="11" t="s">
        <v>108</v>
      </c>
      <c r="V1246" s="13"/>
    </row>
    <row r="1247" customFormat="false" ht="15.75" hidden="true" customHeight="true" outlineLevel="0" collapsed="false">
      <c r="A1247" s="4" t="str">
        <f aca="false">Def_Sistemas_Conectores_Cabos!$A$3</f>
        <v>Diagnóstico</v>
      </c>
      <c r="B1247" s="5" t="str">
        <f aca="false">Datas_Entregas!$A$3</f>
        <v>BTS/Anel</v>
      </c>
      <c r="C1247" s="6" t="n">
        <f aca="false" t="array" ref="C1247:C1247">INDEX(Datas_Entregas!$B$2:$B$100, MATCH(B1247, Datas_Entregas!$A$2:$A$100, 0), 1)</f>
        <v>43296</v>
      </c>
      <c r="D1247" s="5" t="str">
        <f aca="false">Def_Status_Montagem!$A$2</f>
        <v>A verificar</v>
      </c>
      <c r="E1247" s="4" t="str">
        <f aca="false">Def_Status_Montagem!$B$5</f>
        <v>DIG</v>
      </c>
      <c r="F1247" s="7" t="str">
        <f aca="false" t="array" ref="F1247:F1247">INDEX(Def_Instancias_Equipamentos!$F$2:$F$4986, MATCH(K1247, Def_Instancias_Equipamentos!$D$2:$D$4986, 0), 1)</f>
        <v>Túnel (BTS)</v>
      </c>
      <c r="G1247" s="8" t="str">
        <f aca="false" t="array" ref="G1247:G1247">INDEX(Def_Instancias_Equipamentos!$F$2:$F$4986, MATCH(L1247, Def_Instancias_Equipamentos!$D$2:$D$4986, 0), 1)</f>
        <v>Túnel (BTS)</v>
      </c>
      <c r="H1247" s="7" t="str">
        <f aca="false" t="array" ref="H1247:H1247">INDEX(Def_Instancias_Equipamentos!$E$2:$E$4986, MATCH(K1247, Def_Instancias_Equipamentos!$D$2:$D$4986, 0), 1)</f>
        <v>TS-04</v>
      </c>
      <c r="I1247" s="8" t="str">
        <f aca="false" t="array" ref="I1247:I1247">INDEX(Def_Instancias_Equipamentos!$E$2:$E$4986, MATCH(L1247, Def_Instancias_Equipamentos!$D$2:$D$4986, 0), 1)</f>
        <v>TS-04</v>
      </c>
      <c r="J1247" s="8" t="str">
        <f aca="false">IF(H1247=I1247, "INTERNO", "EXTERNO")</f>
        <v>INTERNO</v>
      </c>
      <c r="K1247" s="9" t="str">
        <f aca="false">Def_Instancias_Equipamentos!$D$197</f>
        <v>TS-04:DI-ScrnCtrl-2</v>
      </c>
      <c r="L1247" s="4" t="str">
        <f aca="false">Def_Instancias_Equipamentos!$D$197</f>
        <v>TS-04:DI-ScrnCtrl-2</v>
      </c>
      <c r="M1247" s="10" t="s">
        <v>109</v>
      </c>
      <c r="N1247" s="11" t="s">
        <v>110</v>
      </c>
      <c r="O1247" s="9" t="str">
        <f aca="false">Def_Sistemas_Conectores_Cabos!$B$20</f>
        <v>Micro-fit 2 vias fêmea</v>
      </c>
      <c r="P1247" s="4" t="str">
        <f aca="false">Def_Sistemas_Conectores_Cabos!$B$20</f>
        <v>Micro-fit 2 vias fêmea</v>
      </c>
      <c r="Q1247" s="8" t="str">
        <f aca="false">K1247&amp;"/"&amp;M1247&amp;CHAR(10)&amp;L1247&amp;"/"&amp;N1247</f>
        <v>TS-04:DI-ScrnCtrl-2/LLS-OUT
TS-04:DI-ScrnCtrl-2/LLS-IN</v>
      </c>
      <c r="R1247" s="12" t="n">
        <v>1.5</v>
      </c>
      <c r="S1247" s="12" t="n">
        <v>1.5</v>
      </c>
      <c r="T1247" s="4" t="str">
        <f aca="false">Def_Sistemas_Conectores_Cabos!$C$13</f>
        <v>Cabo multivias</v>
      </c>
      <c r="U1247" s="11" t="s">
        <v>111</v>
      </c>
      <c r="V1247" s="13"/>
    </row>
    <row r="1248" customFormat="false" ht="15.75" hidden="true" customHeight="true" outlineLevel="0" collapsed="false">
      <c r="A1248" s="4" t="str">
        <f aca="false">Def_Sistemas_Conectores_Cabos!$A$3</f>
        <v>Diagnóstico</v>
      </c>
      <c r="B1248" s="5" t="str">
        <f aca="false">Datas_Entregas!$A$3</f>
        <v>BTS/Anel</v>
      </c>
      <c r="C1248" s="6" t="n">
        <f aca="false" t="array" ref="C1248:C1248">INDEX(Datas_Entregas!$B$2:$B$100, MATCH(B1248, Datas_Entregas!$A$2:$A$100, 0), 1)</f>
        <v>43296</v>
      </c>
      <c r="D1248" s="5" t="str">
        <f aca="false">Def_Status_Montagem!$A$2</f>
        <v>A verificar</v>
      </c>
      <c r="E1248" s="4" t="str">
        <f aca="false">Def_Status_Montagem!$B$5</f>
        <v>DIG</v>
      </c>
      <c r="F1248" s="7" t="str">
        <f aca="false" t="array" ref="F1248:F1248">INDEX(Def_Instancias_Equipamentos!$F$2:$F$4986, MATCH(K1248, Def_Instancias_Equipamentos!$D$2:$D$4986, 0), 1)</f>
        <v>Túnel (BTS)</v>
      </c>
      <c r="G1248" s="8" t="str">
        <f aca="false" t="array" ref="G1248:G1248">INDEX(Def_Instancias_Equipamentos!$F$2:$F$4986, MATCH(L1248, Def_Instancias_Equipamentos!$D$2:$D$4986, 0), 1)</f>
        <v>Túnel (BTS)</v>
      </c>
      <c r="H1248" s="7" t="str">
        <f aca="false" t="array" ref="H1248:H1248">INDEX(Def_Instancias_Equipamentos!$E$2:$E$4986, MATCH(K1248, Def_Instancias_Equipamentos!$D$2:$D$4986, 0), 1)</f>
        <v>TS-04</v>
      </c>
      <c r="I1248" s="8" t="str">
        <f aca="false" t="array" ref="I1248:I1248">INDEX(Def_Instancias_Equipamentos!$E$2:$E$4986, MATCH(L1248, Def_Instancias_Equipamentos!$D$2:$D$4986, 0), 1)</f>
        <v>TS-04</v>
      </c>
      <c r="J1248" s="8" t="str">
        <f aca="false">IF(H1248=I1248, "INTERNO", "EXTERNO")</f>
        <v>INTERNO</v>
      </c>
      <c r="K1248" s="9" t="str">
        <f aca="false">Def_Instancias_Equipamentos!$D$197</f>
        <v>TS-04:DI-ScrnCtrl-2</v>
      </c>
      <c r="L1248" s="4" t="str">
        <f aca="false">Def_Instancias_Equipamentos!$D$197</f>
        <v>TS-04:DI-ScrnCtrl-2</v>
      </c>
      <c r="M1248" s="10" t="s">
        <v>112</v>
      </c>
      <c r="N1248" s="11" t="s">
        <v>113</v>
      </c>
      <c r="O1248" s="9" t="str">
        <f aca="false">Def_Sistemas_Conectores_Cabos!$B$18</f>
        <v>Micro-fit 4 vias fêmea</v>
      </c>
      <c r="P1248" s="4" t="str">
        <f aca="false">Def_Sistemas_Conectores_Cabos!$B$18</f>
        <v>Micro-fit 4 vias fêmea</v>
      </c>
      <c r="Q1248" s="8" t="str">
        <f aca="false">K1248&amp;"/"&amp;M1248&amp;CHAR(10)&amp;L1248&amp;"/"&amp;N1248</f>
        <v>TS-04:DI-ScrnCtrl-2/MTR-OUT
TS-04:DI-ScrnCtrl-2/MTR-IN</v>
      </c>
      <c r="R1248" s="12" t="n">
        <v>1.5</v>
      </c>
      <c r="S1248" s="12" t="n">
        <v>1.5</v>
      </c>
      <c r="T1248" s="4" t="str">
        <f aca="false">Def_Sistemas_Conectores_Cabos!$C$13</f>
        <v>Cabo multivias</v>
      </c>
      <c r="U1248" s="11" t="s">
        <v>114</v>
      </c>
      <c r="V1248" s="13"/>
    </row>
    <row r="1249" customFormat="false" ht="15.75" hidden="true" customHeight="true" outlineLevel="0" collapsed="false">
      <c r="A1249" s="4" t="str">
        <f aca="false">Def_Sistemas_Conectores_Cabos!$A$3</f>
        <v>Diagnóstico</v>
      </c>
      <c r="B1249" s="5" t="str">
        <f aca="false">Datas_Entregas!$A$3</f>
        <v>BTS/Anel</v>
      </c>
      <c r="C1249" s="6" t="n">
        <f aca="false" t="array" ref="C1249:C1249">INDEX(Datas_Entregas!$B$2:$B$100, MATCH(B1249, Datas_Entregas!$A$2:$A$100, 0), 1)</f>
        <v>43296</v>
      </c>
      <c r="D1249" s="5" t="str">
        <f aca="false">Def_Status_Montagem!$A$2</f>
        <v>A verificar</v>
      </c>
      <c r="E1249" s="4" t="str">
        <f aca="false">Def_Status_Montagem!$B$5</f>
        <v>DIG</v>
      </c>
      <c r="F1249" s="7" t="str">
        <f aca="false" t="array" ref="F1249:F1249">INDEX(Def_Instancias_Equipamentos!$F$2:$F$4986, MATCH(K1249, Def_Instancias_Equipamentos!$D$2:$D$4986, 0), 1)</f>
        <v>Túnel (BTS)</v>
      </c>
      <c r="G1249" s="8" t="str">
        <f aca="false" t="array" ref="G1249:G1249">INDEX(Def_Instancias_Equipamentos!$F$2:$F$4986, MATCH(L1249, Def_Instancias_Equipamentos!$D$2:$D$4986, 0), 1)</f>
        <v>Túnel (BTS)</v>
      </c>
      <c r="H1249" s="7" t="str">
        <f aca="false" t="array" ref="H1249:H1249">INDEX(Def_Instancias_Equipamentos!$E$2:$E$4986, MATCH(K1249, Def_Instancias_Equipamentos!$D$2:$D$4986, 0), 1)</f>
        <v>TS-04</v>
      </c>
      <c r="I1249" s="8" t="str">
        <f aca="false" t="array" ref="I1249:I1249">INDEX(Def_Instancias_Equipamentos!$E$2:$E$4986, MATCH(L1249, Def_Instancias_Equipamentos!$D$2:$D$4986, 0), 1)</f>
        <v>TS-04</v>
      </c>
      <c r="J1249" s="8" t="str">
        <f aca="false">IF(H1249=I1249, "INTERNO", "EXTERNO")</f>
        <v>INTERNO</v>
      </c>
      <c r="K1249" s="9" t="str">
        <f aca="false">Def_Instancias_Equipamentos!$D$198</f>
        <v>TS-04:DI-ScrnCtrl-3</v>
      </c>
      <c r="L1249" s="4" t="str">
        <f aca="false">Def_Instancias_Equipamentos!$D$198</f>
        <v>TS-04:DI-ScrnCtrl-3</v>
      </c>
      <c r="M1249" s="10" t="s">
        <v>100</v>
      </c>
      <c r="N1249" s="11" t="s">
        <v>101</v>
      </c>
      <c r="O1249" s="9" t="str">
        <f aca="false">Def_Sistemas_Conectores_Cabos!$B$15</f>
        <v>DB15 HD (DE15)</v>
      </c>
      <c r="P1249" s="4" t="str">
        <f aca="false">Def_Sistemas_Conectores_Cabos!$B$22</f>
        <v>Header 2.54 mm fêmea</v>
      </c>
      <c r="Q1249" s="8" t="str">
        <f aca="false">K1249&amp;"/"&amp;M1249&amp;CHAR(10)&amp;L1249&amp;"/"&amp;N1249</f>
        <v>TS-04:DI-ScrnCtrl-3/ENCODER
TS-04:DI-ScrnCtrl-3/ENCODER-OUT</v>
      </c>
      <c r="R1249" s="12" t="n">
        <v>1.5</v>
      </c>
      <c r="S1249" s="12" t="n">
        <v>1.5</v>
      </c>
      <c r="T1249" s="4" t="str">
        <f aca="false">Def_Sistemas_Conectores_Cabos!$C$13</f>
        <v>Cabo multivias</v>
      </c>
      <c r="U1249" s="11" t="s">
        <v>102</v>
      </c>
      <c r="V1249" s="13"/>
    </row>
    <row r="1250" customFormat="false" ht="15.75" hidden="true" customHeight="true" outlineLevel="0" collapsed="false">
      <c r="A1250" s="4" t="str">
        <f aca="false">Def_Sistemas_Conectores_Cabos!$A$3</f>
        <v>Diagnóstico</v>
      </c>
      <c r="B1250" s="5" t="str">
        <f aca="false">Datas_Entregas!$A$3</f>
        <v>BTS/Anel</v>
      </c>
      <c r="C1250" s="6" t="n">
        <f aca="false" t="array" ref="C1250:C1250">INDEX(Datas_Entregas!$B$2:$B$100, MATCH(B1250, Datas_Entregas!$A$2:$A$100, 0), 1)</f>
        <v>43296</v>
      </c>
      <c r="D1250" s="5" t="str">
        <f aca="false">Def_Status_Montagem!$A$2</f>
        <v>A verificar</v>
      </c>
      <c r="E1250" s="4" t="str">
        <f aca="false">Def_Status_Montagem!$B$5</f>
        <v>DIG</v>
      </c>
      <c r="F1250" s="7" t="str">
        <f aca="false" t="array" ref="F1250:F1250">INDEX(Def_Instancias_Equipamentos!$F$2:$F$4986, MATCH(K1250, Def_Instancias_Equipamentos!$D$2:$D$4986, 0), 1)</f>
        <v>Túnel (BTS)</v>
      </c>
      <c r="G1250" s="8" t="str">
        <f aca="false" t="array" ref="G1250:G1250">INDEX(Def_Instancias_Equipamentos!$F$2:$F$4986, MATCH(L1250, Def_Instancias_Equipamentos!$D$2:$D$4986, 0), 1)</f>
        <v>Túnel (BTS)</v>
      </c>
      <c r="H1250" s="7" t="str">
        <f aca="false" t="array" ref="H1250:H1250">INDEX(Def_Instancias_Equipamentos!$E$2:$E$4986, MATCH(K1250, Def_Instancias_Equipamentos!$D$2:$D$4986, 0), 1)</f>
        <v>TS-04</v>
      </c>
      <c r="I1250" s="8" t="str">
        <f aca="false" t="array" ref="I1250:I1250">INDEX(Def_Instancias_Equipamentos!$E$2:$E$4986, MATCH(L1250, Def_Instancias_Equipamentos!$D$2:$D$4986, 0), 1)</f>
        <v>TS-04</v>
      </c>
      <c r="J1250" s="8" t="str">
        <f aca="false">IF(H1250=I1250, "INTERNO", "EXTERNO")</f>
        <v>INTERNO</v>
      </c>
      <c r="K1250" s="9" t="str">
        <f aca="false">Def_Instancias_Equipamentos!$D$198</f>
        <v>TS-04:DI-ScrnCtrl-3</v>
      </c>
      <c r="L1250" s="4" t="str">
        <f aca="false">Def_Instancias_Equipamentos!$D$198</f>
        <v>TS-04:DI-ScrnCtrl-3</v>
      </c>
      <c r="M1250" s="10" t="s">
        <v>103</v>
      </c>
      <c r="N1250" s="11" t="s">
        <v>104</v>
      </c>
      <c r="O1250" s="9" t="str">
        <f aca="false">Def_Sistemas_Conectores_Cabos!$B$20</f>
        <v>Micro-fit 2 vias fêmea</v>
      </c>
      <c r="P1250" s="4" t="str">
        <f aca="false">Def_Sistemas_Conectores_Cabos!$B$20</f>
        <v>Micro-fit 2 vias fêmea</v>
      </c>
      <c r="Q1250" s="8" t="str">
        <f aca="false">K1250&amp;"/"&amp;M1250&amp;CHAR(10)&amp;L1250&amp;"/"&amp;N1250</f>
        <v>TS-04:DI-ScrnCtrl-3/HLS-OUT
TS-04:DI-ScrnCtrl-3/HLS-IN</v>
      </c>
      <c r="R1250" s="12" t="n">
        <v>1.5</v>
      </c>
      <c r="S1250" s="12" t="n">
        <v>1.5</v>
      </c>
      <c r="T1250" s="4" t="str">
        <f aca="false">Def_Sistemas_Conectores_Cabos!$C$13</f>
        <v>Cabo multivias</v>
      </c>
      <c r="U1250" s="11" t="s">
        <v>105</v>
      </c>
      <c r="V1250" s="13"/>
    </row>
    <row r="1251" customFormat="false" ht="15.75" hidden="true" customHeight="true" outlineLevel="0" collapsed="false">
      <c r="A1251" s="4" t="str">
        <f aca="false">Def_Sistemas_Conectores_Cabos!$A$3</f>
        <v>Diagnóstico</v>
      </c>
      <c r="B1251" s="5" t="str">
        <f aca="false">Datas_Entregas!$A$3</f>
        <v>BTS/Anel</v>
      </c>
      <c r="C1251" s="6" t="n">
        <f aca="false" t="array" ref="C1251:C1251">INDEX(Datas_Entregas!$B$2:$B$100, MATCH(B1251, Datas_Entregas!$A$2:$A$100, 0), 1)</f>
        <v>43296</v>
      </c>
      <c r="D1251" s="5" t="str">
        <f aca="false">Def_Status_Montagem!$A$2</f>
        <v>A verificar</v>
      </c>
      <c r="E1251" s="4" t="str">
        <f aca="false">Def_Status_Montagem!$B$5</f>
        <v>DIG</v>
      </c>
      <c r="F1251" s="7" t="str">
        <f aca="false" t="array" ref="F1251:F1251">INDEX(Def_Instancias_Equipamentos!$F$2:$F$4986, MATCH(K1251, Def_Instancias_Equipamentos!$D$2:$D$4986, 0), 1)</f>
        <v>Túnel (BTS)</v>
      </c>
      <c r="G1251" s="8" t="str">
        <f aca="false" t="array" ref="G1251:G1251">INDEX(Def_Instancias_Equipamentos!$F$2:$F$4986, MATCH(L1251, Def_Instancias_Equipamentos!$D$2:$D$4986, 0), 1)</f>
        <v>Túnel (BTS)</v>
      </c>
      <c r="H1251" s="7" t="str">
        <f aca="false" t="array" ref="H1251:H1251">INDEX(Def_Instancias_Equipamentos!$E$2:$E$4986, MATCH(K1251, Def_Instancias_Equipamentos!$D$2:$D$4986, 0), 1)</f>
        <v>TS-04</v>
      </c>
      <c r="I1251" s="8" t="str">
        <f aca="false" t="array" ref="I1251:I1251">INDEX(Def_Instancias_Equipamentos!$E$2:$E$4986, MATCH(L1251, Def_Instancias_Equipamentos!$D$2:$D$4986, 0), 1)</f>
        <v>TS-04</v>
      </c>
      <c r="J1251" s="8" t="str">
        <f aca="false">IF(H1251=I1251, "INTERNO", "EXTERNO")</f>
        <v>INTERNO</v>
      </c>
      <c r="K1251" s="9" t="str">
        <f aca="false">Def_Instancias_Equipamentos!$D$198</f>
        <v>TS-04:DI-ScrnCtrl-3</v>
      </c>
      <c r="L1251" s="4" t="str">
        <f aca="false">Def_Instancias_Equipamentos!$D$198</f>
        <v>TS-04:DI-ScrnCtrl-3</v>
      </c>
      <c r="M1251" s="10" t="s">
        <v>106</v>
      </c>
      <c r="N1251" s="11" t="s">
        <v>107</v>
      </c>
      <c r="O1251" s="9" t="str">
        <f aca="false">Def_Sistemas_Conectores_Cabos!$B$20</f>
        <v>Micro-fit 2 vias fêmea</v>
      </c>
      <c r="P1251" s="4" t="str">
        <f aca="false">Def_Sistemas_Conectores_Cabos!$B$20</f>
        <v>Micro-fit 2 vias fêmea</v>
      </c>
      <c r="Q1251" s="8" t="str">
        <f aca="false">K1251&amp;"/"&amp;M1251&amp;CHAR(10)&amp;L1251&amp;"/"&amp;N1251</f>
        <v>TS-04:DI-ScrnCtrl-3/LED-OUT
TS-04:DI-ScrnCtrl-3/LED-IN</v>
      </c>
      <c r="R1251" s="12" t="n">
        <v>1.5</v>
      </c>
      <c r="S1251" s="12" t="n">
        <v>1.5</v>
      </c>
      <c r="T1251" s="4" t="str">
        <f aca="false">Def_Sistemas_Conectores_Cabos!$C$13</f>
        <v>Cabo multivias</v>
      </c>
      <c r="U1251" s="11" t="s">
        <v>108</v>
      </c>
      <c r="V1251" s="13"/>
    </row>
    <row r="1252" customFormat="false" ht="15.75" hidden="true" customHeight="true" outlineLevel="0" collapsed="false">
      <c r="A1252" s="4" t="str">
        <f aca="false">Def_Sistemas_Conectores_Cabos!$A$3</f>
        <v>Diagnóstico</v>
      </c>
      <c r="B1252" s="5" t="str">
        <f aca="false">Datas_Entregas!$A$3</f>
        <v>BTS/Anel</v>
      </c>
      <c r="C1252" s="6" t="n">
        <f aca="false" t="array" ref="C1252:C1252">INDEX(Datas_Entregas!$B$2:$B$100, MATCH(B1252, Datas_Entregas!$A$2:$A$100, 0), 1)</f>
        <v>43296</v>
      </c>
      <c r="D1252" s="5" t="str">
        <f aca="false">Def_Status_Montagem!$A$2</f>
        <v>A verificar</v>
      </c>
      <c r="E1252" s="4" t="str">
        <f aca="false">Def_Status_Montagem!$B$5</f>
        <v>DIG</v>
      </c>
      <c r="F1252" s="7" t="str">
        <f aca="false" t="array" ref="F1252:F1252">INDEX(Def_Instancias_Equipamentos!$F$2:$F$4986, MATCH(K1252, Def_Instancias_Equipamentos!$D$2:$D$4986, 0), 1)</f>
        <v>Túnel (BTS)</v>
      </c>
      <c r="G1252" s="8" t="str">
        <f aca="false" t="array" ref="G1252:G1252">INDEX(Def_Instancias_Equipamentos!$F$2:$F$4986, MATCH(L1252, Def_Instancias_Equipamentos!$D$2:$D$4986, 0), 1)</f>
        <v>Túnel (BTS)</v>
      </c>
      <c r="H1252" s="7" t="str">
        <f aca="false" t="array" ref="H1252:H1252">INDEX(Def_Instancias_Equipamentos!$E$2:$E$4986, MATCH(K1252, Def_Instancias_Equipamentos!$D$2:$D$4986, 0), 1)</f>
        <v>TS-04</v>
      </c>
      <c r="I1252" s="8" t="str">
        <f aca="false" t="array" ref="I1252:I1252">INDEX(Def_Instancias_Equipamentos!$E$2:$E$4986, MATCH(L1252, Def_Instancias_Equipamentos!$D$2:$D$4986, 0), 1)</f>
        <v>TS-04</v>
      </c>
      <c r="J1252" s="8" t="str">
        <f aca="false">IF(H1252=I1252, "INTERNO", "EXTERNO")</f>
        <v>INTERNO</v>
      </c>
      <c r="K1252" s="9" t="str">
        <f aca="false">Def_Instancias_Equipamentos!$D$198</f>
        <v>TS-04:DI-ScrnCtrl-3</v>
      </c>
      <c r="L1252" s="4" t="str">
        <f aca="false">Def_Instancias_Equipamentos!$D$198</f>
        <v>TS-04:DI-ScrnCtrl-3</v>
      </c>
      <c r="M1252" s="10" t="s">
        <v>109</v>
      </c>
      <c r="N1252" s="11" t="s">
        <v>110</v>
      </c>
      <c r="O1252" s="9" t="str">
        <f aca="false">Def_Sistemas_Conectores_Cabos!$B$20</f>
        <v>Micro-fit 2 vias fêmea</v>
      </c>
      <c r="P1252" s="4" t="str">
        <f aca="false">Def_Sistemas_Conectores_Cabos!$B$20</f>
        <v>Micro-fit 2 vias fêmea</v>
      </c>
      <c r="Q1252" s="8" t="str">
        <f aca="false">K1252&amp;"/"&amp;M1252&amp;CHAR(10)&amp;L1252&amp;"/"&amp;N1252</f>
        <v>TS-04:DI-ScrnCtrl-3/LLS-OUT
TS-04:DI-ScrnCtrl-3/LLS-IN</v>
      </c>
      <c r="R1252" s="12" t="n">
        <v>1.5</v>
      </c>
      <c r="S1252" s="12" t="n">
        <v>1.5</v>
      </c>
      <c r="T1252" s="4" t="str">
        <f aca="false">Def_Sistemas_Conectores_Cabos!$C$13</f>
        <v>Cabo multivias</v>
      </c>
      <c r="U1252" s="11" t="s">
        <v>111</v>
      </c>
      <c r="V1252" s="13"/>
    </row>
    <row r="1253" customFormat="false" ht="15.75" hidden="true" customHeight="true" outlineLevel="0" collapsed="false">
      <c r="A1253" s="4" t="str">
        <f aca="false">Def_Sistemas_Conectores_Cabos!$A$3</f>
        <v>Diagnóstico</v>
      </c>
      <c r="B1253" s="5" t="str">
        <f aca="false">Datas_Entregas!$A$3</f>
        <v>BTS/Anel</v>
      </c>
      <c r="C1253" s="6" t="n">
        <f aca="false" t="array" ref="C1253:C1253">INDEX(Datas_Entregas!$B$2:$B$100, MATCH(B1253, Datas_Entregas!$A$2:$A$100, 0), 1)</f>
        <v>43296</v>
      </c>
      <c r="D1253" s="5" t="str">
        <f aca="false">Def_Status_Montagem!$A$2</f>
        <v>A verificar</v>
      </c>
      <c r="E1253" s="4" t="str">
        <f aca="false">Def_Status_Montagem!$B$5</f>
        <v>DIG</v>
      </c>
      <c r="F1253" s="7" t="str">
        <f aca="false" t="array" ref="F1253:F1253">INDEX(Def_Instancias_Equipamentos!$F$2:$F$4986, MATCH(K1253, Def_Instancias_Equipamentos!$D$2:$D$4986, 0), 1)</f>
        <v>Túnel (BTS)</v>
      </c>
      <c r="G1253" s="8" t="str">
        <f aca="false" t="array" ref="G1253:G1253">INDEX(Def_Instancias_Equipamentos!$F$2:$F$4986, MATCH(L1253, Def_Instancias_Equipamentos!$D$2:$D$4986, 0), 1)</f>
        <v>Túnel (BTS)</v>
      </c>
      <c r="H1253" s="7" t="str">
        <f aca="false" t="array" ref="H1253:H1253">INDEX(Def_Instancias_Equipamentos!$E$2:$E$4986, MATCH(K1253, Def_Instancias_Equipamentos!$D$2:$D$4986, 0), 1)</f>
        <v>TS-04</v>
      </c>
      <c r="I1253" s="8" t="str">
        <f aca="false" t="array" ref="I1253:I1253">INDEX(Def_Instancias_Equipamentos!$E$2:$E$4986, MATCH(L1253, Def_Instancias_Equipamentos!$D$2:$D$4986, 0), 1)</f>
        <v>TS-04</v>
      </c>
      <c r="J1253" s="8" t="str">
        <f aca="false">IF(H1253=I1253, "INTERNO", "EXTERNO")</f>
        <v>INTERNO</v>
      </c>
      <c r="K1253" s="9" t="str">
        <f aca="false">Def_Instancias_Equipamentos!$D$198</f>
        <v>TS-04:DI-ScrnCtrl-3</v>
      </c>
      <c r="L1253" s="4" t="str">
        <f aca="false">Def_Instancias_Equipamentos!$D$198</f>
        <v>TS-04:DI-ScrnCtrl-3</v>
      </c>
      <c r="M1253" s="10" t="s">
        <v>112</v>
      </c>
      <c r="N1253" s="11" t="s">
        <v>113</v>
      </c>
      <c r="O1253" s="9" t="str">
        <f aca="false">Def_Sistemas_Conectores_Cabos!$B$18</f>
        <v>Micro-fit 4 vias fêmea</v>
      </c>
      <c r="P1253" s="4" t="str">
        <f aca="false">Def_Sistemas_Conectores_Cabos!$B$18</f>
        <v>Micro-fit 4 vias fêmea</v>
      </c>
      <c r="Q1253" s="8" t="str">
        <f aca="false">K1253&amp;"/"&amp;M1253&amp;CHAR(10)&amp;L1253&amp;"/"&amp;N1253</f>
        <v>TS-04:DI-ScrnCtrl-3/MTR-OUT
TS-04:DI-ScrnCtrl-3/MTR-IN</v>
      </c>
      <c r="R1253" s="12" t="n">
        <v>1.5</v>
      </c>
      <c r="S1253" s="12" t="n">
        <v>1.5</v>
      </c>
      <c r="T1253" s="4" t="str">
        <f aca="false">Def_Sistemas_Conectores_Cabos!$C$13</f>
        <v>Cabo multivias</v>
      </c>
      <c r="U1253" s="11" t="s">
        <v>114</v>
      </c>
      <c r="V1253" s="13"/>
    </row>
    <row r="1254" customFormat="false" ht="15.75" hidden="true" customHeight="true" outlineLevel="0" collapsed="false">
      <c r="A1254" s="4" t="str">
        <f aca="false">Def_Sistemas_Conectores_Cabos!$A$15</f>
        <v>Sintonia</v>
      </c>
      <c r="B1254" s="5" t="str">
        <f aca="false">Datas_Entregas!$A$2</f>
        <v>Booster/LTB</v>
      </c>
      <c r="C1254" s="6" t="n">
        <f aca="false" t="array" ref="C1254:C1254">INDEX(Datas_Entregas!$B$2:$B$100, MATCH(B1254, Datas_Entregas!$A$2:$A$100, 0), 1)</f>
        <v>43266</v>
      </c>
      <c r="D1254" s="5" t="str">
        <f aca="false">Def_Status_Montagem!$A$3</f>
        <v>Verficado - Pronto para Produção</v>
      </c>
      <c r="E1254" s="4" t="str">
        <f aca="false">Def_Status_Montagem!$B$3</f>
        <v>Contratada / Etiqueta pelo DIG</v>
      </c>
      <c r="F1254" s="7" t="str">
        <f aca="false" t="array" ref="F1254:F1254">INDEX(Def_Instancias_Equipamentos!$F$2:$F$4986, MATCH(K1254, Def_Instancias_Equipamentos!$D$2:$D$4986, 0), 1)</f>
        <v>Sala Racks 18 parte 1</v>
      </c>
      <c r="G1254" s="8" t="str">
        <f aca="false" t="array" ref="G1254:G1254">INDEX(Def_Instancias_Equipamentos!$F$2:$F$4986, MATCH(L1254, Def_Instancias_Equipamentos!$D$2:$D$4986, 0), 1)</f>
        <v>Sala Racks 18 parte 1</v>
      </c>
      <c r="H1254" s="7" t="str">
        <f aca="false" t="array" ref="H1254:H1254">INDEX(Def_Instancias_Equipamentos!$E$2:$E$4986, MATCH(K1254, Def_Instancias_Equipamentos!$D$2:$D$4986, 0), 1)</f>
        <v>IA-18RaDiag04</v>
      </c>
      <c r="I1254" s="8" t="str">
        <f aca="false" t="array" ref="I1254:I1254">INDEX(Def_Instancias_Equipamentos!$E$2:$E$4986, MATCH(L1254, Def_Instancias_Equipamentos!$D$2:$D$4986, 0), 1)</f>
        <v>IA-18RaDiag04</v>
      </c>
      <c r="J1254" s="8" t="str">
        <f aca="false">IF(H1254=I1254, "INTERNO", "EXTERNO")</f>
        <v>INTERNO</v>
      </c>
      <c r="K1254" s="9" t="str">
        <f aca="false">Def_Instancias_Equipamentos!$D$261</f>
        <v>AS-Glob:DI-TuneFBE</v>
      </c>
      <c r="L1254" s="4" t="str">
        <f aca="false">Def_Instancias_Equipamentos!$D$218</f>
        <v>BO-Glob:DI-TuneProc-H</v>
      </c>
      <c r="M1254" s="16" t="s">
        <v>130</v>
      </c>
      <c r="N1254" s="11" t="s">
        <v>131</v>
      </c>
      <c r="O1254" s="21" t="str">
        <f aca="false">Def_Sistemas_Conectores_Cabos!$B$7</f>
        <v>SMA 50-ohm</v>
      </c>
      <c r="P1254" s="22" t="str">
        <f aca="false">Def_Sistemas_Conectores_Cabos!$B$10</f>
        <v>N 50-ohm</v>
      </c>
      <c r="Q1254" s="8" t="str">
        <f aca="false">K1254&amp;"/"&amp;M1254&amp;CHAR(10)&amp;L1254&amp;"/"&amp;N1254</f>
        <v>AS-Glob:DI-TuneFBE/BO_Combiner_H_Out
BO-Glob:DI-TuneProc-H/RF_In</v>
      </c>
      <c r="R1254" s="11" t="n">
        <f aca="false">4*0.045+1*0.6+1*0.6+0.45</f>
        <v>1.83</v>
      </c>
      <c r="S1254" s="8" t="e">
        <f aca="false">CEILING(R1254*2)/2</f>
        <v>#VALUE!</v>
      </c>
      <c r="T1254" s="22" t="str">
        <f aca="false">Def_Sistemas_Conectores_Cabos!$C$10</f>
        <v>LMR-195</v>
      </c>
      <c r="U1254" s="11"/>
      <c r="V1254" s="13"/>
    </row>
    <row r="1255" customFormat="false" ht="15.75" hidden="true" customHeight="true" outlineLevel="0" collapsed="false">
      <c r="A1255" s="4" t="str">
        <f aca="false">Def_Sistemas_Conectores_Cabos!$A$15</f>
        <v>Sintonia</v>
      </c>
      <c r="B1255" s="5" t="str">
        <f aca="false">Datas_Entregas!$A$2</f>
        <v>Booster/LTB</v>
      </c>
      <c r="C1255" s="6" t="n">
        <f aca="false" t="array" ref="C1255:C1255">INDEX(Datas_Entregas!$B$2:$B$100, MATCH(B1255, Datas_Entregas!$A$2:$A$100, 0), 1)</f>
        <v>43266</v>
      </c>
      <c r="D1255" s="5" t="str">
        <f aca="false">Def_Status_Montagem!$A$3</f>
        <v>Verficado - Pronto para Produção</v>
      </c>
      <c r="E1255" s="4" t="str">
        <f aca="false">Def_Status_Montagem!$B$3</f>
        <v>Contratada / Etiqueta pelo DIG</v>
      </c>
      <c r="F1255" s="7" t="str">
        <f aca="false" t="array" ref="F1255:F1255">INDEX(Def_Instancias_Equipamentos!$F$2:$F$4986, MATCH(K1255, Def_Instancias_Equipamentos!$D$2:$D$4986, 0), 1)</f>
        <v>Sala Racks 18 parte 1</v>
      </c>
      <c r="G1255" s="8" t="str">
        <f aca="false" t="array" ref="G1255:G1255">INDEX(Def_Instancias_Equipamentos!$F$2:$F$4986, MATCH(L1255, Def_Instancias_Equipamentos!$D$2:$D$4986, 0), 1)</f>
        <v>Sala Racks 18 parte 1</v>
      </c>
      <c r="H1255" s="7" t="str">
        <f aca="false" t="array" ref="H1255:H1255">INDEX(Def_Instancias_Equipamentos!$E$2:$E$4986, MATCH(K1255, Def_Instancias_Equipamentos!$D$2:$D$4986, 0), 1)</f>
        <v>IA-18RaDiag04</v>
      </c>
      <c r="I1255" s="8" t="str">
        <f aca="false" t="array" ref="I1255:I1255">INDEX(Def_Instancias_Equipamentos!$E$2:$E$4986, MATCH(L1255, Def_Instancias_Equipamentos!$D$2:$D$4986, 0), 1)</f>
        <v>IA-18RaDiag04</v>
      </c>
      <c r="J1255" s="8" t="str">
        <f aca="false">IF(H1255=I1255, "INTERNO", "EXTERNO")</f>
        <v>INTERNO</v>
      </c>
      <c r="K1255" s="9" t="str">
        <f aca="false">Def_Instancias_Equipamentos!$D$261</f>
        <v>AS-Glob:DI-TuneFBE</v>
      </c>
      <c r="L1255" s="4" t="str">
        <f aca="false">Def_Instancias_Equipamentos!$D$219</f>
        <v>BO-Glob:DI-TuneProc-V</v>
      </c>
      <c r="M1255" s="16" t="s">
        <v>132</v>
      </c>
      <c r="N1255" s="11" t="s">
        <v>131</v>
      </c>
      <c r="O1255" s="21" t="str">
        <f aca="false">Def_Sistemas_Conectores_Cabos!$B$7</f>
        <v>SMA 50-ohm</v>
      </c>
      <c r="P1255" s="22" t="str">
        <f aca="false">Def_Sistemas_Conectores_Cabos!$B$10</f>
        <v>N 50-ohm</v>
      </c>
      <c r="Q1255" s="8" t="str">
        <f aca="false">K1255&amp;"/"&amp;M1255&amp;CHAR(10)&amp;L1255&amp;"/"&amp;N1255</f>
        <v>AS-Glob:DI-TuneFBE/BO_Combiner_V_Out
BO-Glob:DI-TuneProc-V/RF_In</v>
      </c>
      <c r="R1255" s="11" t="n">
        <f aca="false">4*0.045+1*0.6+1*0.6+0.45</f>
        <v>1.83</v>
      </c>
      <c r="S1255" s="8" t="e">
        <f aca="false">CEILING(R1255*2)/2</f>
        <v>#VALUE!</v>
      </c>
      <c r="T1255" s="22" t="str">
        <f aca="false">Def_Sistemas_Conectores_Cabos!$C$10</f>
        <v>LMR-195</v>
      </c>
      <c r="U1255" s="11"/>
      <c r="V1255" s="13"/>
    </row>
    <row r="1256" customFormat="false" ht="15.75" hidden="true" customHeight="true" outlineLevel="0" collapsed="false">
      <c r="A1256" s="4" t="str">
        <f aca="false">Def_Sistemas_Conectores_Cabos!$A$15</f>
        <v>Sintonia</v>
      </c>
      <c r="B1256" s="5" t="str">
        <f aca="false">Datas_Entregas!$A$2</f>
        <v>Booster/LTB</v>
      </c>
      <c r="C1256" s="6" t="n">
        <f aca="false" t="array" ref="C1256:C1256">INDEX(Datas_Entregas!$B$2:$B$100, MATCH(B1256, Datas_Entregas!$A$2:$A$100, 0), 1)</f>
        <v>43266</v>
      </c>
      <c r="D1256" s="5" t="str">
        <f aca="false">Def_Status_Montagem!$A$3</f>
        <v>Verficado - Pronto para Produção</v>
      </c>
      <c r="E1256" s="4" t="str">
        <f aca="false">Def_Status_Montagem!$B$3</f>
        <v>Contratada / Etiqueta pelo DIG</v>
      </c>
      <c r="F1256" s="7" t="str">
        <f aca="false" t="array" ref="F1256:F1256">INDEX(Def_Instancias_Equipamentos!$F$2:$F$4986, MATCH(K1256, Def_Instancias_Equipamentos!$D$2:$D$4986, 0), 1)</f>
        <v>Sala Racks 18 parte 1</v>
      </c>
      <c r="G1256" s="8" t="str">
        <f aca="false" t="array" ref="G1256:G1256">INDEX(Def_Instancias_Equipamentos!$F$2:$F$4986, MATCH(L1256, Def_Instancias_Equipamentos!$D$2:$D$4986, 0), 1)</f>
        <v>Sala Racks 18 parte 1</v>
      </c>
      <c r="H1256" s="7" t="str">
        <f aca="false" t="array" ref="H1256:H1256">INDEX(Def_Instancias_Equipamentos!$E$2:$E$4986, MATCH(K1256, Def_Instancias_Equipamentos!$D$2:$D$4986, 0), 1)</f>
        <v>IA-18RaDiag04</v>
      </c>
      <c r="I1256" s="8" t="str">
        <f aca="false" t="array" ref="I1256:I1256">INDEX(Def_Instancias_Equipamentos!$E$2:$E$4986, MATCH(L1256, Def_Instancias_Equipamentos!$D$2:$D$4986, 0), 1)</f>
        <v>IA-18RaDiag04</v>
      </c>
      <c r="J1256" s="8" t="str">
        <f aca="false">IF(H1256=I1256, "INTERNO", "EXTERNO")</f>
        <v>INTERNO</v>
      </c>
      <c r="K1256" s="9" t="str">
        <f aca="false">Def_Instancias_Equipamentos!$D$261</f>
        <v>AS-Glob:DI-TuneFBE</v>
      </c>
      <c r="L1256" s="4" t="str">
        <f aca="false">Def_Instancias_Equipamentos!$D$246</f>
        <v>BO-02D:DI-TuneAmpH</v>
      </c>
      <c r="M1256" s="24" t="s">
        <v>133</v>
      </c>
      <c r="N1256" s="18" t="s">
        <v>131</v>
      </c>
      <c r="O1256" s="21" t="str">
        <f aca="false">Def_Sistemas_Conectores_Cabos!$B$10</f>
        <v>N 50-ohm</v>
      </c>
      <c r="P1256" s="22" t="str">
        <f aca="false">Def_Sistemas_Conectores_Cabos!$B$10</f>
        <v>N 50-ohm</v>
      </c>
      <c r="Q1256" s="23" t="str">
        <f aca="false">K1256&amp;"/"&amp;M1256&amp;CHAR(10)&amp;L1256&amp;"/"&amp;N1256</f>
        <v>AS-Glob:DI-TuneFBE/BO_Drive-H_Out
BO-02D:DI-TuneAmpH/RF_In</v>
      </c>
      <c r="R1256" s="18" t="n">
        <f aca="false">7*0.045+1*0.6+1*0.6+0.45</f>
        <v>1.965</v>
      </c>
      <c r="S1256" s="8" t="e">
        <f aca="false">CEILING(R1256*2)/2</f>
        <v>#VALUE!</v>
      </c>
      <c r="T1256" s="22" t="str">
        <f aca="false">Def_Sistemas_Conectores_Cabos!$C$10</f>
        <v>LMR-195</v>
      </c>
      <c r="U1256" s="18"/>
      <c r="V1256" s="13"/>
    </row>
    <row r="1257" customFormat="false" ht="15.75" hidden="false" customHeight="true" outlineLevel="0" collapsed="false">
      <c r="A1257" s="4" t="str">
        <f aca="false">Def_Sistemas_Conectores_Cabos!$A$7</f>
        <v>Timing Linac</v>
      </c>
      <c r="B1257" s="5" t="str">
        <f aca="false">Datas_Entregas!$A$8</f>
        <v>Finalização LINAC</v>
      </c>
      <c r="C1257" s="6" t="str">
        <f aca="false" t="array" ref="C1257:C1257">INDEX(Datas_Entregas!$B$2:$B$100, MATCH(B1257, Datas_Entregas!$A$2:$A$100, 0), 1)</f>
        <v>?</v>
      </c>
      <c r="D1257" s="5" t="str">
        <f aca="false">Def_Status_Montagem!$A$6</f>
        <v>Instalado versão final / Falta Etiqueta</v>
      </c>
      <c r="E1257" s="4" t="str">
        <f aca="false">Def_Status_Montagem!$B$5</f>
        <v>DIG</v>
      </c>
      <c r="F1257" s="7" t="str">
        <f aca="false" t="array" ref="F1257:F1257">INDEX(Def_Instancias_Equipamentos!$F$2:$F$1224, MATCH(K1257, Def_Instancias_Equipamentos!$D$2:$D$1224, 0), 1)</f>
        <v>Sala Racks do LINAC</v>
      </c>
      <c r="G1257" s="8" t="str">
        <f aca="false" t="array" ref="G1257:G1257">INDEX(Def_Instancias_Equipamentos!$F$2:$F$1224, MATCH(L1257, Def_Instancias_Equipamentos!$D$2:$D$1224, 0), 1)</f>
        <v>Sala Racks do LINAC</v>
      </c>
      <c r="H1257" s="7" t="str">
        <f aca="false" t="array" ref="H1257:H1257">INDEX(Def_Instancias_Equipamentos!$E$2:$E$1224, MATCH(K1257, Def_Instancias_Equipamentos!$D$2:$D$1224, 0), 1)</f>
        <v>LA-BIH01RACK2</v>
      </c>
      <c r="I1257" s="8" t="str">
        <f aca="false" t="array" ref="I1257:I1257">INDEX(Def_Instancias_Equipamentos!$E$2:$E$1224, MATCH(L1257, Def_Instancias_Equipamentos!$D$2:$D$1224, 0), 1)</f>
        <v>LA-BIH01RACK2</v>
      </c>
      <c r="J1257" s="8" t="str">
        <f aca="false">IF(H1257=I1257, "INTERNO", "EXTERNO")</f>
        <v>INTERNO</v>
      </c>
      <c r="K1257" s="9" t="str">
        <f aca="false">Def_Instancias_Equipamentos!$D$73</f>
        <v>LA-BIH01RACK2:TI-EVE</v>
      </c>
      <c r="L1257" s="4" t="str">
        <f aca="false">Def_Instancias_Equipamentos!$D$45</f>
        <v>LA-BI:H1FO-1</v>
      </c>
      <c r="M1257" s="10" t="s">
        <v>17</v>
      </c>
      <c r="N1257" s="11" t="s">
        <v>134</v>
      </c>
      <c r="O1257" s="9" t="str">
        <f aca="false">Def_Sistemas_Conectores_Cabos!$B$12</f>
        <v>Lemo 00.250</v>
      </c>
      <c r="P1257" s="4" t="str">
        <f aca="false">Def_Sistemas_Conectores_Cabos!$B$12</f>
        <v>Lemo 00.250</v>
      </c>
      <c r="Q1257" s="8" t="str">
        <f aca="false">K1257&amp;"/"&amp;M1257&amp;CHAR(10)&amp;L1257&amp;"/"&amp;N1257</f>
        <v>LA-BIH01RACK2:TI-EVE/OUT0
LA-BI:H1FO-1/Trig_in_I</v>
      </c>
      <c r="R1257" s="11" t="n">
        <v>2</v>
      </c>
      <c r="S1257" s="11" t="n">
        <v>2</v>
      </c>
      <c r="T1257" s="4" t="str">
        <f aca="false">Def_Sistemas_Conectores_Cabos!$C$9</f>
        <v>RG316</v>
      </c>
      <c r="U1257" s="11" t="s">
        <v>135</v>
      </c>
      <c r="V1257" s="13"/>
    </row>
    <row r="1258" customFormat="false" ht="15.75" hidden="false" customHeight="true" outlineLevel="0" collapsed="false">
      <c r="A1258" s="4" t="str">
        <f aca="false">Def_Sistemas_Conectores_Cabos!$A$7</f>
        <v>Timing Linac</v>
      </c>
      <c r="B1258" s="5" t="str">
        <f aca="false">Datas_Entregas!$A$8</f>
        <v>Finalização LINAC</v>
      </c>
      <c r="C1258" s="6" t="str">
        <f aca="false" t="array" ref="C1258:C1258">INDEX(Datas_Entregas!$B$2:$B$100, MATCH(B1258, Datas_Entregas!$A$2:$A$100, 0), 1)</f>
        <v>?</v>
      </c>
      <c r="D1258" s="5" t="str">
        <f aca="false">Def_Status_Montagem!$A$6</f>
        <v>Instalado versão final / Falta Etiqueta</v>
      </c>
      <c r="E1258" s="4" t="str">
        <f aca="false">Def_Status_Montagem!$B$5</f>
        <v>DIG</v>
      </c>
      <c r="F1258" s="7" t="str">
        <f aca="false" t="array" ref="F1258:F1258">INDEX(Def_Instancias_Equipamentos!$F$2:$F$1224, MATCH(K1258, Def_Instancias_Equipamentos!$D$2:$D$1224, 0), 1)</f>
        <v>Sala Racks do LINAC</v>
      </c>
      <c r="G1258" s="8" t="str">
        <f aca="false" t="array" ref="G1258:G1258">INDEX(Def_Instancias_Equipamentos!$F$2:$F$1224, MATCH(L1258, Def_Instancias_Equipamentos!$D$2:$D$1224, 0), 1)</f>
        <v>Sala Racks do LINAC</v>
      </c>
      <c r="H1258" s="7" t="str">
        <f aca="false" t="array" ref="H1258:H1258">INDEX(Def_Instancias_Equipamentos!$E$2:$E$1224, MATCH(K1258, Def_Instancias_Equipamentos!$D$2:$D$1224, 0), 1)</f>
        <v>LA-BIH01RACK2</v>
      </c>
      <c r="I1258" s="8" t="str">
        <f aca="false" t="array" ref="I1258:I1258">INDEX(Def_Instancias_Equipamentos!$E$2:$E$1224, MATCH(L1258, Def_Instancias_Equipamentos!$D$2:$D$1224, 0), 1)</f>
        <v>LA-BIH01RACK2</v>
      </c>
      <c r="J1258" s="8" t="str">
        <f aca="false">IF(H1258=I1258, "INTERNO", "EXTERNO")</f>
        <v>INTERNO</v>
      </c>
      <c r="K1258" s="9" t="str">
        <f aca="false">Def_Instancias_Equipamentos!$D$73</f>
        <v>LA-BIH01RACK2:TI-EVE</v>
      </c>
      <c r="L1258" s="4" t="str">
        <f aca="false">Def_Instancias_Equipamentos!$D$45</f>
        <v>LA-BI:H1FO-1</v>
      </c>
      <c r="M1258" s="10" t="s">
        <v>20</v>
      </c>
      <c r="N1258" s="11" t="s">
        <v>136</v>
      </c>
      <c r="O1258" s="9" t="str">
        <f aca="false">Def_Sistemas_Conectores_Cabos!$B$12</f>
        <v>Lemo 00.250</v>
      </c>
      <c r="P1258" s="4" t="str">
        <f aca="false">Def_Sistemas_Conectores_Cabos!$B$12</f>
        <v>Lemo 00.250</v>
      </c>
      <c r="Q1258" s="8" t="str">
        <f aca="false">K1258&amp;"/"&amp;M1258&amp;CHAR(10)&amp;L1258&amp;"/"&amp;N1258</f>
        <v>LA-BIH01RACK2:TI-EVE/OUT1
LA-BI:H1FO-1/Trig_in_IV</v>
      </c>
      <c r="R1258" s="11" t="n">
        <v>2</v>
      </c>
      <c r="S1258" s="11" t="n">
        <v>2</v>
      </c>
      <c r="T1258" s="4" t="str">
        <f aca="false">Def_Sistemas_Conectores_Cabos!$C$9</f>
        <v>RG316</v>
      </c>
      <c r="U1258" s="11" t="s">
        <v>137</v>
      </c>
      <c r="V1258" s="13"/>
    </row>
    <row r="1259" customFormat="false" ht="15.75" hidden="false" customHeight="true" outlineLevel="0" collapsed="false">
      <c r="A1259" s="4" t="str">
        <f aca="false">Def_Sistemas_Conectores_Cabos!$A$7</f>
        <v>Timing Linac</v>
      </c>
      <c r="B1259" s="5" t="str">
        <f aca="false">Datas_Entregas!$A$8</f>
        <v>Finalização LINAC</v>
      </c>
      <c r="C1259" s="6" t="str">
        <f aca="false" t="array" ref="C1259:C1259">INDEX(Datas_Entregas!$B$2:$B$100, MATCH(B1259, Datas_Entregas!$A$2:$A$100, 0), 1)</f>
        <v>?</v>
      </c>
      <c r="D1259" s="5" t="str">
        <f aca="false">Def_Status_Montagem!$A$6</f>
        <v>Instalado versão final / Falta Etiqueta</v>
      </c>
      <c r="E1259" s="4" t="str">
        <f aca="false">Def_Status_Montagem!$B$5</f>
        <v>DIG</v>
      </c>
      <c r="F1259" s="7" t="str">
        <f aca="false" t="array" ref="F1259:F1259">INDEX(Def_Instancias_Equipamentos!$F$2:$F$1224, MATCH(K1259, Def_Instancias_Equipamentos!$D$2:$D$1224, 0), 1)</f>
        <v>Sala Racks do LINAC</v>
      </c>
      <c r="G1259" s="8" t="str">
        <f aca="false" t="array" ref="G1259:G1259">INDEX(Def_Instancias_Equipamentos!$F$2:$F$1224, MATCH(L1259, Def_Instancias_Equipamentos!$D$2:$D$1224, 0), 1)</f>
        <v>Sala Racks do LINAC</v>
      </c>
      <c r="H1259" s="7" t="str">
        <f aca="false" t="array" ref="H1259:H1259">INDEX(Def_Instancias_Equipamentos!$E$2:$E$1224, MATCH(K1259, Def_Instancias_Equipamentos!$D$2:$D$1224, 0), 1)</f>
        <v>LA-BIH01RACK2</v>
      </c>
      <c r="I1259" s="8" t="str">
        <f aca="false" t="array" ref="I1259:I1259">INDEX(Def_Instancias_Equipamentos!$E$2:$E$1224, MATCH(L1259, Def_Instancias_Equipamentos!$D$2:$D$1224, 0), 1)</f>
        <v>LA-BIH01RACK2</v>
      </c>
      <c r="J1259" s="8" t="str">
        <f aca="false">IF(H1259=I1259, "INTERNO", "EXTERNO")</f>
        <v>INTERNO</v>
      </c>
      <c r="K1259" s="9" t="str">
        <f aca="false">Def_Instancias_Equipamentos!$D$73</f>
        <v>LA-BIH01RACK2:TI-EVE</v>
      </c>
      <c r="L1259" s="4" t="str">
        <f aca="false">Def_Instancias_Equipamentos!$D$211</f>
        <v>LA-BIH01RACK2:DI-Osc</v>
      </c>
      <c r="M1259" s="10" t="s">
        <v>30</v>
      </c>
      <c r="N1259" s="11" t="s">
        <v>25</v>
      </c>
      <c r="O1259" s="9" t="str">
        <f aca="false">Def_Sistemas_Conectores_Cabos!$B$12</f>
        <v>Lemo 00.250</v>
      </c>
      <c r="P1259" s="4" t="str">
        <f aca="false">Def_Sistemas_Conectores_Cabos!$B$12</f>
        <v>Lemo 00.250</v>
      </c>
      <c r="Q1259" s="8" t="str">
        <f aca="false">K1259&amp;"/"&amp;M1259&amp;CHAR(10)&amp;L1259&amp;"/"&amp;N1259</f>
        <v>LA-BIH01RACK2:TI-EVE/OUT2
LA-BIH01RACK2:DI-Osc/Trig_in</v>
      </c>
      <c r="R1259" s="11" t="n">
        <v>2</v>
      </c>
      <c r="S1259" s="11" t="n">
        <v>2</v>
      </c>
      <c r="T1259" s="4" t="str">
        <f aca="false">Def_Sistemas_Conectores_Cabos!$C$9</f>
        <v>RG316</v>
      </c>
      <c r="U1259" s="11" t="s">
        <v>138</v>
      </c>
      <c r="V1259" s="13"/>
    </row>
    <row r="1260" customFormat="false" ht="15.75" hidden="false" customHeight="true" outlineLevel="0" collapsed="false">
      <c r="A1260" s="4" t="str">
        <f aca="false">Def_Sistemas_Conectores_Cabos!$A$7</f>
        <v>Timing Linac</v>
      </c>
      <c r="B1260" s="5" t="str">
        <f aca="false">Datas_Entregas!$A$8</f>
        <v>Finalização LINAC</v>
      </c>
      <c r="C1260" s="6" t="str">
        <f aca="false" t="array" ref="C1260:C1260">INDEX(Datas_Entregas!$B$2:$B$100, MATCH(B1260, Datas_Entregas!$A$2:$A$100, 0), 1)</f>
        <v>?</v>
      </c>
      <c r="D1260" s="5" t="str">
        <f aca="false">Def_Status_Montagem!$A$6</f>
        <v>Instalado versão final / Falta Etiqueta</v>
      </c>
      <c r="E1260" s="4" t="str">
        <f aca="false">Def_Status_Montagem!$B$5</f>
        <v>DIG</v>
      </c>
      <c r="F1260" s="7" t="str">
        <f aca="false" t="array" ref="F1260:F1260">INDEX(Def_Instancias_Equipamentos!$F$2:$F$1224, MATCH(K1260, Def_Instancias_Equipamentos!$D$2:$D$1224, 0), 1)</f>
        <v>Sala Racks do LINAC</v>
      </c>
      <c r="G1260" s="8" t="str">
        <f aca="false" t="array" ref="G1260:G1260">INDEX(Def_Instancias_Equipamentos!$F$2:$F$1224, MATCH(L1260, Def_Instancias_Equipamentos!$D$2:$D$1224, 0), 1)</f>
        <v>Sala Racks do LINAC</v>
      </c>
      <c r="H1260" s="7" t="str">
        <f aca="false" t="array" ref="H1260:H1260">INDEX(Def_Instancias_Equipamentos!$E$2:$E$1224, MATCH(K1260, Def_Instancias_Equipamentos!$D$2:$D$1224, 0), 1)</f>
        <v>LA-BIH01RACK2</v>
      </c>
      <c r="I1260" s="8" t="str">
        <f aca="false" t="array" ref="I1260:I1260">INDEX(Def_Instancias_Equipamentos!$E$2:$E$1224, MATCH(L1260, Def_Instancias_Equipamentos!$D$2:$D$1224, 0), 1)</f>
        <v>LA-BIH01RACK2</v>
      </c>
      <c r="J1260" s="8" t="str">
        <f aca="false">IF(H1260=I1260, "INTERNO", "EXTERNO")</f>
        <v>INTERNO</v>
      </c>
      <c r="K1260" s="9" t="str">
        <f aca="false">Def_Instancias_Equipamentos!$D$73</f>
        <v>LA-BIH01RACK2:TI-EVE</v>
      </c>
      <c r="L1260" s="4" t="str">
        <f aca="false">Def_Instancias_Equipamentos!$D$211</f>
        <v>LA-BIH01RACK2:DI-Osc</v>
      </c>
      <c r="M1260" s="10" t="s">
        <v>139</v>
      </c>
      <c r="N1260" s="11" t="s">
        <v>25</v>
      </c>
      <c r="O1260" s="9" t="str">
        <f aca="false">Def_Sistemas_Conectores_Cabos!$B$12</f>
        <v>Lemo 00.250</v>
      </c>
      <c r="P1260" s="4" t="str">
        <f aca="false">Def_Sistemas_Conectores_Cabos!$B$12</f>
        <v>Lemo 00.250</v>
      </c>
      <c r="Q1260" s="8" t="str">
        <f aca="false">K1260&amp;"/"&amp;M1260&amp;CHAR(10)&amp;L1260&amp;"/"&amp;N1260</f>
        <v>LA-BIH01RACK2:TI-EVE/OUT3
LA-BIH01RACK2:DI-Osc/Trig_in</v>
      </c>
      <c r="R1260" s="11" t="n">
        <v>2</v>
      </c>
      <c r="S1260" s="11" t="n">
        <v>2</v>
      </c>
      <c r="T1260" s="4" t="str">
        <f aca="false">Def_Sistemas_Conectores_Cabos!$C$9</f>
        <v>RG316</v>
      </c>
      <c r="U1260" s="11" t="s">
        <v>140</v>
      </c>
      <c r="V1260" s="13"/>
    </row>
    <row r="1261" customFormat="false" ht="15.75" hidden="false" customHeight="true" outlineLevel="0" collapsed="false">
      <c r="A1261" s="4" t="str">
        <f aca="false">Def_Sistemas_Conectores_Cabos!$A$6</f>
        <v>Timing Diagnóstico</v>
      </c>
      <c r="B1261" s="5" t="str">
        <f aca="false">Datas_Entregas!$A$3</f>
        <v>BTS/Anel</v>
      </c>
      <c r="C1261" s="6" t="n">
        <f aca="false" t="array" ref="C1261:C1261">INDEX(Datas_Entregas!$B$2:$B$100, MATCH(B1261, Datas_Entregas!$A$2:$A$100, 0), 1)</f>
        <v>43296</v>
      </c>
      <c r="D1261" s="5" t="str">
        <f aca="false">Def_Status_Montagem!$A$3</f>
        <v>Verficado - Pronto para Produção</v>
      </c>
      <c r="E1261" s="4" t="str">
        <f aca="false">Def_Status_Montagem!$B$4</f>
        <v>Contratada (inclui etiqueta)</v>
      </c>
      <c r="F1261" s="7" t="str">
        <f aca="false" t="array" ref="F1261:F1261">INDEX(Def_Instancias_Equipamentos!$F$2:$F$1224, MATCH(K1261, Def_Instancias_Equipamentos!$D$2:$D$1224, 0), 1)</f>
        <v>Sala Racks 18 parte 1</v>
      </c>
      <c r="G1261" s="8" t="str">
        <f aca="false" t="array" ref="G1261:G1261">INDEX(Def_Instancias_Equipamentos!$F$2:$F$1224, MATCH(L1261, Def_Instancias_Equipamentos!$D$2:$D$1224, 0), 1)</f>
        <v>Sala Racks 18 parte 1</v>
      </c>
      <c r="H1261" s="7" t="str">
        <f aca="false" t="array" ref="H1261:H1261">INDEX(Def_Instancias_Equipamentos!$E$2:$E$1224, MATCH(K1261, Def_Instancias_Equipamentos!$D$2:$D$1224, 0), 1)</f>
        <v>IA-18RaDiag04</v>
      </c>
      <c r="I1261" s="8" t="str">
        <f aca="false" t="array" ref="I1261:I1261">INDEX(Def_Instancias_Equipamentos!$E$2:$E$1224, MATCH(L1261, Def_Instancias_Equipamentos!$D$2:$D$1224, 0), 1)</f>
        <v>IA-18RaDiag04</v>
      </c>
      <c r="J1261" s="8" t="str">
        <f aca="false">IF(H1261=I1261, "INTERNO", "EXTERNO")</f>
        <v>INTERNO</v>
      </c>
      <c r="K1261" s="9" t="str">
        <f aca="false">Def_Instancias_Equipamentos!$D$79</f>
        <v>IA-18RaDiag04:TI-EVE</v>
      </c>
      <c r="L1261" s="4" t="str">
        <f aca="false">Def_Instancias_Equipamentos!$D$219</f>
        <v>BO-Glob:DI-TuneProc-V</v>
      </c>
      <c r="M1261" s="10" t="s">
        <v>20</v>
      </c>
      <c r="N1261" s="11" t="s">
        <v>25</v>
      </c>
      <c r="O1261" s="9" t="str">
        <f aca="false">Def_Sistemas_Conectores_Cabos!$B$12</f>
        <v>Lemo 00.250</v>
      </c>
      <c r="P1261" s="4" t="str">
        <f aca="false">Def_Sistemas_Conectores_Cabos!$B$9</f>
        <v>BNC 50-ohm</v>
      </c>
      <c r="Q1261" s="8" t="str">
        <f aca="false">K1261&amp;"/"&amp;M1261&amp;CHAR(10)&amp;L1261&amp;"/"&amp;N1261</f>
        <v>IA-18RaDiag04:TI-EVE/OUT1
BO-Glob:DI-TuneProc-V/Trig_in</v>
      </c>
      <c r="R1261" s="12" t="n">
        <v>2</v>
      </c>
      <c r="S1261" s="12" t="n">
        <v>2</v>
      </c>
      <c r="T1261" s="4" t="str">
        <f aca="false">Def_Sistemas_Conectores_Cabos!$C$9</f>
        <v>RG316</v>
      </c>
      <c r="U1261" s="11" t="s">
        <v>29</v>
      </c>
      <c r="V1261" s="13"/>
    </row>
    <row r="1262" customFormat="false" ht="15.75" hidden="true" customHeight="true" outlineLevel="0" collapsed="false">
      <c r="A1262" s="4" t="str">
        <f aca="false">Def_Sistemas_Conectores_Cabos!$A$6</f>
        <v>Timing Diagnóstico</v>
      </c>
      <c r="B1262" s="5" t="str">
        <f aca="false">Datas_Entregas!$A$2</f>
        <v>Booster/LTB</v>
      </c>
      <c r="C1262" s="6" t="n">
        <f aca="false" t="array" ref="C1262:C1262">INDEX(Datas_Entregas!$B$2:$B$100, MATCH(B1262, Datas_Entregas!$A$2:$A$100, 0), 1)</f>
        <v>43266</v>
      </c>
      <c r="D1262" s="5" t="str">
        <f aca="false">Def_Status_Montagem!$A$3</f>
        <v>Verficado - Pronto para Produção</v>
      </c>
      <c r="E1262" s="4" t="str">
        <f aca="false">Def_Status_Montagem!$B$3</f>
        <v>Contratada / Etiqueta pelo DIG</v>
      </c>
      <c r="F1262" s="7" t="str">
        <f aca="false" t="array" ref="F1262:F1262">INDEX(Def_Instancias_Equipamentos!$F$2:$F$1224, MATCH(K1262, Def_Instancias_Equipamentos!$D$2:$D$1224, 0), 1)</f>
        <v>Sala Racks 19&amp;20</v>
      </c>
      <c r="G1262" s="8" t="str">
        <f aca="false" t="array" ref="G1262:G1262">INDEX(Def_Instancias_Equipamentos!$F$2:$F$1224, MATCH(L1262, Def_Instancias_Equipamentos!$D$2:$D$1224, 0), 1)</f>
        <v>Sala Racks 19&amp;20</v>
      </c>
      <c r="H1262" s="7" t="str">
        <f aca="false" t="array" ref="H1262:H1262">INDEX(Def_Instancias_Equipamentos!$E$2:$E$1224, MATCH(K1262, Def_Instancias_Equipamentos!$D$2:$D$1224, 0), 1)</f>
        <v>IA-20RaDiag01</v>
      </c>
      <c r="I1262" s="8" t="str">
        <f aca="false" t="array" ref="I1262:I1262">INDEX(Def_Instancias_Equipamentos!$E$2:$E$1224, MATCH(L1262, Def_Instancias_Equipamentos!$D$2:$D$1224, 0), 1)</f>
        <v>IA-20RaDiag01</v>
      </c>
      <c r="J1262" s="8" t="str">
        <f aca="false">IF(H1262=I1262, "INTERNO", "EXTERNO")</f>
        <v>INTERNO</v>
      </c>
      <c r="K1262" s="9" t="str">
        <f aca="false">Def_Instancias_Equipamentos!$D$118</f>
        <v>IA-20RaDiag01:TI-OEMultPOF-1</v>
      </c>
      <c r="L1262" s="4" t="str">
        <f aca="false">Def_Instancias_Equipamentos!$D$122</f>
        <v>TB-02:DI-ICTSigCond</v>
      </c>
      <c r="M1262" s="10" t="s">
        <v>42</v>
      </c>
      <c r="N1262" s="11" t="s">
        <v>25</v>
      </c>
      <c r="O1262" s="9" t="str">
        <f aca="false">Def_Sistemas_Conectores_Cabos!$B$9</f>
        <v>BNC 50-ohm</v>
      </c>
      <c r="P1262" s="4" t="str">
        <f aca="false">Def_Sistemas_Conectores_Cabos!$B$9</f>
        <v>BNC 50-ohm</v>
      </c>
      <c r="Q1262" s="8" t="str">
        <f aca="false">K1262&amp;"/"&amp;M1262&amp;CHAR(10)&amp;L1262&amp;"/"&amp;N1262</f>
        <v>IA-20RaDiag01:TI-OEMultPOF-1/OUT-1
TB-02:DI-ICTSigCond/Trig_in</v>
      </c>
      <c r="R1262" s="18" t="n">
        <v>0.5</v>
      </c>
      <c r="S1262" s="18" t="n">
        <v>0.5</v>
      </c>
      <c r="T1262" s="4" t="str">
        <f aca="false">Def_Sistemas_Conectores_Cabos!$C$10</f>
        <v>LMR-195</v>
      </c>
      <c r="U1262" s="11" t="s">
        <v>141</v>
      </c>
      <c r="V1262" s="13"/>
    </row>
    <row r="1263" customFormat="false" ht="15.75" hidden="true" customHeight="true" outlineLevel="0" collapsed="false">
      <c r="A1263" s="4" t="str">
        <f aca="false">Def_Sistemas_Conectores_Cabos!$A$6</f>
        <v>Timing Diagnóstico</v>
      </c>
      <c r="B1263" s="5" t="str">
        <f aca="false">Datas_Entregas!$A$2</f>
        <v>Booster/LTB</v>
      </c>
      <c r="C1263" s="6" t="n">
        <f aca="false" t="array" ref="C1263:C1263">INDEX(Datas_Entregas!$B$2:$B$100, MATCH(B1263, Datas_Entregas!$A$2:$A$100, 0), 1)</f>
        <v>43266</v>
      </c>
      <c r="D1263" s="5" t="str">
        <f aca="false">Def_Status_Montagem!$A$3</f>
        <v>Verficado - Pronto para Produção</v>
      </c>
      <c r="E1263" s="4" t="str">
        <f aca="false">Def_Status_Montagem!$B$3</f>
        <v>Contratada / Etiqueta pelo DIG</v>
      </c>
      <c r="F1263" s="7" t="str">
        <f aca="false" t="array" ref="F1263:F1263">INDEX(Def_Instancias_Equipamentos!$F$2:$F$1224, MATCH(K1263, Def_Instancias_Equipamentos!$D$2:$D$1224, 0), 1)</f>
        <v>Sala Racks 19&amp;20</v>
      </c>
      <c r="G1263" s="8" t="str">
        <f aca="false" t="array" ref="G1263:G1263">INDEX(Def_Instancias_Equipamentos!$F$2:$F$1224, MATCH(L1263, Def_Instancias_Equipamentos!$D$2:$D$1224, 0), 1)</f>
        <v>Sala Racks 19&amp;20</v>
      </c>
      <c r="H1263" s="7" t="str">
        <f aca="false" t="array" ref="H1263:H1263">INDEX(Def_Instancias_Equipamentos!$E$2:$E$1224, MATCH(K1263, Def_Instancias_Equipamentos!$D$2:$D$1224, 0), 1)</f>
        <v>IA-20RaDiag01</v>
      </c>
      <c r="I1263" s="8" t="str">
        <f aca="false" t="array" ref="I1263:I1263">INDEX(Def_Instancias_Equipamentos!$E$2:$E$1224, MATCH(L1263, Def_Instancias_Equipamentos!$D$2:$D$1224, 0), 1)</f>
        <v>IA-20RaDiag01</v>
      </c>
      <c r="J1263" s="8" t="str">
        <f aca="false">IF(H1263=I1263, "INTERNO", "EXTERNO")</f>
        <v>INTERNO</v>
      </c>
      <c r="K1263" s="9" t="str">
        <f aca="false">Def_Instancias_Equipamentos!$D$118</f>
        <v>IA-20RaDiag01:TI-OEMultPOF-1</v>
      </c>
      <c r="L1263" s="4" t="str">
        <f aca="false">Def_Instancias_Equipamentos!$D$123</f>
        <v>TB-04:DI-ICTSigCond</v>
      </c>
      <c r="M1263" s="10" t="s">
        <v>44</v>
      </c>
      <c r="N1263" s="11" t="s">
        <v>25</v>
      </c>
      <c r="O1263" s="9" t="str">
        <f aca="false">Def_Sistemas_Conectores_Cabos!$B$9</f>
        <v>BNC 50-ohm</v>
      </c>
      <c r="P1263" s="4" t="str">
        <f aca="false">Def_Sistemas_Conectores_Cabos!$B$9</f>
        <v>BNC 50-ohm</v>
      </c>
      <c r="Q1263" s="8" t="str">
        <f aca="false">K1263&amp;"/"&amp;M1263&amp;CHAR(10)&amp;L1263&amp;"/"&amp;N1263</f>
        <v>IA-20RaDiag01:TI-OEMultPOF-1/OUT-2
TB-04:DI-ICTSigCond/Trig_in</v>
      </c>
      <c r="R1263" s="18" t="n">
        <v>0.5</v>
      </c>
      <c r="S1263" s="18" t="n">
        <v>0.5</v>
      </c>
      <c r="T1263" s="4" t="str">
        <f aca="false">Def_Sistemas_Conectores_Cabos!$C$10</f>
        <v>LMR-195</v>
      </c>
      <c r="U1263" s="11" t="s">
        <v>141</v>
      </c>
      <c r="V1263" s="13"/>
    </row>
    <row r="1264" customFormat="false" ht="15.75" hidden="true" customHeight="true" outlineLevel="0" collapsed="false">
      <c r="A1264" s="4" t="str">
        <f aca="false">Def_Sistemas_Conectores_Cabos!$A$6</f>
        <v>Timing Diagnóstico</v>
      </c>
      <c r="B1264" s="5" t="str">
        <f aca="false">Datas_Entregas!$A$2</f>
        <v>Booster/LTB</v>
      </c>
      <c r="C1264" s="6" t="n">
        <f aca="false" t="array" ref="C1264:C1264">INDEX(Datas_Entregas!$B$2:$B$100, MATCH(B1264, Datas_Entregas!$A$2:$A$100, 0), 1)</f>
        <v>43266</v>
      </c>
      <c r="D1264" s="5" t="str">
        <f aca="false">Def_Status_Montagem!$A$3</f>
        <v>Verficado - Pronto para Produção</v>
      </c>
      <c r="E1264" s="4" t="str">
        <f aca="false">Def_Status_Montagem!$B$3</f>
        <v>Contratada / Etiqueta pelo DIG</v>
      </c>
      <c r="F1264" s="7" t="str">
        <f aca="false" t="array" ref="F1264:F1264">INDEX(Def_Instancias_Equipamentos!$F$2:$F$1224, MATCH(K1264, Def_Instancias_Equipamentos!$D$2:$D$1224, 0), 1)</f>
        <v>Sala Racks 19&amp;20</v>
      </c>
      <c r="G1264" s="8" t="str">
        <f aca="false" t="array" ref="G1264:G1264">INDEX(Def_Instancias_Equipamentos!$F$2:$F$1224, MATCH(L1264, Def_Instancias_Equipamentos!$D$2:$D$1224, 0), 1)</f>
        <v>Sala Racks 19&amp;20</v>
      </c>
      <c r="H1264" s="7" t="str">
        <f aca="false" t="array" ref="H1264:H1264">INDEX(Def_Instancias_Equipamentos!$E$2:$E$1224, MATCH(K1264, Def_Instancias_Equipamentos!$D$2:$D$1224, 0), 1)</f>
        <v>IA-20RaDiag01</v>
      </c>
      <c r="I1264" s="8" t="str">
        <f aca="false" t="array" ref="I1264:I1264">INDEX(Def_Instancias_Equipamentos!$E$2:$E$1224, MATCH(L1264, Def_Instancias_Equipamentos!$D$2:$D$1224, 0), 1)</f>
        <v>IA-20RaDiag01</v>
      </c>
      <c r="J1264" s="8" t="str">
        <f aca="false">IF(H1264=I1264, "INTERNO", "EXTERNO")</f>
        <v>INTERNO</v>
      </c>
      <c r="K1264" s="9" t="str">
        <f aca="false">Def_Instancias_Equipamentos!$D$118</f>
        <v>IA-20RaDiag01:TI-OEMultPOF-1</v>
      </c>
      <c r="L1264" s="4" t="str">
        <f aca="false">Def_Instancias_Equipamentos!$D$124</f>
        <v>TS-01:DI-ICTSigCond</v>
      </c>
      <c r="M1264" s="10" t="s">
        <v>47</v>
      </c>
      <c r="N1264" s="11" t="s">
        <v>25</v>
      </c>
      <c r="O1264" s="9" t="str">
        <f aca="false">Def_Sistemas_Conectores_Cabos!$B$9</f>
        <v>BNC 50-ohm</v>
      </c>
      <c r="P1264" s="4" t="str">
        <f aca="false">Def_Sistemas_Conectores_Cabos!$B$9</f>
        <v>BNC 50-ohm</v>
      </c>
      <c r="Q1264" s="8" t="str">
        <f aca="false">K1264&amp;"/"&amp;M1264&amp;CHAR(10)&amp;L1264&amp;"/"&amp;N1264</f>
        <v>IA-20RaDiag01:TI-OEMultPOF-1/OUT-3
TS-01:DI-ICTSigCond/Trig_in</v>
      </c>
      <c r="R1264" s="18" t="n">
        <v>0.5</v>
      </c>
      <c r="S1264" s="18" t="n">
        <v>0.5</v>
      </c>
      <c r="T1264" s="4" t="str">
        <f aca="false">Def_Sistemas_Conectores_Cabos!$C$10</f>
        <v>LMR-195</v>
      </c>
      <c r="U1264" s="11" t="s">
        <v>141</v>
      </c>
      <c r="V1264" s="13"/>
    </row>
    <row r="1265" customFormat="false" ht="15.75" hidden="true" customHeight="true" outlineLevel="0" collapsed="false">
      <c r="A1265" s="4" t="str">
        <f aca="false">Def_Sistemas_Conectores_Cabos!$A$6</f>
        <v>Timing Diagnóstico</v>
      </c>
      <c r="B1265" s="5" t="str">
        <f aca="false">Datas_Entregas!$A$2</f>
        <v>Booster/LTB</v>
      </c>
      <c r="C1265" s="6" t="n">
        <f aca="false" t="array" ref="C1265:C1265">INDEX(Datas_Entregas!$B$2:$B$100, MATCH(B1265, Datas_Entregas!$A$2:$A$100, 0), 1)</f>
        <v>43266</v>
      </c>
      <c r="D1265" s="5" t="str">
        <f aca="false">Def_Status_Montagem!$A$3</f>
        <v>Verficado - Pronto para Produção</v>
      </c>
      <c r="E1265" s="4" t="str">
        <f aca="false">Def_Status_Montagem!$B$3</f>
        <v>Contratada / Etiqueta pelo DIG</v>
      </c>
      <c r="F1265" s="7" t="str">
        <f aca="false" t="array" ref="F1265:F1265">INDEX(Def_Instancias_Equipamentos!$F$2:$F$1224, MATCH(K1265, Def_Instancias_Equipamentos!$D$2:$D$1224, 0), 1)</f>
        <v>Sala Racks 19&amp;20</v>
      </c>
      <c r="G1265" s="8" t="str">
        <f aca="false" t="array" ref="G1265:G1265">INDEX(Def_Instancias_Equipamentos!$F$2:$F$1224, MATCH(L1265, Def_Instancias_Equipamentos!$D$2:$D$1224, 0), 1)</f>
        <v>Sala Racks 19&amp;20</v>
      </c>
      <c r="H1265" s="7" t="str">
        <f aca="false" t="array" ref="H1265:H1265">INDEX(Def_Instancias_Equipamentos!$E$2:$E$1224, MATCH(K1265, Def_Instancias_Equipamentos!$D$2:$D$1224, 0), 1)</f>
        <v>IA-20RaDiag01</v>
      </c>
      <c r="I1265" s="8" t="str">
        <f aca="false" t="array" ref="I1265:I1265">INDEX(Def_Instancias_Equipamentos!$E$2:$E$1224, MATCH(L1265, Def_Instancias_Equipamentos!$D$2:$D$1224, 0), 1)</f>
        <v>IA-20RaDiag01</v>
      </c>
      <c r="J1265" s="8" t="str">
        <f aca="false">IF(H1265=I1265, "INTERNO", "EXTERNO")</f>
        <v>INTERNO</v>
      </c>
      <c r="K1265" s="9" t="str">
        <f aca="false">Def_Instancias_Equipamentos!$D$118</f>
        <v>IA-20RaDiag01:TI-OEMultPOF-1</v>
      </c>
      <c r="L1265" s="4" t="str">
        <f aca="false">Def_Instancias_Equipamentos!$D$125</f>
        <v>TS-04:DI-ICTSigCond</v>
      </c>
      <c r="M1265" s="10" t="s">
        <v>90</v>
      </c>
      <c r="N1265" s="11" t="s">
        <v>25</v>
      </c>
      <c r="O1265" s="9" t="str">
        <f aca="false">Def_Sistemas_Conectores_Cabos!$B$9</f>
        <v>BNC 50-ohm</v>
      </c>
      <c r="P1265" s="4" t="str">
        <f aca="false">Def_Sistemas_Conectores_Cabos!$B$9</f>
        <v>BNC 50-ohm</v>
      </c>
      <c r="Q1265" s="8" t="str">
        <f aca="false">K1265&amp;"/"&amp;M1265&amp;CHAR(10)&amp;L1265&amp;"/"&amp;N1265</f>
        <v>IA-20RaDiag01:TI-OEMultPOF-1/OUT-4
TS-04:DI-ICTSigCond/Trig_in</v>
      </c>
      <c r="R1265" s="18" t="n">
        <v>0.5</v>
      </c>
      <c r="S1265" s="18" t="n">
        <v>0.5</v>
      </c>
      <c r="T1265" s="4" t="str">
        <f aca="false">Def_Sistemas_Conectores_Cabos!$C$10</f>
        <v>LMR-195</v>
      </c>
      <c r="U1265" s="11" t="s">
        <v>141</v>
      </c>
      <c r="V1265" s="13"/>
    </row>
    <row r="1266" customFormat="false" ht="15.75" hidden="true" customHeight="true" outlineLevel="0" collapsed="false">
      <c r="A1266" s="4" t="str">
        <f aca="false">Def_Sistemas_Conectores_Cabos!$A$6</f>
        <v>Timing Diagnóstico</v>
      </c>
      <c r="B1266" s="5" t="str">
        <f aca="false">Datas_Entregas!$A$2</f>
        <v>Booster/LTB</v>
      </c>
      <c r="C1266" s="6" t="n">
        <f aca="false" t="array" ref="C1266:C1266">INDEX(Datas_Entregas!$B$2:$B$100, MATCH(B1266, Datas_Entregas!$A$2:$A$100, 0), 1)</f>
        <v>43266</v>
      </c>
      <c r="D1266" s="5" t="str">
        <f aca="false">Def_Status_Montagem!$A$3</f>
        <v>Verficado - Pronto para Produção</v>
      </c>
      <c r="E1266" s="4" t="str">
        <f aca="false">Def_Status_Montagem!$B$3</f>
        <v>Contratada / Etiqueta pelo DIG</v>
      </c>
      <c r="F1266" s="7" t="str">
        <f aca="false" t="array" ref="F1266:F1266">INDEX(Def_Instancias_Equipamentos!$F$2:$F$1224, MATCH(K1266, Def_Instancias_Equipamentos!$D$2:$D$1224, 0), 1)</f>
        <v>Sala Racks 19&amp;20</v>
      </c>
      <c r="G1266" s="8" t="str">
        <f aca="false" t="array" ref="G1266:G1266">INDEX(Def_Instancias_Equipamentos!$F$2:$F$1224, MATCH(L1266, Def_Instancias_Equipamentos!$D$2:$D$1224, 0), 1)</f>
        <v>Sala Racks 19&amp;20</v>
      </c>
      <c r="H1266" s="7" t="str">
        <f aca="false" t="array" ref="H1266:H1266">INDEX(Def_Instancias_Equipamentos!$E$2:$E$1224, MATCH(K1266, Def_Instancias_Equipamentos!$D$2:$D$1224, 0), 1)</f>
        <v>IA-20RaDiag01</v>
      </c>
      <c r="I1266" s="8" t="str">
        <f aca="false" t="array" ref="I1266:I1266">INDEX(Def_Instancias_Equipamentos!$E$2:$E$1224, MATCH(L1266, Def_Instancias_Equipamentos!$D$2:$D$1224, 0), 1)</f>
        <v>IA-20RaDiag01</v>
      </c>
      <c r="J1266" s="8" t="str">
        <f aca="false">IF(H1266=I1266, "INTERNO", "EXTERNO")</f>
        <v>INTERNO</v>
      </c>
      <c r="K1266" s="9" t="str">
        <f aca="false">Def_Instancias_Equipamentos!$D$119</f>
        <v>IA-20RaDiag01:TI-OEMultPOF-2</v>
      </c>
      <c r="L1266" s="4" t="str">
        <f aca="false">Def_Instancias_Equipamentos!$D$128</f>
        <v>TB-02:DI-ICTDig</v>
      </c>
      <c r="M1266" s="10" t="s">
        <v>42</v>
      </c>
      <c r="N1266" s="11" t="s">
        <v>25</v>
      </c>
      <c r="O1266" s="9" t="str">
        <f aca="false">Def_Sistemas_Conectores_Cabos!$B$9</f>
        <v>BNC 50-ohm</v>
      </c>
      <c r="P1266" s="4" t="str">
        <f aca="false">Def_Sistemas_Conectores_Cabos!$B$9</f>
        <v>BNC 50-ohm</v>
      </c>
      <c r="Q1266" s="8" t="str">
        <f aca="false">K1266&amp;"/"&amp;M1266&amp;CHAR(10)&amp;L1266&amp;"/"&amp;N1266</f>
        <v>IA-20RaDiag01:TI-OEMultPOF-2/OUT-1
TB-02:DI-ICTDig/Trig_in</v>
      </c>
      <c r="R1266" s="18" t="n">
        <v>0.5</v>
      </c>
      <c r="S1266" s="18" t="n">
        <v>0.5</v>
      </c>
      <c r="T1266" s="4" t="str">
        <f aca="false">Def_Sistemas_Conectores_Cabos!$C$10</f>
        <v>LMR-195</v>
      </c>
      <c r="U1266" s="11" t="s">
        <v>141</v>
      </c>
      <c r="V1266" s="13"/>
    </row>
    <row r="1267" customFormat="false" ht="15.75" hidden="true" customHeight="true" outlineLevel="0" collapsed="false">
      <c r="A1267" s="4" t="str">
        <f aca="false">Def_Sistemas_Conectores_Cabos!$A$6</f>
        <v>Timing Diagnóstico</v>
      </c>
      <c r="B1267" s="5" t="str">
        <f aca="false">Datas_Entregas!$A$2</f>
        <v>Booster/LTB</v>
      </c>
      <c r="C1267" s="6" t="n">
        <f aca="false" t="array" ref="C1267:C1267">INDEX(Datas_Entregas!$B$2:$B$100, MATCH(B1267, Datas_Entregas!$A$2:$A$100, 0), 1)</f>
        <v>43266</v>
      </c>
      <c r="D1267" s="5" t="str">
        <f aca="false">Def_Status_Montagem!$A$3</f>
        <v>Verficado - Pronto para Produção</v>
      </c>
      <c r="E1267" s="4" t="str">
        <f aca="false">Def_Status_Montagem!$B$3</f>
        <v>Contratada / Etiqueta pelo DIG</v>
      </c>
      <c r="F1267" s="7" t="str">
        <f aca="false" t="array" ref="F1267:F1267">INDEX(Def_Instancias_Equipamentos!$F$2:$F$1224, MATCH(K1267, Def_Instancias_Equipamentos!$D$2:$D$1224, 0), 1)</f>
        <v>Sala Racks 19&amp;20</v>
      </c>
      <c r="G1267" s="8" t="str">
        <f aca="false" t="array" ref="G1267:G1267">INDEX(Def_Instancias_Equipamentos!$F$2:$F$1224, MATCH(L1267, Def_Instancias_Equipamentos!$D$2:$D$1224, 0), 1)</f>
        <v>Sala Racks 19&amp;20</v>
      </c>
      <c r="H1267" s="7" t="str">
        <f aca="false" t="array" ref="H1267:H1267">INDEX(Def_Instancias_Equipamentos!$E$2:$E$1224, MATCH(K1267, Def_Instancias_Equipamentos!$D$2:$D$1224, 0), 1)</f>
        <v>IA-20RaDiag01</v>
      </c>
      <c r="I1267" s="8" t="str">
        <f aca="false" t="array" ref="I1267:I1267">INDEX(Def_Instancias_Equipamentos!$E$2:$E$1224, MATCH(L1267, Def_Instancias_Equipamentos!$D$2:$D$1224, 0), 1)</f>
        <v>IA-20RaDiag01</v>
      </c>
      <c r="J1267" s="8" t="str">
        <f aca="false">IF(H1267=I1267, "INTERNO", "EXTERNO")</f>
        <v>INTERNO</v>
      </c>
      <c r="K1267" s="9" t="str">
        <f aca="false">Def_Instancias_Equipamentos!$D$119</f>
        <v>IA-20RaDiag01:TI-OEMultPOF-2</v>
      </c>
      <c r="L1267" s="4" t="str">
        <f aca="false">Def_Instancias_Equipamentos!$D$129</f>
        <v>TB-04:DI-ICTDig</v>
      </c>
      <c r="M1267" s="10" t="s">
        <v>44</v>
      </c>
      <c r="N1267" s="11" t="s">
        <v>25</v>
      </c>
      <c r="O1267" s="9" t="str">
        <f aca="false">Def_Sistemas_Conectores_Cabos!$B$9</f>
        <v>BNC 50-ohm</v>
      </c>
      <c r="P1267" s="4" t="str">
        <f aca="false">Def_Sistemas_Conectores_Cabos!$B$9</f>
        <v>BNC 50-ohm</v>
      </c>
      <c r="Q1267" s="8" t="str">
        <f aca="false">K1267&amp;"/"&amp;M1267&amp;CHAR(10)&amp;L1267&amp;"/"&amp;N1267</f>
        <v>IA-20RaDiag01:TI-OEMultPOF-2/OUT-2
TB-04:DI-ICTDig/Trig_in</v>
      </c>
      <c r="R1267" s="18" t="n">
        <v>0.5</v>
      </c>
      <c r="S1267" s="18" t="n">
        <v>0.5</v>
      </c>
      <c r="T1267" s="4" t="str">
        <f aca="false">Def_Sistemas_Conectores_Cabos!$C$10</f>
        <v>LMR-195</v>
      </c>
      <c r="U1267" s="11" t="s">
        <v>141</v>
      </c>
      <c r="V1267" s="13"/>
    </row>
    <row r="1268" customFormat="false" ht="15.75" hidden="true" customHeight="true" outlineLevel="0" collapsed="false">
      <c r="A1268" s="4" t="str">
        <f aca="false">Def_Sistemas_Conectores_Cabos!$A$6</f>
        <v>Timing Diagnóstico</v>
      </c>
      <c r="B1268" s="5" t="str">
        <f aca="false">Datas_Entregas!$A$2</f>
        <v>Booster/LTB</v>
      </c>
      <c r="C1268" s="6" t="n">
        <f aca="false" t="array" ref="C1268:C1268">INDEX(Datas_Entregas!$B$2:$B$100, MATCH(B1268, Datas_Entregas!$A$2:$A$100, 0), 1)</f>
        <v>43266</v>
      </c>
      <c r="D1268" s="5" t="str">
        <f aca="false">Def_Status_Montagem!$A$3</f>
        <v>Verficado - Pronto para Produção</v>
      </c>
      <c r="E1268" s="4" t="str">
        <f aca="false">Def_Status_Montagem!$B$3</f>
        <v>Contratada / Etiqueta pelo DIG</v>
      </c>
      <c r="F1268" s="7" t="str">
        <f aca="false" t="array" ref="F1268:F1268">INDEX(Def_Instancias_Equipamentos!$F$2:$F$1224, MATCH(K1268, Def_Instancias_Equipamentos!$D$2:$D$1224, 0), 1)</f>
        <v>Sala Racks 19&amp;20</v>
      </c>
      <c r="G1268" s="8" t="str">
        <f aca="false" t="array" ref="G1268:G1268">INDEX(Def_Instancias_Equipamentos!$F$2:$F$1224, MATCH(L1268, Def_Instancias_Equipamentos!$D$2:$D$1224, 0), 1)</f>
        <v>Sala Racks 19&amp;20</v>
      </c>
      <c r="H1268" s="7" t="str">
        <f aca="false" t="array" ref="H1268:H1268">INDEX(Def_Instancias_Equipamentos!$E$2:$E$1224, MATCH(K1268, Def_Instancias_Equipamentos!$D$2:$D$1224, 0), 1)</f>
        <v>IA-20RaDiag01</v>
      </c>
      <c r="I1268" s="8" t="str">
        <f aca="false" t="array" ref="I1268:I1268">INDEX(Def_Instancias_Equipamentos!$E$2:$E$1224, MATCH(L1268, Def_Instancias_Equipamentos!$D$2:$D$1224, 0), 1)</f>
        <v>IA-20RaDiag01</v>
      </c>
      <c r="J1268" s="8" t="str">
        <f aca="false">IF(H1268=I1268, "INTERNO", "EXTERNO")</f>
        <v>INTERNO</v>
      </c>
      <c r="K1268" s="9" t="str">
        <f aca="false">Def_Instancias_Equipamentos!$D$119</f>
        <v>IA-20RaDiag01:TI-OEMultPOF-2</v>
      </c>
      <c r="L1268" s="4" t="str">
        <f aca="false">Def_Instancias_Equipamentos!$D$130</f>
        <v>TS-01:DI-ICTDig</v>
      </c>
      <c r="M1268" s="10" t="s">
        <v>47</v>
      </c>
      <c r="N1268" s="11" t="s">
        <v>25</v>
      </c>
      <c r="O1268" s="9" t="str">
        <f aca="false">Def_Sistemas_Conectores_Cabos!$B$9</f>
        <v>BNC 50-ohm</v>
      </c>
      <c r="P1268" s="4" t="str">
        <f aca="false">Def_Sistemas_Conectores_Cabos!$B$9</f>
        <v>BNC 50-ohm</v>
      </c>
      <c r="Q1268" s="8" t="str">
        <f aca="false">K1268&amp;"/"&amp;M1268&amp;CHAR(10)&amp;L1268&amp;"/"&amp;N1268</f>
        <v>IA-20RaDiag01:TI-OEMultPOF-2/OUT-3
TS-01:DI-ICTDig/Trig_in</v>
      </c>
      <c r="R1268" s="18" t="n">
        <v>0.5</v>
      </c>
      <c r="S1268" s="18" t="n">
        <v>0.5</v>
      </c>
      <c r="T1268" s="4" t="str">
        <f aca="false">Def_Sistemas_Conectores_Cabos!$C$10</f>
        <v>LMR-195</v>
      </c>
      <c r="U1268" s="11" t="s">
        <v>141</v>
      </c>
      <c r="V1268" s="13"/>
    </row>
    <row r="1269" customFormat="false" ht="15.75" hidden="true" customHeight="true" outlineLevel="0" collapsed="false">
      <c r="A1269" s="4" t="str">
        <f aca="false">Def_Sistemas_Conectores_Cabos!$A$6</f>
        <v>Timing Diagnóstico</v>
      </c>
      <c r="B1269" s="5" t="str">
        <f aca="false">Datas_Entregas!$A$2</f>
        <v>Booster/LTB</v>
      </c>
      <c r="C1269" s="6" t="n">
        <f aca="false" t="array" ref="C1269:C1269">INDEX(Datas_Entregas!$B$2:$B$100, MATCH(B1269, Datas_Entregas!$A$2:$A$100, 0), 1)</f>
        <v>43266</v>
      </c>
      <c r="D1269" s="5" t="str">
        <f aca="false">Def_Status_Montagem!$A$3</f>
        <v>Verficado - Pronto para Produção</v>
      </c>
      <c r="E1269" s="4" t="str">
        <f aca="false">Def_Status_Montagem!$B$3</f>
        <v>Contratada / Etiqueta pelo DIG</v>
      </c>
      <c r="F1269" s="7" t="str">
        <f aca="false" t="array" ref="F1269:F1269">INDEX(Def_Instancias_Equipamentos!$F$2:$F$1224, MATCH(K1269, Def_Instancias_Equipamentos!$D$2:$D$1224, 0), 1)</f>
        <v>Sala Racks 19&amp;20</v>
      </c>
      <c r="G1269" s="8" t="str">
        <f aca="false" t="array" ref="G1269:G1269">INDEX(Def_Instancias_Equipamentos!$F$2:$F$1224, MATCH(L1269, Def_Instancias_Equipamentos!$D$2:$D$1224, 0), 1)</f>
        <v>Sala Racks 19&amp;20</v>
      </c>
      <c r="H1269" s="7" t="str">
        <f aca="false" t="array" ref="H1269:H1269">INDEX(Def_Instancias_Equipamentos!$E$2:$E$1224, MATCH(K1269, Def_Instancias_Equipamentos!$D$2:$D$1224, 0), 1)</f>
        <v>IA-20RaDiag01</v>
      </c>
      <c r="I1269" s="8" t="str">
        <f aca="false" t="array" ref="I1269:I1269">INDEX(Def_Instancias_Equipamentos!$E$2:$E$1224, MATCH(L1269, Def_Instancias_Equipamentos!$D$2:$D$1224, 0), 1)</f>
        <v>IA-20RaDiag01</v>
      </c>
      <c r="J1269" s="8" t="str">
        <f aca="false">IF(H1269=I1269, "INTERNO", "EXTERNO")</f>
        <v>INTERNO</v>
      </c>
      <c r="K1269" s="9" t="str">
        <f aca="false">Def_Instancias_Equipamentos!$D$119</f>
        <v>IA-20RaDiag01:TI-OEMultPOF-2</v>
      </c>
      <c r="L1269" s="4" t="str">
        <f aca="false">Def_Instancias_Equipamentos!$D$131</f>
        <v>TS-04:DI-ICTDig</v>
      </c>
      <c r="M1269" s="10" t="s">
        <v>90</v>
      </c>
      <c r="N1269" s="11" t="s">
        <v>25</v>
      </c>
      <c r="O1269" s="9" t="str">
        <f aca="false">Def_Sistemas_Conectores_Cabos!$B$9</f>
        <v>BNC 50-ohm</v>
      </c>
      <c r="P1269" s="4" t="str">
        <f aca="false">Def_Sistemas_Conectores_Cabos!$B$9</f>
        <v>BNC 50-ohm</v>
      </c>
      <c r="Q1269" s="8" t="str">
        <f aca="false">K1269&amp;"/"&amp;M1269&amp;CHAR(10)&amp;L1269&amp;"/"&amp;N1269</f>
        <v>IA-20RaDiag01:TI-OEMultPOF-2/OUT-4
TS-04:DI-ICTDig/Trig_in</v>
      </c>
      <c r="R1269" s="18" t="n">
        <v>0.5</v>
      </c>
      <c r="S1269" s="18" t="n">
        <v>0.5</v>
      </c>
      <c r="T1269" s="4" t="str">
        <f aca="false">Def_Sistemas_Conectores_Cabos!$C$10</f>
        <v>LMR-195</v>
      </c>
      <c r="U1269" s="11" t="s">
        <v>141</v>
      </c>
      <c r="V1269" s="13"/>
    </row>
    <row r="1270" customFormat="false" ht="15.75" hidden="true" customHeight="true" outlineLevel="0" collapsed="false">
      <c r="A1270" s="4" t="str">
        <f aca="false">Def_Sistemas_Conectores_Cabos!$A$6</f>
        <v>Timing Diagnóstico</v>
      </c>
      <c r="B1270" s="5" t="str">
        <f aca="false">Datas_Entregas!$A$3</f>
        <v>BTS/Anel</v>
      </c>
      <c r="C1270" s="6" t="n">
        <f aca="false" t="array" ref="C1270:C1270">INDEX(Datas_Entregas!$B$2:$B$100, MATCH(B1270, Datas_Entregas!$A$2:$A$100, 0), 1)</f>
        <v>43296</v>
      </c>
      <c r="D1270" s="5" t="str">
        <f aca="false">Def_Status_Montagem!$A$4</f>
        <v>Comprado / Esperando entrega</v>
      </c>
      <c r="E1270" s="4" t="str">
        <f aca="false">Def_Status_Montagem!$B$3</f>
        <v>Contratada / Etiqueta pelo DIG</v>
      </c>
      <c r="F1270" s="7" t="str">
        <f aca="false" t="array" ref="F1270:F1270">INDEX(Def_Instancias_Equipamentos!$F$2:$F$1224, MATCH(K1270, Def_Instancias_Equipamentos!$D$2:$D$1224, 0), 1)</f>
        <v>Sala Racks 19&amp;20</v>
      </c>
      <c r="G1270" s="8" t="str">
        <f aca="false" t="array" ref="G1270:G1270">INDEX(Def_Instancias_Equipamentos!$F$2:$F$1224, MATCH(L1270, Def_Instancias_Equipamentos!$D$2:$D$1224, 0), 1)</f>
        <v>Túnel (BTS)</v>
      </c>
      <c r="H1270" s="7" t="str">
        <f aca="false" t="array" ref="H1270:H1270">INDEX(Def_Instancias_Equipamentos!$E$2:$E$1224, MATCH(K1270, Def_Instancias_Equipamentos!$D$2:$D$1224, 0), 1)</f>
        <v>IA-20RaDiag01</v>
      </c>
      <c r="I1270" s="8" t="str">
        <f aca="false" t="array" ref="I1270:I1270">INDEX(Def_Instancias_Equipamentos!$E$2:$E$1224, MATCH(L1270, Def_Instancias_Equipamentos!$D$2:$D$1224, 0), 1)</f>
        <v>TS-01</v>
      </c>
      <c r="J1270" s="8" t="str">
        <f aca="false">IF(H1270=I1270, "INTERNO", "EXTERNO")</f>
        <v>EXTERNO</v>
      </c>
      <c r="K1270" s="9" t="str">
        <f aca="false">Def_Instancias_Equipamentos!$D$86</f>
        <v>IA-20RaDiag01:TI-EVR</v>
      </c>
      <c r="L1270" s="4" t="str">
        <f aca="false">Def_Instancias_Equipamentos!$D$101</f>
        <v>TS-01:TI-OESglSFP</v>
      </c>
      <c r="M1270" s="10" t="s">
        <v>139</v>
      </c>
      <c r="N1270" s="11" t="s">
        <v>28</v>
      </c>
      <c r="O1270" s="14" t="str">
        <f aca="false">Def_Sistemas_Conectores_Cabos!$B$4</f>
        <v>LC simplex</v>
      </c>
      <c r="P1270" s="15" t="str">
        <f aca="false">Def_Sistemas_Conectores_Cabos!$B$4</f>
        <v>LC simplex</v>
      </c>
      <c r="Q1270" s="8" t="str">
        <f aca="false">K1270&amp;"/"&amp;M1270&amp;CHAR(10)&amp;L1270&amp;"/"&amp;N1270</f>
        <v>IA-20RaDiag01:TI-EVR/OUT3
TS-01:TI-OESglSFP/IN_Rx</v>
      </c>
      <c r="R1270" s="11" t="n">
        <v>36</v>
      </c>
      <c r="S1270" s="11" t="n">
        <v>36</v>
      </c>
      <c r="T1270" s="4" t="str">
        <f aca="false">Def_Sistemas_Conectores_Cabos!$C$3</f>
        <v>Fibra OM4 duplex</v>
      </c>
      <c r="U1270" s="11" t="s">
        <v>26</v>
      </c>
      <c r="V1270" s="13"/>
    </row>
    <row r="1271" customFormat="false" ht="15.75" hidden="true" customHeight="true" outlineLevel="0" collapsed="false">
      <c r="A1271" s="4" t="str">
        <f aca="false">Def_Sistemas_Conectores_Cabos!$A$6</f>
        <v>Timing Diagnóstico</v>
      </c>
      <c r="B1271" s="5" t="str">
        <f aca="false">Datas_Entregas!$A$2</f>
        <v>Booster/LTB</v>
      </c>
      <c r="C1271" s="6" t="n">
        <f aca="false" t="array" ref="C1271:C1271">INDEX(Datas_Entregas!$B$2:$B$100, MATCH(B1271, Datas_Entregas!$A$2:$A$100, 0), 1)</f>
        <v>43266</v>
      </c>
      <c r="D1271" s="5" t="str">
        <f aca="false">Def_Status_Montagem!$A$4</f>
        <v>Comprado / Esperando entrega</v>
      </c>
      <c r="E1271" s="4" t="str">
        <f aca="false">Def_Status_Montagem!$B$3</f>
        <v>Contratada / Etiqueta pelo DIG</v>
      </c>
      <c r="F1271" s="7" t="str">
        <f aca="false" t="array" ref="F1271:F1271">INDEX(Def_Instancias_Equipamentos!$F$2:$F$1224, MATCH(K1271, Def_Instancias_Equipamentos!$D$2:$D$1224, 0), 1)</f>
        <v>Sala Racks 19&amp;20</v>
      </c>
      <c r="G1271" s="8" t="str">
        <f aca="false" t="array" ref="G1271:G1271">INDEX(Def_Instancias_Equipamentos!$F$2:$F$1224, MATCH(L1271, Def_Instancias_Equipamentos!$D$2:$D$1224, 0), 1)</f>
        <v>Túnel (Booster)</v>
      </c>
      <c r="H1271" s="7" t="str">
        <f aca="false" t="array" ref="H1271:H1271">INDEX(Def_Instancias_Equipamentos!$E$2:$E$1224, MATCH(K1271, Def_Instancias_Equipamentos!$D$2:$D$1224, 0), 1)</f>
        <v>IA-20RaDiag01</v>
      </c>
      <c r="I1271" s="8" t="str">
        <f aca="false" t="array" ref="I1271:I1271">INDEX(Def_Instancias_Equipamentos!$E$2:$E$1224, MATCH(L1271, Def_Instancias_Equipamentos!$D$2:$D$1224, 0), 1)</f>
        <v>BO-01D</v>
      </c>
      <c r="J1271" s="8" t="str">
        <f aca="false">IF(H1271=I1271, "INTERNO", "EXTERNO")</f>
        <v>EXTERNO</v>
      </c>
      <c r="K1271" s="9" t="str">
        <f aca="false">Def_Instancias_Equipamentos!$D$86</f>
        <v>IA-20RaDiag01:TI-EVR</v>
      </c>
      <c r="L1271" s="4" t="str">
        <f aca="false">Def_Instancias_Equipamentos!$D$98</f>
        <v>BO-01D:TI-OESglSFP-1</v>
      </c>
      <c r="M1271" s="10" t="s">
        <v>30</v>
      </c>
      <c r="N1271" s="11" t="s">
        <v>28</v>
      </c>
      <c r="O1271" s="14" t="str">
        <f aca="false">Def_Sistemas_Conectores_Cabos!$B$4</f>
        <v>LC simplex</v>
      </c>
      <c r="P1271" s="15" t="str">
        <f aca="false">Def_Sistemas_Conectores_Cabos!$B$4</f>
        <v>LC simplex</v>
      </c>
      <c r="Q1271" s="8" t="str">
        <f aca="false">K1271&amp;"/"&amp;M1271&amp;CHAR(10)&amp;L1271&amp;"/"&amp;N1271</f>
        <v>IA-20RaDiag01:TI-EVR/OUT2
BO-01D:TI-OESglSFP-1/IN_Rx</v>
      </c>
      <c r="R1271" s="11" t="n">
        <v>45</v>
      </c>
      <c r="S1271" s="11" t="n">
        <v>45</v>
      </c>
      <c r="T1271" s="4" t="str">
        <f aca="false">Def_Sistemas_Conectores_Cabos!$C$3</f>
        <v>Fibra OM4 duplex</v>
      </c>
      <c r="U1271" s="11" t="s">
        <v>26</v>
      </c>
      <c r="V1271" s="13"/>
    </row>
    <row r="1272" customFormat="false" ht="15.75" hidden="true" customHeight="true" outlineLevel="0" collapsed="false">
      <c r="A1272" s="4" t="str">
        <f aca="false">Def_Sistemas_Conectores_Cabos!$A$6</f>
        <v>Timing Diagnóstico</v>
      </c>
      <c r="B1272" s="5" t="str">
        <f aca="false">Datas_Entregas!$A$3</f>
        <v>BTS/Anel</v>
      </c>
      <c r="C1272" s="6" t="n">
        <f aca="false" t="array" ref="C1272:C1272">INDEX(Datas_Entregas!$B$2:$B$100, MATCH(B1272, Datas_Entregas!$A$2:$A$100, 0), 1)</f>
        <v>43296</v>
      </c>
      <c r="D1272" s="5" t="str">
        <f aca="false">Def_Status_Montagem!$A$4</f>
        <v>Comprado / Esperando entrega</v>
      </c>
      <c r="E1272" s="4" t="str">
        <f aca="false">Def_Status_Montagem!$B$3</f>
        <v>Contratada / Etiqueta pelo DIG</v>
      </c>
      <c r="F1272" s="7" t="str">
        <f aca="false" t="array" ref="F1272:F1272">INDEX(Def_Instancias_Equipamentos!$F$2:$F$1224, MATCH(K1272, Def_Instancias_Equipamentos!$D$2:$D$1224, 0), 1)</f>
        <v>Sala Racks 19&amp;20</v>
      </c>
      <c r="G1272" s="8" t="str">
        <f aca="false" t="array" ref="G1272:G1272">INDEX(Def_Instancias_Equipamentos!$F$2:$F$1224, MATCH(L1272, Def_Instancias_Equipamentos!$D$2:$D$1224, 0), 1)</f>
        <v>Túnel (BTS)</v>
      </c>
      <c r="H1272" s="7" t="str">
        <f aca="false" t="array" ref="H1272:H1272">INDEX(Def_Instancias_Equipamentos!$E$2:$E$1224, MATCH(K1272, Def_Instancias_Equipamentos!$D$2:$D$1224, 0), 1)</f>
        <v>IA-20RaDiag01</v>
      </c>
      <c r="I1272" s="8" t="str">
        <f aca="false" t="array" ref="I1272:I1272">INDEX(Def_Instancias_Equipamentos!$E$2:$E$1224, MATCH(L1272, Def_Instancias_Equipamentos!$D$2:$D$1224, 0), 1)</f>
        <v>TS-04</v>
      </c>
      <c r="J1272" s="8" t="str">
        <f aca="false">IF(H1272=I1272, "INTERNO", "EXTERNO")</f>
        <v>EXTERNO</v>
      </c>
      <c r="K1272" s="9" t="str">
        <f aca="false">Def_Instancias_Equipamentos!$D$86</f>
        <v>IA-20RaDiag01:TI-EVR</v>
      </c>
      <c r="L1272" s="4" t="str">
        <f aca="false">Def_Instancias_Equipamentos!$D$104</f>
        <v>TS-04:TI-OESglSFP-1</v>
      </c>
      <c r="M1272" s="10" t="s">
        <v>142</v>
      </c>
      <c r="N1272" s="11" t="s">
        <v>28</v>
      </c>
      <c r="O1272" s="14" t="str">
        <f aca="false">Def_Sistemas_Conectores_Cabos!$B$4</f>
        <v>LC simplex</v>
      </c>
      <c r="P1272" s="15" t="str">
        <f aca="false">Def_Sistemas_Conectores_Cabos!$B$4</f>
        <v>LC simplex</v>
      </c>
      <c r="Q1272" s="8" t="str">
        <f aca="false">K1272&amp;"/"&amp;M1272&amp;CHAR(10)&amp;L1272&amp;"/"&amp;N1272</f>
        <v>IA-20RaDiag01:TI-EVR/OUT4
TS-04:TI-OESglSFP-1/IN_Rx</v>
      </c>
      <c r="R1272" s="11" t="n">
        <v>48</v>
      </c>
      <c r="S1272" s="11" t="n">
        <v>48</v>
      </c>
      <c r="T1272" s="4" t="str">
        <f aca="false">Def_Sistemas_Conectores_Cabos!$C$3</f>
        <v>Fibra OM4 duplex</v>
      </c>
      <c r="U1272" s="11" t="s">
        <v>26</v>
      </c>
      <c r="V1272" s="13"/>
    </row>
    <row r="1273" customFormat="false" ht="15.75" hidden="true" customHeight="true" outlineLevel="0" collapsed="false">
      <c r="A1273" s="4" t="str">
        <f aca="false">Def_Sistemas_Conectores_Cabos!$A$6</f>
        <v>Timing Diagnóstico</v>
      </c>
      <c r="B1273" s="5" t="str">
        <f aca="false">Datas_Entregas!$A$2</f>
        <v>Booster/LTB</v>
      </c>
      <c r="C1273" s="6" t="n">
        <f aca="false" t="array" ref="C1273:C1273">INDEX(Datas_Entregas!$B$2:$B$100, MATCH(B1273, Datas_Entregas!$A$2:$A$100, 0), 1)</f>
        <v>43266</v>
      </c>
      <c r="D1273" s="5" t="str">
        <f aca="false">Def_Status_Montagem!$A$4</f>
        <v>Comprado / Esperando entrega</v>
      </c>
      <c r="E1273" s="4" t="str">
        <f aca="false">Def_Status_Montagem!$B$3</f>
        <v>Contratada / Etiqueta pelo DIG</v>
      </c>
      <c r="F1273" s="7" t="str">
        <f aca="false" t="array" ref="F1273:F1273">INDEX(Def_Instancias_Equipamentos!$F$2:$F$1224, MATCH(K1273, Def_Instancias_Equipamentos!$D$2:$D$1224, 0), 1)</f>
        <v>Sala Racks 19&amp;20</v>
      </c>
      <c r="G1273" s="8" t="str">
        <f aca="false" t="array" ref="G1273:G1273">INDEX(Def_Instancias_Equipamentos!$F$2:$F$1224, MATCH(L1273, Def_Instancias_Equipamentos!$D$2:$D$1224, 0), 1)</f>
        <v>Túnel (LTB)</v>
      </c>
      <c r="H1273" s="7" t="str">
        <f aca="false" t="array" ref="H1273:H1273">INDEX(Def_Instancias_Equipamentos!$E$2:$E$1224, MATCH(K1273, Def_Instancias_Equipamentos!$D$2:$D$1224, 0), 1)</f>
        <v>IA-20RaDiag01</v>
      </c>
      <c r="I1273" s="8" t="str">
        <f aca="false" t="array" ref="I1273:I1273">INDEX(Def_Instancias_Equipamentos!$E$2:$E$1224, MATCH(L1273, Def_Instancias_Equipamentos!$D$2:$D$1224, 0), 1)</f>
        <v>TB-02</v>
      </c>
      <c r="J1273" s="8" t="str">
        <f aca="false">IF(H1273=I1273, "INTERNO", "EXTERNO")</f>
        <v>EXTERNO</v>
      </c>
      <c r="K1273" s="9" t="str">
        <f aca="false">Def_Instancias_Equipamentos!$D$86</f>
        <v>IA-20RaDiag01:TI-EVR</v>
      </c>
      <c r="L1273" s="4" t="str">
        <f aca="false">Def_Instancias_Equipamentos!$D$95</f>
        <v>TB-02:TI-OESglSFP-2</v>
      </c>
      <c r="M1273" s="10" t="s">
        <v>20</v>
      </c>
      <c r="N1273" s="11" t="s">
        <v>28</v>
      </c>
      <c r="O1273" s="14" t="str">
        <f aca="false">Def_Sistemas_Conectores_Cabos!$B$4</f>
        <v>LC simplex</v>
      </c>
      <c r="P1273" s="15" t="str">
        <f aca="false">Def_Sistemas_Conectores_Cabos!$B$4</f>
        <v>LC simplex</v>
      </c>
      <c r="Q1273" s="8" t="str">
        <f aca="false">K1273&amp;"/"&amp;M1273&amp;CHAR(10)&amp;L1273&amp;"/"&amp;N1273</f>
        <v>IA-20RaDiag01:TI-EVR/OUT1
TB-02:TI-OESglSFP-2/IN_Rx</v>
      </c>
      <c r="R1273" s="11" t="n">
        <v>53</v>
      </c>
      <c r="S1273" s="11" t="n">
        <v>53</v>
      </c>
      <c r="T1273" s="4" t="str">
        <f aca="false">Def_Sistemas_Conectores_Cabos!$C$3</f>
        <v>Fibra OM4 duplex</v>
      </c>
      <c r="U1273" s="11" t="s">
        <v>26</v>
      </c>
      <c r="V1273" s="13"/>
    </row>
    <row r="1274" customFormat="false" ht="15.75" hidden="true" customHeight="true" outlineLevel="0" collapsed="false">
      <c r="A1274" s="4" t="str">
        <f aca="false">Def_Sistemas_Conectores_Cabos!$A$6</f>
        <v>Timing Diagnóstico</v>
      </c>
      <c r="B1274" s="5" t="str">
        <f aca="false">Datas_Entregas!$A$2</f>
        <v>Booster/LTB</v>
      </c>
      <c r="C1274" s="6" t="n">
        <f aca="false" t="array" ref="C1274:C1274">INDEX(Datas_Entregas!$B$2:$B$100, MATCH(B1274, Datas_Entregas!$A$2:$A$100, 0), 1)</f>
        <v>43266</v>
      </c>
      <c r="D1274" s="5" t="str">
        <f aca="false">Def_Status_Montagem!$A$4</f>
        <v>Comprado / Esperando entrega</v>
      </c>
      <c r="E1274" s="5" t="str">
        <f aca="false">Def_Status_Montagem!$B$3</f>
        <v>Contratada / Etiqueta pelo DIG</v>
      </c>
      <c r="F1274" s="7" t="str">
        <f aca="false" t="array" ref="F1274:F1274">INDEX(Def_Instancias_Equipamentos!$F$2:$F$1224, MATCH(K1274, Def_Instancias_Equipamentos!$D$2:$D$1224, 0), 1)</f>
        <v>Sala Racks 19&amp;20</v>
      </c>
      <c r="G1274" s="8" t="str">
        <f aca="false" t="array" ref="G1274:G1274">INDEX(Def_Instancias_Equipamentos!$F$2:$F$1224, MATCH(L1274, Def_Instancias_Equipamentos!$D$2:$D$1224, 0), 1)</f>
        <v>Túnel (LTB)</v>
      </c>
      <c r="H1274" s="7" t="str">
        <f aca="false" t="array" ref="H1274:H1274">INDEX(Def_Instancias_Equipamentos!$E$2:$E$1224, MATCH(K1274, Def_Instancias_Equipamentos!$D$2:$D$1224, 0), 1)</f>
        <v>IA-20RaDiag01</v>
      </c>
      <c r="I1274" s="8" t="str">
        <f aca="false" t="array" ref="I1274:I1274">INDEX(Def_Instancias_Equipamentos!$E$2:$E$1224, MATCH(L1274, Def_Instancias_Equipamentos!$D$2:$D$1224, 0), 1)</f>
        <v>TB-01</v>
      </c>
      <c r="J1274" s="8" t="str">
        <f aca="false">IF(H1274=I1274, "INTERNO", "EXTERNO")</f>
        <v>EXTERNO</v>
      </c>
      <c r="K1274" s="9" t="str">
        <f aca="false">Def_Instancias_Equipamentos!$D$86</f>
        <v>IA-20RaDiag01:TI-EVR</v>
      </c>
      <c r="L1274" s="4" t="str">
        <f aca="false">Def_Instancias_Equipamentos!$D$92</f>
        <v>TB-01:TI-OESglSFP-1</v>
      </c>
      <c r="M1274" s="10" t="s">
        <v>17</v>
      </c>
      <c r="N1274" s="11" t="s">
        <v>28</v>
      </c>
      <c r="O1274" s="14" t="str">
        <f aca="false">Def_Sistemas_Conectores_Cabos!$B$4</f>
        <v>LC simplex</v>
      </c>
      <c r="P1274" s="15" t="str">
        <f aca="false">Def_Sistemas_Conectores_Cabos!$B$4</f>
        <v>LC simplex</v>
      </c>
      <c r="Q1274" s="8" t="str">
        <f aca="false">K1274&amp;"/"&amp;M1274&amp;CHAR(10)&amp;L1274&amp;"/"&amp;N1274</f>
        <v>IA-20RaDiag01:TI-EVR/OUT0
TB-01:TI-OESglSFP-1/IN_Rx</v>
      </c>
      <c r="R1274" s="11" t="n">
        <v>65</v>
      </c>
      <c r="S1274" s="11" t="n">
        <v>65</v>
      </c>
      <c r="T1274" s="4" t="str">
        <f aca="false">Def_Sistemas_Conectores_Cabos!$C$3</f>
        <v>Fibra OM4 duplex</v>
      </c>
      <c r="U1274" s="11" t="s">
        <v>26</v>
      </c>
      <c r="V1274" s="13"/>
    </row>
    <row r="1275" customFormat="false" ht="15.75" hidden="true" customHeight="true" outlineLevel="0" collapsed="false">
      <c r="A1275" s="4" t="str">
        <f aca="false">Def_Sistemas_Conectores_Cabos!$A$6</f>
        <v>Timing Diagnóstico</v>
      </c>
      <c r="B1275" s="5" t="str">
        <f aca="false">Datas_Entregas!$A$2</f>
        <v>Booster/LTB</v>
      </c>
      <c r="C1275" s="6" t="n">
        <f aca="false" t="array" ref="C1275:C1275">INDEX(Datas_Entregas!$B$2:$B$100, MATCH(B1275, Datas_Entregas!$A$2:$A$100, 0), 1)</f>
        <v>43266</v>
      </c>
      <c r="D1275" s="5" t="str">
        <f aca="false">Def_Status_Montagem!$A$3</f>
        <v>Verficado - Pronto para Produção</v>
      </c>
      <c r="E1275" s="4" t="str">
        <f aca="false">Def_Status_Montagem!$B$4</f>
        <v>Contratada (inclui etiqueta)</v>
      </c>
      <c r="F1275" s="7" t="str">
        <f aca="false" t="array" ref="F1275:F1275">INDEX(Def_Instancias_Equipamentos!$F$2:$F$1224, MATCH(K1275, Def_Instancias_Equipamentos!$D$2:$D$1224, 0), 1)</f>
        <v>Sala Racks 19&amp;20</v>
      </c>
      <c r="G1275" s="8" t="str">
        <f aca="false" t="array" ref="G1275:G1275">INDEX(Def_Instancias_Equipamentos!$F$2:$F$1224, MATCH(L1275, Def_Instancias_Equipamentos!$D$2:$D$1224, 0), 1)</f>
        <v>Sala Racks 19&amp;20</v>
      </c>
      <c r="H1275" s="7" t="str">
        <f aca="false" t="array" ref="H1275:H1275">INDEX(Def_Instancias_Equipamentos!$E$2:$E$1224, MATCH(K1275, Def_Instancias_Equipamentos!$D$2:$D$1224, 0), 1)</f>
        <v>IA-20RaDiag01</v>
      </c>
      <c r="I1275" s="8" t="str">
        <f aca="false" t="array" ref="I1275:I1275">INDEX(Def_Instancias_Equipamentos!$E$2:$E$1224, MATCH(L1275, Def_Instancias_Equipamentos!$D$2:$D$1224, 0), 1)</f>
        <v>IA-20RaDiag01</v>
      </c>
      <c r="J1275" s="8" t="str">
        <f aca="false">IF(H1275=I1275, "INTERNO", "EXTERNO")</f>
        <v>INTERNO</v>
      </c>
      <c r="K1275" s="9" t="str">
        <f aca="false">Def_Instancias_Equipamentos!$D$86</f>
        <v>IA-20RaDiag01:TI-EVR</v>
      </c>
      <c r="L1275" s="4" t="str">
        <f aca="false">Def_Instancias_Equipamentos!$D$118</f>
        <v>IA-20RaDiag01:TI-OEMultPOF-1</v>
      </c>
      <c r="M1275" s="10" t="s">
        <v>48</v>
      </c>
      <c r="N1275" s="11" t="s">
        <v>143</v>
      </c>
      <c r="O1275" s="9" t="str">
        <f aca="false">Def_Sistemas_Conectores_Cabos!$B$6</f>
        <v>Simplex (HFBR-4525Z)</v>
      </c>
      <c r="P1275" s="4" t="str">
        <f aca="false">Def_Sistemas_Conectores_Cabos!$B$6</f>
        <v>Simplex (HFBR-4525Z)</v>
      </c>
      <c r="Q1275" s="8" t="str">
        <f aca="false">K1275&amp;"/"&amp;M1275&amp;CHAR(10)&amp;L1275&amp;"/"&amp;N1275</f>
        <v>IA-20RaDiag01:TI-EVR/OTP0
IA-20RaDiag01:TI-OEMultPOF-1/IN1</v>
      </c>
      <c r="R1275" s="11" t="n">
        <v>1</v>
      </c>
      <c r="S1275" s="11" t="n">
        <f aca="false">R1275</f>
        <v>1</v>
      </c>
      <c r="T1275" s="4" t="str">
        <f aca="false">Def_Sistemas_Conectores_Cabos!$C$6</f>
        <v>Fibra plástica 1 mm</v>
      </c>
      <c r="U1275" s="11" t="s">
        <v>144</v>
      </c>
      <c r="V1275" s="13"/>
    </row>
    <row r="1276" customFormat="false" ht="15.75" hidden="true" customHeight="true" outlineLevel="0" collapsed="false">
      <c r="A1276" s="4" t="str">
        <f aca="false">Def_Sistemas_Conectores_Cabos!$A$6</f>
        <v>Timing Diagnóstico</v>
      </c>
      <c r="B1276" s="5" t="str">
        <f aca="false">Datas_Entregas!$A$2</f>
        <v>Booster/LTB</v>
      </c>
      <c r="C1276" s="6" t="n">
        <f aca="false" t="array" ref="C1276:C1276">INDEX(Datas_Entregas!$B$2:$B$100, MATCH(B1276, Datas_Entregas!$A$2:$A$100, 0), 1)</f>
        <v>43266</v>
      </c>
      <c r="D1276" s="5" t="str">
        <f aca="false">Def_Status_Montagem!$A$3</f>
        <v>Verficado - Pronto para Produção</v>
      </c>
      <c r="E1276" s="4" t="str">
        <f aca="false">Def_Status_Montagem!$B$4</f>
        <v>Contratada (inclui etiqueta)</v>
      </c>
      <c r="F1276" s="7" t="str">
        <f aca="false" t="array" ref="F1276:F1276">INDEX(Def_Instancias_Equipamentos!$F$2:$F$1224, MATCH(K1276, Def_Instancias_Equipamentos!$D$2:$D$1224, 0), 1)</f>
        <v>Sala Racks 19&amp;20</v>
      </c>
      <c r="G1276" s="8" t="str">
        <f aca="false" t="array" ref="G1276:G1276">INDEX(Def_Instancias_Equipamentos!$F$2:$F$1224, MATCH(L1276, Def_Instancias_Equipamentos!$D$2:$D$1224, 0), 1)</f>
        <v>Sala Racks 19&amp;20</v>
      </c>
      <c r="H1276" s="7" t="str">
        <f aca="false" t="array" ref="H1276:H1276">INDEX(Def_Instancias_Equipamentos!$E$2:$E$1224, MATCH(K1276, Def_Instancias_Equipamentos!$D$2:$D$1224, 0), 1)</f>
        <v>IA-20RaDiag01</v>
      </c>
      <c r="I1276" s="8" t="str">
        <f aca="false" t="array" ref="I1276:I1276">INDEX(Def_Instancias_Equipamentos!$E$2:$E$1224, MATCH(L1276, Def_Instancias_Equipamentos!$D$2:$D$1224, 0), 1)</f>
        <v>IA-20RaDiag01</v>
      </c>
      <c r="J1276" s="8" t="str">
        <f aca="false">IF(H1276=I1276, "INTERNO", "EXTERNO")</f>
        <v>INTERNO</v>
      </c>
      <c r="K1276" s="9" t="str">
        <f aca="false">Def_Instancias_Equipamentos!$D$86</f>
        <v>IA-20RaDiag01:TI-EVR</v>
      </c>
      <c r="L1276" s="4" t="str">
        <f aca="false">Def_Instancias_Equipamentos!$D$118</f>
        <v>IA-20RaDiag01:TI-OEMultPOF-1</v>
      </c>
      <c r="M1276" s="10" t="s">
        <v>51</v>
      </c>
      <c r="N1276" s="11" t="s">
        <v>145</v>
      </c>
      <c r="O1276" s="9" t="str">
        <f aca="false">Def_Sistemas_Conectores_Cabos!$B$6</f>
        <v>Simplex (HFBR-4525Z)</v>
      </c>
      <c r="P1276" s="4" t="str">
        <f aca="false">Def_Sistemas_Conectores_Cabos!$B$6</f>
        <v>Simplex (HFBR-4525Z)</v>
      </c>
      <c r="Q1276" s="8" t="str">
        <f aca="false">K1276&amp;"/"&amp;M1276&amp;CHAR(10)&amp;L1276&amp;"/"&amp;N1276</f>
        <v>IA-20RaDiag01:TI-EVR/OTP1
IA-20RaDiag01:TI-OEMultPOF-1/IN2</v>
      </c>
      <c r="R1276" s="11" t="n">
        <v>1</v>
      </c>
      <c r="S1276" s="11" t="n">
        <f aca="false">R1276</f>
        <v>1</v>
      </c>
      <c r="T1276" s="4" t="str">
        <f aca="false">Def_Sistemas_Conectores_Cabos!$C$6</f>
        <v>Fibra plástica 1 mm</v>
      </c>
      <c r="U1276" s="11" t="s">
        <v>146</v>
      </c>
      <c r="V1276" s="13"/>
    </row>
    <row r="1277" customFormat="false" ht="15.75" hidden="true" customHeight="true" outlineLevel="0" collapsed="false">
      <c r="A1277" s="4" t="str">
        <f aca="false">Def_Sistemas_Conectores_Cabos!$A$7</f>
        <v>Timing Linac</v>
      </c>
      <c r="B1277" s="5" t="str">
        <f aca="false">Datas_Entregas!$A$8</f>
        <v>Finalização LINAC</v>
      </c>
      <c r="C1277" s="6" t="str">
        <f aca="false" t="array" ref="C1277:C1277">INDEX(Datas_Entregas!$B$2:$B$100, MATCH(B1277, Datas_Entregas!$A$2:$A$100, 0), 1)</f>
        <v>?</v>
      </c>
      <c r="D1277" s="5" t="str">
        <f aca="false">Def_Status_Montagem!$A$6</f>
        <v>Instalado versão final / Falta Etiqueta</v>
      </c>
      <c r="E1277" s="4" t="str">
        <f aca="false">Def_Status_Montagem!$B$3</f>
        <v>Contratada / Etiqueta pelo DIG</v>
      </c>
      <c r="F1277" s="7" t="str">
        <f aca="false" t="array" ref="F1277:F1277">INDEX(Def_Instancias_Equipamentos!$F$2:$F$1224, MATCH(K1277, Def_Instancias_Equipamentos!$D$2:$D$1224, 0), 1)</f>
        <v>Sala Racks do LINAC</v>
      </c>
      <c r="G1277" s="8" t="str">
        <f aca="false" t="array" ref="G1277:G1277">INDEX(Def_Instancias_Equipamentos!$F$2:$F$1224, MATCH(L1277, Def_Instancias_Equipamentos!$D$2:$D$1224, 0), 1)</f>
        <v>Sala Racks do LINAC</v>
      </c>
      <c r="H1277" s="7" t="str">
        <f aca="false" t="array" ref="H1277:H1277">INDEX(Def_Instancias_Equipamentos!$E$2:$E$1224, MATCH(K1277, Def_Instancias_Equipamentos!$D$2:$D$1224, 0), 1)</f>
        <v>LA-MDH01RACK1</v>
      </c>
      <c r="I1277" s="8" t="str">
        <f aca="false" t="array" ref="I1277:I1277">INDEX(Def_Instancias_Equipamentos!$E$2:$E$1224, MATCH(L1277, Def_Instancias_Equipamentos!$D$2:$D$1224, 0), 1)</f>
        <v>LA-MDH01RACK1</v>
      </c>
      <c r="J1277" s="8" t="str">
        <f aca="false">IF(H1277=I1277, "INTERNO", "EXTERNO")</f>
        <v>INTERNO</v>
      </c>
      <c r="K1277" s="9" t="str">
        <f aca="false">Def_Instancias_Equipamentos!$D$111</f>
        <v>LA-MDH01RACK1:TI-OEMultPOF</v>
      </c>
      <c r="L1277" s="4" t="str">
        <f aca="false">Def_Instancias_Equipamentos!$D$170</f>
        <v>LA-MD:H1PPS-1</v>
      </c>
      <c r="M1277" s="10" t="s">
        <v>42</v>
      </c>
      <c r="N1277" s="11" t="s">
        <v>25</v>
      </c>
      <c r="O1277" s="9" t="str">
        <f aca="false">Def_Sistemas_Conectores_Cabos!$B$9</f>
        <v>BNC 50-ohm</v>
      </c>
      <c r="P1277" s="4" t="str">
        <f aca="false">Def_Sistemas_Conectores_Cabos!$B$9</f>
        <v>BNC 50-ohm</v>
      </c>
      <c r="Q1277" s="8" t="str">
        <f aca="false">K1277&amp;"/"&amp;M1277&amp;CHAR(10)&amp;L1277&amp;"/"&amp;N1277</f>
        <v>LA-MDH01RACK1:TI-OEMultPOF/OUT-1
LA-MD:H1PPS-1/Trig_in</v>
      </c>
      <c r="R1277" s="18" t="n">
        <v>2</v>
      </c>
      <c r="S1277" s="18" t="n">
        <v>2</v>
      </c>
      <c r="T1277" s="4" t="str">
        <f aca="false">Def_Sistemas_Conectores_Cabos!$C$10</f>
        <v>LMR-195</v>
      </c>
      <c r="U1277" s="11" t="s">
        <v>147</v>
      </c>
      <c r="V1277" s="13"/>
    </row>
    <row r="1278" customFormat="false" ht="15.75" hidden="true" customHeight="true" outlineLevel="0" collapsed="false">
      <c r="A1278" s="4" t="str">
        <f aca="false">Def_Sistemas_Conectores_Cabos!$A$7</f>
        <v>Timing Linac</v>
      </c>
      <c r="B1278" s="5" t="str">
        <f aca="false">Datas_Entregas!$A$8</f>
        <v>Finalização LINAC</v>
      </c>
      <c r="C1278" s="6" t="str">
        <f aca="false" t="array" ref="C1278:C1278">INDEX(Datas_Entregas!$B$2:$B$100, MATCH(B1278, Datas_Entregas!$A$2:$A$100, 0), 1)</f>
        <v>?</v>
      </c>
      <c r="D1278" s="5" t="str">
        <f aca="false">Def_Status_Montagem!$A$6</f>
        <v>Instalado versão final / Falta Etiqueta</v>
      </c>
      <c r="E1278" s="4" t="str">
        <f aca="false">Def_Status_Montagem!$B$3</f>
        <v>Contratada / Etiqueta pelo DIG</v>
      </c>
      <c r="F1278" s="7" t="str">
        <f aca="false" t="array" ref="F1278:F1278">INDEX(Def_Instancias_Equipamentos!$F$2:$F$1224, MATCH(K1278, Def_Instancias_Equipamentos!$D$2:$D$1224, 0), 1)</f>
        <v>Sala Racks do LINAC</v>
      </c>
      <c r="G1278" s="8" t="str">
        <f aca="false" t="array" ref="G1278:G1278">INDEX(Def_Instancias_Equipamentos!$F$2:$F$1224, MATCH(L1278, Def_Instancias_Equipamentos!$D$2:$D$1224, 0), 1)</f>
        <v>Sala Racks do LINAC</v>
      </c>
      <c r="H1278" s="7" t="str">
        <f aca="false" t="array" ref="H1278:H1278">INDEX(Def_Instancias_Equipamentos!$E$2:$E$1224, MATCH(K1278, Def_Instancias_Equipamentos!$D$2:$D$1224, 0), 1)</f>
        <v>LA-MDH01RACK2</v>
      </c>
      <c r="I1278" s="8" t="str">
        <f aca="false" t="array" ref="I1278:I1278">INDEX(Def_Instancias_Equipamentos!$E$2:$E$1224, MATCH(L1278, Def_Instancias_Equipamentos!$D$2:$D$1224, 0), 1)</f>
        <v>LA-MDH01RACK2</v>
      </c>
      <c r="J1278" s="8" t="str">
        <f aca="false">IF(H1278=I1278, "INTERNO", "EXTERNO")</f>
        <v>INTERNO</v>
      </c>
      <c r="K1278" s="9" t="str">
        <f aca="false">Def_Instancias_Equipamentos!$D$112</f>
        <v>LA-MDH01RACK2:TI-OEMultPOF</v>
      </c>
      <c r="L1278" s="4" t="str">
        <f aca="false">Def_Instancias_Equipamentos!$D$171</f>
        <v>LA-MD:H1PPS-2</v>
      </c>
      <c r="M1278" s="10" t="s">
        <v>42</v>
      </c>
      <c r="N1278" s="11" t="s">
        <v>25</v>
      </c>
      <c r="O1278" s="9" t="str">
        <f aca="false">Def_Sistemas_Conectores_Cabos!$B$9</f>
        <v>BNC 50-ohm</v>
      </c>
      <c r="P1278" s="4" t="str">
        <f aca="false">Def_Sistemas_Conectores_Cabos!$B$9</f>
        <v>BNC 50-ohm</v>
      </c>
      <c r="Q1278" s="8" t="str">
        <f aca="false">K1278&amp;"/"&amp;M1278&amp;CHAR(10)&amp;L1278&amp;"/"&amp;N1278</f>
        <v>LA-MDH01RACK2:TI-OEMultPOF/OUT-1
LA-MD:H1PPS-2/Trig_in</v>
      </c>
      <c r="R1278" s="18" t="n">
        <v>2</v>
      </c>
      <c r="S1278" s="18" t="n">
        <v>2</v>
      </c>
      <c r="T1278" s="4" t="str">
        <f aca="false">Def_Sistemas_Conectores_Cabos!$C$10</f>
        <v>LMR-195</v>
      </c>
      <c r="U1278" s="11" t="s">
        <v>148</v>
      </c>
      <c r="V1278" s="13"/>
    </row>
    <row r="1279" customFormat="false" ht="15.75" hidden="true" customHeight="true" outlineLevel="0" collapsed="false">
      <c r="A1279" s="4" t="str">
        <f aca="false">Def_Sistemas_Conectores_Cabos!$A$7</f>
        <v>Timing Linac</v>
      </c>
      <c r="B1279" s="5" t="str">
        <f aca="false">Datas_Entregas!$A$8</f>
        <v>Finalização LINAC</v>
      </c>
      <c r="C1279" s="6" t="str">
        <f aca="false" t="array" ref="C1279:C1279">INDEX(Datas_Entregas!$B$2:$B$100, MATCH(B1279, Datas_Entregas!$A$2:$A$100, 0), 1)</f>
        <v>?</v>
      </c>
      <c r="D1279" s="5" t="str">
        <f aca="false">Def_Status_Montagem!$A$6</f>
        <v>Instalado versão final / Falta Etiqueta</v>
      </c>
      <c r="E1279" s="4" t="str">
        <f aca="false">Def_Status_Montagem!$B$3</f>
        <v>Contratada / Etiqueta pelo DIG</v>
      </c>
      <c r="F1279" s="7" t="str">
        <f aca="false" t="array" ref="F1279:F1279">INDEX(Def_Instancias_Equipamentos!$F$2:$F$1224, MATCH(K1279, Def_Instancias_Equipamentos!$D$2:$D$1224, 0), 1)</f>
        <v>Sala Racks do LINAC</v>
      </c>
      <c r="G1279" s="8" t="str">
        <f aca="false" t="array" ref="G1279:G1279">INDEX(Def_Instancias_Equipamentos!$F$2:$F$1224, MATCH(L1279, Def_Instancias_Equipamentos!$D$2:$D$1224, 0), 1)</f>
        <v>Sala Racks do LINAC</v>
      </c>
      <c r="H1279" s="7" t="str">
        <f aca="false" t="array" ref="H1279:H1279">INDEX(Def_Instancias_Equipamentos!$E$2:$E$1224, MATCH(K1279, Def_Instancias_Equipamentos!$D$2:$D$1224, 0), 1)</f>
        <v>LA-RFH01RACK1</v>
      </c>
      <c r="I1279" s="8" t="str">
        <f aca="false" t="array" ref="I1279:I1279">INDEX(Def_Instancias_Equipamentos!$E$2:$E$1224, MATCH(L1279, Def_Instancias_Equipamentos!$D$2:$D$1224, 0), 1)</f>
        <v>LA-RFH01RACK1</v>
      </c>
      <c r="J1279" s="8" t="str">
        <f aca="false">IF(H1279=I1279, "INTERNO", "EXTERNO")</f>
        <v>INTERNO</v>
      </c>
      <c r="K1279" s="9" t="str">
        <f aca="false">Def_Instancias_Equipamentos!$D$113</f>
        <v>LA-RFH01RACK1:TI-OEMultPOF</v>
      </c>
      <c r="L1279" s="4" t="str">
        <f aca="false">Def_Instancias_Equipamentos!$D$251</f>
        <v>LA-RF:H1LLRF</v>
      </c>
      <c r="M1279" s="10" t="s">
        <v>42</v>
      </c>
      <c r="N1279" s="11" t="s">
        <v>18</v>
      </c>
      <c r="O1279" s="9" t="str">
        <f aca="false">Def_Sistemas_Conectores_Cabos!$B$9</f>
        <v>BNC 50-ohm</v>
      </c>
      <c r="P1279" s="4" t="str">
        <f aca="false">Def_Sistemas_Conectores_Cabos!$B$9</f>
        <v>BNC 50-ohm</v>
      </c>
      <c r="Q1279" s="8" t="str">
        <f aca="false">K1279&amp;"/"&amp;M1279&amp;CHAR(10)&amp;L1279&amp;"/"&amp;N1279</f>
        <v>LA-RFH01RACK1:TI-OEMultPOF/OUT-1
LA-RF:H1LLRF/Trig_1</v>
      </c>
      <c r="R1279" s="18" t="n">
        <v>2</v>
      </c>
      <c r="S1279" s="18" t="n">
        <v>2</v>
      </c>
      <c r="T1279" s="4" t="str">
        <f aca="false">Def_Sistemas_Conectores_Cabos!$C$10</f>
        <v>LMR-195</v>
      </c>
      <c r="U1279" s="11" t="s">
        <v>149</v>
      </c>
      <c r="V1279" s="13"/>
    </row>
    <row r="1280" customFormat="false" ht="15.75" hidden="true" customHeight="true" outlineLevel="0" collapsed="false">
      <c r="A1280" s="4" t="str">
        <f aca="false">Def_Sistemas_Conectores_Cabos!$A$7</f>
        <v>Timing Linac</v>
      </c>
      <c r="B1280" s="5" t="str">
        <f aca="false">Datas_Entregas!$A$8</f>
        <v>Finalização LINAC</v>
      </c>
      <c r="C1280" s="6" t="str">
        <f aca="false" t="array" ref="C1280:C1280">INDEX(Datas_Entregas!$B$2:$B$100, MATCH(B1280, Datas_Entregas!$A$2:$A$100, 0), 1)</f>
        <v>?</v>
      </c>
      <c r="D1280" s="5" t="str">
        <f aca="false">Def_Status_Montagem!$A$6</f>
        <v>Instalado versão final / Falta Etiqueta</v>
      </c>
      <c r="E1280" s="4" t="str">
        <f aca="false">Def_Status_Montagem!$B$3</f>
        <v>Contratada / Etiqueta pelo DIG</v>
      </c>
      <c r="F1280" s="7" t="str">
        <f aca="false" t="array" ref="F1280:F1280">INDEX(Def_Instancias_Equipamentos!$F$2:$F$1224, MATCH(K1280, Def_Instancias_Equipamentos!$D$2:$D$1224, 0), 1)</f>
        <v>Sala Racks do LINAC</v>
      </c>
      <c r="G1280" s="8" t="str">
        <f aca="false" t="array" ref="G1280:G1280">INDEX(Def_Instancias_Equipamentos!$F$2:$F$1224, MATCH(L1280, Def_Instancias_Equipamentos!$D$2:$D$1224, 0), 1)</f>
        <v>Sala Racks do LINAC</v>
      </c>
      <c r="H1280" s="7" t="str">
        <f aca="false" t="array" ref="H1280:H1280">INDEX(Def_Instancias_Equipamentos!$E$2:$E$1224, MATCH(K1280, Def_Instancias_Equipamentos!$D$2:$D$1224, 0), 1)</f>
        <v>LA-RFH01RACK1</v>
      </c>
      <c r="I1280" s="8" t="str">
        <f aca="false" t="array" ref="I1280:I1280">INDEX(Def_Instancias_Equipamentos!$E$2:$E$1224, MATCH(L1280, Def_Instancias_Equipamentos!$D$2:$D$1224, 0), 1)</f>
        <v>LA-RFH01RACK1</v>
      </c>
      <c r="J1280" s="8" t="str">
        <f aca="false">IF(H1280=I1280, "INTERNO", "EXTERNO")</f>
        <v>INTERNO</v>
      </c>
      <c r="K1280" s="9" t="str">
        <f aca="false">Def_Instancias_Equipamentos!$D$113</f>
        <v>LA-RFH01RACK1:TI-OEMultPOF</v>
      </c>
      <c r="L1280" s="4" t="str">
        <f aca="false">Def_Instancias_Equipamentos!$D$251</f>
        <v>LA-RF:H1LLRF</v>
      </c>
      <c r="M1280" s="10" t="s">
        <v>44</v>
      </c>
      <c r="N1280" s="11" t="s">
        <v>21</v>
      </c>
      <c r="O1280" s="9" t="str">
        <f aca="false">Def_Sistemas_Conectores_Cabos!$B$9</f>
        <v>BNC 50-ohm</v>
      </c>
      <c r="P1280" s="4" t="str">
        <f aca="false">Def_Sistemas_Conectores_Cabos!$B$9</f>
        <v>BNC 50-ohm</v>
      </c>
      <c r="Q1280" s="8" t="str">
        <f aca="false">K1280&amp;"/"&amp;M1280&amp;CHAR(10)&amp;L1280&amp;"/"&amp;N1280</f>
        <v>LA-RFH01RACK1:TI-OEMultPOF/OUT-2
LA-RF:H1LLRF/Trig_2</v>
      </c>
      <c r="R1280" s="18" t="n">
        <v>2</v>
      </c>
      <c r="S1280" s="18" t="n">
        <v>2</v>
      </c>
      <c r="T1280" s="4" t="str">
        <f aca="false">Def_Sistemas_Conectores_Cabos!$C$10</f>
        <v>LMR-195</v>
      </c>
      <c r="U1280" s="11" t="s">
        <v>150</v>
      </c>
      <c r="V1280" s="13"/>
    </row>
    <row r="1281" customFormat="false" ht="15.75" hidden="true" customHeight="true" outlineLevel="0" collapsed="false">
      <c r="A1281" s="4" t="str">
        <f aca="false">Def_Sistemas_Conectores_Cabos!$A$7</f>
        <v>Timing Linac</v>
      </c>
      <c r="B1281" s="5" t="str">
        <f aca="false">Datas_Entregas!$A$8</f>
        <v>Finalização LINAC</v>
      </c>
      <c r="C1281" s="6" t="str">
        <f aca="false" t="array" ref="C1281:C1281">INDEX(Datas_Entregas!$B$2:$B$100, MATCH(B1281, Datas_Entregas!$A$2:$A$100, 0), 1)</f>
        <v>?</v>
      </c>
      <c r="D1281" s="5" t="str">
        <f aca="false">Def_Status_Montagem!$A$6</f>
        <v>Instalado versão final / Falta Etiqueta</v>
      </c>
      <c r="E1281" s="4" t="str">
        <f aca="false">Def_Status_Montagem!$B$3</f>
        <v>Contratada / Etiqueta pelo DIG</v>
      </c>
      <c r="F1281" s="7" t="str">
        <f aca="false" t="array" ref="F1281:F1281">INDEX(Def_Instancias_Equipamentos!$F$2:$F$1224, MATCH(K1281, Def_Instancias_Equipamentos!$D$2:$D$1224, 0), 1)</f>
        <v>Sala Racks do LINAC</v>
      </c>
      <c r="G1281" s="8" t="str">
        <f aca="false" t="array" ref="G1281:G1281">INDEX(Def_Instancias_Equipamentos!$F$2:$F$1224, MATCH(L1281, Def_Instancias_Equipamentos!$D$2:$D$1224, 0), 1)</f>
        <v>Sala Racks do LINAC</v>
      </c>
      <c r="H1281" s="7" t="str">
        <f aca="false" t="array" ref="H1281:H1281">INDEX(Def_Instancias_Equipamentos!$E$2:$E$1224, MATCH(K1281, Def_Instancias_Equipamentos!$D$2:$D$1224, 0), 1)</f>
        <v>LA-RFH01RACK1</v>
      </c>
      <c r="I1281" s="8" t="str">
        <f aca="false" t="array" ref="I1281:I1281">INDEX(Def_Instancias_Equipamentos!$E$2:$E$1224, MATCH(L1281, Def_Instancias_Equipamentos!$D$2:$D$1224, 0), 1)</f>
        <v>LA-RFH01RACK1</v>
      </c>
      <c r="J1281" s="8" t="str">
        <f aca="false">IF(H1281=I1281, "INTERNO", "EXTERNO")</f>
        <v>INTERNO</v>
      </c>
      <c r="K1281" s="9" t="str">
        <f aca="false">Def_Instancias_Equipamentos!$D$113</f>
        <v>LA-RFH01RACK1:TI-OEMultPOF</v>
      </c>
      <c r="L1281" s="4" t="str">
        <f aca="false">Def_Instancias_Equipamentos!$D$251</f>
        <v>LA-RF:H1LLRF</v>
      </c>
      <c r="M1281" s="10" t="s">
        <v>47</v>
      </c>
      <c r="N1281" s="11" t="s">
        <v>151</v>
      </c>
      <c r="O1281" s="9" t="str">
        <f aca="false">Def_Sistemas_Conectores_Cabos!$B$9</f>
        <v>BNC 50-ohm</v>
      </c>
      <c r="P1281" s="4" t="str">
        <f aca="false">Def_Sistemas_Conectores_Cabos!$B$9</f>
        <v>BNC 50-ohm</v>
      </c>
      <c r="Q1281" s="8" t="str">
        <f aca="false">K1281&amp;"/"&amp;M1281&amp;CHAR(10)&amp;L1281&amp;"/"&amp;N1281</f>
        <v>LA-RFH01RACK1:TI-OEMultPOF/OUT-3
LA-RF:H1LLRF/Trig_3</v>
      </c>
      <c r="R1281" s="18" t="n">
        <v>2</v>
      </c>
      <c r="S1281" s="18" t="n">
        <v>2</v>
      </c>
      <c r="T1281" s="4" t="str">
        <f aca="false">Def_Sistemas_Conectores_Cabos!$C$10</f>
        <v>LMR-195</v>
      </c>
      <c r="U1281" s="11" t="s">
        <v>152</v>
      </c>
      <c r="V1281" s="13"/>
    </row>
    <row r="1282" customFormat="false" ht="15.75" hidden="true" customHeight="true" outlineLevel="0" collapsed="false">
      <c r="A1282" s="4" t="str">
        <f aca="false">Def_Sistemas_Conectores_Cabos!$A$7</f>
        <v>Timing Linac</v>
      </c>
      <c r="B1282" s="5" t="str">
        <f aca="false">Datas_Entregas!$A$8</f>
        <v>Finalização LINAC</v>
      </c>
      <c r="C1282" s="6" t="str">
        <f aca="false" t="array" ref="C1282:C1282">INDEX(Datas_Entregas!$B$2:$B$100, MATCH(B1282, Datas_Entregas!$A$2:$A$100, 0), 1)</f>
        <v>?</v>
      </c>
      <c r="D1282" s="5" t="str">
        <f aca="false">Def_Status_Montagem!$A$6</f>
        <v>Instalado versão final / Falta Etiqueta</v>
      </c>
      <c r="E1282" s="4" t="str">
        <f aca="false">Def_Status_Montagem!$B$3</f>
        <v>Contratada / Etiqueta pelo DIG</v>
      </c>
      <c r="F1282" s="7" t="str">
        <f aca="false" t="array" ref="F1282:F1282">INDEX(Def_Instancias_Equipamentos!$F$2:$F$1224, MATCH(K1282, Def_Instancias_Equipamentos!$D$2:$D$1224, 0), 1)</f>
        <v>Sala Racks do LINAC</v>
      </c>
      <c r="G1282" s="8" t="str">
        <f aca="false" t="array" ref="G1282:G1282">INDEX(Def_Instancias_Equipamentos!$F$2:$F$1224, MATCH(L1282, Def_Instancias_Equipamentos!$D$2:$D$1224, 0), 1)</f>
        <v>Sala Racks do LINAC</v>
      </c>
      <c r="H1282" s="7" t="str">
        <f aca="false" t="array" ref="H1282:H1282">INDEX(Def_Instancias_Equipamentos!$E$2:$E$1224, MATCH(K1282, Def_Instancias_Equipamentos!$D$2:$D$1224, 0), 1)</f>
        <v>LA-RFH01RACK2</v>
      </c>
      <c r="I1282" s="8" t="str">
        <f aca="false" t="array" ref="I1282:I1282">INDEX(Def_Instancias_Equipamentos!$E$2:$E$1224, MATCH(L1282, Def_Instancias_Equipamentos!$D$2:$D$1224, 0), 1)</f>
        <v>LA-RFH01RACK2</v>
      </c>
      <c r="J1282" s="8" t="str">
        <f aca="false">IF(H1282=I1282, "INTERNO", "EXTERNO")</f>
        <v>INTERNO</v>
      </c>
      <c r="K1282" s="9" t="str">
        <f aca="false">Def_Instancias_Equipamentos!$D$114</f>
        <v>LA-RFH01RACK2:TI-OEMultPOF</v>
      </c>
      <c r="L1282" s="4" t="str">
        <f aca="false">Def_Instancias_Equipamentos!$D$256</f>
        <v>LA-RF:H1SOAM-1</v>
      </c>
      <c r="M1282" s="10" t="s">
        <v>42</v>
      </c>
      <c r="N1282" s="11" t="s">
        <v>153</v>
      </c>
      <c r="O1282" s="9" t="str">
        <f aca="false">Def_Sistemas_Conectores_Cabos!$B$9</f>
        <v>BNC 50-ohm</v>
      </c>
      <c r="P1282" s="4" t="str">
        <f aca="false">Def_Sistemas_Conectores_Cabos!$B$9</f>
        <v>BNC 50-ohm</v>
      </c>
      <c r="Q1282" s="8" t="str">
        <f aca="false">K1282&amp;"/"&amp;M1282&amp;CHAR(10)&amp;L1282&amp;"/"&amp;N1282</f>
        <v>LA-RFH01RACK2:TI-OEMultPOF/OUT-1
LA-RF:H1SOAM-1/Trig_500_MHz</v>
      </c>
      <c r="R1282" s="18" t="n">
        <v>2</v>
      </c>
      <c r="S1282" s="18" t="n">
        <v>2</v>
      </c>
      <c r="T1282" s="4" t="str">
        <f aca="false">Def_Sistemas_Conectores_Cabos!$C$10</f>
        <v>LMR-195</v>
      </c>
      <c r="U1282" s="11" t="s">
        <v>154</v>
      </c>
      <c r="V1282" s="13"/>
    </row>
    <row r="1283" customFormat="false" ht="15.75" hidden="true" customHeight="true" outlineLevel="0" collapsed="false">
      <c r="A1283" s="4" t="str">
        <f aca="false">Def_Sistemas_Conectores_Cabos!$A$7</f>
        <v>Timing Linac</v>
      </c>
      <c r="B1283" s="5" t="str">
        <f aca="false">Datas_Entregas!$A$8</f>
        <v>Finalização LINAC</v>
      </c>
      <c r="C1283" s="6" t="str">
        <f aca="false" t="array" ref="C1283:C1283">INDEX(Datas_Entregas!$B$2:$B$100, MATCH(B1283, Datas_Entregas!$A$2:$A$100, 0), 1)</f>
        <v>?</v>
      </c>
      <c r="D1283" s="5" t="str">
        <f aca="false">Def_Status_Montagem!$A$6</f>
        <v>Instalado versão final / Falta Etiqueta</v>
      </c>
      <c r="E1283" s="4" t="str">
        <f aca="false">Def_Status_Montagem!$B$3</f>
        <v>Contratada / Etiqueta pelo DIG</v>
      </c>
      <c r="F1283" s="7" t="str">
        <f aca="false" t="array" ref="F1283:F1283">INDEX(Def_Instancias_Equipamentos!$F$2:$F$1224, MATCH(K1283, Def_Instancias_Equipamentos!$D$2:$D$1224, 0), 1)</f>
        <v>Sala Racks do LINAC</v>
      </c>
      <c r="G1283" s="8" t="str">
        <f aca="false" t="array" ref="G1283:G1283">INDEX(Def_Instancias_Equipamentos!$F$2:$F$1224, MATCH(L1283, Def_Instancias_Equipamentos!$D$2:$D$1224, 0), 1)</f>
        <v>Sala Racks do LINAC</v>
      </c>
      <c r="H1283" s="7" t="str">
        <f aca="false" t="array" ref="H1283:H1283">INDEX(Def_Instancias_Equipamentos!$E$2:$E$1224, MATCH(K1283, Def_Instancias_Equipamentos!$D$2:$D$1224, 0), 1)</f>
        <v>LA-RFH01RACK2</v>
      </c>
      <c r="I1283" s="8" t="str">
        <f aca="false" t="array" ref="I1283:I1283">INDEX(Def_Instancias_Equipamentos!$E$2:$E$1224, MATCH(L1283, Def_Instancias_Equipamentos!$D$2:$D$1224, 0), 1)</f>
        <v>LA-RFH01RACK2</v>
      </c>
      <c r="J1283" s="8" t="str">
        <f aca="false">IF(H1283=I1283, "INTERNO", "EXTERNO")</f>
        <v>INTERNO</v>
      </c>
      <c r="K1283" s="9" t="str">
        <f aca="false">Def_Instancias_Equipamentos!$D$114</f>
        <v>LA-RFH01RACK2:TI-OEMultPOF</v>
      </c>
      <c r="L1283" s="4" t="str">
        <f aca="false">Def_Instancias_Equipamentos!$D$254</f>
        <v>LA-RF:H1SOAM-2</v>
      </c>
      <c r="M1283" s="10" t="s">
        <v>44</v>
      </c>
      <c r="N1283" s="11" t="s">
        <v>155</v>
      </c>
      <c r="O1283" s="9" t="str">
        <f aca="false">Def_Sistemas_Conectores_Cabos!$B$9</f>
        <v>BNC 50-ohm</v>
      </c>
      <c r="P1283" s="4" t="str">
        <f aca="false">Def_Sistemas_Conectores_Cabos!$B$9</f>
        <v>BNC 50-ohm</v>
      </c>
      <c r="Q1283" s="8" t="str">
        <f aca="false">K1283&amp;"/"&amp;M1283&amp;CHAR(10)&amp;L1283&amp;"/"&amp;N1283</f>
        <v>LA-RFH01RACK2:TI-OEMultPOF/OUT-2
LA-RF:H1SOAM-2/Trig_3_GHZ</v>
      </c>
      <c r="R1283" s="18" t="n">
        <v>2</v>
      </c>
      <c r="S1283" s="18" t="n">
        <v>2</v>
      </c>
      <c r="T1283" s="4" t="str">
        <f aca="false">Def_Sistemas_Conectores_Cabos!$C$10</f>
        <v>LMR-195</v>
      </c>
      <c r="U1283" s="11" t="s">
        <v>156</v>
      </c>
      <c r="V1283" s="13"/>
    </row>
    <row r="1284" customFormat="false" ht="15.75" hidden="true" customHeight="true" outlineLevel="0" collapsed="false">
      <c r="A1284" s="4" t="str">
        <f aca="false">Def_Sistemas_Conectores_Cabos!$A$7</f>
        <v>Timing Linac</v>
      </c>
      <c r="B1284" s="5" t="str">
        <f aca="false">Datas_Entregas!$A$8</f>
        <v>Finalização LINAC</v>
      </c>
      <c r="C1284" s="6" t="str">
        <f aca="false" t="array" ref="C1284:C1284">INDEX(Datas_Entregas!$B$2:$B$100, MATCH(B1284, Datas_Entregas!$A$2:$A$100, 0), 1)</f>
        <v>?</v>
      </c>
      <c r="D1284" s="5" t="str">
        <f aca="false">Def_Status_Montagem!$A$6</f>
        <v>Instalado versão final / Falta Etiqueta</v>
      </c>
      <c r="E1284" s="4" t="str">
        <f aca="false">Def_Status_Montagem!$B$3</f>
        <v>Contratada / Etiqueta pelo DIG</v>
      </c>
      <c r="F1284" s="7" t="str">
        <f aca="false" t="array" ref="F1284:F1284">INDEX(Def_Instancias_Equipamentos!$F$2:$F$1224, MATCH(K1284, Def_Instancias_Equipamentos!$D$2:$D$1224, 0), 1)</f>
        <v>Sala Racks do LINAC</v>
      </c>
      <c r="G1284" s="8" t="str">
        <f aca="false" t="array" ref="G1284:G1284">INDEX(Def_Instancias_Equipamentos!$F$2:$F$1224, MATCH(L1284, Def_Instancias_Equipamentos!$D$2:$D$1224, 0), 1)</f>
        <v>Sala Racks do LINAC</v>
      </c>
      <c r="H1284" s="7" t="str">
        <f aca="false" t="array" ref="H1284:H1284">INDEX(Def_Instancias_Equipamentos!$E$2:$E$1224, MATCH(K1284, Def_Instancias_Equipamentos!$D$2:$D$1224, 0), 1)</f>
        <v>LA-RFH01RACK2</v>
      </c>
      <c r="I1284" s="8" t="str">
        <f aca="false" t="array" ref="I1284:I1284">INDEX(Def_Instancias_Equipamentos!$E$2:$E$1224, MATCH(L1284, Def_Instancias_Equipamentos!$D$2:$D$1224, 0), 1)</f>
        <v>LA-RFH01RACK2</v>
      </c>
      <c r="J1284" s="8" t="str">
        <f aca="false">IF(H1284=I1284, "INTERNO", "EXTERNO")</f>
        <v>INTERNO</v>
      </c>
      <c r="K1284" s="9" t="str">
        <f aca="false">Def_Instancias_Equipamentos!$D$114</f>
        <v>LA-RFH01RACK2:TI-OEMultPOF</v>
      </c>
      <c r="L1284" s="4" t="str">
        <f aca="false">Def_Instancias_Equipamentos!$D$255</f>
        <v>LA-RF:H1SOAM-3</v>
      </c>
      <c r="M1284" s="10" t="s">
        <v>47</v>
      </c>
      <c r="N1284" s="11" t="s">
        <v>155</v>
      </c>
      <c r="O1284" s="9" t="str">
        <f aca="false">Def_Sistemas_Conectores_Cabos!$B$9</f>
        <v>BNC 50-ohm</v>
      </c>
      <c r="P1284" s="4" t="str">
        <f aca="false">Def_Sistemas_Conectores_Cabos!$B$9</f>
        <v>BNC 50-ohm</v>
      </c>
      <c r="Q1284" s="8" t="str">
        <f aca="false">K1284&amp;"/"&amp;M1284&amp;CHAR(10)&amp;L1284&amp;"/"&amp;N1284</f>
        <v>LA-RFH01RACK2:TI-OEMultPOF/OUT-3
LA-RF:H1SOAM-3/Trig_3_GHZ</v>
      </c>
      <c r="R1284" s="18" t="n">
        <v>2</v>
      </c>
      <c r="S1284" s="18" t="n">
        <v>2</v>
      </c>
      <c r="T1284" s="4" t="str">
        <f aca="false">Def_Sistemas_Conectores_Cabos!$C$10</f>
        <v>LMR-195</v>
      </c>
      <c r="U1284" s="11" t="s">
        <v>157</v>
      </c>
      <c r="V1284" s="13"/>
    </row>
    <row r="1285" customFormat="false" ht="15.75" hidden="true" customHeight="true" outlineLevel="0" collapsed="false">
      <c r="A1285" s="4" t="str">
        <f aca="false">Def_Sistemas_Conectores_Cabos!$A$15</f>
        <v>Sintonia</v>
      </c>
      <c r="B1285" s="5" t="str">
        <f aca="false">Datas_Entregas!$A$2</f>
        <v>Booster/LTB</v>
      </c>
      <c r="C1285" s="6" t="n">
        <f aca="false" t="array" ref="C1285:C1285">INDEX(Datas_Entregas!$B$2:$B$100, MATCH(B1285, Datas_Entregas!$A$2:$A$100, 0), 1)</f>
        <v>43266</v>
      </c>
      <c r="D1285" s="5" t="str">
        <f aca="false">Def_Status_Montagem!$A$3</f>
        <v>Verficado - Pronto para Produção</v>
      </c>
      <c r="E1285" s="4" t="str">
        <f aca="false">Def_Status_Montagem!$B$3</f>
        <v>Contratada / Etiqueta pelo DIG</v>
      </c>
      <c r="F1285" s="7" t="str">
        <f aca="false" t="array" ref="F1285:F1285">INDEX(Def_Instancias_Equipamentos!$F$2:$F$4986, MATCH(K1285, Def_Instancias_Equipamentos!$D$2:$D$4986, 0), 1)</f>
        <v>Sala Racks 18 parte 1</v>
      </c>
      <c r="G1285" s="8" t="str">
        <f aca="false" t="array" ref="G1285:G1285">INDEX(Def_Instancias_Equipamentos!$F$2:$F$4986, MATCH(L1285, Def_Instancias_Equipamentos!$D$2:$D$4986, 0), 1)</f>
        <v>Sala Racks 18 parte 1</v>
      </c>
      <c r="H1285" s="7" t="str">
        <f aca="false" t="array" ref="H1285:H1285">INDEX(Def_Instancias_Equipamentos!$E$2:$E$4986, MATCH(K1285, Def_Instancias_Equipamentos!$D$2:$D$4986, 0), 1)</f>
        <v>IA-18RaDiag04</v>
      </c>
      <c r="I1285" s="8" t="str">
        <f aca="false" t="array" ref="I1285:I1285">INDEX(Def_Instancias_Equipamentos!$E$2:$E$4986, MATCH(L1285, Def_Instancias_Equipamentos!$D$2:$D$4986, 0), 1)</f>
        <v>IA-18RaDiag04</v>
      </c>
      <c r="J1285" s="8" t="str">
        <f aca="false">IF(H1285=I1285, "INTERNO", "EXTERNO")</f>
        <v>INTERNO</v>
      </c>
      <c r="K1285" s="9" t="str">
        <f aca="false">Def_Instancias_Equipamentos!$D$257</f>
        <v>BO-Glob:DI-TuneNoiseGen</v>
      </c>
      <c r="L1285" s="4" t="str">
        <f aca="false">Def_Instancias_Equipamentos!$D$261</f>
        <v>AS-Glob:DI-TuneFBE</v>
      </c>
      <c r="M1285" s="16" t="s">
        <v>158</v>
      </c>
      <c r="N1285" s="11" t="s">
        <v>159</v>
      </c>
      <c r="O1285" s="9" t="str">
        <f aca="false">Def_Sistemas_Conectores_Cabos!$B$9</f>
        <v>BNC 50-ohm</v>
      </c>
      <c r="P1285" s="4" t="str">
        <f aca="false">Def_Sistemas_Conectores_Cabos!$B$7</f>
        <v>SMA 50-ohm</v>
      </c>
      <c r="Q1285" s="8" t="str">
        <f aca="false">K1285&amp;"/"&amp;M1285&amp;CHAR(10)&amp;L1285&amp;"/"&amp;N1285</f>
        <v>BO-Glob:DI-TuneNoiseGen/Output
AS-Glob:DI-TuneFBE/BO_Drive_IF_In</v>
      </c>
      <c r="R1285" s="11" t="n">
        <f aca="false">4*0.045+1*0.6+1*0.6+0.45</f>
        <v>1.83</v>
      </c>
      <c r="S1285" s="8" t="e">
        <f aca="false">CEILING(R1285*2)/2</f>
        <v>#VALUE!</v>
      </c>
      <c r="T1285" s="22" t="str">
        <f aca="false">Def_Sistemas_Conectores_Cabos!$C$10</f>
        <v>LMR-195</v>
      </c>
      <c r="U1285" s="11"/>
      <c r="V1285" s="13"/>
    </row>
    <row r="1286" customFormat="false" ht="15.75" hidden="true" customHeight="true" outlineLevel="0" collapsed="false">
      <c r="A1286" s="4" t="str">
        <f aca="false">Def_Sistemas_Conectores_Cabos!$A$3</f>
        <v>Diagnóstico</v>
      </c>
      <c r="B1286" s="5" t="str">
        <f aca="false">Datas_Entregas!$A$3</f>
        <v>BTS/Anel</v>
      </c>
      <c r="C1286" s="6" t="n">
        <f aca="false" t="array" ref="C1286:C1286">INDEX(Datas_Entregas!$B$2:$B$100, MATCH(B1286, Datas_Entregas!$A$2:$A$100, 0), 1)</f>
        <v>43296</v>
      </c>
      <c r="D1286" s="5" t="str">
        <f aca="false">Def_Status_Montagem!$A$3</f>
        <v>Verficado - Pronto para Produção</v>
      </c>
      <c r="E1286" s="4" t="str">
        <f aca="false">Def_Status_Montagem!$B$3</f>
        <v>Contratada / Etiqueta pelo DIG</v>
      </c>
      <c r="F1286" s="7" t="str">
        <f aca="false" t="array" ref="F1286:F1286">INDEX(Def_Instancias_Equipamentos!$F$2:$F$4986, MATCH(K1286, Def_Instancias_Equipamentos!$D$2:$D$4986, 0), 1)</f>
        <v>Sala Racks do LINAC</v>
      </c>
      <c r="G1286" s="8" t="str">
        <f aca="false" t="array" ref="G1286:G1286">INDEX(Def_Instancias_Equipamentos!$F$2:$F$4986, MATCH(L1286, Def_Instancias_Equipamentos!$D$2:$D$4986, 0), 1)</f>
        <v>Sala Racks do LINAC</v>
      </c>
      <c r="H1286" s="7" t="str">
        <f aca="false" t="array" ref="H1286:H1286">INDEX(Def_Instancias_Equipamentos!$E$2:$E$4986, MATCH(K1286, Def_Instancias_Equipamentos!$D$2:$D$4986, 0), 1)</f>
        <v>LA-BIH01RACK2</v>
      </c>
      <c r="I1286" s="8" t="str">
        <f aca="false" t="array" ref="I1286:I1286">INDEX(Def_Instancias_Equipamentos!$E$2:$E$4986, MATCH(L1286, Def_Instancias_Equipamentos!$D$2:$D$4986, 0), 1)</f>
        <v>LA-BIH01RACK2</v>
      </c>
      <c r="J1286" s="8" t="str">
        <f aca="false">IF(H1286=I1286, "INTERNO", "EXTERNO")</f>
        <v>INTERNO</v>
      </c>
      <c r="K1286" s="9" t="str">
        <f aca="false">Def_Instancias_Equipamentos!$D$126</f>
        <v>LI-01:DI-ICTSigCond-1</v>
      </c>
      <c r="L1286" s="4" t="str">
        <f aca="false">Def_Instancias_Equipamentos!$D$132</f>
        <v>LI-01:DI-ICTDig-1</v>
      </c>
      <c r="M1286" s="10" t="s">
        <v>98</v>
      </c>
      <c r="N1286" s="17" t="s">
        <v>99</v>
      </c>
      <c r="O1286" s="9" t="str">
        <f aca="false">Def_Sistemas_Conectores_Cabos!$B$9</f>
        <v>BNC 50-ohm</v>
      </c>
      <c r="P1286" s="4" t="str">
        <f aca="false">Def_Sistemas_Conectores_Cabos!$B$9</f>
        <v>BNC 50-ohm</v>
      </c>
      <c r="Q1286" s="8" t="str">
        <f aca="false">K1286&amp;"/"&amp;M1286&amp;CHAR(10)&amp;L1286&amp;"/"&amp;N1286</f>
        <v>LI-01:DI-ICTSigCond-1/BCM_Output
LI-01:DI-ICTDig-1/INPUT</v>
      </c>
      <c r="R1286" s="18" t="n">
        <v>2</v>
      </c>
      <c r="S1286" s="18" t="n">
        <v>2</v>
      </c>
      <c r="T1286" s="4" t="str">
        <f aca="false">Def_Sistemas_Conectores_Cabos!$C$10</f>
        <v>LMR-195</v>
      </c>
      <c r="U1286" s="11"/>
      <c r="V1286" s="13"/>
    </row>
    <row r="1287" customFormat="false" ht="15.75" hidden="true" customHeight="true" outlineLevel="0" collapsed="false">
      <c r="A1287" s="4" t="str">
        <f aca="false">Def_Sistemas_Conectores_Cabos!$A$3</f>
        <v>Diagnóstico</v>
      </c>
      <c r="B1287" s="5" t="str">
        <f aca="false">Datas_Entregas!$A$3</f>
        <v>BTS/Anel</v>
      </c>
      <c r="C1287" s="6" t="n">
        <f aca="false" t="array" ref="C1287:C1287">INDEX(Datas_Entregas!$B$2:$B$100, MATCH(B1287, Datas_Entregas!$A$2:$A$100, 0), 1)</f>
        <v>43296</v>
      </c>
      <c r="D1287" s="5" t="str">
        <f aca="false">Def_Status_Montagem!$A$3</f>
        <v>Verficado - Pronto para Produção</v>
      </c>
      <c r="E1287" s="4" t="str">
        <f aca="false">Def_Status_Montagem!$B$3</f>
        <v>Contratada / Etiqueta pelo DIG</v>
      </c>
      <c r="F1287" s="7" t="str">
        <f aca="false" t="array" ref="F1287:F1287">INDEX(Def_Instancias_Equipamentos!$F$2:$F$4986, MATCH(K1287, Def_Instancias_Equipamentos!$D$2:$D$4986, 0), 1)</f>
        <v>Sala Racks do LINAC</v>
      </c>
      <c r="G1287" s="8" t="str">
        <f aca="false" t="array" ref="G1287:G1287">INDEX(Def_Instancias_Equipamentos!$F$2:$F$4986, MATCH(L1287, Def_Instancias_Equipamentos!$D$2:$D$4986, 0), 1)</f>
        <v>Sala Racks do LINAC</v>
      </c>
      <c r="H1287" s="7" t="str">
        <f aca="false" t="array" ref="H1287:H1287">INDEX(Def_Instancias_Equipamentos!$E$2:$E$4986, MATCH(K1287, Def_Instancias_Equipamentos!$D$2:$D$4986, 0), 1)</f>
        <v>LA-BIH01RACK2</v>
      </c>
      <c r="I1287" s="8" t="str">
        <f aca="false" t="array" ref="I1287:I1287">INDEX(Def_Instancias_Equipamentos!$E$2:$E$4986, MATCH(L1287, Def_Instancias_Equipamentos!$D$2:$D$4986, 0), 1)</f>
        <v>LA-BIH01RACK2</v>
      </c>
      <c r="J1287" s="8" t="str">
        <f aca="false">IF(H1287=I1287, "INTERNO", "EXTERNO")</f>
        <v>INTERNO</v>
      </c>
      <c r="K1287" s="9" t="str">
        <f aca="false">Def_Instancias_Equipamentos!$D$127</f>
        <v>LI-01:DI-ICTSigCond-2</v>
      </c>
      <c r="L1287" s="4" t="str">
        <f aca="false">Def_Instancias_Equipamentos!$D$133</f>
        <v>LI-01:DI-ICTDig-2</v>
      </c>
      <c r="M1287" s="10" t="s">
        <v>98</v>
      </c>
      <c r="N1287" s="17" t="s">
        <v>99</v>
      </c>
      <c r="O1287" s="9" t="str">
        <f aca="false">Def_Sistemas_Conectores_Cabos!$B$9</f>
        <v>BNC 50-ohm</v>
      </c>
      <c r="P1287" s="4" t="str">
        <f aca="false">Def_Sistemas_Conectores_Cabos!$B$9</f>
        <v>BNC 50-ohm</v>
      </c>
      <c r="Q1287" s="8" t="str">
        <f aca="false">K1287&amp;"/"&amp;M1287&amp;CHAR(10)&amp;L1287&amp;"/"&amp;N1287</f>
        <v>LI-01:DI-ICTSigCond-2/BCM_Output
LI-01:DI-ICTDig-2/INPUT</v>
      </c>
      <c r="R1287" s="18" t="n">
        <v>2</v>
      </c>
      <c r="S1287" s="18" t="n">
        <v>2</v>
      </c>
      <c r="T1287" s="4" t="str">
        <f aca="false">Def_Sistemas_Conectores_Cabos!$C$10</f>
        <v>LMR-195</v>
      </c>
      <c r="U1287" s="11"/>
      <c r="V1287" s="13"/>
    </row>
    <row r="1288" customFormat="false" ht="15.75" hidden="true" customHeight="true" outlineLevel="0" collapsed="false">
      <c r="A1288" s="4" t="str">
        <f aca="false">Def_Sistemas_Conectores_Cabos!$A$3</f>
        <v>Diagnóstico</v>
      </c>
      <c r="B1288" s="5" t="str">
        <f aca="false">Datas_Entregas!$A$3</f>
        <v>BTS/Anel</v>
      </c>
      <c r="C1288" s="6" t="n">
        <f aca="false" t="array" ref="C1288:C1288">INDEX(Datas_Entregas!$B$2:$B$100, MATCH(B1288, Datas_Entregas!$A$2:$A$100, 0), 1)</f>
        <v>43296</v>
      </c>
      <c r="D1288" s="5" t="str">
        <f aca="false">Def_Status_Montagem!$A$3</f>
        <v>Verficado - Pronto para Produção</v>
      </c>
      <c r="E1288" s="4" t="str">
        <f aca="false">Def_Status_Montagem!$B$3</f>
        <v>Contratada / Etiqueta pelo DIG</v>
      </c>
      <c r="F1288" s="7" t="str">
        <f aca="false" t="array" ref="F1288:F1288">INDEX(Def_Instancias_Equipamentos!$F$2:$F$4986, MATCH(K1288, Def_Instancias_Equipamentos!$D$2:$D$4986, 0), 1)</f>
        <v>Sala Racks 14</v>
      </c>
      <c r="G1288" s="8" t="str">
        <f aca="false" t="array" ref="G1288:G1288">INDEX(Def_Instancias_Equipamentos!$F$2:$F$4986, MATCH(L1288, Def_Instancias_Equipamentos!$D$2:$D$4986, 0), 1)</f>
        <v>Sala Racks 14</v>
      </c>
      <c r="H1288" s="7" t="str">
        <f aca="false" t="array" ref="H1288:H1288">INDEX(Def_Instancias_Equipamentos!$E$2:$E$4986, MATCH(K1288, Def_Instancias_Equipamentos!$D$2:$D$4986, 0), 1)</f>
        <v>IA-14RaDiag03</v>
      </c>
      <c r="I1288" s="8" t="str">
        <f aca="false" t="array" ref="I1288:I1288">INDEX(Def_Instancias_Equipamentos!$E$2:$E$4986, MATCH(L1288, Def_Instancias_Equipamentos!$D$2:$D$4986, 0), 1)</f>
        <v>IA-14RaDiag03</v>
      </c>
      <c r="J1288" s="8" t="str">
        <f aca="false">IF(H1288=I1288, "INTERNO", "EXTERNO")</f>
        <v>INTERNO</v>
      </c>
      <c r="K1288" s="21" t="str">
        <f aca="false">Def_Instancias_Equipamentos!$D$209</f>
        <v>SI-14SB:DI-DCCTSigCond</v>
      </c>
      <c r="L1288" s="4" t="str">
        <f aca="false">Def_Instancias_Equipamentos!$D$204</f>
        <v>SI-14SB:DI-DCCTDig</v>
      </c>
      <c r="M1288" s="10" t="s">
        <v>98</v>
      </c>
      <c r="N1288" s="17" t="s">
        <v>99</v>
      </c>
      <c r="O1288" s="9" t="str">
        <f aca="false">Def_Sistemas_Conectores_Cabos!$B$9</f>
        <v>BNC 50-ohm</v>
      </c>
      <c r="P1288" s="4" t="str">
        <f aca="false">Def_Sistemas_Conectores_Cabos!$B$9</f>
        <v>BNC 50-ohm</v>
      </c>
      <c r="Q1288" s="8" t="str">
        <f aca="false">K1288&amp;"/"&amp;M1288&amp;CHAR(10)&amp;L1288&amp;"/"&amp;N1288</f>
        <v>SI-14SB:DI-DCCTSigCond/BCM_Output
SI-14SB:DI-DCCTDig/INPUT</v>
      </c>
      <c r="R1288" s="18" t="n">
        <v>2</v>
      </c>
      <c r="S1288" s="18" t="n">
        <v>2</v>
      </c>
      <c r="T1288" s="4" t="str">
        <f aca="false">Def_Sistemas_Conectores_Cabos!$C$10</f>
        <v>LMR-195</v>
      </c>
      <c r="U1288" s="11"/>
      <c r="V1288" s="13"/>
    </row>
    <row r="1289" customFormat="false" ht="15.75" hidden="true" customHeight="true" outlineLevel="0" collapsed="false">
      <c r="A1289" s="4" t="str">
        <f aca="false">Def_Sistemas_Conectores_Cabos!$A$14</f>
        <v>BbB</v>
      </c>
      <c r="B1289" s="5" t="str">
        <f aca="false">Datas_Entregas!$A$3</f>
        <v>BTS/Anel</v>
      </c>
      <c r="C1289" s="6" t="n">
        <f aca="false" t="array" ref="C1289:C1289">INDEX(Datas_Entregas!$B$2:$B$100, MATCH(B1289, Datas_Entregas!$A$2:$A$100, 0), 1)</f>
        <v>43296</v>
      </c>
      <c r="D1289" s="5" t="str">
        <f aca="false">Def_Status_Montagem!$A$3</f>
        <v>Verficado - Pronto para Produção</v>
      </c>
      <c r="E1289" s="4" t="str">
        <f aca="false">Def_Status_Montagem!$B$3</f>
        <v>Contratada / Etiqueta pelo DIG</v>
      </c>
      <c r="F1289" s="7" t="str">
        <f aca="false" t="array" ref="F1289:F1289">INDEX(Def_Instancias_Equipamentos!$F$2:$F$4986, MATCH(K1289, Def_Instancias_Equipamentos!$D$2:$D$4986, 0), 1)</f>
        <v>Sala Racks 16</v>
      </c>
      <c r="G1289" s="8" t="str">
        <f aca="false" t="array" ref="G1289:G1289">INDEX(Def_Instancias_Equipamentos!$F$2:$F$4986, MATCH(L1289, Def_Instancias_Equipamentos!$D$2:$D$4986, 0), 1)</f>
        <v>Sala Racks 16</v>
      </c>
      <c r="H1289" s="7" t="str">
        <f aca="false" t="array" ref="H1289:H1289">INDEX(Def_Instancias_Equipamentos!$E$2:$E$4986, MATCH(K1289, Def_Instancias_Equipamentos!$D$2:$D$4986, 0), 1)</f>
        <v>IA-16RaBbB</v>
      </c>
      <c r="I1289" s="8" t="str">
        <f aca="false" t="array" ref="I1289:I1289">INDEX(Def_Instancias_Equipamentos!$E$2:$E$4986, MATCH(L1289, Def_Instancias_Equipamentos!$D$2:$D$4986, 0), 1)</f>
        <v>IA-16RaBbB</v>
      </c>
      <c r="J1289" s="8" t="str">
        <f aca="false">IF(H1289=I1289, "INTERNO", "EXTERNO")</f>
        <v>INTERNO</v>
      </c>
      <c r="K1289" s="9" t="str">
        <f aca="false">Def_Instancias_Equipamentos!$D$277</f>
        <v>SI-Glob:DI-BbBAmpH</v>
      </c>
      <c r="L1289" s="4" t="str">
        <f aca="false">Def_Instancias_Equipamentos!$D$283</f>
        <v>SI-Glob:DI-BbBPwrBEH</v>
      </c>
      <c r="M1289" s="24" t="s">
        <v>68</v>
      </c>
      <c r="N1289" s="18" t="s">
        <v>160</v>
      </c>
      <c r="O1289" s="21" t="str">
        <f aca="false">Def_Sistemas_Conectores_Cabos!$B$10</f>
        <v>N 50-ohm</v>
      </c>
      <c r="P1289" s="22" t="str">
        <f aca="false">Def_Sistemas_Conectores_Cabos!$B$10</f>
        <v>N 50-ohm</v>
      </c>
      <c r="Q1289" s="23" t="str">
        <f aca="false">K1289&amp;"/"&amp;M1289&amp;CHAR(10)&amp;L1289&amp;"/"&amp;N1289</f>
        <v>SI-Glob:DI-BbBAmpH/RF_OUT
SI-Glob:DI-BbBPwrBEH/Hyb_J1</v>
      </c>
      <c r="R1289" s="18" t="n">
        <f aca="false">29*0.045+0*0.6+0*0.6+0.45</f>
        <v>1.755</v>
      </c>
      <c r="S1289" s="8" t="e">
        <f aca="false">CEILING(R1289*2)/2</f>
        <v>#VALUE!</v>
      </c>
      <c r="T1289" s="22" t="str">
        <f aca="false">Def_Sistemas_Conectores_Cabos!$C$10</f>
        <v>LMR-195</v>
      </c>
      <c r="U1289" s="18" t="s">
        <v>161</v>
      </c>
      <c r="V1289" s="13"/>
    </row>
    <row r="1290" customFormat="false" ht="15.75" hidden="true" customHeight="true" outlineLevel="0" collapsed="false">
      <c r="A1290" s="4" t="str">
        <f aca="false">Def_Sistemas_Conectores_Cabos!$A$14</f>
        <v>BbB</v>
      </c>
      <c r="B1290" s="5" t="str">
        <f aca="false">Datas_Entregas!$A$3</f>
        <v>BTS/Anel</v>
      </c>
      <c r="C1290" s="6" t="n">
        <f aca="false" t="array" ref="C1290:C1290">INDEX(Datas_Entregas!$B$2:$B$100, MATCH(B1290, Datas_Entregas!$A$2:$A$100, 0), 1)</f>
        <v>43296</v>
      </c>
      <c r="D1290" s="5" t="str">
        <f aca="false">Def_Status_Montagem!$A$3</f>
        <v>Verficado - Pronto para Produção</v>
      </c>
      <c r="E1290" s="4" t="str">
        <f aca="false">Def_Status_Montagem!$B$3</f>
        <v>Contratada / Etiqueta pelo DIG</v>
      </c>
      <c r="F1290" s="7" t="str">
        <f aca="false" t="array" ref="F1290:F1290">INDEX(Def_Instancias_Equipamentos!$F$2:$F$4986, MATCH(K1290, Def_Instancias_Equipamentos!$D$2:$D$4986, 0), 1)</f>
        <v>Sala Racks 16</v>
      </c>
      <c r="G1290" s="8" t="str">
        <f aca="false" t="array" ref="G1290:G1290">INDEX(Def_Instancias_Equipamentos!$F$2:$F$4986, MATCH(L1290, Def_Instancias_Equipamentos!$D$2:$D$4986, 0), 1)</f>
        <v>Sala Racks 16</v>
      </c>
      <c r="H1290" s="7" t="str">
        <f aca="false" t="array" ref="H1290:H1290">INDEX(Def_Instancias_Equipamentos!$E$2:$E$4986, MATCH(K1290, Def_Instancias_Equipamentos!$D$2:$D$4986, 0), 1)</f>
        <v>IA-16RaBbB</v>
      </c>
      <c r="I1290" s="8" t="str">
        <f aca="false" t="array" ref="I1290:I1290">INDEX(Def_Instancias_Equipamentos!$E$2:$E$4986, MATCH(L1290, Def_Instancias_Equipamentos!$D$2:$D$4986, 0), 1)</f>
        <v>IA-16RaBbB</v>
      </c>
      <c r="J1290" s="8" t="str">
        <f aca="false">IF(H1290=I1290, "INTERNO", "EXTERNO")</f>
        <v>INTERNO</v>
      </c>
      <c r="K1290" s="9" t="str">
        <f aca="false">Def_Instancias_Equipamentos!$D$276</f>
        <v>SI-Glob:DI-BbBAmpV</v>
      </c>
      <c r="L1290" s="4" t="str">
        <f aca="false">Def_Instancias_Equipamentos!$D$284</f>
        <v>SI-Glob:DI-BbBPwrBEV</v>
      </c>
      <c r="M1290" s="24" t="s">
        <v>68</v>
      </c>
      <c r="N1290" s="18" t="s">
        <v>160</v>
      </c>
      <c r="O1290" s="21" t="str">
        <f aca="false">Def_Sistemas_Conectores_Cabos!$B$10</f>
        <v>N 50-ohm</v>
      </c>
      <c r="P1290" s="22" t="str">
        <f aca="false">Def_Sistemas_Conectores_Cabos!$B$10</f>
        <v>N 50-ohm</v>
      </c>
      <c r="Q1290" s="23" t="str">
        <f aca="false">K1290&amp;"/"&amp;M1290&amp;CHAR(10)&amp;L1290&amp;"/"&amp;N1290</f>
        <v>SI-Glob:DI-BbBAmpV/RF_OUT
SI-Glob:DI-BbBPwrBEV/Hyb_J1</v>
      </c>
      <c r="R1290" s="18" t="n">
        <f aca="false">29*0.045+0*0.6+0*0.6+0.45</f>
        <v>1.755</v>
      </c>
      <c r="S1290" s="8" t="e">
        <f aca="false">CEILING(R1290*2)/2</f>
        <v>#VALUE!</v>
      </c>
      <c r="T1290" s="22" t="str">
        <f aca="false">Def_Sistemas_Conectores_Cabos!$C$10</f>
        <v>LMR-195</v>
      </c>
      <c r="U1290" s="18" t="s">
        <v>161</v>
      </c>
      <c r="V1290" s="13"/>
    </row>
    <row r="1291" customFormat="false" ht="15.75" hidden="true" customHeight="true" outlineLevel="0" collapsed="false">
      <c r="A1291" s="4" t="str">
        <f aca="false">Def_Sistemas_Conectores_Cabos!$A$14</f>
        <v>BbB</v>
      </c>
      <c r="B1291" s="5" t="str">
        <f aca="false">Datas_Entregas!$A$3</f>
        <v>BTS/Anel</v>
      </c>
      <c r="C1291" s="6" t="n">
        <f aca="false" t="array" ref="C1291:C1291">INDEX(Datas_Entregas!$B$2:$B$100, MATCH(B1291, Datas_Entregas!$A$2:$A$100, 0), 1)</f>
        <v>43296</v>
      </c>
      <c r="D1291" s="5" t="str">
        <f aca="false">Def_Status_Montagem!$A$3</f>
        <v>Verficado - Pronto para Produção</v>
      </c>
      <c r="E1291" s="4" t="str">
        <f aca="false">Def_Status_Montagem!$B$3</f>
        <v>Contratada / Etiqueta pelo DIG</v>
      </c>
      <c r="F1291" s="7" t="str">
        <f aca="false" t="array" ref="F1291:F1291">INDEX(Def_Instancias_Equipamentos!$F$2:$F$4986, MATCH(K1291, Def_Instancias_Equipamentos!$D$2:$D$4986, 0), 1)</f>
        <v>Sala Racks 16</v>
      </c>
      <c r="G1291" s="8" t="str">
        <f aca="false" t="array" ref="G1291:G1291">INDEX(Def_Instancias_Equipamentos!$F$2:$F$4986, MATCH(L1291, Def_Instancias_Equipamentos!$D$2:$D$4986, 0), 1)</f>
        <v>Sala Racks 16</v>
      </c>
      <c r="H1291" s="7" t="str">
        <f aca="false" t="array" ref="H1291:H1291">INDEX(Def_Instancias_Equipamentos!$E$2:$E$4986, MATCH(K1291, Def_Instancias_Equipamentos!$D$2:$D$4986, 0), 1)</f>
        <v>IA-16RaBbB</v>
      </c>
      <c r="I1291" s="8" t="str">
        <f aca="false" t="array" ref="I1291:I1291">INDEX(Def_Instancias_Equipamentos!$E$2:$E$4986, MATCH(L1291, Def_Instancias_Equipamentos!$D$2:$D$4986, 0), 1)</f>
        <v>IA-16RaBbB</v>
      </c>
      <c r="J1291" s="8" t="str">
        <f aca="false">IF(H1291=I1291, "INTERNO", "EXTERNO")</f>
        <v>INTERNO</v>
      </c>
      <c r="K1291" s="9" t="str">
        <f aca="false">Def_Instancias_Equipamentos!$D$260</f>
        <v>SI-Glob:DI-BbBFBE</v>
      </c>
      <c r="L1291" s="4" t="str">
        <f aca="false">Def_Instancias_Equipamentos!$D$238</f>
        <v>SI-Glob:DI-BbBProc-V</v>
      </c>
      <c r="M1291" s="16" t="s">
        <v>162</v>
      </c>
      <c r="N1291" s="11" t="s">
        <v>163</v>
      </c>
      <c r="O1291" s="21" t="str">
        <f aca="false">Def_Sistemas_Conectores_Cabos!$B$7</f>
        <v>SMA 50-ohm</v>
      </c>
      <c r="P1291" s="4" t="str">
        <f aca="false">Def_Sistemas_Conectores_Cabos!$B$7</f>
        <v>SMA 50-ohm</v>
      </c>
      <c r="Q1291" s="8" t="str">
        <f aca="false">K1291&amp;"/"&amp;M1291&amp;CHAR(10)&amp;L1291&amp;"/"&amp;N1291</f>
        <v>SI-Glob:DI-BbBFBE/REFERENCE_OUT_2
SI-Glob:DI-BbBProc-V/CLK</v>
      </c>
      <c r="R1291" s="11" t="n">
        <f aca="false">7*0.045+1*0.6+1*0.6+0.45</f>
        <v>1.965</v>
      </c>
      <c r="S1291" s="8" t="e">
        <f aca="false">CEILING(R1291*2)/2</f>
        <v>#VALUE!</v>
      </c>
      <c r="T1291" s="4" t="str">
        <f aca="false">Def_Sistemas_Conectores_Cabos!$C$10</f>
        <v>LMR-195</v>
      </c>
      <c r="U1291" s="11"/>
      <c r="V1291" s="13"/>
    </row>
    <row r="1292" customFormat="false" ht="15.75" hidden="true" customHeight="true" outlineLevel="0" collapsed="false">
      <c r="A1292" s="4" t="str">
        <f aca="false">Def_Sistemas_Conectores_Cabos!$A$14</f>
        <v>BbB</v>
      </c>
      <c r="B1292" s="5" t="str">
        <f aca="false">Datas_Entregas!$A$3</f>
        <v>BTS/Anel</v>
      </c>
      <c r="C1292" s="6" t="n">
        <f aca="false" t="array" ref="C1292:C1292">INDEX(Datas_Entregas!$B$2:$B$100, MATCH(B1292, Datas_Entregas!$A$2:$A$100, 0), 1)</f>
        <v>43296</v>
      </c>
      <c r="D1292" s="5" t="str">
        <f aca="false">Def_Status_Montagem!$A$3</f>
        <v>Verficado - Pronto para Produção</v>
      </c>
      <c r="E1292" s="4" t="str">
        <f aca="false">Def_Status_Montagem!$B$3</f>
        <v>Contratada / Etiqueta pelo DIG</v>
      </c>
      <c r="F1292" s="7" t="str">
        <f aca="false" t="array" ref="F1292:F1292">INDEX(Def_Instancias_Equipamentos!$F$2:$F$4986, MATCH(K1292, Def_Instancias_Equipamentos!$D$2:$D$4986, 0), 1)</f>
        <v>Sala Racks 16</v>
      </c>
      <c r="G1292" s="8" t="str">
        <f aca="false" t="array" ref="G1292:G1292">INDEX(Def_Instancias_Equipamentos!$F$2:$F$4986, MATCH(L1292, Def_Instancias_Equipamentos!$D$2:$D$4986, 0), 1)</f>
        <v>Sala Racks 16</v>
      </c>
      <c r="H1292" s="7" t="str">
        <f aca="false" t="array" ref="H1292:H1292">INDEX(Def_Instancias_Equipamentos!$E$2:$E$4986, MATCH(K1292, Def_Instancias_Equipamentos!$D$2:$D$4986, 0), 1)</f>
        <v>IA-16RaBbB</v>
      </c>
      <c r="I1292" s="8" t="str">
        <f aca="false" t="array" ref="I1292:I1292">INDEX(Def_Instancias_Equipamentos!$E$2:$E$4986, MATCH(L1292, Def_Instancias_Equipamentos!$D$2:$D$4986, 0), 1)</f>
        <v>IA-16RaBbB</v>
      </c>
      <c r="J1292" s="8" t="str">
        <f aca="false">IF(H1292=I1292, "INTERNO", "EXTERNO")</f>
        <v>INTERNO</v>
      </c>
      <c r="K1292" s="9" t="str">
        <f aca="false">Def_Instancias_Equipamentos!$D$260</f>
        <v>SI-Glob:DI-BbBFBE</v>
      </c>
      <c r="L1292" s="4" t="str">
        <f aca="false">Def_Instancias_Equipamentos!$D$238</f>
        <v>SI-Glob:DI-BbBProc-V</v>
      </c>
      <c r="M1292" s="10" t="s">
        <v>164</v>
      </c>
      <c r="N1292" s="11" t="s">
        <v>165</v>
      </c>
      <c r="O1292" s="21" t="str">
        <f aca="false">Def_Sistemas_Conectores_Cabos!$B$7</f>
        <v>SMA 50-ohm</v>
      </c>
      <c r="P1292" s="4" t="str">
        <f aca="false">Def_Sistemas_Conectores_Cabos!$B$7</f>
        <v>SMA 50-ohm</v>
      </c>
      <c r="Q1292" s="8" t="str">
        <f aca="false">K1292&amp;"/"&amp;M1292&amp;CHAR(10)&amp;L1292&amp;"/"&amp;N1292</f>
        <v>SI-Glob:DI-BbBFBE/VERTICAL_OUT
SI-Glob:DI-BbBProc-V/FAST_ADC_IN</v>
      </c>
      <c r="R1292" s="11" t="n">
        <f aca="false">7*0.045+1*0.6+1*0.6+0.45</f>
        <v>1.965</v>
      </c>
      <c r="S1292" s="8" t="e">
        <f aca="false">CEILING(R1292*2)/2</f>
        <v>#VALUE!</v>
      </c>
      <c r="T1292" s="4" t="str">
        <f aca="false">Def_Sistemas_Conectores_Cabos!$C$10</f>
        <v>LMR-195</v>
      </c>
      <c r="U1292" s="11"/>
      <c r="V1292" s="13"/>
    </row>
    <row r="1293" customFormat="false" ht="15.75" hidden="true" customHeight="true" outlineLevel="0" collapsed="false">
      <c r="A1293" s="4" t="str">
        <f aca="false">Def_Sistemas_Conectores_Cabos!$A$14</f>
        <v>BbB</v>
      </c>
      <c r="B1293" s="5" t="str">
        <f aca="false">Datas_Entregas!$A$3</f>
        <v>BTS/Anel</v>
      </c>
      <c r="C1293" s="6" t="n">
        <f aca="false" t="array" ref="C1293:C1293">INDEX(Datas_Entregas!$B$2:$B$100, MATCH(B1293, Datas_Entregas!$A$2:$A$100, 0), 1)</f>
        <v>43296</v>
      </c>
      <c r="D1293" s="5" t="str">
        <f aca="false">Def_Status_Montagem!$A$3</f>
        <v>Verficado - Pronto para Produção</v>
      </c>
      <c r="E1293" s="4" t="str">
        <f aca="false">Def_Status_Montagem!$B$3</f>
        <v>Contratada / Etiqueta pelo DIG</v>
      </c>
      <c r="F1293" s="7" t="str">
        <f aca="false" t="array" ref="F1293:F1293">INDEX(Def_Instancias_Equipamentos!$F$2:$F$4986, MATCH(K1293, Def_Instancias_Equipamentos!$D$2:$D$4986, 0), 1)</f>
        <v>Sala Racks 16</v>
      </c>
      <c r="G1293" s="8" t="str">
        <f aca="false" t="array" ref="G1293:G1293">INDEX(Def_Instancias_Equipamentos!$F$2:$F$4986, MATCH(L1293, Def_Instancias_Equipamentos!$D$2:$D$4986, 0), 1)</f>
        <v>Sala Racks 16</v>
      </c>
      <c r="H1293" s="7" t="str">
        <f aca="false" t="array" ref="H1293:H1293">INDEX(Def_Instancias_Equipamentos!$E$2:$E$4986, MATCH(K1293, Def_Instancias_Equipamentos!$D$2:$D$4986, 0), 1)</f>
        <v>IA-16RaBbB</v>
      </c>
      <c r="I1293" s="8" t="str">
        <f aca="false" t="array" ref="I1293:I1293">INDEX(Def_Instancias_Equipamentos!$E$2:$E$4986, MATCH(L1293, Def_Instancias_Equipamentos!$D$2:$D$4986, 0), 1)</f>
        <v>IA-16RaBbB</v>
      </c>
      <c r="J1293" s="8" t="str">
        <f aca="false">IF(H1293=I1293, "INTERNO", "EXTERNO")</f>
        <v>INTERNO</v>
      </c>
      <c r="K1293" s="9" t="str">
        <f aca="false">Def_Instancias_Equipamentos!$D$236</f>
        <v>SI-Glob:DI-BbBProc-H</v>
      </c>
      <c r="L1293" s="4" t="str">
        <f aca="false">Def_Instancias_Equipamentos!$D$277</f>
        <v>SI-Glob:DI-BbBAmpH</v>
      </c>
      <c r="M1293" s="16" t="s">
        <v>166</v>
      </c>
      <c r="N1293" s="11" t="s">
        <v>66</v>
      </c>
      <c r="O1293" s="21" t="str">
        <f aca="false">Def_Sistemas_Conectores_Cabos!$B$7</f>
        <v>SMA 50-ohm</v>
      </c>
      <c r="P1293" s="22" t="str">
        <f aca="false">Def_Sistemas_Conectores_Cabos!$B$10</f>
        <v>N 50-ohm</v>
      </c>
      <c r="Q1293" s="8" t="str">
        <f aca="false">K1293&amp;"/"&amp;M1293&amp;CHAR(10)&amp;L1293&amp;"/"&amp;N1293</f>
        <v>SI-Glob:DI-BbBProc-H/FAST_DAC_OUT
SI-Glob:DI-BbBAmpH/RF_IN</v>
      </c>
      <c r="R1293" s="11" t="n">
        <f aca="false">18*0.045+1*0.6+0*0.6+0.45</f>
        <v>1.86</v>
      </c>
      <c r="S1293" s="8" t="e">
        <f aca="false">CEILING(R1293*2)/2</f>
        <v>#VALUE!</v>
      </c>
      <c r="T1293" s="4" t="str">
        <f aca="false">Def_Sistemas_Conectores_Cabos!$C$10</f>
        <v>LMR-195</v>
      </c>
      <c r="U1293" s="11" t="s">
        <v>167</v>
      </c>
      <c r="V1293" s="13"/>
    </row>
    <row r="1294" customFormat="false" ht="15.75" hidden="true" customHeight="true" outlineLevel="0" collapsed="false">
      <c r="A1294" s="4" t="str">
        <f aca="false">Def_Sistemas_Conectores_Cabos!$A$14</f>
        <v>BbB</v>
      </c>
      <c r="B1294" s="5" t="str">
        <f aca="false">Datas_Entregas!$A$3</f>
        <v>BTS/Anel</v>
      </c>
      <c r="C1294" s="6" t="n">
        <f aca="false" t="array" ref="C1294:C1294">INDEX(Datas_Entregas!$B$2:$B$100, MATCH(B1294, Datas_Entregas!$A$2:$A$100, 0), 1)</f>
        <v>43296</v>
      </c>
      <c r="D1294" s="5" t="str">
        <f aca="false">Def_Status_Montagem!$A$3</f>
        <v>Verficado - Pronto para Produção</v>
      </c>
      <c r="E1294" s="4" t="str">
        <f aca="false">Def_Status_Montagem!$B$3</f>
        <v>Contratada / Etiqueta pelo DIG</v>
      </c>
      <c r="F1294" s="7" t="str">
        <f aca="false" t="array" ref="F1294:F1294">INDEX(Def_Instancias_Equipamentos!$F$2:$F$4986, MATCH(K1294, Def_Instancias_Equipamentos!$D$2:$D$4986, 0), 1)</f>
        <v>Sala Racks 16</v>
      </c>
      <c r="G1294" s="8" t="str">
        <f aca="false" t="array" ref="G1294:G1294">INDEX(Def_Instancias_Equipamentos!$F$2:$F$4986, MATCH(L1294, Def_Instancias_Equipamentos!$D$2:$D$4986, 0), 1)</f>
        <v>Sala Racks 16</v>
      </c>
      <c r="H1294" s="7" t="str">
        <f aca="false" t="array" ref="H1294:H1294">INDEX(Def_Instancias_Equipamentos!$E$2:$E$4986, MATCH(K1294, Def_Instancias_Equipamentos!$D$2:$D$4986, 0), 1)</f>
        <v>IA-16RaBbB</v>
      </c>
      <c r="I1294" s="8" t="str">
        <f aca="false" t="array" ref="I1294:I1294">INDEX(Def_Instancias_Equipamentos!$E$2:$E$4986, MATCH(L1294, Def_Instancias_Equipamentos!$D$2:$D$4986, 0), 1)</f>
        <v>IA-16RaBbB</v>
      </c>
      <c r="J1294" s="8" t="str">
        <f aca="false">IF(H1294=I1294, "INTERNO", "EXTERNO")</f>
        <v>INTERNO</v>
      </c>
      <c r="K1294" s="9" t="str">
        <f aca="false">Def_Instancias_Equipamentos!$D$238</f>
        <v>SI-Glob:DI-BbBProc-V</v>
      </c>
      <c r="L1294" s="4" t="str">
        <f aca="false">Def_Instancias_Equipamentos!$D$276</f>
        <v>SI-Glob:DI-BbBAmpV</v>
      </c>
      <c r="M1294" s="16" t="s">
        <v>166</v>
      </c>
      <c r="N1294" s="11" t="s">
        <v>66</v>
      </c>
      <c r="O1294" s="21" t="str">
        <f aca="false">Def_Sistemas_Conectores_Cabos!$B$7</f>
        <v>SMA 50-ohm</v>
      </c>
      <c r="P1294" s="22" t="str">
        <f aca="false">Def_Sistemas_Conectores_Cabos!$B$10</f>
        <v>N 50-ohm</v>
      </c>
      <c r="Q1294" s="8" t="str">
        <f aca="false">K1294&amp;"/"&amp;M1294&amp;CHAR(10)&amp;L1294&amp;"/"&amp;N1294</f>
        <v>SI-Glob:DI-BbBProc-V/FAST_DAC_OUT
SI-Glob:DI-BbBAmpV/RF_IN</v>
      </c>
      <c r="R1294" s="11" t="n">
        <f aca="false">20*0.045+1*0.6+0*0.6+0.45</f>
        <v>1.95</v>
      </c>
      <c r="S1294" s="8" t="e">
        <f aca="false">CEILING(R1294*2)/2</f>
        <v>#VALUE!</v>
      </c>
      <c r="T1294" s="4" t="str">
        <f aca="false">Def_Sistemas_Conectores_Cabos!$C$10</f>
        <v>LMR-195</v>
      </c>
      <c r="U1294" s="11" t="s">
        <v>167</v>
      </c>
      <c r="V1294" s="13"/>
    </row>
    <row r="1295" customFormat="false" ht="15.75" hidden="true" customHeight="true" outlineLevel="0" collapsed="false">
      <c r="A1295" s="4" t="str">
        <f aca="false">Def_Sistemas_Conectores_Cabos!$A$3</f>
        <v>Diagnóstico</v>
      </c>
      <c r="B1295" s="5" t="str">
        <f aca="false">Datas_Entregas!$A$3</f>
        <v>BTS/Anel</v>
      </c>
      <c r="C1295" s="6" t="n">
        <f aca="false" t="array" ref="C1295:C1295">INDEX(Datas_Entregas!$B$2:$B$100, MATCH(B1295, Datas_Entregas!$A$2:$A$100, 0), 1)</f>
        <v>43296</v>
      </c>
      <c r="D1295" s="5" t="str">
        <f aca="false">Def_Status_Montagem!$A$3</f>
        <v>Verficado - Pronto para Produção</v>
      </c>
      <c r="E1295" s="4" t="str">
        <f aca="false">Def_Status_Montagem!$B$3</f>
        <v>Contratada / Etiqueta pelo DIG</v>
      </c>
      <c r="F1295" s="7" t="str">
        <f aca="false" t="array" ref="F1295:F1295">INDEX(Def_Instancias_Equipamentos!$F$2:$F$4986, MATCH(K1295, Def_Instancias_Equipamentos!$D$2:$D$4986, 0), 1)</f>
        <v>Sala Racks 19&amp;20</v>
      </c>
      <c r="G1295" s="8" t="str">
        <f aca="false" t="array" ref="G1295:G1295">INDEX(Def_Instancias_Equipamentos!$F$2:$F$4986, MATCH(L1295, Def_Instancias_Equipamentos!$D$2:$D$4986, 0), 1)</f>
        <v>Sala Racks 19&amp;20</v>
      </c>
      <c r="H1295" s="7" t="str">
        <f aca="false" t="array" ref="H1295:H1295">INDEX(Def_Instancias_Equipamentos!$E$2:$E$4986, MATCH(K1295, Def_Instancias_Equipamentos!$D$2:$D$4986, 0), 1)</f>
        <v>IA-20RaDiag01</v>
      </c>
      <c r="I1295" s="8" t="str">
        <f aca="false" t="array" ref="I1295:I1295">INDEX(Def_Instancias_Equipamentos!$E$2:$E$4986, MATCH(L1295, Def_Instancias_Equipamentos!$D$2:$D$4986, 0), 1)</f>
        <v>IA-20RaDiag01</v>
      </c>
      <c r="J1295" s="8" t="str">
        <f aca="false">IF(H1295=I1295, "INTERNO", "EXTERNO")</f>
        <v>INTERNO</v>
      </c>
      <c r="K1295" s="9" t="str">
        <f aca="false">Def_Instancias_Equipamentos!$D$122</f>
        <v>TB-02:DI-ICTSigCond</v>
      </c>
      <c r="L1295" s="4" t="str">
        <f aca="false">Def_Instancias_Equipamentos!$D$128</f>
        <v>TB-02:DI-ICTDig</v>
      </c>
      <c r="M1295" s="10" t="s">
        <v>98</v>
      </c>
      <c r="N1295" s="17" t="s">
        <v>99</v>
      </c>
      <c r="O1295" s="9" t="str">
        <f aca="false">Def_Sistemas_Conectores_Cabos!$B$9</f>
        <v>BNC 50-ohm</v>
      </c>
      <c r="P1295" s="4" t="str">
        <f aca="false">Def_Sistemas_Conectores_Cabos!$B$9</f>
        <v>BNC 50-ohm</v>
      </c>
      <c r="Q1295" s="8" t="str">
        <f aca="false">K1295&amp;"/"&amp;M1295&amp;CHAR(10)&amp;L1295&amp;"/"&amp;N1295</f>
        <v>TB-02:DI-ICTSigCond/BCM_Output
TB-02:DI-ICTDig/INPUT</v>
      </c>
      <c r="R1295" s="18" t="n">
        <v>2</v>
      </c>
      <c r="S1295" s="18" t="n">
        <v>2</v>
      </c>
      <c r="T1295" s="4" t="str">
        <f aca="false">Def_Sistemas_Conectores_Cabos!$C$10</f>
        <v>LMR-195</v>
      </c>
      <c r="U1295" s="11"/>
      <c r="V1295" s="13"/>
    </row>
    <row r="1296" customFormat="false" ht="15.75" hidden="true" customHeight="true" outlineLevel="0" collapsed="false">
      <c r="A1296" s="4" t="str">
        <f aca="false">Def_Sistemas_Conectores_Cabos!$A$3</f>
        <v>Diagnóstico</v>
      </c>
      <c r="B1296" s="5" t="str">
        <f aca="false">Datas_Entregas!$A$3</f>
        <v>BTS/Anel</v>
      </c>
      <c r="C1296" s="6" t="n">
        <f aca="false" t="array" ref="C1296:C1296">INDEX(Datas_Entregas!$B$2:$B$100, MATCH(B1296, Datas_Entregas!$A$2:$A$100, 0), 1)</f>
        <v>43296</v>
      </c>
      <c r="D1296" s="5" t="str">
        <f aca="false">Def_Status_Montagem!$A$3</f>
        <v>Verficado - Pronto para Produção</v>
      </c>
      <c r="E1296" s="4" t="str">
        <f aca="false">Def_Status_Montagem!$B$3</f>
        <v>Contratada / Etiqueta pelo DIG</v>
      </c>
      <c r="F1296" s="7" t="str">
        <f aca="false" t="array" ref="F1296:F1296">INDEX(Def_Instancias_Equipamentos!$F$2:$F$4986, MATCH(K1296, Def_Instancias_Equipamentos!$D$2:$D$4986, 0), 1)</f>
        <v>Sala Racks 19&amp;20</v>
      </c>
      <c r="G1296" s="8" t="str">
        <f aca="false" t="array" ref="G1296:G1296">INDEX(Def_Instancias_Equipamentos!$F$2:$F$4986, MATCH(L1296, Def_Instancias_Equipamentos!$D$2:$D$4986, 0), 1)</f>
        <v>Sala Racks 19&amp;20</v>
      </c>
      <c r="H1296" s="7" t="str">
        <f aca="false" t="array" ref="H1296:H1296">INDEX(Def_Instancias_Equipamentos!$E$2:$E$4986, MATCH(K1296, Def_Instancias_Equipamentos!$D$2:$D$4986, 0), 1)</f>
        <v>IA-20RaDiag01</v>
      </c>
      <c r="I1296" s="8" t="str">
        <f aca="false" t="array" ref="I1296:I1296">INDEX(Def_Instancias_Equipamentos!$E$2:$E$4986, MATCH(L1296, Def_Instancias_Equipamentos!$D$2:$D$4986, 0), 1)</f>
        <v>IA-20RaDiag01</v>
      </c>
      <c r="J1296" s="8" t="str">
        <f aca="false">IF(H1296=I1296, "INTERNO", "EXTERNO")</f>
        <v>INTERNO</v>
      </c>
      <c r="K1296" s="9" t="str">
        <f aca="false">Def_Instancias_Equipamentos!$D$123</f>
        <v>TB-04:DI-ICTSigCond</v>
      </c>
      <c r="L1296" s="4" t="str">
        <f aca="false">Def_Instancias_Equipamentos!$D$129</f>
        <v>TB-04:DI-ICTDig</v>
      </c>
      <c r="M1296" s="10" t="s">
        <v>98</v>
      </c>
      <c r="N1296" s="17" t="s">
        <v>99</v>
      </c>
      <c r="O1296" s="9" t="str">
        <f aca="false">Def_Sistemas_Conectores_Cabos!$B$9</f>
        <v>BNC 50-ohm</v>
      </c>
      <c r="P1296" s="4" t="str">
        <f aca="false">Def_Sistemas_Conectores_Cabos!$B$9</f>
        <v>BNC 50-ohm</v>
      </c>
      <c r="Q1296" s="8" t="str">
        <f aca="false">K1296&amp;"/"&amp;M1296&amp;CHAR(10)&amp;L1296&amp;"/"&amp;N1296</f>
        <v>TB-04:DI-ICTSigCond/BCM_Output
TB-04:DI-ICTDig/INPUT</v>
      </c>
      <c r="R1296" s="18" t="n">
        <v>2</v>
      </c>
      <c r="S1296" s="18" t="n">
        <v>2</v>
      </c>
      <c r="T1296" s="4" t="str">
        <f aca="false">Def_Sistemas_Conectores_Cabos!$C$10</f>
        <v>LMR-195</v>
      </c>
      <c r="U1296" s="11"/>
      <c r="V1296" s="13"/>
    </row>
    <row r="1297" customFormat="false" ht="15.75" hidden="true" customHeight="true" outlineLevel="0" collapsed="false">
      <c r="A1297" s="4" t="str">
        <f aca="false">Def_Sistemas_Conectores_Cabos!$A$3</f>
        <v>Diagnóstico</v>
      </c>
      <c r="B1297" s="5" t="str">
        <f aca="false">Datas_Entregas!$A$3</f>
        <v>BTS/Anel</v>
      </c>
      <c r="C1297" s="6" t="n">
        <f aca="false" t="array" ref="C1297:C1297">INDEX(Datas_Entregas!$B$2:$B$100, MATCH(B1297, Datas_Entregas!$A$2:$A$100, 0), 1)</f>
        <v>43296</v>
      </c>
      <c r="D1297" s="5" t="str">
        <f aca="false">Def_Status_Montagem!$A$3</f>
        <v>Verficado - Pronto para Produção</v>
      </c>
      <c r="E1297" s="4" t="str">
        <f aca="false">Def_Status_Montagem!$B$3</f>
        <v>Contratada / Etiqueta pelo DIG</v>
      </c>
      <c r="F1297" s="7" t="str">
        <f aca="false" t="array" ref="F1297:F1297">INDEX(Def_Instancias_Equipamentos!$F$2:$F$4986, MATCH(K1297, Def_Instancias_Equipamentos!$D$2:$D$4986, 0), 1)</f>
        <v>Sala Racks 19&amp;20</v>
      </c>
      <c r="G1297" s="8" t="str">
        <f aca="false" t="array" ref="G1297:G1297">INDEX(Def_Instancias_Equipamentos!$F$2:$F$4986, MATCH(L1297, Def_Instancias_Equipamentos!$D$2:$D$4986, 0), 1)</f>
        <v>Sala Racks 19&amp;20</v>
      </c>
      <c r="H1297" s="7" t="str">
        <f aca="false" t="array" ref="H1297:H1297">INDEX(Def_Instancias_Equipamentos!$E$2:$E$4986, MATCH(K1297, Def_Instancias_Equipamentos!$D$2:$D$4986, 0), 1)</f>
        <v>IA-20RaDiag01</v>
      </c>
      <c r="I1297" s="8" t="str">
        <f aca="false" t="array" ref="I1297:I1297">INDEX(Def_Instancias_Equipamentos!$E$2:$E$4986, MATCH(L1297, Def_Instancias_Equipamentos!$D$2:$D$4986, 0), 1)</f>
        <v>IA-20RaDiag01</v>
      </c>
      <c r="J1297" s="8" t="str">
        <f aca="false">IF(H1297=I1297, "INTERNO", "EXTERNO")</f>
        <v>INTERNO</v>
      </c>
      <c r="K1297" s="9" t="str">
        <f aca="false">Def_Instancias_Equipamentos!$D$124</f>
        <v>TS-01:DI-ICTSigCond</v>
      </c>
      <c r="L1297" s="4" t="str">
        <f aca="false">Def_Instancias_Equipamentos!$D$130</f>
        <v>TS-01:DI-ICTDig</v>
      </c>
      <c r="M1297" s="10" t="s">
        <v>98</v>
      </c>
      <c r="N1297" s="17" t="s">
        <v>99</v>
      </c>
      <c r="O1297" s="9" t="str">
        <f aca="false">Def_Sistemas_Conectores_Cabos!$B$9</f>
        <v>BNC 50-ohm</v>
      </c>
      <c r="P1297" s="4" t="str">
        <f aca="false">Def_Sistemas_Conectores_Cabos!$B$9</f>
        <v>BNC 50-ohm</v>
      </c>
      <c r="Q1297" s="8" t="str">
        <f aca="false">K1297&amp;"/"&amp;M1297&amp;CHAR(10)&amp;L1297&amp;"/"&amp;N1297</f>
        <v>TS-01:DI-ICTSigCond/BCM_Output
TS-01:DI-ICTDig/INPUT</v>
      </c>
      <c r="R1297" s="18" t="n">
        <v>2</v>
      </c>
      <c r="S1297" s="18" t="n">
        <v>2</v>
      </c>
      <c r="T1297" s="4" t="str">
        <f aca="false">Def_Sistemas_Conectores_Cabos!$C$10</f>
        <v>LMR-195</v>
      </c>
      <c r="U1297" s="11"/>
      <c r="V1297" s="13"/>
    </row>
    <row r="1298" customFormat="false" ht="15.75" hidden="true" customHeight="true" outlineLevel="0" collapsed="false">
      <c r="A1298" s="4" t="str">
        <f aca="false">Def_Sistemas_Conectores_Cabos!$A$3</f>
        <v>Diagnóstico</v>
      </c>
      <c r="B1298" s="5" t="str">
        <f aca="false">Datas_Entregas!$A$3</f>
        <v>BTS/Anel</v>
      </c>
      <c r="C1298" s="6" t="n">
        <f aca="false" t="array" ref="C1298:C1298">INDEX(Datas_Entregas!$B$2:$B$100, MATCH(B1298, Datas_Entregas!$A$2:$A$100, 0), 1)</f>
        <v>43296</v>
      </c>
      <c r="D1298" s="5" t="str">
        <f aca="false">Def_Status_Montagem!$A$3</f>
        <v>Verficado - Pronto para Produção</v>
      </c>
      <c r="E1298" s="4" t="str">
        <f aca="false">Def_Status_Montagem!$B$3</f>
        <v>Contratada / Etiqueta pelo DIG</v>
      </c>
      <c r="F1298" s="7" t="str">
        <f aca="false" t="array" ref="F1298:F1298">INDEX(Def_Instancias_Equipamentos!$F$2:$F$4986, MATCH(K1298, Def_Instancias_Equipamentos!$D$2:$D$4986, 0), 1)</f>
        <v>Sala Racks 19&amp;20</v>
      </c>
      <c r="G1298" s="8" t="str">
        <f aca="false" t="array" ref="G1298:G1298">INDEX(Def_Instancias_Equipamentos!$F$2:$F$4986, MATCH(L1298, Def_Instancias_Equipamentos!$D$2:$D$4986, 0), 1)</f>
        <v>Sala Racks 19&amp;20</v>
      </c>
      <c r="H1298" s="7" t="str">
        <f aca="false" t="array" ref="H1298:H1298">INDEX(Def_Instancias_Equipamentos!$E$2:$E$4986, MATCH(K1298, Def_Instancias_Equipamentos!$D$2:$D$4986, 0), 1)</f>
        <v>IA-20RaDiag01</v>
      </c>
      <c r="I1298" s="8" t="str">
        <f aca="false" t="array" ref="I1298:I1298">INDEX(Def_Instancias_Equipamentos!$E$2:$E$4986, MATCH(L1298, Def_Instancias_Equipamentos!$D$2:$D$4986, 0), 1)</f>
        <v>IA-20RaDiag01</v>
      </c>
      <c r="J1298" s="8" t="str">
        <f aca="false">IF(H1298=I1298, "INTERNO", "EXTERNO")</f>
        <v>INTERNO</v>
      </c>
      <c r="K1298" s="9" t="str">
        <f aca="false">Def_Instancias_Equipamentos!$D$125</f>
        <v>TS-04:DI-ICTSigCond</v>
      </c>
      <c r="L1298" s="4" t="str">
        <f aca="false">Def_Instancias_Equipamentos!$D$131</f>
        <v>TS-04:DI-ICTDig</v>
      </c>
      <c r="M1298" s="10" t="s">
        <v>98</v>
      </c>
      <c r="N1298" s="17" t="s">
        <v>99</v>
      </c>
      <c r="O1298" s="9" t="str">
        <f aca="false">Def_Sistemas_Conectores_Cabos!$B$9</f>
        <v>BNC 50-ohm</v>
      </c>
      <c r="P1298" s="4" t="str">
        <f aca="false">Def_Sistemas_Conectores_Cabos!$B$9</f>
        <v>BNC 50-ohm</v>
      </c>
      <c r="Q1298" s="8" t="str">
        <f aca="false">K1298&amp;"/"&amp;M1298&amp;CHAR(10)&amp;L1298&amp;"/"&amp;N1298</f>
        <v>TS-04:DI-ICTSigCond/BCM_Output
TS-04:DI-ICTDig/INPUT</v>
      </c>
      <c r="R1298" s="18" t="n">
        <v>2</v>
      </c>
      <c r="S1298" s="18" t="n">
        <v>2</v>
      </c>
      <c r="T1298" s="4" t="str">
        <f aca="false">Def_Sistemas_Conectores_Cabos!$C$10</f>
        <v>LMR-195</v>
      </c>
      <c r="U1298" s="11"/>
      <c r="V1298" s="13"/>
    </row>
    <row r="1299" customFormat="false" ht="15.75" hidden="true" customHeight="true" outlineLevel="0" collapsed="false">
      <c r="A1299" s="4" t="str">
        <f aca="false">Def_Sistemas_Conectores_Cabos!$A$22</f>
        <v>BPM de elétrons</v>
      </c>
      <c r="B1299" s="5" t="str">
        <f aca="false">Datas_Entregas!$A$2</f>
        <v>Booster/LTB</v>
      </c>
      <c r="C1299" s="6" t="n">
        <f aca="false" t="array" ref="C1299:C1299">INDEX(Datas_Entregas!$B$2:$B$100, MATCH(B1299, Datas_Entregas!$A$2:$A$100, 0), 1)</f>
        <v>43266</v>
      </c>
      <c r="D1299" s="5" t="str">
        <f aca="false">Def_Status_Montagem!$A$4</f>
        <v>Comprado / Esperando entrega</v>
      </c>
      <c r="E1299" s="4" t="str">
        <f aca="false">Def_Status_Montagem!$B$4</f>
        <v>Contratada (inclui etiqueta)</v>
      </c>
      <c r="F1299" s="7"/>
      <c r="G1299" s="8"/>
      <c r="H1299" s="7" t="str">
        <f aca="false" t="array" ref="H1299:H1299">INDEX(Def_Instancias_Equipamentos!$E$2:$E$4986, MATCH(K1299, Def_Instancias_Equipamentos!$D$2:$D$4986, 0), 1)</f>
        <v>IA-01RaBPM</v>
      </c>
      <c r="I1299" s="8" t="str">
        <f aca="false" t="array" ref="I1299:I1299">INDEX(Def_Instancias_Equipamentos!$E$2:$E$4986, MATCH(L1299, Def_Instancias_Equipamentos!$D$2:$D$4986, 0), 1)</f>
        <v>IA-01RaBPM</v>
      </c>
      <c r="J1299" s="8" t="str">
        <f aca="false">IF(H1299=I1299, "INTERNO", "EXTERNO")</f>
        <v>INTERNO</v>
      </c>
      <c r="K1299" s="9" t="str">
        <f aca="false">Def_Instancias_Equipamentos!$D$581</f>
        <v>BO-01U:DI-BPMRFFE</v>
      </c>
      <c r="L1299" s="4" t="str">
        <f aca="false">Def_Instancias_Equipamentos!$D$1183</f>
        <v>BO-01U:DI-FMCFastADC</v>
      </c>
      <c r="M1299" s="10" t="s">
        <v>168</v>
      </c>
      <c r="N1299" s="11" t="s">
        <v>143</v>
      </c>
      <c r="O1299" s="9" t="str">
        <f aca="false">Def_Sistemas_Conectores_Cabos!$B$7</f>
        <v>SMA 50-ohm</v>
      </c>
      <c r="P1299" s="4" t="str">
        <f aca="false">Def_Sistemas_Conectores_Cabos!$B$7</f>
        <v>SMA 50-ohm</v>
      </c>
      <c r="Q1299" s="8" t="str">
        <f aca="false">K1299&amp;"/"&amp;M1299&amp;CHAR(10)&amp;L1299&amp;"/"&amp;N1299</f>
        <v>BO-01U:DI-BPMRFFE/TO_OUT
BO-01U:DI-FMCFastADC/IN1</v>
      </c>
      <c r="R1299" s="18" t="n">
        <v>2</v>
      </c>
      <c r="S1299" s="18" t="n">
        <v>2</v>
      </c>
      <c r="T1299" s="15" t="str">
        <f aca="false">Def_Sistemas_Conectores_Cabos!$C$9</f>
        <v>RG316</v>
      </c>
      <c r="U1299" s="11" t="s">
        <v>169</v>
      </c>
      <c r="V1299" s="13"/>
    </row>
    <row r="1300" customFormat="false" ht="15.75" hidden="true" customHeight="true" outlineLevel="0" collapsed="false">
      <c r="A1300" s="4" t="str">
        <f aca="false">Def_Sistemas_Conectores_Cabos!$A$22</f>
        <v>BPM de elétrons</v>
      </c>
      <c r="B1300" s="5" t="str">
        <f aca="false">Datas_Entregas!$A$2</f>
        <v>Booster/LTB</v>
      </c>
      <c r="C1300" s="6" t="n">
        <f aca="false" t="array" ref="C1300:C1300">INDEX(Datas_Entregas!$B$2:$B$100, MATCH(B1300, Datas_Entregas!$A$2:$A$100, 0), 1)</f>
        <v>43266</v>
      </c>
      <c r="D1300" s="5" t="str">
        <f aca="false">Def_Status_Montagem!$A$4</f>
        <v>Comprado / Esperando entrega</v>
      </c>
      <c r="E1300" s="4" t="str">
        <f aca="false">Def_Status_Montagem!$B$4</f>
        <v>Contratada (inclui etiqueta)</v>
      </c>
      <c r="F1300" s="7"/>
      <c r="G1300" s="8"/>
      <c r="H1300" s="7" t="str">
        <f aca="false" t="array" ref="H1300:H1300">INDEX(Def_Instancias_Equipamentos!$E$2:$E$4986, MATCH(K1300, Def_Instancias_Equipamentos!$D$2:$D$4986, 0), 1)</f>
        <v>IA-01RaBPM</v>
      </c>
      <c r="I1300" s="8" t="str">
        <f aca="false" t="array" ref="I1300:I1300">INDEX(Def_Instancias_Equipamentos!$E$2:$E$4986, MATCH(L1300, Def_Instancias_Equipamentos!$D$2:$D$4986, 0), 1)</f>
        <v>IA-01RaBPM</v>
      </c>
      <c r="J1300" s="8" t="str">
        <f aca="false">IF(H1300=I1300, "INTERNO", "EXTERNO")</f>
        <v>INTERNO</v>
      </c>
      <c r="K1300" s="9" t="str">
        <f aca="false">Def_Instancias_Equipamentos!$D$581</f>
        <v>BO-01U:DI-BPMRFFE</v>
      </c>
      <c r="L1300" s="4" t="str">
        <f aca="false">Def_Instancias_Equipamentos!$D$1183</f>
        <v>BO-01U:DI-FMCFastADC</v>
      </c>
      <c r="M1300" s="10" t="s">
        <v>170</v>
      </c>
      <c r="N1300" s="11" t="s">
        <v>145</v>
      </c>
      <c r="O1300" s="9" t="str">
        <f aca="false">Def_Sistemas_Conectores_Cabos!$B$7</f>
        <v>SMA 50-ohm</v>
      </c>
      <c r="P1300" s="4" t="str">
        <f aca="false">Def_Sistemas_Conectores_Cabos!$B$7</f>
        <v>SMA 50-ohm</v>
      </c>
      <c r="Q1300" s="8" t="str">
        <f aca="false">K1300&amp;"/"&amp;M1300&amp;CHAR(10)&amp;L1300&amp;"/"&amp;N1300</f>
        <v>BO-01U:DI-BPMRFFE/BI_OUT
BO-01U:DI-FMCFastADC/IN2</v>
      </c>
      <c r="R1300" s="18" t="n">
        <v>2</v>
      </c>
      <c r="S1300" s="18" t="n">
        <v>2</v>
      </c>
      <c r="T1300" s="15" t="str">
        <f aca="false">Def_Sistemas_Conectores_Cabos!$C$9</f>
        <v>RG316</v>
      </c>
      <c r="U1300" s="11" t="s">
        <v>169</v>
      </c>
      <c r="V1300" s="13"/>
    </row>
    <row r="1301" customFormat="false" ht="15.75" hidden="true" customHeight="true" outlineLevel="0" collapsed="false">
      <c r="A1301" s="4" t="str">
        <f aca="false">Def_Sistemas_Conectores_Cabos!$A$22</f>
        <v>BPM de elétrons</v>
      </c>
      <c r="B1301" s="5" t="str">
        <f aca="false">Datas_Entregas!$A$2</f>
        <v>Booster/LTB</v>
      </c>
      <c r="C1301" s="6" t="n">
        <f aca="false" t="array" ref="C1301:C1301">INDEX(Datas_Entregas!$B$2:$B$100, MATCH(B1301, Datas_Entregas!$A$2:$A$100, 0), 1)</f>
        <v>43266</v>
      </c>
      <c r="D1301" s="5" t="str">
        <f aca="false">Def_Status_Montagem!$A$4</f>
        <v>Comprado / Esperando entrega</v>
      </c>
      <c r="E1301" s="4" t="str">
        <f aca="false">Def_Status_Montagem!$B$4</f>
        <v>Contratada (inclui etiqueta)</v>
      </c>
      <c r="F1301" s="7"/>
      <c r="G1301" s="8"/>
      <c r="H1301" s="7" t="str">
        <f aca="false" t="array" ref="H1301:H1301">INDEX(Def_Instancias_Equipamentos!$E$2:$E$4986, MATCH(K1301, Def_Instancias_Equipamentos!$D$2:$D$4986, 0), 1)</f>
        <v>IA-01RaBPM</v>
      </c>
      <c r="I1301" s="8" t="str">
        <f aca="false" t="array" ref="I1301:I1301">INDEX(Def_Instancias_Equipamentos!$E$2:$E$4986, MATCH(L1301, Def_Instancias_Equipamentos!$D$2:$D$4986, 0), 1)</f>
        <v>IA-01RaBPM</v>
      </c>
      <c r="J1301" s="8" t="str">
        <f aca="false">IF(H1301=I1301, "INTERNO", "EXTERNO")</f>
        <v>INTERNO</v>
      </c>
      <c r="K1301" s="9" t="str">
        <f aca="false">Def_Instancias_Equipamentos!$D$581</f>
        <v>BO-01U:DI-BPMRFFE</v>
      </c>
      <c r="L1301" s="4" t="str">
        <f aca="false">Def_Instancias_Equipamentos!$D$1183</f>
        <v>BO-01U:DI-FMCFastADC</v>
      </c>
      <c r="M1301" s="10" t="s">
        <v>171</v>
      </c>
      <c r="N1301" s="11" t="s">
        <v>172</v>
      </c>
      <c r="O1301" s="9" t="str">
        <f aca="false">Def_Sistemas_Conectores_Cabos!$B$7</f>
        <v>SMA 50-ohm</v>
      </c>
      <c r="P1301" s="4" t="str">
        <f aca="false">Def_Sistemas_Conectores_Cabos!$B$7</f>
        <v>SMA 50-ohm</v>
      </c>
      <c r="Q1301" s="8" t="str">
        <f aca="false">K1301&amp;"/"&amp;M1301&amp;CHAR(10)&amp;L1301&amp;"/"&amp;N1301</f>
        <v>BO-01U:DI-BPMRFFE/TI_OUT
BO-01U:DI-FMCFastADC/IN3</v>
      </c>
      <c r="R1301" s="18" t="n">
        <v>2</v>
      </c>
      <c r="S1301" s="18" t="n">
        <v>2</v>
      </c>
      <c r="T1301" s="15" t="str">
        <f aca="false">Def_Sistemas_Conectores_Cabos!$C$9</f>
        <v>RG316</v>
      </c>
      <c r="U1301" s="11" t="s">
        <v>169</v>
      </c>
      <c r="V1301" s="13"/>
    </row>
    <row r="1302" customFormat="false" ht="15.75" hidden="true" customHeight="true" outlineLevel="0" collapsed="false">
      <c r="A1302" s="4" t="str">
        <f aca="false">Def_Sistemas_Conectores_Cabos!$A$22</f>
        <v>BPM de elétrons</v>
      </c>
      <c r="B1302" s="5" t="str">
        <f aca="false">Datas_Entregas!$A$2</f>
        <v>Booster/LTB</v>
      </c>
      <c r="C1302" s="6" t="n">
        <f aca="false" t="array" ref="C1302:C1302">INDEX(Datas_Entregas!$B$2:$B$100, MATCH(B1302, Datas_Entregas!$A$2:$A$100, 0), 1)</f>
        <v>43266</v>
      </c>
      <c r="D1302" s="5" t="str">
        <f aca="false">Def_Status_Montagem!$A$4</f>
        <v>Comprado / Esperando entrega</v>
      </c>
      <c r="E1302" s="4" t="str">
        <f aca="false">Def_Status_Montagem!$B$4</f>
        <v>Contratada (inclui etiqueta)</v>
      </c>
      <c r="F1302" s="7"/>
      <c r="G1302" s="8"/>
      <c r="H1302" s="7" t="str">
        <f aca="false" t="array" ref="H1302:H1302">INDEX(Def_Instancias_Equipamentos!$E$2:$E$4986, MATCH(K1302, Def_Instancias_Equipamentos!$D$2:$D$4986, 0), 1)</f>
        <v>IA-01RaBPM</v>
      </c>
      <c r="I1302" s="8" t="str">
        <f aca="false" t="array" ref="I1302:I1302">INDEX(Def_Instancias_Equipamentos!$E$2:$E$4986, MATCH(L1302, Def_Instancias_Equipamentos!$D$2:$D$4986, 0), 1)</f>
        <v>IA-01RaBPM</v>
      </c>
      <c r="J1302" s="8" t="str">
        <f aca="false">IF(H1302=I1302, "INTERNO", "EXTERNO")</f>
        <v>INTERNO</v>
      </c>
      <c r="K1302" s="9" t="str">
        <f aca="false">Def_Instancias_Equipamentos!$D$581</f>
        <v>BO-01U:DI-BPMRFFE</v>
      </c>
      <c r="L1302" s="4" t="str">
        <f aca="false">Def_Instancias_Equipamentos!$D$1183</f>
        <v>BO-01U:DI-FMCFastADC</v>
      </c>
      <c r="M1302" s="10" t="s">
        <v>173</v>
      </c>
      <c r="N1302" s="11" t="s">
        <v>174</v>
      </c>
      <c r="O1302" s="9" t="str">
        <f aca="false">Def_Sistemas_Conectores_Cabos!$B$7</f>
        <v>SMA 50-ohm</v>
      </c>
      <c r="P1302" s="4" t="str">
        <f aca="false">Def_Sistemas_Conectores_Cabos!$B$7</f>
        <v>SMA 50-ohm</v>
      </c>
      <c r="Q1302" s="8" t="str">
        <f aca="false">K1302&amp;"/"&amp;M1302&amp;CHAR(10)&amp;L1302&amp;"/"&amp;N1302</f>
        <v>BO-01U:DI-BPMRFFE/BO_OUT
BO-01U:DI-FMCFastADC/IN4</v>
      </c>
      <c r="R1302" s="18" t="n">
        <v>2</v>
      </c>
      <c r="S1302" s="18" t="n">
        <v>2</v>
      </c>
      <c r="T1302" s="15" t="str">
        <f aca="false">Def_Sistemas_Conectores_Cabos!$C$9</f>
        <v>RG316</v>
      </c>
      <c r="U1302" s="11" t="s">
        <v>169</v>
      </c>
      <c r="V1302" s="13"/>
    </row>
    <row r="1303" customFormat="false" ht="15.75" hidden="true" customHeight="true" outlineLevel="0" collapsed="false">
      <c r="A1303" s="4" t="str">
        <f aca="false">Def_Sistemas_Conectores_Cabos!$A$22</f>
        <v>BPM de elétrons</v>
      </c>
      <c r="B1303" s="5" t="str">
        <f aca="false">Datas_Entregas!$A$2</f>
        <v>Booster/LTB</v>
      </c>
      <c r="C1303" s="6" t="n">
        <f aca="false" t="array" ref="C1303:C1303">INDEX(Datas_Entregas!$B$2:$B$100, MATCH(B1303, Datas_Entregas!$A$2:$A$100, 0), 1)</f>
        <v>43266</v>
      </c>
      <c r="D1303" s="5" t="str">
        <f aca="false">Def_Status_Montagem!$A$4</f>
        <v>Comprado / Esperando entrega</v>
      </c>
      <c r="E1303" s="4" t="str">
        <f aca="false">Def_Status_Montagem!$B$4</f>
        <v>Contratada (inclui etiqueta)</v>
      </c>
      <c r="F1303" s="7"/>
      <c r="G1303" s="8"/>
      <c r="H1303" s="7" t="str">
        <f aca="false" t="array" ref="H1303:H1303">INDEX(Def_Instancias_Equipamentos!$E$2:$E$4986, MATCH(K1303, Def_Instancias_Equipamentos!$D$2:$D$4986, 0), 1)</f>
        <v>IA-01RaBPM</v>
      </c>
      <c r="I1303" s="8" t="str">
        <f aca="false" t="array" ref="I1303:I1303">INDEX(Def_Instancias_Equipamentos!$E$2:$E$4986, MATCH(L1303, Def_Instancias_Equipamentos!$D$2:$D$4986, 0), 1)</f>
        <v>IA-01RaBPM</v>
      </c>
      <c r="J1303" s="8" t="str">
        <f aca="false">IF(H1303=I1303, "INTERNO", "EXTERNO")</f>
        <v>INTERNO</v>
      </c>
      <c r="K1303" s="9" t="str">
        <f aca="false">Def_Instancias_Equipamentos!$D$581</f>
        <v>BO-01U:DI-BPMRFFE</v>
      </c>
      <c r="L1303" s="4" t="str">
        <f aca="false">Def_Instancias_Equipamentos!$D$1183</f>
        <v>BO-01U:DI-FMCFastADC</v>
      </c>
      <c r="M1303" s="10" t="s">
        <v>175</v>
      </c>
      <c r="N1303" s="11" t="s">
        <v>176</v>
      </c>
      <c r="O1303" s="9" t="str">
        <f aca="false">Def_Sistemas_Conectores_Cabos!$B$7</f>
        <v>SMA 50-ohm</v>
      </c>
      <c r="P1303" s="4" t="str">
        <f aca="false">Def_Sistemas_Conectores_Cabos!$B$26</f>
        <v>MMCX 50-ohm</v>
      </c>
      <c r="Q1303" s="8" t="str">
        <f aca="false">K1303&amp;"/"&amp;M1303&amp;CHAR(10)&amp;L1303&amp;"/"&amp;N1303</f>
        <v>BO-01U:DI-BPMRFFE/SW_IN
BO-01U:DI-FMCFastADC/TRIG</v>
      </c>
      <c r="R1303" s="18" t="n">
        <v>2</v>
      </c>
      <c r="S1303" s="18" t="n">
        <v>2</v>
      </c>
      <c r="T1303" s="15" t="str">
        <f aca="false">Def_Sistemas_Conectores_Cabos!$C$9</f>
        <v>RG316</v>
      </c>
      <c r="U1303" s="11" t="s">
        <v>169</v>
      </c>
      <c r="V1303" s="13"/>
    </row>
    <row r="1304" customFormat="false" ht="15.75" hidden="true" customHeight="true" outlineLevel="0" collapsed="false">
      <c r="A1304" s="4" t="str">
        <f aca="false">Def_Sistemas_Conectores_Cabos!$A$22</f>
        <v>BPM de elétrons</v>
      </c>
      <c r="B1304" s="5" t="str">
        <f aca="false">Datas_Entregas!$A$2</f>
        <v>Booster/LTB</v>
      </c>
      <c r="C1304" s="6" t="n">
        <f aca="false" t="array" ref="C1304:C1304">INDEX(Datas_Entregas!$B$2:$B$100, MATCH(B1304, Datas_Entregas!$A$2:$A$100, 0), 1)</f>
        <v>43266</v>
      </c>
      <c r="D1304" s="5" t="str">
        <f aca="false">Def_Status_Montagem!$A$4</f>
        <v>Comprado / Esperando entrega</v>
      </c>
      <c r="E1304" s="4" t="str">
        <f aca="false">Def_Status_Montagem!$B$4</f>
        <v>Contratada (inclui etiqueta)</v>
      </c>
      <c r="F1304" s="7"/>
      <c r="G1304" s="8"/>
      <c r="H1304" s="7" t="str">
        <f aca="false" t="array" ref="H1304:H1304">INDEX(Def_Instancias_Equipamentos!$E$2:$E$4986, MATCH(K1304, Def_Instancias_Equipamentos!$D$2:$D$4986, 0), 1)</f>
        <v>IA-01RaBPM</v>
      </c>
      <c r="I1304" s="8" t="str">
        <f aca="false" t="array" ref="I1304:I1304">INDEX(Def_Instancias_Equipamentos!$E$2:$E$4986, MATCH(L1304, Def_Instancias_Equipamentos!$D$2:$D$4986, 0), 1)</f>
        <v>IA-01RaBPM</v>
      </c>
      <c r="J1304" s="8" t="str">
        <f aca="false">IF(H1304=I1304, "INTERNO", "EXTERNO")</f>
        <v>INTERNO</v>
      </c>
      <c r="K1304" s="9" t="str">
        <f aca="false">Def_Instancias_Equipamentos!$D$582</f>
        <v>BO-02U:DI-BPMRFFE</v>
      </c>
      <c r="L1304" s="4" t="str">
        <f aca="false">Def_Instancias_Equipamentos!$D$1184</f>
        <v>BO-02U:DI-FMCFastADC</v>
      </c>
      <c r="M1304" s="10" t="s">
        <v>168</v>
      </c>
      <c r="N1304" s="11" t="s">
        <v>143</v>
      </c>
      <c r="O1304" s="9" t="str">
        <f aca="false">Def_Sistemas_Conectores_Cabos!$B$7</f>
        <v>SMA 50-ohm</v>
      </c>
      <c r="P1304" s="4" t="str">
        <f aca="false">Def_Sistemas_Conectores_Cabos!$B$7</f>
        <v>SMA 50-ohm</v>
      </c>
      <c r="Q1304" s="8" t="str">
        <f aca="false">K1304&amp;"/"&amp;M1304&amp;CHAR(10)&amp;L1304&amp;"/"&amp;N1304</f>
        <v>BO-02U:DI-BPMRFFE/TO_OUT
BO-02U:DI-FMCFastADC/IN1</v>
      </c>
      <c r="R1304" s="18" t="n">
        <v>2</v>
      </c>
      <c r="S1304" s="18" t="n">
        <v>2</v>
      </c>
      <c r="T1304" s="15" t="str">
        <f aca="false">Def_Sistemas_Conectores_Cabos!$C$9</f>
        <v>RG316</v>
      </c>
      <c r="U1304" s="11" t="s">
        <v>169</v>
      </c>
      <c r="V1304" s="13"/>
    </row>
    <row r="1305" customFormat="false" ht="15.75" hidden="true" customHeight="true" outlineLevel="0" collapsed="false">
      <c r="A1305" s="4" t="str">
        <f aca="false">Def_Sistemas_Conectores_Cabos!$A$22</f>
        <v>BPM de elétrons</v>
      </c>
      <c r="B1305" s="5" t="str">
        <f aca="false">Datas_Entregas!$A$2</f>
        <v>Booster/LTB</v>
      </c>
      <c r="C1305" s="6" t="n">
        <f aca="false" t="array" ref="C1305:C1305">INDEX(Datas_Entregas!$B$2:$B$100, MATCH(B1305, Datas_Entregas!$A$2:$A$100, 0), 1)</f>
        <v>43266</v>
      </c>
      <c r="D1305" s="5" t="str">
        <f aca="false">Def_Status_Montagem!$A$4</f>
        <v>Comprado / Esperando entrega</v>
      </c>
      <c r="E1305" s="4" t="str">
        <f aca="false">Def_Status_Montagem!$B$4</f>
        <v>Contratada (inclui etiqueta)</v>
      </c>
      <c r="F1305" s="7"/>
      <c r="G1305" s="8"/>
      <c r="H1305" s="7" t="str">
        <f aca="false" t="array" ref="H1305:H1305">INDEX(Def_Instancias_Equipamentos!$E$2:$E$4986, MATCH(K1305, Def_Instancias_Equipamentos!$D$2:$D$4986, 0), 1)</f>
        <v>IA-01RaBPM</v>
      </c>
      <c r="I1305" s="8" t="str">
        <f aca="false" t="array" ref="I1305:I1305">INDEX(Def_Instancias_Equipamentos!$E$2:$E$4986, MATCH(L1305, Def_Instancias_Equipamentos!$D$2:$D$4986, 0), 1)</f>
        <v>IA-01RaBPM</v>
      </c>
      <c r="J1305" s="8" t="str">
        <f aca="false">IF(H1305=I1305, "INTERNO", "EXTERNO")</f>
        <v>INTERNO</v>
      </c>
      <c r="K1305" s="9" t="str">
        <f aca="false">Def_Instancias_Equipamentos!$D$582</f>
        <v>BO-02U:DI-BPMRFFE</v>
      </c>
      <c r="L1305" s="4" t="str">
        <f aca="false">Def_Instancias_Equipamentos!$D$1184</f>
        <v>BO-02U:DI-FMCFastADC</v>
      </c>
      <c r="M1305" s="10" t="s">
        <v>170</v>
      </c>
      <c r="N1305" s="11" t="s">
        <v>145</v>
      </c>
      <c r="O1305" s="9" t="str">
        <f aca="false">Def_Sistemas_Conectores_Cabos!$B$7</f>
        <v>SMA 50-ohm</v>
      </c>
      <c r="P1305" s="4" t="str">
        <f aca="false">Def_Sistemas_Conectores_Cabos!$B$7</f>
        <v>SMA 50-ohm</v>
      </c>
      <c r="Q1305" s="8" t="str">
        <f aca="false">K1305&amp;"/"&amp;M1305&amp;CHAR(10)&amp;L1305&amp;"/"&amp;N1305</f>
        <v>BO-02U:DI-BPMRFFE/BI_OUT
BO-02U:DI-FMCFastADC/IN2</v>
      </c>
      <c r="R1305" s="18" t="n">
        <v>2</v>
      </c>
      <c r="S1305" s="18" t="n">
        <v>2</v>
      </c>
      <c r="T1305" s="15" t="str">
        <f aca="false">Def_Sistemas_Conectores_Cabos!$C$9</f>
        <v>RG316</v>
      </c>
      <c r="U1305" s="11" t="s">
        <v>169</v>
      </c>
      <c r="V1305" s="13"/>
    </row>
    <row r="1306" customFormat="false" ht="15.75" hidden="true" customHeight="true" outlineLevel="0" collapsed="false">
      <c r="A1306" s="4" t="str">
        <f aca="false">Def_Sistemas_Conectores_Cabos!$A$22</f>
        <v>BPM de elétrons</v>
      </c>
      <c r="B1306" s="5" t="str">
        <f aca="false">Datas_Entregas!$A$2</f>
        <v>Booster/LTB</v>
      </c>
      <c r="C1306" s="6" t="n">
        <f aca="false" t="array" ref="C1306:C1306">INDEX(Datas_Entregas!$B$2:$B$100, MATCH(B1306, Datas_Entregas!$A$2:$A$100, 0), 1)</f>
        <v>43266</v>
      </c>
      <c r="D1306" s="5" t="str">
        <f aca="false">Def_Status_Montagem!$A$4</f>
        <v>Comprado / Esperando entrega</v>
      </c>
      <c r="E1306" s="4" t="str">
        <f aca="false">Def_Status_Montagem!$B$4</f>
        <v>Contratada (inclui etiqueta)</v>
      </c>
      <c r="F1306" s="7"/>
      <c r="G1306" s="8"/>
      <c r="H1306" s="7" t="str">
        <f aca="false" t="array" ref="H1306:H1306">INDEX(Def_Instancias_Equipamentos!$E$2:$E$4986, MATCH(K1306, Def_Instancias_Equipamentos!$D$2:$D$4986, 0), 1)</f>
        <v>IA-01RaBPM</v>
      </c>
      <c r="I1306" s="8" t="str">
        <f aca="false" t="array" ref="I1306:I1306">INDEX(Def_Instancias_Equipamentos!$E$2:$E$4986, MATCH(L1306, Def_Instancias_Equipamentos!$D$2:$D$4986, 0), 1)</f>
        <v>IA-01RaBPM</v>
      </c>
      <c r="J1306" s="8" t="str">
        <f aca="false">IF(H1306=I1306, "INTERNO", "EXTERNO")</f>
        <v>INTERNO</v>
      </c>
      <c r="K1306" s="9" t="str">
        <f aca="false">Def_Instancias_Equipamentos!$D$582</f>
        <v>BO-02U:DI-BPMRFFE</v>
      </c>
      <c r="L1306" s="4" t="str">
        <f aca="false">Def_Instancias_Equipamentos!$D$1184</f>
        <v>BO-02U:DI-FMCFastADC</v>
      </c>
      <c r="M1306" s="10" t="s">
        <v>171</v>
      </c>
      <c r="N1306" s="11" t="s">
        <v>172</v>
      </c>
      <c r="O1306" s="9" t="str">
        <f aca="false">Def_Sistemas_Conectores_Cabos!$B$7</f>
        <v>SMA 50-ohm</v>
      </c>
      <c r="P1306" s="4" t="str">
        <f aca="false">Def_Sistemas_Conectores_Cabos!$B$7</f>
        <v>SMA 50-ohm</v>
      </c>
      <c r="Q1306" s="8" t="str">
        <f aca="false">K1306&amp;"/"&amp;M1306&amp;CHAR(10)&amp;L1306&amp;"/"&amp;N1306</f>
        <v>BO-02U:DI-BPMRFFE/TI_OUT
BO-02U:DI-FMCFastADC/IN3</v>
      </c>
      <c r="R1306" s="18" t="n">
        <v>2</v>
      </c>
      <c r="S1306" s="18" t="n">
        <v>2</v>
      </c>
      <c r="T1306" s="15" t="str">
        <f aca="false">Def_Sistemas_Conectores_Cabos!$C$9</f>
        <v>RG316</v>
      </c>
      <c r="U1306" s="11" t="s">
        <v>169</v>
      </c>
      <c r="V1306" s="13"/>
    </row>
    <row r="1307" customFormat="false" ht="15.75" hidden="true" customHeight="true" outlineLevel="0" collapsed="false">
      <c r="A1307" s="4" t="str">
        <f aca="false">Def_Sistemas_Conectores_Cabos!$A$22</f>
        <v>BPM de elétrons</v>
      </c>
      <c r="B1307" s="5" t="str">
        <f aca="false">Datas_Entregas!$A$2</f>
        <v>Booster/LTB</v>
      </c>
      <c r="C1307" s="6" t="n">
        <f aca="false" t="array" ref="C1307:C1307">INDEX(Datas_Entregas!$B$2:$B$100, MATCH(B1307, Datas_Entregas!$A$2:$A$100, 0), 1)</f>
        <v>43266</v>
      </c>
      <c r="D1307" s="5" t="str">
        <f aca="false">Def_Status_Montagem!$A$4</f>
        <v>Comprado / Esperando entrega</v>
      </c>
      <c r="E1307" s="4" t="str">
        <f aca="false">Def_Status_Montagem!$B$4</f>
        <v>Contratada (inclui etiqueta)</v>
      </c>
      <c r="F1307" s="7"/>
      <c r="G1307" s="8"/>
      <c r="H1307" s="7" t="str">
        <f aca="false" t="array" ref="H1307:H1307">INDEX(Def_Instancias_Equipamentos!$E$2:$E$4986, MATCH(K1307, Def_Instancias_Equipamentos!$D$2:$D$4986, 0), 1)</f>
        <v>IA-01RaBPM</v>
      </c>
      <c r="I1307" s="8" t="str">
        <f aca="false" t="array" ref="I1307:I1307">INDEX(Def_Instancias_Equipamentos!$E$2:$E$4986, MATCH(L1307, Def_Instancias_Equipamentos!$D$2:$D$4986, 0), 1)</f>
        <v>IA-01RaBPM</v>
      </c>
      <c r="J1307" s="8" t="str">
        <f aca="false">IF(H1307=I1307, "INTERNO", "EXTERNO")</f>
        <v>INTERNO</v>
      </c>
      <c r="K1307" s="9" t="str">
        <f aca="false">Def_Instancias_Equipamentos!$D$582</f>
        <v>BO-02U:DI-BPMRFFE</v>
      </c>
      <c r="L1307" s="4" t="str">
        <f aca="false">Def_Instancias_Equipamentos!$D$1184</f>
        <v>BO-02U:DI-FMCFastADC</v>
      </c>
      <c r="M1307" s="10" t="s">
        <v>173</v>
      </c>
      <c r="N1307" s="11" t="s">
        <v>174</v>
      </c>
      <c r="O1307" s="9" t="str">
        <f aca="false">Def_Sistemas_Conectores_Cabos!$B$7</f>
        <v>SMA 50-ohm</v>
      </c>
      <c r="P1307" s="4" t="str">
        <f aca="false">Def_Sistemas_Conectores_Cabos!$B$7</f>
        <v>SMA 50-ohm</v>
      </c>
      <c r="Q1307" s="8" t="str">
        <f aca="false">K1307&amp;"/"&amp;M1307&amp;CHAR(10)&amp;L1307&amp;"/"&amp;N1307</f>
        <v>BO-02U:DI-BPMRFFE/BO_OUT
BO-02U:DI-FMCFastADC/IN4</v>
      </c>
      <c r="R1307" s="18" t="n">
        <v>2</v>
      </c>
      <c r="S1307" s="18" t="n">
        <v>2</v>
      </c>
      <c r="T1307" s="15" t="str">
        <f aca="false">Def_Sistemas_Conectores_Cabos!$C$9</f>
        <v>RG316</v>
      </c>
      <c r="U1307" s="11" t="s">
        <v>169</v>
      </c>
      <c r="V1307" s="13"/>
    </row>
    <row r="1308" customFormat="false" ht="15.75" hidden="true" customHeight="true" outlineLevel="0" collapsed="false">
      <c r="A1308" s="4" t="str">
        <f aca="false">Def_Sistemas_Conectores_Cabos!$A$22</f>
        <v>BPM de elétrons</v>
      </c>
      <c r="B1308" s="5" t="str">
        <f aca="false">Datas_Entregas!$A$2</f>
        <v>Booster/LTB</v>
      </c>
      <c r="C1308" s="6" t="n">
        <f aca="false" t="array" ref="C1308:C1308">INDEX(Datas_Entregas!$B$2:$B$100, MATCH(B1308, Datas_Entregas!$A$2:$A$100, 0), 1)</f>
        <v>43266</v>
      </c>
      <c r="D1308" s="5" t="str">
        <f aca="false">Def_Status_Montagem!$A$4</f>
        <v>Comprado / Esperando entrega</v>
      </c>
      <c r="E1308" s="4" t="str">
        <f aca="false">Def_Status_Montagem!$B$4</f>
        <v>Contratada (inclui etiqueta)</v>
      </c>
      <c r="F1308" s="7"/>
      <c r="G1308" s="8"/>
      <c r="H1308" s="7" t="str">
        <f aca="false" t="array" ref="H1308:H1308">INDEX(Def_Instancias_Equipamentos!$E$2:$E$4986, MATCH(K1308, Def_Instancias_Equipamentos!$D$2:$D$4986, 0), 1)</f>
        <v>IA-01RaBPM</v>
      </c>
      <c r="I1308" s="8" t="str">
        <f aca="false" t="array" ref="I1308:I1308">INDEX(Def_Instancias_Equipamentos!$E$2:$E$4986, MATCH(L1308, Def_Instancias_Equipamentos!$D$2:$D$4986, 0), 1)</f>
        <v>IA-01RaBPM</v>
      </c>
      <c r="J1308" s="8" t="str">
        <f aca="false">IF(H1308=I1308, "INTERNO", "EXTERNO")</f>
        <v>INTERNO</v>
      </c>
      <c r="K1308" s="9" t="str">
        <f aca="false">Def_Instancias_Equipamentos!$D$582</f>
        <v>BO-02U:DI-BPMRFFE</v>
      </c>
      <c r="L1308" s="4" t="str">
        <f aca="false">Def_Instancias_Equipamentos!$D$1184</f>
        <v>BO-02U:DI-FMCFastADC</v>
      </c>
      <c r="M1308" s="10" t="s">
        <v>175</v>
      </c>
      <c r="N1308" s="11" t="s">
        <v>176</v>
      </c>
      <c r="O1308" s="9" t="str">
        <f aca="false">Def_Sistemas_Conectores_Cabos!$B$7</f>
        <v>SMA 50-ohm</v>
      </c>
      <c r="P1308" s="4" t="str">
        <f aca="false">Def_Sistemas_Conectores_Cabos!$B$26</f>
        <v>MMCX 50-ohm</v>
      </c>
      <c r="Q1308" s="8" t="str">
        <f aca="false">K1308&amp;"/"&amp;M1308&amp;CHAR(10)&amp;L1308&amp;"/"&amp;N1308</f>
        <v>BO-02U:DI-BPMRFFE/SW_IN
BO-02U:DI-FMCFastADC/TRIG</v>
      </c>
      <c r="R1308" s="18" t="n">
        <v>2</v>
      </c>
      <c r="S1308" s="18" t="n">
        <v>2</v>
      </c>
      <c r="T1308" s="15" t="str">
        <f aca="false">Def_Sistemas_Conectores_Cabos!$C$9</f>
        <v>RG316</v>
      </c>
      <c r="U1308" s="11" t="s">
        <v>169</v>
      </c>
      <c r="V1308" s="13"/>
    </row>
    <row r="1309" customFormat="false" ht="15.75" hidden="true" customHeight="true" outlineLevel="0" collapsed="false">
      <c r="A1309" s="4" t="str">
        <f aca="false">Def_Sistemas_Conectores_Cabos!$A$22</f>
        <v>BPM de elétrons</v>
      </c>
      <c r="B1309" s="5" t="str">
        <f aca="false">Datas_Entregas!$A$2</f>
        <v>Booster/LTB</v>
      </c>
      <c r="C1309" s="6" t="n">
        <f aca="false" t="array" ref="C1309:C1309">INDEX(Datas_Entregas!$B$2:$B$100, MATCH(B1309, Datas_Entregas!$A$2:$A$100, 0), 1)</f>
        <v>43266</v>
      </c>
      <c r="D1309" s="5" t="str">
        <f aca="false">Def_Status_Montagem!$A$4</f>
        <v>Comprado / Esperando entrega</v>
      </c>
      <c r="E1309" s="4" t="str">
        <f aca="false">Def_Status_Montagem!$B$4</f>
        <v>Contratada (inclui etiqueta)</v>
      </c>
      <c r="F1309" s="7"/>
      <c r="G1309" s="8"/>
      <c r="H1309" s="7" t="str">
        <f aca="false" t="array" ref="H1309:H1309">INDEX(Def_Instancias_Equipamentos!$E$2:$E$4986, MATCH(K1309, Def_Instancias_Equipamentos!$D$2:$D$4986, 0), 1)</f>
        <v>IA-02RaBPM</v>
      </c>
      <c r="I1309" s="8" t="str">
        <f aca="false" t="array" ref="I1309:I1309">INDEX(Def_Instancias_Equipamentos!$E$2:$E$4986, MATCH(L1309, Def_Instancias_Equipamentos!$D$2:$D$4986, 0), 1)</f>
        <v>IA-02RaBPM</v>
      </c>
      <c r="J1309" s="8" t="str">
        <f aca="false">IF(H1309=I1309, "INTERNO", "EXTERNO")</f>
        <v>INTERNO</v>
      </c>
      <c r="K1309" s="9" t="str">
        <f aca="false">Def_Instancias_Equipamentos!$D$583</f>
        <v>BO-03U:DI-BPMRFFE</v>
      </c>
      <c r="L1309" s="4" t="str">
        <f aca="false">Def_Instancias_Equipamentos!$D$1185</f>
        <v>BO-03U:DI-FMCFastADC</v>
      </c>
      <c r="M1309" s="10" t="s">
        <v>168</v>
      </c>
      <c r="N1309" s="11" t="s">
        <v>143</v>
      </c>
      <c r="O1309" s="9" t="str">
        <f aca="false">Def_Sistemas_Conectores_Cabos!$B$7</f>
        <v>SMA 50-ohm</v>
      </c>
      <c r="P1309" s="4" t="str">
        <f aca="false">Def_Sistemas_Conectores_Cabos!$B$7</f>
        <v>SMA 50-ohm</v>
      </c>
      <c r="Q1309" s="8" t="str">
        <f aca="false">K1309&amp;"/"&amp;M1309&amp;CHAR(10)&amp;L1309&amp;"/"&amp;N1309</f>
        <v>BO-03U:DI-BPMRFFE/TO_OUT
BO-03U:DI-FMCFastADC/IN1</v>
      </c>
      <c r="R1309" s="18" t="n">
        <v>2</v>
      </c>
      <c r="S1309" s="18" t="n">
        <v>2</v>
      </c>
      <c r="T1309" s="15" t="str">
        <f aca="false">Def_Sistemas_Conectores_Cabos!$C$9</f>
        <v>RG316</v>
      </c>
      <c r="U1309" s="11" t="s">
        <v>169</v>
      </c>
      <c r="V1309" s="13"/>
    </row>
    <row r="1310" customFormat="false" ht="15.75" hidden="true" customHeight="true" outlineLevel="0" collapsed="false">
      <c r="A1310" s="4" t="str">
        <f aca="false">Def_Sistemas_Conectores_Cabos!$A$22</f>
        <v>BPM de elétrons</v>
      </c>
      <c r="B1310" s="5" t="str">
        <f aca="false">Datas_Entregas!$A$2</f>
        <v>Booster/LTB</v>
      </c>
      <c r="C1310" s="6" t="n">
        <f aca="false" t="array" ref="C1310:C1310">INDEX(Datas_Entregas!$B$2:$B$100, MATCH(B1310, Datas_Entregas!$A$2:$A$100, 0), 1)</f>
        <v>43266</v>
      </c>
      <c r="D1310" s="5" t="str">
        <f aca="false">Def_Status_Montagem!$A$4</f>
        <v>Comprado / Esperando entrega</v>
      </c>
      <c r="E1310" s="4" t="str">
        <f aca="false">Def_Status_Montagem!$B$4</f>
        <v>Contratada (inclui etiqueta)</v>
      </c>
      <c r="F1310" s="7"/>
      <c r="G1310" s="8"/>
      <c r="H1310" s="7" t="str">
        <f aca="false" t="array" ref="H1310:H1310">INDEX(Def_Instancias_Equipamentos!$E$2:$E$4986, MATCH(K1310, Def_Instancias_Equipamentos!$D$2:$D$4986, 0), 1)</f>
        <v>IA-02RaBPM</v>
      </c>
      <c r="I1310" s="8" t="str">
        <f aca="false" t="array" ref="I1310:I1310">INDEX(Def_Instancias_Equipamentos!$E$2:$E$4986, MATCH(L1310, Def_Instancias_Equipamentos!$D$2:$D$4986, 0), 1)</f>
        <v>IA-02RaBPM</v>
      </c>
      <c r="J1310" s="8" t="str">
        <f aca="false">IF(H1310=I1310, "INTERNO", "EXTERNO")</f>
        <v>INTERNO</v>
      </c>
      <c r="K1310" s="9" t="str">
        <f aca="false">Def_Instancias_Equipamentos!$D$583</f>
        <v>BO-03U:DI-BPMRFFE</v>
      </c>
      <c r="L1310" s="4" t="str">
        <f aca="false">Def_Instancias_Equipamentos!$D$1185</f>
        <v>BO-03U:DI-FMCFastADC</v>
      </c>
      <c r="M1310" s="10" t="s">
        <v>170</v>
      </c>
      <c r="N1310" s="11" t="s">
        <v>145</v>
      </c>
      <c r="O1310" s="9" t="str">
        <f aca="false">Def_Sistemas_Conectores_Cabos!$B$7</f>
        <v>SMA 50-ohm</v>
      </c>
      <c r="P1310" s="4" t="str">
        <f aca="false">Def_Sistemas_Conectores_Cabos!$B$7</f>
        <v>SMA 50-ohm</v>
      </c>
      <c r="Q1310" s="8" t="str">
        <f aca="false">K1310&amp;"/"&amp;M1310&amp;CHAR(10)&amp;L1310&amp;"/"&amp;N1310</f>
        <v>BO-03U:DI-BPMRFFE/BI_OUT
BO-03U:DI-FMCFastADC/IN2</v>
      </c>
      <c r="R1310" s="18" t="n">
        <v>2</v>
      </c>
      <c r="S1310" s="18" t="n">
        <v>2</v>
      </c>
      <c r="T1310" s="15" t="str">
        <f aca="false">Def_Sistemas_Conectores_Cabos!$C$9</f>
        <v>RG316</v>
      </c>
      <c r="U1310" s="11" t="s">
        <v>169</v>
      </c>
      <c r="V1310" s="13"/>
    </row>
    <row r="1311" customFormat="false" ht="15.75" hidden="true" customHeight="true" outlineLevel="0" collapsed="false">
      <c r="A1311" s="4" t="str">
        <f aca="false">Def_Sistemas_Conectores_Cabos!$A$22</f>
        <v>BPM de elétrons</v>
      </c>
      <c r="B1311" s="5" t="str">
        <f aca="false">Datas_Entregas!$A$2</f>
        <v>Booster/LTB</v>
      </c>
      <c r="C1311" s="6" t="n">
        <f aca="false" t="array" ref="C1311:C1311">INDEX(Datas_Entregas!$B$2:$B$100, MATCH(B1311, Datas_Entregas!$A$2:$A$100, 0), 1)</f>
        <v>43266</v>
      </c>
      <c r="D1311" s="5" t="str">
        <f aca="false">Def_Status_Montagem!$A$4</f>
        <v>Comprado / Esperando entrega</v>
      </c>
      <c r="E1311" s="4" t="str">
        <f aca="false">Def_Status_Montagem!$B$4</f>
        <v>Contratada (inclui etiqueta)</v>
      </c>
      <c r="F1311" s="7"/>
      <c r="G1311" s="8"/>
      <c r="H1311" s="7" t="str">
        <f aca="false" t="array" ref="H1311:H1311">INDEX(Def_Instancias_Equipamentos!$E$2:$E$4986, MATCH(K1311, Def_Instancias_Equipamentos!$D$2:$D$4986, 0), 1)</f>
        <v>IA-02RaBPM</v>
      </c>
      <c r="I1311" s="8" t="str">
        <f aca="false" t="array" ref="I1311:I1311">INDEX(Def_Instancias_Equipamentos!$E$2:$E$4986, MATCH(L1311, Def_Instancias_Equipamentos!$D$2:$D$4986, 0), 1)</f>
        <v>IA-02RaBPM</v>
      </c>
      <c r="J1311" s="8" t="str">
        <f aca="false">IF(H1311=I1311, "INTERNO", "EXTERNO")</f>
        <v>INTERNO</v>
      </c>
      <c r="K1311" s="9" t="str">
        <f aca="false">Def_Instancias_Equipamentos!$D$583</f>
        <v>BO-03U:DI-BPMRFFE</v>
      </c>
      <c r="L1311" s="4" t="str">
        <f aca="false">Def_Instancias_Equipamentos!$D$1185</f>
        <v>BO-03U:DI-FMCFastADC</v>
      </c>
      <c r="M1311" s="10" t="s">
        <v>171</v>
      </c>
      <c r="N1311" s="11" t="s">
        <v>172</v>
      </c>
      <c r="O1311" s="9" t="str">
        <f aca="false">Def_Sistemas_Conectores_Cabos!$B$7</f>
        <v>SMA 50-ohm</v>
      </c>
      <c r="P1311" s="4" t="str">
        <f aca="false">Def_Sistemas_Conectores_Cabos!$B$7</f>
        <v>SMA 50-ohm</v>
      </c>
      <c r="Q1311" s="8" t="str">
        <f aca="false">K1311&amp;"/"&amp;M1311&amp;CHAR(10)&amp;L1311&amp;"/"&amp;N1311</f>
        <v>BO-03U:DI-BPMRFFE/TI_OUT
BO-03U:DI-FMCFastADC/IN3</v>
      </c>
      <c r="R1311" s="18" t="n">
        <v>2</v>
      </c>
      <c r="S1311" s="18" t="n">
        <v>2</v>
      </c>
      <c r="T1311" s="15" t="str">
        <f aca="false">Def_Sistemas_Conectores_Cabos!$C$9</f>
        <v>RG316</v>
      </c>
      <c r="U1311" s="11" t="s">
        <v>169</v>
      </c>
      <c r="V1311" s="13"/>
    </row>
    <row r="1312" customFormat="false" ht="15.75" hidden="true" customHeight="true" outlineLevel="0" collapsed="false">
      <c r="A1312" s="4" t="str">
        <f aca="false">Def_Sistemas_Conectores_Cabos!$A$22</f>
        <v>BPM de elétrons</v>
      </c>
      <c r="B1312" s="5" t="str">
        <f aca="false">Datas_Entregas!$A$2</f>
        <v>Booster/LTB</v>
      </c>
      <c r="C1312" s="6" t="n">
        <f aca="false" t="array" ref="C1312:C1312">INDEX(Datas_Entregas!$B$2:$B$100, MATCH(B1312, Datas_Entregas!$A$2:$A$100, 0), 1)</f>
        <v>43266</v>
      </c>
      <c r="D1312" s="5" t="str">
        <f aca="false">Def_Status_Montagem!$A$4</f>
        <v>Comprado / Esperando entrega</v>
      </c>
      <c r="E1312" s="4" t="str">
        <f aca="false">Def_Status_Montagem!$B$4</f>
        <v>Contratada (inclui etiqueta)</v>
      </c>
      <c r="F1312" s="7"/>
      <c r="G1312" s="8"/>
      <c r="H1312" s="7" t="str">
        <f aca="false" t="array" ref="H1312:H1312">INDEX(Def_Instancias_Equipamentos!$E$2:$E$4986, MATCH(K1312, Def_Instancias_Equipamentos!$D$2:$D$4986, 0), 1)</f>
        <v>IA-02RaBPM</v>
      </c>
      <c r="I1312" s="8" t="str">
        <f aca="false" t="array" ref="I1312:I1312">INDEX(Def_Instancias_Equipamentos!$E$2:$E$4986, MATCH(L1312, Def_Instancias_Equipamentos!$D$2:$D$4986, 0), 1)</f>
        <v>IA-02RaBPM</v>
      </c>
      <c r="J1312" s="8" t="str">
        <f aca="false">IF(H1312=I1312, "INTERNO", "EXTERNO")</f>
        <v>INTERNO</v>
      </c>
      <c r="K1312" s="9" t="str">
        <f aca="false">Def_Instancias_Equipamentos!$D$583</f>
        <v>BO-03U:DI-BPMRFFE</v>
      </c>
      <c r="L1312" s="4" t="str">
        <f aca="false">Def_Instancias_Equipamentos!$D$1185</f>
        <v>BO-03U:DI-FMCFastADC</v>
      </c>
      <c r="M1312" s="10" t="s">
        <v>173</v>
      </c>
      <c r="N1312" s="11" t="s">
        <v>174</v>
      </c>
      <c r="O1312" s="9" t="str">
        <f aca="false">Def_Sistemas_Conectores_Cabos!$B$7</f>
        <v>SMA 50-ohm</v>
      </c>
      <c r="P1312" s="4" t="str">
        <f aca="false">Def_Sistemas_Conectores_Cabos!$B$7</f>
        <v>SMA 50-ohm</v>
      </c>
      <c r="Q1312" s="8" t="str">
        <f aca="false">K1312&amp;"/"&amp;M1312&amp;CHAR(10)&amp;L1312&amp;"/"&amp;N1312</f>
        <v>BO-03U:DI-BPMRFFE/BO_OUT
BO-03U:DI-FMCFastADC/IN4</v>
      </c>
      <c r="R1312" s="18" t="n">
        <v>2</v>
      </c>
      <c r="S1312" s="18" t="n">
        <v>2</v>
      </c>
      <c r="T1312" s="15" t="str">
        <f aca="false">Def_Sistemas_Conectores_Cabos!$C$9</f>
        <v>RG316</v>
      </c>
      <c r="U1312" s="11" t="s">
        <v>169</v>
      </c>
      <c r="V1312" s="13"/>
    </row>
    <row r="1313" customFormat="false" ht="15.75" hidden="true" customHeight="true" outlineLevel="0" collapsed="false">
      <c r="A1313" s="4" t="str">
        <f aca="false">Def_Sistemas_Conectores_Cabos!$A$22</f>
        <v>BPM de elétrons</v>
      </c>
      <c r="B1313" s="5" t="str">
        <f aca="false">Datas_Entregas!$A$2</f>
        <v>Booster/LTB</v>
      </c>
      <c r="C1313" s="6" t="n">
        <f aca="false" t="array" ref="C1313:C1313">INDEX(Datas_Entregas!$B$2:$B$100, MATCH(B1313, Datas_Entregas!$A$2:$A$100, 0), 1)</f>
        <v>43266</v>
      </c>
      <c r="D1313" s="5" t="str">
        <f aca="false">Def_Status_Montagem!$A$4</f>
        <v>Comprado / Esperando entrega</v>
      </c>
      <c r="E1313" s="4" t="str">
        <f aca="false">Def_Status_Montagem!$B$4</f>
        <v>Contratada (inclui etiqueta)</v>
      </c>
      <c r="F1313" s="7"/>
      <c r="G1313" s="8"/>
      <c r="H1313" s="7" t="str">
        <f aca="false" t="array" ref="H1313:H1313">INDEX(Def_Instancias_Equipamentos!$E$2:$E$4986, MATCH(K1313, Def_Instancias_Equipamentos!$D$2:$D$4986, 0), 1)</f>
        <v>IA-02RaBPM</v>
      </c>
      <c r="I1313" s="8" t="str">
        <f aca="false" t="array" ref="I1313:I1313">INDEX(Def_Instancias_Equipamentos!$E$2:$E$4986, MATCH(L1313, Def_Instancias_Equipamentos!$D$2:$D$4986, 0), 1)</f>
        <v>IA-02RaBPM</v>
      </c>
      <c r="J1313" s="8" t="str">
        <f aca="false">IF(H1313=I1313, "INTERNO", "EXTERNO")</f>
        <v>INTERNO</v>
      </c>
      <c r="K1313" s="9" t="str">
        <f aca="false">Def_Instancias_Equipamentos!$D$583</f>
        <v>BO-03U:DI-BPMRFFE</v>
      </c>
      <c r="L1313" s="4" t="str">
        <f aca="false">Def_Instancias_Equipamentos!$D$1185</f>
        <v>BO-03U:DI-FMCFastADC</v>
      </c>
      <c r="M1313" s="10" t="s">
        <v>175</v>
      </c>
      <c r="N1313" s="11" t="s">
        <v>176</v>
      </c>
      <c r="O1313" s="9" t="str">
        <f aca="false">Def_Sistemas_Conectores_Cabos!$B$7</f>
        <v>SMA 50-ohm</v>
      </c>
      <c r="P1313" s="4" t="str">
        <f aca="false">Def_Sistemas_Conectores_Cabos!$B$26</f>
        <v>MMCX 50-ohm</v>
      </c>
      <c r="Q1313" s="8" t="str">
        <f aca="false">K1313&amp;"/"&amp;M1313&amp;CHAR(10)&amp;L1313&amp;"/"&amp;N1313</f>
        <v>BO-03U:DI-BPMRFFE/SW_IN
BO-03U:DI-FMCFastADC/TRIG</v>
      </c>
      <c r="R1313" s="18" t="n">
        <v>2</v>
      </c>
      <c r="S1313" s="18" t="n">
        <v>2</v>
      </c>
      <c r="T1313" s="15" t="str">
        <f aca="false">Def_Sistemas_Conectores_Cabos!$C$9</f>
        <v>RG316</v>
      </c>
      <c r="U1313" s="11" t="s">
        <v>169</v>
      </c>
      <c r="V1313" s="13"/>
    </row>
    <row r="1314" customFormat="false" ht="15.75" hidden="true" customHeight="true" outlineLevel="0" collapsed="false">
      <c r="A1314" s="4" t="str">
        <f aca="false">Def_Sistemas_Conectores_Cabos!$A$22</f>
        <v>BPM de elétrons</v>
      </c>
      <c r="B1314" s="5" t="str">
        <f aca="false">Datas_Entregas!$A$2</f>
        <v>Booster/LTB</v>
      </c>
      <c r="C1314" s="6" t="n">
        <f aca="false" t="array" ref="C1314:C1314">INDEX(Datas_Entregas!$B$2:$B$100, MATCH(B1314, Datas_Entregas!$A$2:$A$100, 0), 1)</f>
        <v>43266</v>
      </c>
      <c r="D1314" s="5" t="str">
        <f aca="false">Def_Status_Montagem!$A$4</f>
        <v>Comprado / Esperando entrega</v>
      </c>
      <c r="E1314" s="4" t="str">
        <f aca="false">Def_Status_Montagem!$B$4</f>
        <v>Contratada (inclui etiqueta)</v>
      </c>
      <c r="F1314" s="7"/>
      <c r="G1314" s="8"/>
      <c r="H1314" s="7" t="str">
        <f aca="false" t="array" ref="H1314:H1314">INDEX(Def_Instancias_Equipamentos!$E$2:$E$4986, MATCH(K1314, Def_Instancias_Equipamentos!$D$2:$D$4986, 0), 1)</f>
        <v>IA-02RaBPM</v>
      </c>
      <c r="I1314" s="8" t="str">
        <f aca="false" t="array" ref="I1314:I1314">INDEX(Def_Instancias_Equipamentos!$E$2:$E$4986, MATCH(L1314, Def_Instancias_Equipamentos!$D$2:$D$4986, 0), 1)</f>
        <v>IA-02RaBPM</v>
      </c>
      <c r="J1314" s="8" t="str">
        <f aca="false">IF(H1314=I1314, "INTERNO", "EXTERNO")</f>
        <v>INTERNO</v>
      </c>
      <c r="K1314" s="9" t="str">
        <f aca="false">Def_Instancias_Equipamentos!$D$584</f>
        <v>BO-04U:DI-BPMRFFE</v>
      </c>
      <c r="L1314" s="4" t="str">
        <f aca="false">Def_Instancias_Equipamentos!$D$1186</f>
        <v>BO-04U:DI-FMCFastADC</v>
      </c>
      <c r="M1314" s="10" t="s">
        <v>168</v>
      </c>
      <c r="N1314" s="11" t="s">
        <v>143</v>
      </c>
      <c r="O1314" s="9" t="str">
        <f aca="false">Def_Sistemas_Conectores_Cabos!$B$7</f>
        <v>SMA 50-ohm</v>
      </c>
      <c r="P1314" s="4" t="str">
        <f aca="false">Def_Sistemas_Conectores_Cabos!$B$7</f>
        <v>SMA 50-ohm</v>
      </c>
      <c r="Q1314" s="8" t="str">
        <f aca="false">K1314&amp;"/"&amp;M1314&amp;CHAR(10)&amp;L1314&amp;"/"&amp;N1314</f>
        <v>BO-04U:DI-BPMRFFE/TO_OUT
BO-04U:DI-FMCFastADC/IN1</v>
      </c>
      <c r="R1314" s="18" t="n">
        <v>2</v>
      </c>
      <c r="S1314" s="18" t="n">
        <v>2</v>
      </c>
      <c r="T1314" s="15" t="str">
        <f aca="false">Def_Sistemas_Conectores_Cabos!$C$9</f>
        <v>RG316</v>
      </c>
      <c r="U1314" s="11" t="s">
        <v>169</v>
      </c>
      <c r="V1314" s="13"/>
    </row>
    <row r="1315" customFormat="false" ht="15.75" hidden="true" customHeight="true" outlineLevel="0" collapsed="false">
      <c r="A1315" s="4" t="str">
        <f aca="false">Def_Sistemas_Conectores_Cabos!$A$22</f>
        <v>BPM de elétrons</v>
      </c>
      <c r="B1315" s="5" t="str">
        <f aca="false">Datas_Entregas!$A$2</f>
        <v>Booster/LTB</v>
      </c>
      <c r="C1315" s="6" t="n">
        <f aca="false" t="array" ref="C1315:C1315">INDEX(Datas_Entregas!$B$2:$B$100, MATCH(B1315, Datas_Entregas!$A$2:$A$100, 0), 1)</f>
        <v>43266</v>
      </c>
      <c r="D1315" s="5" t="str">
        <f aca="false">Def_Status_Montagem!$A$4</f>
        <v>Comprado / Esperando entrega</v>
      </c>
      <c r="E1315" s="4" t="str">
        <f aca="false">Def_Status_Montagem!$B$4</f>
        <v>Contratada (inclui etiqueta)</v>
      </c>
      <c r="F1315" s="7"/>
      <c r="G1315" s="8"/>
      <c r="H1315" s="7" t="str">
        <f aca="false" t="array" ref="H1315:H1315">INDEX(Def_Instancias_Equipamentos!$E$2:$E$4986, MATCH(K1315, Def_Instancias_Equipamentos!$D$2:$D$4986, 0), 1)</f>
        <v>IA-02RaBPM</v>
      </c>
      <c r="I1315" s="8" t="str">
        <f aca="false" t="array" ref="I1315:I1315">INDEX(Def_Instancias_Equipamentos!$E$2:$E$4986, MATCH(L1315, Def_Instancias_Equipamentos!$D$2:$D$4986, 0), 1)</f>
        <v>IA-02RaBPM</v>
      </c>
      <c r="J1315" s="8" t="str">
        <f aca="false">IF(H1315=I1315, "INTERNO", "EXTERNO")</f>
        <v>INTERNO</v>
      </c>
      <c r="K1315" s="9" t="str">
        <f aca="false">Def_Instancias_Equipamentos!$D$584</f>
        <v>BO-04U:DI-BPMRFFE</v>
      </c>
      <c r="L1315" s="4" t="str">
        <f aca="false">Def_Instancias_Equipamentos!$D$1186</f>
        <v>BO-04U:DI-FMCFastADC</v>
      </c>
      <c r="M1315" s="10" t="s">
        <v>170</v>
      </c>
      <c r="N1315" s="11" t="s">
        <v>145</v>
      </c>
      <c r="O1315" s="9" t="str">
        <f aca="false">Def_Sistemas_Conectores_Cabos!$B$7</f>
        <v>SMA 50-ohm</v>
      </c>
      <c r="P1315" s="4" t="str">
        <f aca="false">Def_Sistemas_Conectores_Cabos!$B$7</f>
        <v>SMA 50-ohm</v>
      </c>
      <c r="Q1315" s="8" t="str">
        <f aca="false">K1315&amp;"/"&amp;M1315&amp;CHAR(10)&amp;L1315&amp;"/"&amp;N1315</f>
        <v>BO-04U:DI-BPMRFFE/BI_OUT
BO-04U:DI-FMCFastADC/IN2</v>
      </c>
      <c r="R1315" s="18" t="n">
        <v>2</v>
      </c>
      <c r="S1315" s="18" t="n">
        <v>2</v>
      </c>
      <c r="T1315" s="15" t="str">
        <f aca="false">Def_Sistemas_Conectores_Cabos!$C$9</f>
        <v>RG316</v>
      </c>
      <c r="U1315" s="11" t="s">
        <v>169</v>
      </c>
      <c r="V1315" s="13"/>
    </row>
    <row r="1316" customFormat="false" ht="15.75" hidden="true" customHeight="true" outlineLevel="0" collapsed="false">
      <c r="A1316" s="4" t="str">
        <f aca="false">Def_Sistemas_Conectores_Cabos!$A$22</f>
        <v>BPM de elétrons</v>
      </c>
      <c r="B1316" s="5" t="str">
        <f aca="false">Datas_Entregas!$A$2</f>
        <v>Booster/LTB</v>
      </c>
      <c r="C1316" s="6" t="n">
        <f aca="false" t="array" ref="C1316:C1316">INDEX(Datas_Entregas!$B$2:$B$100, MATCH(B1316, Datas_Entregas!$A$2:$A$100, 0), 1)</f>
        <v>43266</v>
      </c>
      <c r="D1316" s="5" t="str">
        <f aca="false">Def_Status_Montagem!$A$4</f>
        <v>Comprado / Esperando entrega</v>
      </c>
      <c r="E1316" s="4" t="str">
        <f aca="false">Def_Status_Montagem!$B$4</f>
        <v>Contratada (inclui etiqueta)</v>
      </c>
      <c r="F1316" s="7"/>
      <c r="G1316" s="8"/>
      <c r="H1316" s="7" t="str">
        <f aca="false" t="array" ref="H1316:H1316">INDEX(Def_Instancias_Equipamentos!$E$2:$E$4986, MATCH(K1316, Def_Instancias_Equipamentos!$D$2:$D$4986, 0), 1)</f>
        <v>IA-02RaBPM</v>
      </c>
      <c r="I1316" s="8" t="str">
        <f aca="false" t="array" ref="I1316:I1316">INDEX(Def_Instancias_Equipamentos!$E$2:$E$4986, MATCH(L1316, Def_Instancias_Equipamentos!$D$2:$D$4986, 0), 1)</f>
        <v>IA-02RaBPM</v>
      </c>
      <c r="J1316" s="8" t="str">
        <f aca="false">IF(H1316=I1316, "INTERNO", "EXTERNO")</f>
        <v>INTERNO</v>
      </c>
      <c r="K1316" s="9" t="str">
        <f aca="false">Def_Instancias_Equipamentos!$D$584</f>
        <v>BO-04U:DI-BPMRFFE</v>
      </c>
      <c r="L1316" s="4" t="str">
        <f aca="false">Def_Instancias_Equipamentos!$D$1186</f>
        <v>BO-04U:DI-FMCFastADC</v>
      </c>
      <c r="M1316" s="10" t="s">
        <v>171</v>
      </c>
      <c r="N1316" s="11" t="s">
        <v>172</v>
      </c>
      <c r="O1316" s="9" t="str">
        <f aca="false">Def_Sistemas_Conectores_Cabos!$B$7</f>
        <v>SMA 50-ohm</v>
      </c>
      <c r="P1316" s="4" t="str">
        <f aca="false">Def_Sistemas_Conectores_Cabos!$B$7</f>
        <v>SMA 50-ohm</v>
      </c>
      <c r="Q1316" s="8" t="str">
        <f aca="false">K1316&amp;"/"&amp;M1316&amp;CHAR(10)&amp;L1316&amp;"/"&amp;N1316</f>
        <v>BO-04U:DI-BPMRFFE/TI_OUT
BO-04U:DI-FMCFastADC/IN3</v>
      </c>
      <c r="R1316" s="18" t="n">
        <v>2</v>
      </c>
      <c r="S1316" s="18" t="n">
        <v>2</v>
      </c>
      <c r="T1316" s="15" t="str">
        <f aca="false">Def_Sistemas_Conectores_Cabos!$C$9</f>
        <v>RG316</v>
      </c>
      <c r="U1316" s="11" t="s">
        <v>169</v>
      </c>
      <c r="V1316" s="13"/>
    </row>
    <row r="1317" customFormat="false" ht="15.75" hidden="true" customHeight="true" outlineLevel="0" collapsed="false">
      <c r="A1317" s="4" t="str">
        <f aca="false">Def_Sistemas_Conectores_Cabos!$A$22</f>
        <v>BPM de elétrons</v>
      </c>
      <c r="B1317" s="5" t="str">
        <f aca="false">Datas_Entregas!$A$2</f>
        <v>Booster/LTB</v>
      </c>
      <c r="C1317" s="6" t="n">
        <f aca="false" t="array" ref="C1317:C1317">INDEX(Datas_Entregas!$B$2:$B$100, MATCH(B1317, Datas_Entregas!$A$2:$A$100, 0), 1)</f>
        <v>43266</v>
      </c>
      <c r="D1317" s="5" t="str">
        <f aca="false">Def_Status_Montagem!$A$4</f>
        <v>Comprado / Esperando entrega</v>
      </c>
      <c r="E1317" s="4" t="str">
        <f aca="false">Def_Status_Montagem!$B$4</f>
        <v>Contratada (inclui etiqueta)</v>
      </c>
      <c r="F1317" s="7"/>
      <c r="G1317" s="8"/>
      <c r="H1317" s="7" t="str">
        <f aca="false" t="array" ref="H1317:H1317">INDEX(Def_Instancias_Equipamentos!$E$2:$E$4986, MATCH(K1317, Def_Instancias_Equipamentos!$D$2:$D$4986, 0), 1)</f>
        <v>IA-02RaBPM</v>
      </c>
      <c r="I1317" s="8" t="str">
        <f aca="false" t="array" ref="I1317:I1317">INDEX(Def_Instancias_Equipamentos!$E$2:$E$4986, MATCH(L1317, Def_Instancias_Equipamentos!$D$2:$D$4986, 0), 1)</f>
        <v>IA-02RaBPM</v>
      </c>
      <c r="J1317" s="8" t="str">
        <f aca="false">IF(H1317=I1317, "INTERNO", "EXTERNO")</f>
        <v>INTERNO</v>
      </c>
      <c r="K1317" s="9" t="str">
        <f aca="false">Def_Instancias_Equipamentos!$D$584</f>
        <v>BO-04U:DI-BPMRFFE</v>
      </c>
      <c r="L1317" s="4" t="str">
        <f aca="false">Def_Instancias_Equipamentos!$D$1186</f>
        <v>BO-04U:DI-FMCFastADC</v>
      </c>
      <c r="M1317" s="10" t="s">
        <v>173</v>
      </c>
      <c r="N1317" s="11" t="s">
        <v>174</v>
      </c>
      <c r="O1317" s="9" t="str">
        <f aca="false">Def_Sistemas_Conectores_Cabos!$B$7</f>
        <v>SMA 50-ohm</v>
      </c>
      <c r="P1317" s="4" t="str">
        <f aca="false">Def_Sistemas_Conectores_Cabos!$B$7</f>
        <v>SMA 50-ohm</v>
      </c>
      <c r="Q1317" s="8" t="str">
        <f aca="false">K1317&amp;"/"&amp;M1317&amp;CHAR(10)&amp;L1317&amp;"/"&amp;N1317</f>
        <v>BO-04U:DI-BPMRFFE/BO_OUT
BO-04U:DI-FMCFastADC/IN4</v>
      </c>
      <c r="R1317" s="18" t="n">
        <v>2</v>
      </c>
      <c r="S1317" s="18" t="n">
        <v>2</v>
      </c>
      <c r="T1317" s="15" t="str">
        <f aca="false">Def_Sistemas_Conectores_Cabos!$C$9</f>
        <v>RG316</v>
      </c>
      <c r="U1317" s="11" t="s">
        <v>169</v>
      </c>
      <c r="V1317" s="13"/>
    </row>
    <row r="1318" customFormat="false" ht="15.75" hidden="true" customHeight="true" outlineLevel="0" collapsed="false">
      <c r="A1318" s="4" t="str">
        <f aca="false">Def_Sistemas_Conectores_Cabos!$A$22</f>
        <v>BPM de elétrons</v>
      </c>
      <c r="B1318" s="5" t="str">
        <f aca="false">Datas_Entregas!$A$2</f>
        <v>Booster/LTB</v>
      </c>
      <c r="C1318" s="6" t="n">
        <f aca="false" t="array" ref="C1318:C1318">INDEX(Datas_Entregas!$B$2:$B$100, MATCH(B1318, Datas_Entregas!$A$2:$A$100, 0), 1)</f>
        <v>43266</v>
      </c>
      <c r="D1318" s="5" t="str">
        <f aca="false">Def_Status_Montagem!$A$4</f>
        <v>Comprado / Esperando entrega</v>
      </c>
      <c r="E1318" s="4" t="str">
        <f aca="false">Def_Status_Montagem!$B$4</f>
        <v>Contratada (inclui etiqueta)</v>
      </c>
      <c r="F1318" s="7"/>
      <c r="G1318" s="8"/>
      <c r="H1318" s="7" t="str">
        <f aca="false" t="array" ref="H1318:H1318">INDEX(Def_Instancias_Equipamentos!$E$2:$E$4986, MATCH(K1318, Def_Instancias_Equipamentos!$D$2:$D$4986, 0), 1)</f>
        <v>IA-02RaBPM</v>
      </c>
      <c r="I1318" s="8" t="str">
        <f aca="false" t="array" ref="I1318:I1318">INDEX(Def_Instancias_Equipamentos!$E$2:$E$4986, MATCH(L1318, Def_Instancias_Equipamentos!$D$2:$D$4986, 0), 1)</f>
        <v>IA-02RaBPM</v>
      </c>
      <c r="J1318" s="8" t="str">
        <f aca="false">IF(H1318=I1318, "INTERNO", "EXTERNO")</f>
        <v>INTERNO</v>
      </c>
      <c r="K1318" s="9" t="str">
        <f aca="false">Def_Instancias_Equipamentos!$D$584</f>
        <v>BO-04U:DI-BPMRFFE</v>
      </c>
      <c r="L1318" s="4" t="str">
        <f aca="false">Def_Instancias_Equipamentos!$D$1186</f>
        <v>BO-04U:DI-FMCFastADC</v>
      </c>
      <c r="M1318" s="10" t="s">
        <v>175</v>
      </c>
      <c r="N1318" s="11" t="s">
        <v>176</v>
      </c>
      <c r="O1318" s="9" t="str">
        <f aca="false">Def_Sistemas_Conectores_Cabos!$B$7</f>
        <v>SMA 50-ohm</v>
      </c>
      <c r="P1318" s="4" t="str">
        <f aca="false">Def_Sistemas_Conectores_Cabos!$B$26</f>
        <v>MMCX 50-ohm</v>
      </c>
      <c r="Q1318" s="8" t="str">
        <f aca="false">K1318&amp;"/"&amp;M1318&amp;CHAR(10)&amp;L1318&amp;"/"&amp;N1318</f>
        <v>BO-04U:DI-BPMRFFE/SW_IN
BO-04U:DI-FMCFastADC/TRIG</v>
      </c>
      <c r="R1318" s="18" t="n">
        <v>2</v>
      </c>
      <c r="S1318" s="18" t="n">
        <v>2</v>
      </c>
      <c r="T1318" s="15" t="str">
        <f aca="false">Def_Sistemas_Conectores_Cabos!$C$9</f>
        <v>RG316</v>
      </c>
      <c r="U1318" s="11" t="s">
        <v>169</v>
      </c>
      <c r="V1318" s="13"/>
    </row>
    <row r="1319" customFormat="false" ht="15.75" hidden="true" customHeight="true" outlineLevel="0" collapsed="false">
      <c r="A1319" s="4" t="str">
        <f aca="false">Def_Sistemas_Conectores_Cabos!$A$22</f>
        <v>BPM de elétrons</v>
      </c>
      <c r="B1319" s="5" t="str">
        <f aca="false">Datas_Entregas!$A$2</f>
        <v>Booster/LTB</v>
      </c>
      <c r="C1319" s="6" t="n">
        <f aca="false" t="array" ref="C1319:C1319">INDEX(Datas_Entregas!$B$2:$B$100, MATCH(B1319, Datas_Entregas!$A$2:$A$100, 0), 1)</f>
        <v>43266</v>
      </c>
      <c r="D1319" s="5" t="str">
        <f aca="false">Def_Status_Montagem!$A$4</f>
        <v>Comprado / Esperando entrega</v>
      </c>
      <c r="E1319" s="4" t="str">
        <f aca="false">Def_Status_Montagem!$B$4</f>
        <v>Contratada (inclui etiqueta)</v>
      </c>
      <c r="F1319" s="7"/>
      <c r="G1319" s="8"/>
      <c r="H1319" s="7" t="str">
        <f aca="false" t="array" ref="H1319:H1319">INDEX(Def_Instancias_Equipamentos!$E$2:$E$4986, MATCH(K1319, Def_Instancias_Equipamentos!$D$2:$D$4986, 0), 1)</f>
        <v>IA-02RaBPM</v>
      </c>
      <c r="I1319" s="8" t="str">
        <f aca="false" t="array" ref="I1319:I1319">INDEX(Def_Instancias_Equipamentos!$E$2:$E$4986, MATCH(L1319, Def_Instancias_Equipamentos!$D$2:$D$4986, 0), 1)</f>
        <v>IA-02RaBPM</v>
      </c>
      <c r="J1319" s="8" t="str">
        <f aca="false">IF(H1319=I1319, "INTERNO", "EXTERNO")</f>
        <v>INTERNO</v>
      </c>
      <c r="K1319" s="9" t="str">
        <f aca="false">Def_Instancias_Equipamentos!$D$585</f>
        <v>BO-05U:DI-BPMRFFE</v>
      </c>
      <c r="L1319" s="4" t="str">
        <f aca="false">Def_Instancias_Equipamentos!$D$1187</f>
        <v>BO-05U:DI-FMCFastADC</v>
      </c>
      <c r="M1319" s="10" t="s">
        <v>168</v>
      </c>
      <c r="N1319" s="11" t="s">
        <v>143</v>
      </c>
      <c r="O1319" s="9" t="str">
        <f aca="false">Def_Sistemas_Conectores_Cabos!$B$7</f>
        <v>SMA 50-ohm</v>
      </c>
      <c r="P1319" s="4" t="str">
        <f aca="false">Def_Sistemas_Conectores_Cabos!$B$7</f>
        <v>SMA 50-ohm</v>
      </c>
      <c r="Q1319" s="8" t="str">
        <f aca="false">K1319&amp;"/"&amp;M1319&amp;CHAR(10)&amp;L1319&amp;"/"&amp;N1319</f>
        <v>BO-05U:DI-BPMRFFE/TO_OUT
BO-05U:DI-FMCFastADC/IN1</v>
      </c>
      <c r="R1319" s="18" t="n">
        <v>2</v>
      </c>
      <c r="S1319" s="18" t="n">
        <v>2</v>
      </c>
      <c r="T1319" s="15" t="str">
        <f aca="false">Def_Sistemas_Conectores_Cabos!$C$9</f>
        <v>RG316</v>
      </c>
      <c r="U1319" s="11" t="s">
        <v>169</v>
      </c>
      <c r="V1319" s="13"/>
    </row>
    <row r="1320" customFormat="false" ht="15.75" hidden="true" customHeight="true" outlineLevel="0" collapsed="false">
      <c r="A1320" s="4" t="str">
        <f aca="false">Def_Sistemas_Conectores_Cabos!$A$22</f>
        <v>BPM de elétrons</v>
      </c>
      <c r="B1320" s="5" t="str">
        <f aca="false">Datas_Entregas!$A$2</f>
        <v>Booster/LTB</v>
      </c>
      <c r="C1320" s="6" t="n">
        <f aca="false" t="array" ref="C1320:C1320">INDEX(Datas_Entregas!$B$2:$B$100, MATCH(B1320, Datas_Entregas!$A$2:$A$100, 0), 1)</f>
        <v>43266</v>
      </c>
      <c r="D1320" s="5" t="str">
        <f aca="false">Def_Status_Montagem!$A$4</f>
        <v>Comprado / Esperando entrega</v>
      </c>
      <c r="E1320" s="4" t="str">
        <f aca="false">Def_Status_Montagem!$B$4</f>
        <v>Contratada (inclui etiqueta)</v>
      </c>
      <c r="F1320" s="7"/>
      <c r="G1320" s="8"/>
      <c r="H1320" s="7" t="str">
        <f aca="false" t="array" ref="H1320:H1320">INDEX(Def_Instancias_Equipamentos!$E$2:$E$4986, MATCH(K1320, Def_Instancias_Equipamentos!$D$2:$D$4986, 0), 1)</f>
        <v>IA-02RaBPM</v>
      </c>
      <c r="I1320" s="8" t="str">
        <f aca="false" t="array" ref="I1320:I1320">INDEX(Def_Instancias_Equipamentos!$E$2:$E$4986, MATCH(L1320, Def_Instancias_Equipamentos!$D$2:$D$4986, 0), 1)</f>
        <v>IA-02RaBPM</v>
      </c>
      <c r="J1320" s="8" t="str">
        <f aca="false">IF(H1320=I1320, "INTERNO", "EXTERNO")</f>
        <v>INTERNO</v>
      </c>
      <c r="K1320" s="9" t="str">
        <f aca="false">Def_Instancias_Equipamentos!$D$585</f>
        <v>BO-05U:DI-BPMRFFE</v>
      </c>
      <c r="L1320" s="4" t="str">
        <f aca="false">Def_Instancias_Equipamentos!$D$1187</f>
        <v>BO-05U:DI-FMCFastADC</v>
      </c>
      <c r="M1320" s="10" t="s">
        <v>170</v>
      </c>
      <c r="N1320" s="11" t="s">
        <v>145</v>
      </c>
      <c r="O1320" s="9" t="str">
        <f aca="false">Def_Sistemas_Conectores_Cabos!$B$7</f>
        <v>SMA 50-ohm</v>
      </c>
      <c r="P1320" s="4" t="str">
        <f aca="false">Def_Sistemas_Conectores_Cabos!$B$7</f>
        <v>SMA 50-ohm</v>
      </c>
      <c r="Q1320" s="8" t="str">
        <f aca="false">K1320&amp;"/"&amp;M1320&amp;CHAR(10)&amp;L1320&amp;"/"&amp;N1320</f>
        <v>BO-05U:DI-BPMRFFE/BI_OUT
BO-05U:DI-FMCFastADC/IN2</v>
      </c>
      <c r="R1320" s="18" t="n">
        <v>2</v>
      </c>
      <c r="S1320" s="18" t="n">
        <v>2</v>
      </c>
      <c r="T1320" s="15" t="str">
        <f aca="false">Def_Sistemas_Conectores_Cabos!$C$9</f>
        <v>RG316</v>
      </c>
      <c r="U1320" s="11" t="s">
        <v>169</v>
      </c>
      <c r="V1320" s="13"/>
    </row>
    <row r="1321" customFormat="false" ht="15.75" hidden="true" customHeight="true" outlineLevel="0" collapsed="false">
      <c r="A1321" s="4" t="str">
        <f aca="false">Def_Sistemas_Conectores_Cabos!$A$22</f>
        <v>BPM de elétrons</v>
      </c>
      <c r="B1321" s="5" t="str">
        <f aca="false">Datas_Entregas!$A$2</f>
        <v>Booster/LTB</v>
      </c>
      <c r="C1321" s="6" t="n">
        <f aca="false" t="array" ref="C1321:C1321">INDEX(Datas_Entregas!$B$2:$B$100, MATCH(B1321, Datas_Entregas!$A$2:$A$100, 0), 1)</f>
        <v>43266</v>
      </c>
      <c r="D1321" s="5" t="str">
        <f aca="false">Def_Status_Montagem!$A$4</f>
        <v>Comprado / Esperando entrega</v>
      </c>
      <c r="E1321" s="4" t="str">
        <f aca="false">Def_Status_Montagem!$B$4</f>
        <v>Contratada (inclui etiqueta)</v>
      </c>
      <c r="F1321" s="7"/>
      <c r="G1321" s="8"/>
      <c r="H1321" s="7" t="str">
        <f aca="false" t="array" ref="H1321:H1321">INDEX(Def_Instancias_Equipamentos!$E$2:$E$4986, MATCH(K1321, Def_Instancias_Equipamentos!$D$2:$D$4986, 0), 1)</f>
        <v>IA-02RaBPM</v>
      </c>
      <c r="I1321" s="8" t="str">
        <f aca="false" t="array" ref="I1321:I1321">INDEX(Def_Instancias_Equipamentos!$E$2:$E$4986, MATCH(L1321, Def_Instancias_Equipamentos!$D$2:$D$4986, 0), 1)</f>
        <v>IA-02RaBPM</v>
      </c>
      <c r="J1321" s="8" t="str">
        <f aca="false">IF(H1321=I1321, "INTERNO", "EXTERNO")</f>
        <v>INTERNO</v>
      </c>
      <c r="K1321" s="9" t="str">
        <f aca="false">Def_Instancias_Equipamentos!$D$585</f>
        <v>BO-05U:DI-BPMRFFE</v>
      </c>
      <c r="L1321" s="4" t="str">
        <f aca="false">Def_Instancias_Equipamentos!$D$1187</f>
        <v>BO-05U:DI-FMCFastADC</v>
      </c>
      <c r="M1321" s="10" t="s">
        <v>171</v>
      </c>
      <c r="N1321" s="11" t="s">
        <v>172</v>
      </c>
      <c r="O1321" s="9" t="str">
        <f aca="false">Def_Sistemas_Conectores_Cabos!$B$7</f>
        <v>SMA 50-ohm</v>
      </c>
      <c r="P1321" s="4" t="str">
        <f aca="false">Def_Sistemas_Conectores_Cabos!$B$7</f>
        <v>SMA 50-ohm</v>
      </c>
      <c r="Q1321" s="8" t="str">
        <f aca="false">K1321&amp;"/"&amp;M1321&amp;CHAR(10)&amp;L1321&amp;"/"&amp;N1321</f>
        <v>BO-05U:DI-BPMRFFE/TI_OUT
BO-05U:DI-FMCFastADC/IN3</v>
      </c>
      <c r="R1321" s="18" t="n">
        <v>2</v>
      </c>
      <c r="S1321" s="18" t="n">
        <v>2</v>
      </c>
      <c r="T1321" s="15" t="str">
        <f aca="false">Def_Sistemas_Conectores_Cabos!$C$9</f>
        <v>RG316</v>
      </c>
      <c r="U1321" s="11" t="s">
        <v>169</v>
      </c>
      <c r="V1321" s="13"/>
    </row>
    <row r="1322" customFormat="false" ht="15.75" hidden="true" customHeight="true" outlineLevel="0" collapsed="false">
      <c r="A1322" s="4" t="str">
        <f aca="false">Def_Sistemas_Conectores_Cabos!$A$22</f>
        <v>BPM de elétrons</v>
      </c>
      <c r="B1322" s="5" t="str">
        <f aca="false">Datas_Entregas!$A$2</f>
        <v>Booster/LTB</v>
      </c>
      <c r="C1322" s="6" t="n">
        <f aca="false" t="array" ref="C1322:C1322">INDEX(Datas_Entregas!$B$2:$B$100, MATCH(B1322, Datas_Entregas!$A$2:$A$100, 0), 1)</f>
        <v>43266</v>
      </c>
      <c r="D1322" s="5" t="str">
        <f aca="false">Def_Status_Montagem!$A$4</f>
        <v>Comprado / Esperando entrega</v>
      </c>
      <c r="E1322" s="4" t="str">
        <f aca="false">Def_Status_Montagem!$B$4</f>
        <v>Contratada (inclui etiqueta)</v>
      </c>
      <c r="F1322" s="7"/>
      <c r="G1322" s="8"/>
      <c r="H1322" s="7" t="str">
        <f aca="false" t="array" ref="H1322:H1322">INDEX(Def_Instancias_Equipamentos!$E$2:$E$4986, MATCH(K1322, Def_Instancias_Equipamentos!$D$2:$D$4986, 0), 1)</f>
        <v>IA-02RaBPM</v>
      </c>
      <c r="I1322" s="8" t="str">
        <f aca="false" t="array" ref="I1322:I1322">INDEX(Def_Instancias_Equipamentos!$E$2:$E$4986, MATCH(L1322, Def_Instancias_Equipamentos!$D$2:$D$4986, 0), 1)</f>
        <v>IA-02RaBPM</v>
      </c>
      <c r="J1322" s="8" t="str">
        <f aca="false">IF(H1322=I1322, "INTERNO", "EXTERNO")</f>
        <v>INTERNO</v>
      </c>
      <c r="K1322" s="9" t="str">
        <f aca="false">Def_Instancias_Equipamentos!$D$585</f>
        <v>BO-05U:DI-BPMRFFE</v>
      </c>
      <c r="L1322" s="4" t="str">
        <f aca="false">Def_Instancias_Equipamentos!$D$1187</f>
        <v>BO-05U:DI-FMCFastADC</v>
      </c>
      <c r="M1322" s="10" t="s">
        <v>173</v>
      </c>
      <c r="N1322" s="11" t="s">
        <v>174</v>
      </c>
      <c r="O1322" s="9" t="str">
        <f aca="false">Def_Sistemas_Conectores_Cabos!$B$7</f>
        <v>SMA 50-ohm</v>
      </c>
      <c r="P1322" s="4" t="str">
        <f aca="false">Def_Sistemas_Conectores_Cabos!$B$7</f>
        <v>SMA 50-ohm</v>
      </c>
      <c r="Q1322" s="8" t="str">
        <f aca="false">K1322&amp;"/"&amp;M1322&amp;CHAR(10)&amp;L1322&amp;"/"&amp;N1322</f>
        <v>BO-05U:DI-BPMRFFE/BO_OUT
BO-05U:DI-FMCFastADC/IN4</v>
      </c>
      <c r="R1322" s="18" t="n">
        <v>2</v>
      </c>
      <c r="S1322" s="18" t="n">
        <v>2</v>
      </c>
      <c r="T1322" s="15" t="str">
        <f aca="false">Def_Sistemas_Conectores_Cabos!$C$9</f>
        <v>RG316</v>
      </c>
      <c r="U1322" s="11" t="s">
        <v>169</v>
      </c>
      <c r="V1322" s="13"/>
    </row>
    <row r="1323" customFormat="false" ht="15.75" hidden="true" customHeight="true" outlineLevel="0" collapsed="false">
      <c r="A1323" s="4" t="str">
        <f aca="false">Def_Sistemas_Conectores_Cabos!$A$22</f>
        <v>BPM de elétrons</v>
      </c>
      <c r="B1323" s="5" t="str">
        <f aca="false">Datas_Entregas!$A$2</f>
        <v>Booster/LTB</v>
      </c>
      <c r="C1323" s="6" t="n">
        <f aca="false" t="array" ref="C1323:C1323">INDEX(Datas_Entregas!$B$2:$B$100, MATCH(B1323, Datas_Entregas!$A$2:$A$100, 0), 1)</f>
        <v>43266</v>
      </c>
      <c r="D1323" s="5" t="str">
        <f aca="false">Def_Status_Montagem!$A$4</f>
        <v>Comprado / Esperando entrega</v>
      </c>
      <c r="E1323" s="4" t="str">
        <f aca="false">Def_Status_Montagem!$B$4</f>
        <v>Contratada (inclui etiqueta)</v>
      </c>
      <c r="F1323" s="7"/>
      <c r="G1323" s="8"/>
      <c r="H1323" s="7" t="str">
        <f aca="false" t="array" ref="H1323:H1323">INDEX(Def_Instancias_Equipamentos!$E$2:$E$4986, MATCH(K1323, Def_Instancias_Equipamentos!$D$2:$D$4986, 0), 1)</f>
        <v>IA-02RaBPM</v>
      </c>
      <c r="I1323" s="8" t="str">
        <f aca="false" t="array" ref="I1323:I1323">INDEX(Def_Instancias_Equipamentos!$E$2:$E$4986, MATCH(L1323, Def_Instancias_Equipamentos!$D$2:$D$4986, 0), 1)</f>
        <v>IA-02RaBPM</v>
      </c>
      <c r="J1323" s="8" t="str">
        <f aca="false">IF(H1323=I1323, "INTERNO", "EXTERNO")</f>
        <v>INTERNO</v>
      </c>
      <c r="K1323" s="9" t="str">
        <f aca="false">Def_Instancias_Equipamentos!$D$585</f>
        <v>BO-05U:DI-BPMRFFE</v>
      </c>
      <c r="L1323" s="4" t="str">
        <f aca="false">Def_Instancias_Equipamentos!$D$1187</f>
        <v>BO-05U:DI-FMCFastADC</v>
      </c>
      <c r="M1323" s="10" t="s">
        <v>175</v>
      </c>
      <c r="N1323" s="11" t="s">
        <v>176</v>
      </c>
      <c r="O1323" s="9" t="str">
        <f aca="false">Def_Sistemas_Conectores_Cabos!$B$7</f>
        <v>SMA 50-ohm</v>
      </c>
      <c r="P1323" s="4" t="str">
        <f aca="false">Def_Sistemas_Conectores_Cabos!$B$26</f>
        <v>MMCX 50-ohm</v>
      </c>
      <c r="Q1323" s="8" t="str">
        <f aca="false">K1323&amp;"/"&amp;M1323&amp;CHAR(10)&amp;L1323&amp;"/"&amp;N1323</f>
        <v>BO-05U:DI-BPMRFFE/SW_IN
BO-05U:DI-FMCFastADC/TRIG</v>
      </c>
      <c r="R1323" s="18" t="n">
        <v>2</v>
      </c>
      <c r="S1323" s="18" t="n">
        <v>2</v>
      </c>
      <c r="T1323" s="15" t="str">
        <f aca="false">Def_Sistemas_Conectores_Cabos!$C$9</f>
        <v>RG316</v>
      </c>
      <c r="U1323" s="11" t="s">
        <v>169</v>
      </c>
      <c r="V1323" s="13"/>
    </row>
    <row r="1324" customFormat="false" ht="15.75" hidden="true" customHeight="true" outlineLevel="0" collapsed="false">
      <c r="A1324" s="4" t="str">
        <f aca="false">Def_Sistemas_Conectores_Cabos!$A$22</f>
        <v>BPM de elétrons</v>
      </c>
      <c r="B1324" s="5" t="str">
        <f aca="false">Datas_Entregas!$A$2</f>
        <v>Booster/LTB</v>
      </c>
      <c r="C1324" s="6" t="n">
        <f aca="false" t="array" ref="C1324:C1324">INDEX(Datas_Entregas!$B$2:$B$100, MATCH(B1324, Datas_Entregas!$A$2:$A$100, 0), 1)</f>
        <v>43266</v>
      </c>
      <c r="D1324" s="5" t="str">
        <f aca="false">Def_Status_Montagem!$A$4</f>
        <v>Comprado / Esperando entrega</v>
      </c>
      <c r="E1324" s="4" t="str">
        <f aca="false">Def_Status_Montagem!$B$4</f>
        <v>Contratada (inclui etiqueta)</v>
      </c>
      <c r="F1324" s="7"/>
      <c r="G1324" s="8"/>
      <c r="H1324" s="7" t="str">
        <f aca="false" t="array" ref="H1324:H1324">INDEX(Def_Instancias_Equipamentos!$E$2:$E$4986, MATCH(K1324, Def_Instancias_Equipamentos!$D$2:$D$4986, 0), 1)</f>
        <v>IA-03RaBPM</v>
      </c>
      <c r="I1324" s="8" t="str">
        <f aca="false" t="array" ref="I1324:I1324">INDEX(Def_Instancias_Equipamentos!$E$2:$E$4986, MATCH(L1324, Def_Instancias_Equipamentos!$D$2:$D$4986, 0), 1)</f>
        <v>IA-03RaBPM</v>
      </c>
      <c r="J1324" s="8" t="str">
        <f aca="false">IF(H1324=I1324, "INTERNO", "EXTERNO")</f>
        <v>INTERNO</v>
      </c>
      <c r="K1324" s="9" t="str">
        <f aca="false">Def_Instancias_Equipamentos!$D$586</f>
        <v>BO-06U:DI-BPMRFFE</v>
      </c>
      <c r="L1324" s="4" t="str">
        <f aca="false">Def_Instancias_Equipamentos!$D$1188</f>
        <v>BO-06U:DI-FMCFastADC</v>
      </c>
      <c r="M1324" s="10" t="s">
        <v>168</v>
      </c>
      <c r="N1324" s="11" t="s">
        <v>143</v>
      </c>
      <c r="O1324" s="9" t="str">
        <f aca="false">Def_Sistemas_Conectores_Cabos!$B$7</f>
        <v>SMA 50-ohm</v>
      </c>
      <c r="P1324" s="4" t="str">
        <f aca="false">Def_Sistemas_Conectores_Cabos!$B$7</f>
        <v>SMA 50-ohm</v>
      </c>
      <c r="Q1324" s="8" t="str">
        <f aca="false">K1324&amp;"/"&amp;M1324&amp;CHAR(10)&amp;L1324&amp;"/"&amp;N1324</f>
        <v>BO-06U:DI-BPMRFFE/TO_OUT
BO-06U:DI-FMCFastADC/IN1</v>
      </c>
      <c r="R1324" s="18" t="n">
        <v>2</v>
      </c>
      <c r="S1324" s="18" t="n">
        <v>2</v>
      </c>
      <c r="T1324" s="15" t="str">
        <f aca="false">Def_Sistemas_Conectores_Cabos!$C$9</f>
        <v>RG316</v>
      </c>
      <c r="U1324" s="11" t="s">
        <v>169</v>
      </c>
      <c r="V1324" s="13"/>
    </row>
    <row r="1325" customFormat="false" ht="15.75" hidden="true" customHeight="true" outlineLevel="0" collapsed="false">
      <c r="A1325" s="4" t="str">
        <f aca="false">Def_Sistemas_Conectores_Cabos!$A$22</f>
        <v>BPM de elétrons</v>
      </c>
      <c r="B1325" s="5" t="str">
        <f aca="false">Datas_Entregas!$A$2</f>
        <v>Booster/LTB</v>
      </c>
      <c r="C1325" s="6" t="n">
        <f aca="false" t="array" ref="C1325:C1325">INDEX(Datas_Entregas!$B$2:$B$100, MATCH(B1325, Datas_Entregas!$A$2:$A$100, 0), 1)</f>
        <v>43266</v>
      </c>
      <c r="D1325" s="5" t="str">
        <f aca="false">Def_Status_Montagem!$A$4</f>
        <v>Comprado / Esperando entrega</v>
      </c>
      <c r="E1325" s="4" t="str">
        <f aca="false">Def_Status_Montagem!$B$4</f>
        <v>Contratada (inclui etiqueta)</v>
      </c>
      <c r="F1325" s="7"/>
      <c r="G1325" s="8"/>
      <c r="H1325" s="7" t="str">
        <f aca="false" t="array" ref="H1325:H1325">INDEX(Def_Instancias_Equipamentos!$E$2:$E$4986, MATCH(K1325, Def_Instancias_Equipamentos!$D$2:$D$4986, 0), 1)</f>
        <v>IA-03RaBPM</v>
      </c>
      <c r="I1325" s="8" t="str">
        <f aca="false" t="array" ref="I1325:I1325">INDEX(Def_Instancias_Equipamentos!$E$2:$E$4986, MATCH(L1325, Def_Instancias_Equipamentos!$D$2:$D$4986, 0), 1)</f>
        <v>IA-03RaBPM</v>
      </c>
      <c r="J1325" s="8" t="str">
        <f aca="false">IF(H1325=I1325, "INTERNO", "EXTERNO")</f>
        <v>INTERNO</v>
      </c>
      <c r="K1325" s="9" t="str">
        <f aca="false">Def_Instancias_Equipamentos!$D$586</f>
        <v>BO-06U:DI-BPMRFFE</v>
      </c>
      <c r="L1325" s="4" t="str">
        <f aca="false">Def_Instancias_Equipamentos!$D$1188</f>
        <v>BO-06U:DI-FMCFastADC</v>
      </c>
      <c r="M1325" s="10" t="s">
        <v>170</v>
      </c>
      <c r="N1325" s="11" t="s">
        <v>145</v>
      </c>
      <c r="O1325" s="9" t="str">
        <f aca="false">Def_Sistemas_Conectores_Cabos!$B$7</f>
        <v>SMA 50-ohm</v>
      </c>
      <c r="P1325" s="4" t="str">
        <f aca="false">Def_Sistemas_Conectores_Cabos!$B$7</f>
        <v>SMA 50-ohm</v>
      </c>
      <c r="Q1325" s="8" t="str">
        <f aca="false">K1325&amp;"/"&amp;M1325&amp;CHAR(10)&amp;L1325&amp;"/"&amp;N1325</f>
        <v>BO-06U:DI-BPMRFFE/BI_OUT
BO-06U:DI-FMCFastADC/IN2</v>
      </c>
      <c r="R1325" s="18" t="n">
        <v>2</v>
      </c>
      <c r="S1325" s="18" t="n">
        <v>2</v>
      </c>
      <c r="T1325" s="15" t="str">
        <f aca="false">Def_Sistemas_Conectores_Cabos!$C$9</f>
        <v>RG316</v>
      </c>
      <c r="U1325" s="11" t="s">
        <v>169</v>
      </c>
      <c r="V1325" s="13"/>
    </row>
    <row r="1326" customFormat="false" ht="15.75" hidden="true" customHeight="true" outlineLevel="0" collapsed="false">
      <c r="A1326" s="4" t="str">
        <f aca="false">Def_Sistemas_Conectores_Cabos!$A$22</f>
        <v>BPM de elétrons</v>
      </c>
      <c r="B1326" s="5" t="str">
        <f aca="false">Datas_Entregas!$A$2</f>
        <v>Booster/LTB</v>
      </c>
      <c r="C1326" s="6" t="n">
        <f aca="false" t="array" ref="C1326:C1326">INDEX(Datas_Entregas!$B$2:$B$100, MATCH(B1326, Datas_Entregas!$A$2:$A$100, 0), 1)</f>
        <v>43266</v>
      </c>
      <c r="D1326" s="5" t="str">
        <f aca="false">Def_Status_Montagem!$A$4</f>
        <v>Comprado / Esperando entrega</v>
      </c>
      <c r="E1326" s="4" t="str">
        <f aca="false">Def_Status_Montagem!$B$4</f>
        <v>Contratada (inclui etiqueta)</v>
      </c>
      <c r="F1326" s="7"/>
      <c r="G1326" s="8"/>
      <c r="H1326" s="7" t="str">
        <f aca="false" t="array" ref="H1326:H1326">INDEX(Def_Instancias_Equipamentos!$E$2:$E$4986, MATCH(K1326, Def_Instancias_Equipamentos!$D$2:$D$4986, 0), 1)</f>
        <v>IA-03RaBPM</v>
      </c>
      <c r="I1326" s="8" t="str">
        <f aca="false" t="array" ref="I1326:I1326">INDEX(Def_Instancias_Equipamentos!$E$2:$E$4986, MATCH(L1326, Def_Instancias_Equipamentos!$D$2:$D$4986, 0), 1)</f>
        <v>IA-03RaBPM</v>
      </c>
      <c r="J1326" s="8" t="str">
        <f aca="false">IF(H1326=I1326, "INTERNO", "EXTERNO")</f>
        <v>INTERNO</v>
      </c>
      <c r="K1326" s="9" t="str">
        <f aca="false">Def_Instancias_Equipamentos!$D$586</f>
        <v>BO-06U:DI-BPMRFFE</v>
      </c>
      <c r="L1326" s="4" t="str">
        <f aca="false">Def_Instancias_Equipamentos!$D$1188</f>
        <v>BO-06U:DI-FMCFastADC</v>
      </c>
      <c r="M1326" s="10" t="s">
        <v>171</v>
      </c>
      <c r="N1326" s="11" t="s">
        <v>172</v>
      </c>
      <c r="O1326" s="9" t="str">
        <f aca="false">Def_Sistemas_Conectores_Cabos!$B$7</f>
        <v>SMA 50-ohm</v>
      </c>
      <c r="P1326" s="4" t="str">
        <f aca="false">Def_Sistemas_Conectores_Cabos!$B$7</f>
        <v>SMA 50-ohm</v>
      </c>
      <c r="Q1326" s="8" t="str">
        <f aca="false">K1326&amp;"/"&amp;M1326&amp;CHAR(10)&amp;L1326&amp;"/"&amp;N1326</f>
        <v>BO-06U:DI-BPMRFFE/TI_OUT
BO-06U:DI-FMCFastADC/IN3</v>
      </c>
      <c r="R1326" s="18" t="n">
        <v>2</v>
      </c>
      <c r="S1326" s="18" t="n">
        <v>2</v>
      </c>
      <c r="T1326" s="15" t="str">
        <f aca="false">Def_Sistemas_Conectores_Cabos!$C$9</f>
        <v>RG316</v>
      </c>
      <c r="U1326" s="11" t="s">
        <v>169</v>
      </c>
      <c r="V1326" s="13"/>
    </row>
    <row r="1327" customFormat="false" ht="15.75" hidden="true" customHeight="true" outlineLevel="0" collapsed="false">
      <c r="A1327" s="4" t="str">
        <f aca="false">Def_Sistemas_Conectores_Cabos!$A$22</f>
        <v>BPM de elétrons</v>
      </c>
      <c r="B1327" s="5" t="str">
        <f aca="false">Datas_Entregas!$A$2</f>
        <v>Booster/LTB</v>
      </c>
      <c r="C1327" s="6" t="n">
        <f aca="false" t="array" ref="C1327:C1327">INDEX(Datas_Entregas!$B$2:$B$100, MATCH(B1327, Datas_Entregas!$A$2:$A$100, 0), 1)</f>
        <v>43266</v>
      </c>
      <c r="D1327" s="5" t="str">
        <f aca="false">Def_Status_Montagem!$A$4</f>
        <v>Comprado / Esperando entrega</v>
      </c>
      <c r="E1327" s="4" t="str">
        <f aca="false">Def_Status_Montagem!$B$4</f>
        <v>Contratada (inclui etiqueta)</v>
      </c>
      <c r="F1327" s="7"/>
      <c r="G1327" s="8"/>
      <c r="H1327" s="7" t="str">
        <f aca="false" t="array" ref="H1327:H1327">INDEX(Def_Instancias_Equipamentos!$E$2:$E$4986, MATCH(K1327, Def_Instancias_Equipamentos!$D$2:$D$4986, 0), 1)</f>
        <v>IA-03RaBPM</v>
      </c>
      <c r="I1327" s="8" t="str">
        <f aca="false" t="array" ref="I1327:I1327">INDEX(Def_Instancias_Equipamentos!$E$2:$E$4986, MATCH(L1327, Def_Instancias_Equipamentos!$D$2:$D$4986, 0), 1)</f>
        <v>IA-03RaBPM</v>
      </c>
      <c r="J1327" s="8" t="str">
        <f aca="false">IF(H1327=I1327, "INTERNO", "EXTERNO")</f>
        <v>INTERNO</v>
      </c>
      <c r="K1327" s="9" t="str">
        <f aca="false">Def_Instancias_Equipamentos!$D$586</f>
        <v>BO-06U:DI-BPMRFFE</v>
      </c>
      <c r="L1327" s="4" t="str">
        <f aca="false">Def_Instancias_Equipamentos!$D$1188</f>
        <v>BO-06U:DI-FMCFastADC</v>
      </c>
      <c r="M1327" s="10" t="s">
        <v>173</v>
      </c>
      <c r="N1327" s="11" t="s">
        <v>174</v>
      </c>
      <c r="O1327" s="9" t="str">
        <f aca="false">Def_Sistemas_Conectores_Cabos!$B$7</f>
        <v>SMA 50-ohm</v>
      </c>
      <c r="P1327" s="4" t="str">
        <f aca="false">Def_Sistemas_Conectores_Cabos!$B$7</f>
        <v>SMA 50-ohm</v>
      </c>
      <c r="Q1327" s="8" t="str">
        <f aca="false">K1327&amp;"/"&amp;M1327&amp;CHAR(10)&amp;L1327&amp;"/"&amp;N1327</f>
        <v>BO-06U:DI-BPMRFFE/BO_OUT
BO-06U:DI-FMCFastADC/IN4</v>
      </c>
      <c r="R1327" s="18" t="n">
        <v>2</v>
      </c>
      <c r="S1327" s="18" t="n">
        <v>2</v>
      </c>
      <c r="T1327" s="15" t="str">
        <f aca="false">Def_Sistemas_Conectores_Cabos!$C$9</f>
        <v>RG316</v>
      </c>
      <c r="U1327" s="11" t="s">
        <v>169</v>
      </c>
      <c r="V1327" s="13"/>
    </row>
    <row r="1328" customFormat="false" ht="15.75" hidden="true" customHeight="true" outlineLevel="0" collapsed="false">
      <c r="A1328" s="4" t="str">
        <f aca="false">Def_Sistemas_Conectores_Cabos!$A$22</f>
        <v>BPM de elétrons</v>
      </c>
      <c r="B1328" s="5" t="str">
        <f aca="false">Datas_Entregas!$A$2</f>
        <v>Booster/LTB</v>
      </c>
      <c r="C1328" s="6" t="n">
        <f aca="false" t="array" ref="C1328:C1328">INDEX(Datas_Entregas!$B$2:$B$100, MATCH(B1328, Datas_Entregas!$A$2:$A$100, 0), 1)</f>
        <v>43266</v>
      </c>
      <c r="D1328" s="5" t="str">
        <f aca="false">Def_Status_Montagem!$A$4</f>
        <v>Comprado / Esperando entrega</v>
      </c>
      <c r="E1328" s="4" t="str">
        <f aca="false">Def_Status_Montagem!$B$4</f>
        <v>Contratada (inclui etiqueta)</v>
      </c>
      <c r="F1328" s="7"/>
      <c r="G1328" s="8"/>
      <c r="H1328" s="7" t="str">
        <f aca="false" t="array" ref="H1328:H1328">INDEX(Def_Instancias_Equipamentos!$E$2:$E$4986, MATCH(K1328, Def_Instancias_Equipamentos!$D$2:$D$4986, 0), 1)</f>
        <v>IA-03RaBPM</v>
      </c>
      <c r="I1328" s="8" t="str">
        <f aca="false" t="array" ref="I1328:I1328">INDEX(Def_Instancias_Equipamentos!$E$2:$E$4986, MATCH(L1328, Def_Instancias_Equipamentos!$D$2:$D$4986, 0), 1)</f>
        <v>IA-03RaBPM</v>
      </c>
      <c r="J1328" s="8" t="str">
        <f aca="false">IF(H1328=I1328, "INTERNO", "EXTERNO")</f>
        <v>INTERNO</v>
      </c>
      <c r="K1328" s="9" t="str">
        <f aca="false">Def_Instancias_Equipamentos!$D$586</f>
        <v>BO-06U:DI-BPMRFFE</v>
      </c>
      <c r="L1328" s="4" t="str">
        <f aca="false">Def_Instancias_Equipamentos!$D$1188</f>
        <v>BO-06U:DI-FMCFastADC</v>
      </c>
      <c r="M1328" s="10" t="s">
        <v>175</v>
      </c>
      <c r="N1328" s="11" t="s">
        <v>176</v>
      </c>
      <c r="O1328" s="9" t="str">
        <f aca="false">Def_Sistemas_Conectores_Cabos!$B$7</f>
        <v>SMA 50-ohm</v>
      </c>
      <c r="P1328" s="4" t="str">
        <f aca="false">Def_Sistemas_Conectores_Cabos!$B$26</f>
        <v>MMCX 50-ohm</v>
      </c>
      <c r="Q1328" s="8" t="str">
        <f aca="false">K1328&amp;"/"&amp;M1328&amp;CHAR(10)&amp;L1328&amp;"/"&amp;N1328</f>
        <v>BO-06U:DI-BPMRFFE/SW_IN
BO-06U:DI-FMCFastADC/TRIG</v>
      </c>
      <c r="R1328" s="18" t="n">
        <v>2</v>
      </c>
      <c r="S1328" s="18" t="n">
        <v>2</v>
      </c>
      <c r="T1328" s="15" t="str">
        <f aca="false">Def_Sistemas_Conectores_Cabos!$C$9</f>
        <v>RG316</v>
      </c>
      <c r="U1328" s="11" t="s">
        <v>169</v>
      </c>
      <c r="V1328" s="13"/>
    </row>
    <row r="1329" customFormat="false" ht="15.75" hidden="true" customHeight="true" outlineLevel="0" collapsed="false">
      <c r="A1329" s="4" t="str">
        <f aca="false">Def_Sistemas_Conectores_Cabos!$A$22</f>
        <v>BPM de elétrons</v>
      </c>
      <c r="B1329" s="5" t="str">
        <f aca="false">Datas_Entregas!$A$2</f>
        <v>Booster/LTB</v>
      </c>
      <c r="C1329" s="6" t="n">
        <f aca="false" t="array" ref="C1329:C1329">INDEX(Datas_Entregas!$B$2:$B$100, MATCH(B1329, Datas_Entregas!$A$2:$A$100, 0), 1)</f>
        <v>43266</v>
      </c>
      <c r="D1329" s="5" t="str">
        <f aca="false">Def_Status_Montagem!$A$4</f>
        <v>Comprado / Esperando entrega</v>
      </c>
      <c r="E1329" s="4" t="str">
        <f aca="false">Def_Status_Montagem!$B$4</f>
        <v>Contratada (inclui etiqueta)</v>
      </c>
      <c r="F1329" s="7"/>
      <c r="G1329" s="8"/>
      <c r="H1329" s="7" t="str">
        <f aca="false" t="array" ref="H1329:H1329">INDEX(Def_Instancias_Equipamentos!$E$2:$E$4986, MATCH(K1329, Def_Instancias_Equipamentos!$D$2:$D$4986, 0), 1)</f>
        <v>IA-03RaBPM</v>
      </c>
      <c r="I1329" s="8" t="str">
        <f aca="false" t="array" ref="I1329:I1329">INDEX(Def_Instancias_Equipamentos!$E$2:$E$4986, MATCH(L1329, Def_Instancias_Equipamentos!$D$2:$D$4986, 0), 1)</f>
        <v>IA-03RaBPM</v>
      </c>
      <c r="J1329" s="8" t="str">
        <f aca="false">IF(H1329=I1329, "INTERNO", "EXTERNO")</f>
        <v>INTERNO</v>
      </c>
      <c r="K1329" s="9" t="str">
        <f aca="false">Def_Instancias_Equipamentos!$D$587</f>
        <v>BO-07U:DI-BPMRFFE</v>
      </c>
      <c r="L1329" s="4" t="str">
        <f aca="false">Def_Instancias_Equipamentos!$D$1189</f>
        <v>BO-07U:DI-FMCFastADC</v>
      </c>
      <c r="M1329" s="10" t="s">
        <v>168</v>
      </c>
      <c r="N1329" s="11" t="s">
        <v>143</v>
      </c>
      <c r="O1329" s="9" t="str">
        <f aca="false">Def_Sistemas_Conectores_Cabos!$B$7</f>
        <v>SMA 50-ohm</v>
      </c>
      <c r="P1329" s="4" t="str">
        <f aca="false">Def_Sistemas_Conectores_Cabos!$B$7</f>
        <v>SMA 50-ohm</v>
      </c>
      <c r="Q1329" s="8" t="str">
        <f aca="false">K1329&amp;"/"&amp;M1329&amp;CHAR(10)&amp;L1329&amp;"/"&amp;N1329</f>
        <v>BO-07U:DI-BPMRFFE/TO_OUT
BO-07U:DI-FMCFastADC/IN1</v>
      </c>
      <c r="R1329" s="18" t="n">
        <v>2</v>
      </c>
      <c r="S1329" s="18" t="n">
        <v>2</v>
      </c>
      <c r="T1329" s="15" t="str">
        <f aca="false">Def_Sistemas_Conectores_Cabos!$C$9</f>
        <v>RG316</v>
      </c>
      <c r="U1329" s="11" t="s">
        <v>169</v>
      </c>
      <c r="V1329" s="13"/>
    </row>
    <row r="1330" customFormat="false" ht="15.75" hidden="true" customHeight="true" outlineLevel="0" collapsed="false">
      <c r="A1330" s="4" t="str">
        <f aca="false">Def_Sistemas_Conectores_Cabos!$A$22</f>
        <v>BPM de elétrons</v>
      </c>
      <c r="B1330" s="5" t="str">
        <f aca="false">Datas_Entregas!$A$2</f>
        <v>Booster/LTB</v>
      </c>
      <c r="C1330" s="6" t="n">
        <f aca="false" t="array" ref="C1330:C1330">INDEX(Datas_Entregas!$B$2:$B$100, MATCH(B1330, Datas_Entregas!$A$2:$A$100, 0), 1)</f>
        <v>43266</v>
      </c>
      <c r="D1330" s="5" t="str">
        <f aca="false">Def_Status_Montagem!$A$4</f>
        <v>Comprado / Esperando entrega</v>
      </c>
      <c r="E1330" s="4" t="str">
        <f aca="false">Def_Status_Montagem!$B$4</f>
        <v>Contratada (inclui etiqueta)</v>
      </c>
      <c r="F1330" s="7"/>
      <c r="G1330" s="8"/>
      <c r="H1330" s="7" t="str">
        <f aca="false" t="array" ref="H1330:H1330">INDEX(Def_Instancias_Equipamentos!$E$2:$E$4986, MATCH(K1330, Def_Instancias_Equipamentos!$D$2:$D$4986, 0), 1)</f>
        <v>IA-03RaBPM</v>
      </c>
      <c r="I1330" s="8" t="str">
        <f aca="false" t="array" ref="I1330:I1330">INDEX(Def_Instancias_Equipamentos!$E$2:$E$4986, MATCH(L1330, Def_Instancias_Equipamentos!$D$2:$D$4986, 0), 1)</f>
        <v>IA-03RaBPM</v>
      </c>
      <c r="J1330" s="8" t="str">
        <f aca="false">IF(H1330=I1330, "INTERNO", "EXTERNO")</f>
        <v>INTERNO</v>
      </c>
      <c r="K1330" s="9" t="str">
        <f aca="false">Def_Instancias_Equipamentos!$D$587</f>
        <v>BO-07U:DI-BPMRFFE</v>
      </c>
      <c r="L1330" s="4" t="str">
        <f aca="false">Def_Instancias_Equipamentos!$D$1189</f>
        <v>BO-07U:DI-FMCFastADC</v>
      </c>
      <c r="M1330" s="10" t="s">
        <v>170</v>
      </c>
      <c r="N1330" s="11" t="s">
        <v>145</v>
      </c>
      <c r="O1330" s="9" t="str">
        <f aca="false">Def_Sistemas_Conectores_Cabos!$B$7</f>
        <v>SMA 50-ohm</v>
      </c>
      <c r="P1330" s="4" t="str">
        <f aca="false">Def_Sistemas_Conectores_Cabos!$B$7</f>
        <v>SMA 50-ohm</v>
      </c>
      <c r="Q1330" s="8" t="str">
        <f aca="false">K1330&amp;"/"&amp;M1330&amp;CHAR(10)&amp;L1330&amp;"/"&amp;N1330</f>
        <v>BO-07U:DI-BPMRFFE/BI_OUT
BO-07U:DI-FMCFastADC/IN2</v>
      </c>
      <c r="R1330" s="18" t="n">
        <v>2</v>
      </c>
      <c r="S1330" s="18" t="n">
        <v>2</v>
      </c>
      <c r="T1330" s="15" t="str">
        <f aca="false">Def_Sistemas_Conectores_Cabos!$C$9</f>
        <v>RG316</v>
      </c>
      <c r="U1330" s="11" t="s">
        <v>169</v>
      </c>
      <c r="V1330" s="13"/>
    </row>
    <row r="1331" customFormat="false" ht="15.75" hidden="true" customHeight="true" outlineLevel="0" collapsed="false">
      <c r="A1331" s="4" t="str">
        <f aca="false">Def_Sistemas_Conectores_Cabos!$A$22</f>
        <v>BPM de elétrons</v>
      </c>
      <c r="B1331" s="5" t="str">
        <f aca="false">Datas_Entregas!$A$2</f>
        <v>Booster/LTB</v>
      </c>
      <c r="C1331" s="6" t="n">
        <f aca="false" t="array" ref="C1331:C1331">INDEX(Datas_Entregas!$B$2:$B$100, MATCH(B1331, Datas_Entregas!$A$2:$A$100, 0), 1)</f>
        <v>43266</v>
      </c>
      <c r="D1331" s="5" t="str">
        <f aca="false">Def_Status_Montagem!$A$4</f>
        <v>Comprado / Esperando entrega</v>
      </c>
      <c r="E1331" s="4" t="str">
        <f aca="false">Def_Status_Montagem!$B$4</f>
        <v>Contratada (inclui etiqueta)</v>
      </c>
      <c r="F1331" s="7"/>
      <c r="G1331" s="8"/>
      <c r="H1331" s="7" t="str">
        <f aca="false" t="array" ref="H1331:H1331">INDEX(Def_Instancias_Equipamentos!$E$2:$E$4986, MATCH(K1331, Def_Instancias_Equipamentos!$D$2:$D$4986, 0), 1)</f>
        <v>IA-03RaBPM</v>
      </c>
      <c r="I1331" s="8" t="str">
        <f aca="false" t="array" ref="I1331:I1331">INDEX(Def_Instancias_Equipamentos!$E$2:$E$4986, MATCH(L1331, Def_Instancias_Equipamentos!$D$2:$D$4986, 0), 1)</f>
        <v>IA-03RaBPM</v>
      </c>
      <c r="J1331" s="8" t="str">
        <f aca="false">IF(H1331=I1331, "INTERNO", "EXTERNO")</f>
        <v>INTERNO</v>
      </c>
      <c r="K1331" s="9" t="str">
        <f aca="false">Def_Instancias_Equipamentos!$D$587</f>
        <v>BO-07U:DI-BPMRFFE</v>
      </c>
      <c r="L1331" s="4" t="str">
        <f aca="false">Def_Instancias_Equipamentos!$D$1189</f>
        <v>BO-07U:DI-FMCFastADC</v>
      </c>
      <c r="M1331" s="10" t="s">
        <v>171</v>
      </c>
      <c r="N1331" s="11" t="s">
        <v>172</v>
      </c>
      <c r="O1331" s="9" t="str">
        <f aca="false">Def_Sistemas_Conectores_Cabos!$B$7</f>
        <v>SMA 50-ohm</v>
      </c>
      <c r="P1331" s="4" t="str">
        <f aca="false">Def_Sistemas_Conectores_Cabos!$B$7</f>
        <v>SMA 50-ohm</v>
      </c>
      <c r="Q1331" s="8" t="str">
        <f aca="false">K1331&amp;"/"&amp;M1331&amp;CHAR(10)&amp;L1331&amp;"/"&amp;N1331</f>
        <v>BO-07U:DI-BPMRFFE/TI_OUT
BO-07U:DI-FMCFastADC/IN3</v>
      </c>
      <c r="R1331" s="18" t="n">
        <v>2</v>
      </c>
      <c r="S1331" s="18" t="n">
        <v>2</v>
      </c>
      <c r="T1331" s="15" t="str">
        <f aca="false">Def_Sistemas_Conectores_Cabos!$C$9</f>
        <v>RG316</v>
      </c>
      <c r="U1331" s="11" t="s">
        <v>169</v>
      </c>
      <c r="V1331" s="13"/>
    </row>
    <row r="1332" customFormat="false" ht="15.75" hidden="true" customHeight="true" outlineLevel="0" collapsed="false">
      <c r="A1332" s="4" t="str">
        <f aca="false">Def_Sistemas_Conectores_Cabos!$A$22</f>
        <v>BPM de elétrons</v>
      </c>
      <c r="B1332" s="5" t="str">
        <f aca="false">Datas_Entregas!$A$2</f>
        <v>Booster/LTB</v>
      </c>
      <c r="C1332" s="6" t="n">
        <f aca="false" t="array" ref="C1332:C1332">INDEX(Datas_Entregas!$B$2:$B$100, MATCH(B1332, Datas_Entregas!$A$2:$A$100, 0), 1)</f>
        <v>43266</v>
      </c>
      <c r="D1332" s="5" t="str">
        <f aca="false">Def_Status_Montagem!$A$4</f>
        <v>Comprado / Esperando entrega</v>
      </c>
      <c r="E1332" s="4" t="str">
        <f aca="false">Def_Status_Montagem!$B$4</f>
        <v>Contratada (inclui etiqueta)</v>
      </c>
      <c r="F1332" s="7"/>
      <c r="G1332" s="8"/>
      <c r="H1332" s="7" t="str">
        <f aca="false" t="array" ref="H1332:H1332">INDEX(Def_Instancias_Equipamentos!$E$2:$E$4986, MATCH(K1332, Def_Instancias_Equipamentos!$D$2:$D$4986, 0), 1)</f>
        <v>IA-03RaBPM</v>
      </c>
      <c r="I1332" s="8" t="str">
        <f aca="false" t="array" ref="I1332:I1332">INDEX(Def_Instancias_Equipamentos!$E$2:$E$4986, MATCH(L1332, Def_Instancias_Equipamentos!$D$2:$D$4986, 0), 1)</f>
        <v>IA-03RaBPM</v>
      </c>
      <c r="J1332" s="8" t="str">
        <f aca="false">IF(H1332=I1332, "INTERNO", "EXTERNO")</f>
        <v>INTERNO</v>
      </c>
      <c r="K1332" s="9" t="str">
        <f aca="false">Def_Instancias_Equipamentos!$D$587</f>
        <v>BO-07U:DI-BPMRFFE</v>
      </c>
      <c r="L1332" s="4" t="str">
        <f aca="false">Def_Instancias_Equipamentos!$D$1189</f>
        <v>BO-07U:DI-FMCFastADC</v>
      </c>
      <c r="M1332" s="10" t="s">
        <v>173</v>
      </c>
      <c r="N1332" s="11" t="s">
        <v>174</v>
      </c>
      <c r="O1332" s="9" t="str">
        <f aca="false">Def_Sistemas_Conectores_Cabos!$B$7</f>
        <v>SMA 50-ohm</v>
      </c>
      <c r="P1332" s="4" t="str">
        <f aca="false">Def_Sistemas_Conectores_Cabos!$B$7</f>
        <v>SMA 50-ohm</v>
      </c>
      <c r="Q1332" s="8" t="str">
        <f aca="false">K1332&amp;"/"&amp;M1332&amp;CHAR(10)&amp;L1332&amp;"/"&amp;N1332</f>
        <v>BO-07U:DI-BPMRFFE/BO_OUT
BO-07U:DI-FMCFastADC/IN4</v>
      </c>
      <c r="R1332" s="18" t="n">
        <v>2</v>
      </c>
      <c r="S1332" s="18" t="n">
        <v>2</v>
      </c>
      <c r="T1332" s="15" t="str">
        <f aca="false">Def_Sistemas_Conectores_Cabos!$C$9</f>
        <v>RG316</v>
      </c>
      <c r="U1332" s="11" t="s">
        <v>169</v>
      </c>
      <c r="V1332" s="13"/>
    </row>
    <row r="1333" customFormat="false" ht="15.75" hidden="true" customHeight="true" outlineLevel="0" collapsed="false">
      <c r="A1333" s="4" t="str">
        <f aca="false">Def_Sistemas_Conectores_Cabos!$A$22</f>
        <v>BPM de elétrons</v>
      </c>
      <c r="B1333" s="5" t="str">
        <f aca="false">Datas_Entregas!$A$2</f>
        <v>Booster/LTB</v>
      </c>
      <c r="C1333" s="6" t="n">
        <f aca="false" t="array" ref="C1333:C1333">INDEX(Datas_Entregas!$B$2:$B$100, MATCH(B1333, Datas_Entregas!$A$2:$A$100, 0), 1)</f>
        <v>43266</v>
      </c>
      <c r="D1333" s="5" t="str">
        <f aca="false">Def_Status_Montagem!$A$4</f>
        <v>Comprado / Esperando entrega</v>
      </c>
      <c r="E1333" s="4" t="str">
        <f aca="false">Def_Status_Montagem!$B$4</f>
        <v>Contratada (inclui etiqueta)</v>
      </c>
      <c r="F1333" s="7"/>
      <c r="G1333" s="8"/>
      <c r="H1333" s="7" t="str">
        <f aca="false" t="array" ref="H1333:H1333">INDEX(Def_Instancias_Equipamentos!$E$2:$E$4986, MATCH(K1333, Def_Instancias_Equipamentos!$D$2:$D$4986, 0), 1)</f>
        <v>IA-03RaBPM</v>
      </c>
      <c r="I1333" s="8" t="str">
        <f aca="false" t="array" ref="I1333:I1333">INDEX(Def_Instancias_Equipamentos!$E$2:$E$4986, MATCH(L1333, Def_Instancias_Equipamentos!$D$2:$D$4986, 0), 1)</f>
        <v>IA-03RaBPM</v>
      </c>
      <c r="J1333" s="8" t="str">
        <f aca="false">IF(H1333=I1333, "INTERNO", "EXTERNO")</f>
        <v>INTERNO</v>
      </c>
      <c r="K1333" s="9" t="str">
        <f aca="false">Def_Instancias_Equipamentos!$D$587</f>
        <v>BO-07U:DI-BPMRFFE</v>
      </c>
      <c r="L1333" s="4" t="str">
        <f aca="false">Def_Instancias_Equipamentos!$D$1189</f>
        <v>BO-07U:DI-FMCFastADC</v>
      </c>
      <c r="M1333" s="10" t="s">
        <v>175</v>
      </c>
      <c r="N1333" s="11" t="s">
        <v>176</v>
      </c>
      <c r="O1333" s="9" t="str">
        <f aca="false">Def_Sistemas_Conectores_Cabos!$B$7</f>
        <v>SMA 50-ohm</v>
      </c>
      <c r="P1333" s="4" t="str">
        <f aca="false">Def_Sistemas_Conectores_Cabos!$B$26</f>
        <v>MMCX 50-ohm</v>
      </c>
      <c r="Q1333" s="8" t="str">
        <f aca="false">K1333&amp;"/"&amp;M1333&amp;CHAR(10)&amp;L1333&amp;"/"&amp;N1333</f>
        <v>BO-07U:DI-BPMRFFE/SW_IN
BO-07U:DI-FMCFastADC/TRIG</v>
      </c>
      <c r="R1333" s="18" t="n">
        <v>2</v>
      </c>
      <c r="S1333" s="18" t="n">
        <v>2</v>
      </c>
      <c r="T1333" s="15" t="str">
        <f aca="false">Def_Sistemas_Conectores_Cabos!$C$9</f>
        <v>RG316</v>
      </c>
      <c r="U1333" s="11" t="s">
        <v>169</v>
      </c>
      <c r="V1333" s="13"/>
    </row>
    <row r="1334" customFormat="false" ht="15.75" hidden="true" customHeight="true" outlineLevel="0" collapsed="false">
      <c r="A1334" s="4" t="str">
        <f aca="false">Def_Sistemas_Conectores_Cabos!$A$22</f>
        <v>BPM de elétrons</v>
      </c>
      <c r="B1334" s="5" t="str">
        <f aca="false">Datas_Entregas!$A$2</f>
        <v>Booster/LTB</v>
      </c>
      <c r="C1334" s="6" t="n">
        <f aca="false" t="array" ref="C1334:C1334">INDEX(Datas_Entregas!$B$2:$B$100, MATCH(B1334, Datas_Entregas!$A$2:$A$100, 0), 1)</f>
        <v>43266</v>
      </c>
      <c r="D1334" s="5" t="str">
        <f aca="false">Def_Status_Montagem!$A$4</f>
        <v>Comprado / Esperando entrega</v>
      </c>
      <c r="E1334" s="4" t="str">
        <f aca="false">Def_Status_Montagem!$B$4</f>
        <v>Contratada (inclui etiqueta)</v>
      </c>
      <c r="F1334" s="7"/>
      <c r="G1334" s="8"/>
      <c r="H1334" s="7" t="str">
        <f aca="false" t="array" ref="H1334:H1334">INDEX(Def_Instancias_Equipamentos!$E$2:$E$4986, MATCH(K1334, Def_Instancias_Equipamentos!$D$2:$D$4986, 0), 1)</f>
        <v>IA-04RaBPM</v>
      </c>
      <c r="I1334" s="8" t="str">
        <f aca="false" t="array" ref="I1334:I1334">INDEX(Def_Instancias_Equipamentos!$E$2:$E$4986, MATCH(L1334, Def_Instancias_Equipamentos!$D$2:$D$4986, 0), 1)</f>
        <v>IA-04RaBPM</v>
      </c>
      <c r="J1334" s="8" t="str">
        <f aca="false">IF(H1334=I1334, "INTERNO", "EXTERNO")</f>
        <v>INTERNO</v>
      </c>
      <c r="K1334" s="9" t="str">
        <f aca="false">Def_Instancias_Equipamentos!$D$588</f>
        <v>BO-08U:DI-BPMRFFE</v>
      </c>
      <c r="L1334" s="4" t="str">
        <f aca="false">Def_Instancias_Equipamentos!$D$1190</f>
        <v>BO-08U:DI-FMCFastADC</v>
      </c>
      <c r="M1334" s="10" t="s">
        <v>168</v>
      </c>
      <c r="N1334" s="11" t="s">
        <v>143</v>
      </c>
      <c r="O1334" s="9" t="str">
        <f aca="false">Def_Sistemas_Conectores_Cabos!$B$7</f>
        <v>SMA 50-ohm</v>
      </c>
      <c r="P1334" s="4" t="str">
        <f aca="false">Def_Sistemas_Conectores_Cabos!$B$7</f>
        <v>SMA 50-ohm</v>
      </c>
      <c r="Q1334" s="8" t="str">
        <f aca="false">K1334&amp;"/"&amp;M1334&amp;CHAR(10)&amp;L1334&amp;"/"&amp;N1334</f>
        <v>BO-08U:DI-BPMRFFE/TO_OUT
BO-08U:DI-FMCFastADC/IN1</v>
      </c>
      <c r="R1334" s="18" t="n">
        <v>2</v>
      </c>
      <c r="S1334" s="18" t="n">
        <v>2</v>
      </c>
      <c r="T1334" s="15" t="str">
        <f aca="false">Def_Sistemas_Conectores_Cabos!$C$9</f>
        <v>RG316</v>
      </c>
      <c r="U1334" s="11" t="s">
        <v>169</v>
      </c>
      <c r="V1334" s="13"/>
    </row>
    <row r="1335" customFormat="false" ht="15.75" hidden="true" customHeight="true" outlineLevel="0" collapsed="false">
      <c r="A1335" s="4" t="str">
        <f aca="false">Def_Sistemas_Conectores_Cabos!$A$22</f>
        <v>BPM de elétrons</v>
      </c>
      <c r="B1335" s="5" t="str">
        <f aca="false">Datas_Entregas!$A$2</f>
        <v>Booster/LTB</v>
      </c>
      <c r="C1335" s="6" t="n">
        <f aca="false" t="array" ref="C1335:C1335">INDEX(Datas_Entregas!$B$2:$B$100, MATCH(B1335, Datas_Entregas!$A$2:$A$100, 0), 1)</f>
        <v>43266</v>
      </c>
      <c r="D1335" s="5" t="str">
        <f aca="false">Def_Status_Montagem!$A$4</f>
        <v>Comprado / Esperando entrega</v>
      </c>
      <c r="E1335" s="4" t="str">
        <f aca="false">Def_Status_Montagem!$B$4</f>
        <v>Contratada (inclui etiqueta)</v>
      </c>
      <c r="F1335" s="7"/>
      <c r="G1335" s="8"/>
      <c r="H1335" s="7" t="str">
        <f aca="false" t="array" ref="H1335:H1335">INDEX(Def_Instancias_Equipamentos!$E$2:$E$4986, MATCH(K1335, Def_Instancias_Equipamentos!$D$2:$D$4986, 0), 1)</f>
        <v>IA-04RaBPM</v>
      </c>
      <c r="I1335" s="8" t="str">
        <f aca="false" t="array" ref="I1335:I1335">INDEX(Def_Instancias_Equipamentos!$E$2:$E$4986, MATCH(L1335, Def_Instancias_Equipamentos!$D$2:$D$4986, 0), 1)</f>
        <v>IA-04RaBPM</v>
      </c>
      <c r="J1335" s="8" t="str">
        <f aca="false">IF(H1335=I1335, "INTERNO", "EXTERNO")</f>
        <v>INTERNO</v>
      </c>
      <c r="K1335" s="9" t="str">
        <f aca="false">Def_Instancias_Equipamentos!$D$588</f>
        <v>BO-08U:DI-BPMRFFE</v>
      </c>
      <c r="L1335" s="4" t="str">
        <f aca="false">Def_Instancias_Equipamentos!$D$1190</f>
        <v>BO-08U:DI-FMCFastADC</v>
      </c>
      <c r="M1335" s="10" t="s">
        <v>170</v>
      </c>
      <c r="N1335" s="11" t="s">
        <v>145</v>
      </c>
      <c r="O1335" s="9" t="str">
        <f aca="false">Def_Sistemas_Conectores_Cabos!$B$7</f>
        <v>SMA 50-ohm</v>
      </c>
      <c r="P1335" s="4" t="str">
        <f aca="false">Def_Sistemas_Conectores_Cabos!$B$7</f>
        <v>SMA 50-ohm</v>
      </c>
      <c r="Q1335" s="8" t="str">
        <f aca="false">K1335&amp;"/"&amp;M1335&amp;CHAR(10)&amp;L1335&amp;"/"&amp;N1335</f>
        <v>BO-08U:DI-BPMRFFE/BI_OUT
BO-08U:DI-FMCFastADC/IN2</v>
      </c>
      <c r="R1335" s="18" t="n">
        <v>2</v>
      </c>
      <c r="S1335" s="18" t="n">
        <v>2</v>
      </c>
      <c r="T1335" s="15" t="str">
        <f aca="false">Def_Sistemas_Conectores_Cabos!$C$9</f>
        <v>RG316</v>
      </c>
      <c r="U1335" s="11" t="s">
        <v>169</v>
      </c>
      <c r="V1335" s="13"/>
    </row>
    <row r="1336" customFormat="false" ht="15.75" hidden="true" customHeight="true" outlineLevel="0" collapsed="false">
      <c r="A1336" s="4" t="str">
        <f aca="false">Def_Sistemas_Conectores_Cabos!$A$22</f>
        <v>BPM de elétrons</v>
      </c>
      <c r="B1336" s="5" t="str">
        <f aca="false">Datas_Entregas!$A$2</f>
        <v>Booster/LTB</v>
      </c>
      <c r="C1336" s="6" t="n">
        <f aca="false" t="array" ref="C1336:C1336">INDEX(Datas_Entregas!$B$2:$B$100, MATCH(B1336, Datas_Entregas!$A$2:$A$100, 0), 1)</f>
        <v>43266</v>
      </c>
      <c r="D1336" s="5" t="str">
        <f aca="false">Def_Status_Montagem!$A$4</f>
        <v>Comprado / Esperando entrega</v>
      </c>
      <c r="E1336" s="4" t="str">
        <f aca="false">Def_Status_Montagem!$B$4</f>
        <v>Contratada (inclui etiqueta)</v>
      </c>
      <c r="F1336" s="7"/>
      <c r="G1336" s="8"/>
      <c r="H1336" s="7" t="str">
        <f aca="false" t="array" ref="H1336:H1336">INDEX(Def_Instancias_Equipamentos!$E$2:$E$4986, MATCH(K1336, Def_Instancias_Equipamentos!$D$2:$D$4986, 0), 1)</f>
        <v>IA-04RaBPM</v>
      </c>
      <c r="I1336" s="8" t="str">
        <f aca="false" t="array" ref="I1336:I1336">INDEX(Def_Instancias_Equipamentos!$E$2:$E$4986, MATCH(L1336, Def_Instancias_Equipamentos!$D$2:$D$4986, 0), 1)</f>
        <v>IA-04RaBPM</v>
      </c>
      <c r="J1336" s="8" t="str">
        <f aca="false">IF(H1336=I1336, "INTERNO", "EXTERNO")</f>
        <v>INTERNO</v>
      </c>
      <c r="K1336" s="9" t="str">
        <f aca="false">Def_Instancias_Equipamentos!$D$588</f>
        <v>BO-08U:DI-BPMRFFE</v>
      </c>
      <c r="L1336" s="4" t="str">
        <f aca="false">Def_Instancias_Equipamentos!$D$1190</f>
        <v>BO-08U:DI-FMCFastADC</v>
      </c>
      <c r="M1336" s="10" t="s">
        <v>171</v>
      </c>
      <c r="N1336" s="11" t="s">
        <v>172</v>
      </c>
      <c r="O1336" s="9" t="str">
        <f aca="false">Def_Sistemas_Conectores_Cabos!$B$7</f>
        <v>SMA 50-ohm</v>
      </c>
      <c r="P1336" s="4" t="str">
        <f aca="false">Def_Sistemas_Conectores_Cabos!$B$7</f>
        <v>SMA 50-ohm</v>
      </c>
      <c r="Q1336" s="8" t="str">
        <f aca="false">K1336&amp;"/"&amp;M1336&amp;CHAR(10)&amp;L1336&amp;"/"&amp;N1336</f>
        <v>BO-08U:DI-BPMRFFE/TI_OUT
BO-08U:DI-FMCFastADC/IN3</v>
      </c>
      <c r="R1336" s="18" t="n">
        <v>2</v>
      </c>
      <c r="S1336" s="18" t="n">
        <v>2</v>
      </c>
      <c r="T1336" s="15" t="str">
        <f aca="false">Def_Sistemas_Conectores_Cabos!$C$9</f>
        <v>RG316</v>
      </c>
      <c r="U1336" s="11" t="s">
        <v>169</v>
      </c>
      <c r="V1336" s="13"/>
    </row>
    <row r="1337" customFormat="false" ht="15.75" hidden="true" customHeight="true" outlineLevel="0" collapsed="false">
      <c r="A1337" s="4" t="str">
        <f aca="false">Def_Sistemas_Conectores_Cabos!$A$22</f>
        <v>BPM de elétrons</v>
      </c>
      <c r="B1337" s="5" t="str">
        <f aca="false">Datas_Entregas!$A$2</f>
        <v>Booster/LTB</v>
      </c>
      <c r="C1337" s="6" t="n">
        <f aca="false" t="array" ref="C1337:C1337">INDEX(Datas_Entregas!$B$2:$B$100, MATCH(B1337, Datas_Entregas!$A$2:$A$100, 0), 1)</f>
        <v>43266</v>
      </c>
      <c r="D1337" s="5" t="str">
        <f aca="false">Def_Status_Montagem!$A$4</f>
        <v>Comprado / Esperando entrega</v>
      </c>
      <c r="E1337" s="4" t="str">
        <f aca="false">Def_Status_Montagem!$B$4</f>
        <v>Contratada (inclui etiqueta)</v>
      </c>
      <c r="F1337" s="7"/>
      <c r="G1337" s="8"/>
      <c r="H1337" s="7" t="str">
        <f aca="false" t="array" ref="H1337:H1337">INDEX(Def_Instancias_Equipamentos!$E$2:$E$4986, MATCH(K1337, Def_Instancias_Equipamentos!$D$2:$D$4986, 0), 1)</f>
        <v>IA-04RaBPM</v>
      </c>
      <c r="I1337" s="8" t="str">
        <f aca="false" t="array" ref="I1337:I1337">INDEX(Def_Instancias_Equipamentos!$E$2:$E$4986, MATCH(L1337, Def_Instancias_Equipamentos!$D$2:$D$4986, 0), 1)</f>
        <v>IA-04RaBPM</v>
      </c>
      <c r="J1337" s="8" t="str">
        <f aca="false">IF(H1337=I1337, "INTERNO", "EXTERNO")</f>
        <v>INTERNO</v>
      </c>
      <c r="K1337" s="9" t="str">
        <f aca="false">Def_Instancias_Equipamentos!$D$588</f>
        <v>BO-08U:DI-BPMRFFE</v>
      </c>
      <c r="L1337" s="4" t="str">
        <f aca="false">Def_Instancias_Equipamentos!$D$1190</f>
        <v>BO-08U:DI-FMCFastADC</v>
      </c>
      <c r="M1337" s="10" t="s">
        <v>173</v>
      </c>
      <c r="N1337" s="11" t="s">
        <v>174</v>
      </c>
      <c r="O1337" s="9" t="str">
        <f aca="false">Def_Sistemas_Conectores_Cabos!$B$7</f>
        <v>SMA 50-ohm</v>
      </c>
      <c r="P1337" s="4" t="str">
        <f aca="false">Def_Sistemas_Conectores_Cabos!$B$7</f>
        <v>SMA 50-ohm</v>
      </c>
      <c r="Q1337" s="8" t="str">
        <f aca="false">K1337&amp;"/"&amp;M1337&amp;CHAR(10)&amp;L1337&amp;"/"&amp;N1337</f>
        <v>BO-08U:DI-BPMRFFE/BO_OUT
BO-08U:DI-FMCFastADC/IN4</v>
      </c>
      <c r="R1337" s="18" t="n">
        <v>2</v>
      </c>
      <c r="S1337" s="18" t="n">
        <v>2</v>
      </c>
      <c r="T1337" s="15" t="str">
        <f aca="false">Def_Sistemas_Conectores_Cabos!$C$9</f>
        <v>RG316</v>
      </c>
      <c r="U1337" s="11" t="s">
        <v>169</v>
      </c>
      <c r="V1337" s="13"/>
    </row>
    <row r="1338" customFormat="false" ht="15.75" hidden="true" customHeight="true" outlineLevel="0" collapsed="false">
      <c r="A1338" s="4" t="str">
        <f aca="false">Def_Sistemas_Conectores_Cabos!$A$22</f>
        <v>BPM de elétrons</v>
      </c>
      <c r="B1338" s="5" t="str">
        <f aca="false">Datas_Entregas!$A$2</f>
        <v>Booster/LTB</v>
      </c>
      <c r="C1338" s="6" t="n">
        <f aca="false" t="array" ref="C1338:C1338">INDEX(Datas_Entregas!$B$2:$B$100, MATCH(B1338, Datas_Entregas!$A$2:$A$100, 0), 1)</f>
        <v>43266</v>
      </c>
      <c r="D1338" s="5" t="str">
        <f aca="false">Def_Status_Montagem!$A$4</f>
        <v>Comprado / Esperando entrega</v>
      </c>
      <c r="E1338" s="4" t="str">
        <f aca="false">Def_Status_Montagem!$B$4</f>
        <v>Contratada (inclui etiqueta)</v>
      </c>
      <c r="F1338" s="7"/>
      <c r="G1338" s="8"/>
      <c r="H1338" s="7" t="str">
        <f aca="false" t="array" ref="H1338:H1338">INDEX(Def_Instancias_Equipamentos!$E$2:$E$4986, MATCH(K1338, Def_Instancias_Equipamentos!$D$2:$D$4986, 0), 1)</f>
        <v>IA-04RaBPM</v>
      </c>
      <c r="I1338" s="8" t="str">
        <f aca="false" t="array" ref="I1338:I1338">INDEX(Def_Instancias_Equipamentos!$E$2:$E$4986, MATCH(L1338, Def_Instancias_Equipamentos!$D$2:$D$4986, 0), 1)</f>
        <v>IA-04RaBPM</v>
      </c>
      <c r="J1338" s="8" t="str">
        <f aca="false">IF(H1338=I1338, "INTERNO", "EXTERNO")</f>
        <v>INTERNO</v>
      </c>
      <c r="K1338" s="9" t="str">
        <f aca="false">Def_Instancias_Equipamentos!$D$588</f>
        <v>BO-08U:DI-BPMRFFE</v>
      </c>
      <c r="L1338" s="4" t="str">
        <f aca="false">Def_Instancias_Equipamentos!$D$1190</f>
        <v>BO-08U:DI-FMCFastADC</v>
      </c>
      <c r="M1338" s="10" t="s">
        <v>175</v>
      </c>
      <c r="N1338" s="11" t="s">
        <v>176</v>
      </c>
      <c r="O1338" s="9" t="str">
        <f aca="false">Def_Sistemas_Conectores_Cabos!$B$7</f>
        <v>SMA 50-ohm</v>
      </c>
      <c r="P1338" s="4" t="str">
        <f aca="false">Def_Sistemas_Conectores_Cabos!$B$26</f>
        <v>MMCX 50-ohm</v>
      </c>
      <c r="Q1338" s="8" t="str">
        <f aca="false">K1338&amp;"/"&amp;M1338&amp;CHAR(10)&amp;L1338&amp;"/"&amp;N1338</f>
        <v>BO-08U:DI-BPMRFFE/SW_IN
BO-08U:DI-FMCFastADC/TRIG</v>
      </c>
      <c r="R1338" s="18" t="n">
        <v>2</v>
      </c>
      <c r="S1338" s="18" t="n">
        <v>2</v>
      </c>
      <c r="T1338" s="15" t="str">
        <f aca="false">Def_Sistemas_Conectores_Cabos!$C$9</f>
        <v>RG316</v>
      </c>
      <c r="U1338" s="11" t="s">
        <v>169</v>
      </c>
      <c r="V1338" s="13"/>
    </row>
    <row r="1339" customFormat="false" ht="15.75" hidden="true" customHeight="true" outlineLevel="0" collapsed="false">
      <c r="A1339" s="4" t="str">
        <f aca="false">Def_Sistemas_Conectores_Cabos!$A$22</f>
        <v>BPM de elétrons</v>
      </c>
      <c r="B1339" s="5" t="str">
        <f aca="false">Datas_Entregas!$A$2</f>
        <v>Booster/LTB</v>
      </c>
      <c r="C1339" s="6" t="n">
        <f aca="false" t="array" ref="C1339:C1339">INDEX(Datas_Entregas!$B$2:$B$100, MATCH(B1339, Datas_Entregas!$A$2:$A$100, 0), 1)</f>
        <v>43266</v>
      </c>
      <c r="D1339" s="5" t="str">
        <f aca="false">Def_Status_Montagem!$A$4</f>
        <v>Comprado / Esperando entrega</v>
      </c>
      <c r="E1339" s="4" t="str">
        <f aca="false">Def_Status_Montagem!$B$4</f>
        <v>Contratada (inclui etiqueta)</v>
      </c>
      <c r="F1339" s="7"/>
      <c r="G1339" s="8"/>
      <c r="H1339" s="7" t="str">
        <f aca="false" t="array" ref="H1339:H1339">INDEX(Def_Instancias_Equipamentos!$E$2:$E$4986, MATCH(K1339, Def_Instancias_Equipamentos!$D$2:$D$4986, 0), 1)</f>
        <v>IA-04RaBPM</v>
      </c>
      <c r="I1339" s="8" t="str">
        <f aca="false" t="array" ref="I1339:I1339">INDEX(Def_Instancias_Equipamentos!$E$2:$E$4986, MATCH(L1339, Def_Instancias_Equipamentos!$D$2:$D$4986, 0), 1)</f>
        <v>IA-04RaBPM</v>
      </c>
      <c r="J1339" s="8" t="str">
        <f aca="false">IF(H1339=I1339, "INTERNO", "EXTERNO")</f>
        <v>INTERNO</v>
      </c>
      <c r="K1339" s="9" t="str">
        <f aca="false">Def_Instancias_Equipamentos!$D$589</f>
        <v>BO-09U:DI-BPMRFFE</v>
      </c>
      <c r="L1339" s="4" t="str">
        <f aca="false">Def_Instancias_Equipamentos!$D$1191</f>
        <v>BO-09U:DI-FMCFastADC</v>
      </c>
      <c r="M1339" s="10" t="s">
        <v>168</v>
      </c>
      <c r="N1339" s="11" t="s">
        <v>143</v>
      </c>
      <c r="O1339" s="9" t="str">
        <f aca="false">Def_Sistemas_Conectores_Cabos!$B$7</f>
        <v>SMA 50-ohm</v>
      </c>
      <c r="P1339" s="4" t="str">
        <f aca="false">Def_Sistemas_Conectores_Cabos!$B$7</f>
        <v>SMA 50-ohm</v>
      </c>
      <c r="Q1339" s="8" t="str">
        <f aca="false">K1339&amp;"/"&amp;M1339&amp;CHAR(10)&amp;L1339&amp;"/"&amp;N1339</f>
        <v>BO-09U:DI-BPMRFFE/TO_OUT
BO-09U:DI-FMCFastADC/IN1</v>
      </c>
      <c r="R1339" s="18" t="n">
        <v>2</v>
      </c>
      <c r="S1339" s="18" t="n">
        <v>2</v>
      </c>
      <c r="T1339" s="15" t="str">
        <f aca="false">Def_Sistemas_Conectores_Cabos!$C$9</f>
        <v>RG316</v>
      </c>
      <c r="U1339" s="11" t="s">
        <v>169</v>
      </c>
      <c r="V1339" s="13"/>
    </row>
    <row r="1340" customFormat="false" ht="15.75" hidden="true" customHeight="true" outlineLevel="0" collapsed="false">
      <c r="A1340" s="4" t="str">
        <f aca="false">Def_Sistemas_Conectores_Cabos!$A$22</f>
        <v>BPM de elétrons</v>
      </c>
      <c r="B1340" s="5" t="str">
        <f aca="false">Datas_Entregas!$A$2</f>
        <v>Booster/LTB</v>
      </c>
      <c r="C1340" s="6" t="n">
        <f aca="false" t="array" ref="C1340:C1340">INDEX(Datas_Entregas!$B$2:$B$100, MATCH(B1340, Datas_Entregas!$A$2:$A$100, 0), 1)</f>
        <v>43266</v>
      </c>
      <c r="D1340" s="5" t="str">
        <f aca="false">Def_Status_Montagem!$A$4</f>
        <v>Comprado / Esperando entrega</v>
      </c>
      <c r="E1340" s="4" t="str">
        <f aca="false">Def_Status_Montagem!$B$4</f>
        <v>Contratada (inclui etiqueta)</v>
      </c>
      <c r="F1340" s="7"/>
      <c r="G1340" s="8"/>
      <c r="H1340" s="7" t="str">
        <f aca="false" t="array" ref="H1340:H1340">INDEX(Def_Instancias_Equipamentos!$E$2:$E$4986, MATCH(K1340, Def_Instancias_Equipamentos!$D$2:$D$4986, 0), 1)</f>
        <v>IA-04RaBPM</v>
      </c>
      <c r="I1340" s="8" t="str">
        <f aca="false" t="array" ref="I1340:I1340">INDEX(Def_Instancias_Equipamentos!$E$2:$E$4986, MATCH(L1340, Def_Instancias_Equipamentos!$D$2:$D$4986, 0), 1)</f>
        <v>IA-04RaBPM</v>
      </c>
      <c r="J1340" s="8" t="str">
        <f aca="false">IF(H1340=I1340, "INTERNO", "EXTERNO")</f>
        <v>INTERNO</v>
      </c>
      <c r="K1340" s="9" t="str">
        <f aca="false">Def_Instancias_Equipamentos!$D$589</f>
        <v>BO-09U:DI-BPMRFFE</v>
      </c>
      <c r="L1340" s="4" t="str">
        <f aca="false">Def_Instancias_Equipamentos!$D$1191</f>
        <v>BO-09U:DI-FMCFastADC</v>
      </c>
      <c r="M1340" s="10" t="s">
        <v>170</v>
      </c>
      <c r="N1340" s="11" t="s">
        <v>145</v>
      </c>
      <c r="O1340" s="9" t="str">
        <f aca="false">Def_Sistemas_Conectores_Cabos!$B$7</f>
        <v>SMA 50-ohm</v>
      </c>
      <c r="P1340" s="4" t="str">
        <f aca="false">Def_Sistemas_Conectores_Cabos!$B$7</f>
        <v>SMA 50-ohm</v>
      </c>
      <c r="Q1340" s="8" t="str">
        <f aca="false">K1340&amp;"/"&amp;M1340&amp;CHAR(10)&amp;L1340&amp;"/"&amp;N1340</f>
        <v>BO-09U:DI-BPMRFFE/BI_OUT
BO-09U:DI-FMCFastADC/IN2</v>
      </c>
      <c r="R1340" s="18" t="n">
        <v>2</v>
      </c>
      <c r="S1340" s="18" t="n">
        <v>2</v>
      </c>
      <c r="T1340" s="15" t="str">
        <f aca="false">Def_Sistemas_Conectores_Cabos!$C$9</f>
        <v>RG316</v>
      </c>
      <c r="U1340" s="11" t="s">
        <v>169</v>
      </c>
      <c r="V1340" s="13"/>
    </row>
    <row r="1341" customFormat="false" ht="15.75" hidden="true" customHeight="true" outlineLevel="0" collapsed="false">
      <c r="A1341" s="4" t="str">
        <f aca="false">Def_Sistemas_Conectores_Cabos!$A$22</f>
        <v>BPM de elétrons</v>
      </c>
      <c r="B1341" s="5" t="str">
        <f aca="false">Datas_Entregas!$A$2</f>
        <v>Booster/LTB</v>
      </c>
      <c r="C1341" s="6" t="n">
        <f aca="false" t="array" ref="C1341:C1341">INDEX(Datas_Entregas!$B$2:$B$100, MATCH(B1341, Datas_Entregas!$A$2:$A$100, 0), 1)</f>
        <v>43266</v>
      </c>
      <c r="D1341" s="5" t="str">
        <f aca="false">Def_Status_Montagem!$A$4</f>
        <v>Comprado / Esperando entrega</v>
      </c>
      <c r="E1341" s="4" t="str">
        <f aca="false">Def_Status_Montagem!$B$4</f>
        <v>Contratada (inclui etiqueta)</v>
      </c>
      <c r="F1341" s="7"/>
      <c r="G1341" s="8"/>
      <c r="H1341" s="7" t="str">
        <f aca="false" t="array" ref="H1341:H1341">INDEX(Def_Instancias_Equipamentos!$E$2:$E$4986, MATCH(K1341, Def_Instancias_Equipamentos!$D$2:$D$4986, 0), 1)</f>
        <v>IA-04RaBPM</v>
      </c>
      <c r="I1341" s="8" t="str">
        <f aca="false" t="array" ref="I1341:I1341">INDEX(Def_Instancias_Equipamentos!$E$2:$E$4986, MATCH(L1341, Def_Instancias_Equipamentos!$D$2:$D$4986, 0), 1)</f>
        <v>IA-04RaBPM</v>
      </c>
      <c r="J1341" s="8" t="str">
        <f aca="false">IF(H1341=I1341, "INTERNO", "EXTERNO")</f>
        <v>INTERNO</v>
      </c>
      <c r="K1341" s="9" t="str">
        <f aca="false">Def_Instancias_Equipamentos!$D$589</f>
        <v>BO-09U:DI-BPMRFFE</v>
      </c>
      <c r="L1341" s="4" t="str">
        <f aca="false">Def_Instancias_Equipamentos!$D$1191</f>
        <v>BO-09U:DI-FMCFastADC</v>
      </c>
      <c r="M1341" s="10" t="s">
        <v>171</v>
      </c>
      <c r="N1341" s="11" t="s">
        <v>172</v>
      </c>
      <c r="O1341" s="9" t="str">
        <f aca="false">Def_Sistemas_Conectores_Cabos!$B$7</f>
        <v>SMA 50-ohm</v>
      </c>
      <c r="P1341" s="4" t="str">
        <f aca="false">Def_Sistemas_Conectores_Cabos!$B$7</f>
        <v>SMA 50-ohm</v>
      </c>
      <c r="Q1341" s="8" t="str">
        <f aca="false">K1341&amp;"/"&amp;M1341&amp;CHAR(10)&amp;L1341&amp;"/"&amp;N1341</f>
        <v>BO-09U:DI-BPMRFFE/TI_OUT
BO-09U:DI-FMCFastADC/IN3</v>
      </c>
      <c r="R1341" s="18" t="n">
        <v>2</v>
      </c>
      <c r="S1341" s="18" t="n">
        <v>2</v>
      </c>
      <c r="T1341" s="15" t="str">
        <f aca="false">Def_Sistemas_Conectores_Cabos!$C$9</f>
        <v>RG316</v>
      </c>
      <c r="U1341" s="11" t="s">
        <v>169</v>
      </c>
      <c r="V1341" s="13"/>
    </row>
    <row r="1342" customFormat="false" ht="15.75" hidden="true" customHeight="true" outlineLevel="0" collapsed="false">
      <c r="A1342" s="4" t="str">
        <f aca="false">Def_Sistemas_Conectores_Cabos!$A$22</f>
        <v>BPM de elétrons</v>
      </c>
      <c r="B1342" s="5" t="str">
        <f aca="false">Datas_Entregas!$A$2</f>
        <v>Booster/LTB</v>
      </c>
      <c r="C1342" s="6" t="n">
        <f aca="false" t="array" ref="C1342:C1342">INDEX(Datas_Entregas!$B$2:$B$100, MATCH(B1342, Datas_Entregas!$A$2:$A$100, 0), 1)</f>
        <v>43266</v>
      </c>
      <c r="D1342" s="5" t="str">
        <f aca="false">Def_Status_Montagem!$A$4</f>
        <v>Comprado / Esperando entrega</v>
      </c>
      <c r="E1342" s="4" t="str">
        <f aca="false">Def_Status_Montagem!$B$4</f>
        <v>Contratada (inclui etiqueta)</v>
      </c>
      <c r="F1342" s="7"/>
      <c r="G1342" s="8"/>
      <c r="H1342" s="7" t="str">
        <f aca="false" t="array" ref="H1342:H1342">INDEX(Def_Instancias_Equipamentos!$E$2:$E$4986, MATCH(K1342, Def_Instancias_Equipamentos!$D$2:$D$4986, 0), 1)</f>
        <v>IA-04RaBPM</v>
      </c>
      <c r="I1342" s="8" t="str">
        <f aca="false" t="array" ref="I1342:I1342">INDEX(Def_Instancias_Equipamentos!$E$2:$E$4986, MATCH(L1342, Def_Instancias_Equipamentos!$D$2:$D$4986, 0), 1)</f>
        <v>IA-04RaBPM</v>
      </c>
      <c r="J1342" s="8" t="str">
        <f aca="false">IF(H1342=I1342, "INTERNO", "EXTERNO")</f>
        <v>INTERNO</v>
      </c>
      <c r="K1342" s="9" t="str">
        <f aca="false">Def_Instancias_Equipamentos!$D$589</f>
        <v>BO-09U:DI-BPMRFFE</v>
      </c>
      <c r="L1342" s="4" t="str">
        <f aca="false">Def_Instancias_Equipamentos!$D$1191</f>
        <v>BO-09U:DI-FMCFastADC</v>
      </c>
      <c r="M1342" s="10" t="s">
        <v>173</v>
      </c>
      <c r="N1342" s="11" t="s">
        <v>174</v>
      </c>
      <c r="O1342" s="9" t="str">
        <f aca="false">Def_Sistemas_Conectores_Cabos!$B$7</f>
        <v>SMA 50-ohm</v>
      </c>
      <c r="P1342" s="4" t="str">
        <f aca="false">Def_Sistemas_Conectores_Cabos!$B$7</f>
        <v>SMA 50-ohm</v>
      </c>
      <c r="Q1342" s="8" t="str">
        <f aca="false">K1342&amp;"/"&amp;M1342&amp;CHAR(10)&amp;L1342&amp;"/"&amp;N1342</f>
        <v>BO-09U:DI-BPMRFFE/BO_OUT
BO-09U:DI-FMCFastADC/IN4</v>
      </c>
      <c r="R1342" s="18" t="n">
        <v>2</v>
      </c>
      <c r="S1342" s="18" t="n">
        <v>2</v>
      </c>
      <c r="T1342" s="15" t="str">
        <f aca="false">Def_Sistemas_Conectores_Cabos!$C$9</f>
        <v>RG316</v>
      </c>
      <c r="U1342" s="11" t="s">
        <v>169</v>
      </c>
      <c r="V1342" s="13"/>
    </row>
    <row r="1343" customFormat="false" ht="15.75" hidden="true" customHeight="true" outlineLevel="0" collapsed="false">
      <c r="A1343" s="4" t="str">
        <f aca="false">Def_Sistemas_Conectores_Cabos!$A$22</f>
        <v>BPM de elétrons</v>
      </c>
      <c r="B1343" s="5" t="str">
        <f aca="false">Datas_Entregas!$A$2</f>
        <v>Booster/LTB</v>
      </c>
      <c r="C1343" s="6" t="n">
        <f aca="false" t="array" ref="C1343:C1343">INDEX(Datas_Entregas!$B$2:$B$100, MATCH(B1343, Datas_Entregas!$A$2:$A$100, 0), 1)</f>
        <v>43266</v>
      </c>
      <c r="D1343" s="5" t="str">
        <f aca="false">Def_Status_Montagem!$A$4</f>
        <v>Comprado / Esperando entrega</v>
      </c>
      <c r="E1343" s="4" t="str">
        <f aca="false">Def_Status_Montagem!$B$4</f>
        <v>Contratada (inclui etiqueta)</v>
      </c>
      <c r="F1343" s="7"/>
      <c r="G1343" s="8"/>
      <c r="H1343" s="7" t="str">
        <f aca="false" t="array" ref="H1343:H1343">INDEX(Def_Instancias_Equipamentos!$E$2:$E$4986, MATCH(K1343, Def_Instancias_Equipamentos!$D$2:$D$4986, 0), 1)</f>
        <v>IA-04RaBPM</v>
      </c>
      <c r="I1343" s="8" t="str">
        <f aca="false" t="array" ref="I1343:I1343">INDEX(Def_Instancias_Equipamentos!$E$2:$E$4986, MATCH(L1343, Def_Instancias_Equipamentos!$D$2:$D$4986, 0), 1)</f>
        <v>IA-04RaBPM</v>
      </c>
      <c r="J1343" s="8" t="str">
        <f aca="false">IF(H1343=I1343, "INTERNO", "EXTERNO")</f>
        <v>INTERNO</v>
      </c>
      <c r="K1343" s="9" t="str">
        <f aca="false">Def_Instancias_Equipamentos!$D$589</f>
        <v>BO-09U:DI-BPMRFFE</v>
      </c>
      <c r="L1343" s="4" t="str">
        <f aca="false">Def_Instancias_Equipamentos!$D$1191</f>
        <v>BO-09U:DI-FMCFastADC</v>
      </c>
      <c r="M1343" s="10" t="s">
        <v>175</v>
      </c>
      <c r="N1343" s="11" t="s">
        <v>176</v>
      </c>
      <c r="O1343" s="9" t="str">
        <f aca="false">Def_Sistemas_Conectores_Cabos!$B$7</f>
        <v>SMA 50-ohm</v>
      </c>
      <c r="P1343" s="4" t="str">
        <f aca="false">Def_Sistemas_Conectores_Cabos!$B$26</f>
        <v>MMCX 50-ohm</v>
      </c>
      <c r="Q1343" s="8" t="str">
        <f aca="false">K1343&amp;"/"&amp;M1343&amp;CHAR(10)&amp;L1343&amp;"/"&amp;N1343</f>
        <v>BO-09U:DI-BPMRFFE/SW_IN
BO-09U:DI-FMCFastADC/TRIG</v>
      </c>
      <c r="R1343" s="18" t="n">
        <v>2</v>
      </c>
      <c r="S1343" s="18" t="n">
        <v>2</v>
      </c>
      <c r="T1343" s="15" t="str">
        <f aca="false">Def_Sistemas_Conectores_Cabos!$C$9</f>
        <v>RG316</v>
      </c>
      <c r="U1343" s="11" t="s">
        <v>169</v>
      </c>
      <c r="V1343" s="13"/>
    </row>
    <row r="1344" customFormat="false" ht="15.75" hidden="true" customHeight="true" outlineLevel="0" collapsed="false">
      <c r="A1344" s="4" t="str">
        <f aca="false">Def_Sistemas_Conectores_Cabos!$A$22</f>
        <v>BPM de elétrons</v>
      </c>
      <c r="B1344" s="5" t="str">
        <f aca="false">Datas_Entregas!$A$2</f>
        <v>Booster/LTB</v>
      </c>
      <c r="C1344" s="6" t="n">
        <f aca="false" t="array" ref="C1344:C1344">INDEX(Datas_Entregas!$B$2:$B$100, MATCH(B1344, Datas_Entregas!$A$2:$A$100, 0), 1)</f>
        <v>43266</v>
      </c>
      <c r="D1344" s="5" t="str">
        <f aca="false">Def_Status_Montagem!$A$4</f>
        <v>Comprado / Esperando entrega</v>
      </c>
      <c r="E1344" s="4" t="str">
        <f aca="false">Def_Status_Montagem!$B$4</f>
        <v>Contratada (inclui etiqueta)</v>
      </c>
      <c r="F1344" s="7"/>
      <c r="G1344" s="8"/>
      <c r="H1344" s="7" t="str">
        <f aca="false" t="array" ref="H1344:H1344">INDEX(Def_Instancias_Equipamentos!$E$2:$E$4986, MATCH(K1344, Def_Instancias_Equipamentos!$D$2:$D$4986, 0), 1)</f>
        <v>IA-04RaBPM</v>
      </c>
      <c r="I1344" s="8" t="str">
        <f aca="false" t="array" ref="I1344:I1344">INDEX(Def_Instancias_Equipamentos!$E$2:$E$4986, MATCH(L1344, Def_Instancias_Equipamentos!$D$2:$D$4986, 0), 1)</f>
        <v>IA-04RaBPM</v>
      </c>
      <c r="J1344" s="8" t="str">
        <f aca="false">IF(H1344=I1344, "INTERNO", "EXTERNO")</f>
        <v>INTERNO</v>
      </c>
      <c r="K1344" s="9" t="str">
        <f aca="false">Def_Instancias_Equipamentos!$D$590</f>
        <v>BO-10U:DI-BPMRFFE</v>
      </c>
      <c r="L1344" s="4" t="str">
        <f aca="false">Def_Instancias_Equipamentos!$D$1192</f>
        <v>BO-10U:DI-FMCFastADC</v>
      </c>
      <c r="M1344" s="10" t="s">
        <v>168</v>
      </c>
      <c r="N1344" s="11" t="s">
        <v>143</v>
      </c>
      <c r="O1344" s="9" t="str">
        <f aca="false">Def_Sistemas_Conectores_Cabos!$B$7</f>
        <v>SMA 50-ohm</v>
      </c>
      <c r="P1344" s="4" t="str">
        <f aca="false">Def_Sistemas_Conectores_Cabos!$B$7</f>
        <v>SMA 50-ohm</v>
      </c>
      <c r="Q1344" s="8" t="str">
        <f aca="false">K1344&amp;"/"&amp;M1344&amp;CHAR(10)&amp;L1344&amp;"/"&amp;N1344</f>
        <v>BO-10U:DI-BPMRFFE/TO_OUT
BO-10U:DI-FMCFastADC/IN1</v>
      </c>
      <c r="R1344" s="18" t="n">
        <v>2</v>
      </c>
      <c r="S1344" s="18" t="n">
        <v>2</v>
      </c>
      <c r="T1344" s="15" t="str">
        <f aca="false">Def_Sistemas_Conectores_Cabos!$C$9</f>
        <v>RG316</v>
      </c>
      <c r="U1344" s="11" t="s">
        <v>169</v>
      </c>
      <c r="V1344" s="13"/>
    </row>
    <row r="1345" customFormat="false" ht="15.75" hidden="true" customHeight="true" outlineLevel="0" collapsed="false">
      <c r="A1345" s="4" t="str">
        <f aca="false">Def_Sistemas_Conectores_Cabos!$A$22</f>
        <v>BPM de elétrons</v>
      </c>
      <c r="B1345" s="5" t="str">
        <f aca="false">Datas_Entregas!$A$2</f>
        <v>Booster/LTB</v>
      </c>
      <c r="C1345" s="6" t="n">
        <f aca="false" t="array" ref="C1345:C1345">INDEX(Datas_Entregas!$B$2:$B$100, MATCH(B1345, Datas_Entregas!$A$2:$A$100, 0), 1)</f>
        <v>43266</v>
      </c>
      <c r="D1345" s="5" t="str">
        <f aca="false">Def_Status_Montagem!$A$4</f>
        <v>Comprado / Esperando entrega</v>
      </c>
      <c r="E1345" s="4" t="str">
        <f aca="false">Def_Status_Montagem!$B$4</f>
        <v>Contratada (inclui etiqueta)</v>
      </c>
      <c r="F1345" s="7"/>
      <c r="G1345" s="8"/>
      <c r="H1345" s="7" t="str">
        <f aca="false" t="array" ref="H1345:H1345">INDEX(Def_Instancias_Equipamentos!$E$2:$E$4986, MATCH(K1345, Def_Instancias_Equipamentos!$D$2:$D$4986, 0), 1)</f>
        <v>IA-04RaBPM</v>
      </c>
      <c r="I1345" s="8" t="str">
        <f aca="false" t="array" ref="I1345:I1345">INDEX(Def_Instancias_Equipamentos!$E$2:$E$4986, MATCH(L1345, Def_Instancias_Equipamentos!$D$2:$D$4986, 0), 1)</f>
        <v>IA-04RaBPM</v>
      </c>
      <c r="J1345" s="8" t="str">
        <f aca="false">IF(H1345=I1345, "INTERNO", "EXTERNO")</f>
        <v>INTERNO</v>
      </c>
      <c r="K1345" s="9" t="str">
        <f aca="false">Def_Instancias_Equipamentos!$D$590</f>
        <v>BO-10U:DI-BPMRFFE</v>
      </c>
      <c r="L1345" s="4" t="str">
        <f aca="false">Def_Instancias_Equipamentos!$D$1192</f>
        <v>BO-10U:DI-FMCFastADC</v>
      </c>
      <c r="M1345" s="10" t="s">
        <v>170</v>
      </c>
      <c r="N1345" s="11" t="s">
        <v>145</v>
      </c>
      <c r="O1345" s="9" t="str">
        <f aca="false">Def_Sistemas_Conectores_Cabos!$B$7</f>
        <v>SMA 50-ohm</v>
      </c>
      <c r="P1345" s="4" t="str">
        <f aca="false">Def_Sistemas_Conectores_Cabos!$B$7</f>
        <v>SMA 50-ohm</v>
      </c>
      <c r="Q1345" s="8" t="str">
        <f aca="false">K1345&amp;"/"&amp;M1345&amp;CHAR(10)&amp;L1345&amp;"/"&amp;N1345</f>
        <v>BO-10U:DI-BPMRFFE/BI_OUT
BO-10U:DI-FMCFastADC/IN2</v>
      </c>
      <c r="R1345" s="18" t="n">
        <v>2</v>
      </c>
      <c r="S1345" s="18" t="n">
        <v>2</v>
      </c>
      <c r="T1345" s="15" t="str">
        <f aca="false">Def_Sistemas_Conectores_Cabos!$C$9</f>
        <v>RG316</v>
      </c>
      <c r="U1345" s="11" t="s">
        <v>169</v>
      </c>
      <c r="V1345" s="13"/>
    </row>
    <row r="1346" customFormat="false" ht="15.75" hidden="true" customHeight="true" outlineLevel="0" collapsed="false">
      <c r="A1346" s="4" t="str">
        <f aca="false">Def_Sistemas_Conectores_Cabos!$A$22</f>
        <v>BPM de elétrons</v>
      </c>
      <c r="B1346" s="5" t="str">
        <f aca="false">Datas_Entregas!$A$2</f>
        <v>Booster/LTB</v>
      </c>
      <c r="C1346" s="6" t="n">
        <f aca="false" t="array" ref="C1346:C1346">INDEX(Datas_Entregas!$B$2:$B$100, MATCH(B1346, Datas_Entregas!$A$2:$A$100, 0), 1)</f>
        <v>43266</v>
      </c>
      <c r="D1346" s="5" t="str">
        <f aca="false">Def_Status_Montagem!$A$4</f>
        <v>Comprado / Esperando entrega</v>
      </c>
      <c r="E1346" s="4" t="str">
        <f aca="false">Def_Status_Montagem!$B$4</f>
        <v>Contratada (inclui etiqueta)</v>
      </c>
      <c r="F1346" s="7"/>
      <c r="G1346" s="8"/>
      <c r="H1346" s="7" t="str">
        <f aca="false" t="array" ref="H1346:H1346">INDEX(Def_Instancias_Equipamentos!$E$2:$E$4986, MATCH(K1346, Def_Instancias_Equipamentos!$D$2:$D$4986, 0), 1)</f>
        <v>IA-04RaBPM</v>
      </c>
      <c r="I1346" s="8" t="str">
        <f aca="false" t="array" ref="I1346:I1346">INDEX(Def_Instancias_Equipamentos!$E$2:$E$4986, MATCH(L1346, Def_Instancias_Equipamentos!$D$2:$D$4986, 0), 1)</f>
        <v>IA-04RaBPM</v>
      </c>
      <c r="J1346" s="8" t="str">
        <f aca="false">IF(H1346=I1346, "INTERNO", "EXTERNO")</f>
        <v>INTERNO</v>
      </c>
      <c r="K1346" s="9" t="str">
        <f aca="false">Def_Instancias_Equipamentos!$D$590</f>
        <v>BO-10U:DI-BPMRFFE</v>
      </c>
      <c r="L1346" s="4" t="str">
        <f aca="false">Def_Instancias_Equipamentos!$D$1192</f>
        <v>BO-10U:DI-FMCFastADC</v>
      </c>
      <c r="M1346" s="10" t="s">
        <v>171</v>
      </c>
      <c r="N1346" s="11" t="s">
        <v>172</v>
      </c>
      <c r="O1346" s="9" t="str">
        <f aca="false">Def_Sistemas_Conectores_Cabos!$B$7</f>
        <v>SMA 50-ohm</v>
      </c>
      <c r="P1346" s="4" t="str">
        <f aca="false">Def_Sistemas_Conectores_Cabos!$B$7</f>
        <v>SMA 50-ohm</v>
      </c>
      <c r="Q1346" s="8" t="str">
        <f aca="false">K1346&amp;"/"&amp;M1346&amp;CHAR(10)&amp;L1346&amp;"/"&amp;N1346</f>
        <v>BO-10U:DI-BPMRFFE/TI_OUT
BO-10U:DI-FMCFastADC/IN3</v>
      </c>
      <c r="R1346" s="18" t="n">
        <v>2</v>
      </c>
      <c r="S1346" s="18" t="n">
        <v>2</v>
      </c>
      <c r="T1346" s="15" t="str">
        <f aca="false">Def_Sistemas_Conectores_Cabos!$C$9</f>
        <v>RG316</v>
      </c>
      <c r="U1346" s="11" t="s">
        <v>169</v>
      </c>
      <c r="V1346" s="13"/>
    </row>
    <row r="1347" customFormat="false" ht="15.75" hidden="true" customHeight="true" outlineLevel="0" collapsed="false">
      <c r="A1347" s="4" t="str">
        <f aca="false">Def_Sistemas_Conectores_Cabos!$A$22</f>
        <v>BPM de elétrons</v>
      </c>
      <c r="B1347" s="5" t="str">
        <f aca="false">Datas_Entregas!$A$2</f>
        <v>Booster/LTB</v>
      </c>
      <c r="C1347" s="6" t="n">
        <f aca="false" t="array" ref="C1347:C1347">INDEX(Datas_Entregas!$B$2:$B$100, MATCH(B1347, Datas_Entregas!$A$2:$A$100, 0), 1)</f>
        <v>43266</v>
      </c>
      <c r="D1347" s="5" t="str">
        <f aca="false">Def_Status_Montagem!$A$4</f>
        <v>Comprado / Esperando entrega</v>
      </c>
      <c r="E1347" s="4" t="str">
        <f aca="false">Def_Status_Montagem!$B$4</f>
        <v>Contratada (inclui etiqueta)</v>
      </c>
      <c r="F1347" s="7"/>
      <c r="G1347" s="8"/>
      <c r="H1347" s="7" t="str">
        <f aca="false" t="array" ref="H1347:H1347">INDEX(Def_Instancias_Equipamentos!$E$2:$E$4986, MATCH(K1347, Def_Instancias_Equipamentos!$D$2:$D$4986, 0), 1)</f>
        <v>IA-04RaBPM</v>
      </c>
      <c r="I1347" s="8" t="str">
        <f aca="false" t="array" ref="I1347:I1347">INDEX(Def_Instancias_Equipamentos!$E$2:$E$4986, MATCH(L1347, Def_Instancias_Equipamentos!$D$2:$D$4986, 0), 1)</f>
        <v>IA-04RaBPM</v>
      </c>
      <c r="J1347" s="8" t="str">
        <f aca="false">IF(H1347=I1347, "INTERNO", "EXTERNO")</f>
        <v>INTERNO</v>
      </c>
      <c r="K1347" s="9" t="str">
        <f aca="false">Def_Instancias_Equipamentos!$D$590</f>
        <v>BO-10U:DI-BPMRFFE</v>
      </c>
      <c r="L1347" s="4" t="str">
        <f aca="false">Def_Instancias_Equipamentos!$D$1192</f>
        <v>BO-10U:DI-FMCFastADC</v>
      </c>
      <c r="M1347" s="10" t="s">
        <v>173</v>
      </c>
      <c r="N1347" s="11" t="s">
        <v>174</v>
      </c>
      <c r="O1347" s="9" t="str">
        <f aca="false">Def_Sistemas_Conectores_Cabos!$B$7</f>
        <v>SMA 50-ohm</v>
      </c>
      <c r="P1347" s="4" t="str">
        <f aca="false">Def_Sistemas_Conectores_Cabos!$B$7</f>
        <v>SMA 50-ohm</v>
      </c>
      <c r="Q1347" s="8" t="str">
        <f aca="false">K1347&amp;"/"&amp;M1347&amp;CHAR(10)&amp;L1347&amp;"/"&amp;N1347</f>
        <v>BO-10U:DI-BPMRFFE/BO_OUT
BO-10U:DI-FMCFastADC/IN4</v>
      </c>
      <c r="R1347" s="18" t="n">
        <v>2</v>
      </c>
      <c r="S1347" s="18" t="n">
        <v>2</v>
      </c>
      <c r="T1347" s="15" t="str">
        <f aca="false">Def_Sistemas_Conectores_Cabos!$C$9</f>
        <v>RG316</v>
      </c>
      <c r="U1347" s="11" t="s">
        <v>169</v>
      </c>
      <c r="V1347" s="13"/>
    </row>
    <row r="1348" customFormat="false" ht="15.75" hidden="true" customHeight="true" outlineLevel="0" collapsed="false">
      <c r="A1348" s="4" t="str">
        <f aca="false">Def_Sistemas_Conectores_Cabos!$A$22</f>
        <v>BPM de elétrons</v>
      </c>
      <c r="B1348" s="5" t="str">
        <f aca="false">Datas_Entregas!$A$2</f>
        <v>Booster/LTB</v>
      </c>
      <c r="C1348" s="6" t="n">
        <f aca="false" t="array" ref="C1348:C1348">INDEX(Datas_Entregas!$B$2:$B$100, MATCH(B1348, Datas_Entregas!$A$2:$A$100, 0), 1)</f>
        <v>43266</v>
      </c>
      <c r="D1348" s="5" t="str">
        <f aca="false">Def_Status_Montagem!$A$4</f>
        <v>Comprado / Esperando entrega</v>
      </c>
      <c r="E1348" s="4" t="str">
        <f aca="false">Def_Status_Montagem!$B$4</f>
        <v>Contratada (inclui etiqueta)</v>
      </c>
      <c r="F1348" s="7"/>
      <c r="G1348" s="8"/>
      <c r="H1348" s="7" t="str">
        <f aca="false" t="array" ref="H1348:H1348">INDEX(Def_Instancias_Equipamentos!$E$2:$E$4986, MATCH(K1348, Def_Instancias_Equipamentos!$D$2:$D$4986, 0), 1)</f>
        <v>IA-04RaBPM</v>
      </c>
      <c r="I1348" s="8" t="str">
        <f aca="false" t="array" ref="I1348:I1348">INDEX(Def_Instancias_Equipamentos!$E$2:$E$4986, MATCH(L1348, Def_Instancias_Equipamentos!$D$2:$D$4986, 0), 1)</f>
        <v>IA-04RaBPM</v>
      </c>
      <c r="J1348" s="8" t="str">
        <f aca="false">IF(H1348=I1348, "INTERNO", "EXTERNO")</f>
        <v>INTERNO</v>
      </c>
      <c r="K1348" s="9" t="str">
        <f aca="false">Def_Instancias_Equipamentos!$D$590</f>
        <v>BO-10U:DI-BPMRFFE</v>
      </c>
      <c r="L1348" s="4" t="str">
        <f aca="false">Def_Instancias_Equipamentos!$D$1192</f>
        <v>BO-10U:DI-FMCFastADC</v>
      </c>
      <c r="M1348" s="10" t="s">
        <v>175</v>
      </c>
      <c r="N1348" s="11" t="s">
        <v>176</v>
      </c>
      <c r="O1348" s="9" t="str">
        <f aca="false">Def_Sistemas_Conectores_Cabos!$B$7</f>
        <v>SMA 50-ohm</v>
      </c>
      <c r="P1348" s="4" t="str">
        <f aca="false">Def_Sistemas_Conectores_Cabos!$B$26</f>
        <v>MMCX 50-ohm</v>
      </c>
      <c r="Q1348" s="8" t="str">
        <f aca="false">K1348&amp;"/"&amp;M1348&amp;CHAR(10)&amp;L1348&amp;"/"&amp;N1348</f>
        <v>BO-10U:DI-BPMRFFE/SW_IN
BO-10U:DI-FMCFastADC/TRIG</v>
      </c>
      <c r="R1348" s="18" t="n">
        <v>2</v>
      </c>
      <c r="S1348" s="18" t="n">
        <v>2</v>
      </c>
      <c r="T1348" s="15" t="str">
        <f aca="false">Def_Sistemas_Conectores_Cabos!$C$9</f>
        <v>RG316</v>
      </c>
      <c r="U1348" s="11" t="s">
        <v>169</v>
      </c>
      <c r="V1348" s="13"/>
    </row>
    <row r="1349" customFormat="false" ht="15.75" hidden="true" customHeight="true" outlineLevel="0" collapsed="false">
      <c r="A1349" s="4" t="str">
        <f aca="false">Def_Sistemas_Conectores_Cabos!$A$22</f>
        <v>BPM de elétrons</v>
      </c>
      <c r="B1349" s="5" t="str">
        <f aca="false">Datas_Entregas!$A$2</f>
        <v>Booster/LTB</v>
      </c>
      <c r="C1349" s="6" t="n">
        <f aca="false" t="array" ref="C1349:C1349">INDEX(Datas_Entregas!$B$2:$B$100, MATCH(B1349, Datas_Entregas!$A$2:$A$100, 0), 1)</f>
        <v>43266</v>
      </c>
      <c r="D1349" s="5" t="str">
        <f aca="false">Def_Status_Montagem!$A$4</f>
        <v>Comprado / Esperando entrega</v>
      </c>
      <c r="E1349" s="4" t="str">
        <f aca="false">Def_Status_Montagem!$B$4</f>
        <v>Contratada (inclui etiqueta)</v>
      </c>
      <c r="F1349" s="7"/>
      <c r="G1349" s="8"/>
      <c r="H1349" s="7" t="str">
        <f aca="false" t="array" ref="H1349:H1349">INDEX(Def_Instancias_Equipamentos!$E$2:$E$4986, MATCH(K1349, Def_Instancias_Equipamentos!$D$2:$D$4986, 0), 1)</f>
        <v>IA-05RaBPM</v>
      </c>
      <c r="I1349" s="8" t="str">
        <f aca="false" t="array" ref="I1349:I1349">INDEX(Def_Instancias_Equipamentos!$E$2:$E$4986, MATCH(L1349, Def_Instancias_Equipamentos!$D$2:$D$4986, 0), 1)</f>
        <v>IA-05RaBPM</v>
      </c>
      <c r="J1349" s="8" t="str">
        <f aca="false">IF(H1349=I1349, "INTERNO", "EXTERNO")</f>
        <v>INTERNO</v>
      </c>
      <c r="K1349" s="9" t="str">
        <f aca="false">Def_Instancias_Equipamentos!$D$591</f>
        <v>BO-11U:DI-BPMRFFE</v>
      </c>
      <c r="L1349" s="4" t="str">
        <f aca="false">Def_Instancias_Equipamentos!$D$1193</f>
        <v>BO-11U:DI-FMCFastADC</v>
      </c>
      <c r="M1349" s="10" t="s">
        <v>168</v>
      </c>
      <c r="N1349" s="11" t="s">
        <v>143</v>
      </c>
      <c r="O1349" s="9" t="str">
        <f aca="false">Def_Sistemas_Conectores_Cabos!$B$7</f>
        <v>SMA 50-ohm</v>
      </c>
      <c r="P1349" s="4" t="str">
        <f aca="false">Def_Sistemas_Conectores_Cabos!$B$7</f>
        <v>SMA 50-ohm</v>
      </c>
      <c r="Q1349" s="8" t="str">
        <f aca="false">K1349&amp;"/"&amp;M1349&amp;CHAR(10)&amp;L1349&amp;"/"&amp;N1349</f>
        <v>BO-11U:DI-BPMRFFE/TO_OUT
BO-11U:DI-FMCFastADC/IN1</v>
      </c>
      <c r="R1349" s="18" t="n">
        <v>2</v>
      </c>
      <c r="S1349" s="18" t="n">
        <v>2</v>
      </c>
      <c r="T1349" s="15" t="str">
        <f aca="false">Def_Sistemas_Conectores_Cabos!$C$9</f>
        <v>RG316</v>
      </c>
      <c r="U1349" s="11" t="s">
        <v>169</v>
      </c>
      <c r="V1349" s="13"/>
    </row>
    <row r="1350" customFormat="false" ht="15.75" hidden="true" customHeight="true" outlineLevel="0" collapsed="false">
      <c r="A1350" s="4" t="str">
        <f aca="false">Def_Sistemas_Conectores_Cabos!$A$22</f>
        <v>BPM de elétrons</v>
      </c>
      <c r="B1350" s="5" t="str">
        <f aca="false">Datas_Entregas!$A$2</f>
        <v>Booster/LTB</v>
      </c>
      <c r="C1350" s="6" t="n">
        <f aca="false" t="array" ref="C1350:C1350">INDEX(Datas_Entregas!$B$2:$B$100, MATCH(B1350, Datas_Entregas!$A$2:$A$100, 0), 1)</f>
        <v>43266</v>
      </c>
      <c r="D1350" s="5" t="str">
        <f aca="false">Def_Status_Montagem!$A$4</f>
        <v>Comprado / Esperando entrega</v>
      </c>
      <c r="E1350" s="4" t="str">
        <f aca="false">Def_Status_Montagem!$B$4</f>
        <v>Contratada (inclui etiqueta)</v>
      </c>
      <c r="F1350" s="7"/>
      <c r="G1350" s="8"/>
      <c r="H1350" s="7" t="str">
        <f aca="false" t="array" ref="H1350:H1350">INDEX(Def_Instancias_Equipamentos!$E$2:$E$4986, MATCH(K1350, Def_Instancias_Equipamentos!$D$2:$D$4986, 0), 1)</f>
        <v>IA-05RaBPM</v>
      </c>
      <c r="I1350" s="8" t="str">
        <f aca="false" t="array" ref="I1350:I1350">INDEX(Def_Instancias_Equipamentos!$E$2:$E$4986, MATCH(L1350, Def_Instancias_Equipamentos!$D$2:$D$4986, 0), 1)</f>
        <v>IA-05RaBPM</v>
      </c>
      <c r="J1350" s="8" t="str">
        <f aca="false">IF(H1350=I1350, "INTERNO", "EXTERNO")</f>
        <v>INTERNO</v>
      </c>
      <c r="K1350" s="9" t="str">
        <f aca="false">Def_Instancias_Equipamentos!$D$591</f>
        <v>BO-11U:DI-BPMRFFE</v>
      </c>
      <c r="L1350" s="4" t="str">
        <f aca="false">Def_Instancias_Equipamentos!$D$1193</f>
        <v>BO-11U:DI-FMCFastADC</v>
      </c>
      <c r="M1350" s="10" t="s">
        <v>170</v>
      </c>
      <c r="N1350" s="11" t="s">
        <v>145</v>
      </c>
      <c r="O1350" s="9" t="str">
        <f aca="false">Def_Sistemas_Conectores_Cabos!$B$7</f>
        <v>SMA 50-ohm</v>
      </c>
      <c r="P1350" s="4" t="str">
        <f aca="false">Def_Sistemas_Conectores_Cabos!$B$7</f>
        <v>SMA 50-ohm</v>
      </c>
      <c r="Q1350" s="8" t="str">
        <f aca="false">K1350&amp;"/"&amp;M1350&amp;CHAR(10)&amp;L1350&amp;"/"&amp;N1350</f>
        <v>BO-11U:DI-BPMRFFE/BI_OUT
BO-11U:DI-FMCFastADC/IN2</v>
      </c>
      <c r="R1350" s="18" t="n">
        <v>2</v>
      </c>
      <c r="S1350" s="18" t="n">
        <v>2</v>
      </c>
      <c r="T1350" s="15" t="str">
        <f aca="false">Def_Sistemas_Conectores_Cabos!$C$9</f>
        <v>RG316</v>
      </c>
      <c r="U1350" s="11" t="s">
        <v>169</v>
      </c>
      <c r="V1350" s="13"/>
    </row>
    <row r="1351" customFormat="false" ht="15.75" hidden="true" customHeight="true" outlineLevel="0" collapsed="false">
      <c r="A1351" s="4" t="str">
        <f aca="false">Def_Sistemas_Conectores_Cabos!$A$22</f>
        <v>BPM de elétrons</v>
      </c>
      <c r="B1351" s="5" t="str">
        <f aca="false">Datas_Entregas!$A$2</f>
        <v>Booster/LTB</v>
      </c>
      <c r="C1351" s="6" t="n">
        <f aca="false" t="array" ref="C1351:C1351">INDEX(Datas_Entregas!$B$2:$B$100, MATCH(B1351, Datas_Entregas!$A$2:$A$100, 0), 1)</f>
        <v>43266</v>
      </c>
      <c r="D1351" s="5" t="str">
        <f aca="false">Def_Status_Montagem!$A$4</f>
        <v>Comprado / Esperando entrega</v>
      </c>
      <c r="E1351" s="4" t="str">
        <f aca="false">Def_Status_Montagem!$B$4</f>
        <v>Contratada (inclui etiqueta)</v>
      </c>
      <c r="F1351" s="7"/>
      <c r="G1351" s="8"/>
      <c r="H1351" s="7" t="str">
        <f aca="false" t="array" ref="H1351:H1351">INDEX(Def_Instancias_Equipamentos!$E$2:$E$4986, MATCH(K1351, Def_Instancias_Equipamentos!$D$2:$D$4986, 0), 1)</f>
        <v>IA-05RaBPM</v>
      </c>
      <c r="I1351" s="8" t="str">
        <f aca="false" t="array" ref="I1351:I1351">INDEX(Def_Instancias_Equipamentos!$E$2:$E$4986, MATCH(L1351, Def_Instancias_Equipamentos!$D$2:$D$4986, 0), 1)</f>
        <v>IA-05RaBPM</v>
      </c>
      <c r="J1351" s="8" t="str">
        <f aca="false">IF(H1351=I1351, "INTERNO", "EXTERNO")</f>
        <v>INTERNO</v>
      </c>
      <c r="K1351" s="9" t="str">
        <f aca="false">Def_Instancias_Equipamentos!$D$591</f>
        <v>BO-11U:DI-BPMRFFE</v>
      </c>
      <c r="L1351" s="4" t="str">
        <f aca="false">Def_Instancias_Equipamentos!$D$1193</f>
        <v>BO-11U:DI-FMCFastADC</v>
      </c>
      <c r="M1351" s="10" t="s">
        <v>171</v>
      </c>
      <c r="N1351" s="11" t="s">
        <v>172</v>
      </c>
      <c r="O1351" s="9" t="str">
        <f aca="false">Def_Sistemas_Conectores_Cabos!$B$7</f>
        <v>SMA 50-ohm</v>
      </c>
      <c r="P1351" s="4" t="str">
        <f aca="false">Def_Sistemas_Conectores_Cabos!$B$7</f>
        <v>SMA 50-ohm</v>
      </c>
      <c r="Q1351" s="8" t="str">
        <f aca="false">K1351&amp;"/"&amp;M1351&amp;CHAR(10)&amp;L1351&amp;"/"&amp;N1351</f>
        <v>BO-11U:DI-BPMRFFE/TI_OUT
BO-11U:DI-FMCFastADC/IN3</v>
      </c>
      <c r="R1351" s="18" t="n">
        <v>2</v>
      </c>
      <c r="S1351" s="18" t="n">
        <v>2</v>
      </c>
      <c r="T1351" s="15" t="str">
        <f aca="false">Def_Sistemas_Conectores_Cabos!$C$9</f>
        <v>RG316</v>
      </c>
      <c r="U1351" s="11" t="s">
        <v>169</v>
      </c>
      <c r="V1351" s="13"/>
    </row>
    <row r="1352" customFormat="false" ht="15.75" hidden="true" customHeight="true" outlineLevel="0" collapsed="false">
      <c r="A1352" s="4" t="str">
        <f aca="false">Def_Sistemas_Conectores_Cabos!$A$22</f>
        <v>BPM de elétrons</v>
      </c>
      <c r="B1352" s="5" t="str">
        <f aca="false">Datas_Entregas!$A$2</f>
        <v>Booster/LTB</v>
      </c>
      <c r="C1352" s="6" t="n">
        <f aca="false" t="array" ref="C1352:C1352">INDEX(Datas_Entregas!$B$2:$B$100, MATCH(B1352, Datas_Entregas!$A$2:$A$100, 0), 1)</f>
        <v>43266</v>
      </c>
      <c r="D1352" s="5" t="str">
        <f aca="false">Def_Status_Montagem!$A$4</f>
        <v>Comprado / Esperando entrega</v>
      </c>
      <c r="E1352" s="4" t="str">
        <f aca="false">Def_Status_Montagem!$B$4</f>
        <v>Contratada (inclui etiqueta)</v>
      </c>
      <c r="F1352" s="7"/>
      <c r="G1352" s="8"/>
      <c r="H1352" s="7" t="str">
        <f aca="false" t="array" ref="H1352:H1352">INDEX(Def_Instancias_Equipamentos!$E$2:$E$4986, MATCH(K1352, Def_Instancias_Equipamentos!$D$2:$D$4986, 0), 1)</f>
        <v>IA-05RaBPM</v>
      </c>
      <c r="I1352" s="8" t="str">
        <f aca="false" t="array" ref="I1352:I1352">INDEX(Def_Instancias_Equipamentos!$E$2:$E$4986, MATCH(L1352, Def_Instancias_Equipamentos!$D$2:$D$4986, 0), 1)</f>
        <v>IA-05RaBPM</v>
      </c>
      <c r="J1352" s="8" t="str">
        <f aca="false">IF(H1352=I1352, "INTERNO", "EXTERNO")</f>
        <v>INTERNO</v>
      </c>
      <c r="K1352" s="9" t="str">
        <f aca="false">Def_Instancias_Equipamentos!$D$591</f>
        <v>BO-11U:DI-BPMRFFE</v>
      </c>
      <c r="L1352" s="4" t="str">
        <f aca="false">Def_Instancias_Equipamentos!$D$1193</f>
        <v>BO-11U:DI-FMCFastADC</v>
      </c>
      <c r="M1352" s="10" t="s">
        <v>173</v>
      </c>
      <c r="N1352" s="11" t="s">
        <v>174</v>
      </c>
      <c r="O1352" s="9" t="str">
        <f aca="false">Def_Sistemas_Conectores_Cabos!$B$7</f>
        <v>SMA 50-ohm</v>
      </c>
      <c r="P1352" s="4" t="str">
        <f aca="false">Def_Sistemas_Conectores_Cabos!$B$7</f>
        <v>SMA 50-ohm</v>
      </c>
      <c r="Q1352" s="8" t="str">
        <f aca="false">K1352&amp;"/"&amp;M1352&amp;CHAR(10)&amp;L1352&amp;"/"&amp;N1352</f>
        <v>BO-11U:DI-BPMRFFE/BO_OUT
BO-11U:DI-FMCFastADC/IN4</v>
      </c>
      <c r="R1352" s="18" t="n">
        <v>2</v>
      </c>
      <c r="S1352" s="18" t="n">
        <v>2</v>
      </c>
      <c r="T1352" s="15" t="str">
        <f aca="false">Def_Sistemas_Conectores_Cabos!$C$9</f>
        <v>RG316</v>
      </c>
      <c r="U1352" s="11" t="s">
        <v>169</v>
      </c>
      <c r="V1352" s="13"/>
    </row>
    <row r="1353" customFormat="false" ht="15.75" hidden="true" customHeight="true" outlineLevel="0" collapsed="false">
      <c r="A1353" s="4" t="str">
        <f aca="false">Def_Sistemas_Conectores_Cabos!$A$22</f>
        <v>BPM de elétrons</v>
      </c>
      <c r="B1353" s="5" t="str">
        <f aca="false">Datas_Entregas!$A$2</f>
        <v>Booster/LTB</v>
      </c>
      <c r="C1353" s="6" t="n">
        <f aca="false" t="array" ref="C1353:C1353">INDEX(Datas_Entregas!$B$2:$B$100, MATCH(B1353, Datas_Entregas!$A$2:$A$100, 0), 1)</f>
        <v>43266</v>
      </c>
      <c r="D1353" s="5" t="str">
        <f aca="false">Def_Status_Montagem!$A$4</f>
        <v>Comprado / Esperando entrega</v>
      </c>
      <c r="E1353" s="4" t="str">
        <f aca="false">Def_Status_Montagem!$B$4</f>
        <v>Contratada (inclui etiqueta)</v>
      </c>
      <c r="F1353" s="7"/>
      <c r="G1353" s="8"/>
      <c r="H1353" s="7" t="str">
        <f aca="false" t="array" ref="H1353:H1353">INDEX(Def_Instancias_Equipamentos!$E$2:$E$4986, MATCH(K1353, Def_Instancias_Equipamentos!$D$2:$D$4986, 0), 1)</f>
        <v>IA-05RaBPM</v>
      </c>
      <c r="I1353" s="8" t="str">
        <f aca="false" t="array" ref="I1353:I1353">INDEX(Def_Instancias_Equipamentos!$E$2:$E$4986, MATCH(L1353, Def_Instancias_Equipamentos!$D$2:$D$4986, 0), 1)</f>
        <v>IA-05RaBPM</v>
      </c>
      <c r="J1353" s="8" t="str">
        <f aca="false">IF(H1353=I1353, "INTERNO", "EXTERNO")</f>
        <v>INTERNO</v>
      </c>
      <c r="K1353" s="9" t="str">
        <f aca="false">Def_Instancias_Equipamentos!$D$591</f>
        <v>BO-11U:DI-BPMRFFE</v>
      </c>
      <c r="L1353" s="4" t="str">
        <f aca="false">Def_Instancias_Equipamentos!$D$1193</f>
        <v>BO-11U:DI-FMCFastADC</v>
      </c>
      <c r="M1353" s="10" t="s">
        <v>175</v>
      </c>
      <c r="N1353" s="11" t="s">
        <v>176</v>
      </c>
      <c r="O1353" s="9" t="str">
        <f aca="false">Def_Sistemas_Conectores_Cabos!$B$7</f>
        <v>SMA 50-ohm</v>
      </c>
      <c r="P1353" s="4" t="str">
        <f aca="false">Def_Sistemas_Conectores_Cabos!$B$26</f>
        <v>MMCX 50-ohm</v>
      </c>
      <c r="Q1353" s="8" t="str">
        <f aca="false">K1353&amp;"/"&amp;M1353&amp;CHAR(10)&amp;L1353&amp;"/"&amp;N1353</f>
        <v>BO-11U:DI-BPMRFFE/SW_IN
BO-11U:DI-FMCFastADC/TRIG</v>
      </c>
      <c r="R1353" s="18" t="n">
        <v>2</v>
      </c>
      <c r="S1353" s="18" t="n">
        <v>2</v>
      </c>
      <c r="T1353" s="15" t="str">
        <f aca="false">Def_Sistemas_Conectores_Cabos!$C$9</f>
        <v>RG316</v>
      </c>
      <c r="U1353" s="11" t="s">
        <v>169</v>
      </c>
      <c r="V1353" s="13"/>
    </row>
    <row r="1354" customFormat="false" ht="15.75" hidden="true" customHeight="true" outlineLevel="0" collapsed="false">
      <c r="A1354" s="4" t="str">
        <f aca="false">Def_Sistemas_Conectores_Cabos!$A$22</f>
        <v>BPM de elétrons</v>
      </c>
      <c r="B1354" s="5" t="str">
        <f aca="false">Datas_Entregas!$A$2</f>
        <v>Booster/LTB</v>
      </c>
      <c r="C1354" s="6" t="n">
        <f aca="false" t="array" ref="C1354:C1354">INDEX(Datas_Entregas!$B$2:$B$100, MATCH(B1354, Datas_Entregas!$A$2:$A$100, 0), 1)</f>
        <v>43266</v>
      </c>
      <c r="D1354" s="5" t="str">
        <f aca="false">Def_Status_Montagem!$A$4</f>
        <v>Comprado / Esperando entrega</v>
      </c>
      <c r="E1354" s="4" t="str">
        <f aca="false">Def_Status_Montagem!$B$4</f>
        <v>Contratada (inclui etiqueta)</v>
      </c>
      <c r="F1354" s="7"/>
      <c r="G1354" s="8"/>
      <c r="H1354" s="7" t="str">
        <f aca="false" t="array" ref="H1354:H1354">INDEX(Def_Instancias_Equipamentos!$E$2:$E$4986, MATCH(K1354, Def_Instancias_Equipamentos!$D$2:$D$4986, 0), 1)</f>
        <v>IA-05RaBPM</v>
      </c>
      <c r="I1354" s="8" t="str">
        <f aca="false" t="array" ref="I1354:I1354">INDEX(Def_Instancias_Equipamentos!$E$2:$E$4986, MATCH(L1354, Def_Instancias_Equipamentos!$D$2:$D$4986, 0), 1)</f>
        <v>IA-05RaBPM</v>
      </c>
      <c r="J1354" s="8" t="str">
        <f aca="false">IF(H1354=I1354, "INTERNO", "EXTERNO")</f>
        <v>INTERNO</v>
      </c>
      <c r="K1354" s="9" t="str">
        <f aca="false">Def_Instancias_Equipamentos!$D$592</f>
        <v>BO-12U:DI-BPMRFFE</v>
      </c>
      <c r="L1354" s="4" t="str">
        <f aca="false">Def_Instancias_Equipamentos!$D$1194</f>
        <v>BO-12U:DI-FMCFastADC</v>
      </c>
      <c r="M1354" s="10" t="s">
        <v>168</v>
      </c>
      <c r="N1354" s="11" t="s">
        <v>143</v>
      </c>
      <c r="O1354" s="9" t="str">
        <f aca="false">Def_Sistemas_Conectores_Cabos!$B$7</f>
        <v>SMA 50-ohm</v>
      </c>
      <c r="P1354" s="4" t="str">
        <f aca="false">Def_Sistemas_Conectores_Cabos!$B$7</f>
        <v>SMA 50-ohm</v>
      </c>
      <c r="Q1354" s="8" t="str">
        <f aca="false">K1354&amp;"/"&amp;M1354&amp;CHAR(10)&amp;L1354&amp;"/"&amp;N1354</f>
        <v>BO-12U:DI-BPMRFFE/TO_OUT
BO-12U:DI-FMCFastADC/IN1</v>
      </c>
      <c r="R1354" s="18" t="n">
        <v>2</v>
      </c>
      <c r="S1354" s="18" t="n">
        <v>2</v>
      </c>
      <c r="T1354" s="15" t="str">
        <f aca="false">Def_Sistemas_Conectores_Cabos!$C$9</f>
        <v>RG316</v>
      </c>
      <c r="U1354" s="11" t="s">
        <v>169</v>
      </c>
      <c r="V1354" s="13"/>
    </row>
    <row r="1355" customFormat="false" ht="15.75" hidden="true" customHeight="true" outlineLevel="0" collapsed="false">
      <c r="A1355" s="4" t="str">
        <f aca="false">Def_Sistemas_Conectores_Cabos!$A$22</f>
        <v>BPM de elétrons</v>
      </c>
      <c r="B1355" s="5" t="str">
        <f aca="false">Datas_Entregas!$A$2</f>
        <v>Booster/LTB</v>
      </c>
      <c r="C1355" s="6" t="n">
        <f aca="false" t="array" ref="C1355:C1355">INDEX(Datas_Entregas!$B$2:$B$100, MATCH(B1355, Datas_Entregas!$A$2:$A$100, 0), 1)</f>
        <v>43266</v>
      </c>
      <c r="D1355" s="5" t="str">
        <f aca="false">Def_Status_Montagem!$A$4</f>
        <v>Comprado / Esperando entrega</v>
      </c>
      <c r="E1355" s="4" t="str">
        <f aca="false">Def_Status_Montagem!$B$4</f>
        <v>Contratada (inclui etiqueta)</v>
      </c>
      <c r="F1355" s="7"/>
      <c r="G1355" s="8"/>
      <c r="H1355" s="7" t="str">
        <f aca="false" t="array" ref="H1355:H1355">INDEX(Def_Instancias_Equipamentos!$E$2:$E$4986, MATCH(K1355, Def_Instancias_Equipamentos!$D$2:$D$4986, 0), 1)</f>
        <v>IA-05RaBPM</v>
      </c>
      <c r="I1355" s="8" t="str">
        <f aca="false" t="array" ref="I1355:I1355">INDEX(Def_Instancias_Equipamentos!$E$2:$E$4986, MATCH(L1355, Def_Instancias_Equipamentos!$D$2:$D$4986, 0), 1)</f>
        <v>IA-05RaBPM</v>
      </c>
      <c r="J1355" s="8" t="str">
        <f aca="false">IF(H1355=I1355, "INTERNO", "EXTERNO")</f>
        <v>INTERNO</v>
      </c>
      <c r="K1355" s="9" t="str">
        <f aca="false">Def_Instancias_Equipamentos!$D$592</f>
        <v>BO-12U:DI-BPMRFFE</v>
      </c>
      <c r="L1355" s="4" t="str">
        <f aca="false">Def_Instancias_Equipamentos!$D$1194</f>
        <v>BO-12U:DI-FMCFastADC</v>
      </c>
      <c r="M1355" s="10" t="s">
        <v>170</v>
      </c>
      <c r="N1355" s="11" t="s">
        <v>145</v>
      </c>
      <c r="O1355" s="9" t="str">
        <f aca="false">Def_Sistemas_Conectores_Cabos!$B$7</f>
        <v>SMA 50-ohm</v>
      </c>
      <c r="P1355" s="4" t="str">
        <f aca="false">Def_Sistemas_Conectores_Cabos!$B$7</f>
        <v>SMA 50-ohm</v>
      </c>
      <c r="Q1355" s="8" t="str">
        <f aca="false">K1355&amp;"/"&amp;M1355&amp;CHAR(10)&amp;L1355&amp;"/"&amp;N1355</f>
        <v>BO-12U:DI-BPMRFFE/BI_OUT
BO-12U:DI-FMCFastADC/IN2</v>
      </c>
      <c r="R1355" s="18" t="n">
        <v>2</v>
      </c>
      <c r="S1355" s="18" t="n">
        <v>2</v>
      </c>
      <c r="T1355" s="15" t="str">
        <f aca="false">Def_Sistemas_Conectores_Cabos!$C$9</f>
        <v>RG316</v>
      </c>
      <c r="U1355" s="11" t="s">
        <v>169</v>
      </c>
      <c r="V1355" s="13"/>
    </row>
    <row r="1356" customFormat="false" ht="15.75" hidden="true" customHeight="true" outlineLevel="0" collapsed="false">
      <c r="A1356" s="4" t="str">
        <f aca="false">Def_Sistemas_Conectores_Cabos!$A$22</f>
        <v>BPM de elétrons</v>
      </c>
      <c r="B1356" s="5" t="str">
        <f aca="false">Datas_Entregas!$A$2</f>
        <v>Booster/LTB</v>
      </c>
      <c r="C1356" s="6" t="n">
        <f aca="false" t="array" ref="C1356:C1356">INDEX(Datas_Entregas!$B$2:$B$100, MATCH(B1356, Datas_Entregas!$A$2:$A$100, 0), 1)</f>
        <v>43266</v>
      </c>
      <c r="D1356" s="5" t="str">
        <f aca="false">Def_Status_Montagem!$A$4</f>
        <v>Comprado / Esperando entrega</v>
      </c>
      <c r="E1356" s="4" t="str">
        <f aca="false">Def_Status_Montagem!$B$4</f>
        <v>Contratada (inclui etiqueta)</v>
      </c>
      <c r="F1356" s="7"/>
      <c r="G1356" s="8"/>
      <c r="H1356" s="7" t="str">
        <f aca="false" t="array" ref="H1356:H1356">INDEX(Def_Instancias_Equipamentos!$E$2:$E$4986, MATCH(K1356, Def_Instancias_Equipamentos!$D$2:$D$4986, 0), 1)</f>
        <v>IA-05RaBPM</v>
      </c>
      <c r="I1356" s="8" t="str">
        <f aca="false" t="array" ref="I1356:I1356">INDEX(Def_Instancias_Equipamentos!$E$2:$E$4986, MATCH(L1356, Def_Instancias_Equipamentos!$D$2:$D$4986, 0), 1)</f>
        <v>IA-05RaBPM</v>
      </c>
      <c r="J1356" s="8" t="str">
        <f aca="false">IF(H1356=I1356, "INTERNO", "EXTERNO")</f>
        <v>INTERNO</v>
      </c>
      <c r="K1356" s="9" t="str">
        <f aca="false">Def_Instancias_Equipamentos!$D$592</f>
        <v>BO-12U:DI-BPMRFFE</v>
      </c>
      <c r="L1356" s="4" t="str">
        <f aca="false">Def_Instancias_Equipamentos!$D$1194</f>
        <v>BO-12U:DI-FMCFastADC</v>
      </c>
      <c r="M1356" s="10" t="s">
        <v>171</v>
      </c>
      <c r="N1356" s="11" t="s">
        <v>172</v>
      </c>
      <c r="O1356" s="9" t="str">
        <f aca="false">Def_Sistemas_Conectores_Cabos!$B$7</f>
        <v>SMA 50-ohm</v>
      </c>
      <c r="P1356" s="4" t="str">
        <f aca="false">Def_Sistemas_Conectores_Cabos!$B$7</f>
        <v>SMA 50-ohm</v>
      </c>
      <c r="Q1356" s="8" t="str">
        <f aca="false">K1356&amp;"/"&amp;M1356&amp;CHAR(10)&amp;L1356&amp;"/"&amp;N1356</f>
        <v>BO-12U:DI-BPMRFFE/TI_OUT
BO-12U:DI-FMCFastADC/IN3</v>
      </c>
      <c r="R1356" s="18" t="n">
        <v>2</v>
      </c>
      <c r="S1356" s="18" t="n">
        <v>2</v>
      </c>
      <c r="T1356" s="15" t="str">
        <f aca="false">Def_Sistemas_Conectores_Cabos!$C$9</f>
        <v>RG316</v>
      </c>
      <c r="U1356" s="11" t="s">
        <v>169</v>
      </c>
      <c r="V1356" s="13"/>
    </row>
    <row r="1357" customFormat="false" ht="15.75" hidden="true" customHeight="true" outlineLevel="0" collapsed="false">
      <c r="A1357" s="4" t="str">
        <f aca="false">Def_Sistemas_Conectores_Cabos!$A$22</f>
        <v>BPM de elétrons</v>
      </c>
      <c r="B1357" s="5" t="str">
        <f aca="false">Datas_Entregas!$A$2</f>
        <v>Booster/LTB</v>
      </c>
      <c r="C1357" s="6" t="n">
        <f aca="false" t="array" ref="C1357:C1357">INDEX(Datas_Entregas!$B$2:$B$100, MATCH(B1357, Datas_Entregas!$A$2:$A$100, 0), 1)</f>
        <v>43266</v>
      </c>
      <c r="D1357" s="5" t="str">
        <f aca="false">Def_Status_Montagem!$A$4</f>
        <v>Comprado / Esperando entrega</v>
      </c>
      <c r="E1357" s="4" t="str">
        <f aca="false">Def_Status_Montagem!$B$4</f>
        <v>Contratada (inclui etiqueta)</v>
      </c>
      <c r="F1357" s="7"/>
      <c r="G1357" s="8"/>
      <c r="H1357" s="7" t="str">
        <f aca="false" t="array" ref="H1357:H1357">INDEX(Def_Instancias_Equipamentos!$E$2:$E$4986, MATCH(K1357, Def_Instancias_Equipamentos!$D$2:$D$4986, 0), 1)</f>
        <v>IA-05RaBPM</v>
      </c>
      <c r="I1357" s="8" t="str">
        <f aca="false" t="array" ref="I1357:I1357">INDEX(Def_Instancias_Equipamentos!$E$2:$E$4986, MATCH(L1357, Def_Instancias_Equipamentos!$D$2:$D$4986, 0), 1)</f>
        <v>IA-05RaBPM</v>
      </c>
      <c r="J1357" s="8" t="str">
        <f aca="false">IF(H1357=I1357, "INTERNO", "EXTERNO")</f>
        <v>INTERNO</v>
      </c>
      <c r="K1357" s="9" t="str">
        <f aca="false">Def_Instancias_Equipamentos!$D$592</f>
        <v>BO-12U:DI-BPMRFFE</v>
      </c>
      <c r="L1357" s="4" t="str">
        <f aca="false">Def_Instancias_Equipamentos!$D$1194</f>
        <v>BO-12U:DI-FMCFastADC</v>
      </c>
      <c r="M1357" s="10" t="s">
        <v>173</v>
      </c>
      <c r="N1357" s="11" t="s">
        <v>174</v>
      </c>
      <c r="O1357" s="9" t="str">
        <f aca="false">Def_Sistemas_Conectores_Cabos!$B$7</f>
        <v>SMA 50-ohm</v>
      </c>
      <c r="P1357" s="4" t="str">
        <f aca="false">Def_Sistemas_Conectores_Cabos!$B$7</f>
        <v>SMA 50-ohm</v>
      </c>
      <c r="Q1357" s="8" t="str">
        <f aca="false">K1357&amp;"/"&amp;M1357&amp;CHAR(10)&amp;L1357&amp;"/"&amp;N1357</f>
        <v>BO-12U:DI-BPMRFFE/BO_OUT
BO-12U:DI-FMCFastADC/IN4</v>
      </c>
      <c r="R1357" s="18" t="n">
        <v>2</v>
      </c>
      <c r="S1357" s="18" t="n">
        <v>2</v>
      </c>
      <c r="T1357" s="15" t="str">
        <f aca="false">Def_Sistemas_Conectores_Cabos!$C$9</f>
        <v>RG316</v>
      </c>
      <c r="U1357" s="11" t="s">
        <v>169</v>
      </c>
      <c r="V1357" s="13"/>
    </row>
    <row r="1358" customFormat="false" ht="15.75" hidden="true" customHeight="true" outlineLevel="0" collapsed="false">
      <c r="A1358" s="4" t="str">
        <f aca="false">Def_Sistemas_Conectores_Cabos!$A$22</f>
        <v>BPM de elétrons</v>
      </c>
      <c r="B1358" s="5" t="str">
        <f aca="false">Datas_Entregas!$A$2</f>
        <v>Booster/LTB</v>
      </c>
      <c r="C1358" s="6" t="n">
        <f aca="false" t="array" ref="C1358:C1358">INDEX(Datas_Entregas!$B$2:$B$100, MATCH(B1358, Datas_Entregas!$A$2:$A$100, 0), 1)</f>
        <v>43266</v>
      </c>
      <c r="D1358" s="5" t="str">
        <f aca="false">Def_Status_Montagem!$A$4</f>
        <v>Comprado / Esperando entrega</v>
      </c>
      <c r="E1358" s="4" t="str">
        <f aca="false">Def_Status_Montagem!$B$4</f>
        <v>Contratada (inclui etiqueta)</v>
      </c>
      <c r="F1358" s="7"/>
      <c r="G1358" s="8"/>
      <c r="H1358" s="7" t="str">
        <f aca="false" t="array" ref="H1358:H1358">INDEX(Def_Instancias_Equipamentos!$E$2:$E$4986, MATCH(K1358, Def_Instancias_Equipamentos!$D$2:$D$4986, 0), 1)</f>
        <v>IA-05RaBPM</v>
      </c>
      <c r="I1358" s="8" t="str">
        <f aca="false" t="array" ref="I1358:I1358">INDEX(Def_Instancias_Equipamentos!$E$2:$E$4986, MATCH(L1358, Def_Instancias_Equipamentos!$D$2:$D$4986, 0), 1)</f>
        <v>IA-05RaBPM</v>
      </c>
      <c r="J1358" s="8" t="str">
        <f aca="false">IF(H1358=I1358, "INTERNO", "EXTERNO")</f>
        <v>INTERNO</v>
      </c>
      <c r="K1358" s="9" t="str">
        <f aca="false">Def_Instancias_Equipamentos!$D$592</f>
        <v>BO-12U:DI-BPMRFFE</v>
      </c>
      <c r="L1358" s="4" t="str">
        <f aca="false">Def_Instancias_Equipamentos!$D$1194</f>
        <v>BO-12U:DI-FMCFastADC</v>
      </c>
      <c r="M1358" s="10" t="s">
        <v>175</v>
      </c>
      <c r="N1358" s="11" t="s">
        <v>176</v>
      </c>
      <c r="O1358" s="9" t="str">
        <f aca="false">Def_Sistemas_Conectores_Cabos!$B$7</f>
        <v>SMA 50-ohm</v>
      </c>
      <c r="P1358" s="4" t="str">
        <f aca="false">Def_Sistemas_Conectores_Cabos!$B$26</f>
        <v>MMCX 50-ohm</v>
      </c>
      <c r="Q1358" s="8" t="str">
        <f aca="false">K1358&amp;"/"&amp;M1358&amp;CHAR(10)&amp;L1358&amp;"/"&amp;N1358</f>
        <v>BO-12U:DI-BPMRFFE/SW_IN
BO-12U:DI-FMCFastADC/TRIG</v>
      </c>
      <c r="R1358" s="18" t="n">
        <v>2</v>
      </c>
      <c r="S1358" s="18" t="n">
        <v>2</v>
      </c>
      <c r="T1358" s="15" t="str">
        <f aca="false">Def_Sistemas_Conectores_Cabos!$C$9</f>
        <v>RG316</v>
      </c>
      <c r="U1358" s="11" t="s">
        <v>169</v>
      </c>
      <c r="V1358" s="13"/>
    </row>
    <row r="1359" customFormat="false" ht="15.75" hidden="true" customHeight="true" outlineLevel="0" collapsed="false">
      <c r="A1359" s="4" t="str">
        <f aca="false">Def_Sistemas_Conectores_Cabos!$A$22</f>
        <v>BPM de elétrons</v>
      </c>
      <c r="B1359" s="5" t="str">
        <f aca="false">Datas_Entregas!$A$2</f>
        <v>Booster/LTB</v>
      </c>
      <c r="C1359" s="6" t="n">
        <f aca="false" t="array" ref="C1359:C1359">INDEX(Datas_Entregas!$B$2:$B$100, MATCH(B1359, Datas_Entregas!$A$2:$A$100, 0), 1)</f>
        <v>43266</v>
      </c>
      <c r="D1359" s="5" t="str">
        <f aca="false">Def_Status_Montagem!$A$4</f>
        <v>Comprado / Esperando entrega</v>
      </c>
      <c r="E1359" s="4" t="str">
        <f aca="false">Def_Status_Montagem!$B$4</f>
        <v>Contratada (inclui etiqueta)</v>
      </c>
      <c r="F1359" s="7"/>
      <c r="G1359" s="8"/>
      <c r="H1359" s="7" t="str">
        <f aca="false" t="array" ref="H1359:H1359">INDEX(Def_Instancias_Equipamentos!$E$2:$E$4986, MATCH(K1359, Def_Instancias_Equipamentos!$D$2:$D$4986, 0), 1)</f>
        <v>IA-06RaBPM</v>
      </c>
      <c r="I1359" s="8" t="str">
        <f aca="false" t="array" ref="I1359:I1359">INDEX(Def_Instancias_Equipamentos!$E$2:$E$4986, MATCH(L1359, Def_Instancias_Equipamentos!$D$2:$D$4986, 0), 1)</f>
        <v>IA-06RaBPM</v>
      </c>
      <c r="J1359" s="8" t="str">
        <f aca="false">IF(H1359=I1359, "INTERNO", "EXTERNO")</f>
        <v>INTERNO</v>
      </c>
      <c r="K1359" s="9" t="str">
        <f aca="false">Def_Instancias_Equipamentos!$D$593</f>
        <v>BO-13U:DI-BPMRFFE</v>
      </c>
      <c r="L1359" s="4" t="str">
        <f aca="false">Def_Instancias_Equipamentos!$D$1195</f>
        <v>BO-13U:DI-FMCFastADC</v>
      </c>
      <c r="M1359" s="10" t="s">
        <v>168</v>
      </c>
      <c r="N1359" s="11" t="s">
        <v>143</v>
      </c>
      <c r="O1359" s="9" t="str">
        <f aca="false">Def_Sistemas_Conectores_Cabos!$B$7</f>
        <v>SMA 50-ohm</v>
      </c>
      <c r="P1359" s="4" t="str">
        <f aca="false">Def_Sistemas_Conectores_Cabos!$B$7</f>
        <v>SMA 50-ohm</v>
      </c>
      <c r="Q1359" s="8" t="str">
        <f aca="false">K1359&amp;"/"&amp;M1359&amp;CHAR(10)&amp;L1359&amp;"/"&amp;N1359</f>
        <v>BO-13U:DI-BPMRFFE/TO_OUT
BO-13U:DI-FMCFastADC/IN1</v>
      </c>
      <c r="R1359" s="18" t="n">
        <v>2</v>
      </c>
      <c r="S1359" s="18" t="n">
        <v>2</v>
      </c>
      <c r="T1359" s="15" t="str">
        <f aca="false">Def_Sistemas_Conectores_Cabos!$C$9</f>
        <v>RG316</v>
      </c>
      <c r="U1359" s="11" t="s">
        <v>169</v>
      </c>
      <c r="V1359" s="13"/>
    </row>
    <row r="1360" customFormat="false" ht="15.75" hidden="true" customHeight="true" outlineLevel="0" collapsed="false">
      <c r="A1360" s="4" t="str">
        <f aca="false">Def_Sistemas_Conectores_Cabos!$A$22</f>
        <v>BPM de elétrons</v>
      </c>
      <c r="B1360" s="5" t="str">
        <f aca="false">Datas_Entregas!$A$2</f>
        <v>Booster/LTB</v>
      </c>
      <c r="C1360" s="6" t="n">
        <f aca="false" t="array" ref="C1360:C1360">INDEX(Datas_Entregas!$B$2:$B$100, MATCH(B1360, Datas_Entregas!$A$2:$A$100, 0), 1)</f>
        <v>43266</v>
      </c>
      <c r="D1360" s="5" t="str">
        <f aca="false">Def_Status_Montagem!$A$4</f>
        <v>Comprado / Esperando entrega</v>
      </c>
      <c r="E1360" s="4" t="str">
        <f aca="false">Def_Status_Montagem!$B$4</f>
        <v>Contratada (inclui etiqueta)</v>
      </c>
      <c r="F1360" s="7"/>
      <c r="G1360" s="8"/>
      <c r="H1360" s="7" t="str">
        <f aca="false" t="array" ref="H1360:H1360">INDEX(Def_Instancias_Equipamentos!$E$2:$E$4986, MATCH(K1360, Def_Instancias_Equipamentos!$D$2:$D$4986, 0), 1)</f>
        <v>IA-06RaBPM</v>
      </c>
      <c r="I1360" s="8" t="str">
        <f aca="false" t="array" ref="I1360:I1360">INDEX(Def_Instancias_Equipamentos!$E$2:$E$4986, MATCH(L1360, Def_Instancias_Equipamentos!$D$2:$D$4986, 0), 1)</f>
        <v>IA-06RaBPM</v>
      </c>
      <c r="J1360" s="8" t="str">
        <f aca="false">IF(H1360=I1360, "INTERNO", "EXTERNO")</f>
        <v>INTERNO</v>
      </c>
      <c r="K1360" s="9" t="str">
        <f aca="false">Def_Instancias_Equipamentos!$D$593</f>
        <v>BO-13U:DI-BPMRFFE</v>
      </c>
      <c r="L1360" s="4" t="str">
        <f aca="false">Def_Instancias_Equipamentos!$D$1195</f>
        <v>BO-13U:DI-FMCFastADC</v>
      </c>
      <c r="M1360" s="10" t="s">
        <v>170</v>
      </c>
      <c r="N1360" s="11" t="s">
        <v>145</v>
      </c>
      <c r="O1360" s="9" t="str">
        <f aca="false">Def_Sistemas_Conectores_Cabos!$B$7</f>
        <v>SMA 50-ohm</v>
      </c>
      <c r="P1360" s="4" t="str">
        <f aca="false">Def_Sistemas_Conectores_Cabos!$B$7</f>
        <v>SMA 50-ohm</v>
      </c>
      <c r="Q1360" s="8" t="str">
        <f aca="false">K1360&amp;"/"&amp;M1360&amp;CHAR(10)&amp;L1360&amp;"/"&amp;N1360</f>
        <v>BO-13U:DI-BPMRFFE/BI_OUT
BO-13U:DI-FMCFastADC/IN2</v>
      </c>
      <c r="R1360" s="18" t="n">
        <v>2</v>
      </c>
      <c r="S1360" s="18" t="n">
        <v>2</v>
      </c>
      <c r="T1360" s="15" t="str">
        <f aca="false">Def_Sistemas_Conectores_Cabos!$C$9</f>
        <v>RG316</v>
      </c>
      <c r="U1360" s="11" t="s">
        <v>169</v>
      </c>
      <c r="V1360" s="13"/>
    </row>
    <row r="1361" customFormat="false" ht="15.75" hidden="true" customHeight="true" outlineLevel="0" collapsed="false">
      <c r="A1361" s="4" t="str">
        <f aca="false">Def_Sistemas_Conectores_Cabos!$A$22</f>
        <v>BPM de elétrons</v>
      </c>
      <c r="B1361" s="5" t="str">
        <f aca="false">Datas_Entregas!$A$2</f>
        <v>Booster/LTB</v>
      </c>
      <c r="C1361" s="6" t="n">
        <f aca="false" t="array" ref="C1361:C1361">INDEX(Datas_Entregas!$B$2:$B$100, MATCH(B1361, Datas_Entregas!$A$2:$A$100, 0), 1)</f>
        <v>43266</v>
      </c>
      <c r="D1361" s="5" t="str">
        <f aca="false">Def_Status_Montagem!$A$4</f>
        <v>Comprado / Esperando entrega</v>
      </c>
      <c r="E1361" s="4" t="str">
        <f aca="false">Def_Status_Montagem!$B$4</f>
        <v>Contratada (inclui etiqueta)</v>
      </c>
      <c r="F1361" s="7"/>
      <c r="G1361" s="8"/>
      <c r="H1361" s="7" t="str">
        <f aca="false" t="array" ref="H1361:H1361">INDEX(Def_Instancias_Equipamentos!$E$2:$E$4986, MATCH(K1361, Def_Instancias_Equipamentos!$D$2:$D$4986, 0), 1)</f>
        <v>IA-06RaBPM</v>
      </c>
      <c r="I1361" s="8" t="str">
        <f aca="false" t="array" ref="I1361:I1361">INDEX(Def_Instancias_Equipamentos!$E$2:$E$4986, MATCH(L1361, Def_Instancias_Equipamentos!$D$2:$D$4986, 0), 1)</f>
        <v>IA-06RaBPM</v>
      </c>
      <c r="J1361" s="8" t="str">
        <f aca="false">IF(H1361=I1361, "INTERNO", "EXTERNO")</f>
        <v>INTERNO</v>
      </c>
      <c r="K1361" s="9" t="str">
        <f aca="false">Def_Instancias_Equipamentos!$D$593</f>
        <v>BO-13U:DI-BPMRFFE</v>
      </c>
      <c r="L1361" s="4" t="str">
        <f aca="false">Def_Instancias_Equipamentos!$D$1195</f>
        <v>BO-13U:DI-FMCFastADC</v>
      </c>
      <c r="M1361" s="10" t="s">
        <v>171</v>
      </c>
      <c r="N1361" s="11" t="s">
        <v>172</v>
      </c>
      <c r="O1361" s="9" t="str">
        <f aca="false">Def_Sistemas_Conectores_Cabos!$B$7</f>
        <v>SMA 50-ohm</v>
      </c>
      <c r="P1361" s="4" t="str">
        <f aca="false">Def_Sistemas_Conectores_Cabos!$B$7</f>
        <v>SMA 50-ohm</v>
      </c>
      <c r="Q1361" s="8" t="str">
        <f aca="false">K1361&amp;"/"&amp;M1361&amp;CHAR(10)&amp;L1361&amp;"/"&amp;N1361</f>
        <v>BO-13U:DI-BPMRFFE/TI_OUT
BO-13U:DI-FMCFastADC/IN3</v>
      </c>
      <c r="R1361" s="18" t="n">
        <v>2</v>
      </c>
      <c r="S1361" s="18" t="n">
        <v>2</v>
      </c>
      <c r="T1361" s="15" t="str">
        <f aca="false">Def_Sistemas_Conectores_Cabos!$C$9</f>
        <v>RG316</v>
      </c>
      <c r="U1361" s="11" t="s">
        <v>169</v>
      </c>
      <c r="V1361" s="13"/>
    </row>
    <row r="1362" customFormat="false" ht="15.75" hidden="true" customHeight="true" outlineLevel="0" collapsed="false">
      <c r="A1362" s="4" t="str">
        <f aca="false">Def_Sistemas_Conectores_Cabos!$A$22</f>
        <v>BPM de elétrons</v>
      </c>
      <c r="B1362" s="5" t="str">
        <f aca="false">Datas_Entregas!$A$2</f>
        <v>Booster/LTB</v>
      </c>
      <c r="C1362" s="6" t="n">
        <f aca="false" t="array" ref="C1362:C1362">INDEX(Datas_Entregas!$B$2:$B$100, MATCH(B1362, Datas_Entregas!$A$2:$A$100, 0), 1)</f>
        <v>43266</v>
      </c>
      <c r="D1362" s="5" t="str">
        <f aca="false">Def_Status_Montagem!$A$4</f>
        <v>Comprado / Esperando entrega</v>
      </c>
      <c r="E1362" s="4" t="str">
        <f aca="false">Def_Status_Montagem!$B$4</f>
        <v>Contratada (inclui etiqueta)</v>
      </c>
      <c r="F1362" s="7"/>
      <c r="G1362" s="8"/>
      <c r="H1362" s="7" t="str">
        <f aca="false" t="array" ref="H1362:H1362">INDEX(Def_Instancias_Equipamentos!$E$2:$E$4986, MATCH(K1362, Def_Instancias_Equipamentos!$D$2:$D$4986, 0), 1)</f>
        <v>IA-06RaBPM</v>
      </c>
      <c r="I1362" s="8" t="str">
        <f aca="false" t="array" ref="I1362:I1362">INDEX(Def_Instancias_Equipamentos!$E$2:$E$4986, MATCH(L1362, Def_Instancias_Equipamentos!$D$2:$D$4986, 0), 1)</f>
        <v>IA-06RaBPM</v>
      </c>
      <c r="J1362" s="8" t="str">
        <f aca="false">IF(H1362=I1362, "INTERNO", "EXTERNO")</f>
        <v>INTERNO</v>
      </c>
      <c r="K1362" s="9" t="str">
        <f aca="false">Def_Instancias_Equipamentos!$D$593</f>
        <v>BO-13U:DI-BPMRFFE</v>
      </c>
      <c r="L1362" s="4" t="str">
        <f aca="false">Def_Instancias_Equipamentos!$D$1195</f>
        <v>BO-13U:DI-FMCFastADC</v>
      </c>
      <c r="M1362" s="10" t="s">
        <v>173</v>
      </c>
      <c r="N1362" s="11" t="s">
        <v>174</v>
      </c>
      <c r="O1362" s="9" t="str">
        <f aca="false">Def_Sistemas_Conectores_Cabos!$B$7</f>
        <v>SMA 50-ohm</v>
      </c>
      <c r="P1362" s="4" t="str">
        <f aca="false">Def_Sistemas_Conectores_Cabos!$B$7</f>
        <v>SMA 50-ohm</v>
      </c>
      <c r="Q1362" s="8" t="str">
        <f aca="false">K1362&amp;"/"&amp;M1362&amp;CHAR(10)&amp;L1362&amp;"/"&amp;N1362</f>
        <v>BO-13U:DI-BPMRFFE/BO_OUT
BO-13U:DI-FMCFastADC/IN4</v>
      </c>
      <c r="R1362" s="18" t="n">
        <v>2</v>
      </c>
      <c r="S1362" s="18" t="n">
        <v>2</v>
      </c>
      <c r="T1362" s="15" t="str">
        <f aca="false">Def_Sistemas_Conectores_Cabos!$C$9</f>
        <v>RG316</v>
      </c>
      <c r="U1362" s="11" t="s">
        <v>169</v>
      </c>
      <c r="V1362" s="13"/>
    </row>
    <row r="1363" customFormat="false" ht="15.75" hidden="true" customHeight="true" outlineLevel="0" collapsed="false">
      <c r="A1363" s="4" t="str">
        <f aca="false">Def_Sistemas_Conectores_Cabos!$A$22</f>
        <v>BPM de elétrons</v>
      </c>
      <c r="B1363" s="5" t="str">
        <f aca="false">Datas_Entregas!$A$2</f>
        <v>Booster/LTB</v>
      </c>
      <c r="C1363" s="6" t="n">
        <f aca="false" t="array" ref="C1363:C1363">INDEX(Datas_Entregas!$B$2:$B$100, MATCH(B1363, Datas_Entregas!$A$2:$A$100, 0), 1)</f>
        <v>43266</v>
      </c>
      <c r="D1363" s="5" t="str">
        <f aca="false">Def_Status_Montagem!$A$4</f>
        <v>Comprado / Esperando entrega</v>
      </c>
      <c r="E1363" s="4" t="str">
        <f aca="false">Def_Status_Montagem!$B$4</f>
        <v>Contratada (inclui etiqueta)</v>
      </c>
      <c r="F1363" s="7"/>
      <c r="G1363" s="8"/>
      <c r="H1363" s="7" t="str">
        <f aca="false" t="array" ref="H1363:H1363">INDEX(Def_Instancias_Equipamentos!$E$2:$E$4986, MATCH(K1363, Def_Instancias_Equipamentos!$D$2:$D$4986, 0), 1)</f>
        <v>IA-06RaBPM</v>
      </c>
      <c r="I1363" s="8" t="str">
        <f aca="false" t="array" ref="I1363:I1363">INDEX(Def_Instancias_Equipamentos!$E$2:$E$4986, MATCH(L1363, Def_Instancias_Equipamentos!$D$2:$D$4986, 0), 1)</f>
        <v>IA-06RaBPM</v>
      </c>
      <c r="J1363" s="8" t="str">
        <f aca="false">IF(H1363=I1363, "INTERNO", "EXTERNO")</f>
        <v>INTERNO</v>
      </c>
      <c r="K1363" s="9" t="str">
        <f aca="false">Def_Instancias_Equipamentos!$D$593</f>
        <v>BO-13U:DI-BPMRFFE</v>
      </c>
      <c r="L1363" s="4" t="str">
        <f aca="false">Def_Instancias_Equipamentos!$D$1195</f>
        <v>BO-13U:DI-FMCFastADC</v>
      </c>
      <c r="M1363" s="10" t="s">
        <v>175</v>
      </c>
      <c r="N1363" s="11" t="s">
        <v>176</v>
      </c>
      <c r="O1363" s="9" t="str">
        <f aca="false">Def_Sistemas_Conectores_Cabos!$B$7</f>
        <v>SMA 50-ohm</v>
      </c>
      <c r="P1363" s="4" t="str">
        <f aca="false">Def_Sistemas_Conectores_Cabos!$B$26</f>
        <v>MMCX 50-ohm</v>
      </c>
      <c r="Q1363" s="8" t="str">
        <f aca="false">K1363&amp;"/"&amp;M1363&amp;CHAR(10)&amp;L1363&amp;"/"&amp;N1363</f>
        <v>BO-13U:DI-BPMRFFE/SW_IN
BO-13U:DI-FMCFastADC/TRIG</v>
      </c>
      <c r="R1363" s="18" t="n">
        <v>2</v>
      </c>
      <c r="S1363" s="18" t="n">
        <v>2</v>
      </c>
      <c r="T1363" s="15" t="str">
        <f aca="false">Def_Sistemas_Conectores_Cabos!$C$9</f>
        <v>RG316</v>
      </c>
      <c r="U1363" s="11" t="s">
        <v>169</v>
      </c>
      <c r="V1363" s="13"/>
    </row>
    <row r="1364" customFormat="false" ht="15.75" hidden="true" customHeight="true" outlineLevel="0" collapsed="false">
      <c r="A1364" s="4" t="str">
        <f aca="false">Def_Sistemas_Conectores_Cabos!$A$22</f>
        <v>BPM de elétrons</v>
      </c>
      <c r="B1364" s="5" t="str">
        <f aca="false">Datas_Entregas!$A$2</f>
        <v>Booster/LTB</v>
      </c>
      <c r="C1364" s="6" t="n">
        <f aca="false" t="array" ref="C1364:C1364">INDEX(Datas_Entregas!$B$2:$B$100, MATCH(B1364, Datas_Entregas!$A$2:$A$100, 0), 1)</f>
        <v>43266</v>
      </c>
      <c r="D1364" s="5" t="str">
        <f aca="false">Def_Status_Montagem!$A$4</f>
        <v>Comprado / Esperando entrega</v>
      </c>
      <c r="E1364" s="4" t="str">
        <f aca="false">Def_Status_Montagem!$B$4</f>
        <v>Contratada (inclui etiqueta)</v>
      </c>
      <c r="F1364" s="7"/>
      <c r="G1364" s="8"/>
      <c r="H1364" s="7" t="str">
        <f aca="false" t="array" ref="H1364:H1364">INDEX(Def_Instancias_Equipamentos!$E$2:$E$4986, MATCH(K1364, Def_Instancias_Equipamentos!$D$2:$D$4986, 0), 1)</f>
        <v>IA-06RaBPM</v>
      </c>
      <c r="I1364" s="8" t="str">
        <f aca="false" t="array" ref="I1364:I1364">INDEX(Def_Instancias_Equipamentos!$E$2:$E$4986, MATCH(L1364, Def_Instancias_Equipamentos!$D$2:$D$4986, 0), 1)</f>
        <v>IA-06RaBPM</v>
      </c>
      <c r="J1364" s="8" t="str">
        <f aca="false">IF(H1364=I1364, "INTERNO", "EXTERNO")</f>
        <v>INTERNO</v>
      </c>
      <c r="K1364" s="9" t="str">
        <f aca="false">Def_Instancias_Equipamentos!$D$594</f>
        <v>BO-14U:DI-BPMRFFE</v>
      </c>
      <c r="L1364" s="4" t="str">
        <f aca="false">Def_Instancias_Equipamentos!$D$1196</f>
        <v>BO-14U:DI-FMCFastADC</v>
      </c>
      <c r="M1364" s="10" t="s">
        <v>168</v>
      </c>
      <c r="N1364" s="11" t="s">
        <v>143</v>
      </c>
      <c r="O1364" s="9" t="str">
        <f aca="false">Def_Sistemas_Conectores_Cabos!$B$7</f>
        <v>SMA 50-ohm</v>
      </c>
      <c r="P1364" s="4" t="str">
        <f aca="false">Def_Sistemas_Conectores_Cabos!$B$7</f>
        <v>SMA 50-ohm</v>
      </c>
      <c r="Q1364" s="8" t="str">
        <f aca="false">K1364&amp;"/"&amp;M1364&amp;CHAR(10)&amp;L1364&amp;"/"&amp;N1364</f>
        <v>BO-14U:DI-BPMRFFE/TO_OUT
BO-14U:DI-FMCFastADC/IN1</v>
      </c>
      <c r="R1364" s="18" t="n">
        <v>2</v>
      </c>
      <c r="S1364" s="18" t="n">
        <v>2</v>
      </c>
      <c r="T1364" s="15" t="str">
        <f aca="false">Def_Sistemas_Conectores_Cabos!$C$9</f>
        <v>RG316</v>
      </c>
      <c r="U1364" s="11" t="s">
        <v>169</v>
      </c>
      <c r="V1364" s="13"/>
    </row>
    <row r="1365" customFormat="false" ht="15.75" hidden="true" customHeight="true" outlineLevel="0" collapsed="false">
      <c r="A1365" s="4" t="str">
        <f aca="false">Def_Sistemas_Conectores_Cabos!$A$22</f>
        <v>BPM de elétrons</v>
      </c>
      <c r="B1365" s="5" t="str">
        <f aca="false">Datas_Entregas!$A$2</f>
        <v>Booster/LTB</v>
      </c>
      <c r="C1365" s="6" t="n">
        <f aca="false" t="array" ref="C1365:C1365">INDEX(Datas_Entregas!$B$2:$B$100, MATCH(B1365, Datas_Entregas!$A$2:$A$100, 0), 1)</f>
        <v>43266</v>
      </c>
      <c r="D1365" s="5" t="str">
        <f aca="false">Def_Status_Montagem!$A$4</f>
        <v>Comprado / Esperando entrega</v>
      </c>
      <c r="E1365" s="4" t="str">
        <f aca="false">Def_Status_Montagem!$B$4</f>
        <v>Contratada (inclui etiqueta)</v>
      </c>
      <c r="F1365" s="7"/>
      <c r="G1365" s="8"/>
      <c r="H1365" s="7" t="str">
        <f aca="false" t="array" ref="H1365:H1365">INDEX(Def_Instancias_Equipamentos!$E$2:$E$4986, MATCH(K1365, Def_Instancias_Equipamentos!$D$2:$D$4986, 0), 1)</f>
        <v>IA-06RaBPM</v>
      </c>
      <c r="I1365" s="8" t="str">
        <f aca="false" t="array" ref="I1365:I1365">INDEX(Def_Instancias_Equipamentos!$E$2:$E$4986, MATCH(L1365, Def_Instancias_Equipamentos!$D$2:$D$4986, 0), 1)</f>
        <v>IA-06RaBPM</v>
      </c>
      <c r="J1365" s="8" t="str">
        <f aca="false">IF(H1365=I1365, "INTERNO", "EXTERNO")</f>
        <v>INTERNO</v>
      </c>
      <c r="K1365" s="9" t="str">
        <f aca="false">Def_Instancias_Equipamentos!$D$594</f>
        <v>BO-14U:DI-BPMRFFE</v>
      </c>
      <c r="L1365" s="4" t="str">
        <f aca="false">Def_Instancias_Equipamentos!$D$1196</f>
        <v>BO-14U:DI-FMCFastADC</v>
      </c>
      <c r="M1365" s="10" t="s">
        <v>170</v>
      </c>
      <c r="N1365" s="11" t="s">
        <v>145</v>
      </c>
      <c r="O1365" s="9" t="str">
        <f aca="false">Def_Sistemas_Conectores_Cabos!$B$7</f>
        <v>SMA 50-ohm</v>
      </c>
      <c r="P1365" s="4" t="str">
        <f aca="false">Def_Sistemas_Conectores_Cabos!$B$7</f>
        <v>SMA 50-ohm</v>
      </c>
      <c r="Q1365" s="8" t="str">
        <f aca="false">K1365&amp;"/"&amp;M1365&amp;CHAR(10)&amp;L1365&amp;"/"&amp;N1365</f>
        <v>BO-14U:DI-BPMRFFE/BI_OUT
BO-14U:DI-FMCFastADC/IN2</v>
      </c>
      <c r="R1365" s="18" t="n">
        <v>2</v>
      </c>
      <c r="S1365" s="18" t="n">
        <v>2</v>
      </c>
      <c r="T1365" s="15" t="str">
        <f aca="false">Def_Sistemas_Conectores_Cabos!$C$9</f>
        <v>RG316</v>
      </c>
      <c r="U1365" s="11" t="s">
        <v>169</v>
      </c>
      <c r="V1365" s="13"/>
    </row>
    <row r="1366" customFormat="false" ht="15.75" hidden="true" customHeight="true" outlineLevel="0" collapsed="false">
      <c r="A1366" s="4" t="str">
        <f aca="false">Def_Sistemas_Conectores_Cabos!$A$22</f>
        <v>BPM de elétrons</v>
      </c>
      <c r="B1366" s="5" t="str">
        <f aca="false">Datas_Entregas!$A$2</f>
        <v>Booster/LTB</v>
      </c>
      <c r="C1366" s="6" t="n">
        <f aca="false" t="array" ref="C1366:C1366">INDEX(Datas_Entregas!$B$2:$B$100, MATCH(B1366, Datas_Entregas!$A$2:$A$100, 0), 1)</f>
        <v>43266</v>
      </c>
      <c r="D1366" s="5" t="str">
        <f aca="false">Def_Status_Montagem!$A$4</f>
        <v>Comprado / Esperando entrega</v>
      </c>
      <c r="E1366" s="4" t="str">
        <f aca="false">Def_Status_Montagem!$B$4</f>
        <v>Contratada (inclui etiqueta)</v>
      </c>
      <c r="F1366" s="7"/>
      <c r="G1366" s="8"/>
      <c r="H1366" s="7" t="str">
        <f aca="false" t="array" ref="H1366:H1366">INDEX(Def_Instancias_Equipamentos!$E$2:$E$4986, MATCH(K1366, Def_Instancias_Equipamentos!$D$2:$D$4986, 0), 1)</f>
        <v>IA-06RaBPM</v>
      </c>
      <c r="I1366" s="8" t="str">
        <f aca="false" t="array" ref="I1366:I1366">INDEX(Def_Instancias_Equipamentos!$E$2:$E$4986, MATCH(L1366, Def_Instancias_Equipamentos!$D$2:$D$4986, 0), 1)</f>
        <v>IA-06RaBPM</v>
      </c>
      <c r="J1366" s="8" t="str">
        <f aca="false">IF(H1366=I1366, "INTERNO", "EXTERNO")</f>
        <v>INTERNO</v>
      </c>
      <c r="K1366" s="9" t="str">
        <f aca="false">Def_Instancias_Equipamentos!$D$594</f>
        <v>BO-14U:DI-BPMRFFE</v>
      </c>
      <c r="L1366" s="4" t="str">
        <f aca="false">Def_Instancias_Equipamentos!$D$1196</f>
        <v>BO-14U:DI-FMCFastADC</v>
      </c>
      <c r="M1366" s="10" t="s">
        <v>171</v>
      </c>
      <c r="N1366" s="11" t="s">
        <v>172</v>
      </c>
      <c r="O1366" s="9" t="str">
        <f aca="false">Def_Sistemas_Conectores_Cabos!$B$7</f>
        <v>SMA 50-ohm</v>
      </c>
      <c r="P1366" s="4" t="str">
        <f aca="false">Def_Sistemas_Conectores_Cabos!$B$7</f>
        <v>SMA 50-ohm</v>
      </c>
      <c r="Q1366" s="8" t="str">
        <f aca="false">K1366&amp;"/"&amp;M1366&amp;CHAR(10)&amp;L1366&amp;"/"&amp;N1366</f>
        <v>BO-14U:DI-BPMRFFE/TI_OUT
BO-14U:DI-FMCFastADC/IN3</v>
      </c>
      <c r="R1366" s="18" t="n">
        <v>2</v>
      </c>
      <c r="S1366" s="18" t="n">
        <v>2</v>
      </c>
      <c r="T1366" s="15" t="str">
        <f aca="false">Def_Sistemas_Conectores_Cabos!$C$9</f>
        <v>RG316</v>
      </c>
      <c r="U1366" s="11" t="s">
        <v>169</v>
      </c>
      <c r="V1366" s="13"/>
    </row>
    <row r="1367" customFormat="false" ht="15.75" hidden="true" customHeight="true" outlineLevel="0" collapsed="false">
      <c r="A1367" s="4" t="str">
        <f aca="false">Def_Sistemas_Conectores_Cabos!$A$22</f>
        <v>BPM de elétrons</v>
      </c>
      <c r="B1367" s="5" t="str">
        <f aca="false">Datas_Entregas!$A$2</f>
        <v>Booster/LTB</v>
      </c>
      <c r="C1367" s="6" t="n">
        <f aca="false" t="array" ref="C1367:C1367">INDEX(Datas_Entregas!$B$2:$B$100, MATCH(B1367, Datas_Entregas!$A$2:$A$100, 0), 1)</f>
        <v>43266</v>
      </c>
      <c r="D1367" s="5" t="str">
        <f aca="false">Def_Status_Montagem!$A$4</f>
        <v>Comprado / Esperando entrega</v>
      </c>
      <c r="E1367" s="4" t="str">
        <f aca="false">Def_Status_Montagem!$B$4</f>
        <v>Contratada (inclui etiqueta)</v>
      </c>
      <c r="F1367" s="7"/>
      <c r="G1367" s="8"/>
      <c r="H1367" s="7" t="str">
        <f aca="false" t="array" ref="H1367:H1367">INDEX(Def_Instancias_Equipamentos!$E$2:$E$4986, MATCH(K1367, Def_Instancias_Equipamentos!$D$2:$D$4986, 0), 1)</f>
        <v>IA-06RaBPM</v>
      </c>
      <c r="I1367" s="8" t="str">
        <f aca="false" t="array" ref="I1367:I1367">INDEX(Def_Instancias_Equipamentos!$E$2:$E$4986, MATCH(L1367, Def_Instancias_Equipamentos!$D$2:$D$4986, 0), 1)</f>
        <v>IA-06RaBPM</v>
      </c>
      <c r="J1367" s="8" t="str">
        <f aca="false">IF(H1367=I1367, "INTERNO", "EXTERNO")</f>
        <v>INTERNO</v>
      </c>
      <c r="K1367" s="9" t="str">
        <f aca="false">Def_Instancias_Equipamentos!$D$594</f>
        <v>BO-14U:DI-BPMRFFE</v>
      </c>
      <c r="L1367" s="4" t="str">
        <f aca="false">Def_Instancias_Equipamentos!$D$1196</f>
        <v>BO-14U:DI-FMCFastADC</v>
      </c>
      <c r="M1367" s="10" t="s">
        <v>173</v>
      </c>
      <c r="N1367" s="11" t="s">
        <v>174</v>
      </c>
      <c r="O1367" s="9" t="str">
        <f aca="false">Def_Sistemas_Conectores_Cabos!$B$7</f>
        <v>SMA 50-ohm</v>
      </c>
      <c r="P1367" s="4" t="str">
        <f aca="false">Def_Sistemas_Conectores_Cabos!$B$7</f>
        <v>SMA 50-ohm</v>
      </c>
      <c r="Q1367" s="8" t="str">
        <f aca="false">K1367&amp;"/"&amp;M1367&amp;CHAR(10)&amp;L1367&amp;"/"&amp;N1367</f>
        <v>BO-14U:DI-BPMRFFE/BO_OUT
BO-14U:DI-FMCFastADC/IN4</v>
      </c>
      <c r="R1367" s="18" t="n">
        <v>2</v>
      </c>
      <c r="S1367" s="18" t="n">
        <v>2</v>
      </c>
      <c r="T1367" s="15" t="str">
        <f aca="false">Def_Sistemas_Conectores_Cabos!$C$9</f>
        <v>RG316</v>
      </c>
      <c r="U1367" s="11" t="s">
        <v>169</v>
      </c>
      <c r="V1367" s="13"/>
    </row>
    <row r="1368" customFormat="false" ht="15.75" hidden="true" customHeight="true" outlineLevel="0" collapsed="false">
      <c r="A1368" s="4" t="str">
        <f aca="false">Def_Sistemas_Conectores_Cabos!$A$22</f>
        <v>BPM de elétrons</v>
      </c>
      <c r="B1368" s="5" t="str">
        <f aca="false">Datas_Entregas!$A$2</f>
        <v>Booster/LTB</v>
      </c>
      <c r="C1368" s="6" t="n">
        <f aca="false" t="array" ref="C1368:C1368">INDEX(Datas_Entregas!$B$2:$B$100, MATCH(B1368, Datas_Entregas!$A$2:$A$100, 0), 1)</f>
        <v>43266</v>
      </c>
      <c r="D1368" s="5" t="str">
        <f aca="false">Def_Status_Montagem!$A$4</f>
        <v>Comprado / Esperando entrega</v>
      </c>
      <c r="E1368" s="4" t="str">
        <f aca="false">Def_Status_Montagem!$B$4</f>
        <v>Contratada (inclui etiqueta)</v>
      </c>
      <c r="F1368" s="7"/>
      <c r="G1368" s="8"/>
      <c r="H1368" s="7" t="str">
        <f aca="false" t="array" ref="H1368:H1368">INDEX(Def_Instancias_Equipamentos!$E$2:$E$4986, MATCH(K1368, Def_Instancias_Equipamentos!$D$2:$D$4986, 0), 1)</f>
        <v>IA-06RaBPM</v>
      </c>
      <c r="I1368" s="8" t="str">
        <f aca="false" t="array" ref="I1368:I1368">INDEX(Def_Instancias_Equipamentos!$E$2:$E$4986, MATCH(L1368, Def_Instancias_Equipamentos!$D$2:$D$4986, 0), 1)</f>
        <v>IA-06RaBPM</v>
      </c>
      <c r="J1368" s="8" t="str">
        <f aca="false">IF(H1368=I1368, "INTERNO", "EXTERNO")</f>
        <v>INTERNO</v>
      </c>
      <c r="K1368" s="9" t="str">
        <f aca="false">Def_Instancias_Equipamentos!$D$594</f>
        <v>BO-14U:DI-BPMRFFE</v>
      </c>
      <c r="L1368" s="4" t="str">
        <f aca="false">Def_Instancias_Equipamentos!$D$1196</f>
        <v>BO-14U:DI-FMCFastADC</v>
      </c>
      <c r="M1368" s="10" t="s">
        <v>175</v>
      </c>
      <c r="N1368" s="11" t="s">
        <v>176</v>
      </c>
      <c r="O1368" s="9" t="str">
        <f aca="false">Def_Sistemas_Conectores_Cabos!$B$7</f>
        <v>SMA 50-ohm</v>
      </c>
      <c r="P1368" s="4" t="str">
        <f aca="false">Def_Sistemas_Conectores_Cabos!$B$26</f>
        <v>MMCX 50-ohm</v>
      </c>
      <c r="Q1368" s="8" t="str">
        <f aca="false">K1368&amp;"/"&amp;M1368&amp;CHAR(10)&amp;L1368&amp;"/"&amp;N1368</f>
        <v>BO-14U:DI-BPMRFFE/SW_IN
BO-14U:DI-FMCFastADC/TRIG</v>
      </c>
      <c r="R1368" s="18" t="n">
        <v>2</v>
      </c>
      <c r="S1368" s="18" t="n">
        <v>2</v>
      </c>
      <c r="T1368" s="15" t="str">
        <f aca="false">Def_Sistemas_Conectores_Cabos!$C$9</f>
        <v>RG316</v>
      </c>
      <c r="U1368" s="11" t="s">
        <v>169</v>
      </c>
      <c r="V1368" s="13"/>
    </row>
    <row r="1369" customFormat="false" ht="15.75" hidden="true" customHeight="true" outlineLevel="0" collapsed="false">
      <c r="A1369" s="4" t="str">
        <f aca="false">Def_Sistemas_Conectores_Cabos!$A$22</f>
        <v>BPM de elétrons</v>
      </c>
      <c r="B1369" s="5" t="str">
        <f aca="false">Datas_Entregas!$A$2</f>
        <v>Booster/LTB</v>
      </c>
      <c r="C1369" s="6" t="n">
        <f aca="false" t="array" ref="C1369:C1369">INDEX(Datas_Entregas!$B$2:$B$100, MATCH(B1369, Datas_Entregas!$A$2:$A$100, 0), 1)</f>
        <v>43266</v>
      </c>
      <c r="D1369" s="5" t="str">
        <f aca="false">Def_Status_Montagem!$A$4</f>
        <v>Comprado / Esperando entrega</v>
      </c>
      <c r="E1369" s="4" t="str">
        <f aca="false">Def_Status_Montagem!$B$4</f>
        <v>Contratada (inclui etiqueta)</v>
      </c>
      <c r="F1369" s="7"/>
      <c r="G1369" s="8"/>
      <c r="H1369" s="7" t="str">
        <f aca="false" t="array" ref="H1369:H1369">INDEX(Def_Instancias_Equipamentos!$E$2:$E$4986, MATCH(K1369, Def_Instancias_Equipamentos!$D$2:$D$4986, 0), 1)</f>
        <v>IA-06RaBPM</v>
      </c>
      <c r="I1369" s="8" t="str">
        <f aca="false" t="array" ref="I1369:I1369">INDEX(Def_Instancias_Equipamentos!$E$2:$E$4986, MATCH(L1369, Def_Instancias_Equipamentos!$D$2:$D$4986, 0), 1)</f>
        <v>IA-06RaBPM</v>
      </c>
      <c r="J1369" s="8" t="str">
        <f aca="false">IF(H1369=I1369, "INTERNO", "EXTERNO")</f>
        <v>INTERNO</v>
      </c>
      <c r="K1369" s="9" t="str">
        <f aca="false">Def_Instancias_Equipamentos!$D$595</f>
        <v>BO-15U:DI-BPMRFFE</v>
      </c>
      <c r="L1369" s="4" t="str">
        <f aca="false">Def_Instancias_Equipamentos!$D$1197</f>
        <v>BO-15U:DI-FMCFastADC</v>
      </c>
      <c r="M1369" s="10" t="s">
        <v>168</v>
      </c>
      <c r="N1369" s="11" t="s">
        <v>143</v>
      </c>
      <c r="O1369" s="9" t="str">
        <f aca="false">Def_Sistemas_Conectores_Cabos!$B$7</f>
        <v>SMA 50-ohm</v>
      </c>
      <c r="P1369" s="4" t="str">
        <f aca="false">Def_Sistemas_Conectores_Cabos!$B$7</f>
        <v>SMA 50-ohm</v>
      </c>
      <c r="Q1369" s="8" t="str">
        <f aca="false">K1369&amp;"/"&amp;M1369&amp;CHAR(10)&amp;L1369&amp;"/"&amp;N1369</f>
        <v>BO-15U:DI-BPMRFFE/TO_OUT
BO-15U:DI-FMCFastADC/IN1</v>
      </c>
      <c r="R1369" s="18" t="n">
        <v>2</v>
      </c>
      <c r="S1369" s="18" t="n">
        <v>2</v>
      </c>
      <c r="T1369" s="15" t="str">
        <f aca="false">Def_Sistemas_Conectores_Cabos!$C$9</f>
        <v>RG316</v>
      </c>
      <c r="U1369" s="11" t="s">
        <v>169</v>
      </c>
      <c r="V1369" s="13"/>
    </row>
    <row r="1370" customFormat="false" ht="15.75" hidden="true" customHeight="true" outlineLevel="0" collapsed="false">
      <c r="A1370" s="4" t="str">
        <f aca="false">Def_Sistemas_Conectores_Cabos!$A$22</f>
        <v>BPM de elétrons</v>
      </c>
      <c r="B1370" s="5" t="str">
        <f aca="false">Datas_Entregas!$A$2</f>
        <v>Booster/LTB</v>
      </c>
      <c r="C1370" s="6" t="n">
        <f aca="false" t="array" ref="C1370:C1370">INDEX(Datas_Entregas!$B$2:$B$100, MATCH(B1370, Datas_Entregas!$A$2:$A$100, 0), 1)</f>
        <v>43266</v>
      </c>
      <c r="D1370" s="5" t="str">
        <f aca="false">Def_Status_Montagem!$A$4</f>
        <v>Comprado / Esperando entrega</v>
      </c>
      <c r="E1370" s="4" t="str">
        <f aca="false">Def_Status_Montagem!$B$4</f>
        <v>Contratada (inclui etiqueta)</v>
      </c>
      <c r="F1370" s="7"/>
      <c r="G1370" s="8"/>
      <c r="H1370" s="7" t="str">
        <f aca="false" t="array" ref="H1370:H1370">INDEX(Def_Instancias_Equipamentos!$E$2:$E$4986, MATCH(K1370, Def_Instancias_Equipamentos!$D$2:$D$4986, 0), 1)</f>
        <v>IA-06RaBPM</v>
      </c>
      <c r="I1370" s="8" t="str">
        <f aca="false" t="array" ref="I1370:I1370">INDEX(Def_Instancias_Equipamentos!$E$2:$E$4986, MATCH(L1370, Def_Instancias_Equipamentos!$D$2:$D$4986, 0), 1)</f>
        <v>IA-06RaBPM</v>
      </c>
      <c r="J1370" s="8" t="str">
        <f aca="false">IF(H1370=I1370, "INTERNO", "EXTERNO")</f>
        <v>INTERNO</v>
      </c>
      <c r="K1370" s="9" t="str">
        <f aca="false">Def_Instancias_Equipamentos!$D$595</f>
        <v>BO-15U:DI-BPMRFFE</v>
      </c>
      <c r="L1370" s="4" t="str">
        <f aca="false">Def_Instancias_Equipamentos!$D$1197</f>
        <v>BO-15U:DI-FMCFastADC</v>
      </c>
      <c r="M1370" s="10" t="s">
        <v>170</v>
      </c>
      <c r="N1370" s="11" t="s">
        <v>145</v>
      </c>
      <c r="O1370" s="9" t="str">
        <f aca="false">Def_Sistemas_Conectores_Cabos!$B$7</f>
        <v>SMA 50-ohm</v>
      </c>
      <c r="P1370" s="4" t="str">
        <f aca="false">Def_Sistemas_Conectores_Cabos!$B$7</f>
        <v>SMA 50-ohm</v>
      </c>
      <c r="Q1370" s="8" t="str">
        <f aca="false">K1370&amp;"/"&amp;M1370&amp;CHAR(10)&amp;L1370&amp;"/"&amp;N1370</f>
        <v>BO-15U:DI-BPMRFFE/BI_OUT
BO-15U:DI-FMCFastADC/IN2</v>
      </c>
      <c r="R1370" s="18" t="n">
        <v>2</v>
      </c>
      <c r="S1370" s="18" t="n">
        <v>2</v>
      </c>
      <c r="T1370" s="15" t="str">
        <f aca="false">Def_Sistemas_Conectores_Cabos!$C$9</f>
        <v>RG316</v>
      </c>
      <c r="U1370" s="11" t="s">
        <v>169</v>
      </c>
      <c r="V1370" s="13"/>
    </row>
    <row r="1371" customFormat="false" ht="15.75" hidden="true" customHeight="true" outlineLevel="0" collapsed="false">
      <c r="A1371" s="4" t="str">
        <f aca="false">Def_Sistemas_Conectores_Cabos!$A$22</f>
        <v>BPM de elétrons</v>
      </c>
      <c r="B1371" s="5" t="str">
        <f aca="false">Datas_Entregas!$A$2</f>
        <v>Booster/LTB</v>
      </c>
      <c r="C1371" s="6" t="n">
        <f aca="false" t="array" ref="C1371:C1371">INDEX(Datas_Entregas!$B$2:$B$100, MATCH(B1371, Datas_Entregas!$A$2:$A$100, 0), 1)</f>
        <v>43266</v>
      </c>
      <c r="D1371" s="5" t="str">
        <f aca="false">Def_Status_Montagem!$A$4</f>
        <v>Comprado / Esperando entrega</v>
      </c>
      <c r="E1371" s="4" t="str">
        <f aca="false">Def_Status_Montagem!$B$4</f>
        <v>Contratada (inclui etiqueta)</v>
      </c>
      <c r="F1371" s="7"/>
      <c r="G1371" s="8"/>
      <c r="H1371" s="7" t="str">
        <f aca="false" t="array" ref="H1371:H1371">INDEX(Def_Instancias_Equipamentos!$E$2:$E$4986, MATCH(K1371, Def_Instancias_Equipamentos!$D$2:$D$4986, 0), 1)</f>
        <v>IA-06RaBPM</v>
      </c>
      <c r="I1371" s="8" t="str">
        <f aca="false" t="array" ref="I1371:I1371">INDEX(Def_Instancias_Equipamentos!$E$2:$E$4986, MATCH(L1371, Def_Instancias_Equipamentos!$D$2:$D$4986, 0), 1)</f>
        <v>IA-06RaBPM</v>
      </c>
      <c r="J1371" s="8" t="str">
        <f aca="false">IF(H1371=I1371, "INTERNO", "EXTERNO")</f>
        <v>INTERNO</v>
      </c>
      <c r="K1371" s="9" t="str">
        <f aca="false">Def_Instancias_Equipamentos!$D$595</f>
        <v>BO-15U:DI-BPMRFFE</v>
      </c>
      <c r="L1371" s="4" t="str">
        <f aca="false">Def_Instancias_Equipamentos!$D$1197</f>
        <v>BO-15U:DI-FMCFastADC</v>
      </c>
      <c r="M1371" s="10" t="s">
        <v>171</v>
      </c>
      <c r="N1371" s="11" t="s">
        <v>172</v>
      </c>
      <c r="O1371" s="9" t="str">
        <f aca="false">Def_Sistemas_Conectores_Cabos!$B$7</f>
        <v>SMA 50-ohm</v>
      </c>
      <c r="P1371" s="4" t="str">
        <f aca="false">Def_Sistemas_Conectores_Cabos!$B$7</f>
        <v>SMA 50-ohm</v>
      </c>
      <c r="Q1371" s="8" t="str">
        <f aca="false">K1371&amp;"/"&amp;M1371&amp;CHAR(10)&amp;L1371&amp;"/"&amp;N1371</f>
        <v>BO-15U:DI-BPMRFFE/TI_OUT
BO-15U:DI-FMCFastADC/IN3</v>
      </c>
      <c r="R1371" s="18" t="n">
        <v>2</v>
      </c>
      <c r="S1371" s="18" t="n">
        <v>2</v>
      </c>
      <c r="T1371" s="15" t="str">
        <f aca="false">Def_Sistemas_Conectores_Cabos!$C$9</f>
        <v>RG316</v>
      </c>
      <c r="U1371" s="11" t="s">
        <v>169</v>
      </c>
      <c r="V1371" s="13"/>
    </row>
    <row r="1372" customFormat="false" ht="15.75" hidden="true" customHeight="true" outlineLevel="0" collapsed="false">
      <c r="A1372" s="4" t="str">
        <f aca="false">Def_Sistemas_Conectores_Cabos!$A$22</f>
        <v>BPM de elétrons</v>
      </c>
      <c r="B1372" s="5" t="str">
        <f aca="false">Datas_Entregas!$A$2</f>
        <v>Booster/LTB</v>
      </c>
      <c r="C1372" s="6" t="n">
        <f aca="false" t="array" ref="C1372:C1372">INDEX(Datas_Entregas!$B$2:$B$100, MATCH(B1372, Datas_Entregas!$A$2:$A$100, 0), 1)</f>
        <v>43266</v>
      </c>
      <c r="D1372" s="5" t="str">
        <f aca="false">Def_Status_Montagem!$A$4</f>
        <v>Comprado / Esperando entrega</v>
      </c>
      <c r="E1372" s="4" t="str">
        <f aca="false">Def_Status_Montagem!$B$4</f>
        <v>Contratada (inclui etiqueta)</v>
      </c>
      <c r="F1372" s="7"/>
      <c r="G1372" s="8"/>
      <c r="H1372" s="7" t="str">
        <f aca="false" t="array" ref="H1372:H1372">INDEX(Def_Instancias_Equipamentos!$E$2:$E$4986, MATCH(K1372, Def_Instancias_Equipamentos!$D$2:$D$4986, 0), 1)</f>
        <v>IA-06RaBPM</v>
      </c>
      <c r="I1372" s="8" t="str">
        <f aca="false" t="array" ref="I1372:I1372">INDEX(Def_Instancias_Equipamentos!$E$2:$E$4986, MATCH(L1372, Def_Instancias_Equipamentos!$D$2:$D$4986, 0), 1)</f>
        <v>IA-06RaBPM</v>
      </c>
      <c r="J1372" s="8" t="str">
        <f aca="false">IF(H1372=I1372, "INTERNO", "EXTERNO")</f>
        <v>INTERNO</v>
      </c>
      <c r="K1372" s="9" t="str">
        <f aca="false">Def_Instancias_Equipamentos!$D$595</f>
        <v>BO-15U:DI-BPMRFFE</v>
      </c>
      <c r="L1372" s="4" t="str">
        <f aca="false">Def_Instancias_Equipamentos!$D$1197</f>
        <v>BO-15U:DI-FMCFastADC</v>
      </c>
      <c r="M1372" s="10" t="s">
        <v>173</v>
      </c>
      <c r="N1372" s="11" t="s">
        <v>174</v>
      </c>
      <c r="O1372" s="9" t="str">
        <f aca="false">Def_Sistemas_Conectores_Cabos!$B$7</f>
        <v>SMA 50-ohm</v>
      </c>
      <c r="P1372" s="4" t="str">
        <f aca="false">Def_Sistemas_Conectores_Cabos!$B$7</f>
        <v>SMA 50-ohm</v>
      </c>
      <c r="Q1372" s="8" t="str">
        <f aca="false">K1372&amp;"/"&amp;M1372&amp;CHAR(10)&amp;L1372&amp;"/"&amp;N1372</f>
        <v>BO-15U:DI-BPMRFFE/BO_OUT
BO-15U:DI-FMCFastADC/IN4</v>
      </c>
      <c r="R1372" s="18" t="n">
        <v>2</v>
      </c>
      <c r="S1372" s="18" t="n">
        <v>2</v>
      </c>
      <c r="T1372" s="15" t="str">
        <f aca="false">Def_Sistemas_Conectores_Cabos!$C$9</f>
        <v>RG316</v>
      </c>
      <c r="U1372" s="11" t="s">
        <v>169</v>
      </c>
      <c r="V1372" s="13"/>
    </row>
    <row r="1373" customFormat="false" ht="15.75" hidden="true" customHeight="true" outlineLevel="0" collapsed="false">
      <c r="A1373" s="4" t="str">
        <f aca="false">Def_Sistemas_Conectores_Cabos!$A$22</f>
        <v>BPM de elétrons</v>
      </c>
      <c r="B1373" s="5" t="str">
        <f aca="false">Datas_Entregas!$A$2</f>
        <v>Booster/LTB</v>
      </c>
      <c r="C1373" s="6" t="n">
        <f aca="false" t="array" ref="C1373:C1373">INDEX(Datas_Entregas!$B$2:$B$100, MATCH(B1373, Datas_Entregas!$A$2:$A$100, 0), 1)</f>
        <v>43266</v>
      </c>
      <c r="D1373" s="5" t="str">
        <f aca="false">Def_Status_Montagem!$A$4</f>
        <v>Comprado / Esperando entrega</v>
      </c>
      <c r="E1373" s="4" t="str">
        <f aca="false">Def_Status_Montagem!$B$4</f>
        <v>Contratada (inclui etiqueta)</v>
      </c>
      <c r="F1373" s="7"/>
      <c r="G1373" s="8"/>
      <c r="H1373" s="7" t="str">
        <f aca="false" t="array" ref="H1373:H1373">INDEX(Def_Instancias_Equipamentos!$E$2:$E$4986, MATCH(K1373, Def_Instancias_Equipamentos!$D$2:$D$4986, 0), 1)</f>
        <v>IA-06RaBPM</v>
      </c>
      <c r="I1373" s="8" t="str">
        <f aca="false" t="array" ref="I1373:I1373">INDEX(Def_Instancias_Equipamentos!$E$2:$E$4986, MATCH(L1373, Def_Instancias_Equipamentos!$D$2:$D$4986, 0), 1)</f>
        <v>IA-06RaBPM</v>
      </c>
      <c r="J1373" s="8" t="str">
        <f aca="false">IF(H1373=I1373, "INTERNO", "EXTERNO")</f>
        <v>INTERNO</v>
      </c>
      <c r="K1373" s="9" t="str">
        <f aca="false">Def_Instancias_Equipamentos!$D$595</f>
        <v>BO-15U:DI-BPMRFFE</v>
      </c>
      <c r="L1373" s="4" t="str">
        <f aca="false">Def_Instancias_Equipamentos!$D$1197</f>
        <v>BO-15U:DI-FMCFastADC</v>
      </c>
      <c r="M1373" s="10" t="s">
        <v>175</v>
      </c>
      <c r="N1373" s="11" t="s">
        <v>176</v>
      </c>
      <c r="O1373" s="9" t="str">
        <f aca="false">Def_Sistemas_Conectores_Cabos!$B$7</f>
        <v>SMA 50-ohm</v>
      </c>
      <c r="P1373" s="4" t="str">
        <f aca="false">Def_Sistemas_Conectores_Cabos!$B$26</f>
        <v>MMCX 50-ohm</v>
      </c>
      <c r="Q1373" s="8" t="str">
        <f aca="false">K1373&amp;"/"&amp;M1373&amp;CHAR(10)&amp;L1373&amp;"/"&amp;N1373</f>
        <v>BO-15U:DI-BPMRFFE/SW_IN
BO-15U:DI-FMCFastADC/TRIG</v>
      </c>
      <c r="R1373" s="18" t="n">
        <v>2</v>
      </c>
      <c r="S1373" s="18" t="n">
        <v>2</v>
      </c>
      <c r="T1373" s="15" t="str">
        <f aca="false">Def_Sistemas_Conectores_Cabos!$C$9</f>
        <v>RG316</v>
      </c>
      <c r="U1373" s="11" t="s">
        <v>169</v>
      </c>
      <c r="V1373" s="13"/>
    </row>
    <row r="1374" customFormat="false" ht="15.75" hidden="true" customHeight="true" outlineLevel="0" collapsed="false">
      <c r="A1374" s="4" t="str">
        <f aca="false">Def_Sistemas_Conectores_Cabos!$A$22</f>
        <v>BPM de elétrons</v>
      </c>
      <c r="B1374" s="5" t="str">
        <f aca="false">Datas_Entregas!$A$2</f>
        <v>Booster/LTB</v>
      </c>
      <c r="C1374" s="6" t="n">
        <f aca="false" t="array" ref="C1374:C1374">INDEX(Datas_Entregas!$B$2:$B$100, MATCH(B1374, Datas_Entregas!$A$2:$A$100, 0), 1)</f>
        <v>43266</v>
      </c>
      <c r="D1374" s="5" t="str">
        <f aca="false">Def_Status_Montagem!$A$4</f>
        <v>Comprado / Esperando entrega</v>
      </c>
      <c r="E1374" s="4" t="str">
        <f aca="false">Def_Status_Montagem!$B$4</f>
        <v>Contratada (inclui etiqueta)</v>
      </c>
      <c r="F1374" s="7"/>
      <c r="G1374" s="8"/>
      <c r="H1374" s="7" t="str">
        <f aca="false" t="array" ref="H1374:H1374">INDEX(Def_Instancias_Equipamentos!$E$2:$E$4986, MATCH(K1374, Def_Instancias_Equipamentos!$D$2:$D$4986, 0), 1)</f>
        <v>IA-07RaBPM</v>
      </c>
      <c r="I1374" s="8" t="str">
        <f aca="false" t="array" ref="I1374:I1374">INDEX(Def_Instancias_Equipamentos!$E$2:$E$4986, MATCH(L1374, Def_Instancias_Equipamentos!$D$2:$D$4986, 0), 1)</f>
        <v>IA-07RaBPM</v>
      </c>
      <c r="J1374" s="8" t="str">
        <f aca="false">IF(H1374=I1374, "INTERNO", "EXTERNO")</f>
        <v>INTERNO</v>
      </c>
      <c r="K1374" s="9" t="str">
        <f aca="false">Def_Instancias_Equipamentos!$D$596</f>
        <v>BO-16U:DI-BPMRFFE</v>
      </c>
      <c r="L1374" s="4" t="str">
        <f aca="false">Def_Instancias_Equipamentos!$D$1198</f>
        <v>BO-16U:DI-FMCFastADC</v>
      </c>
      <c r="M1374" s="10" t="s">
        <v>168</v>
      </c>
      <c r="N1374" s="11" t="s">
        <v>143</v>
      </c>
      <c r="O1374" s="9" t="str">
        <f aca="false">Def_Sistemas_Conectores_Cabos!$B$7</f>
        <v>SMA 50-ohm</v>
      </c>
      <c r="P1374" s="4" t="str">
        <f aca="false">Def_Sistemas_Conectores_Cabos!$B$7</f>
        <v>SMA 50-ohm</v>
      </c>
      <c r="Q1374" s="8" t="str">
        <f aca="false">K1374&amp;"/"&amp;M1374&amp;CHAR(10)&amp;L1374&amp;"/"&amp;N1374</f>
        <v>BO-16U:DI-BPMRFFE/TO_OUT
BO-16U:DI-FMCFastADC/IN1</v>
      </c>
      <c r="R1374" s="18" t="n">
        <v>2</v>
      </c>
      <c r="S1374" s="18" t="n">
        <v>2</v>
      </c>
      <c r="T1374" s="15" t="str">
        <f aca="false">Def_Sistemas_Conectores_Cabos!$C$9</f>
        <v>RG316</v>
      </c>
      <c r="U1374" s="11" t="s">
        <v>169</v>
      </c>
      <c r="V1374" s="13"/>
    </row>
    <row r="1375" customFormat="false" ht="15.75" hidden="true" customHeight="true" outlineLevel="0" collapsed="false">
      <c r="A1375" s="4" t="str">
        <f aca="false">Def_Sistemas_Conectores_Cabos!$A$22</f>
        <v>BPM de elétrons</v>
      </c>
      <c r="B1375" s="5" t="str">
        <f aca="false">Datas_Entregas!$A$2</f>
        <v>Booster/LTB</v>
      </c>
      <c r="C1375" s="6" t="n">
        <f aca="false" t="array" ref="C1375:C1375">INDEX(Datas_Entregas!$B$2:$B$100, MATCH(B1375, Datas_Entregas!$A$2:$A$100, 0), 1)</f>
        <v>43266</v>
      </c>
      <c r="D1375" s="5" t="str">
        <f aca="false">Def_Status_Montagem!$A$4</f>
        <v>Comprado / Esperando entrega</v>
      </c>
      <c r="E1375" s="4" t="str">
        <f aca="false">Def_Status_Montagem!$B$4</f>
        <v>Contratada (inclui etiqueta)</v>
      </c>
      <c r="F1375" s="7"/>
      <c r="G1375" s="8"/>
      <c r="H1375" s="7" t="str">
        <f aca="false" t="array" ref="H1375:H1375">INDEX(Def_Instancias_Equipamentos!$E$2:$E$4986, MATCH(K1375, Def_Instancias_Equipamentos!$D$2:$D$4986, 0), 1)</f>
        <v>IA-07RaBPM</v>
      </c>
      <c r="I1375" s="8" t="str">
        <f aca="false" t="array" ref="I1375:I1375">INDEX(Def_Instancias_Equipamentos!$E$2:$E$4986, MATCH(L1375, Def_Instancias_Equipamentos!$D$2:$D$4986, 0), 1)</f>
        <v>IA-07RaBPM</v>
      </c>
      <c r="J1375" s="8" t="str">
        <f aca="false">IF(H1375=I1375, "INTERNO", "EXTERNO")</f>
        <v>INTERNO</v>
      </c>
      <c r="K1375" s="9" t="str">
        <f aca="false">Def_Instancias_Equipamentos!$D$596</f>
        <v>BO-16U:DI-BPMRFFE</v>
      </c>
      <c r="L1375" s="4" t="str">
        <f aca="false">Def_Instancias_Equipamentos!$D$1198</f>
        <v>BO-16U:DI-FMCFastADC</v>
      </c>
      <c r="M1375" s="10" t="s">
        <v>170</v>
      </c>
      <c r="N1375" s="11" t="s">
        <v>145</v>
      </c>
      <c r="O1375" s="9" t="str">
        <f aca="false">Def_Sistemas_Conectores_Cabos!$B$7</f>
        <v>SMA 50-ohm</v>
      </c>
      <c r="P1375" s="4" t="str">
        <f aca="false">Def_Sistemas_Conectores_Cabos!$B$7</f>
        <v>SMA 50-ohm</v>
      </c>
      <c r="Q1375" s="8" t="str">
        <f aca="false">K1375&amp;"/"&amp;M1375&amp;CHAR(10)&amp;L1375&amp;"/"&amp;N1375</f>
        <v>BO-16U:DI-BPMRFFE/BI_OUT
BO-16U:DI-FMCFastADC/IN2</v>
      </c>
      <c r="R1375" s="18" t="n">
        <v>2</v>
      </c>
      <c r="S1375" s="18" t="n">
        <v>2</v>
      </c>
      <c r="T1375" s="15" t="str">
        <f aca="false">Def_Sistemas_Conectores_Cabos!$C$9</f>
        <v>RG316</v>
      </c>
      <c r="U1375" s="11" t="s">
        <v>169</v>
      </c>
      <c r="V1375" s="13"/>
    </row>
    <row r="1376" customFormat="false" ht="15.75" hidden="true" customHeight="true" outlineLevel="0" collapsed="false">
      <c r="A1376" s="4" t="str">
        <f aca="false">Def_Sistemas_Conectores_Cabos!$A$22</f>
        <v>BPM de elétrons</v>
      </c>
      <c r="B1376" s="5" t="str">
        <f aca="false">Datas_Entregas!$A$2</f>
        <v>Booster/LTB</v>
      </c>
      <c r="C1376" s="6" t="n">
        <f aca="false" t="array" ref="C1376:C1376">INDEX(Datas_Entregas!$B$2:$B$100, MATCH(B1376, Datas_Entregas!$A$2:$A$100, 0), 1)</f>
        <v>43266</v>
      </c>
      <c r="D1376" s="5" t="str">
        <f aca="false">Def_Status_Montagem!$A$4</f>
        <v>Comprado / Esperando entrega</v>
      </c>
      <c r="E1376" s="4" t="str">
        <f aca="false">Def_Status_Montagem!$B$4</f>
        <v>Contratada (inclui etiqueta)</v>
      </c>
      <c r="F1376" s="7"/>
      <c r="G1376" s="8"/>
      <c r="H1376" s="7" t="str">
        <f aca="false" t="array" ref="H1376:H1376">INDEX(Def_Instancias_Equipamentos!$E$2:$E$4986, MATCH(K1376, Def_Instancias_Equipamentos!$D$2:$D$4986, 0), 1)</f>
        <v>IA-07RaBPM</v>
      </c>
      <c r="I1376" s="8" t="str">
        <f aca="false" t="array" ref="I1376:I1376">INDEX(Def_Instancias_Equipamentos!$E$2:$E$4986, MATCH(L1376, Def_Instancias_Equipamentos!$D$2:$D$4986, 0), 1)</f>
        <v>IA-07RaBPM</v>
      </c>
      <c r="J1376" s="8" t="str">
        <f aca="false">IF(H1376=I1376, "INTERNO", "EXTERNO")</f>
        <v>INTERNO</v>
      </c>
      <c r="K1376" s="9" t="str">
        <f aca="false">Def_Instancias_Equipamentos!$D$596</f>
        <v>BO-16U:DI-BPMRFFE</v>
      </c>
      <c r="L1376" s="4" t="str">
        <f aca="false">Def_Instancias_Equipamentos!$D$1198</f>
        <v>BO-16U:DI-FMCFastADC</v>
      </c>
      <c r="M1376" s="10" t="s">
        <v>171</v>
      </c>
      <c r="N1376" s="11" t="s">
        <v>172</v>
      </c>
      <c r="O1376" s="9" t="str">
        <f aca="false">Def_Sistemas_Conectores_Cabos!$B$7</f>
        <v>SMA 50-ohm</v>
      </c>
      <c r="P1376" s="4" t="str">
        <f aca="false">Def_Sistemas_Conectores_Cabos!$B$7</f>
        <v>SMA 50-ohm</v>
      </c>
      <c r="Q1376" s="8" t="str">
        <f aca="false">K1376&amp;"/"&amp;M1376&amp;CHAR(10)&amp;L1376&amp;"/"&amp;N1376</f>
        <v>BO-16U:DI-BPMRFFE/TI_OUT
BO-16U:DI-FMCFastADC/IN3</v>
      </c>
      <c r="R1376" s="18" t="n">
        <v>2</v>
      </c>
      <c r="S1376" s="18" t="n">
        <v>2</v>
      </c>
      <c r="T1376" s="15" t="str">
        <f aca="false">Def_Sistemas_Conectores_Cabos!$C$9</f>
        <v>RG316</v>
      </c>
      <c r="U1376" s="11" t="s">
        <v>169</v>
      </c>
      <c r="V1376" s="13"/>
    </row>
    <row r="1377" customFormat="false" ht="15.75" hidden="true" customHeight="true" outlineLevel="0" collapsed="false">
      <c r="A1377" s="4" t="str">
        <f aca="false">Def_Sistemas_Conectores_Cabos!$A$22</f>
        <v>BPM de elétrons</v>
      </c>
      <c r="B1377" s="5" t="str">
        <f aca="false">Datas_Entregas!$A$2</f>
        <v>Booster/LTB</v>
      </c>
      <c r="C1377" s="6" t="n">
        <f aca="false" t="array" ref="C1377:C1377">INDEX(Datas_Entregas!$B$2:$B$100, MATCH(B1377, Datas_Entregas!$A$2:$A$100, 0), 1)</f>
        <v>43266</v>
      </c>
      <c r="D1377" s="5" t="str">
        <f aca="false">Def_Status_Montagem!$A$4</f>
        <v>Comprado / Esperando entrega</v>
      </c>
      <c r="E1377" s="4" t="str">
        <f aca="false">Def_Status_Montagem!$B$4</f>
        <v>Contratada (inclui etiqueta)</v>
      </c>
      <c r="F1377" s="7"/>
      <c r="G1377" s="8"/>
      <c r="H1377" s="7" t="str">
        <f aca="false" t="array" ref="H1377:H1377">INDEX(Def_Instancias_Equipamentos!$E$2:$E$4986, MATCH(K1377, Def_Instancias_Equipamentos!$D$2:$D$4986, 0), 1)</f>
        <v>IA-07RaBPM</v>
      </c>
      <c r="I1377" s="8" t="str">
        <f aca="false" t="array" ref="I1377:I1377">INDEX(Def_Instancias_Equipamentos!$E$2:$E$4986, MATCH(L1377, Def_Instancias_Equipamentos!$D$2:$D$4986, 0), 1)</f>
        <v>IA-07RaBPM</v>
      </c>
      <c r="J1377" s="8" t="str">
        <f aca="false">IF(H1377=I1377, "INTERNO", "EXTERNO")</f>
        <v>INTERNO</v>
      </c>
      <c r="K1377" s="9" t="str">
        <f aca="false">Def_Instancias_Equipamentos!$D$596</f>
        <v>BO-16U:DI-BPMRFFE</v>
      </c>
      <c r="L1377" s="4" t="str">
        <f aca="false">Def_Instancias_Equipamentos!$D$1198</f>
        <v>BO-16U:DI-FMCFastADC</v>
      </c>
      <c r="M1377" s="10" t="s">
        <v>173</v>
      </c>
      <c r="N1377" s="11" t="s">
        <v>174</v>
      </c>
      <c r="O1377" s="9" t="str">
        <f aca="false">Def_Sistemas_Conectores_Cabos!$B$7</f>
        <v>SMA 50-ohm</v>
      </c>
      <c r="P1377" s="4" t="str">
        <f aca="false">Def_Sistemas_Conectores_Cabos!$B$7</f>
        <v>SMA 50-ohm</v>
      </c>
      <c r="Q1377" s="8" t="str">
        <f aca="false">K1377&amp;"/"&amp;M1377&amp;CHAR(10)&amp;L1377&amp;"/"&amp;N1377</f>
        <v>BO-16U:DI-BPMRFFE/BO_OUT
BO-16U:DI-FMCFastADC/IN4</v>
      </c>
      <c r="R1377" s="18" t="n">
        <v>2</v>
      </c>
      <c r="S1377" s="18" t="n">
        <v>2</v>
      </c>
      <c r="T1377" s="15" t="str">
        <f aca="false">Def_Sistemas_Conectores_Cabos!$C$9</f>
        <v>RG316</v>
      </c>
      <c r="U1377" s="11" t="s">
        <v>169</v>
      </c>
      <c r="V1377" s="13"/>
    </row>
    <row r="1378" customFormat="false" ht="15.75" hidden="true" customHeight="true" outlineLevel="0" collapsed="false">
      <c r="A1378" s="4" t="str">
        <f aca="false">Def_Sistemas_Conectores_Cabos!$A$22</f>
        <v>BPM de elétrons</v>
      </c>
      <c r="B1378" s="5" t="str">
        <f aca="false">Datas_Entregas!$A$2</f>
        <v>Booster/LTB</v>
      </c>
      <c r="C1378" s="6" t="n">
        <f aca="false" t="array" ref="C1378:C1378">INDEX(Datas_Entregas!$B$2:$B$100, MATCH(B1378, Datas_Entregas!$A$2:$A$100, 0), 1)</f>
        <v>43266</v>
      </c>
      <c r="D1378" s="5" t="str">
        <f aca="false">Def_Status_Montagem!$A$4</f>
        <v>Comprado / Esperando entrega</v>
      </c>
      <c r="E1378" s="4" t="str">
        <f aca="false">Def_Status_Montagem!$B$4</f>
        <v>Contratada (inclui etiqueta)</v>
      </c>
      <c r="F1378" s="7"/>
      <c r="G1378" s="8"/>
      <c r="H1378" s="7" t="str">
        <f aca="false" t="array" ref="H1378:H1378">INDEX(Def_Instancias_Equipamentos!$E$2:$E$4986, MATCH(K1378, Def_Instancias_Equipamentos!$D$2:$D$4986, 0), 1)</f>
        <v>IA-07RaBPM</v>
      </c>
      <c r="I1378" s="8" t="str">
        <f aca="false" t="array" ref="I1378:I1378">INDEX(Def_Instancias_Equipamentos!$E$2:$E$4986, MATCH(L1378, Def_Instancias_Equipamentos!$D$2:$D$4986, 0), 1)</f>
        <v>IA-07RaBPM</v>
      </c>
      <c r="J1378" s="8" t="str">
        <f aca="false">IF(H1378=I1378, "INTERNO", "EXTERNO")</f>
        <v>INTERNO</v>
      </c>
      <c r="K1378" s="9" t="str">
        <f aca="false">Def_Instancias_Equipamentos!$D$596</f>
        <v>BO-16U:DI-BPMRFFE</v>
      </c>
      <c r="L1378" s="4" t="str">
        <f aca="false">Def_Instancias_Equipamentos!$D$1198</f>
        <v>BO-16U:DI-FMCFastADC</v>
      </c>
      <c r="M1378" s="10" t="s">
        <v>175</v>
      </c>
      <c r="N1378" s="11" t="s">
        <v>176</v>
      </c>
      <c r="O1378" s="9" t="str">
        <f aca="false">Def_Sistemas_Conectores_Cabos!$B$7</f>
        <v>SMA 50-ohm</v>
      </c>
      <c r="P1378" s="4" t="str">
        <f aca="false">Def_Sistemas_Conectores_Cabos!$B$26</f>
        <v>MMCX 50-ohm</v>
      </c>
      <c r="Q1378" s="8" t="str">
        <f aca="false">K1378&amp;"/"&amp;M1378&amp;CHAR(10)&amp;L1378&amp;"/"&amp;N1378</f>
        <v>BO-16U:DI-BPMRFFE/SW_IN
BO-16U:DI-FMCFastADC/TRIG</v>
      </c>
      <c r="R1378" s="18" t="n">
        <v>2</v>
      </c>
      <c r="S1378" s="18" t="n">
        <v>2</v>
      </c>
      <c r="T1378" s="15" t="str">
        <f aca="false">Def_Sistemas_Conectores_Cabos!$C$9</f>
        <v>RG316</v>
      </c>
      <c r="U1378" s="11" t="s">
        <v>169</v>
      </c>
      <c r="V1378" s="13"/>
    </row>
    <row r="1379" customFormat="false" ht="15.75" hidden="true" customHeight="true" outlineLevel="0" collapsed="false">
      <c r="A1379" s="4" t="str">
        <f aca="false">Def_Sistemas_Conectores_Cabos!$A$22</f>
        <v>BPM de elétrons</v>
      </c>
      <c r="B1379" s="5" t="str">
        <f aca="false">Datas_Entregas!$A$2</f>
        <v>Booster/LTB</v>
      </c>
      <c r="C1379" s="6" t="n">
        <f aca="false" t="array" ref="C1379:C1379">INDEX(Datas_Entregas!$B$2:$B$100, MATCH(B1379, Datas_Entregas!$A$2:$A$100, 0), 1)</f>
        <v>43266</v>
      </c>
      <c r="D1379" s="5" t="str">
        <f aca="false">Def_Status_Montagem!$A$4</f>
        <v>Comprado / Esperando entrega</v>
      </c>
      <c r="E1379" s="4" t="str">
        <f aca="false">Def_Status_Montagem!$B$4</f>
        <v>Contratada (inclui etiqueta)</v>
      </c>
      <c r="F1379" s="7"/>
      <c r="G1379" s="8"/>
      <c r="H1379" s="7" t="str">
        <f aca="false" t="array" ref="H1379:H1379">INDEX(Def_Instancias_Equipamentos!$E$2:$E$4986, MATCH(K1379, Def_Instancias_Equipamentos!$D$2:$D$4986, 0), 1)</f>
        <v>IA-07RaBPM</v>
      </c>
      <c r="I1379" s="8" t="str">
        <f aca="false" t="array" ref="I1379:I1379">INDEX(Def_Instancias_Equipamentos!$E$2:$E$4986, MATCH(L1379, Def_Instancias_Equipamentos!$D$2:$D$4986, 0), 1)</f>
        <v>IA-07RaBPM</v>
      </c>
      <c r="J1379" s="8" t="str">
        <f aca="false">IF(H1379=I1379, "INTERNO", "EXTERNO")</f>
        <v>INTERNO</v>
      </c>
      <c r="K1379" s="9" t="str">
        <f aca="false">Def_Instancias_Equipamentos!$D$597</f>
        <v>BO-17U:DI-BPMRFFE</v>
      </c>
      <c r="L1379" s="4" t="str">
        <f aca="false">Def_Instancias_Equipamentos!$D$1199</f>
        <v>BO-17U:DI-FMCFastADC</v>
      </c>
      <c r="M1379" s="10" t="s">
        <v>168</v>
      </c>
      <c r="N1379" s="11" t="s">
        <v>143</v>
      </c>
      <c r="O1379" s="9" t="str">
        <f aca="false">Def_Sistemas_Conectores_Cabos!$B$7</f>
        <v>SMA 50-ohm</v>
      </c>
      <c r="P1379" s="4" t="str">
        <f aca="false">Def_Sistemas_Conectores_Cabos!$B$7</f>
        <v>SMA 50-ohm</v>
      </c>
      <c r="Q1379" s="8" t="str">
        <f aca="false">K1379&amp;"/"&amp;M1379&amp;CHAR(10)&amp;L1379&amp;"/"&amp;N1379</f>
        <v>BO-17U:DI-BPMRFFE/TO_OUT
BO-17U:DI-FMCFastADC/IN1</v>
      </c>
      <c r="R1379" s="18" t="n">
        <v>2</v>
      </c>
      <c r="S1379" s="18" t="n">
        <v>2</v>
      </c>
      <c r="T1379" s="15" t="str">
        <f aca="false">Def_Sistemas_Conectores_Cabos!$C$9</f>
        <v>RG316</v>
      </c>
      <c r="U1379" s="11" t="s">
        <v>169</v>
      </c>
      <c r="V1379" s="13"/>
    </row>
    <row r="1380" customFormat="false" ht="15.75" hidden="true" customHeight="true" outlineLevel="0" collapsed="false">
      <c r="A1380" s="4" t="str">
        <f aca="false">Def_Sistemas_Conectores_Cabos!$A$22</f>
        <v>BPM de elétrons</v>
      </c>
      <c r="B1380" s="5" t="str">
        <f aca="false">Datas_Entregas!$A$2</f>
        <v>Booster/LTB</v>
      </c>
      <c r="C1380" s="6" t="n">
        <f aca="false" t="array" ref="C1380:C1380">INDEX(Datas_Entregas!$B$2:$B$100, MATCH(B1380, Datas_Entregas!$A$2:$A$100, 0), 1)</f>
        <v>43266</v>
      </c>
      <c r="D1380" s="5" t="str">
        <f aca="false">Def_Status_Montagem!$A$4</f>
        <v>Comprado / Esperando entrega</v>
      </c>
      <c r="E1380" s="4" t="str">
        <f aca="false">Def_Status_Montagem!$B$4</f>
        <v>Contratada (inclui etiqueta)</v>
      </c>
      <c r="F1380" s="7"/>
      <c r="G1380" s="8"/>
      <c r="H1380" s="7" t="str">
        <f aca="false" t="array" ref="H1380:H1380">INDEX(Def_Instancias_Equipamentos!$E$2:$E$4986, MATCH(K1380, Def_Instancias_Equipamentos!$D$2:$D$4986, 0), 1)</f>
        <v>IA-07RaBPM</v>
      </c>
      <c r="I1380" s="8" t="str">
        <f aca="false" t="array" ref="I1380:I1380">INDEX(Def_Instancias_Equipamentos!$E$2:$E$4986, MATCH(L1380, Def_Instancias_Equipamentos!$D$2:$D$4986, 0), 1)</f>
        <v>IA-07RaBPM</v>
      </c>
      <c r="J1380" s="8" t="str">
        <f aca="false">IF(H1380=I1380, "INTERNO", "EXTERNO")</f>
        <v>INTERNO</v>
      </c>
      <c r="K1380" s="9" t="str">
        <f aca="false">Def_Instancias_Equipamentos!$D$597</f>
        <v>BO-17U:DI-BPMRFFE</v>
      </c>
      <c r="L1380" s="4" t="str">
        <f aca="false">Def_Instancias_Equipamentos!$D$1199</f>
        <v>BO-17U:DI-FMCFastADC</v>
      </c>
      <c r="M1380" s="10" t="s">
        <v>170</v>
      </c>
      <c r="N1380" s="11" t="s">
        <v>145</v>
      </c>
      <c r="O1380" s="9" t="str">
        <f aca="false">Def_Sistemas_Conectores_Cabos!$B$7</f>
        <v>SMA 50-ohm</v>
      </c>
      <c r="P1380" s="4" t="str">
        <f aca="false">Def_Sistemas_Conectores_Cabos!$B$7</f>
        <v>SMA 50-ohm</v>
      </c>
      <c r="Q1380" s="8" t="str">
        <f aca="false">K1380&amp;"/"&amp;M1380&amp;CHAR(10)&amp;L1380&amp;"/"&amp;N1380</f>
        <v>BO-17U:DI-BPMRFFE/BI_OUT
BO-17U:DI-FMCFastADC/IN2</v>
      </c>
      <c r="R1380" s="18" t="n">
        <v>2</v>
      </c>
      <c r="S1380" s="18" t="n">
        <v>2</v>
      </c>
      <c r="T1380" s="15" t="str">
        <f aca="false">Def_Sistemas_Conectores_Cabos!$C$9</f>
        <v>RG316</v>
      </c>
      <c r="U1380" s="11" t="s">
        <v>169</v>
      </c>
      <c r="V1380" s="13"/>
    </row>
    <row r="1381" customFormat="false" ht="15.75" hidden="true" customHeight="true" outlineLevel="0" collapsed="false">
      <c r="A1381" s="4" t="str">
        <f aca="false">Def_Sistemas_Conectores_Cabos!$A$22</f>
        <v>BPM de elétrons</v>
      </c>
      <c r="B1381" s="5" t="str">
        <f aca="false">Datas_Entregas!$A$2</f>
        <v>Booster/LTB</v>
      </c>
      <c r="C1381" s="6" t="n">
        <f aca="false" t="array" ref="C1381:C1381">INDEX(Datas_Entregas!$B$2:$B$100, MATCH(B1381, Datas_Entregas!$A$2:$A$100, 0), 1)</f>
        <v>43266</v>
      </c>
      <c r="D1381" s="5" t="str">
        <f aca="false">Def_Status_Montagem!$A$4</f>
        <v>Comprado / Esperando entrega</v>
      </c>
      <c r="E1381" s="4" t="str">
        <f aca="false">Def_Status_Montagem!$B$4</f>
        <v>Contratada (inclui etiqueta)</v>
      </c>
      <c r="F1381" s="7"/>
      <c r="G1381" s="8"/>
      <c r="H1381" s="7" t="str">
        <f aca="false" t="array" ref="H1381:H1381">INDEX(Def_Instancias_Equipamentos!$E$2:$E$4986, MATCH(K1381, Def_Instancias_Equipamentos!$D$2:$D$4986, 0), 1)</f>
        <v>IA-07RaBPM</v>
      </c>
      <c r="I1381" s="8" t="str">
        <f aca="false" t="array" ref="I1381:I1381">INDEX(Def_Instancias_Equipamentos!$E$2:$E$4986, MATCH(L1381, Def_Instancias_Equipamentos!$D$2:$D$4986, 0), 1)</f>
        <v>IA-07RaBPM</v>
      </c>
      <c r="J1381" s="8" t="str">
        <f aca="false">IF(H1381=I1381, "INTERNO", "EXTERNO")</f>
        <v>INTERNO</v>
      </c>
      <c r="K1381" s="9" t="str">
        <f aca="false">Def_Instancias_Equipamentos!$D$597</f>
        <v>BO-17U:DI-BPMRFFE</v>
      </c>
      <c r="L1381" s="4" t="str">
        <f aca="false">Def_Instancias_Equipamentos!$D$1199</f>
        <v>BO-17U:DI-FMCFastADC</v>
      </c>
      <c r="M1381" s="10" t="s">
        <v>171</v>
      </c>
      <c r="N1381" s="11" t="s">
        <v>172</v>
      </c>
      <c r="O1381" s="9" t="str">
        <f aca="false">Def_Sistemas_Conectores_Cabos!$B$7</f>
        <v>SMA 50-ohm</v>
      </c>
      <c r="P1381" s="4" t="str">
        <f aca="false">Def_Sistemas_Conectores_Cabos!$B$7</f>
        <v>SMA 50-ohm</v>
      </c>
      <c r="Q1381" s="8" t="str">
        <f aca="false">K1381&amp;"/"&amp;M1381&amp;CHAR(10)&amp;L1381&amp;"/"&amp;N1381</f>
        <v>BO-17U:DI-BPMRFFE/TI_OUT
BO-17U:DI-FMCFastADC/IN3</v>
      </c>
      <c r="R1381" s="18" t="n">
        <v>2</v>
      </c>
      <c r="S1381" s="18" t="n">
        <v>2</v>
      </c>
      <c r="T1381" s="15" t="str">
        <f aca="false">Def_Sistemas_Conectores_Cabos!$C$9</f>
        <v>RG316</v>
      </c>
      <c r="U1381" s="11" t="s">
        <v>169</v>
      </c>
      <c r="V1381" s="13"/>
    </row>
    <row r="1382" customFormat="false" ht="15.75" hidden="true" customHeight="true" outlineLevel="0" collapsed="false">
      <c r="A1382" s="4" t="str">
        <f aca="false">Def_Sistemas_Conectores_Cabos!$A$22</f>
        <v>BPM de elétrons</v>
      </c>
      <c r="B1382" s="5" t="str">
        <f aca="false">Datas_Entregas!$A$2</f>
        <v>Booster/LTB</v>
      </c>
      <c r="C1382" s="6" t="n">
        <f aca="false" t="array" ref="C1382:C1382">INDEX(Datas_Entregas!$B$2:$B$100, MATCH(B1382, Datas_Entregas!$A$2:$A$100, 0), 1)</f>
        <v>43266</v>
      </c>
      <c r="D1382" s="5" t="str">
        <f aca="false">Def_Status_Montagem!$A$4</f>
        <v>Comprado / Esperando entrega</v>
      </c>
      <c r="E1382" s="4" t="str">
        <f aca="false">Def_Status_Montagem!$B$4</f>
        <v>Contratada (inclui etiqueta)</v>
      </c>
      <c r="F1382" s="7"/>
      <c r="G1382" s="8"/>
      <c r="H1382" s="7" t="str">
        <f aca="false" t="array" ref="H1382:H1382">INDEX(Def_Instancias_Equipamentos!$E$2:$E$4986, MATCH(K1382, Def_Instancias_Equipamentos!$D$2:$D$4986, 0), 1)</f>
        <v>IA-07RaBPM</v>
      </c>
      <c r="I1382" s="8" t="str">
        <f aca="false" t="array" ref="I1382:I1382">INDEX(Def_Instancias_Equipamentos!$E$2:$E$4986, MATCH(L1382, Def_Instancias_Equipamentos!$D$2:$D$4986, 0), 1)</f>
        <v>IA-07RaBPM</v>
      </c>
      <c r="J1382" s="8" t="str">
        <f aca="false">IF(H1382=I1382, "INTERNO", "EXTERNO")</f>
        <v>INTERNO</v>
      </c>
      <c r="K1382" s="9" t="str">
        <f aca="false">Def_Instancias_Equipamentos!$D$597</f>
        <v>BO-17U:DI-BPMRFFE</v>
      </c>
      <c r="L1382" s="4" t="str">
        <f aca="false">Def_Instancias_Equipamentos!$D$1199</f>
        <v>BO-17U:DI-FMCFastADC</v>
      </c>
      <c r="M1382" s="10" t="s">
        <v>173</v>
      </c>
      <c r="N1382" s="11" t="s">
        <v>174</v>
      </c>
      <c r="O1382" s="9" t="str">
        <f aca="false">Def_Sistemas_Conectores_Cabos!$B$7</f>
        <v>SMA 50-ohm</v>
      </c>
      <c r="P1382" s="4" t="str">
        <f aca="false">Def_Sistemas_Conectores_Cabos!$B$7</f>
        <v>SMA 50-ohm</v>
      </c>
      <c r="Q1382" s="8" t="str">
        <f aca="false">K1382&amp;"/"&amp;M1382&amp;CHAR(10)&amp;L1382&amp;"/"&amp;N1382</f>
        <v>BO-17U:DI-BPMRFFE/BO_OUT
BO-17U:DI-FMCFastADC/IN4</v>
      </c>
      <c r="R1382" s="18" t="n">
        <v>2</v>
      </c>
      <c r="S1382" s="18" t="n">
        <v>2</v>
      </c>
      <c r="T1382" s="15" t="str">
        <f aca="false">Def_Sistemas_Conectores_Cabos!$C$9</f>
        <v>RG316</v>
      </c>
      <c r="U1382" s="11" t="s">
        <v>169</v>
      </c>
      <c r="V1382" s="13"/>
    </row>
    <row r="1383" customFormat="false" ht="15.75" hidden="true" customHeight="true" outlineLevel="0" collapsed="false">
      <c r="A1383" s="4" t="str">
        <f aca="false">Def_Sistemas_Conectores_Cabos!$A$22</f>
        <v>BPM de elétrons</v>
      </c>
      <c r="B1383" s="5" t="str">
        <f aca="false">Datas_Entregas!$A$2</f>
        <v>Booster/LTB</v>
      </c>
      <c r="C1383" s="6" t="n">
        <f aca="false" t="array" ref="C1383:C1383">INDEX(Datas_Entregas!$B$2:$B$100, MATCH(B1383, Datas_Entregas!$A$2:$A$100, 0), 1)</f>
        <v>43266</v>
      </c>
      <c r="D1383" s="5" t="str">
        <f aca="false">Def_Status_Montagem!$A$4</f>
        <v>Comprado / Esperando entrega</v>
      </c>
      <c r="E1383" s="4" t="str">
        <f aca="false">Def_Status_Montagem!$B$4</f>
        <v>Contratada (inclui etiqueta)</v>
      </c>
      <c r="F1383" s="7"/>
      <c r="G1383" s="8"/>
      <c r="H1383" s="7" t="str">
        <f aca="false" t="array" ref="H1383:H1383">INDEX(Def_Instancias_Equipamentos!$E$2:$E$4986, MATCH(K1383, Def_Instancias_Equipamentos!$D$2:$D$4986, 0), 1)</f>
        <v>IA-07RaBPM</v>
      </c>
      <c r="I1383" s="8" t="str">
        <f aca="false" t="array" ref="I1383:I1383">INDEX(Def_Instancias_Equipamentos!$E$2:$E$4986, MATCH(L1383, Def_Instancias_Equipamentos!$D$2:$D$4986, 0), 1)</f>
        <v>IA-07RaBPM</v>
      </c>
      <c r="J1383" s="8" t="str">
        <f aca="false">IF(H1383=I1383, "INTERNO", "EXTERNO")</f>
        <v>INTERNO</v>
      </c>
      <c r="K1383" s="9" t="str">
        <f aca="false">Def_Instancias_Equipamentos!$D$597</f>
        <v>BO-17U:DI-BPMRFFE</v>
      </c>
      <c r="L1383" s="4" t="str">
        <f aca="false">Def_Instancias_Equipamentos!$D$1199</f>
        <v>BO-17U:DI-FMCFastADC</v>
      </c>
      <c r="M1383" s="10" t="s">
        <v>175</v>
      </c>
      <c r="N1383" s="11" t="s">
        <v>176</v>
      </c>
      <c r="O1383" s="9" t="str">
        <f aca="false">Def_Sistemas_Conectores_Cabos!$B$7</f>
        <v>SMA 50-ohm</v>
      </c>
      <c r="P1383" s="4" t="str">
        <f aca="false">Def_Sistemas_Conectores_Cabos!$B$26</f>
        <v>MMCX 50-ohm</v>
      </c>
      <c r="Q1383" s="8" t="str">
        <f aca="false">K1383&amp;"/"&amp;M1383&amp;CHAR(10)&amp;L1383&amp;"/"&amp;N1383</f>
        <v>BO-17U:DI-BPMRFFE/SW_IN
BO-17U:DI-FMCFastADC/TRIG</v>
      </c>
      <c r="R1383" s="18" t="n">
        <v>2</v>
      </c>
      <c r="S1383" s="18" t="n">
        <v>2</v>
      </c>
      <c r="T1383" s="15" t="str">
        <f aca="false">Def_Sistemas_Conectores_Cabos!$C$9</f>
        <v>RG316</v>
      </c>
      <c r="U1383" s="11" t="s">
        <v>169</v>
      </c>
      <c r="V1383" s="13"/>
    </row>
    <row r="1384" customFormat="false" ht="15.75" hidden="true" customHeight="true" outlineLevel="0" collapsed="false">
      <c r="A1384" s="4" t="str">
        <f aca="false">Def_Sistemas_Conectores_Cabos!$A$22</f>
        <v>BPM de elétrons</v>
      </c>
      <c r="B1384" s="5" t="str">
        <f aca="false">Datas_Entregas!$A$2</f>
        <v>Booster/LTB</v>
      </c>
      <c r="C1384" s="6" t="n">
        <f aca="false" t="array" ref="C1384:C1384">INDEX(Datas_Entregas!$B$2:$B$100, MATCH(B1384, Datas_Entregas!$A$2:$A$100, 0), 1)</f>
        <v>43266</v>
      </c>
      <c r="D1384" s="5" t="str">
        <f aca="false">Def_Status_Montagem!$A$4</f>
        <v>Comprado / Esperando entrega</v>
      </c>
      <c r="E1384" s="4" t="str">
        <f aca="false">Def_Status_Montagem!$B$4</f>
        <v>Contratada (inclui etiqueta)</v>
      </c>
      <c r="F1384" s="7"/>
      <c r="G1384" s="8"/>
      <c r="H1384" s="7" t="str">
        <f aca="false" t="array" ref="H1384:H1384">INDEX(Def_Instancias_Equipamentos!$E$2:$E$4986, MATCH(K1384, Def_Instancias_Equipamentos!$D$2:$D$4986, 0), 1)</f>
        <v>IA-08RaBPM</v>
      </c>
      <c r="I1384" s="8" t="str">
        <f aca="false" t="array" ref="I1384:I1384">INDEX(Def_Instancias_Equipamentos!$E$2:$E$4986, MATCH(L1384, Def_Instancias_Equipamentos!$D$2:$D$4986, 0), 1)</f>
        <v>IA-08RaBPM</v>
      </c>
      <c r="J1384" s="8" t="str">
        <f aca="false">IF(H1384=I1384, "INTERNO", "EXTERNO")</f>
        <v>INTERNO</v>
      </c>
      <c r="K1384" s="9" t="str">
        <f aca="false">Def_Instancias_Equipamentos!$D$598</f>
        <v>BO-18U:DI-BPMRFFE</v>
      </c>
      <c r="L1384" s="4" t="str">
        <f aca="false">Def_Instancias_Equipamentos!$D$1200</f>
        <v>BO-18U:DI-FMCFastADC</v>
      </c>
      <c r="M1384" s="10" t="s">
        <v>168</v>
      </c>
      <c r="N1384" s="11" t="s">
        <v>143</v>
      </c>
      <c r="O1384" s="9" t="str">
        <f aca="false">Def_Sistemas_Conectores_Cabos!$B$7</f>
        <v>SMA 50-ohm</v>
      </c>
      <c r="P1384" s="4" t="str">
        <f aca="false">Def_Sistemas_Conectores_Cabos!$B$7</f>
        <v>SMA 50-ohm</v>
      </c>
      <c r="Q1384" s="8" t="str">
        <f aca="false">K1384&amp;"/"&amp;M1384&amp;CHAR(10)&amp;L1384&amp;"/"&amp;N1384</f>
        <v>BO-18U:DI-BPMRFFE/TO_OUT
BO-18U:DI-FMCFastADC/IN1</v>
      </c>
      <c r="R1384" s="18" t="n">
        <v>2</v>
      </c>
      <c r="S1384" s="18" t="n">
        <v>2</v>
      </c>
      <c r="T1384" s="15" t="str">
        <f aca="false">Def_Sistemas_Conectores_Cabos!$C$9</f>
        <v>RG316</v>
      </c>
      <c r="U1384" s="11" t="s">
        <v>169</v>
      </c>
      <c r="V1384" s="13"/>
    </row>
    <row r="1385" customFormat="false" ht="15.75" hidden="true" customHeight="true" outlineLevel="0" collapsed="false">
      <c r="A1385" s="4" t="str">
        <f aca="false">Def_Sistemas_Conectores_Cabos!$A$22</f>
        <v>BPM de elétrons</v>
      </c>
      <c r="B1385" s="5" t="str">
        <f aca="false">Datas_Entregas!$A$2</f>
        <v>Booster/LTB</v>
      </c>
      <c r="C1385" s="6" t="n">
        <f aca="false" t="array" ref="C1385:C1385">INDEX(Datas_Entregas!$B$2:$B$100, MATCH(B1385, Datas_Entregas!$A$2:$A$100, 0), 1)</f>
        <v>43266</v>
      </c>
      <c r="D1385" s="5" t="str">
        <f aca="false">Def_Status_Montagem!$A$4</f>
        <v>Comprado / Esperando entrega</v>
      </c>
      <c r="E1385" s="4" t="str">
        <f aca="false">Def_Status_Montagem!$B$4</f>
        <v>Contratada (inclui etiqueta)</v>
      </c>
      <c r="F1385" s="7"/>
      <c r="G1385" s="8"/>
      <c r="H1385" s="7" t="str">
        <f aca="false" t="array" ref="H1385:H1385">INDEX(Def_Instancias_Equipamentos!$E$2:$E$4986, MATCH(K1385, Def_Instancias_Equipamentos!$D$2:$D$4986, 0), 1)</f>
        <v>IA-08RaBPM</v>
      </c>
      <c r="I1385" s="8" t="str">
        <f aca="false" t="array" ref="I1385:I1385">INDEX(Def_Instancias_Equipamentos!$E$2:$E$4986, MATCH(L1385, Def_Instancias_Equipamentos!$D$2:$D$4986, 0), 1)</f>
        <v>IA-08RaBPM</v>
      </c>
      <c r="J1385" s="8" t="str">
        <f aca="false">IF(H1385=I1385, "INTERNO", "EXTERNO")</f>
        <v>INTERNO</v>
      </c>
      <c r="K1385" s="9" t="str">
        <f aca="false">Def_Instancias_Equipamentos!$D$598</f>
        <v>BO-18U:DI-BPMRFFE</v>
      </c>
      <c r="L1385" s="4" t="str">
        <f aca="false">Def_Instancias_Equipamentos!$D$1200</f>
        <v>BO-18U:DI-FMCFastADC</v>
      </c>
      <c r="M1385" s="10" t="s">
        <v>170</v>
      </c>
      <c r="N1385" s="11" t="s">
        <v>145</v>
      </c>
      <c r="O1385" s="9" t="str">
        <f aca="false">Def_Sistemas_Conectores_Cabos!$B$7</f>
        <v>SMA 50-ohm</v>
      </c>
      <c r="P1385" s="4" t="str">
        <f aca="false">Def_Sistemas_Conectores_Cabos!$B$7</f>
        <v>SMA 50-ohm</v>
      </c>
      <c r="Q1385" s="8" t="str">
        <f aca="false">K1385&amp;"/"&amp;M1385&amp;CHAR(10)&amp;L1385&amp;"/"&amp;N1385</f>
        <v>BO-18U:DI-BPMRFFE/BI_OUT
BO-18U:DI-FMCFastADC/IN2</v>
      </c>
      <c r="R1385" s="18" t="n">
        <v>2</v>
      </c>
      <c r="S1385" s="18" t="n">
        <v>2</v>
      </c>
      <c r="T1385" s="15" t="str">
        <f aca="false">Def_Sistemas_Conectores_Cabos!$C$9</f>
        <v>RG316</v>
      </c>
      <c r="U1385" s="11" t="s">
        <v>169</v>
      </c>
      <c r="V1385" s="13"/>
    </row>
    <row r="1386" customFormat="false" ht="15.75" hidden="true" customHeight="true" outlineLevel="0" collapsed="false">
      <c r="A1386" s="4" t="str">
        <f aca="false">Def_Sistemas_Conectores_Cabos!$A$22</f>
        <v>BPM de elétrons</v>
      </c>
      <c r="B1386" s="5" t="str">
        <f aca="false">Datas_Entregas!$A$2</f>
        <v>Booster/LTB</v>
      </c>
      <c r="C1386" s="6" t="n">
        <f aca="false" t="array" ref="C1386:C1386">INDEX(Datas_Entregas!$B$2:$B$100, MATCH(B1386, Datas_Entregas!$A$2:$A$100, 0), 1)</f>
        <v>43266</v>
      </c>
      <c r="D1386" s="5" t="str">
        <f aca="false">Def_Status_Montagem!$A$4</f>
        <v>Comprado / Esperando entrega</v>
      </c>
      <c r="E1386" s="4" t="str">
        <f aca="false">Def_Status_Montagem!$B$4</f>
        <v>Contratada (inclui etiqueta)</v>
      </c>
      <c r="F1386" s="7"/>
      <c r="G1386" s="8"/>
      <c r="H1386" s="7" t="str">
        <f aca="false" t="array" ref="H1386:H1386">INDEX(Def_Instancias_Equipamentos!$E$2:$E$4986, MATCH(K1386, Def_Instancias_Equipamentos!$D$2:$D$4986, 0), 1)</f>
        <v>IA-08RaBPM</v>
      </c>
      <c r="I1386" s="8" t="str">
        <f aca="false" t="array" ref="I1386:I1386">INDEX(Def_Instancias_Equipamentos!$E$2:$E$4986, MATCH(L1386, Def_Instancias_Equipamentos!$D$2:$D$4986, 0), 1)</f>
        <v>IA-08RaBPM</v>
      </c>
      <c r="J1386" s="8" t="str">
        <f aca="false">IF(H1386=I1386, "INTERNO", "EXTERNO")</f>
        <v>INTERNO</v>
      </c>
      <c r="K1386" s="9" t="str">
        <f aca="false">Def_Instancias_Equipamentos!$D$598</f>
        <v>BO-18U:DI-BPMRFFE</v>
      </c>
      <c r="L1386" s="4" t="str">
        <f aca="false">Def_Instancias_Equipamentos!$D$1200</f>
        <v>BO-18U:DI-FMCFastADC</v>
      </c>
      <c r="M1386" s="10" t="s">
        <v>171</v>
      </c>
      <c r="N1386" s="11" t="s">
        <v>172</v>
      </c>
      <c r="O1386" s="9" t="str">
        <f aca="false">Def_Sistemas_Conectores_Cabos!$B$7</f>
        <v>SMA 50-ohm</v>
      </c>
      <c r="P1386" s="4" t="str">
        <f aca="false">Def_Sistemas_Conectores_Cabos!$B$7</f>
        <v>SMA 50-ohm</v>
      </c>
      <c r="Q1386" s="8" t="str">
        <f aca="false">K1386&amp;"/"&amp;M1386&amp;CHAR(10)&amp;L1386&amp;"/"&amp;N1386</f>
        <v>BO-18U:DI-BPMRFFE/TI_OUT
BO-18U:DI-FMCFastADC/IN3</v>
      </c>
      <c r="R1386" s="18" t="n">
        <v>2</v>
      </c>
      <c r="S1386" s="18" t="n">
        <v>2</v>
      </c>
      <c r="T1386" s="15" t="str">
        <f aca="false">Def_Sistemas_Conectores_Cabos!$C$9</f>
        <v>RG316</v>
      </c>
      <c r="U1386" s="11" t="s">
        <v>169</v>
      </c>
      <c r="V1386" s="13"/>
    </row>
    <row r="1387" customFormat="false" ht="15.75" hidden="true" customHeight="true" outlineLevel="0" collapsed="false">
      <c r="A1387" s="4" t="str">
        <f aca="false">Def_Sistemas_Conectores_Cabos!$A$22</f>
        <v>BPM de elétrons</v>
      </c>
      <c r="B1387" s="5" t="str">
        <f aca="false">Datas_Entregas!$A$2</f>
        <v>Booster/LTB</v>
      </c>
      <c r="C1387" s="6" t="n">
        <f aca="false" t="array" ref="C1387:C1387">INDEX(Datas_Entregas!$B$2:$B$100, MATCH(B1387, Datas_Entregas!$A$2:$A$100, 0), 1)</f>
        <v>43266</v>
      </c>
      <c r="D1387" s="5" t="str">
        <f aca="false">Def_Status_Montagem!$A$4</f>
        <v>Comprado / Esperando entrega</v>
      </c>
      <c r="E1387" s="4" t="str">
        <f aca="false">Def_Status_Montagem!$B$4</f>
        <v>Contratada (inclui etiqueta)</v>
      </c>
      <c r="F1387" s="7"/>
      <c r="G1387" s="8"/>
      <c r="H1387" s="7" t="str">
        <f aca="false" t="array" ref="H1387:H1387">INDEX(Def_Instancias_Equipamentos!$E$2:$E$4986, MATCH(K1387, Def_Instancias_Equipamentos!$D$2:$D$4986, 0), 1)</f>
        <v>IA-08RaBPM</v>
      </c>
      <c r="I1387" s="8" t="str">
        <f aca="false" t="array" ref="I1387:I1387">INDEX(Def_Instancias_Equipamentos!$E$2:$E$4986, MATCH(L1387, Def_Instancias_Equipamentos!$D$2:$D$4986, 0), 1)</f>
        <v>IA-08RaBPM</v>
      </c>
      <c r="J1387" s="8" t="str">
        <f aca="false">IF(H1387=I1387, "INTERNO", "EXTERNO")</f>
        <v>INTERNO</v>
      </c>
      <c r="K1387" s="9" t="str">
        <f aca="false">Def_Instancias_Equipamentos!$D$598</f>
        <v>BO-18U:DI-BPMRFFE</v>
      </c>
      <c r="L1387" s="4" t="str">
        <f aca="false">Def_Instancias_Equipamentos!$D$1200</f>
        <v>BO-18U:DI-FMCFastADC</v>
      </c>
      <c r="M1387" s="10" t="s">
        <v>173</v>
      </c>
      <c r="N1387" s="11" t="s">
        <v>174</v>
      </c>
      <c r="O1387" s="9" t="str">
        <f aca="false">Def_Sistemas_Conectores_Cabos!$B$7</f>
        <v>SMA 50-ohm</v>
      </c>
      <c r="P1387" s="4" t="str">
        <f aca="false">Def_Sistemas_Conectores_Cabos!$B$7</f>
        <v>SMA 50-ohm</v>
      </c>
      <c r="Q1387" s="8" t="str">
        <f aca="false">K1387&amp;"/"&amp;M1387&amp;CHAR(10)&amp;L1387&amp;"/"&amp;N1387</f>
        <v>BO-18U:DI-BPMRFFE/BO_OUT
BO-18U:DI-FMCFastADC/IN4</v>
      </c>
      <c r="R1387" s="18" t="n">
        <v>2</v>
      </c>
      <c r="S1387" s="18" t="n">
        <v>2</v>
      </c>
      <c r="T1387" s="15" t="str">
        <f aca="false">Def_Sistemas_Conectores_Cabos!$C$9</f>
        <v>RG316</v>
      </c>
      <c r="U1387" s="11" t="s">
        <v>169</v>
      </c>
      <c r="V1387" s="13"/>
    </row>
    <row r="1388" customFormat="false" ht="15.75" hidden="true" customHeight="true" outlineLevel="0" collapsed="false">
      <c r="A1388" s="4" t="str">
        <f aca="false">Def_Sistemas_Conectores_Cabos!$A$22</f>
        <v>BPM de elétrons</v>
      </c>
      <c r="B1388" s="5" t="str">
        <f aca="false">Datas_Entregas!$A$2</f>
        <v>Booster/LTB</v>
      </c>
      <c r="C1388" s="6" t="n">
        <f aca="false" t="array" ref="C1388:C1388">INDEX(Datas_Entregas!$B$2:$B$100, MATCH(B1388, Datas_Entregas!$A$2:$A$100, 0), 1)</f>
        <v>43266</v>
      </c>
      <c r="D1388" s="5" t="str">
        <f aca="false">Def_Status_Montagem!$A$4</f>
        <v>Comprado / Esperando entrega</v>
      </c>
      <c r="E1388" s="4" t="str">
        <f aca="false">Def_Status_Montagem!$B$4</f>
        <v>Contratada (inclui etiqueta)</v>
      </c>
      <c r="F1388" s="7"/>
      <c r="G1388" s="8"/>
      <c r="H1388" s="7" t="str">
        <f aca="false" t="array" ref="H1388:H1388">INDEX(Def_Instancias_Equipamentos!$E$2:$E$4986, MATCH(K1388, Def_Instancias_Equipamentos!$D$2:$D$4986, 0), 1)</f>
        <v>IA-08RaBPM</v>
      </c>
      <c r="I1388" s="8" t="str">
        <f aca="false" t="array" ref="I1388:I1388">INDEX(Def_Instancias_Equipamentos!$E$2:$E$4986, MATCH(L1388, Def_Instancias_Equipamentos!$D$2:$D$4986, 0), 1)</f>
        <v>IA-08RaBPM</v>
      </c>
      <c r="J1388" s="8" t="str">
        <f aca="false">IF(H1388=I1388, "INTERNO", "EXTERNO")</f>
        <v>INTERNO</v>
      </c>
      <c r="K1388" s="9" t="str">
        <f aca="false">Def_Instancias_Equipamentos!$D$598</f>
        <v>BO-18U:DI-BPMRFFE</v>
      </c>
      <c r="L1388" s="4" t="str">
        <f aca="false">Def_Instancias_Equipamentos!$D$1200</f>
        <v>BO-18U:DI-FMCFastADC</v>
      </c>
      <c r="M1388" s="10" t="s">
        <v>175</v>
      </c>
      <c r="N1388" s="11" t="s">
        <v>176</v>
      </c>
      <c r="O1388" s="9" t="str">
        <f aca="false">Def_Sistemas_Conectores_Cabos!$B$7</f>
        <v>SMA 50-ohm</v>
      </c>
      <c r="P1388" s="4" t="str">
        <f aca="false">Def_Sistemas_Conectores_Cabos!$B$26</f>
        <v>MMCX 50-ohm</v>
      </c>
      <c r="Q1388" s="8" t="str">
        <f aca="false">K1388&amp;"/"&amp;M1388&amp;CHAR(10)&amp;L1388&amp;"/"&amp;N1388</f>
        <v>BO-18U:DI-BPMRFFE/SW_IN
BO-18U:DI-FMCFastADC/TRIG</v>
      </c>
      <c r="R1388" s="18" t="n">
        <v>2</v>
      </c>
      <c r="S1388" s="18" t="n">
        <v>2</v>
      </c>
      <c r="T1388" s="15" t="str">
        <f aca="false">Def_Sistemas_Conectores_Cabos!$C$9</f>
        <v>RG316</v>
      </c>
      <c r="U1388" s="11" t="s">
        <v>169</v>
      </c>
      <c r="V1388" s="13"/>
    </row>
    <row r="1389" customFormat="false" ht="15.75" hidden="true" customHeight="true" outlineLevel="0" collapsed="false">
      <c r="A1389" s="4" t="str">
        <f aca="false">Def_Sistemas_Conectores_Cabos!$A$22</f>
        <v>BPM de elétrons</v>
      </c>
      <c r="B1389" s="5" t="str">
        <f aca="false">Datas_Entregas!$A$2</f>
        <v>Booster/LTB</v>
      </c>
      <c r="C1389" s="6" t="n">
        <f aca="false" t="array" ref="C1389:C1389">INDEX(Datas_Entregas!$B$2:$B$100, MATCH(B1389, Datas_Entregas!$A$2:$A$100, 0), 1)</f>
        <v>43266</v>
      </c>
      <c r="D1389" s="5" t="str">
        <f aca="false">Def_Status_Montagem!$A$4</f>
        <v>Comprado / Esperando entrega</v>
      </c>
      <c r="E1389" s="4" t="str">
        <f aca="false">Def_Status_Montagem!$B$4</f>
        <v>Contratada (inclui etiqueta)</v>
      </c>
      <c r="F1389" s="7"/>
      <c r="G1389" s="8"/>
      <c r="H1389" s="7" t="str">
        <f aca="false" t="array" ref="H1389:H1389">INDEX(Def_Instancias_Equipamentos!$E$2:$E$4986, MATCH(K1389, Def_Instancias_Equipamentos!$D$2:$D$4986, 0), 1)</f>
        <v>IA-08RaBPM</v>
      </c>
      <c r="I1389" s="8" t="str">
        <f aca="false" t="array" ref="I1389:I1389">INDEX(Def_Instancias_Equipamentos!$E$2:$E$4986, MATCH(L1389, Def_Instancias_Equipamentos!$D$2:$D$4986, 0), 1)</f>
        <v>IA-08RaBPM</v>
      </c>
      <c r="J1389" s="8" t="str">
        <f aca="false">IF(H1389=I1389, "INTERNO", "EXTERNO")</f>
        <v>INTERNO</v>
      </c>
      <c r="K1389" s="9" t="str">
        <f aca="false">Def_Instancias_Equipamentos!$D$599</f>
        <v>BO-19U:DI-BPMRFFE</v>
      </c>
      <c r="L1389" s="4" t="str">
        <f aca="false">Def_Instancias_Equipamentos!$D$1201</f>
        <v>BO-19U:DI-FMCFastADC</v>
      </c>
      <c r="M1389" s="10" t="s">
        <v>168</v>
      </c>
      <c r="N1389" s="11" t="s">
        <v>143</v>
      </c>
      <c r="O1389" s="9" t="str">
        <f aca="false">Def_Sistemas_Conectores_Cabos!$B$7</f>
        <v>SMA 50-ohm</v>
      </c>
      <c r="P1389" s="4" t="str">
        <f aca="false">Def_Sistemas_Conectores_Cabos!$B$7</f>
        <v>SMA 50-ohm</v>
      </c>
      <c r="Q1389" s="8" t="str">
        <f aca="false">K1389&amp;"/"&amp;M1389&amp;CHAR(10)&amp;L1389&amp;"/"&amp;N1389</f>
        <v>BO-19U:DI-BPMRFFE/TO_OUT
BO-19U:DI-FMCFastADC/IN1</v>
      </c>
      <c r="R1389" s="18" t="n">
        <v>2</v>
      </c>
      <c r="S1389" s="18" t="n">
        <v>2</v>
      </c>
      <c r="T1389" s="15" t="str">
        <f aca="false">Def_Sistemas_Conectores_Cabos!$C$9</f>
        <v>RG316</v>
      </c>
      <c r="U1389" s="11" t="s">
        <v>169</v>
      </c>
      <c r="V1389" s="13"/>
    </row>
    <row r="1390" customFormat="false" ht="15.75" hidden="true" customHeight="true" outlineLevel="0" collapsed="false">
      <c r="A1390" s="4" t="str">
        <f aca="false">Def_Sistemas_Conectores_Cabos!$A$22</f>
        <v>BPM de elétrons</v>
      </c>
      <c r="B1390" s="5" t="str">
        <f aca="false">Datas_Entregas!$A$2</f>
        <v>Booster/LTB</v>
      </c>
      <c r="C1390" s="6" t="n">
        <f aca="false" t="array" ref="C1390:C1390">INDEX(Datas_Entregas!$B$2:$B$100, MATCH(B1390, Datas_Entregas!$A$2:$A$100, 0), 1)</f>
        <v>43266</v>
      </c>
      <c r="D1390" s="5" t="str">
        <f aca="false">Def_Status_Montagem!$A$4</f>
        <v>Comprado / Esperando entrega</v>
      </c>
      <c r="E1390" s="4" t="str">
        <f aca="false">Def_Status_Montagem!$B$4</f>
        <v>Contratada (inclui etiqueta)</v>
      </c>
      <c r="F1390" s="7"/>
      <c r="G1390" s="8"/>
      <c r="H1390" s="7" t="str">
        <f aca="false" t="array" ref="H1390:H1390">INDEX(Def_Instancias_Equipamentos!$E$2:$E$4986, MATCH(K1390, Def_Instancias_Equipamentos!$D$2:$D$4986, 0), 1)</f>
        <v>IA-08RaBPM</v>
      </c>
      <c r="I1390" s="8" t="str">
        <f aca="false" t="array" ref="I1390:I1390">INDEX(Def_Instancias_Equipamentos!$E$2:$E$4986, MATCH(L1390, Def_Instancias_Equipamentos!$D$2:$D$4986, 0), 1)</f>
        <v>IA-08RaBPM</v>
      </c>
      <c r="J1390" s="8" t="str">
        <f aca="false">IF(H1390=I1390, "INTERNO", "EXTERNO")</f>
        <v>INTERNO</v>
      </c>
      <c r="K1390" s="9" t="str">
        <f aca="false">Def_Instancias_Equipamentos!$D$599</f>
        <v>BO-19U:DI-BPMRFFE</v>
      </c>
      <c r="L1390" s="4" t="str">
        <f aca="false">Def_Instancias_Equipamentos!$D$1201</f>
        <v>BO-19U:DI-FMCFastADC</v>
      </c>
      <c r="M1390" s="10" t="s">
        <v>170</v>
      </c>
      <c r="N1390" s="11" t="s">
        <v>145</v>
      </c>
      <c r="O1390" s="9" t="str">
        <f aca="false">Def_Sistemas_Conectores_Cabos!$B$7</f>
        <v>SMA 50-ohm</v>
      </c>
      <c r="P1390" s="4" t="str">
        <f aca="false">Def_Sistemas_Conectores_Cabos!$B$7</f>
        <v>SMA 50-ohm</v>
      </c>
      <c r="Q1390" s="8" t="str">
        <f aca="false">K1390&amp;"/"&amp;M1390&amp;CHAR(10)&amp;L1390&amp;"/"&amp;N1390</f>
        <v>BO-19U:DI-BPMRFFE/BI_OUT
BO-19U:DI-FMCFastADC/IN2</v>
      </c>
      <c r="R1390" s="18" t="n">
        <v>2</v>
      </c>
      <c r="S1390" s="18" t="n">
        <v>2</v>
      </c>
      <c r="T1390" s="15" t="str">
        <f aca="false">Def_Sistemas_Conectores_Cabos!$C$9</f>
        <v>RG316</v>
      </c>
      <c r="U1390" s="11" t="s">
        <v>169</v>
      </c>
      <c r="V1390" s="13"/>
    </row>
    <row r="1391" customFormat="false" ht="15.75" hidden="true" customHeight="true" outlineLevel="0" collapsed="false">
      <c r="A1391" s="4" t="str">
        <f aca="false">Def_Sistemas_Conectores_Cabos!$A$22</f>
        <v>BPM de elétrons</v>
      </c>
      <c r="B1391" s="5" t="str">
        <f aca="false">Datas_Entregas!$A$2</f>
        <v>Booster/LTB</v>
      </c>
      <c r="C1391" s="6" t="n">
        <f aca="false" t="array" ref="C1391:C1391">INDEX(Datas_Entregas!$B$2:$B$100, MATCH(B1391, Datas_Entregas!$A$2:$A$100, 0), 1)</f>
        <v>43266</v>
      </c>
      <c r="D1391" s="5" t="str">
        <f aca="false">Def_Status_Montagem!$A$4</f>
        <v>Comprado / Esperando entrega</v>
      </c>
      <c r="E1391" s="4" t="str">
        <f aca="false">Def_Status_Montagem!$B$4</f>
        <v>Contratada (inclui etiqueta)</v>
      </c>
      <c r="F1391" s="7"/>
      <c r="G1391" s="8"/>
      <c r="H1391" s="7" t="str">
        <f aca="false" t="array" ref="H1391:H1391">INDEX(Def_Instancias_Equipamentos!$E$2:$E$4986, MATCH(K1391, Def_Instancias_Equipamentos!$D$2:$D$4986, 0), 1)</f>
        <v>IA-08RaBPM</v>
      </c>
      <c r="I1391" s="8" t="str">
        <f aca="false" t="array" ref="I1391:I1391">INDEX(Def_Instancias_Equipamentos!$E$2:$E$4986, MATCH(L1391, Def_Instancias_Equipamentos!$D$2:$D$4986, 0), 1)</f>
        <v>IA-08RaBPM</v>
      </c>
      <c r="J1391" s="8" t="str">
        <f aca="false">IF(H1391=I1391, "INTERNO", "EXTERNO")</f>
        <v>INTERNO</v>
      </c>
      <c r="K1391" s="9" t="str">
        <f aca="false">Def_Instancias_Equipamentos!$D$599</f>
        <v>BO-19U:DI-BPMRFFE</v>
      </c>
      <c r="L1391" s="4" t="str">
        <f aca="false">Def_Instancias_Equipamentos!$D$1201</f>
        <v>BO-19U:DI-FMCFastADC</v>
      </c>
      <c r="M1391" s="10" t="s">
        <v>171</v>
      </c>
      <c r="N1391" s="11" t="s">
        <v>172</v>
      </c>
      <c r="O1391" s="9" t="str">
        <f aca="false">Def_Sistemas_Conectores_Cabos!$B$7</f>
        <v>SMA 50-ohm</v>
      </c>
      <c r="P1391" s="4" t="str">
        <f aca="false">Def_Sistemas_Conectores_Cabos!$B$7</f>
        <v>SMA 50-ohm</v>
      </c>
      <c r="Q1391" s="8" t="str">
        <f aca="false">K1391&amp;"/"&amp;M1391&amp;CHAR(10)&amp;L1391&amp;"/"&amp;N1391</f>
        <v>BO-19U:DI-BPMRFFE/TI_OUT
BO-19U:DI-FMCFastADC/IN3</v>
      </c>
      <c r="R1391" s="18" t="n">
        <v>2</v>
      </c>
      <c r="S1391" s="18" t="n">
        <v>2</v>
      </c>
      <c r="T1391" s="15" t="str">
        <f aca="false">Def_Sistemas_Conectores_Cabos!$C$9</f>
        <v>RG316</v>
      </c>
      <c r="U1391" s="11" t="s">
        <v>169</v>
      </c>
      <c r="V1391" s="13"/>
    </row>
    <row r="1392" customFormat="false" ht="15.75" hidden="true" customHeight="true" outlineLevel="0" collapsed="false">
      <c r="A1392" s="4" t="str">
        <f aca="false">Def_Sistemas_Conectores_Cabos!$A$22</f>
        <v>BPM de elétrons</v>
      </c>
      <c r="B1392" s="5" t="str">
        <f aca="false">Datas_Entregas!$A$2</f>
        <v>Booster/LTB</v>
      </c>
      <c r="C1392" s="6" t="n">
        <f aca="false" t="array" ref="C1392:C1392">INDEX(Datas_Entregas!$B$2:$B$100, MATCH(B1392, Datas_Entregas!$A$2:$A$100, 0), 1)</f>
        <v>43266</v>
      </c>
      <c r="D1392" s="5" t="str">
        <f aca="false">Def_Status_Montagem!$A$4</f>
        <v>Comprado / Esperando entrega</v>
      </c>
      <c r="E1392" s="4" t="str">
        <f aca="false">Def_Status_Montagem!$B$4</f>
        <v>Contratada (inclui etiqueta)</v>
      </c>
      <c r="F1392" s="7"/>
      <c r="G1392" s="8"/>
      <c r="H1392" s="7" t="str">
        <f aca="false" t="array" ref="H1392:H1392">INDEX(Def_Instancias_Equipamentos!$E$2:$E$4986, MATCH(K1392, Def_Instancias_Equipamentos!$D$2:$D$4986, 0), 1)</f>
        <v>IA-08RaBPM</v>
      </c>
      <c r="I1392" s="8" t="str">
        <f aca="false" t="array" ref="I1392:I1392">INDEX(Def_Instancias_Equipamentos!$E$2:$E$4986, MATCH(L1392, Def_Instancias_Equipamentos!$D$2:$D$4986, 0), 1)</f>
        <v>IA-08RaBPM</v>
      </c>
      <c r="J1392" s="8" t="str">
        <f aca="false">IF(H1392=I1392, "INTERNO", "EXTERNO")</f>
        <v>INTERNO</v>
      </c>
      <c r="K1392" s="9" t="str">
        <f aca="false">Def_Instancias_Equipamentos!$D$599</f>
        <v>BO-19U:DI-BPMRFFE</v>
      </c>
      <c r="L1392" s="4" t="str">
        <f aca="false">Def_Instancias_Equipamentos!$D$1201</f>
        <v>BO-19U:DI-FMCFastADC</v>
      </c>
      <c r="M1392" s="10" t="s">
        <v>173</v>
      </c>
      <c r="N1392" s="11" t="s">
        <v>174</v>
      </c>
      <c r="O1392" s="9" t="str">
        <f aca="false">Def_Sistemas_Conectores_Cabos!$B$7</f>
        <v>SMA 50-ohm</v>
      </c>
      <c r="P1392" s="4" t="str">
        <f aca="false">Def_Sistemas_Conectores_Cabos!$B$7</f>
        <v>SMA 50-ohm</v>
      </c>
      <c r="Q1392" s="8" t="str">
        <f aca="false">K1392&amp;"/"&amp;M1392&amp;CHAR(10)&amp;L1392&amp;"/"&amp;N1392</f>
        <v>BO-19U:DI-BPMRFFE/BO_OUT
BO-19U:DI-FMCFastADC/IN4</v>
      </c>
      <c r="R1392" s="18" t="n">
        <v>2</v>
      </c>
      <c r="S1392" s="18" t="n">
        <v>2</v>
      </c>
      <c r="T1392" s="15" t="str">
        <f aca="false">Def_Sistemas_Conectores_Cabos!$C$9</f>
        <v>RG316</v>
      </c>
      <c r="U1392" s="11" t="s">
        <v>169</v>
      </c>
      <c r="V1392" s="13"/>
    </row>
    <row r="1393" customFormat="false" ht="15.75" hidden="true" customHeight="true" outlineLevel="0" collapsed="false">
      <c r="A1393" s="4" t="str">
        <f aca="false">Def_Sistemas_Conectores_Cabos!$A$22</f>
        <v>BPM de elétrons</v>
      </c>
      <c r="B1393" s="5" t="str">
        <f aca="false">Datas_Entregas!$A$2</f>
        <v>Booster/LTB</v>
      </c>
      <c r="C1393" s="6" t="n">
        <f aca="false" t="array" ref="C1393:C1393">INDEX(Datas_Entregas!$B$2:$B$100, MATCH(B1393, Datas_Entregas!$A$2:$A$100, 0), 1)</f>
        <v>43266</v>
      </c>
      <c r="D1393" s="5" t="str">
        <f aca="false">Def_Status_Montagem!$A$4</f>
        <v>Comprado / Esperando entrega</v>
      </c>
      <c r="E1393" s="4" t="str">
        <f aca="false">Def_Status_Montagem!$B$4</f>
        <v>Contratada (inclui etiqueta)</v>
      </c>
      <c r="F1393" s="7"/>
      <c r="G1393" s="8"/>
      <c r="H1393" s="7" t="str">
        <f aca="false" t="array" ref="H1393:H1393">INDEX(Def_Instancias_Equipamentos!$E$2:$E$4986, MATCH(K1393, Def_Instancias_Equipamentos!$D$2:$D$4986, 0), 1)</f>
        <v>IA-08RaBPM</v>
      </c>
      <c r="I1393" s="8" t="str">
        <f aca="false" t="array" ref="I1393:I1393">INDEX(Def_Instancias_Equipamentos!$E$2:$E$4986, MATCH(L1393, Def_Instancias_Equipamentos!$D$2:$D$4986, 0), 1)</f>
        <v>IA-08RaBPM</v>
      </c>
      <c r="J1393" s="8" t="str">
        <f aca="false">IF(H1393=I1393, "INTERNO", "EXTERNO")</f>
        <v>INTERNO</v>
      </c>
      <c r="K1393" s="9" t="str">
        <f aca="false">Def_Instancias_Equipamentos!$D$599</f>
        <v>BO-19U:DI-BPMRFFE</v>
      </c>
      <c r="L1393" s="4" t="str">
        <f aca="false">Def_Instancias_Equipamentos!$D$1201</f>
        <v>BO-19U:DI-FMCFastADC</v>
      </c>
      <c r="M1393" s="10" t="s">
        <v>175</v>
      </c>
      <c r="N1393" s="11" t="s">
        <v>176</v>
      </c>
      <c r="O1393" s="9" t="str">
        <f aca="false">Def_Sistemas_Conectores_Cabos!$B$7</f>
        <v>SMA 50-ohm</v>
      </c>
      <c r="P1393" s="4" t="str">
        <f aca="false">Def_Sistemas_Conectores_Cabos!$B$26</f>
        <v>MMCX 50-ohm</v>
      </c>
      <c r="Q1393" s="8" t="str">
        <f aca="false">K1393&amp;"/"&amp;M1393&amp;CHAR(10)&amp;L1393&amp;"/"&amp;N1393</f>
        <v>BO-19U:DI-BPMRFFE/SW_IN
BO-19U:DI-FMCFastADC/TRIG</v>
      </c>
      <c r="R1393" s="18" t="n">
        <v>2</v>
      </c>
      <c r="S1393" s="18" t="n">
        <v>2</v>
      </c>
      <c r="T1393" s="15" t="str">
        <f aca="false">Def_Sistemas_Conectores_Cabos!$C$9</f>
        <v>RG316</v>
      </c>
      <c r="U1393" s="11" t="s">
        <v>169</v>
      </c>
      <c r="V1393" s="13"/>
    </row>
    <row r="1394" customFormat="false" ht="15.75" hidden="true" customHeight="true" outlineLevel="0" collapsed="false">
      <c r="A1394" s="4" t="str">
        <f aca="false">Def_Sistemas_Conectores_Cabos!$A$22</f>
        <v>BPM de elétrons</v>
      </c>
      <c r="B1394" s="5" t="str">
        <f aca="false">Datas_Entregas!$A$2</f>
        <v>Booster/LTB</v>
      </c>
      <c r="C1394" s="6" t="n">
        <f aca="false" t="array" ref="C1394:C1394">INDEX(Datas_Entregas!$B$2:$B$100, MATCH(B1394, Datas_Entregas!$A$2:$A$100, 0), 1)</f>
        <v>43266</v>
      </c>
      <c r="D1394" s="5" t="str">
        <f aca="false">Def_Status_Montagem!$A$4</f>
        <v>Comprado / Esperando entrega</v>
      </c>
      <c r="E1394" s="4" t="str">
        <f aca="false">Def_Status_Montagem!$B$4</f>
        <v>Contratada (inclui etiqueta)</v>
      </c>
      <c r="F1394" s="7"/>
      <c r="G1394" s="8"/>
      <c r="H1394" s="7" t="str">
        <f aca="false" t="array" ref="H1394:H1394">INDEX(Def_Instancias_Equipamentos!$E$2:$E$4986, MATCH(K1394, Def_Instancias_Equipamentos!$D$2:$D$4986, 0), 1)</f>
        <v>IA-08RaBPM</v>
      </c>
      <c r="I1394" s="8" t="str">
        <f aca="false" t="array" ref="I1394:I1394">INDEX(Def_Instancias_Equipamentos!$E$2:$E$4986, MATCH(L1394, Def_Instancias_Equipamentos!$D$2:$D$4986, 0), 1)</f>
        <v>IA-08RaBPM</v>
      </c>
      <c r="J1394" s="8" t="str">
        <f aca="false">IF(H1394=I1394, "INTERNO", "EXTERNO")</f>
        <v>INTERNO</v>
      </c>
      <c r="K1394" s="9" t="str">
        <f aca="false">Def_Instancias_Equipamentos!$D$600</f>
        <v>BO-20U:DI-BPMRFFE</v>
      </c>
      <c r="L1394" s="4" t="str">
        <f aca="false">Def_Instancias_Equipamentos!$D$1202</f>
        <v>BO-20U:DI-FMCFastADC</v>
      </c>
      <c r="M1394" s="10" t="s">
        <v>168</v>
      </c>
      <c r="N1394" s="11" t="s">
        <v>143</v>
      </c>
      <c r="O1394" s="9" t="str">
        <f aca="false">Def_Sistemas_Conectores_Cabos!$B$7</f>
        <v>SMA 50-ohm</v>
      </c>
      <c r="P1394" s="4" t="str">
        <f aca="false">Def_Sistemas_Conectores_Cabos!$B$7</f>
        <v>SMA 50-ohm</v>
      </c>
      <c r="Q1394" s="8" t="str">
        <f aca="false">K1394&amp;"/"&amp;M1394&amp;CHAR(10)&amp;L1394&amp;"/"&amp;N1394</f>
        <v>BO-20U:DI-BPMRFFE/TO_OUT
BO-20U:DI-FMCFastADC/IN1</v>
      </c>
      <c r="R1394" s="18" t="n">
        <v>2</v>
      </c>
      <c r="S1394" s="18" t="n">
        <v>2</v>
      </c>
      <c r="T1394" s="15" t="str">
        <f aca="false">Def_Sistemas_Conectores_Cabos!$C$9</f>
        <v>RG316</v>
      </c>
      <c r="U1394" s="11" t="s">
        <v>169</v>
      </c>
      <c r="V1394" s="13"/>
    </row>
    <row r="1395" customFormat="false" ht="15.75" hidden="true" customHeight="true" outlineLevel="0" collapsed="false">
      <c r="A1395" s="4" t="str">
        <f aca="false">Def_Sistemas_Conectores_Cabos!$A$22</f>
        <v>BPM de elétrons</v>
      </c>
      <c r="B1395" s="5" t="str">
        <f aca="false">Datas_Entregas!$A$2</f>
        <v>Booster/LTB</v>
      </c>
      <c r="C1395" s="6" t="n">
        <f aca="false" t="array" ref="C1395:C1395">INDEX(Datas_Entregas!$B$2:$B$100, MATCH(B1395, Datas_Entregas!$A$2:$A$100, 0), 1)</f>
        <v>43266</v>
      </c>
      <c r="D1395" s="5" t="str">
        <f aca="false">Def_Status_Montagem!$A$4</f>
        <v>Comprado / Esperando entrega</v>
      </c>
      <c r="E1395" s="4" t="str">
        <f aca="false">Def_Status_Montagem!$B$4</f>
        <v>Contratada (inclui etiqueta)</v>
      </c>
      <c r="F1395" s="7"/>
      <c r="G1395" s="8"/>
      <c r="H1395" s="7" t="str">
        <f aca="false" t="array" ref="H1395:H1395">INDEX(Def_Instancias_Equipamentos!$E$2:$E$4986, MATCH(K1395, Def_Instancias_Equipamentos!$D$2:$D$4986, 0), 1)</f>
        <v>IA-08RaBPM</v>
      </c>
      <c r="I1395" s="8" t="str">
        <f aca="false" t="array" ref="I1395:I1395">INDEX(Def_Instancias_Equipamentos!$E$2:$E$4986, MATCH(L1395, Def_Instancias_Equipamentos!$D$2:$D$4986, 0), 1)</f>
        <v>IA-08RaBPM</v>
      </c>
      <c r="J1395" s="8" t="str">
        <f aca="false">IF(H1395=I1395, "INTERNO", "EXTERNO")</f>
        <v>INTERNO</v>
      </c>
      <c r="K1395" s="9" t="str">
        <f aca="false">Def_Instancias_Equipamentos!$D$600</f>
        <v>BO-20U:DI-BPMRFFE</v>
      </c>
      <c r="L1395" s="4" t="str">
        <f aca="false">Def_Instancias_Equipamentos!$D$1202</f>
        <v>BO-20U:DI-FMCFastADC</v>
      </c>
      <c r="M1395" s="10" t="s">
        <v>170</v>
      </c>
      <c r="N1395" s="11" t="s">
        <v>145</v>
      </c>
      <c r="O1395" s="9" t="str">
        <f aca="false">Def_Sistemas_Conectores_Cabos!$B$7</f>
        <v>SMA 50-ohm</v>
      </c>
      <c r="P1395" s="4" t="str">
        <f aca="false">Def_Sistemas_Conectores_Cabos!$B$7</f>
        <v>SMA 50-ohm</v>
      </c>
      <c r="Q1395" s="8" t="str">
        <f aca="false">K1395&amp;"/"&amp;M1395&amp;CHAR(10)&amp;L1395&amp;"/"&amp;N1395</f>
        <v>BO-20U:DI-BPMRFFE/BI_OUT
BO-20U:DI-FMCFastADC/IN2</v>
      </c>
      <c r="R1395" s="18" t="n">
        <v>2</v>
      </c>
      <c r="S1395" s="18" t="n">
        <v>2</v>
      </c>
      <c r="T1395" s="15" t="str">
        <f aca="false">Def_Sistemas_Conectores_Cabos!$C$9</f>
        <v>RG316</v>
      </c>
      <c r="U1395" s="11" t="s">
        <v>169</v>
      </c>
      <c r="V1395" s="13"/>
    </row>
    <row r="1396" customFormat="false" ht="15.75" hidden="true" customHeight="true" outlineLevel="0" collapsed="false">
      <c r="A1396" s="4" t="str">
        <f aca="false">Def_Sistemas_Conectores_Cabos!$A$22</f>
        <v>BPM de elétrons</v>
      </c>
      <c r="B1396" s="5" t="str">
        <f aca="false">Datas_Entregas!$A$2</f>
        <v>Booster/LTB</v>
      </c>
      <c r="C1396" s="6" t="n">
        <f aca="false" t="array" ref="C1396:C1396">INDEX(Datas_Entregas!$B$2:$B$100, MATCH(B1396, Datas_Entregas!$A$2:$A$100, 0), 1)</f>
        <v>43266</v>
      </c>
      <c r="D1396" s="5" t="str">
        <f aca="false">Def_Status_Montagem!$A$4</f>
        <v>Comprado / Esperando entrega</v>
      </c>
      <c r="E1396" s="4" t="str">
        <f aca="false">Def_Status_Montagem!$B$4</f>
        <v>Contratada (inclui etiqueta)</v>
      </c>
      <c r="F1396" s="7"/>
      <c r="G1396" s="8"/>
      <c r="H1396" s="7" t="str">
        <f aca="false" t="array" ref="H1396:H1396">INDEX(Def_Instancias_Equipamentos!$E$2:$E$4986, MATCH(K1396, Def_Instancias_Equipamentos!$D$2:$D$4986, 0), 1)</f>
        <v>IA-08RaBPM</v>
      </c>
      <c r="I1396" s="8" t="str">
        <f aca="false" t="array" ref="I1396:I1396">INDEX(Def_Instancias_Equipamentos!$E$2:$E$4986, MATCH(L1396, Def_Instancias_Equipamentos!$D$2:$D$4986, 0), 1)</f>
        <v>IA-08RaBPM</v>
      </c>
      <c r="J1396" s="8" t="str">
        <f aca="false">IF(H1396=I1396, "INTERNO", "EXTERNO")</f>
        <v>INTERNO</v>
      </c>
      <c r="K1396" s="9" t="str">
        <f aca="false">Def_Instancias_Equipamentos!$D$600</f>
        <v>BO-20U:DI-BPMRFFE</v>
      </c>
      <c r="L1396" s="4" t="str">
        <f aca="false">Def_Instancias_Equipamentos!$D$1202</f>
        <v>BO-20U:DI-FMCFastADC</v>
      </c>
      <c r="M1396" s="10" t="s">
        <v>171</v>
      </c>
      <c r="N1396" s="11" t="s">
        <v>172</v>
      </c>
      <c r="O1396" s="9" t="str">
        <f aca="false">Def_Sistemas_Conectores_Cabos!$B$7</f>
        <v>SMA 50-ohm</v>
      </c>
      <c r="P1396" s="4" t="str">
        <f aca="false">Def_Sistemas_Conectores_Cabos!$B$7</f>
        <v>SMA 50-ohm</v>
      </c>
      <c r="Q1396" s="8" t="str">
        <f aca="false">K1396&amp;"/"&amp;M1396&amp;CHAR(10)&amp;L1396&amp;"/"&amp;N1396</f>
        <v>BO-20U:DI-BPMRFFE/TI_OUT
BO-20U:DI-FMCFastADC/IN3</v>
      </c>
      <c r="R1396" s="18" t="n">
        <v>2</v>
      </c>
      <c r="S1396" s="18" t="n">
        <v>2</v>
      </c>
      <c r="T1396" s="15" t="str">
        <f aca="false">Def_Sistemas_Conectores_Cabos!$C$9</f>
        <v>RG316</v>
      </c>
      <c r="U1396" s="11" t="s">
        <v>169</v>
      </c>
      <c r="V1396" s="13"/>
    </row>
    <row r="1397" customFormat="false" ht="15.75" hidden="true" customHeight="true" outlineLevel="0" collapsed="false">
      <c r="A1397" s="4" t="str">
        <f aca="false">Def_Sistemas_Conectores_Cabos!$A$22</f>
        <v>BPM de elétrons</v>
      </c>
      <c r="B1397" s="5" t="str">
        <f aca="false">Datas_Entregas!$A$2</f>
        <v>Booster/LTB</v>
      </c>
      <c r="C1397" s="6" t="n">
        <f aca="false" t="array" ref="C1397:C1397">INDEX(Datas_Entregas!$B$2:$B$100, MATCH(B1397, Datas_Entregas!$A$2:$A$100, 0), 1)</f>
        <v>43266</v>
      </c>
      <c r="D1397" s="5" t="str">
        <f aca="false">Def_Status_Montagem!$A$4</f>
        <v>Comprado / Esperando entrega</v>
      </c>
      <c r="E1397" s="4" t="str">
        <f aca="false">Def_Status_Montagem!$B$4</f>
        <v>Contratada (inclui etiqueta)</v>
      </c>
      <c r="F1397" s="7"/>
      <c r="G1397" s="8"/>
      <c r="H1397" s="7" t="str">
        <f aca="false" t="array" ref="H1397:H1397">INDEX(Def_Instancias_Equipamentos!$E$2:$E$4986, MATCH(K1397, Def_Instancias_Equipamentos!$D$2:$D$4986, 0), 1)</f>
        <v>IA-08RaBPM</v>
      </c>
      <c r="I1397" s="8" t="str">
        <f aca="false" t="array" ref="I1397:I1397">INDEX(Def_Instancias_Equipamentos!$E$2:$E$4986, MATCH(L1397, Def_Instancias_Equipamentos!$D$2:$D$4986, 0), 1)</f>
        <v>IA-08RaBPM</v>
      </c>
      <c r="J1397" s="8" t="str">
        <f aca="false">IF(H1397=I1397, "INTERNO", "EXTERNO")</f>
        <v>INTERNO</v>
      </c>
      <c r="K1397" s="9" t="str">
        <f aca="false">Def_Instancias_Equipamentos!$D$600</f>
        <v>BO-20U:DI-BPMRFFE</v>
      </c>
      <c r="L1397" s="4" t="str">
        <f aca="false">Def_Instancias_Equipamentos!$D$1202</f>
        <v>BO-20U:DI-FMCFastADC</v>
      </c>
      <c r="M1397" s="10" t="s">
        <v>173</v>
      </c>
      <c r="N1397" s="11" t="s">
        <v>174</v>
      </c>
      <c r="O1397" s="9" t="str">
        <f aca="false">Def_Sistemas_Conectores_Cabos!$B$7</f>
        <v>SMA 50-ohm</v>
      </c>
      <c r="P1397" s="4" t="str">
        <f aca="false">Def_Sistemas_Conectores_Cabos!$B$7</f>
        <v>SMA 50-ohm</v>
      </c>
      <c r="Q1397" s="8" t="str">
        <f aca="false">K1397&amp;"/"&amp;M1397&amp;CHAR(10)&amp;L1397&amp;"/"&amp;N1397</f>
        <v>BO-20U:DI-BPMRFFE/BO_OUT
BO-20U:DI-FMCFastADC/IN4</v>
      </c>
      <c r="R1397" s="18" t="n">
        <v>2</v>
      </c>
      <c r="S1397" s="18" t="n">
        <v>2</v>
      </c>
      <c r="T1397" s="15" t="str">
        <f aca="false">Def_Sistemas_Conectores_Cabos!$C$9</f>
        <v>RG316</v>
      </c>
      <c r="U1397" s="11" t="s">
        <v>169</v>
      </c>
      <c r="V1397" s="13"/>
    </row>
    <row r="1398" customFormat="false" ht="15.75" hidden="true" customHeight="true" outlineLevel="0" collapsed="false">
      <c r="A1398" s="4" t="str">
        <f aca="false">Def_Sistemas_Conectores_Cabos!$A$22</f>
        <v>BPM de elétrons</v>
      </c>
      <c r="B1398" s="5" t="str">
        <f aca="false">Datas_Entregas!$A$2</f>
        <v>Booster/LTB</v>
      </c>
      <c r="C1398" s="6" t="n">
        <f aca="false" t="array" ref="C1398:C1398">INDEX(Datas_Entregas!$B$2:$B$100, MATCH(B1398, Datas_Entregas!$A$2:$A$100, 0), 1)</f>
        <v>43266</v>
      </c>
      <c r="D1398" s="5" t="str">
        <f aca="false">Def_Status_Montagem!$A$4</f>
        <v>Comprado / Esperando entrega</v>
      </c>
      <c r="E1398" s="4" t="str">
        <f aca="false">Def_Status_Montagem!$B$4</f>
        <v>Contratada (inclui etiqueta)</v>
      </c>
      <c r="F1398" s="7"/>
      <c r="G1398" s="8"/>
      <c r="H1398" s="7" t="str">
        <f aca="false" t="array" ref="H1398:H1398">INDEX(Def_Instancias_Equipamentos!$E$2:$E$4986, MATCH(K1398, Def_Instancias_Equipamentos!$D$2:$D$4986, 0), 1)</f>
        <v>IA-08RaBPM</v>
      </c>
      <c r="I1398" s="8" t="str">
        <f aca="false" t="array" ref="I1398:I1398">INDEX(Def_Instancias_Equipamentos!$E$2:$E$4986, MATCH(L1398, Def_Instancias_Equipamentos!$D$2:$D$4986, 0), 1)</f>
        <v>IA-08RaBPM</v>
      </c>
      <c r="J1398" s="8" t="str">
        <f aca="false">IF(H1398=I1398, "INTERNO", "EXTERNO")</f>
        <v>INTERNO</v>
      </c>
      <c r="K1398" s="9" t="str">
        <f aca="false">Def_Instancias_Equipamentos!$D$600</f>
        <v>BO-20U:DI-BPMRFFE</v>
      </c>
      <c r="L1398" s="4" t="str">
        <f aca="false">Def_Instancias_Equipamentos!$D$1202</f>
        <v>BO-20U:DI-FMCFastADC</v>
      </c>
      <c r="M1398" s="10" t="s">
        <v>175</v>
      </c>
      <c r="N1398" s="11" t="s">
        <v>176</v>
      </c>
      <c r="O1398" s="9" t="str">
        <f aca="false">Def_Sistemas_Conectores_Cabos!$B$7</f>
        <v>SMA 50-ohm</v>
      </c>
      <c r="P1398" s="4" t="str">
        <f aca="false">Def_Sistemas_Conectores_Cabos!$B$26</f>
        <v>MMCX 50-ohm</v>
      </c>
      <c r="Q1398" s="8" t="str">
        <f aca="false">K1398&amp;"/"&amp;M1398&amp;CHAR(10)&amp;L1398&amp;"/"&amp;N1398</f>
        <v>BO-20U:DI-BPMRFFE/SW_IN
BO-20U:DI-FMCFastADC/TRIG</v>
      </c>
      <c r="R1398" s="18" t="n">
        <v>2</v>
      </c>
      <c r="S1398" s="18" t="n">
        <v>2</v>
      </c>
      <c r="T1398" s="15" t="str">
        <f aca="false">Def_Sistemas_Conectores_Cabos!$C$9</f>
        <v>RG316</v>
      </c>
      <c r="U1398" s="11" t="s">
        <v>169</v>
      </c>
      <c r="V1398" s="13"/>
    </row>
    <row r="1399" customFormat="false" ht="15.75" hidden="true" customHeight="true" outlineLevel="0" collapsed="false">
      <c r="A1399" s="4" t="str">
        <f aca="false">Def_Sistemas_Conectores_Cabos!$A$22</f>
        <v>BPM de elétrons</v>
      </c>
      <c r="B1399" s="5" t="str">
        <f aca="false">Datas_Entregas!$A$2</f>
        <v>Booster/LTB</v>
      </c>
      <c r="C1399" s="6" t="n">
        <f aca="false" t="array" ref="C1399:C1399">INDEX(Datas_Entregas!$B$2:$B$100, MATCH(B1399, Datas_Entregas!$A$2:$A$100, 0), 1)</f>
        <v>43266</v>
      </c>
      <c r="D1399" s="5" t="str">
        <f aca="false">Def_Status_Montagem!$A$4</f>
        <v>Comprado / Esperando entrega</v>
      </c>
      <c r="E1399" s="4" t="str">
        <f aca="false">Def_Status_Montagem!$B$4</f>
        <v>Contratada (inclui etiqueta)</v>
      </c>
      <c r="F1399" s="7"/>
      <c r="G1399" s="8"/>
      <c r="H1399" s="7" t="str">
        <f aca="false" t="array" ref="H1399:H1399">INDEX(Def_Instancias_Equipamentos!$E$2:$E$4986, MATCH(K1399, Def_Instancias_Equipamentos!$D$2:$D$4986, 0), 1)</f>
        <v>IA-09RaBPM</v>
      </c>
      <c r="I1399" s="8" t="str">
        <f aca="false" t="array" ref="I1399:I1399">INDEX(Def_Instancias_Equipamentos!$E$2:$E$4986, MATCH(L1399, Def_Instancias_Equipamentos!$D$2:$D$4986, 0), 1)</f>
        <v>IA-09RaBPM</v>
      </c>
      <c r="J1399" s="8" t="str">
        <f aca="false">IF(H1399=I1399, "INTERNO", "EXTERNO")</f>
        <v>INTERNO</v>
      </c>
      <c r="K1399" s="9" t="str">
        <f aca="false">Def_Instancias_Equipamentos!$D$601</f>
        <v>BO-21U:DI-BPMRFFE</v>
      </c>
      <c r="L1399" s="4" t="str">
        <f aca="false">Def_Instancias_Equipamentos!$D$1203</f>
        <v>BO-21U:DI-FMCFastADC</v>
      </c>
      <c r="M1399" s="10" t="s">
        <v>168</v>
      </c>
      <c r="N1399" s="11" t="s">
        <v>143</v>
      </c>
      <c r="O1399" s="9" t="str">
        <f aca="false">Def_Sistemas_Conectores_Cabos!$B$7</f>
        <v>SMA 50-ohm</v>
      </c>
      <c r="P1399" s="4" t="str">
        <f aca="false">Def_Sistemas_Conectores_Cabos!$B$7</f>
        <v>SMA 50-ohm</v>
      </c>
      <c r="Q1399" s="8" t="str">
        <f aca="false">K1399&amp;"/"&amp;M1399&amp;CHAR(10)&amp;L1399&amp;"/"&amp;N1399</f>
        <v>BO-21U:DI-BPMRFFE/TO_OUT
BO-21U:DI-FMCFastADC/IN1</v>
      </c>
      <c r="R1399" s="18" t="n">
        <v>2</v>
      </c>
      <c r="S1399" s="18" t="n">
        <v>2</v>
      </c>
      <c r="T1399" s="15" t="str">
        <f aca="false">Def_Sistemas_Conectores_Cabos!$C$9</f>
        <v>RG316</v>
      </c>
      <c r="U1399" s="11" t="s">
        <v>169</v>
      </c>
      <c r="V1399" s="13"/>
    </row>
    <row r="1400" customFormat="false" ht="15.75" hidden="true" customHeight="true" outlineLevel="0" collapsed="false">
      <c r="A1400" s="4" t="str">
        <f aca="false">Def_Sistemas_Conectores_Cabos!$A$22</f>
        <v>BPM de elétrons</v>
      </c>
      <c r="B1400" s="5" t="str">
        <f aca="false">Datas_Entregas!$A$2</f>
        <v>Booster/LTB</v>
      </c>
      <c r="C1400" s="6" t="n">
        <f aca="false" t="array" ref="C1400:C1400">INDEX(Datas_Entregas!$B$2:$B$100, MATCH(B1400, Datas_Entregas!$A$2:$A$100, 0), 1)</f>
        <v>43266</v>
      </c>
      <c r="D1400" s="5" t="str">
        <f aca="false">Def_Status_Montagem!$A$4</f>
        <v>Comprado / Esperando entrega</v>
      </c>
      <c r="E1400" s="4" t="str">
        <f aca="false">Def_Status_Montagem!$B$4</f>
        <v>Contratada (inclui etiqueta)</v>
      </c>
      <c r="F1400" s="7"/>
      <c r="G1400" s="8"/>
      <c r="H1400" s="7" t="str">
        <f aca="false" t="array" ref="H1400:H1400">INDEX(Def_Instancias_Equipamentos!$E$2:$E$4986, MATCH(K1400, Def_Instancias_Equipamentos!$D$2:$D$4986, 0), 1)</f>
        <v>IA-09RaBPM</v>
      </c>
      <c r="I1400" s="8" t="str">
        <f aca="false" t="array" ref="I1400:I1400">INDEX(Def_Instancias_Equipamentos!$E$2:$E$4986, MATCH(L1400, Def_Instancias_Equipamentos!$D$2:$D$4986, 0), 1)</f>
        <v>IA-09RaBPM</v>
      </c>
      <c r="J1400" s="8" t="str">
        <f aca="false">IF(H1400=I1400, "INTERNO", "EXTERNO")</f>
        <v>INTERNO</v>
      </c>
      <c r="K1400" s="9" t="str">
        <f aca="false">Def_Instancias_Equipamentos!$D$601</f>
        <v>BO-21U:DI-BPMRFFE</v>
      </c>
      <c r="L1400" s="4" t="str">
        <f aca="false">Def_Instancias_Equipamentos!$D$1203</f>
        <v>BO-21U:DI-FMCFastADC</v>
      </c>
      <c r="M1400" s="10" t="s">
        <v>170</v>
      </c>
      <c r="N1400" s="11" t="s">
        <v>145</v>
      </c>
      <c r="O1400" s="9" t="str">
        <f aca="false">Def_Sistemas_Conectores_Cabos!$B$7</f>
        <v>SMA 50-ohm</v>
      </c>
      <c r="P1400" s="4" t="str">
        <f aca="false">Def_Sistemas_Conectores_Cabos!$B$7</f>
        <v>SMA 50-ohm</v>
      </c>
      <c r="Q1400" s="8" t="str">
        <f aca="false">K1400&amp;"/"&amp;M1400&amp;CHAR(10)&amp;L1400&amp;"/"&amp;N1400</f>
        <v>BO-21U:DI-BPMRFFE/BI_OUT
BO-21U:DI-FMCFastADC/IN2</v>
      </c>
      <c r="R1400" s="18" t="n">
        <v>2</v>
      </c>
      <c r="S1400" s="18" t="n">
        <v>2</v>
      </c>
      <c r="T1400" s="15" t="str">
        <f aca="false">Def_Sistemas_Conectores_Cabos!$C$9</f>
        <v>RG316</v>
      </c>
      <c r="U1400" s="11" t="s">
        <v>169</v>
      </c>
      <c r="V1400" s="13"/>
    </row>
    <row r="1401" customFormat="false" ht="15.75" hidden="true" customHeight="true" outlineLevel="0" collapsed="false">
      <c r="A1401" s="4" t="str">
        <f aca="false">Def_Sistemas_Conectores_Cabos!$A$22</f>
        <v>BPM de elétrons</v>
      </c>
      <c r="B1401" s="5" t="str">
        <f aca="false">Datas_Entregas!$A$2</f>
        <v>Booster/LTB</v>
      </c>
      <c r="C1401" s="6" t="n">
        <f aca="false" t="array" ref="C1401:C1401">INDEX(Datas_Entregas!$B$2:$B$100, MATCH(B1401, Datas_Entregas!$A$2:$A$100, 0), 1)</f>
        <v>43266</v>
      </c>
      <c r="D1401" s="5" t="str">
        <f aca="false">Def_Status_Montagem!$A$4</f>
        <v>Comprado / Esperando entrega</v>
      </c>
      <c r="E1401" s="4" t="str">
        <f aca="false">Def_Status_Montagem!$B$4</f>
        <v>Contratada (inclui etiqueta)</v>
      </c>
      <c r="F1401" s="7"/>
      <c r="G1401" s="8"/>
      <c r="H1401" s="7" t="str">
        <f aca="false" t="array" ref="H1401:H1401">INDEX(Def_Instancias_Equipamentos!$E$2:$E$4986, MATCH(K1401, Def_Instancias_Equipamentos!$D$2:$D$4986, 0), 1)</f>
        <v>IA-09RaBPM</v>
      </c>
      <c r="I1401" s="8" t="str">
        <f aca="false" t="array" ref="I1401:I1401">INDEX(Def_Instancias_Equipamentos!$E$2:$E$4986, MATCH(L1401, Def_Instancias_Equipamentos!$D$2:$D$4986, 0), 1)</f>
        <v>IA-09RaBPM</v>
      </c>
      <c r="J1401" s="8" t="str">
        <f aca="false">IF(H1401=I1401, "INTERNO", "EXTERNO")</f>
        <v>INTERNO</v>
      </c>
      <c r="K1401" s="9" t="str">
        <f aca="false">Def_Instancias_Equipamentos!$D$601</f>
        <v>BO-21U:DI-BPMRFFE</v>
      </c>
      <c r="L1401" s="4" t="str">
        <f aca="false">Def_Instancias_Equipamentos!$D$1203</f>
        <v>BO-21U:DI-FMCFastADC</v>
      </c>
      <c r="M1401" s="10" t="s">
        <v>171</v>
      </c>
      <c r="N1401" s="11" t="s">
        <v>172</v>
      </c>
      <c r="O1401" s="9" t="str">
        <f aca="false">Def_Sistemas_Conectores_Cabos!$B$7</f>
        <v>SMA 50-ohm</v>
      </c>
      <c r="P1401" s="4" t="str">
        <f aca="false">Def_Sistemas_Conectores_Cabos!$B$7</f>
        <v>SMA 50-ohm</v>
      </c>
      <c r="Q1401" s="8" t="str">
        <f aca="false">K1401&amp;"/"&amp;M1401&amp;CHAR(10)&amp;L1401&amp;"/"&amp;N1401</f>
        <v>BO-21U:DI-BPMRFFE/TI_OUT
BO-21U:DI-FMCFastADC/IN3</v>
      </c>
      <c r="R1401" s="18" t="n">
        <v>2</v>
      </c>
      <c r="S1401" s="18" t="n">
        <v>2</v>
      </c>
      <c r="T1401" s="15" t="str">
        <f aca="false">Def_Sistemas_Conectores_Cabos!$C$9</f>
        <v>RG316</v>
      </c>
      <c r="U1401" s="11" t="s">
        <v>169</v>
      </c>
      <c r="V1401" s="13"/>
    </row>
    <row r="1402" customFormat="false" ht="15.75" hidden="true" customHeight="true" outlineLevel="0" collapsed="false">
      <c r="A1402" s="4" t="str">
        <f aca="false">Def_Sistemas_Conectores_Cabos!$A$22</f>
        <v>BPM de elétrons</v>
      </c>
      <c r="B1402" s="5" t="str">
        <f aca="false">Datas_Entregas!$A$2</f>
        <v>Booster/LTB</v>
      </c>
      <c r="C1402" s="6" t="n">
        <f aca="false" t="array" ref="C1402:C1402">INDEX(Datas_Entregas!$B$2:$B$100, MATCH(B1402, Datas_Entregas!$A$2:$A$100, 0), 1)</f>
        <v>43266</v>
      </c>
      <c r="D1402" s="5" t="str">
        <f aca="false">Def_Status_Montagem!$A$4</f>
        <v>Comprado / Esperando entrega</v>
      </c>
      <c r="E1402" s="4" t="str">
        <f aca="false">Def_Status_Montagem!$B$4</f>
        <v>Contratada (inclui etiqueta)</v>
      </c>
      <c r="F1402" s="7"/>
      <c r="G1402" s="8"/>
      <c r="H1402" s="7" t="str">
        <f aca="false" t="array" ref="H1402:H1402">INDEX(Def_Instancias_Equipamentos!$E$2:$E$4986, MATCH(K1402, Def_Instancias_Equipamentos!$D$2:$D$4986, 0), 1)</f>
        <v>IA-09RaBPM</v>
      </c>
      <c r="I1402" s="8" t="str">
        <f aca="false" t="array" ref="I1402:I1402">INDEX(Def_Instancias_Equipamentos!$E$2:$E$4986, MATCH(L1402, Def_Instancias_Equipamentos!$D$2:$D$4986, 0), 1)</f>
        <v>IA-09RaBPM</v>
      </c>
      <c r="J1402" s="8" t="str">
        <f aca="false">IF(H1402=I1402, "INTERNO", "EXTERNO")</f>
        <v>INTERNO</v>
      </c>
      <c r="K1402" s="9" t="str">
        <f aca="false">Def_Instancias_Equipamentos!$D$601</f>
        <v>BO-21U:DI-BPMRFFE</v>
      </c>
      <c r="L1402" s="4" t="str">
        <f aca="false">Def_Instancias_Equipamentos!$D$1203</f>
        <v>BO-21U:DI-FMCFastADC</v>
      </c>
      <c r="M1402" s="10" t="s">
        <v>173</v>
      </c>
      <c r="N1402" s="11" t="s">
        <v>174</v>
      </c>
      <c r="O1402" s="9" t="str">
        <f aca="false">Def_Sistemas_Conectores_Cabos!$B$7</f>
        <v>SMA 50-ohm</v>
      </c>
      <c r="P1402" s="4" t="str">
        <f aca="false">Def_Sistemas_Conectores_Cabos!$B$7</f>
        <v>SMA 50-ohm</v>
      </c>
      <c r="Q1402" s="8" t="str">
        <f aca="false">K1402&amp;"/"&amp;M1402&amp;CHAR(10)&amp;L1402&amp;"/"&amp;N1402</f>
        <v>BO-21U:DI-BPMRFFE/BO_OUT
BO-21U:DI-FMCFastADC/IN4</v>
      </c>
      <c r="R1402" s="18" t="n">
        <v>2</v>
      </c>
      <c r="S1402" s="18" t="n">
        <v>2</v>
      </c>
      <c r="T1402" s="15" t="str">
        <f aca="false">Def_Sistemas_Conectores_Cabos!$C$9</f>
        <v>RG316</v>
      </c>
      <c r="U1402" s="11" t="s">
        <v>169</v>
      </c>
      <c r="V1402" s="13"/>
    </row>
    <row r="1403" customFormat="false" ht="15.75" hidden="true" customHeight="true" outlineLevel="0" collapsed="false">
      <c r="A1403" s="4" t="str">
        <f aca="false">Def_Sistemas_Conectores_Cabos!$A$22</f>
        <v>BPM de elétrons</v>
      </c>
      <c r="B1403" s="5" t="str">
        <f aca="false">Datas_Entregas!$A$2</f>
        <v>Booster/LTB</v>
      </c>
      <c r="C1403" s="6" t="n">
        <f aca="false" t="array" ref="C1403:C1403">INDEX(Datas_Entregas!$B$2:$B$100, MATCH(B1403, Datas_Entregas!$A$2:$A$100, 0), 1)</f>
        <v>43266</v>
      </c>
      <c r="D1403" s="5" t="str">
        <f aca="false">Def_Status_Montagem!$A$4</f>
        <v>Comprado / Esperando entrega</v>
      </c>
      <c r="E1403" s="4" t="str">
        <f aca="false">Def_Status_Montagem!$B$4</f>
        <v>Contratada (inclui etiqueta)</v>
      </c>
      <c r="F1403" s="7"/>
      <c r="G1403" s="8"/>
      <c r="H1403" s="7" t="str">
        <f aca="false" t="array" ref="H1403:H1403">INDEX(Def_Instancias_Equipamentos!$E$2:$E$4986, MATCH(K1403, Def_Instancias_Equipamentos!$D$2:$D$4986, 0), 1)</f>
        <v>IA-09RaBPM</v>
      </c>
      <c r="I1403" s="8" t="str">
        <f aca="false" t="array" ref="I1403:I1403">INDEX(Def_Instancias_Equipamentos!$E$2:$E$4986, MATCH(L1403, Def_Instancias_Equipamentos!$D$2:$D$4986, 0), 1)</f>
        <v>IA-09RaBPM</v>
      </c>
      <c r="J1403" s="8" t="str">
        <f aca="false">IF(H1403=I1403, "INTERNO", "EXTERNO")</f>
        <v>INTERNO</v>
      </c>
      <c r="K1403" s="9" t="str">
        <f aca="false">Def_Instancias_Equipamentos!$D$601</f>
        <v>BO-21U:DI-BPMRFFE</v>
      </c>
      <c r="L1403" s="4" t="str">
        <f aca="false">Def_Instancias_Equipamentos!$D$1203</f>
        <v>BO-21U:DI-FMCFastADC</v>
      </c>
      <c r="M1403" s="10" t="s">
        <v>175</v>
      </c>
      <c r="N1403" s="11" t="s">
        <v>176</v>
      </c>
      <c r="O1403" s="9" t="str">
        <f aca="false">Def_Sistemas_Conectores_Cabos!$B$7</f>
        <v>SMA 50-ohm</v>
      </c>
      <c r="P1403" s="4" t="str">
        <f aca="false">Def_Sistemas_Conectores_Cabos!$B$26</f>
        <v>MMCX 50-ohm</v>
      </c>
      <c r="Q1403" s="8" t="str">
        <f aca="false">K1403&amp;"/"&amp;M1403&amp;CHAR(10)&amp;L1403&amp;"/"&amp;N1403</f>
        <v>BO-21U:DI-BPMRFFE/SW_IN
BO-21U:DI-FMCFastADC/TRIG</v>
      </c>
      <c r="R1403" s="18" t="n">
        <v>2</v>
      </c>
      <c r="S1403" s="18" t="n">
        <v>2</v>
      </c>
      <c r="T1403" s="15" t="str">
        <f aca="false">Def_Sistemas_Conectores_Cabos!$C$9</f>
        <v>RG316</v>
      </c>
      <c r="U1403" s="11" t="s">
        <v>169</v>
      </c>
      <c r="V1403" s="13"/>
    </row>
    <row r="1404" customFormat="false" ht="15.75" hidden="true" customHeight="true" outlineLevel="0" collapsed="false">
      <c r="A1404" s="4" t="str">
        <f aca="false">Def_Sistemas_Conectores_Cabos!$A$22</f>
        <v>BPM de elétrons</v>
      </c>
      <c r="B1404" s="5" t="str">
        <f aca="false">Datas_Entregas!$A$2</f>
        <v>Booster/LTB</v>
      </c>
      <c r="C1404" s="6" t="n">
        <f aca="false" t="array" ref="C1404:C1404">INDEX(Datas_Entregas!$B$2:$B$100, MATCH(B1404, Datas_Entregas!$A$2:$A$100, 0), 1)</f>
        <v>43266</v>
      </c>
      <c r="D1404" s="5" t="str">
        <f aca="false">Def_Status_Montagem!$A$4</f>
        <v>Comprado / Esperando entrega</v>
      </c>
      <c r="E1404" s="4" t="str">
        <f aca="false">Def_Status_Montagem!$B$4</f>
        <v>Contratada (inclui etiqueta)</v>
      </c>
      <c r="F1404" s="7"/>
      <c r="G1404" s="8"/>
      <c r="H1404" s="7" t="str">
        <f aca="false" t="array" ref="H1404:H1404">INDEX(Def_Instancias_Equipamentos!$E$2:$E$4986, MATCH(K1404, Def_Instancias_Equipamentos!$D$2:$D$4986, 0), 1)</f>
        <v>IA-09RaBPM</v>
      </c>
      <c r="I1404" s="8" t="str">
        <f aca="false" t="array" ref="I1404:I1404">INDEX(Def_Instancias_Equipamentos!$E$2:$E$4986, MATCH(L1404, Def_Instancias_Equipamentos!$D$2:$D$4986, 0), 1)</f>
        <v>IA-09RaBPM</v>
      </c>
      <c r="J1404" s="8" t="str">
        <f aca="false">IF(H1404=I1404, "INTERNO", "EXTERNO")</f>
        <v>INTERNO</v>
      </c>
      <c r="K1404" s="9" t="str">
        <f aca="false">Def_Instancias_Equipamentos!$D$602</f>
        <v>BO-22U:DI-BPMRFFE</v>
      </c>
      <c r="L1404" s="4" t="str">
        <f aca="false">Def_Instancias_Equipamentos!$D$1204</f>
        <v>BO-22U:DI-FMCFastADC</v>
      </c>
      <c r="M1404" s="10" t="s">
        <v>168</v>
      </c>
      <c r="N1404" s="11" t="s">
        <v>143</v>
      </c>
      <c r="O1404" s="9" t="str">
        <f aca="false">Def_Sistemas_Conectores_Cabos!$B$7</f>
        <v>SMA 50-ohm</v>
      </c>
      <c r="P1404" s="4" t="str">
        <f aca="false">Def_Sistemas_Conectores_Cabos!$B$7</f>
        <v>SMA 50-ohm</v>
      </c>
      <c r="Q1404" s="8" t="str">
        <f aca="false">K1404&amp;"/"&amp;M1404&amp;CHAR(10)&amp;L1404&amp;"/"&amp;N1404</f>
        <v>BO-22U:DI-BPMRFFE/TO_OUT
BO-22U:DI-FMCFastADC/IN1</v>
      </c>
      <c r="R1404" s="18" t="n">
        <v>2</v>
      </c>
      <c r="S1404" s="18" t="n">
        <v>2</v>
      </c>
      <c r="T1404" s="15" t="str">
        <f aca="false">Def_Sistemas_Conectores_Cabos!$C$9</f>
        <v>RG316</v>
      </c>
      <c r="U1404" s="11" t="s">
        <v>169</v>
      </c>
      <c r="V1404" s="13"/>
    </row>
    <row r="1405" customFormat="false" ht="15.75" hidden="true" customHeight="true" outlineLevel="0" collapsed="false">
      <c r="A1405" s="4" t="str">
        <f aca="false">Def_Sistemas_Conectores_Cabos!$A$22</f>
        <v>BPM de elétrons</v>
      </c>
      <c r="B1405" s="5" t="str">
        <f aca="false">Datas_Entregas!$A$2</f>
        <v>Booster/LTB</v>
      </c>
      <c r="C1405" s="6" t="n">
        <f aca="false" t="array" ref="C1405:C1405">INDEX(Datas_Entregas!$B$2:$B$100, MATCH(B1405, Datas_Entregas!$A$2:$A$100, 0), 1)</f>
        <v>43266</v>
      </c>
      <c r="D1405" s="5" t="str">
        <f aca="false">Def_Status_Montagem!$A$4</f>
        <v>Comprado / Esperando entrega</v>
      </c>
      <c r="E1405" s="4" t="str">
        <f aca="false">Def_Status_Montagem!$B$4</f>
        <v>Contratada (inclui etiqueta)</v>
      </c>
      <c r="F1405" s="7"/>
      <c r="G1405" s="8"/>
      <c r="H1405" s="7" t="str">
        <f aca="false" t="array" ref="H1405:H1405">INDEX(Def_Instancias_Equipamentos!$E$2:$E$4986, MATCH(K1405, Def_Instancias_Equipamentos!$D$2:$D$4986, 0), 1)</f>
        <v>IA-09RaBPM</v>
      </c>
      <c r="I1405" s="8" t="str">
        <f aca="false" t="array" ref="I1405:I1405">INDEX(Def_Instancias_Equipamentos!$E$2:$E$4986, MATCH(L1405, Def_Instancias_Equipamentos!$D$2:$D$4986, 0), 1)</f>
        <v>IA-09RaBPM</v>
      </c>
      <c r="J1405" s="8" t="str">
        <f aca="false">IF(H1405=I1405, "INTERNO", "EXTERNO")</f>
        <v>INTERNO</v>
      </c>
      <c r="K1405" s="9" t="str">
        <f aca="false">Def_Instancias_Equipamentos!$D$602</f>
        <v>BO-22U:DI-BPMRFFE</v>
      </c>
      <c r="L1405" s="4" t="str">
        <f aca="false">Def_Instancias_Equipamentos!$D$1204</f>
        <v>BO-22U:DI-FMCFastADC</v>
      </c>
      <c r="M1405" s="10" t="s">
        <v>170</v>
      </c>
      <c r="N1405" s="11" t="s">
        <v>145</v>
      </c>
      <c r="O1405" s="9" t="str">
        <f aca="false">Def_Sistemas_Conectores_Cabos!$B$7</f>
        <v>SMA 50-ohm</v>
      </c>
      <c r="P1405" s="4" t="str">
        <f aca="false">Def_Sistemas_Conectores_Cabos!$B$7</f>
        <v>SMA 50-ohm</v>
      </c>
      <c r="Q1405" s="8" t="str">
        <f aca="false">K1405&amp;"/"&amp;M1405&amp;CHAR(10)&amp;L1405&amp;"/"&amp;N1405</f>
        <v>BO-22U:DI-BPMRFFE/BI_OUT
BO-22U:DI-FMCFastADC/IN2</v>
      </c>
      <c r="R1405" s="18" t="n">
        <v>2</v>
      </c>
      <c r="S1405" s="18" t="n">
        <v>2</v>
      </c>
      <c r="T1405" s="15" t="str">
        <f aca="false">Def_Sistemas_Conectores_Cabos!$C$9</f>
        <v>RG316</v>
      </c>
      <c r="U1405" s="11" t="s">
        <v>169</v>
      </c>
      <c r="V1405" s="13"/>
    </row>
    <row r="1406" customFormat="false" ht="15.75" hidden="true" customHeight="true" outlineLevel="0" collapsed="false">
      <c r="A1406" s="4" t="str">
        <f aca="false">Def_Sistemas_Conectores_Cabos!$A$22</f>
        <v>BPM de elétrons</v>
      </c>
      <c r="B1406" s="5" t="str">
        <f aca="false">Datas_Entregas!$A$2</f>
        <v>Booster/LTB</v>
      </c>
      <c r="C1406" s="6" t="n">
        <f aca="false" t="array" ref="C1406:C1406">INDEX(Datas_Entregas!$B$2:$B$100, MATCH(B1406, Datas_Entregas!$A$2:$A$100, 0), 1)</f>
        <v>43266</v>
      </c>
      <c r="D1406" s="5" t="str">
        <f aca="false">Def_Status_Montagem!$A$4</f>
        <v>Comprado / Esperando entrega</v>
      </c>
      <c r="E1406" s="4" t="str">
        <f aca="false">Def_Status_Montagem!$B$4</f>
        <v>Contratada (inclui etiqueta)</v>
      </c>
      <c r="F1406" s="7"/>
      <c r="G1406" s="8"/>
      <c r="H1406" s="7" t="str">
        <f aca="false" t="array" ref="H1406:H1406">INDEX(Def_Instancias_Equipamentos!$E$2:$E$4986, MATCH(K1406, Def_Instancias_Equipamentos!$D$2:$D$4986, 0), 1)</f>
        <v>IA-09RaBPM</v>
      </c>
      <c r="I1406" s="8" t="str">
        <f aca="false" t="array" ref="I1406:I1406">INDEX(Def_Instancias_Equipamentos!$E$2:$E$4986, MATCH(L1406, Def_Instancias_Equipamentos!$D$2:$D$4986, 0), 1)</f>
        <v>IA-09RaBPM</v>
      </c>
      <c r="J1406" s="8" t="str">
        <f aca="false">IF(H1406=I1406, "INTERNO", "EXTERNO")</f>
        <v>INTERNO</v>
      </c>
      <c r="K1406" s="9" t="str">
        <f aca="false">Def_Instancias_Equipamentos!$D$602</f>
        <v>BO-22U:DI-BPMRFFE</v>
      </c>
      <c r="L1406" s="4" t="str">
        <f aca="false">Def_Instancias_Equipamentos!$D$1204</f>
        <v>BO-22U:DI-FMCFastADC</v>
      </c>
      <c r="M1406" s="10" t="s">
        <v>171</v>
      </c>
      <c r="N1406" s="11" t="s">
        <v>172</v>
      </c>
      <c r="O1406" s="9" t="str">
        <f aca="false">Def_Sistemas_Conectores_Cabos!$B$7</f>
        <v>SMA 50-ohm</v>
      </c>
      <c r="P1406" s="4" t="str">
        <f aca="false">Def_Sistemas_Conectores_Cabos!$B$7</f>
        <v>SMA 50-ohm</v>
      </c>
      <c r="Q1406" s="8" t="str">
        <f aca="false">K1406&amp;"/"&amp;M1406&amp;CHAR(10)&amp;L1406&amp;"/"&amp;N1406</f>
        <v>BO-22U:DI-BPMRFFE/TI_OUT
BO-22U:DI-FMCFastADC/IN3</v>
      </c>
      <c r="R1406" s="18" t="n">
        <v>2</v>
      </c>
      <c r="S1406" s="18" t="n">
        <v>2</v>
      </c>
      <c r="T1406" s="15" t="str">
        <f aca="false">Def_Sistemas_Conectores_Cabos!$C$9</f>
        <v>RG316</v>
      </c>
      <c r="U1406" s="11" t="s">
        <v>169</v>
      </c>
      <c r="V1406" s="13"/>
    </row>
    <row r="1407" customFormat="false" ht="15.75" hidden="true" customHeight="true" outlineLevel="0" collapsed="false">
      <c r="A1407" s="4" t="str">
        <f aca="false">Def_Sistemas_Conectores_Cabos!$A$22</f>
        <v>BPM de elétrons</v>
      </c>
      <c r="B1407" s="5" t="str">
        <f aca="false">Datas_Entregas!$A$2</f>
        <v>Booster/LTB</v>
      </c>
      <c r="C1407" s="6" t="n">
        <f aca="false" t="array" ref="C1407:C1407">INDEX(Datas_Entregas!$B$2:$B$100, MATCH(B1407, Datas_Entregas!$A$2:$A$100, 0), 1)</f>
        <v>43266</v>
      </c>
      <c r="D1407" s="5" t="str">
        <f aca="false">Def_Status_Montagem!$A$4</f>
        <v>Comprado / Esperando entrega</v>
      </c>
      <c r="E1407" s="4" t="str">
        <f aca="false">Def_Status_Montagem!$B$4</f>
        <v>Contratada (inclui etiqueta)</v>
      </c>
      <c r="F1407" s="7"/>
      <c r="G1407" s="8"/>
      <c r="H1407" s="7" t="str">
        <f aca="false" t="array" ref="H1407:H1407">INDEX(Def_Instancias_Equipamentos!$E$2:$E$4986, MATCH(K1407, Def_Instancias_Equipamentos!$D$2:$D$4986, 0), 1)</f>
        <v>IA-09RaBPM</v>
      </c>
      <c r="I1407" s="8" t="str">
        <f aca="false" t="array" ref="I1407:I1407">INDEX(Def_Instancias_Equipamentos!$E$2:$E$4986, MATCH(L1407, Def_Instancias_Equipamentos!$D$2:$D$4986, 0), 1)</f>
        <v>IA-09RaBPM</v>
      </c>
      <c r="J1407" s="8" t="str">
        <f aca="false">IF(H1407=I1407, "INTERNO", "EXTERNO")</f>
        <v>INTERNO</v>
      </c>
      <c r="K1407" s="9" t="str">
        <f aca="false">Def_Instancias_Equipamentos!$D$602</f>
        <v>BO-22U:DI-BPMRFFE</v>
      </c>
      <c r="L1407" s="4" t="str">
        <f aca="false">Def_Instancias_Equipamentos!$D$1204</f>
        <v>BO-22U:DI-FMCFastADC</v>
      </c>
      <c r="M1407" s="10" t="s">
        <v>173</v>
      </c>
      <c r="N1407" s="11" t="s">
        <v>174</v>
      </c>
      <c r="O1407" s="9" t="str">
        <f aca="false">Def_Sistemas_Conectores_Cabos!$B$7</f>
        <v>SMA 50-ohm</v>
      </c>
      <c r="P1407" s="4" t="str">
        <f aca="false">Def_Sistemas_Conectores_Cabos!$B$7</f>
        <v>SMA 50-ohm</v>
      </c>
      <c r="Q1407" s="8" t="str">
        <f aca="false">K1407&amp;"/"&amp;M1407&amp;CHAR(10)&amp;L1407&amp;"/"&amp;N1407</f>
        <v>BO-22U:DI-BPMRFFE/BO_OUT
BO-22U:DI-FMCFastADC/IN4</v>
      </c>
      <c r="R1407" s="18" t="n">
        <v>2</v>
      </c>
      <c r="S1407" s="18" t="n">
        <v>2</v>
      </c>
      <c r="T1407" s="15" t="str">
        <f aca="false">Def_Sistemas_Conectores_Cabos!$C$9</f>
        <v>RG316</v>
      </c>
      <c r="U1407" s="11" t="s">
        <v>169</v>
      </c>
      <c r="V1407" s="13"/>
    </row>
    <row r="1408" customFormat="false" ht="15.75" hidden="true" customHeight="true" outlineLevel="0" collapsed="false">
      <c r="A1408" s="4" t="str">
        <f aca="false">Def_Sistemas_Conectores_Cabos!$A$22</f>
        <v>BPM de elétrons</v>
      </c>
      <c r="B1408" s="5" t="str">
        <f aca="false">Datas_Entregas!$A$2</f>
        <v>Booster/LTB</v>
      </c>
      <c r="C1408" s="6" t="n">
        <f aca="false" t="array" ref="C1408:C1408">INDEX(Datas_Entregas!$B$2:$B$100, MATCH(B1408, Datas_Entregas!$A$2:$A$100, 0), 1)</f>
        <v>43266</v>
      </c>
      <c r="D1408" s="5" t="str">
        <f aca="false">Def_Status_Montagem!$A$4</f>
        <v>Comprado / Esperando entrega</v>
      </c>
      <c r="E1408" s="4" t="str">
        <f aca="false">Def_Status_Montagem!$B$4</f>
        <v>Contratada (inclui etiqueta)</v>
      </c>
      <c r="F1408" s="7"/>
      <c r="G1408" s="8"/>
      <c r="H1408" s="7" t="str">
        <f aca="false" t="array" ref="H1408:H1408">INDEX(Def_Instancias_Equipamentos!$E$2:$E$4986, MATCH(K1408, Def_Instancias_Equipamentos!$D$2:$D$4986, 0), 1)</f>
        <v>IA-09RaBPM</v>
      </c>
      <c r="I1408" s="8" t="str">
        <f aca="false" t="array" ref="I1408:I1408">INDEX(Def_Instancias_Equipamentos!$E$2:$E$4986, MATCH(L1408, Def_Instancias_Equipamentos!$D$2:$D$4986, 0), 1)</f>
        <v>IA-09RaBPM</v>
      </c>
      <c r="J1408" s="8" t="str">
        <f aca="false">IF(H1408=I1408, "INTERNO", "EXTERNO")</f>
        <v>INTERNO</v>
      </c>
      <c r="K1408" s="9" t="str">
        <f aca="false">Def_Instancias_Equipamentos!$D$602</f>
        <v>BO-22U:DI-BPMRFFE</v>
      </c>
      <c r="L1408" s="4" t="str">
        <f aca="false">Def_Instancias_Equipamentos!$D$1204</f>
        <v>BO-22U:DI-FMCFastADC</v>
      </c>
      <c r="M1408" s="10" t="s">
        <v>175</v>
      </c>
      <c r="N1408" s="11" t="s">
        <v>176</v>
      </c>
      <c r="O1408" s="9" t="str">
        <f aca="false">Def_Sistemas_Conectores_Cabos!$B$7</f>
        <v>SMA 50-ohm</v>
      </c>
      <c r="P1408" s="4" t="str">
        <f aca="false">Def_Sistemas_Conectores_Cabos!$B$26</f>
        <v>MMCX 50-ohm</v>
      </c>
      <c r="Q1408" s="8" t="str">
        <f aca="false">K1408&amp;"/"&amp;M1408&amp;CHAR(10)&amp;L1408&amp;"/"&amp;N1408</f>
        <v>BO-22U:DI-BPMRFFE/SW_IN
BO-22U:DI-FMCFastADC/TRIG</v>
      </c>
      <c r="R1408" s="18" t="n">
        <v>2</v>
      </c>
      <c r="S1408" s="18" t="n">
        <v>2</v>
      </c>
      <c r="T1408" s="15" t="str">
        <f aca="false">Def_Sistemas_Conectores_Cabos!$C$9</f>
        <v>RG316</v>
      </c>
      <c r="U1408" s="11" t="s">
        <v>169</v>
      </c>
      <c r="V1408" s="13"/>
    </row>
    <row r="1409" customFormat="false" ht="15.75" hidden="true" customHeight="true" outlineLevel="0" collapsed="false">
      <c r="A1409" s="4" t="str">
        <f aca="false">Def_Sistemas_Conectores_Cabos!$A$22</f>
        <v>BPM de elétrons</v>
      </c>
      <c r="B1409" s="5" t="str">
        <f aca="false">Datas_Entregas!$A$2</f>
        <v>Booster/LTB</v>
      </c>
      <c r="C1409" s="6" t="n">
        <f aca="false" t="array" ref="C1409:C1409">INDEX(Datas_Entregas!$B$2:$B$100, MATCH(B1409, Datas_Entregas!$A$2:$A$100, 0), 1)</f>
        <v>43266</v>
      </c>
      <c r="D1409" s="5" t="str">
        <f aca="false">Def_Status_Montagem!$A$4</f>
        <v>Comprado / Esperando entrega</v>
      </c>
      <c r="E1409" s="4" t="str">
        <f aca="false">Def_Status_Montagem!$B$4</f>
        <v>Contratada (inclui etiqueta)</v>
      </c>
      <c r="F1409" s="7"/>
      <c r="G1409" s="8"/>
      <c r="H1409" s="7" t="str">
        <f aca="false" t="array" ref="H1409:H1409">INDEX(Def_Instancias_Equipamentos!$E$2:$E$4986, MATCH(K1409, Def_Instancias_Equipamentos!$D$2:$D$4986, 0), 1)</f>
        <v>IA-10RaBPM</v>
      </c>
      <c r="I1409" s="8" t="str">
        <f aca="false" t="array" ref="I1409:I1409">INDEX(Def_Instancias_Equipamentos!$E$2:$E$4986, MATCH(L1409, Def_Instancias_Equipamentos!$D$2:$D$4986, 0), 1)</f>
        <v>IA-10RaBPM</v>
      </c>
      <c r="J1409" s="8" t="str">
        <f aca="false">IF(H1409=I1409, "INTERNO", "EXTERNO")</f>
        <v>INTERNO</v>
      </c>
      <c r="K1409" s="9" t="str">
        <f aca="false">Def_Instancias_Equipamentos!$D$603</f>
        <v>BO-23U:DI-BPMRFFE</v>
      </c>
      <c r="L1409" s="4" t="str">
        <f aca="false">Def_Instancias_Equipamentos!$D$1205</f>
        <v>BO-23U:DI-FMCFastADC</v>
      </c>
      <c r="M1409" s="10" t="s">
        <v>168</v>
      </c>
      <c r="N1409" s="11" t="s">
        <v>143</v>
      </c>
      <c r="O1409" s="9" t="str">
        <f aca="false">Def_Sistemas_Conectores_Cabos!$B$7</f>
        <v>SMA 50-ohm</v>
      </c>
      <c r="P1409" s="4" t="str">
        <f aca="false">Def_Sistemas_Conectores_Cabos!$B$7</f>
        <v>SMA 50-ohm</v>
      </c>
      <c r="Q1409" s="8" t="str">
        <f aca="false">K1409&amp;"/"&amp;M1409&amp;CHAR(10)&amp;L1409&amp;"/"&amp;N1409</f>
        <v>BO-23U:DI-BPMRFFE/TO_OUT
BO-23U:DI-FMCFastADC/IN1</v>
      </c>
      <c r="R1409" s="18" t="n">
        <v>2</v>
      </c>
      <c r="S1409" s="18" t="n">
        <v>2</v>
      </c>
      <c r="T1409" s="15" t="str">
        <f aca="false">Def_Sistemas_Conectores_Cabos!$C$9</f>
        <v>RG316</v>
      </c>
      <c r="U1409" s="11" t="s">
        <v>169</v>
      </c>
      <c r="V1409" s="13"/>
    </row>
    <row r="1410" customFormat="false" ht="15.75" hidden="true" customHeight="true" outlineLevel="0" collapsed="false">
      <c r="A1410" s="4" t="str">
        <f aca="false">Def_Sistemas_Conectores_Cabos!$A$22</f>
        <v>BPM de elétrons</v>
      </c>
      <c r="B1410" s="5" t="str">
        <f aca="false">Datas_Entregas!$A$2</f>
        <v>Booster/LTB</v>
      </c>
      <c r="C1410" s="6" t="n">
        <f aca="false" t="array" ref="C1410:C1410">INDEX(Datas_Entregas!$B$2:$B$100, MATCH(B1410, Datas_Entregas!$A$2:$A$100, 0), 1)</f>
        <v>43266</v>
      </c>
      <c r="D1410" s="5" t="str">
        <f aca="false">Def_Status_Montagem!$A$4</f>
        <v>Comprado / Esperando entrega</v>
      </c>
      <c r="E1410" s="4" t="str">
        <f aca="false">Def_Status_Montagem!$B$4</f>
        <v>Contratada (inclui etiqueta)</v>
      </c>
      <c r="F1410" s="7"/>
      <c r="G1410" s="8"/>
      <c r="H1410" s="7" t="str">
        <f aca="false" t="array" ref="H1410:H1410">INDEX(Def_Instancias_Equipamentos!$E$2:$E$4986, MATCH(K1410, Def_Instancias_Equipamentos!$D$2:$D$4986, 0), 1)</f>
        <v>IA-10RaBPM</v>
      </c>
      <c r="I1410" s="8" t="str">
        <f aca="false" t="array" ref="I1410:I1410">INDEX(Def_Instancias_Equipamentos!$E$2:$E$4986, MATCH(L1410, Def_Instancias_Equipamentos!$D$2:$D$4986, 0), 1)</f>
        <v>IA-10RaBPM</v>
      </c>
      <c r="J1410" s="8" t="str">
        <f aca="false">IF(H1410=I1410, "INTERNO", "EXTERNO")</f>
        <v>INTERNO</v>
      </c>
      <c r="K1410" s="9" t="str">
        <f aca="false">Def_Instancias_Equipamentos!$D$603</f>
        <v>BO-23U:DI-BPMRFFE</v>
      </c>
      <c r="L1410" s="4" t="str">
        <f aca="false">Def_Instancias_Equipamentos!$D$1205</f>
        <v>BO-23U:DI-FMCFastADC</v>
      </c>
      <c r="M1410" s="10" t="s">
        <v>170</v>
      </c>
      <c r="N1410" s="11" t="s">
        <v>145</v>
      </c>
      <c r="O1410" s="9" t="str">
        <f aca="false">Def_Sistemas_Conectores_Cabos!$B$7</f>
        <v>SMA 50-ohm</v>
      </c>
      <c r="P1410" s="4" t="str">
        <f aca="false">Def_Sistemas_Conectores_Cabos!$B$7</f>
        <v>SMA 50-ohm</v>
      </c>
      <c r="Q1410" s="8" t="str">
        <f aca="false">K1410&amp;"/"&amp;M1410&amp;CHAR(10)&amp;L1410&amp;"/"&amp;N1410</f>
        <v>BO-23U:DI-BPMRFFE/BI_OUT
BO-23U:DI-FMCFastADC/IN2</v>
      </c>
      <c r="R1410" s="18" t="n">
        <v>2</v>
      </c>
      <c r="S1410" s="18" t="n">
        <v>2</v>
      </c>
      <c r="T1410" s="15" t="str">
        <f aca="false">Def_Sistemas_Conectores_Cabos!$C$9</f>
        <v>RG316</v>
      </c>
      <c r="U1410" s="11" t="s">
        <v>169</v>
      </c>
      <c r="V1410" s="13"/>
    </row>
    <row r="1411" customFormat="false" ht="15.75" hidden="true" customHeight="true" outlineLevel="0" collapsed="false">
      <c r="A1411" s="4" t="str">
        <f aca="false">Def_Sistemas_Conectores_Cabos!$A$22</f>
        <v>BPM de elétrons</v>
      </c>
      <c r="B1411" s="5" t="str">
        <f aca="false">Datas_Entregas!$A$2</f>
        <v>Booster/LTB</v>
      </c>
      <c r="C1411" s="6" t="n">
        <f aca="false" t="array" ref="C1411:C1411">INDEX(Datas_Entregas!$B$2:$B$100, MATCH(B1411, Datas_Entregas!$A$2:$A$100, 0), 1)</f>
        <v>43266</v>
      </c>
      <c r="D1411" s="5" t="str">
        <f aca="false">Def_Status_Montagem!$A$4</f>
        <v>Comprado / Esperando entrega</v>
      </c>
      <c r="E1411" s="4" t="str">
        <f aca="false">Def_Status_Montagem!$B$4</f>
        <v>Contratada (inclui etiqueta)</v>
      </c>
      <c r="F1411" s="7"/>
      <c r="G1411" s="8"/>
      <c r="H1411" s="7" t="str">
        <f aca="false" t="array" ref="H1411:H1411">INDEX(Def_Instancias_Equipamentos!$E$2:$E$4986, MATCH(K1411, Def_Instancias_Equipamentos!$D$2:$D$4986, 0), 1)</f>
        <v>IA-10RaBPM</v>
      </c>
      <c r="I1411" s="8" t="str">
        <f aca="false" t="array" ref="I1411:I1411">INDEX(Def_Instancias_Equipamentos!$E$2:$E$4986, MATCH(L1411, Def_Instancias_Equipamentos!$D$2:$D$4986, 0), 1)</f>
        <v>IA-10RaBPM</v>
      </c>
      <c r="J1411" s="8" t="str">
        <f aca="false">IF(H1411=I1411, "INTERNO", "EXTERNO")</f>
        <v>INTERNO</v>
      </c>
      <c r="K1411" s="9" t="str">
        <f aca="false">Def_Instancias_Equipamentos!$D$603</f>
        <v>BO-23U:DI-BPMRFFE</v>
      </c>
      <c r="L1411" s="4" t="str">
        <f aca="false">Def_Instancias_Equipamentos!$D$1205</f>
        <v>BO-23U:DI-FMCFastADC</v>
      </c>
      <c r="M1411" s="10" t="s">
        <v>171</v>
      </c>
      <c r="N1411" s="11" t="s">
        <v>172</v>
      </c>
      <c r="O1411" s="9" t="str">
        <f aca="false">Def_Sistemas_Conectores_Cabos!$B$7</f>
        <v>SMA 50-ohm</v>
      </c>
      <c r="P1411" s="4" t="str">
        <f aca="false">Def_Sistemas_Conectores_Cabos!$B$7</f>
        <v>SMA 50-ohm</v>
      </c>
      <c r="Q1411" s="8" t="str">
        <f aca="false">K1411&amp;"/"&amp;M1411&amp;CHAR(10)&amp;L1411&amp;"/"&amp;N1411</f>
        <v>BO-23U:DI-BPMRFFE/TI_OUT
BO-23U:DI-FMCFastADC/IN3</v>
      </c>
      <c r="R1411" s="18" t="n">
        <v>2</v>
      </c>
      <c r="S1411" s="18" t="n">
        <v>2</v>
      </c>
      <c r="T1411" s="15" t="str">
        <f aca="false">Def_Sistemas_Conectores_Cabos!$C$9</f>
        <v>RG316</v>
      </c>
      <c r="U1411" s="11" t="s">
        <v>169</v>
      </c>
      <c r="V1411" s="13"/>
    </row>
    <row r="1412" customFormat="false" ht="15.75" hidden="true" customHeight="true" outlineLevel="0" collapsed="false">
      <c r="A1412" s="4" t="str">
        <f aca="false">Def_Sistemas_Conectores_Cabos!$A$22</f>
        <v>BPM de elétrons</v>
      </c>
      <c r="B1412" s="5" t="str">
        <f aca="false">Datas_Entregas!$A$2</f>
        <v>Booster/LTB</v>
      </c>
      <c r="C1412" s="6" t="n">
        <f aca="false" t="array" ref="C1412:C1412">INDEX(Datas_Entregas!$B$2:$B$100, MATCH(B1412, Datas_Entregas!$A$2:$A$100, 0), 1)</f>
        <v>43266</v>
      </c>
      <c r="D1412" s="5" t="str">
        <f aca="false">Def_Status_Montagem!$A$4</f>
        <v>Comprado / Esperando entrega</v>
      </c>
      <c r="E1412" s="4" t="str">
        <f aca="false">Def_Status_Montagem!$B$4</f>
        <v>Contratada (inclui etiqueta)</v>
      </c>
      <c r="F1412" s="7"/>
      <c r="G1412" s="8"/>
      <c r="H1412" s="7" t="str">
        <f aca="false" t="array" ref="H1412:H1412">INDEX(Def_Instancias_Equipamentos!$E$2:$E$4986, MATCH(K1412, Def_Instancias_Equipamentos!$D$2:$D$4986, 0), 1)</f>
        <v>IA-10RaBPM</v>
      </c>
      <c r="I1412" s="8" t="str">
        <f aca="false" t="array" ref="I1412:I1412">INDEX(Def_Instancias_Equipamentos!$E$2:$E$4986, MATCH(L1412, Def_Instancias_Equipamentos!$D$2:$D$4986, 0), 1)</f>
        <v>IA-10RaBPM</v>
      </c>
      <c r="J1412" s="8" t="str">
        <f aca="false">IF(H1412=I1412, "INTERNO", "EXTERNO")</f>
        <v>INTERNO</v>
      </c>
      <c r="K1412" s="9" t="str">
        <f aca="false">Def_Instancias_Equipamentos!$D$603</f>
        <v>BO-23U:DI-BPMRFFE</v>
      </c>
      <c r="L1412" s="4" t="str">
        <f aca="false">Def_Instancias_Equipamentos!$D$1205</f>
        <v>BO-23U:DI-FMCFastADC</v>
      </c>
      <c r="M1412" s="10" t="s">
        <v>173</v>
      </c>
      <c r="N1412" s="11" t="s">
        <v>174</v>
      </c>
      <c r="O1412" s="9" t="str">
        <f aca="false">Def_Sistemas_Conectores_Cabos!$B$7</f>
        <v>SMA 50-ohm</v>
      </c>
      <c r="P1412" s="4" t="str">
        <f aca="false">Def_Sistemas_Conectores_Cabos!$B$7</f>
        <v>SMA 50-ohm</v>
      </c>
      <c r="Q1412" s="8" t="str">
        <f aca="false">K1412&amp;"/"&amp;M1412&amp;CHAR(10)&amp;L1412&amp;"/"&amp;N1412</f>
        <v>BO-23U:DI-BPMRFFE/BO_OUT
BO-23U:DI-FMCFastADC/IN4</v>
      </c>
      <c r="R1412" s="18" t="n">
        <v>2</v>
      </c>
      <c r="S1412" s="18" t="n">
        <v>2</v>
      </c>
      <c r="T1412" s="15" t="str">
        <f aca="false">Def_Sistemas_Conectores_Cabos!$C$9</f>
        <v>RG316</v>
      </c>
      <c r="U1412" s="11" t="s">
        <v>169</v>
      </c>
      <c r="V1412" s="13"/>
    </row>
    <row r="1413" customFormat="false" ht="15.75" hidden="true" customHeight="true" outlineLevel="0" collapsed="false">
      <c r="A1413" s="4" t="str">
        <f aca="false">Def_Sistemas_Conectores_Cabos!$A$22</f>
        <v>BPM de elétrons</v>
      </c>
      <c r="B1413" s="5" t="str">
        <f aca="false">Datas_Entregas!$A$2</f>
        <v>Booster/LTB</v>
      </c>
      <c r="C1413" s="6" t="n">
        <f aca="false" t="array" ref="C1413:C1413">INDEX(Datas_Entregas!$B$2:$B$100, MATCH(B1413, Datas_Entregas!$A$2:$A$100, 0), 1)</f>
        <v>43266</v>
      </c>
      <c r="D1413" s="5" t="str">
        <f aca="false">Def_Status_Montagem!$A$4</f>
        <v>Comprado / Esperando entrega</v>
      </c>
      <c r="E1413" s="4" t="str">
        <f aca="false">Def_Status_Montagem!$B$4</f>
        <v>Contratada (inclui etiqueta)</v>
      </c>
      <c r="F1413" s="7"/>
      <c r="G1413" s="8"/>
      <c r="H1413" s="7" t="str">
        <f aca="false" t="array" ref="H1413:H1413">INDEX(Def_Instancias_Equipamentos!$E$2:$E$4986, MATCH(K1413, Def_Instancias_Equipamentos!$D$2:$D$4986, 0), 1)</f>
        <v>IA-10RaBPM</v>
      </c>
      <c r="I1413" s="8" t="str">
        <f aca="false" t="array" ref="I1413:I1413">INDEX(Def_Instancias_Equipamentos!$E$2:$E$4986, MATCH(L1413, Def_Instancias_Equipamentos!$D$2:$D$4986, 0), 1)</f>
        <v>IA-10RaBPM</v>
      </c>
      <c r="J1413" s="8" t="str">
        <f aca="false">IF(H1413=I1413, "INTERNO", "EXTERNO")</f>
        <v>INTERNO</v>
      </c>
      <c r="K1413" s="9" t="str">
        <f aca="false">Def_Instancias_Equipamentos!$D$603</f>
        <v>BO-23U:DI-BPMRFFE</v>
      </c>
      <c r="L1413" s="4" t="str">
        <f aca="false">Def_Instancias_Equipamentos!$D$1205</f>
        <v>BO-23U:DI-FMCFastADC</v>
      </c>
      <c r="M1413" s="10" t="s">
        <v>175</v>
      </c>
      <c r="N1413" s="11" t="s">
        <v>176</v>
      </c>
      <c r="O1413" s="9" t="str">
        <f aca="false">Def_Sistemas_Conectores_Cabos!$B$7</f>
        <v>SMA 50-ohm</v>
      </c>
      <c r="P1413" s="4" t="str">
        <f aca="false">Def_Sistemas_Conectores_Cabos!$B$26</f>
        <v>MMCX 50-ohm</v>
      </c>
      <c r="Q1413" s="8" t="str">
        <f aca="false">K1413&amp;"/"&amp;M1413&amp;CHAR(10)&amp;L1413&amp;"/"&amp;N1413</f>
        <v>BO-23U:DI-BPMRFFE/SW_IN
BO-23U:DI-FMCFastADC/TRIG</v>
      </c>
      <c r="R1413" s="18" t="n">
        <v>2</v>
      </c>
      <c r="S1413" s="18" t="n">
        <v>2</v>
      </c>
      <c r="T1413" s="15" t="str">
        <f aca="false">Def_Sistemas_Conectores_Cabos!$C$9</f>
        <v>RG316</v>
      </c>
      <c r="U1413" s="11" t="s">
        <v>169</v>
      </c>
      <c r="V1413" s="13"/>
    </row>
    <row r="1414" customFormat="false" ht="15.75" hidden="true" customHeight="true" outlineLevel="0" collapsed="false">
      <c r="A1414" s="4" t="str">
        <f aca="false">Def_Sistemas_Conectores_Cabos!$A$22</f>
        <v>BPM de elétrons</v>
      </c>
      <c r="B1414" s="5" t="str">
        <f aca="false">Datas_Entregas!$A$2</f>
        <v>Booster/LTB</v>
      </c>
      <c r="C1414" s="6" t="n">
        <f aca="false" t="array" ref="C1414:C1414">INDEX(Datas_Entregas!$B$2:$B$100, MATCH(B1414, Datas_Entregas!$A$2:$A$100, 0), 1)</f>
        <v>43266</v>
      </c>
      <c r="D1414" s="5" t="str">
        <f aca="false">Def_Status_Montagem!$A$4</f>
        <v>Comprado / Esperando entrega</v>
      </c>
      <c r="E1414" s="4" t="str">
        <f aca="false">Def_Status_Montagem!$B$4</f>
        <v>Contratada (inclui etiqueta)</v>
      </c>
      <c r="F1414" s="7"/>
      <c r="G1414" s="8"/>
      <c r="H1414" s="7" t="str">
        <f aca="false" t="array" ref="H1414:H1414">INDEX(Def_Instancias_Equipamentos!$E$2:$E$4986, MATCH(K1414, Def_Instancias_Equipamentos!$D$2:$D$4986, 0), 1)</f>
        <v>IA-10RaBPM</v>
      </c>
      <c r="I1414" s="8" t="str">
        <f aca="false" t="array" ref="I1414:I1414">INDEX(Def_Instancias_Equipamentos!$E$2:$E$4986, MATCH(L1414, Def_Instancias_Equipamentos!$D$2:$D$4986, 0), 1)</f>
        <v>IA-10RaBPM</v>
      </c>
      <c r="J1414" s="8" t="str">
        <f aca="false">IF(H1414=I1414, "INTERNO", "EXTERNO")</f>
        <v>INTERNO</v>
      </c>
      <c r="K1414" s="9" t="str">
        <f aca="false">Def_Instancias_Equipamentos!$D$604</f>
        <v>BO-24U:DI-BPMRFFE</v>
      </c>
      <c r="L1414" s="4" t="str">
        <f aca="false">Def_Instancias_Equipamentos!$D$1206</f>
        <v>BO-24U:DI-FMCFastADC</v>
      </c>
      <c r="M1414" s="10" t="s">
        <v>168</v>
      </c>
      <c r="N1414" s="11" t="s">
        <v>143</v>
      </c>
      <c r="O1414" s="9" t="str">
        <f aca="false">Def_Sistemas_Conectores_Cabos!$B$7</f>
        <v>SMA 50-ohm</v>
      </c>
      <c r="P1414" s="4" t="str">
        <f aca="false">Def_Sistemas_Conectores_Cabos!$B$7</f>
        <v>SMA 50-ohm</v>
      </c>
      <c r="Q1414" s="8" t="str">
        <f aca="false">K1414&amp;"/"&amp;M1414&amp;CHAR(10)&amp;L1414&amp;"/"&amp;N1414</f>
        <v>BO-24U:DI-BPMRFFE/TO_OUT
BO-24U:DI-FMCFastADC/IN1</v>
      </c>
      <c r="R1414" s="18" t="n">
        <v>2</v>
      </c>
      <c r="S1414" s="18" t="n">
        <v>2</v>
      </c>
      <c r="T1414" s="15" t="str">
        <f aca="false">Def_Sistemas_Conectores_Cabos!$C$9</f>
        <v>RG316</v>
      </c>
      <c r="U1414" s="11" t="s">
        <v>169</v>
      </c>
      <c r="V1414" s="13"/>
    </row>
    <row r="1415" customFormat="false" ht="15.75" hidden="true" customHeight="true" outlineLevel="0" collapsed="false">
      <c r="A1415" s="4" t="str">
        <f aca="false">Def_Sistemas_Conectores_Cabos!$A$22</f>
        <v>BPM de elétrons</v>
      </c>
      <c r="B1415" s="5" t="str">
        <f aca="false">Datas_Entregas!$A$2</f>
        <v>Booster/LTB</v>
      </c>
      <c r="C1415" s="6" t="n">
        <f aca="false" t="array" ref="C1415:C1415">INDEX(Datas_Entregas!$B$2:$B$100, MATCH(B1415, Datas_Entregas!$A$2:$A$100, 0), 1)</f>
        <v>43266</v>
      </c>
      <c r="D1415" s="5" t="str">
        <f aca="false">Def_Status_Montagem!$A$4</f>
        <v>Comprado / Esperando entrega</v>
      </c>
      <c r="E1415" s="4" t="str">
        <f aca="false">Def_Status_Montagem!$B$4</f>
        <v>Contratada (inclui etiqueta)</v>
      </c>
      <c r="F1415" s="7"/>
      <c r="G1415" s="8"/>
      <c r="H1415" s="7" t="str">
        <f aca="false" t="array" ref="H1415:H1415">INDEX(Def_Instancias_Equipamentos!$E$2:$E$4986, MATCH(K1415, Def_Instancias_Equipamentos!$D$2:$D$4986, 0), 1)</f>
        <v>IA-10RaBPM</v>
      </c>
      <c r="I1415" s="8" t="str">
        <f aca="false" t="array" ref="I1415:I1415">INDEX(Def_Instancias_Equipamentos!$E$2:$E$4986, MATCH(L1415, Def_Instancias_Equipamentos!$D$2:$D$4986, 0), 1)</f>
        <v>IA-10RaBPM</v>
      </c>
      <c r="J1415" s="8" t="str">
        <f aca="false">IF(H1415=I1415, "INTERNO", "EXTERNO")</f>
        <v>INTERNO</v>
      </c>
      <c r="K1415" s="9" t="str">
        <f aca="false">Def_Instancias_Equipamentos!$D$604</f>
        <v>BO-24U:DI-BPMRFFE</v>
      </c>
      <c r="L1415" s="4" t="str">
        <f aca="false">Def_Instancias_Equipamentos!$D$1206</f>
        <v>BO-24U:DI-FMCFastADC</v>
      </c>
      <c r="M1415" s="10" t="s">
        <v>170</v>
      </c>
      <c r="N1415" s="11" t="s">
        <v>145</v>
      </c>
      <c r="O1415" s="9" t="str">
        <f aca="false">Def_Sistemas_Conectores_Cabos!$B$7</f>
        <v>SMA 50-ohm</v>
      </c>
      <c r="P1415" s="4" t="str">
        <f aca="false">Def_Sistemas_Conectores_Cabos!$B$7</f>
        <v>SMA 50-ohm</v>
      </c>
      <c r="Q1415" s="8" t="str">
        <f aca="false">K1415&amp;"/"&amp;M1415&amp;CHAR(10)&amp;L1415&amp;"/"&amp;N1415</f>
        <v>BO-24U:DI-BPMRFFE/BI_OUT
BO-24U:DI-FMCFastADC/IN2</v>
      </c>
      <c r="R1415" s="18" t="n">
        <v>2</v>
      </c>
      <c r="S1415" s="18" t="n">
        <v>2</v>
      </c>
      <c r="T1415" s="15" t="str">
        <f aca="false">Def_Sistemas_Conectores_Cabos!$C$9</f>
        <v>RG316</v>
      </c>
      <c r="U1415" s="11" t="s">
        <v>169</v>
      </c>
      <c r="V1415" s="13"/>
    </row>
    <row r="1416" customFormat="false" ht="15.75" hidden="true" customHeight="true" outlineLevel="0" collapsed="false">
      <c r="A1416" s="4" t="str">
        <f aca="false">Def_Sistemas_Conectores_Cabos!$A$22</f>
        <v>BPM de elétrons</v>
      </c>
      <c r="B1416" s="5" t="str">
        <f aca="false">Datas_Entregas!$A$2</f>
        <v>Booster/LTB</v>
      </c>
      <c r="C1416" s="6" t="n">
        <f aca="false" t="array" ref="C1416:C1416">INDEX(Datas_Entregas!$B$2:$B$100, MATCH(B1416, Datas_Entregas!$A$2:$A$100, 0), 1)</f>
        <v>43266</v>
      </c>
      <c r="D1416" s="5" t="str">
        <f aca="false">Def_Status_Montagem!$A$4</f>
        <v>Comprado / Esperando entrega</v>
      </c>
      <c r="E1416" s="4" t="str">
        <f aca="false">Def_Status_Montagem!$B$4</f>
        <v>Contratada (inclui etiqueta)</v>
      </c>
      <c r="F1416" s="7"/>
      <c r="G1416" s="8"/>
      <c r="H1416" s="7" t="str">
        <f aca="false" t="array" ref="H1416:H1416">INDEX(Def_Instancias_Equipamentos!$E$2:$E$4986, MATCH(K1416, Def_Instancias_Equipamentos!$D$2:$D$4986, 0), 1)</f>
        <v>IA-10RaBPM</v>
      </c>
      <c r="I1416" s="8" t="str">
        <f aca="false" t="array" ref="I1416:I1416">INDEX(Def_Instancias_Equipamentos!$E$2:$E$4986, MATCH(L1416, Def_Instancias_Equipamentos!$D$2:$D$4986, 0), 1)</f>
        <v>IA-10RaBPM</v>
      </c>
      <c r="J1416" s="8" t="str">
        <f aca="false">IF(H1416=I1416, "INTERNO", "EXTERNO")</f>
        <v>INTERNO</v>
      </c>
      <c r="K1416" s="9" t="str">
        <f aca="false">Def_Instancias_Equipamentos!$D$604</f>
        <v>BO-24U:DI-BPMRFFE</v>
      </c>
      <c r="L1416" s="4" t="str">
        <f aca="false">Def_Instancias_Equipamentos!$D$1206</f>
        <v>BO-24U:DI-FMCFastADC</v>
      </c>
      <c r="M1416" s="10" t="s">
        <v>171</v>
      </c>
      <c r="N1416" s="11" t="s">
        <v>172</v>
      </c>
      <c r="O1416" s="9" t="str">
        <f aca="false">Def_Sistemas_Conectores_Cabos!$B$7</f>
        <v>SMA 50-ohm</v>
      </c>
      <c r="P1416" s="4" t="str">
        <f aca="false">Def_Sistemas_Conectores_Cabos!$B$7</f>
        <v>SMA 50-ohm</v>
      </c>
      <c r="Q1416" s="8" t="str">
        <f aca="false">K1416&amp;"/"&amp;M1416&amp;CHAR(10)&amp;L1416&amp;"/"&amp;N1416</f>
        <v>BO-24U:DI-BPMRFFE/TI_OUT
BO-24U:DI-FMCFastADC/IN3</v>
      </c>
      <c r="R1416" s="18" t="n">
        <v>2</v>
      </c>
      <c r="S1416" s="18" t="n">
        <v>2</v>
      </c>
      <c r="T1416" s="15" t="str">
        <f aca="false">Def_Sistemas_Conectores_Cabos!$C$9</f>
        <v>RG316</v>
      </c>
      <c r="U1416" s="11" t="s">
        <v>169</v>
      </c>
      <c r="V1416" s="13"/>
    </row>
    <row r="1417" customFormat="false" ht="15.75" hidden="true" customHeight="true" outlineLevel="0" collapsed="false">
      <c r="A1417" s="4" t="str">
        <f aca="false">Def_Sistemas_Conectores_Cabos!$A$22</f>
        <v>BPM de elétrons</v>
      </c>
      <c r="B1417" s="5" t="str">
        <f aca="false">Datas_Entregas!$A$2</f>
        <v>Booster/LTB</v>
      </c>
      <c r="C1417" s="6" t="n">
        <f aca="false" t="array" ref="C1417:C1417">INDEX(Datas_Entregas!$B$2:$B$100, MATCH(B1417, Datas_Entregas!$A$2:$A$100, 0), 1)</f>
        <v>43266</v>
      </c>
      <c r="D1417" s="5" t="str">
        <f aca="false">Def_Status_Montagem!$A$4</f>
        <v>Comprado / Esperando entrega</v>
      </c>
      <c r="E1417" s="4" t="str">
        <f aca="false">Def_Status_Montagem!$B$4</f>
        <v>Contratada (inclui etiqueta)</v>
      </c>
      <c r="F1417" s="7"/>
      <c r="G1417" s="8"/>
      <c r="H1417" s="7" t="str">
        <f aca="false" t="array" ref="H1417:H1417">INDEX(Def_Instancias_Equipamentos!$E$2:$E$4986, MATCH(K1417, Def_Instancias_Equipamentos!$D$2:$D$4986, 0), 1)</f>
        <v>IA-10RaBPM</v>
      </c>
      <c r="I1417" s="8" t="str">
        <f aca="false" t="array" ref="I1417:I1417">INDEX(Def_Instancias_Equipamentos!$E$2:$E$4986, MATCH(L1417, Def_Instancias_Equipamentos!$D$2:$D$4986, 0), 1)</f>
        <v>IA-10RaBPM</v>
      </c>
      <c r="J1417" s="8" t="str">
        <f aca="false">IF(H1417=I1417, "INTERNO", "EXTERNO")</f>
        <v>INTERNO</v>
      </c>
      <c r="K1417" s="9" t="str">
        <f aca="false">Def_Instancias_Equipamentos!$D$604</f>
        <v>BO-24U:DI-BPMRFFE</v>
      </c>
      <c r="L1417" s="4" t="str">
        <f aca="false">Def_Instancias_Equipamentos!$D$1206</f>
        <v>BO-24U:DI-FMCFastADC</v>
      </c>
      <c r="M1417" s="10" t="s">
        <v>173</v>
      </c>
      <c r="N1417" s="11" t="s">
        <v>174</v>
      </c>
      <c r="O1417" s="9" t="str">
        <f aca="false">Def_Sistemas_Conectores_Cabos!$B$7</f>
        <v>SMA 50-ohm</v>
      </c>
      <c r="P1417" s="4" t="str">
        <f aca="false">Def_Sistemas_Conectores_Cabos!$B$7</f>
        <v>SMA 50-ohm</v>
      </c>
      <c r="Q1417" s="8" t="str">
        <f aca="false">K1417&amp;"/"&amp;M1417&amp;CHAR(10)&amp;L1417&amp;"/"&amp;N1417</f>
        <v>BO-24U:DI-BPMRFFE/BO_OUT
BO-24U:DI-FMCFastADC/IN4</v>
      </c>
      <c r="R1417" s="18" t="n">
        <v>2</v>
      </c>
      <c r="S1417" s="18" t="n">
        <v>2</v>
      </c>
      <c r="T1417" s="15" t="str">
        <f aca="false">Def_Sistemas_Conectores_Cabos!$C$9</f>
        <v>RG316</v>
      </c>
      <c r="U1417" s="11" t="s">
        <v>169</v>
      </c>
      <c r="V1417" s="13"/>
    </row>
    <row r="1418" customFormat="false" ht="15.75" hidden="true" customHeight="true" outlineLevel="0" collapsed="false">
      <c r="A1418" s="4" t="str">
        <f aca="false">Def_Sistemas_Conectores_Cabos!$A$22</f>
        <v>BPM de elétrons</v>
      </c>
      <c r="B1418" s="5" t="str">
        <f aca="false">Datas_Entregas!$A$2</f>
        <v>Booster/LTB</v>
      </c>
      <c r="C1418" s="6" t="n">
        <f aca="false" t="array" ref="C1418:C1418">INDEX(Datas_Entregas!$B$2:$B$100, MATCH(B1418, Datas_Entregas!$A$2:$A$100, 0), 1)</f>
        <v>43266</v>
      </c>
      <c r="D1418" s="5" t="str">
        <f aca="false">Def_Status_Montagem!$A$4</f>
        <v>Comprado / Esperando entrega</v>
      </c>
      <c r="E1418" s="4" t="str">
        <f aca="false">Def_Status_Montagem!$B$4</f>
        <v>Contratada (inclui etiqueta)</v>
      </c>
      <c r="F1418" s="7"/>
      <c r="G1418" s="8"/>
      <c r="H1418" s="7" t="str">
        <f aca="false" t="array" ref="H1418:H1418">INDEX(Def_Instancias_Equipamentos!$E$2:$E$4986, MATCH(K1418, Def_Instancias_Equipamentos!$D$2:$D$4986, 0), 1)</f>
        <v>IA-10RaBPM</v>
      </c>
      <c r="I1418" s="8" t="str">
        <f aca="false" t="array" ref="I1418:I1418">INDEX(Def_Instancias_Equipamentos!$E$2:$E$4986, MATCH(L1418, Def_Instancias_Equipamentos!$D$2:$D$4986, 0), 1)</f>
        <v>IA-10RaBPM</v>
      </c>
      <c r="J1418" s="8" t="str">
        <f aca="false">IF(H1418=I1418, "INTERNO", "EXTERNO")</f>
        <v>INTERNO</v>
      </c>
      <c r="K1418" s="9" t="str">
        <f aca="false">Def_Instancias_Equipamentos!$D$604</f>
        <v>BO-24U:DI-BPMRFFE</v>
      </c>
      <c r="L1418" s="4" t="str">
        <f aca="false">Def_Instancias_Equipamentos!$D$1206</f>
        <v>BO-24U:DI-FMCFastADC</v>
      </c>
      <c r="M1418" s="10" t="s">
        <v>175</v>
      </c>
      <c r="N1418" s="11" t="s">
        <v>176</v>
      </c>
      <c r="O1418" s="9" t="str">
        <f aca="false">Def_Sistemas_Conectores_Cabos!$B$7</f>
        <v>SMA 50-ohm</v>
      </c>
      <c r="P1418" s="4" t="str">
        <f aca="false">Def_Sistemas_Conectores_Cabos!$B$26</f>
        <v>MMCX 50-ohm</v>
      </c>
      <c r="Q1418" s="8" t="str">
        <f aca="false">K1418&amp;"/"&amp;M1418&amp;CHAR(10)&amp;L1418&amp;"/"&amp;N1418</f>
        <v>BO-24U:DI-BPMRFFE/SW_IN
BO-24U:DI-FMCFastADC/TRIG</v>
      </c>
      <c r="R1418" s="18" t="n">
        <v>2</v>
      </c>
      <c r="S1418" s="18" t="n">
        <v>2</v>
      </c>
      <c r="T1418" s="15" t="str">
        <f aca="false">Def_Sistemas_Conectores_Cabos!$C$9</f>
        <v>RG316</v>
      </c>
      <c r="U1418" s="11" t="s">
        <v>169</v>
      </c>
      <c r="V1418" s="13"/>
    </row>
    <row r="1419" customFormat="false" ht="15.75" hidden="true" customHeight="true" outlineLevel="0" collapsed="false">
      <c r="A1419" s="4" t="str">
        <f aca="false">Def_Sistemas_Conectores_Cabos!$A$22</f>
        <v>BPM de elétrons</v>
      </c>
      <c r="B1419" s="5" t="str">
        <f aca="false">Datas_Entregas!$A$2</f>
        <v>Booster/LTB</v>
      </c>
      <c r="C1419" s="6" t="n">
        <f aca="false" t="array" ref="C1419:C1419">INDEX(Datas_Entregas!$B$2:$B$100, MATCH(B1419, Datas_Entregas!$A$2:$A$100, 0), 1)</f>
        <v>43266</v>
      </c>
      <c r="D1419" s="5" t="str">
        <f aca="false">Def_Status_Montagem!$A$4</f>
        <v>Comprado / Esperando entrega</v>
      </c>
      <c r="E1419" s="4" t="str">
        <f aca="false">Def_Status_Montagem!$B$4</f>
        <v>Contratada (inclui etiqueta)</v>
      </c>
      <c r="F1419" s="7"/>
      <c r="G1419" s="8"/>
      <c r="H1419" s="7" t="str">
        <f aca="false" t="array" ref="H1419:H1419">INDEX(Def_Instancias_Equipamentos!$E$2:$E$4986, MATCH(K1419, Def_Instancias_Equipamentos!$D$2:$D$4986, 0), 1)</f>
        <v>IA-10RaBPM</v>
      </c>
      <c r="I1419" s="8" t="str">
        <f aca="false" t="array" ref="I1419:I1419">INDEX(Def_Instancias_Equipamentos!$E$2:$E$4986, MATCH(L1419, Def_Instancias_Equipamentos!$D$2:$D$4986, 0), 1)</f>
        <v>IA-10RaBPM</v>
      </c>
      <c r="J1419" s="8" t="str">
        <f aca="false">IF(H1419=I1419, "INTERNO", "EXTERNO")</f>
        <v>INTERNO</v>
      </c>
      <c r="K1419" s="9" t="str">
        <f aca="false">Def_Instancias_Equipamentos!$D$605</f>
        <v>BO-25U:DI-BPMRFFE</v>
      </c>
      <c r="L1419" s="4" t="str">
        <f aca="false">Def_Instancias_Equipamentos!$D$1207</f>
        <v>BO-25U:DI-FMCFastADC</v>
      </c>
      <c r="M1419" s="10" t="s">
        <v>168</v>
      </c>
      <c r="N1419" s="11" t="s">
        <v>143</v>
      </c>
      <c r="O1419" s="9" t="str">
        <f aca="false">Def_Sistemas_Conectores_Cabos!$B$7</f>
        <v>SMA 50-ohm</v>
      </c>
      <c r="P1419" s="4" t="str">
        <f aca="false">Def_Sistemas_Conectores_Cabos!$B$7</f>
        <v>SMA 50-ohm</v>
      </c>
      <c r="Q1419" s="8" t="str">
        <f aca="false">K1419&amp;"/"&amp;M1419&amp;CHAR(10)&amp;L1419&amp;"/"&amp;N1419</f>
        <v>BO-25U:DI-BPMRFFE/TO_OUT
BO-25U:DI-FMCFastADC/IN1</v>
      </c>
      <c r="R1419" s="18" t="n">
        <v>2</v>
      </c>
      <c r="S1419" s="18" t="n">
        <v>2</v>
      </c>
      <c r="T1419" s="15" t="str">
        <f aca="false">Def_Sistemas_Conectores_Cabos!$C$9</f>
        <v>RG316</v>
      </c>
      <c r="U1419" s="11" t="s">
        <v>169</v>
      </c>
      <c r="V1419" s="13"/>
    </row>
    <row r="1420" customFormat="false" ht="15.75" hidden="true" customHeight="true" outlineLevel="0" collapsed="false">
      <c r="A1420" s="4" t="str">
        <f aca="false">Def_Sistemas_Conectores_Cabos!$A$22</f>
        <v>BPM de elétrons</v>
      </c>
      <c r="B1420" s="5" t="str">
        <f aca="false">Datas_Entregas!$A$2</f>
        <v>Booster/LTB</v>
      </c>
      <c r="C1420" s="6" t="n">
        <f aca="false" t="array" ref="C1420:C1420">INDEX(Datas_Entregas!$B$2:$B$100, MATCH(B1420, Datas_Entregas!$A$2:$A$100, 0), 1)</f>
        <v>43266</v>
      </c>
      <c r="D1420" s="5" t="str">
        <f aca="false">Def_Status_Montagem!$A$4</f>
        <v>Comprado / Esperando entrega</v>
      </c>
      <c r="E1420" s="4" t="str">
        <f aca="false">Def_Status_Montagem!$B$4</f>
        <v>Contratada (inclui etiqueta)</v>
      </c>
      <c r="F1420" s="7"/>
      <c r="G1420" s="8"/>
      <c r="H1420" s="7" t="str">
        <f aca="false" t="array" ref="H1420:H1420">INDEX(Def_Instancias_Equipamentos!$E$2:$E$4986, MATCH(K1420, Def_Instancias_Equipamentos!$D$2:$D$4986, 0), 1)</f>
        <v>IA-10RaBPM</v>
      </c>
      <c r="I1420" s="8" t="str">
        <f aca="false" t="array" ref="I1420:I1420">INDEX(Def_Instancias_Equipamentos!$E$2:$E$4986, MATCH(L1420, Def_Instancias_Equipamentos!$D$2:$D$4986, 0), 1)</f>
        <v>IA-10RaBPM</v>
      </c>
      <c r="J1420" s="8" t="str">
        <f aca="false">IF(H1420=I1420, "INTERNO", "EXTERNO")</f>
        <v>INTERNO</v>
      </c>
      <c r="K1420" s="9" t="str">
        <f aca="false">Def_Instancias_Equipamentos!$D$605</f>
        <v>BO-25U:DI-BPMRFFE</v>
      </c>
      <c r="L1420" s="4" t="str">
        <f aca="false">Def_Instancias_Equipamentos!$D$1207</f>
        <v>BO-25U:DI-FMCFastADC</v>
      </c>
      <c r="M1420" s="10" t="s">
        <v>170</v>
      </c>
      <c r="N1420" s="11" t="s">
        <v>145</v>
      </c>
      <c r="O1420" s="9" t="str">
        <f aca="false">Def_Sistemas_Conectores_Cabos!$B$7</f>
        <v>SMA 50-ohm</v>
      </c>
      <c r="P1420" s="4" t="str">
        <f aca="false">Def_Sistemas_Conectores_Cabos!$B$7</f>
        <v>SMA 50-ohm</v>
      </c>
      <c r="Q1420" s="8" t="str">
        <f aca="false">K1420&amp;"/"&amp;M1420&amp;CHAR(10)&amp;L1420&amp;"/"&amp;N1420</f>
        <v>BO-25U:DI-BPMRFFE/BI_OUT
BO-25U:DI-FMCFastADC/IN2</v>
      </c>
      <c r="R1420" s="18" t="n">
        <v>2</v>
      </c>
      <c r="S1420" s="18" t="n">
        <v>2</v>
      </c>
      <c r="T1420" s="15" t="str">
        <f aca="false">Def_Sistemas_Conectores_Cabos!$C$9</f>
        <v>RG316</v>
      </c>
      <c r="U1420" s="11" t="s">
        <v>169</v>
      </c>
      <c r="V1420" s="13"/>
    </row>
    <row r="1421" customFormat="false" ht="15.75" hidden="true" customHeight="true" outlineLevel="0" collapsed="false">
      <c r="A1421" s="4" t="str">
        <f aca="false">Def_Sistemas_Conectores_Cabos!$A$22</f>
        <v>BPM de elétrons</v>
      </c>
      <c r="B1421" s="5" t="str">
        <f aca="false">Datas_Entregas!$A$2</f>
        <v>Booster/LTB</v>
      </c>
      <c r="C1421" s="6" t="n">
        <f aca="false" t="array" ref="C1421:C1421">INDEX(Datas_Entregas!$B$2:$B$100, MATCH(B1421, Datas_Entregas!$A$2:$A$100, 0), 1)</f>
        <v>43266</v>
      </c>
      <c r="D1421" s="5" t="str">
        <f aca="false">Def_Status_Montagem!$A$4</f>
        <v>Comprado / Esperando entrega</v>
      </c>
      <c r="E1421" s="4" t="str">
        <f aca="false">Def_Status_Montagem!$B$4</f>
        <v>Contratada (inclui etiqueta)</v>
      </c>
      <c r="F1421" s="7"/>
      <c r="G1421" s="8"/>
      <c r="H1421" s="7" t="str">
        <f aca="false" t="array" ref="H1421:H1421">INDEX(Def_Instancias_Equipamentos!$E$2:$E$4986, MATCH(K1421, Def_Instancias_Equipamentos!$D$2:$D$4986, 0), 1)</f>
        <v>IA-10RaBPM</v>
      </c>
      <c r="I1421" s="8" t="str">
        <f aca="false" t="array" ref="I1421:I1421">INDEX(Def_Instancias_Equipamentos!$E$2:$E$4986, MATCH(L1421, Def_Instancias_Equipamentos!$D$2:$D$4986, 0), 1)</f>
        <v>IA-10RaBPM</v>
      </c>
      <c r="J1421" s="8" t="str">
        <f aca="false">IF(H1421=I1421, "INTERNO", "EXTERNO")</f>
        <v>INTERNO</v>
      </c>
      <c r="K1421" s="9" t="str">
        <f aca="false">Def_Instancias_Equipamentos!$D$605</f>
        <v>BO-25U:DI-BPMRFFE</v>
      </c>
      <c r="L1421" s="4" t="str">
        <f aca="false">Def_Instancias_Equipamentos!$D$1207</f>
        <v>BO-25U:DI-FMCFastADC</v>
      </c>
      <c r="M1421" s="10" t="s">
        <v>171</v>
      </c>
      <c r="N1421" s="11" t="s">
        <v>172</v>
      </c>
      <c r="O1421" s="9" t="str">
        <f aca="false">Def_Sistemas_Conectores_Cabos!$B$7</f>
        <v>SMA 50-ohm</v>
      </c>
      <c r="P1421" s="4" t="str">
        <f aca="false">Def_Sistemas_Conectores_Cabos!$B$7</f>
        <v>SMA 50-ohm</v>
      </c>
      <c r="Q1421" s="8" t="str">
        <f aca="false">K1421&amp;"/"&amp;M1421&amp;CHAR(10)&amp;L1421&amp;"/"&amp;N1421</f>
        <v>BO-25U:DI-BPMRFFE/TI_OUT
BO-25U:DI-FMCFastADC/IN3</v>
      </c>
      <c r="R1421" s="18" t="n">
        <v>2</v>
      </c>
      <c r="S1421" s="18" t="n">
        <v>2</v>
      </c>
      <c r="T1421" s="15" t="str">
        <f aca="false">Def_Sistemas_Conectores_Cabos!$C$9</f>
        <v>RG316</v>
      </c>
      <c r="U1421" s="11" t="s">
        <v>169</v>
      </c>
      <c r="V1421" s="13"/>
    </row>
    <row r="1422" customFormat="false" ht="15.75" hidden="true" customHeight="true" outlineLevel="0" collapsed="false">
      <c r="A1422" s="4" t="str">
        <f aca="false">Def_Sistemas_Conectores_Cabos!$A$22</f>
        <v>BPM de elétrons</v>
      </c>
      <c r="B1422" s="5" t="str">
        <f aca="false">Datas_Entregas!$A$2</f>
        <v>Booster/LTB</v>
      </c>
      <c r="C1422" s="6" t="n">
        <f aca="false" t="array" ref="C1422:C1422">INDEX(Datas_Entregas!$B$2:$B$100, MATCH(B1422, Datas_Entregas!$A$2:$A$100, 0), 1)</f>
        <v>43266</v>
      </c>
      <c r="D1422" s="5" t="str">
        <f aca="false">Def_Status_Montagem!$A$4</f>
        <v>Comprado / Esperando entrega</v>
      </c>
      <c r="E1422" s="4" t="str">
        <f aca="false">Def_Status_Montagem!$B$4</f>
        <v>Contratada (inclui etiqueta)</v>
      </c>
      <c r="F1422" s="7"/>
      <c r="G1422" s="8"/>
      <c r="H1422" s="7" t="str">
        <f aca="false" t="array" ref="H1422:H1422">INDEX(Def_Instancias_Equipamentos!$E$2:$E$4986, MATCH(K1422, Def_Instancias_Equipamentos!$D$2:$D$4986, 0), 1)</f>
        <v>IA-10RaBPM</v>
      </c>
      <c r="I1422" s="8" t="str">
        <f aca="false" t="array" ref="I1422:I1422">INDEX(Def_Instancias_Equipamentos!$E$2:$E$4986, MATCH(L1422, Def_Instancias_Equipamentos!$D$2:$D$4986, 0), 1)</f>
        <v>IA-10RaBPM</v>
      </c>
      <c r="J1422" s="8" t="str">
        <f aca="false">IF(H1422=I1422, "INTERNO", "EXTERNO")</f>
        <v>INTERNO</v>
      </c>
      <c r="K1422" s="9" t="str">
        <f aca="false">Def_Instancias_Equipamentos!$D$605</f>
        <v>BO-25U:DI-BPMRFFE</v>
      </c>
      <c r="L1422" s="4" t="str">
        <f aca="false">Def_Instancias_Equipamentos!$D$1207</f>
        <v>BO-25U:DI-FMCFastADC</v>
      </c>
      <c r="M1422" s="10" t="s">
        <v>173</v>
      </c>
      <c r="N1422" s="11" t="s">
        <v>174</v>
      </c>
      <c r="O1422" s="9" t="str">
        <f aca="false">Def_Sistemas_Conectores_Cabos!$B$7</f>
        <v>SMA 50-ohm</v>
      </c>
      <c r="P1422" s="4" t="str">
        <f aca="false">Def_Sistemas_Conectores_Cabos!$B$7</f>
        <v>SMA 50-ohm</v>
      </c>
      <c r="Q1422" s="8" t="str">
        <f aca="false">K1422&amp;"/"&amp;M1422&amp;CHAR(10)&amp;L1422&amp;"/"&amp;N1422</f>
        <v>BO-25U:DI-BPMRFFE/BO_OUT
BO-25U:DI-FMCFastADC/IN4</v>
      </c>
      <c r="R1422" s="18" t="n">
        <v>2</v>
      </c>
      <c r="S1422" s="18" t="n">
        <v>2</v>
      </c>
      <c r="T1422" s="15" t="str">
        <f aca="false">Def_Sistemas_Conectores_Cabos!$C$9</f>
        <v>RG316</v>
      </c>
      <c r="U1422" s="11" t="s">
        <v>169</v>
      </c>
      <c r="V1422" s="13"/>
    </row>
    <row r="1423" customFormat="false" ht="15.75" hidden="true" customHeight="true" outlineLevel="0" collapsed="false">
      <c r="A1423" s="4" t="str">
        <f aca="false">Def_Sistemas_Conectores_Cabos!$A$22</f>
        <v>BPM de elétrons</v>
      </c>
      <c r="B1423" s="5" t="str">
        <f aca="false">Datas_Entregas!$A$2</f>
        <v>Booster/LTB</v>
      </c>
      <c r="C1423" s="6" t="n">
        <f aca="false" t="array" ref="C1423:C1423">INDEX(Datas_Entregas!$B$2:$B$100, MATCH(B1423, Datas_Entregas!$A$2:$A$100, 0), 1)</f>
        <v>43266</v>
      </c>
      <c r="D1423" s="5" t="str">
        <f aca="false">Def_Status_Montagem!$A$4</f>
        <v>Comprado / Esperando entrega</v>
      </c>
      <c r="E1423" s="4" t="str">
        <f aca="false">Def_Status_Montagem!$B$4</f>
        <v>Contratada (inclui etiqueta)</v>
      </c>
      <c r="F1423" s="7"/>
      <c r="G1423" s="8"/>
      <c r="H1423" s="7" t="str">
        <f aca="false" t="array" ref="H1423:H1423">INDEX(Def_Instancias_Equipamentos!$E$2:$E$4986, MATCH(K1423, Def_Instancias_Equipamentos!$D$2:$D$4986, 0), 1)</f>
        <v>IA-10RaBPM</v>
      </c>
      <c r="I1423" s="8" t="str">
        <f aca="false" t="array" ref="I1423:I1423">INDEX(Def_Instancias_Equipamentos!$E$2:$E$4986, MATCH(L1423, Def_Instancias_Equipamentos!$D$2:$D$4986, 0), 1)</f>
        <v>IA-10RaBPM</v>
      </c>
      <c r="J1423" s="8" t="str">
        <f aca="false">IF(H1423=I1423, "INTERNO", "EXTERNO")</f>
        <v>INTERNO</v>
      </c>
      <c r="K1423" s="9" t="str">
        <f aca="false">Def_Instancias_Equipamentos!$D$605</f>
        <v>BO-25U:DI-BPMRFFE</v>
      </c>
      <c r="L1423" s="4" t="str">
        <f aca="false">Def_Instancias_Equipamentos!$D$1207</f>
        <v>BO-25U:DI-FMCFastADC</v>
      </c>
      <c r="M1423" s="10" t="s">
        <v>175</v>
      </c>
      <c r="N1423" s="11" t="s">
        <v>176</v>
      </c>
      <c r="O1423" s="9" t="str">
        <f aca="false">Def_Sistemas_Conectores_Cabos!$B$7</f>
        <v>SMA 50-ohm</v>
      </c>
      <c r="P1423" s="4" t="str">
        <f aca="false">Def_Sistemas_Conectores_Cabos!$B$26</f>
        <v>MMCX 50-ohm</v>
      </c>
      <c r="Q1423" s="8" t="str">
        <f aca="false">K1423&amp;"/"&amp;M1423&amp;CHAR(10)&amp;L1423&amp;"/"&amp;N1423</f>
        <v>BO-25U:DI-BPMRFFE/SW_IN
BO-25U:DI-FMCFastADC/TRIG</v>
      </c>
      <c r="R1423" s="18" t="n">
        <v>2</v>
      </c>
      <c r="S1423" s="18" t="n">
        <v>2</v>
      </c>
      <c r="T1423" s="15" t="str">
        <f aca="false">Def_Sistemas_Conectores_Cabos!$C$9</f>
        <v>RG316</v>
      </c>
      <c r="U1423" s="11" t="s">
        <v>169</v>
      </c>
      <c r="V1423" s="13"/>
    </row>
    <row r="1424" customFormat="false" ht="15.75" hidden="true" customHeight="true" outlineLevel="0" collapsed="false">
      <c r="A1424" s="4" t="str">
        <f aca="false">Def_Sistemas_Conectores_Cabos!$A$22</f>
        <v>BPM de elétrons</v>
      </c>
      <c r="B1424" s="5" t="str">
        <f aca="false">Datas_Entregas!$A$2</f>
        <v>Booster/LTB</v>
      </c>
      <c r="C1424" s="6" t="n">
        <f aca="false" t="array" ref="C1424:C1424">INDEX(Datas_Entregas!$B$2:$B$100, MATCH(B1424, Datas_Entregas!$A$2:$A$100, 0), 1)</f>
        <v>43266</v>
      </c>
      <c r="D1424" s="5" t="str">
        <f aca="false">Def_Status_Montagem!$A$4</f>
        <v>Comprado / Esperando entrega</v>
      </c>
      <c r="E1424" s="4" t="str">
        <f aca="false">Def_Status_Montagem!$B$4</f>
        <v>Contratada (inclui etiqueta)</v>
      </c>
      <c r="F1424" s="7"/>
      <c r="G1424" s="8"/>
      <c r="H1424" s="7" t="str">
        <f aca="false" t="array" ref="H1424:H1424">INDEX(Def_Instancias_Equipamentos!$E$2:$E$4986, MATCH(K1424, Def_Instancias_Equipamentos!$D$2:$D$4986, 0), 1)</f>
        <v>IA-11RaBPM</v>
      </c>
      <c r="I1424" s="8" t="str">
        <f aca="false" t="array" ref="I1424:I1424">INDEX(Def_Instancias_Equipamentos!$E$2:$E$4986, MATCH(L1424, Def_Instancias_Equipamentos!$D$2:$D$4986, 0), 1)</f>
        <v>IA-11RaBPM</v>
      </c>
      <c r="J1424" s="8" t="str">
        <f aca="false">IF(H1424=I1424, "INTERNO", "EXTERNO")</f>
        <v>INTERNO</v>
      </c>
      <c r="K1424" s="9" t="str">
        <f aca="false">Def_Instancias_Equipamentos!$D$606</f>
        <v>BO-26U:DI-BPMRFFE</v>
      </c>
      <c r="L1424" s="4" t="str">
        <f aca="false">Def_Instancias_Equipamentos!$D$1208</f>
        <v>BO-26U:DI-FMCFastADC</v>
      </c>
      <c r="M1424" s="10" t="s">
        <v>168</v>
      </c>
      <c r="N1424" s="11" t="s">
        <v>143</v>
      </c>
      <c r="O1424" s="9" t="str">
        <f aca="false">Def_Sistemas_Conectores_Cabos!$B$7</f>
        <v>SMA 50-ohm</v>
      </c>
      <c r="P1424" s="4" t="str">
        <f aca="false">Def_Sistemas_Conectores_Cabos!$B$7</f>
        <v>SMA 50-ohm</v>
      </c>
      <c r="Q1424" s="8" t="str">
        <f aca="false">K1424&amp;"/"&amp;M1424&amp;CHAR(10)&amp;L1424&amp;"/"&amp;N1424</f>
        <v>BO-26U:DI-BPMRFFE/TO_OUT
BO-26U:DI-FMCFastADC/IN1</v>
      </c>
      <c r="R1424" s="18" t="n">
        <v>2</v>
      </c>
      <c r="S1424" s="18" t="n">
        <v>2</v>
      </c>
      <c r="T1424" s="15" t="str">
        <f aca="false">Def_Sistemas_Conectores_Cabos!$C$9</f>
        <v>RG316</v>
      </c>
      <c r="U1424" s="11" t="s">
        <v>169</v>
      </c>
      <c r="V1424" s="13"/>
    </row>
    <row r="1425" customFormat="false" ht="15.75" hidden="true" customHeight="true" outlineLevel="0" collapsed="false">
      <c r="A1425" s="4" t="str">
        <f aca="false">Def_Sistemas_Conectores_Cabos!$A$22</f>
        <v>BPM de elétrons</v>
      </c>
      <c r="B1425" s="5" t="str">
        <f aca="false">Datas_Entregas!$A$2</f>
        <v>Booster/LTB</v>
      </c>
      <c r="C1425" s="6" t="n">
        <f aca="false" t="array" ref="C1425:C1425">INDEX(Datas_Entregas!$B$2:$B$100, MATCH(B1425, Datas_Entregas!$A$2:$A$100, 0), 1)</f>
        <v>43266</v>
      </c>
      <c r="D1425" s="5" t="str">
        <f aca="false">Def_Status_Montagem!$A$4</f>
        <v>Comprado / Esperando entrega</v>
      </c>
      <c r="E1425" s="4" t="str">
        <f aca="false">Def_Status_Montagem!$B$4</f>
        <v>Contratada (inclui etiqueta)</v>
      </c>
      <c r="F1425" s="7"/>
      <c r="G1425" s="8"/>
      <c r="H1425" s="7" t="str">
        <f aca="false" t="array" ref="H1425:H1425">INDEX(Def_Instancias_Equipamentos!$E$2:$E$4986, MATCH(K1425, Def_Instancias_Equipamentos!$D$2:$D$4986, 0), 1)</f>
        <v>IA-11RaBPM</v>
      </c>
      <c r="I1425" s="8" t="str">
        <f aca="false" t="array" ref="I1425:I1425">INDEX(Def_Instancias_Equipamentos!$E$2:$E$4986, MATCH(L1425, Def_Instancias_Equipamentos!$D$2:$D$4986, 0), 1)</f>
        <v>IA-11RaBPM</v>
      </c>
      <c r="J1425" s="8" t="str">
        <f aca="false">IF(H1425=I1425, "INTERNO", "EXTERNO")</f>
        <v>INTERNO</v>
      </c>
      <c r="K1425" s="9" t="str">
        <f aca="false">Def_Instancias_Equipamentos!$D$606</f>
        <v>BO-26U:DI-BPMRFFE</v>
      </c>
      <c r="L1425" s="4" t="str">
        <f aca="false">Def_Instancias_Equipamentos!$D$1208</f>
        <v>BO-26U:DI-FMCFastADC</v>
      </c>
      <c r="M1425" s="10" t="s">
        <v>170</v>
      </c>
      <c r="N1425" s="11" t="s">
        <v>145</v>
      </c>
      <c r="O1425" s="9" t="str">
        <f aca="false">Def_Sistemas_Conectores_Cabos!$B$7</f>
        <v>SMA 50-ohm</v>
      </c>
      <c r="P1425" s="4" t="str">
        <f aca="false">Def_Sistemas_Conectores_Cabos!$B$7</f>
        <v>SMA 50-ohm</v>
      </c>
      <c r="Q1425" s="8" t="str">
        <f aca="false">K1425&amp;"/"&amp;M1425&amp;CHAR(10)&amp;L1425&amp;"/"&amp;N1425</f>
        <v>BO-26U:DI-BPMRFFE/BI_OUT
BO-26U:DI-FMCFastADC/IN2</v>
      </c>
      <c r="R1425" s="18" t="n">
        <v>2</v>
      </c>
      <c r="S1425" s="18" t="n">
        <v>2</v>
      </c>
      <c r="T1425" s="15" t="str">
        <f aca="false">Def_Sistemas_Conectores_Cabos!$C$9</f>
        <v>RG316</v>
      </c>
      <c r="U1425" s="11" t="s">
        <v>169</v>
      </c>
      <c r="V1425" s="13"/>
    </row>
    <row r="1426" customFormat="false" ht="15.75" hidden="true" customHeight="true" outlineLevel="0" collapsed="false">
      <c r="A1426" s="4" t="str">
        <f aca="false">Def_Sistemas_Conectores_Cabos!$A$22</f>
        <v>BPM de elétrons</v>
      </c>
      <c r="B1426" s="5" t="str">
        <f aca="false">Datas_Entregas!$A$2</f>
        <v>Booster/LTB</v>
      </c>
      <c r="C1426" s="6" t="n">
        <f aca="false" t="array" ref="C1426:C1426">INDEX(Datas_Entregas!$B$2:$B$100, MATCH(B1426, Datas_Entregas!$A$2:$A$100, 0), 1)</f>
        <v>43266</v>
      </c>
      <c r="D1426" s="5" t="str">
        <f aca="false">Def_Status_Montagem!$A$4</f>
        <v>Comprado / Esperando entrega</v>
      </c>
      <c r="E1426" s="4" t="str">
        <f aca="false">Def_Status_Montagem!$B$4</f>
        <v>Contratada (inclui etiqueta)</v>
      </c>
      <c r="F1426" s="7"/>
      <c r="G1426" s="8"/>
      <c r="H1426" s="7" t="str">
        <f aca="false" t="array" ref="H1426:H1426">INDEX(Def_Instancias_Equipamentos!$E$2:$E$4986, MATCH(K1426, Def_Instancias_Equipamentos!$D$2:$D$4986, 0), 1)</f>
        <v>IA-11RaBPM</v>
      </c>
      <c r="I1426" s="8" t="str">
        <f aca="false" t="array" ref="I1426:I1426">INDEX(Def_Instancias_Equipamentos!$E$2:$E$4986, MATCH(L1426, Def_Instancias_Equipamentos!$D$2:$D$4986, 0), 1)</f>
        <v>IA-11RaBPM</v>
      </c>
      <c r="J1426" s="8" t="str">
        <f aca="false">IF(H1426=I1426, "INTERNO", "EXTERNO")</f>
        <v>INTERNO</v>
      </c>
      <c r="K1426" s="9" t="str">
        <f aca="false">Def_Instancias_Equipamentos!$D$606</f>
        <v>BO-26U:DI-BPMRFFE</v>
      </c>
      <c r="L1426" s="4" t="str">
        <f aca="false">Def_Instancias_Equipamentos!$D$1208</f>
        <v>BO-26U:DI-FMCFastADC</v>
      </c>
      <c r="M1426" s="10" t="s">
        <v>171</v>
      </c>
      <c r="N1426" s="11" t="s">
        <v>172</v>
      </c>
      <c r="O1426" s="9" t="str">
        <f aca="false">Def_Sistemas_Conectores_Cabos!$B$7</f>
        <v>SMA 50-ohm</v>
      </c>
      <c r="P1426" s="4" t="str">
        <f aca="false">Def_Sistemas_Conectores_Cabos!$B$7</f>
        <v>SMA 50-ohm</v>
      </c>
      <c r="Q1426" s="8" t="str">
        <f aca="false">K1426&amp;"/"&amp;M1426&amp;CHAR(10)&amp;L1426&amp;"/"&amp;N1426</f>
        <v>BO-26U:DI-BPMRFFE/TI_OUT
BO-26U:DI-FMCFastADC/IN3</v>
      </c>
      <c r="R1426" s="18" t="n">
        <v>2</v>
      </c>
      <c r="S1426" s="18" t="n">
        <v>2</v>
      </c>
      <c r="T1426" s="15" t="str">
        <f aca="false">Def_Sistemas_Conectores_Cabos!$C$9</f>
        <v>RG316</v>
      </c>
      <c r="U1426" s="11" t="s">
        <v>169</v>
      </c>
      <c r="V1426" s="13"/>
    </row>
    <row r="1427" customFormat="false" ht="15.75" hidden="true" customHeight="true" outlineLevel="0" collapsed="false">
      <c r="A1427" s="4" t="str">
        <f aca="false">Def_Sistemas_Conectores_Cabos!$A$22</f>
        <v>BPM de elétrons</v>
      </c>
      <c r="B1427" s="5" t="str">
        <f aca="false">Datas_Entregas!$A$2</f>
        <v>Booster/LTB</v>
      </c>
      <c r="C1427" s="6" t="n">
        <f aca="false" t="array" ref="C1427:C1427">INDEX(Datas_Entregas!$B$2:$B$100, MATCH(B1427, Datas_Entregas!$A$2:$A$100, 0), 1)</f>
        <v>43266</v>
      </c>
      <c r="D1427" s="5" t="str">
        <f aca="false">Def_Status_Montagem!$A$4</f>
        <v>Comprado / Esperando entrega</v>
      </c>
      <c r="E1427" s="4" t="str">
        <f aca="false">Def_Status_Montagem!$B$4</f>
        <v>Contratada (inclui etiqueta)</v>
      </c>
      <c r="F1427" s="7"/>
      <c r="G1427" s="8"/>
      <c r="H1427" s="7" t="str">
        <f aca="false" t="array" ref="H1427:H1427">INDEX(Def_Instancias_Equipamentos!$E$2:$E$4986, MATCH(K1427, Def_Instancias_Equipamentos!$D$2:$D$4986, 0), 1)</f>
        <v>IA-11RaBPM</v>
      </c>
      <c r="I1427" s="8" t="str">
        <f aca="false" t="array" ref="I1427:I1427">INDEX(Def_Instancias_Equipamentos!$E$2:$E$4986, MATCH(L1427, Def_Instancias_Equipamentos!$D$2:$D$4986, 0), 1)</f>
        <v>IA-11RaBPM</v>
      </c>
      <c r="J1427" s="8" t="str">
        <f aca="false">IF(H1427=I1427, "INTERNO", "EXTERNO")</f>
        <v>INTERNO</v>
      </c>
      <c r="K1427" s="9" t="str">
        <f aca="false">Def_Instancias_Equipamentos!$D$606</f>
        <v>BO-26U:DI-BPMRFFE</v>
      </c>
      <c r="L1427" s="4" t="str">
        <f aca="false">Def_Instancias_Equipamentos!$D$1208</f>
        <v>BO-26U:DI-FMCFastADC</v>
      </c>
      <c r="M1427" s="10" t="s">
        <v>173</v>
      </c>
      <c r="N1427" s="11" t="s">
        <v>174</v>
      </c>
      <c r="O1427" s="9" t="str">
        <f aca="false">Def_Sistemas_Conectores_Cabos!$B$7</f>
        <v>SMA 50-ohm</v>
      </c>
      <c r="P1427" s="4" t="str">
        <f aca="false">Def_Sistemas_Conectores_Cabos!$B$7</f>
        <v>SMA 50-ohm</v>
      </c>
      <c r="Q1427" s="8" t="str">
        <f aca="false">K1427&amp;"/"&amp;M1427&amp;CHAR(10)&amp;L1427&amp;"/"&amp;N1427</f>
        <v>BO-26U:DI-BPMRFFE/BO_OUT
BO-26U:DI-FMCFastADC/IN4</v>
      </c>
      <c r="R1427" s="18" t="n">
        <v>2</v>
      </c>
      <c r="S1427" s="18" t="n">
        <v>2</v>
      </c>
      <c r="T1427" s="15" t="str">
        <f aca="false">Def_Sistemas_Conectores_Cabos!$C$9</f>
        <v>RG316</v>
      </c>
      <c r="U1427" s="11" t="s">
        <v>169</v>
      </c>
      <c r="V1427" s="13"/>
    </row>
    <row r="1428" customFormat="false" ht="15.75" hidden="true" customHeight="true" outlineLevel="0" collapsed="false">
      <c r="A1428" s="4" t="str">
        <f aca="false">Def_Sistemas_Conectores_Cabos!$A$22</f>
        <v>BPM de elétrons</v>
      </c>
      <c r="B1428" s="5" t="str">
        <f aca="false">Datas_Entregas!$A$2</f>
        <v>Booster/LTB</v>
      </c>
      <c r="C1428" s="6" t="n">
        <f aca="false" t="array" ref="C1428:C1428">INDEX(Datas_Entregas!$B$2:$B$100, MATCH(B1428, Datas_Entregas!$A$2:$A$100, 0), 1)</f>
        <v>43266</v>
      </c>
      <c r="D1428" s="5" t="str">
        <f aca="false">Def_Status_Montagem!$A$4</f>
        <v>Comprado / Esperando entrega</v>
      </c>
      <c r="E1428" s="4" t="str">
        <f aca="false">Def_Status_Montagem!$B$4</f>
        <v>Contratada (inclui etiqueta)</v>
      </c>
      <c r="F1428" s="7"/>
      <c r="G1428" s="8"/>
      <c r="H1428" s="7" t="str">
        <f aca="false" t="array" ref="H1428:H1428">INDEX(Def_Instancias_Equipamentos!$E$2:$E$4986, MATCH(K1428, Def_Instancias_Equipamentos!$D$2:$D$4986, 0), 1)</f>
        <v>IA-11RaBPM</v>
      </c>
      <c r="I1428" s="8" t="str">
        <f aca="false" t="array" ref="I1428:I1428">INDEX(Def_Instancias_Equipamentos!$E$2:$E$4986, MATCH(L1428, Def_Instancias_Equipamentos!$D$2:$D$4986, 0), 1)</f>
        <v>IA-11RaBPM</v>
      </c>
      <c r="J1428" s="8" t="str">
        <f aca="false">IF(H1428=I1428, "INTERNO", "EXTERNO")</f>
        <v>INTERNO</v>
      </c>
      <c r="K1428" s="9" t="str">
        <f aca="false">Def_Instancias_Equipamentos!$D$606</f>
        <v>BO-26U:DI-BPMRFFE</v>
      </c>
      <c r="L1428" s="4" t="str">
        <f aca="false">Def_Instancias_Equipamentos!$D$1208</f>
        <v>BO-26U:DI-FMCFastADC</v>
      </c>
      <c r="M1428" s="10" t="s">
        <v>175</v>
      </c>
      <c r="N1428" s="11" t="s">
        <v>176</v>
      </c>
      <c r="O1428" s="9" t="str">
        <f aca="false">Def_Sistemas_Conectores_Cabos!$B$7</f>
        <v>SMA 50-ohm</v>
      </c>
      <c r="P1428" s="4" t="str">
        <f aca="false">Def_Sistemas_Conectores_Cabos!$B$26</f>
        <v>MMCX 50-ohm</v>
      </c>
      <c r="Q1428" s="8" t="str">
        <f aca="false">K1428&amp;"/"&amp;M1428&amp;CHAR(10)&amp;L1428&amp;"/"&amp;N1428</f>
        <v>BO-26U:DI-BPMRFFE/SW_IN
BO-26U:DI-FMCFastADC/TRIG</v>
      </c>
      <c r="R1428" s="18" t="n">
        <v>2</v>
      </c>
      <c r="S1428" s="18" t="n">
        <v>2</v>
      </c>
      <c r="T1428" s="15" t="str">
        <f aca="false">Def_Sistemas_Conectores_Cabos!$C$9</f>
        <v>RG316</v>
      </c>
      <c r="U1428" s="11" t="s">
        <v>169</v>
      </c>
      <c r="V1428" s="13"/>
    </row>
    <row r="1429" customFormat="false" ht="15.75" hidden="true" customHeight="true" outlineLevel="0" collapsed="false">
      <c r="A1429" s="4" t="str">
        <f aca="false">Def_Sistemas_Conectores_Cabos!$A$22</f>
        <v>BPM de elétrons</v>
      </c>
      <c r="B1429" s="5" t="str">
        <f aca="false">Datas_Entregas!$A$2</f>
        <v>Booster/LTB</v>
      </c>
      <c r="C1429" s="6" t="n">
        <f aca="false" t="array" ref="C1429:C1429">INDEX(Datas_Entregas!$B$2:$B$100, MATCH(B1429, Datas_Entregas!$A$2:$A$100, 0), 1)</f>
        <v>43266</v>
      </c>
      <c r="D1429" s="5" t="str">
        <f aca="false">Def_Status_Montagem!$A$4</f>
        <v>Comprado / Esperando entrega</v>
      </c>
      <c r="E1429" s="4" t="str">
        <f aca="false">Def_Status_Montagem!$B$4</f>
        <v>Contratada (inclui etiqueta)</v>
      </c>
      <c r="F1429" s="7"/>
      <c r="G1429" s="8"/>
      <c r="H1429" s="7" t="str">
        <f aca="false" t="array" ref="H1429:H1429">INDEX(Def_Instancias_Equipamentos!$E$2:$E$4986, MATCH(K1429, Def_Instancias_Equipamentos!$D$2:$D$4986, 0), 1)</f>
        <v>IA-11RaBPM</v>
      </c>
      <c r="I1429" s="8" t="str">
        <f aca="false" t="array" ref="I1429:I1429">INDEX(Def_Instancias_Equipamentos!$E$2:$E$4986, MATCH(L1429, Def_Instancias_Equipamentos!$D$2:$D$4986, 0), 1)</f>
        <v>IA-11RaBPM</v>
      </c>
      <c r="J1429" s="8" t="str">
        <f aca="false">IF(H1429=I1429, "INTERNO", "EXTERNO")</f>
        <v>INTERNO</v>
      </c>
      <c r="K1429" s="9" t="str">
        <f aca="false">Def_Instancias_Equipamentos!$D$607</f>
        <v>BO-27U:DI-BPMRFFE</v>
      </c>
      <c r="L1429" s="4" t="str">
        <f aca="false">Def_Instancias_Equipamentos!$D$1209</f>
        <v>BO-27U:DI-FMCFastADC</v>
      </c>
      <c r="M1429" s="10" t="s">
        <v>168</v>
      </c>
      <c r="N1429" s="11" t="s">
        <v>143</v>
      </c>
      <c r="O1429" s="9" t="str">
        <f aca="false">Def_Sistemas_Conectores_Cabos!$B$7</f>
        <v>SMA 50-ohm</v>
      </c>
      <c r="P1429" s="4" t="str">
        <f aca="false">Def_Sistemas_Conectores_Cabos!$B$7</f>
        <v>SMA 50-ohm</v>
      </c>
      <c r="Q1429" s="8" t="str">
        <f aca="false">K1429&amp;"/"&amp;M1429&amp;CHAR(10)&amp;L1429&amp;"/"&amp;N1429</f>
        <v>BO-27U:DI-BPMRFFE/TO_OUT
BO-27U:DI-FMCFastADC/IN1</v>
      </c>
      <c r="R1429" s="18" t="n">
        <v>2</v>
      </c>
      <c r="S1429" s="18" t="n">
        <v>2</v>
      </c>
      <c r="T1429" s="15" t="str">
        <f aca="false">Def_Sistemas_Conectores_Cabos!$C$9</f>
        <v>RG316</v>
      </c>
      <c r="U1429" s="11" t="s">
        <v>169</v>
      </c>
      <c r="V1429" s="13"/>
    </row>
    <row r="1430" customFormat="false" ht="15.75" hidden="true" customHeight="true" outlineLevel="0" collapsed="false">
      <c r="A1430" s="4" t="str">
        <f aca="false">Def_Sistemas_Conectores_Cabos!$A$22</f>
        <v>BPM de elétrons</v>
      </c>
      <c r="B1430" s="5" t="str">
        <f aca="false">Datas_Entregas!$A$2</f>
        <v>Booster/LTB</v>
      </c>
      <c r="C1430" s="6" t="n">
        <f aca="false" t="array" ref="C1430:C1430">INDEX(Datas_Entregas!$B$2:$B$100, MATCH(B1430, Datas_Entregas!$A$2:$A$100, 0), 1)</f>
        <v>43266</v>
      </c>
      <c r="D1430" s="5" t="str">
        <f aca="false">Def_Status_Montagem!$A$4</f>
        <v>Comprado / Esperando entrega</v>
      </c>
      <c r="E1430" s="4" t="str">
        <f aca="false">Def_Status_Montagem!$B$4</f>
        <v>Contratada (inclui etiqueta)</v>
      </c>
      <c r="F1430" s="7"/>
      <c r="G1430" s="8"/>
      <c r="H1430" s="7" t="str">
        <f aca="false" t="array" ref="H1430:H1430">INDEX(Def_Instancias_Equipamentos!$E$2:$E$4986, MATCH(K1430, Def_Instancias_Equipamentos!$D$2:$D$4986, 0), 1)</f>
        <v>IA-11RaBPM</v>
      </c>
      <c r="I1430" s="8" t="str">
        <f aca="false" t="array" ref="I1430:I1430">INDEX(Def_Instancias_Equipamentos!$E$2:$E$4986, MATCH(L1430, Def_Instancias_Equipamentos!$D$2:$D$4986, 0), 1)</f>
        <v>IA-11RaBPM</v>
      </c>
      <c r="J1430" s="8" t="str">
        <f aca="false">IF(H1430=I1430, "INTERNO", "EXTERNO")</f>
        <v>INTERNO</v>
      </c>
      <c r="K1430" s="9" t="str">
        <f aca="false">Def_Instancias_Equipamentos!$D$607</f>
        <v>BO-27U:DI-BPMRFFE</v>
      </c>
      <c r="L1430" s="4" t="str">
        <f aca="false">Def_Instancias_Equipamentos!$D$1209</f>
        <v>BO-27U:DI-FMCFastADC</v>
      </c>
      <c r="M1430" s="10" t="s">
        <v>170</v>
      </c>
      <c r="N1430" s="11" t="s">
        <v>145</v>
      </c>
      <c r="O1430" s="9" t="str">
        <f aca="false">Def_Sistemas_Conectores_Cabos!$B$7</f>
        <v>SMA 50-ohm</v>
      </c>
      <c r="P1430" s="4" t="str">
        <f aca="false">Def_Sistemas_Conectores_Cabos!$B$7</f>
        <v>SMA 50-ohm</v>
      </c>
      <c r="Q1430" s="8" t="str">
        <f aca="false">K1430&amp;"/"&amp;M1430&amp;CHAR(10)&amp;L1430&amp;"/"&amp;N1430</f>
        <v>BO-27U:DI-BPMRFFE/BI_OUT
BO-27U:DI-FMCFastADC/IN2</v>
      </c>
      <c r="R1430" s="18" t="n">
        <v>2</v>
      </c>
      <c r="S1430" s="18" t="n">
        <v>2</v>
      </c>
      <c r="T1430" s="15" t="str">
        <f aca="false">Def_Sistemas_Conectores_Cabos!$C$9</f>
        <v>RG316</v>
      </c>
      <c r="U1430" s="11" t="s">
        <v>169</v>
      </c>
      <c r="V1430" s="13"/>
    </row>
    <row r="1431" customFormat="false" ht="15.75" hidden="true" customHeight="true" outlineLevel="0" collapsed="false">
      <c r="A1431" s="4" t="str">
        <f aca="false">Def_Sistemas_Conectores_Cabos!$A$22</f>
        <v>BPM de elétrons</v>
      </c>
      <c r="B1431" s="5" t="str">
        <f aca="false">Datas_Entregas!$A$2</f>
        <v>Booster/LTB</v>
      </c>
      <c r="C1431" s="6" t="n">
        <f aca="false" t="array" ref="C1431:C1431">INDEX(Datas_Entregas!$B$2:$B$100, MATCH(B1431, Datas_Entregas!$A$2:$A$100, 0), 1)</f>
        <v>43266</v>
      </c>
      <c r="D1431" s="5" t="str">
        <f aca="false">Def_Status_Montagem!$A$4</f>
        <v>Comprado / Esperando entrega</v>
      </c>
      <c r="E1431" s="4" t="str">
        <f aca="false">Def_Status_Montagem!$B$4</f>
        <v>Contratada (inclui etiqueta)</v>
      </c>
      <c r="F1431" s="7"/>
      <c r="G1431" s="8"/>
      <c r="H1431" s="7" t="str">
        <f aca="false" t="array" ref="H1431:H1431">INDEX(Def_Instancias_Equipamentos!$E$2:$E$4986, MATCH(K1431, Def_Instancias_Equipamentos!$D$2:$D$4986, 0), 1)</f>
        <v>IA-11RaBPM</v>
      </c>
      <c r="I1431" s="8" t="str">
        <f aca="false" t="array" ref="I1431:I1431">INDEX(Def_Instancias_Equipamentos!$E$2:$E$4986, MATCH(L1431, Def_Instancias_Equipamentos!$D$2:$D$4986, 0), 1)</f>
        <v>IA-11RaBPM</v>
      </c>
      <c r="J1431" s="8" t="str">
        <f aca="false">IF(H1431=I1431, "INTERNO", "EXTERNO")</f>
        <v>INTERNO</v>
      </c>
      <c r="K1431" s="9" t="str">
        <f aca="false">Def_Instancias_Equipamentos!$D$607</f>
        <v>BO-27U:DI-BPMRFFE</v>
      </c>
      <c r="L1431" s="4" t="str">
        <f aca="false">Def_Instancias_Equipamentos!$D$1209</f>
        <v>BO-27U:DI-FMCFastADC</v>
      </c>
      <c r="M1431" s="10" t="s">
        <v>171</v>
      </c>
      <c r="N1431" s="11" t="s">
        <v>172</v>
      </c>
      <c r="O1431" s="9" t="str">
        <f aca="false">Def_Sistemas_Conectores_Cabos!$B$7</f>
        <v>SMA 50-ohm</v>
      </c>
      <c r="P1431" s="4" t="str">
        <f aca="false">Def_Sistemas_Conectores_Cabos!$B$7</f>
        <v>SMA 50-ohm</v>
      </c>
      <c r="Q1431" s="8" t="str">
        <f aca="false">K1431&amp;"/"&amp;M1431&amp;CHAR(10)&amp;L1431&amp;"/"&amp;N1431</f>
        <v>BO-27U:DI-BPMRFFE/TI_OUT
BO-27U:DI-FMCFastADC/IN3</v>
      </c>
      <c r="R1431" s="18" t="n">
        <v>2</v>
      </c>
      <c r="S1431" s="18" t="n">
        <v>2</v>
      </c>
      <c r="T1431" s="15" t="str">
        <f aca="false">Def_Sistemas_Conectores_Cabos!$C$9</f>
        <v>RG316</v>
      </c>
      <c r="U1431" s="11" t="s">
        <v>169</v>
      </c>
      <c r="V1431" s="13"/>
    </row>
    <row r="1432" customFormat="false" ht="15.75" hidden="true" customHeight="true" outlineLevel="0" collapsed="false">
      <c r="A1432" s="4" t="str">
        <f aca="false">Def_Sistemas_Conectores_Cabos!$A$22</f>
        <v>BPM de elétrons</v>
      </c>
      <c r="B1432" s="5" t="str">
        <f aca="false">Datas_Entregas!$A$2</f>
        <v>Booster/LTB</v>
      </c>
      <c r="C1432" s="6" t="n">
        <f aca="false" t="array" ref="C1432:C1432">INDEX(Datas_Entregas!$B$2:$B$100, MATCH(B1432, Datas_Entregas!$A$2:$A$100, 0), 1)</f>
        <v>43266</v>
      </c>
      <c r="D1432" s="5" t="str">
        <f aca="false">Def_Status_Montagem!$A$4</f>
        <v>Comprado / Esperando entrega</v>
      </c>
      <c r="E1432" s="4" t="str">
        <f aca="false">Def_Status_Montagem!$B$4</f>
        <v>Contratada (inclui etiqueta)</v>
      </c>
      <c r="F1432" s="7"/>
      <c r="G1432" s="8"/>
      <c r="H1432" s="7" t="str">
        <f aca="false" t="array" ref="H1432:H1432">INDEX(Def_Instancias_Equipamentos!$E$2:$E$4986, MATCH(K1432, Def_Instancias_Equipamentos!$D$2:$D$4986, 0), 1)</f>
        <v>IA-11RaBPM</v>
      </c>
      <c r="I1432" s="8" t="str">
        <f aca="false" t="array" ref="I1432:I1432">INDEX(Def_Instancias_Equipamentos!$E$2:$E$4986, MATCH(L1432, Def_Instancias_Equipamentos!$D$2:$D$4986, 0), 1)</f>
        <v>IA-11RaBPM</v>
      </c>
      <c r="J1432" s="8" t="str">
        <f aca="false">IF(H1432=I1432, "INTERNO", "EXTERNO")</f>
        <v>INTERNO</v>
      </c>
      <c r="K1432" s="9" t="str">
        <f aca="false">Def_Instancias_Equipamentos!$D$607</f>
        <v>BO-27U:DI-BPMRFFE</v>
      </c>
      <c r="L1432" s="4" t="str">
        <f aca="false">Def_Instancias_Equipamentos!$D$1209</f>
        <v>BO-27U:DI-FMCFastADC</v>
      </c>
      <c r="M1432" s="10" t="s">
        <v>173</v>
      </c>
      <c r="N1432" s="11" t="s">
        <v>174</v>
      </c>
      <c r="O1432" s="9" t="str">
        <f aca="false">Def_Sistemas_Conectores_Cabos!$B$7</f>
        <v>SMA 50-ohm</v>
      </c>
      <c r="P1432" s="4" t="str">
        <f aca="false">Def_Sistemas_Conectores_Cabos!$B$7</f>
        <v>SMA 50-ohm</v>
      </c>
      <c r="Q1432" s="8" t="str">
        <f aca="false">K1432&amp;"/"&amp;M1432&amp;CHAR(10)&amp;L1432&amp;"/"&amp;N1432</f>
        <v>BO-27U:DI-BPMRFFE/BO_OUT
BO-27U:DI-FMCFastADC/IN4</v>
      </c>
      <c r="R1432" s="18" t="n">
        <v>2</v>
      </c>
      <c r="S1432" s="18" t="n">
        <v>2</v>
      </c>
      <c r="T1432" s="15" t="str">
        <f aca="false">Def_Sistemas_Conectores_Cabos!$C$9</f>
        <v>RG316</v>
      </c>
      <c r="U1432" s="11" t="s">
        <v>169</v>
      </c>
      <c r="V1432" s="13"/>
    </row>
    <row r="1433" customFormat="false" ht="15.75" hidden="true" customHeight="true" outlineLevel="0" collapsed="false">
      <c r="A1433" s="4" t="str">
        <f aca="false">Def_Sistemas_Conectores_Cabos!$A$22</f>
        <v>BPM de elétrons</v>
      </c>
      <c r="B1433" s="5" t="str">
        <f aca="false">Datas_Entregas!$A$2</f>
        <v>Booster/LTB</v>
      </c>
      <c r="C1433" s="6" t="n">
        <f aca="false" t="array" ref="C1433:C1433">INDEX(Datas_Entregas!$B$2:$B$100, MATCH(B1433, Datas_Entregas!$A$2:$A$100, 0), 1)</f>
        <v>43266</v>
      </c>
      <c r="D1433" s="5" t="str">
        <f aca="false">Def_Status_Montagem!$A$4</f>
        <v>Comprado / Esperando entrega</v>
      </c>
      <c r="E1433" s="4" t="str">
        <f aca="false">Def_Status_Montagem!$B$4</f>
        <v>Contratada (inclui etiqueta)</v>
      </c>
      <c r="F1433" s="7"/>
      <c r="G1433" s="8"/>
      <c r="H1433" s="7" t="str">
        <f aca="false" t="array" ref="H1433:H1433">INDEX(Def_Instancias_Equipamentos!$E$2:$E$4986, MATCH(K1433, Def_Instancias_Equipamentos!$D$2:$D$4986, 0), 1)</f>
        <v>IA-11RaBPM</v>
      </c>
      <c r="I1433" s="8" t="str">
        <f aca="false" t="array" ref="I1433:I1433">INDEX(Def_Instancias_Equipamentos!$E$2:$E$4986, MATCH(L1433, Def_Instancias_Equipamentos!$D$2:$D$4986, 0), 1)</f>
        <v>IA-11RaBPM</v>
      </c>
      <c r="J1433" s="8" t="str">
        <f aca="false">IF(H1433=I1433, "INTERNO", "EXTERNO")</f>
        <v>INTERNO</v>
      </c>
      <c r="K1433" s="9" t="str">
        <f aca="false">Def_Instancias_Equipamentos!$D$607</f>
        <v>BO-27U:DI-BPMRFFE</v>
      </c>
      <c r="L1433" s="4" t="str">
        <f aca="false">Def_Instancias_Equipamentos!$D$1209</f>
        <v>BO-27U:DI-FMCFastADC</v>
      </c>
      <c r="M1433" s="10" t="s">
        <v>175</v>
      </c>
      <c r="N1433" s="11" t="s">
        <v>176</v>
      </c>
      <c r="O1433" s="9" t="str">
        <f aca="false">Def_Sistemas_Conectores_Cabos!$B$7</f>
        <v>SMA 50-ohm</v>
      </c>
      <c r="P1433" s="4" t="str">
        <f aca="false">Def_Sistemas_Conectores_Cabos!$B$26</f>
        <v>MMCX 50-ohm</v>
      </c>
      <c r="Q1433" s="8" t="str">
        <f aca="false">K1433&amp;"/"&amp;M1433&amp;CHAR(10)&amp;L1433&amp;"/"&amp;N1433</f>
        <v>BO-27U:DI-BPMRFFE/SW_IN
BO-27U:DI-FMCFastADC/TRIG</v>
      </c>
      <c r="R1433" s="18" t="n">
        <v>2</v>
      </c>
      <c r="S1433" s="18" t="n">
        <v>2</v>
      </c>
      <c r="T1433" s="15" t="str">
        <f aca="false">Def_Sistemas_Conectores_Cabos!$C$9</f>
        <v>RG316</v>
      </c>
      <c r="U1433" s="11" t="s">
        <v>169</v>
      </c>
      <c r="V1433" s="13"/>
    </row>
    <row r="1434" customFormat="false" ht="15.75" hidden="true" customHeight="true" outlineLevel="0" collapsed="false">
      <c r="A1434" s="4" t="str">
        <f aca="false">Def_Sistemas_Conectores_Cabos!$A$22</f>
        <v>BPM de elétrons</v>
      </c>
      <c r="B1434" s="5" t="str">
        <f aca="false">Datas_Entregas!$A$2</f>
        <v>Booster/LTB</v>
      </c>
      <c r="C1434" s="6" t="n">
        <f aca="false" t="array" ref="C1434:C1434">INDEX(Datas_Entregas!$B$2:$B$100, MATCH(B1434, Datas_Entregas!$A$2:$A$100, 0), 1)</f>
        <v>43266</v>
      </c>
      <c r="D1434" s="5" t="str">
        <f aca="false">Def_Status_Montagem!$A$4</f>
        <v>Comprado / Esperando entrega</v>
      </c>
      <c r="E1434" s="4" t="str">
        <f aca="false">Def_Status_Montagem!$B$4</f>
        <v>Contratada (inclui etiqueta)</v>
      </c>
      <c r="F1434" s="7"/>
      <c r="G1434" s="8"/>
      <c r="H1434" s="7" t="str">
        <f aca="false" t="array" ref="H1434:H1434">INDEX(Def_Instancias_Equipamentos!$E$2:$E$4986, MATCH(K1434, Def_Instancias_Equipamentos!$D$2:$D$4986, 0), 1)</f>
        <v>IA-12RaBPM</v>
      </c>
      <c r="I1434" s="8" t="str">
        <f aca="false" t="array" ref="I1434:I1434">INDEX(Def_Instancias_Equipamentos!$E$2:$E$4986, MATCH(L1434, Def_Instancias_Equipamentos!$D$2:$D$4986, 0), 1)</f>
        <v>IA-12RaBPM</v>
      </c>
      <c r="J1434" s="8" t="str">
        <f aca="false">IF(H1434=I1434, "INTERNO", "EXTERNO")</f>
        <v>INTERNO</v>
      </c>
      <c r="K1434" s="9" t="str">
        <f aca="false">Def_Instancias_Equipamentos!$D$608</f>
        <v>BO-28U:DI-BPMRFFE</v>
      </c>
      <c r="L1434" s="4" t="str">
        <f aca="false">Def_Instancias_Equipamentos!$D$1210</f>
        <v>BO-28U:DI-FMCFastADC</v>
      </c>
      <c r="M1434" s="10" t="s">
        <v>168</v>
      </c>
      <c r="N1434" s="11" t="s">
        <v>143</v>
      </c>
      <c r="O1434" s="9" t="str">
        <f aca="false">Def_Sistemas_Conectores_Cabos!$B$7</f>
        <v>SMA 50-ohm</v>
      </c>
      <c r="P1434" s="4" t="str">
        <f aca="false">Def_Sistemas_Conectores_Cabos!$B$7</f>
        <v>SMA 50-ohm</v>
      </c>
      <c r="Q1434" s="8" t="str">
        <f aca="false">K1434&amp;"/"&amp;M1434&amp;CHAR(10)&amp;L1434&amp;"/"&amp;N1434</f>
        <v>BO-28U:DI-BPMRFFE/TO_OUT
BO-28U:DI-FMCFastADC/IN1</v>
      </c>
      <c r="R1434" s="18" t="n">
        <v>2</v>
      </c>
      <c r="S1434" s="18" t="n">
        <v>2</v>
      </c>
      <c r="T1434" s="15" t="str">
        <f aca="false">Def_Sistemas_Conectores_Cabos!$C$9</f>
        <v>RG316</v>
      </c>
      <c r="U1434" s="11" t="s">
        <v>169</v>
      </c>
      <c r="V1434" s="13"/>
    </row>
    <row r="1435" customFormat="false" ht="15.75" hidden="true" customHeight="true" outlineLevel="0" collapsed="false">
      <c r="A1435" s="4" t="str">
        <f aca="false">Def_Sistemas_Conectores_Cabos!$A$22</f>
        <v>BPM de elétrons</v>
      </c>
      <c r="B1435" s="5" t="str">
        <f aca="false">Datas_Entregas!$A$2</f>
        <v>Booster/LTB</v>
      </c>
      <c r="C1435" s="6" t="n">
        <f aca="false" t="array" ref="C1435:C1435">INDEX(Datas_Entregas!$B$2:$B$100, MATCH(B1435, Datas_Entregas!$A$2:$A$100, 0), 1)</f>
        <v>43266</v>
      </c>
      <c r="D1435" s="5" t="str">
        <f aca="false">Def_Status_Montagem!$A$4</f>
        <v>Comprado / Esperando entrega</v>
      </c>
      <c r="E1435" s="4" t="str">
        <f aca="false">Def_Status_Montagem!$B$4</f>
        <v>Contratada (inclui etiqueta)</v>
      </c>
      <c r="F1435" s="7"/>
      <c r="G1435" s="8"/>
      <c r="H1435" s="7" t="str">
        <f aca="false" t="array" ref="H1435:H1435">INDEX(Def_Instancias_Equipamentos!$E$2:$E$4986, MATCH(K1435, Def_Instancias_Equipamentos!$D$2:$D$4986, 0), 1)</f>
        <v>IA-12RaBPM</v>
      </c>
      <c r="I1435" s="8" t="str">
        <f aca="false" t="array" ref="I1435:I1435">INDEX(Def_Instancias_Equipamentos!$E$2:$E$4986, MATCH(L1435, Def_Instancias_Equipamentos!$D$2:$D$4986, 0), 1)</f>
        <v>IA-12RaBPM</v>
      </c>
      <c r="J1435" s="8" t="str">
        <f aca="false">IF(H1435=I1435, "INTERNO", "EXTERNO")</f>
        <v>INTERNO</v>
      </c>
      <c r="K1435" s="9" t="str">
        <f aca="false">Def_Instancias_Equipamentos!$D$608</f>
        <v>BO-28U:DI-BPMRFFE</v>
      </c>
      <c r="L1435" s="4" t="str">
        <f aca="false">Def_Instancias_Equipamentos!$D$1210</f>
        <v>BO-28U:DI-FMCFastADC</v>
      </c>
      <c r="M1435" s="10" t="s">
        <v>170</v>
      </c>
      <c r="N1435" s="11" t="s">
        <v>145</v>
      </c>
      <c r="O1435" s="9" t="str">
        <f aca="false">Def_Sistemas_Conectores_Cabos!$B$7</f>
        <v>SMA 50-ohm</v>
      </c>
      <c r="P1435" s="4" t="str">
        <f aca="false">Def_Sistemas_Conectores_Cabos!$B$7</f>
        <v>SMA 50-ohm</v>
      </c>
      <c r="Q1435" s="8" t="str">
        <f aca="false">K1435&amp;"/"&amp;M1435&amp;CHAR(10)&amp;L1435&amp;"/"&amp;N1435</f>
        <v>BO-28U:DI-BPMRFFE/BI_OUT
BO-28U:DI-FMCFastADC/IN2</v>
      </c>
      <c r="R1435" s="18" t="n">
        <v>2</v>
      </c>
      <c r="S1435" s="18" t="n">
        <v>2</v>
      </c>
      <c r="T1435" s="15" t="str">
        <f aca="false">Def_Sistemas_Conectores_Cabos!$C$9</f>
        <v>RG316</v>
      </c>
      <c r="U1435" s="11" t="s">
        <v>169</v>
      </c>
      <c r="V1435" s="13"/>
    </row>
    <row r="1436" customFormat="false" ht="15.75" hidden="true" customHeight="true" outlineLevel="0" collapsed="false">
      <c r="A1436" s="4" t="str">
        <f aca="false">Def_Sistemas_Conectores_Cabos!$A$22</f>
        <v>BPM de elétrons</v>
      </c>
      <c r="B1436" s="5" t="str">
        <f aca="false">Datas_Entregas!$A$2</f>
        <v>Booster/LTB</v>
      </c>
      <c r="C1436" s="6" t="n">
        <f aca="false" t="array" ref="C1436:C1436">INDEX(Datas_Entregas!$B$2:$B$100, MATCH(B1436, Datas_Entregas!$A$2:$A$100, 0), 1)</f>
        <v>43266</v>
      </c>
      <c r="D1436" s="5" t="str">
        <f aca="false">Def_Status_Montagem!$A$4</f>
        <v>Comprado / Esperando entrega</v>
      </c>
      <c r="E1436" s="4" t="str">
        <f aca="false">Def_Status_Montagem!$B$4</f>
        <v>Contratada (inclui etiqueta)</v>
      </c>
      <c r="F1436" s="7"/>
      <c r="G1436" s="8"/>
      <c r="H1436" s="7" t="str">
        <f aca="false" t="array" ref="H1436:H1436">INDEX(Def_Instancias_Equipamentos!$E$2:$E$4986, MATCH(K1436, Def_Instancias_Equipamentos!$D$2:$D$4986, 0), 1)</f>
        <v>IA-12RaBPM</v>
      </c>
      <c r="I1436" s="8" t="str">
        <f aca="false" t="array" ref="I1436:I1436">INDEX(Def_Instancias_Equipamentos!$E$2:$E$4986, MATCH(L1436, Def_Instancias_Equipamentos!$D$2:$D$4986, 0), 1)</f>
        <v>IA-12RaBPM</v>
      </c>
      <c r="J1436" s="8" t="str">
        <f aca="false">IF(H1436=I1436, "INTERNO", "EXTERNO")</f>
        <v>INTERNO</v>
      </c>
      <c r="K1436" s="9" t="str">
        <f aca="false">Def_Instancias_Equipamentos!$D$608</f>
        <v>BO-28U:DI-BPMRFFE</v>
      </c>
      <c r="L1436" s="4" t="str">
        <f aca="false">Def_Instancias_Equipamentos!$D$1210</f>
        <v>BO-28U:DI-FMCFastADC</v>
      </c>
      <c r="M1436" s="10" t="s">
        <v>171</v>
      </c>
      <c r="N1436" s="11" t="s">
        <v>172</v>
      </c>
      <c r="O1436" s="9" t="str">
        <f aca="false">Def_Sistemas_Conectores_Cabos!$B$7</f>
        <v>SMA 50-ohm</v>
      </c>
      <c r="P1436" s="4" t="str">
        <f aca="false">Def_Sistemas_Conectores_Cabos!$B$7</f>
        <v>SMA 50-ohm</v>
      </c>
      <c r="Q1436" s="8" t="str">
        <f aca="false">K1436&amp;"/"&amp;M1436&amp;CHAR(10)&amp;L1436&amp;"/"&amp;N1436</f>
        <v>BO-28U:DI-BPMRFFE/TI_OUT
BO-28U:DI-FMCFastADC/IN3</v>
      </c>
      <c r="R1436" s="18" t="n">
        <v>2</v>
      </c>
      <c r="S1436" s="18" t="n">
        <v>2</v>
      </c>
      <c r="T1436" s="15" t="str">
        <f aca="false">Def_Sistemas_Conectores_Cabos!$C$9</f>
        <v>RG316</v>
      </c>
      <c r="U1436" s="11" t="s">
        <v>169</v>
      </c>
      <c r="V1436" s="13"/>
    </row>
    <row r="1437" customFormat="false" ht="15.75" hidden="true" customHeight="true" outlineLevel="0" collapsed="false">
      <c r="A1437" s="4" t="str">
        <f aca="false">Def_Sistemas_Conectores_Cabos!$A$22</f>
        <v>BPM de elétrons</v>
      </c>
      <c r="B1437" s="5" t="str">
        <f aca="false">Datas_Entregas!$A$2</f>
        <v>Booster/LTB</v>
      </c>
      <c r="C1437" s="6" t="n">
        <f aca="false" t="array" ref="C1437:C1437">INDEX(Datas_Entregas!$B$2:$B$100, MATCH(B1437, Datas_Entregas!$A$2:$A$100, 0), 1)</f>
        <v>43266</v>
      </c>
      <c r="D1437" s="5" t="str">
        <f aca="false">Def_Status_Montagem!$A$4</f>
        <v>Comprado / Esperando entrega</v>
      </c>
      <c r="E1437" s="4" t="str">
        <f aca="false">Def_Status_Montagem!$B$4</f>
        <v>Contratada (inclui etiqueta)</v>
      </c>
      <c r="F1437" s="7"/>
      <c r="G1437" s="8"/>
      <c r="H1437" s="7" t="str">
        <f aca="false" t="array" ref="H1437:H1437">INDEX(Def_Instancias_Equipamentos!$E$2:$E$4986, MATCH(K1437, Def_Instancias_Equipamentos!$D$2:$D$4986, 0), 1)</f>
        <v>IA-12RaBPM</v>
      </c>
      <c r="I1437" s="8" t="str">
        <f aca="false" t="array" ref="I1437:I1437">INDEX(Def_Instancias_Equipamentos!$E$2:$E$4986, MATCH(L1437, Def_Instancias_Equipamentos!$D$2:$D$4986, 0), 1)</f>
        <v>IA-12RaBPM</v>
      </c>
      <c r="J1437" s="8" t="str">
        <f aca="false">IF(H1437=I1437, "INTERNO", "EXTERNO")</f>
        <v>INTERNO</v>
      </c>
      <c r="K1437" s="9" t="str">
        <f aca="false">Def_Instancias_Equipamentos!$D$608</f>
        <v>BO-28U:DI-BPMRFFE</v>
      </c>
      <c r="L1437" s="4" t="str">
        <f aca="false">Def_Instancias_Equipamentos!$D$1210</f>
        <v>BO-28U:DI-FMCFastADC</v>
      </c>
      <c r="M1437" s="10" t="s">
        <v>173</v>
      </c>
      <c r="N1437" s="11" t="s">
        <v>174</v>
      </c>
      <c r="O1437" s="9" t="str">
        <f aca="false">Def_Sistemas_Conectores_Cabos!$B$7</f>
        <v>SMA 50-ohm</v>
      </c>
      <c r="P1437" s="4" t="str">
        <f aca="false">Def_Sistemas_Conectores_Cabos!$B$7</f>
        <v>SMA 50-ohm</v>
      </c>
      <c r="Q1437" s="8" t="str">
        <f aca="false">K1437&amp;"/"&amp;M1437&amp;CHAR(10)&amp;L1437&amp;"/"&amp;N1437</f>
        <v>BO-28U:DI-BPMRFFE/BO_OUT
BO-28U:DI-FMCFastADC/IN4</v>
      </c>
      <c r="R1437" s="18" t="n">
        <v>2</v>
      </c>
      <c r="S1437" s="18" t="n">
        <v>2</v>
      </c>
      <c r="T1437" s="15" t="str">
        <f aca="false">Def_Sistemas_Conectores_Cabos!$C$9</f>
        <v>RG316</v>
      </c>
      <c r="U1437" s="11" t="s">
        <v>169</v>
      </c>
      <c r="V1437" s="13"/>
    </row>
    <row r="1438" customFormat="false" ht="15.75" hidden="true" customHeight="true" outlineLevel="0" collapsed="false">
      <c r="A1438" s="4" t="str">
        <f aca="false">Def_Sistemas_Conectores_Cabos!$A$22</f>
        <v>BPM de elétrons</v>
      </c>
      <c r="B1438" s="5" t="str">
        <f aca="false">Datas_Entregas!$A$2</f>
        <v>Booster/LTB</v>
      </c>
      <c r="C1438" s="6" t="n">
        <f aca="false" t="array" ref="C1438:C1438">INDEX(Datas_Entregas!$B$2:$B$100, MATCH(B1438, Datas_Entregas!$A$2:$A$100, 0), 1)</f>
        <v>43266</v>
      </c>
      <c r="D1438" s="5" t="str">
        <f aca="false">Def_Status_Montagem!$A$4</f>
        <v>Comprado / Esperando entrega</v>
      </c>
      <c r="E1438" s="4" t="str">
        <f aca="false">Def_Status_Montagem!$B$4</f>
        <v>Contratada (inclui etiqueta)</v>
      </c>
      <c r="F1438" s="7"/>
      <c r="G1438" s="8"/>
      <c r="H1438" s="7" t="str">
        <f aca="false" t="array" ref="H1438:H1438">INDEX(Def_Instancias_Equipamentos!$E$2:$E$4986, MATCH(K1438, Def_Instancias_Equipamentos!$D$2:$D$4986, 0), 1)</f>
        <v>IA-12RaBPM</v>
      </c>
      <c r="I1438" s="8" t="str">
        <f aca="false" t="array" ref="I1438:I1438">INDEX(Def_Instancias_Equipamentos!$E$2:$E$4986, MATCH(L1438, Def_Instancias_Equipamentos!$D$2:$D$4986, 0), 1)</f>
        <v>IA-12RaBPM</v>
      </c>
      <c r="J1438" s="8" t="str">
        <f aca="false">IF(H1438=I1438, "INTERNO", "EXTERNO")</f>
        <v>INTERNO</v>
      </c>
      <c r="K1438" s="9" t="str">
        <f aca="false">Def_Instancias_Equipamentos!$D$608</f>
        <v>BO-28U:DI-BPMRFFE</v>
      </c>
      <c r="L1438" s="4" t="str">
        <f aca="false">Def_Instancias_Equipamentos!$D$1210</f>
        <v>BO-28U:DI-FMCFastADC</v>
      </c>
      <c r="M1438" s="10" t="s">
        <v>175</v>
      </c>
      <c r="N1438" s="11" t="s">
        <v>176</v>
      </c>
      <c r="O1438" s="9" t="str">
        <f aca="false">Def_Sistemas_Conectores_Cabos!$B$7</f>
        <v>SMA 50-ohm</v>
      </c>
      <c r="P1438" s="4" t="str">
        <f aca="false">Def_Sistemas_Conectores_Cabos!$B$26</f>
        <v>MMCX 50-ohm</v>
      </c>
      <c r="Q1438" s="8" t="str">
        <f aca="false">K1438&amp;"/"&amp;M1438&amp;CHAR(10)&amp;L1438&amp;"/"&amp;N1438</f>
        <v>BO-28U:DI-BPMRFFE/SW_IN
BO-28U:DI-FMCFastADC/TRIG</v>
      </c>
      <c r="R1438" s="18" t="n">
        <v>2</v>
      </c>
      <c r="S1438" s="18" t="n">
        <v>2</v>
      </c>
      <c r="T1438" s="15" t="str">
        <f aca="false">Def_Sistemas_Conectores_Cabos!$C$9</f>
        <v>RG316</v>
      </c>
      <c r="U1438" s="11" t="s">
        <v>169</v>
      </c>
      <c r="V1438" s="13"/>
    </row>
    <row r="1439" customFormat="false" ht="15.75" hidden="true" customHeight="true" outlineLevel="0" collapsed="false">
      <c r="A1439" s="4" t="str">
        <f aca="false">Def_Sistemas_Conectores_Cabos!$A$22</f>
        <v>BPM de elétrons</v>
      </c>
      <c r="B1439" s="5" t="str">
        <f aca="false">Datas_Entregas!$A$2</f>
        <v>Booster/LTB</v>
      </c>
      <c r="C1439" s="6" t="n">
        <f aca="false" t="array" ref="C1439:C1439">INDEX(Datas_Entregas!$B$2:$B$100, MATCH(B1439, Datas_Entregas!$A$2:$A$100, 0), 1)</f>
        <v>43266</v>
      </c>
      <c r="D1439" s="5" t="str">
        <f aca="false">Def_Status_Montagem!$A$4</f>
        <v>Comprado / Esperando entrega</v>
      </c>
      <c r="E1439" s="4" t="str">
        <f aca="false">Def_Status_Montagem!$B$4</f>
        <v>Contratada (inclui etiqueta)</v>
      </c>
      <c r="F1439" s="7"/>
      <c r="G1439" s="8"/>
      <c r="H1439" s="7" t="str">
        <f aca="false" t="array" ref="H1439:H1439">INDEX(Def_Instancias_Equipamentos!$E$2:$E$4986, MATCH(K1439, Def_Instancias_Equipamentos!$D$2:$D$4986, 0), 1)</f>
        <v>IA-12RaBPM</v>
      </c>
      <c r="I1439" s="8" t="str">
        <f aca="false" t="array" ref="I1439:I1439">INDEX(Def_Instancias_Equipamentos!$E$2:$E$4986, MATCH(L1439, Def_Instancias_Equipamentos!$D$2:$D$4986, 0), 1)</f>
        <v>IA-12RaBPM</v>
      </c>
      <c r="J1439" s="8" t="str">
        <f aca="false">IF(H1439=I1439, "INTERNO", "EXTERNO")</f>
        <v>INTERNO</v>
      </c>
      <c r="K1439" s="9" t="str">
        <f aca="false">Def_Instancias_Equipamentos!$D$609</f>
        <v>BO-29U:DI-BPMRFFE</v>
      </c>
      <c r="L1439" s="4" t="str">
        <f aca="false">Def_Instancias_Equipamentos!$D$1211</f>
        <v>BO-29U:DI-FMCFastADC</v>
      </c>
      <c r="M1439" s="10" t="s">
        <v>168</v>
      </c>
      <c r="N1439" s="11" t="s">
        <v>143</v>
      </c>
      <c r="O1439" s="9" t="str">
        <f aca="false">Def_Sistemas_Conectores_Cabos!$B$7</f>
        <v>SMA 50-ohm</v>
      </c>
      <c r="P1439" s="4" t="str">
        <f aca="false">Def_Sistemas_Conectores_Cabos!$B$7</f>
        <v>SMA 50-ohm</v>
      </c>
      <c r="Q1439" s="8" t="str">
        <f aca="false">K1439&amp;"/"&amp;M1439&amp;CHAR(10)&amp;L1439&amp;"/"&amp;N1439</f>
        <v>BO-29U:DI-BPMRFFE/TO_OUT
BO-29U:DI-FMCFastADC/IN1</v>
      </c>
      <c r="R1439" s="18" t="n">
        <v>2</v>
      </c>
      <c r="S1439" s="18" t="n">
        <v>2</v>
      </c>
      <c r="T1439" s="15" t="str">
        <f aca="false">Def_Sistemas_Conectores_Cabos!$C$9</f>
        <v>RG316</v>
      </c>
      <c r="U1439" s="11" t="s">
        <v>169</v>
      </c>
      <c r="V1439" s="13"/>
    </row>
    <row r="1440" customFormat="false" ht="15.75" hidden="true" customHeight="true" outlineLevel="0" collapsed="false">
      <c r="A1440" s="4" t="str">
        <f aca="false">Def_Sistemas_Conectores_Cabos!$A$22</f>
        <v>BPM de elétrons</v>
      </c>
      <c r="B1440" s="5" t="str">
        <f aca="false">Datas_Entregas!$A$2</f>
        <v>Booster/LTB</v>
      </c>
      <c r="C1440" s="6" t="n">
        <f aca="false" t="array" ref="C1440:C1440">INDEX(Datas_Entregas!$B$2:$B$100, MATCH(B1440, Datas_Entregas!$A$2:$A$100, 0), 1)</f>
        <v>43266</v>
      </c>
      <c r="D1440" s="5" t="str">
        <f aca="false">Def_Status_Montagem!$A$4</f>
        <v>Comprado / Esperando entrega</v>
      </c>
      <c r="E1440" s="4" t="str">
        <f aca="false">Def_Status_Montagem!$B$4</f>
        <v>Contratada (inclui etiqueta)</v>
      </c>
      <c r="F1440" s="7"/>
      <c r="G1440" s="8"/>
      <c r="H1440" s="7" t="str">
        <f aca="false" t="array" ref="H1440:H1440">INDEX(Def_Instancias_Equipamentos!$E$2:$E$4986, MATCH(K1440, Def_Instancias_Equipamentos!$D$2:$D$4986, 0), 1)</f>
        <v>IA-12RaBPM</v>
      </c>
      <c r="I1440" s="8" t="str">
        <f aca="false" t="array" ref="I1440:I1440">INDEX(Def_Instancias_Equipamentos!$E$2:$E$4986, MATCH(L1440, Def_Instancias_Equipamentos!$D$2:$D$4986, 0), 1)</f>
        <v>IA-12RaBPM</v>
      </c>
      <c r="J1440" s="8" t="str">
        <f aca="false">IF(H1440=I1440, "INTERNO", "EXTERNO")</f>
        <v>INTERNO</v>
      </c>
      <c r="K1440" s="9" t="str">
        <f aca="false">Def_Instancias_Equipamentos!$D$609</f>
        <v>BO-29U:DI-BPMRFFE</v>
      </c>
      <c r="L1440" s="4" t="str">
        <f aca="false">Def_Instancias_Equipamentos!$D$1211</f>
        <v>BO-29U:DI-FMCFastADC</v>
      </c>
      <c r="M1440" s="10" t="s">
        <v>170</v>
      </c>
      <c r="N1440" s="11" t="s">
        <v>145</v>
      </c>
      <c r="O1440" s="9" t="str">
        <f aca="false">Def_Sistemas_Conectores_Cabos!$B$7</f>
        <v>SMA 50-ohm</v>
      </c>
      <c r="P1440" s="4" t="str">
        <f aca="false">Def_Sistemas_Conectores_Cabos!$B$7</f>
        <v>SMA 50-ohm</v>
      </c>
      <c r="Q1440" s="8" t="str">
        <f aca="false">K1440&amp;"/"&amp;M1440&amp;CHAR(10)&amp;L1440&amp;"/"&amp;N1440</f>
        <v>BO-29U:DI-BPMRFFE/BI_OUT
BO-29U:DI-FMCFastADC/IN2</v>
      </c>
      <c r="R1440" s="18" t="n">
        <v>2</v>
      </c>
      <c r="S1440" s="18" t="n">
        <v>2</v>
      </c>
      <c r="T1440" s="15" t="str">
        <f aca="false">Def_Sistemas_Conectores_Cabos!$C$9</f>
        <v>RG316</v>
      </c>
      <c r="U1440" s="11" t="s">
        <v>169</v>
      </c>
      <c r="V1440" s="13"/>
    </row>
    <row r="1441" customFormat="false" ht="15.75" hidden="true" customHeight="true" outlineLevel="0" collapsed="false">
      <c r="A1441" s="4" t="str">
        <f aca="false">Def_Sistemas_Conectores_Cabos!$A$22</f>
        <v>BPM de elétrons</v>
      </c>
      <c r="B1441" s="5" t="str">
        <f aca="false">Datas_Entregas!$A$2</f>
        <v>Booster/LTB</v>
      </c>
      <c r="C1441" s="6" t="n">
        <f aca="false" t="array" ref="C1441:C1441">INDEX(Datas_Entregas!$B$2:$B$100, MATCH(B1441, Datas_Entregas!$A$2:$A$100, 0), 1)</f>
        <v>43266</v>
      </c>
      <c r="D1441" s="5" t="str">
        <f aca="false">Def_Status_Montagem!$A$4</f>
        <v>Comprado / Esperando entrega</v>
      </c>
      <c r="E1441" s="4" t="str">
        <f aca="false">Def_Status_Montagem!$B$4</f>
        <v>Contratada (inclui etiqueta)</v>
      </c>
      <c r="F1441" s="7"/>
      <c r="G1441" s="8"/>
      <c r="H1441" s="7" t="str">
        <f aca="false" t="array" ref="H1441:H1441">INDEX(Def_Instancias_Equipamentos!$E$2:$E$4986, MATCH(K1441, Def_Instancias_Equipamentos!$D$2:$D$4986, 0), 1)</f>
        <v>IA-12RaBPM</v>
      </c>
      <c r="I1441" s="8" t="str">
        <f aca="false" t="array" ref="I1441:I1441">INDEX(Def_Instancias_Equipamentos!$E$2:$E$4986, MATCH(L1441, Def_Instancias_Equipamentos!$D$2:$D$4986, 0), 1)</f>
        <v>IA-12RaBPM</v>
      </c>
      <c r="J1441" s="8" t="str">
        <f aca="false">IF(H1441=I1441, "INTERNO", "EXTERNO")</f>
        <v>INTERNO</v>
      </c>
      <c r="K1441" s="9" t="str">
        <f aca="false">Def_Instancias_Equipamentos!$D$609</f>
        <v>BO-29U:DI-BPMRFFE</v>
      </c>
      <c r="L1441" s="4" t="str">
        <f aca="false">Def_Instancias_Equipamentos!$D$1211</f>
        <v>BO-29U:DI-FMCFastADC</v>
      </c>
      <c r="M1441" s="10" t="s">
        <v>171</v>
      </c>
      <c r="N1441" s="11" t="s">
        <v>172</v>
      </c>
      <c r="O1441" s="9" t="str">
        <f aca="false">Def_Sistemas_Conectores_Cabos!$B$7</f>
        <v>SMA 50-ohm</v>
      </c>
      <c r="P1441" s="4" t="str">
        <f aca="false">Def_Sistemas_Conectores_Cabos!$B$7</f>
        <v>SMA 50-ohm</v>
      </c>
      <c r="Q1441" s="8" t="str">
        <f aca="false">K1441&amp;"/"&amp;M1441&amp;CHAR(10)&amp;L1441&amp;"/"&amp;N1441</f>
        <v>BO-29U:DI-BPMRFFE/TI_OUT
BO-29U:DI-FMCFastADC/IN3</v>
      </c>
      <c r="R1441" s="18" t="n">
        <v>2</v>
      </c>
      <c r="S1441" s="18" t="n">
        <v>2</v>
      </c>
      <c r="T1441" s="15" t="str">
        <f aca="false">Def_Sistemas_Conectores_Cabos!$C$9</f>
        <v>RG316</v>
      </c>
      <c r="U1441" s="11" t="s">
        <v>169</v>
      </c>
      <c r="V1441" s="13"/>
    </row>
    <row r="1442" customFormat="false" ht="15.75" hidden="true" customHeight="true" outlineLevel="0" collapsed="false">
      <c r="A1442" s="4" t="str">
        <f aca="false">Def_Sistemas_Conectores_Cabos!$A$22</f>
        <v>BPM de elétrons</v>
      </c>
      <c r="B1442" s="5" t="str">
        <f aca="false">Datas_Entregas!$A$2</f>
        <v>Booster/LTB</v>
      </c>
      <c r="C1442" s="6" t="n">
        <f aca="false" t="array" ref="C1442:C1442">INDEX(Datas_Entregas!$B$2:$B$100, MATCH(B1442, Datas_Entregas!$A$2:$A$100, 0), 1)</f>
        <v>43266</v>
      </c>
      <c r="D1442" s="5" t="str">
        <f aca="false">Def_Status_Montagem!$A$4</f>
        <v>Comprado / Esperando entrega</v>
      </c>
      <c r="E1442" s="4" t="str">
        <f aca="false">Def_Status_Montagem!$B$4</f>
        <v>Contratada (inclui etiqueta)</v>
      </c>
      <c r="F1442" s="7"/>
      <c r="G1442" s="8"/>
      <c r="H1442" s="7" t="str">
        <f aca="false" t="array" ref="H1442:H1442">INDEX(Def_Instancias_Equipamentos!$E$2:$E$4986, MATCH(K1442, Def_Instancias_Equipamentos!$D$2:$D$4986, 0), 1)</f>
        <v>IA-12RaBPM</v>
      </c>
      <c r="I1442" s="8" t="str">
        <f aca="false" t="array" ref="I1442:I1442">INDEX(Def_Instancias_Equipamentos!$E$2:$E$4986, MATCH(L1442, Def_Instancias_Equipamentos!$D$2:$D$4986, 0), 1)</f>
        <v>IA-12RaBPM</v>
      </c>
      <c r="J1442" s="8" t="str">
        <f aca="false">IF(H1442=I1442, "INTERNO", "EXTERNO")</f>
        <v>INTERNO</v>
      </c>
      <c r="K1442" s="9" t="str">
        <f aca="false">Def_Instancias_Equipamentos!$D$609</f>
        <v>BO-29U:DI-BPMRFFE</v>
      </c>
      <c r="L1442" s="4" t="str">
        <f aca="false">Def_Instancias_Equipamentos!$D$1211</f>
        <v>BO-29U:DI-FMCFastADC</v>
      </c>
      <c r="M1442" s="10" t="s">
        <v>173</v>
      </c>
      <c r="N1442" s="11" t="s">
        <v>174</v>
      </c>
      <c r="O1442" s="9" t="str">
        <f aca="false">Def_Sistemas_Conectores_Cabos!$B$7</f>
        <v>SMA 50-ohm</v>
      </c>
      <c r="P1442" s="4" t="str">
        <f aca="false">Def_Sistemas_Conectores_Cabos!$B$7</f>
        <v>SMA 50-ohm</v>
      </c>
      <c r="Q1442" s="8" t="str">
        <f aca="false">K1442&amp;"/"&amp;M1442&amp;CHAR(10)&amp;L1442&amp;"/"&amp;N1442</f>
        <v>BO-29U:DI-BPMRFFE/BO_OUT
BO-29U:DI-FMCFastADC/IN4</v>
      </c>
      <c r="R1442" s="18" t="n">
        <v>2</v>
      </c>
      <c r="S1442" s="18" t="n">
        <v>2</v>
      </c>
      <c r="T1442" s="15" t="str">
        <f aca="false">Def_Sistemas_Conectores_Cabos!$C$9</f>
        <v>RG316</v>
      </c>
      <c r="U1442" s="11" t="s">
        <v>169</v>
      </c>
      <c r="V1442" s="13"/>
    </row>
    <row r="1443" customFormat="false" ht="15.75" hidden="true" customHeight="true" outlineLevel="0" collapsed="false">
      <c r="A1443" s="4" t="str">
        <f aca="false">Def_Sistemas_Conectores_Cabos!$A$22</f>
        <v>BPM de elétrons</v>
      </c>
      <c r="B1443" s="5" t="str">
        <f aca="false">Datas_Entregas!$A$2</f>
        <v>Booster/LTB</v>
      </c>
      <c r="C1443" s="6" t="n">
        <f aca="false" t="array" ref="C1443:C1443">INDEX(Datas_Entregas!$B$2:$B$100, MATCH(B1443, Datas_Entregas!$A$2:$A$100, 0), 1)</f>
        <v>43266</v>
      </c>
      <c r="D1443" s="5" t="str">
        <f aca="false">Def_Status_Montagem!$A$4</f>
        <v>Comprado / Esperando entrega</v>
      </c>
      <c r="E1443" s="4" t="str">
        <f aca="false">Def_Status_Montagem!$B$4</f>
        <v>Contratada (inclui etiqueta)</v>
      </c>
      <c r="F1443" s="7"/>
      <c r="G1443" s="8"/>
      <c r="H1443" s="7" t="str">
        <f aca="false" t="array" ref="H1443:H1443">INDEX(Def_Instancias_Equipamentos!$E$2:$E$4986, MATCH(K1443, Def_Instancias_Equipamentos!$D$2:$D$4986, 0), 1)</f>
        <v>IA-12RaBPM</v>
      </c>
      <c r="I1443" s="8" t="str">
        <f aca="false" t="array" ref="I1443:I1443">INDEX(Def_Instancias_Equipamentos!$E$2:$E$4986, MATCH(L1443, Def_Instancias_Equipamentos!$D$2:$D$4986, 0), 1)</f>
        <v>IA-12RaBPM</v>
      </c>
      <c r="J1443" s="8" t="str">
        <f aca="false">IF(H1443=I1443, "INTERNO", "EXTERNO")</f>
        <v>INTERNO</v>
      </c>
      <c r="K1443" s="9" t="str">
        <f aca="false">Def_Instancias_Equipamentos!$D$609</f>
        <v>BO-29U:DI-BPMRFFE</v>
      </c>
      <c r="L1443" s="4" t="str">
        <f aca="false">Def_Instancias_Equipamentos!$D$1211</f>
        <v>BO-29U:DI-FMCFastADC</v>
      </c>
      <c r="M1443" s="10" t="s">
        <v>175</v>
      </c>
      <c r="N1443" s="11" t="s">
        <v>176</v>
      </c>
      <c r="O1443" s="9" t="str">
        <f aca="false">Def_Sistemas_Conectores_Cabos!$B$7</f>
        <v>SMA 50-ohm</v>
      </c>
      <c r="P1443" s="4" t="str">
        <f aca="false">Def_Sistemas_Conectores_Cabos!$B$26</f>
        <v>MMCX 50-ohm</v>
      </c>
      <c r="Q1443" s="8" t="str">
        <f aca="false">K1443&amp;"/"&amp;M1443&amp;CHAR(10)&amp;L1443&amp;"/"&amp;N1443</f>
        <v>BO-29U:DI-BPMRFFE/SW_IN
BO-29U:DI-FMCFastADC/TRIG</v>
      </c>
      <c r="R1443" s="18" t="n">
        <v>2</v>
      </c>
      <c r="S1443" s="18" t="n">
        <v>2</v>
      </c>
      <c r="T1443" s="15" t="str">
        <f aca="false">Def_Sistemas_Conectores_Cabos!$C$9</f>
        <v>RG316</v>
      </c>
      <c r="U1443" s="11" t="s">
        <v>169</v>
      </c>
      <c r="V1443" s="13"/>
    </row>
    <row r="1444" customFormat="false" ht="15.75" hidden="true" customHeight="true" outlineLevel="0" collapsed="false">
      <c r="A1444" s="4" t="str">
        <f aca="false">Def_Sistemas_Conectores_Cabos!$A$22</f>
        <v>BPM de elétrons</v>
      </c>
      <c r="B1444" s="5" t="str">
        <f aca="false">Datas_Entregas!$A$2</f>
        <v>Booster/LTB</v>
      </c>
      <c r="C1444" s="6" t="n">
        <f aca="false" t="array" ref="C1444:C1444">INDEX(Datas_Entregas!$B$2:$B$100, MATCH(B1444, Datas_Entregas!$A$2:$A$100, 0), 1)</f>
        <v>43266</v>
      </c>
      <c r="D1444" s="5" t="str">
        <f aca="false">Def_Status_Montagem!$A$4</f>
        <v>Comprado / Esperando entrega</v>
      </c>
      <c r="E1444" s="4" t="str">
        <f aca="false">Def_Status_Montagem!$B$4</f>
        <v>Contratada (inclui etiqueta)</v>
      </c>
      <c r="F1444" s="7"/>
      <c r="G1444" s="8"/>
      <c r="H1444" s="7" t="str">
        <f aca="false" t="array" ref="H1444:H1444">INDEX(Def_Instancias_Equipamentos!$E$2:$E$4986, MATCH(K1444, Def_Instancias_Equipamentos!$D$2:$D$4986, 0), 1)</f>
        <v>IA-12RaBPM</v>
      </c>
      <c r="I1444" s="8" t="str">
        <f aca="false" t="array" ref="I1444:I1444">INDEX(Def_Instancias_Equipamentos!$E$2:$E$4986, MATCH(L1444, Def_Instancias_Equipamentos!$D$2:$D$4986, 0), 1)</f>
        <v>IA-12RaBPM</v>
      </c>
      <c r="J1444" s="8" t="str">
        <f aca="false">IF(H1444=I1444, "INTERNO", "EXTERNO")</f>
        <v>INTERNO</v>
      </c>
      <c r="K1444" s="9" t="str">
        <f aca="false">Def_Instancias_Equipamentos!$D$610</f>
        <v>BO-30U:DI-BPMRFFE</v>
      </c>
      <c r="L1444" s="4" t="str">
        <f aca="false">Def_Instancias_Equipamentos!$D$1212</f>
        <v>BO-30U:DI-FMCFastADC</v>
      </c>
      <c r="M1444" s="10" t="s">
        <v>168</v>
      </c>
      <c r="N1444" s="11" t="s">
        <v>143</v>
      </c>
      <c r="O1444" s="9" t="str">
        <f aca="false">Def_Sistemas_Conectores_Cabos!$B$7</f>
        <v>SMA 50-ohm</v>
      </c>
      <c r="P1444" s="4" t="str">
        <f aca="false">Def_Sistemas_Conectores_Cabos!$B$7</f>
        <v>SMA 50-ohm</v>
      </c>
      <c r="Q1444" s="8" t="str">
        <f aca="false">K1444&amp;"/"&amp;M1444&amp;CHAR(10)&amp;L1444&amp;"/"&amp;N1444</f>
        <v>BO-30U:DI-BPMRFFE/TO_OUT
BO-30U:DI-FMCFastADC/IN1</v>
      </c>
      <c r="R1444" s="18" t="n">
        <v>2</v>
      </c>
      <c r="S1444" s="18" t="n">
        <v>2</v>
      </c>
      <c r="T1444" s="15" t="str">
        <f aca="false">Def_Sistemas_Conectores_Cabos!$C$9</f>
        <v>RG316</v>
      </c>
      <c r="U1444" s="11" t="s">
        <v>169</v>
      </c>
      <c r="V1444" s="13"/>
    </row>
    <row r="1445" customFormat="false" ht="15.75" hidden="true" customHeight="true" outlineLevel="0" collapsed="false">
      <c r="A1445" s="4" t="str">
        <f aca="false">Def_Sistemas_Conectores_Cabos!$A$22</f>
        <v>BPM de elétrons</v>
      </c>
      <c r="B1445" s="5" t="str">
        <f aca="false">Datas_Entregas!$A$2</f>
        <v>Booster/LTB</v>
      </c>
      <c r="C1445" s="6" t="n">
        <f aca="false" t="array" ref="C1445:C1445">INDEX(Datas_Entregas!$B$2:$B$100, MATCH(B1445, Datas_Entregas!$A$2:$A$100, 0), 1)</f>
        <v>43266</v>
      </c>
      <c r="D1445" s="5" t="str">
        <f aca="false">Def_Status_Montagem!$A$4</f>
        <v>Comprado / Esperando entrega</v>
      </c>
      <c r="E1445" s="4" t="str">
        <f aca="false">Def_Status_Montagem!$B$4</f>
        <v>Contratada (inclui etiqueta)</v>
      </c>
      <c r="F1445" s="7"/>
      <c r="G1445" s="8"/>
      <c r="H1445" s="7" t="str">
        <f aca="false" t="array" ref="H1445:H1445">INDEX(Def_Instancias_Equipamentos!$E$2:$E$4986, MATCH(K1445, Def_Instancias_Equipamentos!$D$2:$D$4986, 0), 1)</f>
        <v>IA-12RaBPM</v>
      </c>
      <c r="I1445" s="8" t="str">
        <f aca="false" t="array" ref="I1445:I1445">INDEX(Def_Instancias_Equipamentos!$E$2:$E$4986, MATCH(L1445, Def_Instancias_Equipamentos!$D$2:$D$4986, 0), 1)</f>
        <v>IA-12RaBPM</v>
      </c>
      <c r="J1445" s="8" t="str">
        <f aca="false">IF(H1445=I1445, "INTERNO", "EXTERNO")</f>
        <v>INTERNO</v>
      </c>
      <c r="K1445" s="9" t="str">
        <f aca="false">Def_Instancias_Equipamentos!$D$610</f>
        <v>BO-30U:DI-BPMRFFE</v>
      </c>
      <c r="L1445" s="4" t="str">
        <f aca="false">Def_Instancias_Equipamentos!$D$1212</f>
        <v>BO-30U:DI-FMCFastADC</v>
      </c>
      <c r="M1445" s="10" t="s">
        <v>170</v>
      </c>
      <c r="N1445" s="11" t="s">
        <v>145</v>
      </c>
      <c r="O1445" s="9" t="str">
        <f aca="false">Def_Sistemas_Conectores_Cabos!$B$7</f>
        <v>SMA 50-ohm</v>
      </c>
      <c r="P1445" s="4" t="str">
        <f aca="false">Def_Sistemas_Conectores_Cabos!$B$7</f>
        <v>SMA 50-ohm</v>
      </c>
      <c r="Q1445" s="8" t="str">
        <f aca="false">K1445&amp;"/"&amp;M1445&amp;CHAR(10)&amp;L1445&amp;"/"&amp;N1445</f>
        <v>BO-30U:DI-BPMRFFE/BI_OUT
BO-30U:DI-FMCFastADC/IN2</v>
      </c>
      <c r="R1445" s="18" t="n">
        <v>2</v>
      </c>
      <c r="S1445" s="18" t="n">
        <v>2</v>
      </c>
      <c r="T1445" s="15" t="str">
        <f aca="false">Def_Sistemas_Conectores_Cabos!$C$9</f>
        <v>RG316</v>
      </c>
      <c r="U1445" s="11" t="s">
        <v>169</v>
      </c>
      <c r="V1445" s="13"/>
    </row>
    <row r="1446" customFormat="false" ht="15.75" hidden="true" customHeight="true" outlineLevel="0" collapsed="false">
      <c r="A1446" s="4" t="str">
        <f aca="false">Def_Sistemas_Conectores_Cabos!$A$22</f>
        <v>BPM de elétrons</v>
      </c>
      <c r="B1446" s="5" t="str">
        <f aca="false">Datas_Entregas!$A$2</f>
        <v>Booster/LTB</v>
      </c>
      <c r="C1446" s="6" t="n">
        <f aca="false" t="array" ref="C1446:C1446">INDEX(Datas_Entregas!$B$2:$B$100, MATCH(B1446, Datas_Entregas!$A$2:$A$100, 0), 1)</f>
        <v>43266</v>
      </c>
      <c r="D1446" s="5" t="str">
        <f aca="false">Def_Status_Montagem!$A$4</f>
        <v>Comprado / Esperando entrega</v>
      </c>
      <c r="E1446" s="4" t="str">
        <f aca="false">Def_Status_Montagem!$B$4</f>
        <v>Contratada (inclui etiqueta)</v>
      </c>
      <c r="F1446" s="7"/>
      <c r="G1446" s="8"/>
      <c r="H1446" s="7" t="str">
        <f aca="false" t="array" ref="H1446:H1446">INDEX(Def_Instancias_Equipamentos!$E$2:$E$4986, MATCH(K1446, Def_Instancias_Equipamentos!$D$2:$D$4986, 0), 1)</f>
        <v>IA-12RaBPM</v>
      </c>
      <c r="I1446" s="8" t="str">
        <f aca="false" t="array" ref="I1446:I1446">INDEX(Def_Instancias_Equipamentos!$E$2:$E$4986, MATCH(L1446, Def_Instancias_Equipamentos!$D$2:$D$4986, 0), 1)</f>
        <v>IA-12RaBPM</v>
      </c>
      <c r="J1446" s="8" t="str">
        <f aca="false">IF(H1446=I1446, "INTERNO", "EXTERNO")</f>
        <v>INTERNO</v>
      </c>
      <c r="K1446" s="9" t="str">
        <f aca="false">Def_Instancias_Equipamentos!$D$610</f>
        <v>BO-30U:DI-BPMRFFE</v>
      </c>
      <c r="L1446" s="4" t="str">
        <f aca="false">Def_Instancias_Equipamentos!$D$1212</f>
        <v>BO-30U:DI-FMCFastADC</v>
      </c>
      <c r="M1446" s="10" t="s">
        <v>171</v>
      </c>
      <c r="N1446" s="11" t="s">
        <v>172</v>
      </c>
      <c r="O1446" s="9" t="str">
        <f aca="false">Def_Sistemas_Conectores_Cabos!$B$7</f>
        <v>SMA 50-ohm</v>
      </c>
      <c r="P1446" s="4" t="str">
        <f aca="false">Def_Sistemas_Conectores_Cabos!$B$7</f>
        <v>SMA 50-ohm</v>
      </c>
      <c r="Q1446" s="8" t="str">
        <f aca="false">K1446&amp;"/"&amp;M1446&amp;CHAR(10)&amp;L1446&amp;"/"&amp;N1446</f>
        <v>BO-30U:DI-BPMRFFE/TI_OUT
BO-30U:DI-FMCFastADC/IN3</v>
      </c>
      <c r="R1446" s="18" t="n">
        <v>2</v>
      </c>
      <c r="S1446" s="18" t="n">
        <v>2</v>
      </c>
      <c r="T1446" s="15" t="str">
        <f aca="false">Def_Sistemas_Conectores_Cabos!$C$9</f>
        <v>RG316</v>
      </c>
      <c r="U1446" s="11" t="s">
        <v>169</v>
      </c>
      <c r="V1446" s="13"/>
    </row>
    <row r="1447" customFormat="false" ht="15.75" hidden="true" customHeight="true" outlineLevel="0" collapsed="false">
      <c r="A1447" s="4" t="str">
        <f aca="false">Def_Sistemas_Conectores_Cabos!$A$22</f>
        <v>BPM de elétrons</v>
      </c>
      <c r="B1447" s="5" t="str">
        <f aca="false">Datas_Entregas!$A$2</f>
        <v>Booster/LTB</v>
      </c>
      <c r="C1447" s="6" t="n">
        <f aca="false" t="array" ref="C1447:C1447">INDEX(Datas_Entregas!$B$2:$B$100, MATCH(B1447, Datas_Entregas!$A$2:$A$100, 0), 1)</f>
        <v>43266</v>
      </c>
      <c r="D1447" s="5" t="str">
        <f aca="false">Def_Status_Montagem!$A$4</f>
        <v>Comprado / Esperando entrega</v>
      </c>
      <c r="E1447" s="4" t="str">
        <f aca="false">Def_Status_Montagem!$B$4</f>
        <v>Contratada (inclui etiqueta)</v>
      </c>
      <c r="F1447" s="7"/>
      <c r="G1447" s="8"/>
      <c r="H1447" s="7" t="str">
        <f aca="false" t="array" ref="H1447:H1447">INDEX(Def_Instancias_Equipamentos!$E$2:$E$4986, MATCH(K1447, Def_Instancias_Equipamentos!$D$2:$D$4986, 0), 1)</f>
        <v>IA-12RaBPM</v>
      </c>
      <c r="I1447" s="8" t="str">
        <f aca="false" t="array" ref="I1447:I1447">INDEX(Def_Instancias_Equipamentos!$E$2:$E$4986, MATCH(L1447, Def_Instancias_Equipamentos!$D$2:$D$4986, 0), 1)</f>
        <v>IA-12RaBPM</v>
      </c>
      <c r="J1447" s="8" t="str">
        <f aca="false">IF(H1447=I1447, "INTERNO", "EXTERNO")</f>
        <v>INTERNO</v>
      </c>
      <c r="K1447" s="9" t="str">
        <f aca="false">Def_Instancias_Equipamentos!$D$610</f>
        <v>BO-30U:DI-BPMRFFE</v>
      </c>
      <c r="L1447" s="4" t="str">
        <f aca="false">Def_Instancias_Equipamentos!$D$1212</f>
        <v>BO-30U:DI-FMCFastADC</v>
      </c>
      <c r="M1447" s="10" t="s">
        <v>173</v>
      </c>
      <c r="N1447" s="11" t="s">
        <v>174</v>
      </c>
      <c r="O1447" s="9" t="str">
        <f aca="false">Def_Sistemas_Conectores_Cabos!$B$7</f>
        <v>SMA 50-ohm</v>
      </c>
      <c r="P1447" s="4" t="str">
        <f aca="false">Def_Sistemas_Conectores_Cabos!$B$7</f>
        <v>SMA 50-ohm</v>
      </c>
      <c r="Q1447" s="8" t="str">
        <f aca="false">K1447&amp;"/"&amp;M1447&amp;CHAR(10)&amp;L1447&amp;"/"&amp;N1447</f>
        <v>BO-30U:DI-BPMRFFE/BO_OUT
BO-30U:DI-FMCFastADC/IN4</v>
      </c>
      <c r="R1447" s="18" t="n">
        <v>2</v>
      </c>
      <c r="S1447" s="18" t="n">
        <v>2</v>
      </c>
      <c r="T1447" s="15" t="str">
        <f aca="false">Def_Sistemas_Conectores_Cabos!$C$9</f>
        <v>RG316</v>
      </c>
      <c r="U1447" s="11" t="s">
        <v>169</v>
      </c>
      <c r="V1447" s="13"/>
    </row>
    <row r="1448" customFormat="false" ht="15.75" hidden="true" customHeight="true" outlineLevel="0" collapsed="false">
      <c r="A1448" s="4" t="str">
        <f aca="false">Def_Sistemas_Conectores_Cabos!$A$22</f>
        <v>BPM de elétrons</v>
      </c>
      <c r="B1448" s="5" t="str">
        <f aca="false">Datas_Entregas!$A$2</f>
        <v>Booster/LTB</v>
      </c>
      <c r="C1448" s="6" t="n">
        <f aca="false" t="array" ref="C1448:C1448">INDEX(Datas_Entregas!$B$2:$B$100, MATCH(B1448, Datas_Entregas!$A$2:$A$100, 0), 1)</f>
        <v>43266</v>
      </c>
      <c r="D1448" s="5" t="str">
        <f aca="false">Def_Status_Montagem!$A$4</f>
        <v>Comprado / Esperando entrega</v>
      </c>
      <c r="E1448" s="4" t="str">
        <f aca="false">Def_Status_Montagem!$B$4</f>
        <v>Contratada (inclui etiqueta)</v>
      </c>
      <c r="F1448" s="7"/>
      <c r="G1448" s="8"/>
      <c r="H1448" s="7" t="str">
        <f aca="false" t="array" ref="H1448:H1448">INDEX(Def_Instancias_Equipamentos!$E$2:$E$4986, MATCH(K1448, Def_Instancias_Equipamentos!$D$2:$D$4986, 0), 1)</f>
        <v>IA-12RaBPM</v>
      </c>
      <c r="I1448" s="8" t="str">
        <f aca="false" t="array" ref="I1448:I1448">INDEX(Def_Instancias_Equipamentos!$E$2:$E$4986, MATCH(L1448, Def_Instancias_Equipamentos!$D$2:$D$4986, 0), 1)</f>
        <v>IA-12RaBPM</v>
      </c>
      <c r="J1448" s="8" t="str">
        <f aca="false">IF(H1448=I1448, "INTERNO", "EXTERNO")</f>
        <v>INTERNO</v>
      </c>
      <c r="K1448" s="9" t="str">
        <f aca="false">Def_Instancias_Equipamentos!$D$610</f>
        <v>BO-30U:DI-BPMRFFE</v>
      </c>
      <c r="L1448" s="4" t="str">
        <f aca="false">Def_Instancias_Equipamentos!$D$1212</f>
        <v>BO-30U:DI-FMCFastADC</v>
      </c>
      <c r="M1448" s="10" t="s">
        <v>175</v>
      </c>
      <c r="N1448" s="11" t="s">
        <v>176</v>
      </c>
      <c r="O1448" s="9" t="str">
        <f aca="false">Def_Sistemas_Conectores_Cabos!$B$7</f>
        <v>SMA 50-ohm</v>
      </c>
      <c r="P1448" s="4" t="str">
        <f aca="false">Def_Sistemas_Conectores_Cabos!$B$26</f>
        <v>MMCX 50-ohm</v>
      </c>
      <c r="Q1448" s="8" t="str">
        <f aca="false">K1448&amp;"/"&amp;M1448&amp;CHAR(10)&amp;L1448&amp;"/"&amp;N1448</f>
        <v>BO-30U:DI-BPMRFFE/SW_IN
BO-30U:DI-FMCFastADC/TRIG</v>
      </c>
      <c r="R1448" s="18" t="n">
        <v>2</v>
      </c>
      <c r="S1448" s="18" t="n">
        <v>2</v>
      </c>
      <c r="T1448" s="15" t="str">
        <f aca="false">Def_Sistemas_Conectores_Cabos!$C$9</f>
        <v>RG316</v>
      </c>
      <c r="U1448" s="11" t="s">
        <v>169</v>
      </c>
      <c r="V1448" s="13"/>
    </row>
    <row r="1449" customFormat="false" ht="15.75" hidden="true" customHeight="true" outlineLevel="0" collapsed="false">
      <c r="A1449" s="4" t="str">
        <f aca="false">Def_Sistemas_Conectores_Cabos!$A$22</f>
        <v>BPM de elétrons</v>
      </c>
      <c r="B1449" s="5" t="str">
        <f aca="false">Datas_Entregas!$A$2</f>
        <v>Booster/LTB</v>
      </c>
      <c r="C1449" s="6" t="n">
        <f aca="false" t="array" ref="C1449:C1449">INDEX(Datas_Entregas!$B$2:$B$100, MATCH(B1449, Datas_Entregas!$A$2:$A$100, 0), 1)</f>
        <v>43266</v>
      </c>
      <c r="D1449" s="5" t="str">
        <f aca="false">Def_Status_Montagem!$A$4</f>
        <v>Comprado / Esperando entrega</v>
      </c>
      <c r="E1449" s="4" t="str">
        <f aca="false">Def_Status_Montagem!$B$4</f>
        <v>Contratada (inclui etiqueta)</v>
      </c>
      <c r="F1449" s="7"/>
      <c r="G1449" s="8"/>
      <c r="H1449" s="7" t="str">
        <f aca="false" t="array" ref="H1449:H1449">INDEX(Def_Instancias_Equipamentos!$E$2:$E$4986, MATCH(K1449, Def_Instancias_Equipamentos!$D$2:$D$4986, 0), 1)</f>
        <v>IA-13RaBPM</v>
      </c>
      <c r="I1449" s="8" t="str">
        <f aca="false" t="array" ref="I1449:I1449">INDEX(Def_Instancias_Equipamentos!$E$2:$E$4986, MATCH(L1449, Def_Instancias_Equipamentos!$D$2:$D$4986, 0), 1)</f>
        <v>IA-13RaBPM</v>
      </c>
      <c r="J1449" s="8" t="str">
        <f aca="false">IF(H1449=I1449, "INTERNO", "EXTERNO")</f>
        <v>INTERNO</v>
      </c>
      <c r="K1449" s="9" t="str">
        <f aca="false">Def_Instancias_Equipamentos!$D$611</f>
        <v>BO-31U:DI-BPMRFFE</v>
      </c>
      <c r="L1449" s="4" t="str">
        <f aca="false">Def_Instancias_Equipamentos!$D$1213</f>
        <v>BO-31U:DI-FMCFastADC</v>
      </c>
      <c r="M1449" s="10" t="s">
        <v>168</v>
      </c>
      <c r="N1449" s="11" t="s">
        <v>143</v>
      </c>
      <c r="O1449" s="9" t="str">
        <f aca="false">Def_Sistemas_Conectores_Cabos!$B$7</f>
        <v>SMA 50-ohm</v>
      </c>
      <c r="P1449" s="4" t="str">
        <f aca="false">Def_Sistemas_Conectores_Cabos!$B$7</f>
        <v>SMA 50-ohm</v>
      </c>
      <c r="Q1449" s="8" t="str">
        <f aca="false">K1449&amp;"/"&amp;M1449&amp;CHAR(10)&amp;L1449&amp;"/"&amp;N1449</f>
        <v>BO-31U:DI-BPMRFFE/TO_OUT
BO-31U:DI-FMCFastADC/IN1</v>
      </c>
      <c r="R1449" s="18" t="n">
        <v>2</v>
      </c>
      <c r="S1449" s="18" t="n">
        <v>2</v>
      </c>
      <c r="T1449" s="15" t="str">
        <f aca="false">Def_Sistemas_Conectores_Cabos!$C$9</f>
        <v>RG316</v>
      </c>
      <c r="U1449" s="11" t="s">
        <v>169</v>
      </c>
      <c r="V1449" s="13"/>
    </row>
    <row r="1450" customFormat="false" ht="15.75" hidden="true" customHeight="true" outlineLevel="0" collapsed="false">
      <c r="A1450" s="4" t="str">
        <f aca="false">Def_Sistemas_Conectores_Cabos!$A$22</f>
        <v>BPM de elétrons</v>
      </c>
      <c r="B1450" s="5" t="str">
        <f aca="false">Datas_Entregas!$A$2</f>
        <v>Booster/LTB</v>
      </c>
      <c r="C1450" s="6" t="n">
        <f aca="false" t="array" ref="C1450:C1450">INDEX(Datas_Entregas!$B$2:$B$100, MATCH(B1450, Datas_Entregas!$A$2:$A$100, 0), 1)</f>
        <v>43266</v>
      </c>
      <c r="D1450" s="5" t="str">
        <f aca="false">Def_Status_Montagem!$A$4</f>
        <v>Comprado / Esperando entrega</v>
      </c>
      <c r="E1450" s="4" t="str">
        <f aca="false">Def_Status_Montagem!$B$4</f>
        <v>Contratada (inclui etiqueta)</v>
      </c>
      <c r="F1450" s="7"/>
      <c r="G1450" s="8"/>
      <c r="H1450" s="7" t="str">
        <f aca="false" t="array" ref="H1450:H1450">INDEX(Def_Instancias_Equipamentos!$E$2:$E$4986, MATCH(K1450, Def_Instancias_Equipamentos!$D$2:$D$4986, 0), 1)</f>
        <v>IA-13RaBPM</v>
      </c>
      <c r="I1450" s="8" t="str">
        <f aca="false" t="array" ref="I1450:I1450">INDEX(Def_Instancias_Equipamentos!$E$2:$E$4986, MATCH(L1450, Def_Instancias_Equipamentos!$D$2:$D$4986, 0), 1)</f>
        <v>IA-13RaBPM</v>
      </c>
      <c r="J1450" s="8" t="str">
        <f aca="false">IF(H1450=I1450, "INTERNO", "EXTERNO")</f>
        <v>INTERNO</v>
      </c>
      <c r="K1450" s="9" t="str">
        <f aca="false">Def_Instancias_Equipamentos!$D$611</f>
        <v>BO-31U:DI-BPMRFFE</v>
      </c>
      <c r="L1450" s="4" t="str">
        <f aca="false">Def_Instancias_Equipamentos!$D$1213</f>
        <v>BO-31U:DI-FMCFastADC</v>
      </c>
      <c r="M1450" s="10" t="s">
        <v>170</v>
      </c>
      <c r="N1450" s="11" t="s">
        <v>145</v>
      </c>
      <c r="O1450" s="9" t="str">
        <f aca="false">Def_Sistemas_Conectores_Cabos!$B$7</f>
        <v>SMA 50-ohm</v>
      </c>
      <c r="P1450" s="4" t="str">
        <f aca="false">Def_Sistemas_Conectores_Cabos!$B$7</f>
        <v>SMA 50-ohm</v>
      </c>
      <c r="Q1450" s="8" t="str">
        <f aca="false">K1450&amp;"/"&amp;M1450&amp;CHAR(10)&amp;L1450&amp;"/"&amp;N1450</f>
        <v>BO-31U:DI-BPMRFFE/BI_OUT
BO-31U:DI-FMCFastADC/IN2</v>
      </c>
      <c r="R1450" s="18" t="n">
        <v>2</v>
      </c>
      <c r="S1450" s="18" t="n">
        <v>2</v>
      </c>
      <c r="T1450" s="15" t="str">
        <f aca="false">Def_Sistemas_Conectores_Cabos!$C$9</f>
        <v>RG316</v>
      </c>
      <c r="U1450" s="11" t="s">
        <v>169</v>
      </c>
      <c r="V1450" s="13"/>
    </row>
    <row r="1451" customFormat="false" ht="15.75" hidden="true" customHeight="true" outlineLevel="0" collapsed="false">
      <c r="A1451" s="4" t="str">
        <f aca="false">Def_Sistemas_Conectores_Cabos!$A$22</f>
        <v>BPM de elétrons</v>
      </c>
      <c r="B1451" s="5" t="str">
        <f aca="false">Datas_Entregas!$A$2</f>
        <v>Booster/LTB</v>
      </c>
      <c r="C1451" s="6" t="n">
        <f aca="false" t="array" ref="C1451:C1451">INDEX(Datas_Entregas!$B$2:$B$100, MATCH(B1451, Datas_Entregas!$A$2:$A$100, 0), 1)</f>
        <v>43266</v>
      </c>
      <c r="D1451" s="5" t="str">
        <f aca="false">Def_Status_Montagem!$A$4</f>
        <v>Comprado / Esperando entrega</v>
      </c>
      <c r="E1451" s="4" t="str">
        <f aca="false">Def_Status_Montagem!$B$4</f>
        <v>Contratada (inclui etiqueta)</v>
      </c>
      <c r="F1451" s="7"/>
      <c r="G1451" s="8"/>
      <c r="H1451" s="7" t="str">
        <f aca="false" t="array" ref="H1451:H1451">INDEX(Def_Instancias_Equipamentos!$E$2:$E$4986, MATCH(K1451, Def_Instancias_Equipamentos!$D$2:$D$4986, 0), 1)</f>
        <v>IA-13RaBPM</v>
      </c>
      <c r="I1451" s="8" t="str">
        <f aca="false" t="array" ref="I1451:I1451">INDEX(Def_Instancias_Equipamentos!$E$2:$E$4986, MATCH(L1451, Def_Instancias_Equipamentos!$D$2:$D$4986, 0), 1)</f>
        <v>IA-13RaBPM</v>
      </c>
      <c r="J1451" s="8" t="str">
        <f aca="false">IF(H1451=I1451, "INTERNO", "EXTERNO")</f>
        <v>INTERNO</v>
      </c>
      <c r="K1451" s="9" t="str">
        <f aca="false">Def_Instancias_Equipamentos!$D$611</f>
        <v>BO-31U:DI-BPMRFFE</v>
      </c>
      <c r="L1451" s="4" t="str">
        <f aca="false">Def_Instancias_Equipamentos!$D$1213</f>
        <v>BO-31U:DI-FMCFastADC</v>
      </c>
      <c r="M1451" s="10" t="s">
        <v>171</v>
      </c>
      <c r="N1451" s="11" t="s">
        <v>172</v>
      </c>
      <c r="O1451" s="9" t="str">
        <f aca="false">Def_Sistemas_Conectores_Cabos!$B$7</f>
        <v>SMA 50-ohm</v>
      </c>
      <c r="P1451" s="4" t="str">
        <f aca="false">Def_Sistemas_Conectores_Cabos!$B$7</f>
        <v>SMA 50-ohm</v>
      </c>
      <c r="Q1451" s="8" t="str">
        <f aca="false">K1451&amp;"/"&amp;M1451&amp;CHAR(10)&amp;L1451&amp;"/"&amp;N1451</f>
        <v>BO-31U:DI-BPMRFFE/TI_OUT
BO-31U:DI-FMCFastADC/IN3</v>
      </c>
      <c r="R1451" s="18" t="n">
        <v>2</v>
      </c>
      <c r="S1451" s="18" t="n">
        <v>2</v>
      </c>
      <c r="T1451" s="15" t="str">
        <f aca="false">Def_Sistemas_Conectores_Cabos!$C$9</f>
        <v>RG316</v>
      </c>
      <c r="U1451" s="11" t="s">
        <v>169</v>
      </c>
      <c r="V1451" s="13"/>
    </row>
    <row r="1452" customFormat="false" ht="15.75" hidden="true" customHeight="true" outlineLevel="0" collapsed="false">
      <c r="A1452" s="4" t="str">
        <f aca="false">Def_Sistemas_Conectores_Cabos!$A$22</f>
        <v>BPM de elétrons</v>
      </c>
      <c r="B1452" s="5" t="str">
        <f aca="false">Datas_Entregas!$A$2</f>
        <v>Booster/LTB</v>
      </c>
      <c r="C1452" s="6" t="n">
        <f aca="false" t="array" ref="C1452:C1452">INDEX(Datas_Entregas!$B$2:$B$100, MATCH(B1452, Datas_Entregas!$A$2:$A$100, 0), 1)</f>
        <v>43266</v>
      </c>
      <c r="D1452" s="5" t="str">
        <f aca="false">Def_Status_Montagem!$A$4</f>
        <v>Comprado / Esperando entrega</v>
      </c>
      <c r="E1452" s="4" t="str">
        <f aca="false">Def_Status_Montagem!$B$4</f>
        <v>Contratada (inclui etiqueta)</v>
      </c>
      <c r="F1452" s="7"/>
      <c r="G1452" s="8"/>
      <c r="H1452" s="7" t="str">
        <f aca="false" t="array" ref="H1452:H1452">INDEX(Def_Instancias_Equipamentos!$E$2:$E$4986, MATCH(K1452, Def_Instancias_Equipamentos!$D$2:$D$4986, 0), 1)</f>
        <v>IA-13RaBPM</v>
      </c>
      <c r="I1452" s="8" t="str">
        <f aca="false" t="array" ref="I1452:I1452">INDEX(Def_Instancias_Equipamentos!$E$2:$E$4986, MATCH(L1452, Def_Instancias_Equipamentos!$D$2:$D$4986, 0), 1)</f>
        <v>IA-13RaBPM</v>
      </c>
      <c r="J1452" s="8" t="str">
        <f aca="false">IF(H1452=I1452, "INTERNO", "EXTERNO")</f>
        <v>INTERNO</v>
      </c>
      <c r="K1452" s="9" t="str">
        <f aca="false">Def_Instancias_Equipamentos!$D$611</f>
        <v>BO-31U:DI-BPMRFFE</v>
      </c>
      <c r="L1452" s="4" t="str">
        <f aca="false">Def_Instancias_Equipamentos!$D$1213</f>
        <v>BO-31U:DI-FMCFastADC</v>
      </c>
      <c r="M1452" s="10" t="s">
        <v>173</v>
      </c>
      <c r="N1452" s="11" t="s">
        <v>174</v>
      </c>
      <c r="O1452" s="9" t="str">
        <f aca="false">Def_Sistemas_Conectores_Cabos!$B$7</f>
        <v>SMA 50-ohm</v>
      </c>
      <c r="P1452" s="4" t="str">
        <f aca="false">Def_Sistemas_Conectores_Cabos!$B$7</f>
        <v>SMA 50-ohm</v>
      </c>
      <c r="Q1452" s="8" t="str">
        <f aca="false">K1452&amp;"/"&amp;M1452&amp;CHAR(10)&amp;L1452&amp;"/"&amp;N1452</f>
        <v>BO-31U:DI-BPMRFFE/BO_OUT
BO-31U:DI-FMCFastADC/IN4</v>
      </c>
      <c r="R1452" s="18" t="n">
        <v>2</v>
      </c>
      <c r="S1452" s="18" t="n">
        <v>2</v>
      </c>
      <c r="T1452" s="15" t="str">
        <f aca="false">Def_Sistemas_Conectores_Cabos!$C$9</f>
        <v>RG316</v>
      </c>
      <c r="U1452" s="11" t="s">
        <v>169</v>
      </c>
      <c r="V1452" s="13"/>
    </row>
    <row r="1453" customFormat="false" ht="15.75" hidden="true" customHeight="true" outlineLevel="0" collapsed="false">
      <c r="A1453" s="4" t="str">
        <f aca="false">Def_Sistemas_Conectores_Cabos!$A$22</f>
        <v>BPM de elétrons</v>
      </c>
      <c r="B1453" s="5" t="str">
        <f aca="false">Datas_Entregas!$A$2</f>
        <v>Booster/LTB</v>
      </c>
      <c r="C1453" s="6" t="n">
        <f aca="false" t="array" ref="C1453:C1453">INDEX(Datas_Entregas!$B$2:$B$100, MATCH(B1453, Datas_Entregas!$A$2:$A$100, 0), 1)</f>
        <v>43266</v>
      </c>
      <c r="D1453" s="5" t="str">
        <f aca="false">Def_Status_Montagem!$A$4</f>
        <v>Comprado / Esperando entrega</v>
      </c>
      <c r="E1453" s="4" t="str">
        <f aca="false">Def_Status_Montagem!$B$4</f>
        <v>Contratada (inclui etiqueta)</v>
      </c>
      <c r="F1453" s="7"/>
      <c r="G1453" s="8"/>
      <c r="H1453" s="7" t="str">
        <f aca="false" t="array" ref="H1453:H1453">INDEX(Def_Instancias_Equipamentos!$E$2:$E$4986, MATCH(K1453, Def_Instancias_Equipamentos!$D$2:$D$4986, 0), 1)</f>
        <v>IA-13RaBPM</v>
      </c>
      <c r="I1453" s="8" t="str">
        <f aca="false" t="array" ref="I1453:I1453">INDEX(Def_Instancias_Equipamentos!$E$2:$E$4986, MATCH(L1453, Def_Instancias_Equipamentos!$D$2:$D$4986, 0), 1)</f>
        <v>IA-13RaBPM</v>
      </c>
      <c r="J1453" s="8" t="str">
        <f aca="false">IF(H1453=I1453, "INTERNO", "EXTERNO")</f>
        <v>INTERNO</v>
      </c>
      <c r="K1453" s="9" t="str">
        <f aca="false">Def_Instancias_Equipamentos!$D$611</f>
        <v>BO-31U:DI-BPMRFFE</v>
      </c>
      <c r="L1453" s="4" t="str">
        <f aca="false">Def_Instancias_Equipamentos!$D$1213</f>
        <v>BO-31U:DI-FMCFastADC</v>
      </c>
      <c r="M1453" s="10" t="s">
        <v>175</v>
      </c>
      <c r="N1453" s="11" t="s">
        <v>176</v>
      </c>
      <c r="O1453" s="9" t="str">
        <f aca="false">Def_Sistemas_Conectores_Cabos!$B$7</f>
        <v>SMA 50-ohm</v>
      </c>
      <c r="P1453" s="4" t="str">
        <f aca="false">Def_Sistemas_Conectores_Cabos!$B$26</f>
        <v>MMCX 50-ohm</v>
      </c>
      <c r="Q1453" s="8" t="str">
        <f aca="false">K1453&amp;"/"&amp;M1453&amp;CHAR(10)&amp;L1453&amp;"/"&amp;N1453</f>
        <v>BO-31U:DI-BPMRFFE/SW_IN
BO-31U:DI-FMCFastADC/TRIG</v>
      </c>
      <c r="R1453" s="18" t="n">
        <v>2</v>
      </c>
      <c r="S1453" s="18" t="n">
        <v>2</v>
      </c>
      <c r="T1453" s="15" t="str">
        <f aca="false">Def_Sistemas_Conectores_Cabos!$C$9</f>
        <v>RG316</v>
      </c>
      <c r="U1453" s="11" t="s">
        <v>169</v>
      </c>
      <c r="V1453" s="13"/>
    </row>
    <row r="1454" customFormat="false" ht="15.75" hidden="true" customHeight="true" outlineLevel="0" collapsed="false">
      <c r="A1454" s="4" t="str">
        <f aca="false">Def_Sistemas_Conectores_Cabos!$A$22</f>
        <v>BPM de elétrons</v>
      </c>
      <c r="B1454" s="5" t="str">
        <f aca="false">Datas_Entregas!$A$2</f>
        <v>Booster/LTB</v>
      </c>
      <c r="C1454" s="6" t="n">
        <f aca="false" t="array" ref="C1454:C1454">INDEX(Datas_Entregas!$B$2:$B$100, MATCH(B1454, Datas_Entregas!$A$2:$A$100, 0), 1)</f>
        <v>43266</v>
      </c>
      <c r="D1454" s="5" t="str">
        <f aca="false">Def_Status_Montagem!$A$4</f>
        <v>Comprado / Esperando entrega</v>
      </c>
      <c r="E1454" s="4" t="str">
        <f aca="false">Def_Status_Montagem!$B$4</f>
        <v>Contratada (inclui etiqueta)</v>
      </c>
      <c r="F1454" s="7"/>
      <c r="G1454" s="8"/>
      <c r="H1454" s="7" t="str">
        <f aca="false" t="array" ref="H1454:H1454">INDEX(Def_Instancias_Equipamentos!$E$2:$E$4986, MATCH(K1454, Def_Instancias_Equipamentos!$D$2:$D$4986, 0), 1)</f>
        <v>IA-13RaBPM</v>
      </c>
      <c r="I1454" s="8" t="str">
        <f aca="false" t="array" ref="I1454:I1454">INDEX(Def_Instancias_Equipamentos!$E$2:$E$4986, MATCH(L1454, Def_Instancias_Equipamentos!$D$2:$D$4986, 0), 1)</f>
        <v>IA-13RaBPM</v>
      </c>
      <c r="J1454" s="8" t="str">
        <f aca="false">IF(H1454=I1454, "INTERNO", "EXTERNO")</f>
        <v>INTERNO</v>
      </c>
      <c r="K1454" s="9" t="str">
        <f aca="false">Def_Instancias_Equipamentos!$D$612</f>
        <v>BO-32U:DI-BPMRFFE</v>
      </c>
      <c r="L1454" s="4" t="str">
        <f aca="false">Def_Instancias_Equipamentos!$D$1214</f>
        <v>BO-32U:DI-FMCFastADC</v>
      </c>
      <c r="M1454" s="10" t="s">
        <v>168</v>
      </c>
      <c r="N1454" s="11" t="s">
        <v>143</v>
      </c>
      <c r="O1454" s="9" t="str">
        <f aca="false">Def_Sistemas_Conectores_Cabos!$B$7</f>
        <v>SMA 50-ohm</v>
      </c>
      <c r="P1454" s="4" t="str">
        <f aca="false">Def_Sistemas_Conectores_Cabos!$B$7</f>
        <v>SMA 50-ohm</v>
      </c>
      <c r="Q1454" s="8" t="str">
        <f aca="false">K1454&amp;"/"&amp;M1454&amp;CHAR(10)&amp;L1454&amp;"/"&amp;N1454</f>
        <v>BO-32U:DI-BPMRFFE/TO_OUT
BO-32U:DI-FMCFastADC/IN1</v>
      </c>
      <c r="R1454" s="18" t="n">
        <v>2</v>
      </c>
      <c r="S1454" s="18" t="n">
        <v>2</v>
      </c>
      <c r="T1454" s="15" t="str">
        <f aca="false">Def_Sistemas_Conectores_Cabos!$C$9</f>
        <v>RG316</v>
      </c>
      <c r="U1454" s="11" t="s">
        <v>169</v>
      </c>
      <c r="V1454" s="13"/>
    </row>
    <row r="1455" customFormat="false" ht="15.75" hidden="true" customHeight="true" outlineLevel="0" collapsed="false">
      <c r="A1455" s="4" t="str">
        <f aca="false">Def_Sistemas_Conectores_Cabos!$A$22</f>
        <v>BPM de elétrons</v>
      </c>
      <c r="B1455" s="5" t="str">
        <f aca="false">Datas_Entregas!$A$2</f>
        <v>Booster/LTB</v>
      </c>
      <c r="C1455" s="6" t="n">
        <f aca="false" t="array" ref="C1455:C1455">INDEX(Datas_Entregas!$B$2:$B$100, MATCH(B1455, Datas_Entregas!$A$2:$A$100, 0), 1)</f>
        <v>43266</v>
      </c>
      <c r="D1455" s="5" t="str">
        <f aca="false">Def_Status_Montagem!$A$4</f>
        <v>Comprado / Esperando entrega</v>
      </c>
      <c r="E1455" s="4" t="str">
        <f aca="false">Def_Status_Montagem!$B$4</f>
        <v>Contratada (inclui etiqueta)</v>
      </c>
      <c r="F1455" s="7"/>
      <c r="G1455" s="8"/>
      <c r="H1455" s="7" t="str">
        <f aca="false" t="array" ref="H1455:H1455">INDEX(Def_Instancias_Equipamentos!$E$2:$E$4986, MATCH(K1455, Def_Instancias_Equipamentos!$D$2:$D$4986, 0), 1)</f>
        <v>IA-13RaBPM</v>
      </c>
      <c r="I1455" s="8" t="str">
        <f aca="false" t="array" ref="I1455:I1455">INDEX(Def_Instancias_Equipamentos!$E$2:$E$4986, MATCH(L1455, Def_Instancias_Equipamentos!$D$2:$D$4986, 0), 1)</f>
        <v>IA-13RaBPM</v>
      </c>
      <c r="J1455" s="8" t="str">
        <f aca="false">IF(H1455=I1455, "INTERNO", "EXTERNO")</f>
        <v>INTERNO</v>
      </c>
      <c r="K1455" s="9" t="str">
        <f aca="false">Def_Instancias_Equipamentos!$D$612</f>
        <v>BO-32U:DI-BPMRFFE</v>
      </c>
      <c r="L1455" s="4" t="str">
        <f aca="false">Def_Instancias_Equipamentos!$D$1214</f>
        <v>BO-32U:DI-FMCFastADC</v>
      </c>
      <c r="M1455" s="10" t="s">
        <v>170</v>
      </c>
      <c r="N1455" s="11" t="s">
        <v>145</v>
      </c>
      <c r="O1455" s="9" t="str">
        <f aca="false">Def_Sistemas_Conectores_Cabos!$B$7</f>
        <v>SMA 50-ohm</v>
      </c>
      <c r="P1455" s="4" t="str">
        <f aca="false">Def_Sistemas_Conectores_Cabos!$B$7</f>
        <v>SMA 50-ohm</v>
      </c>
      <c r="Q1455" s="8" t="str">
        <f aca="false">K1455&amp;"/"&amp;M1455&amp;CHAR(10)&amp;L1455&amp;"/"&amp;N1455</f>
        <v>BO-32U:DI-BPMRFFE/BI_OUT
BO-32U:DI-FMCFastADC/IN2</v>
      </c>
      <c r="R1455" s="18" t="n">
        <v>2</v>
      </c>
      <c r="S1455" s="18" t="n">
        <v>2</v>
      </c>
      <c r="T1455" s="15" t="str">
        <f aca="false">Def_Sistemas_Conectores_Cabos!$C$9</f>
        <v>RG316</v>
      </c>
      <c r="U1455" s="11" t="s">
        <v>169</v>
      </c>
      <c r="V1455" s="13"/>
    </row>
    <row r="1456" customFormat="false" ht="15.75" hidden="true" customHeight="true" outlineLevel="0" collapsed="false">
      <c r="A1456" s="4" t="str">
        <f aca="false">Def_Sistemas_Conectores_Cabos!$A$22</f>
        <v>BPM de elétrons</v>
      </c>
      <c r="B1456" s="5" t="str">
        <f aca="false">Datas_Entregas!$A$2</f>
        <v>Booster/LTB</v>
      </c>
      <c r="C1456" s="6" t="n">
        <f aca="false" t="array" ref="C1456:C1456">INDEX(Datas_Entregas!$B$2:$B$100, MATCH(B1456, Datas_Entregas!$A$2:$A$100, 0), 1)</f>
        <v>43266</v>
      </c>
      <c r="D1456" s="5" t="str">
        <f aca="false">Def_Status_Montagem!$A$4</f>
        <v>Comprado / Esperando entrega</v>
      </c>
      <c r="E1456" s="4" t="str">
        <f aca="false">Def_Status_Montagem!$B$4</f>
        <v>Contratada (inclui etiqueta)</v>
      </c>
      <c r="F1456" s="7"/>
      <c r="G1456" s="8"/>
      <c r="H1456" s="7" t="str">
        <f aca="false" t="array" ref="H1456:H1456">INDEX(Def_Instancias_Equipamentos!$E$2:$E$4986, MATCH(K1456, Def_Instancias_Equipamentos!$D$2:$D$4986, 0), 1)</f>
        <v>IA-13RaBPM</v>
      </c>
      <c r="I1456" s="8" t="str">
        <f aca="false" t="array" ref="I1456:I1456">INDEX(Def_Instancias_Equipamentos!$E$2:$E$4986, MATCH(L1456, Def_Instancias_Equipamentos!$D$2:$D$4986, 0), 1)</f>
        <v>IA-13RaBPM</v>
      </c>
      <c r="J1456" s="8" t="str">
        <f aca="false">IF(H1456=I1456, "INTERNO", "EXTERNO")</f>
        <v>INTERNO</v>
      </c>
      <c r="K1456" s="9" t="str">
        <f aca="false">Def_Instancias_Equipamentos!$D$612</f>
        <v>BO-32U:DI-BPMRFFE</v>
      </c>
      <c r="L1456" s="4" t="str">
        <f aca="false">Def_Instancias_Equipamentos!$D$1214</f>
        <v>BO-32U:DI-FMCFastADC</v>
      </c>
      <c r="M1456" s="10" t="s">
        <v>171</v>
      </c>
      <c r="N1456" s="11" t="s">
        <v>172</v>
      </c>
      <c r="O1456" s="9" t="str">
        <f aca="false">Def_Sistemas_Conectores_Cabos!$B$7</f>
        <v>SMA 50-ohm</v>
      </c>
      <c r="P1456" s="4" t="str">
        <f aca="false">Def_Sistemas_Conectores_Cabos!$B$7</f>
        <v>SMA 50-ohm</v>
      </c>
      <c r="Q1456" s="8" t="str">
        <f aca="false">K1456&amp;"/"&amp;M1456&amp;CHAR(10)&amp;L1456&amp;"/"&amp;N1456</f>
        <v>BO-32U:DI-BPMRFFE/TI_OUT
BO-32U:DI-FMCFastADC/IN3</v>
      </c>
      <c r="R1456" s="18" t="n">
        <v>2</v>
      </c>
      <c r="S1456" s="18" t="n">
        <v>2</v>
      </c>
      <c r="T1456" s="15" t="str">
        <f aca="false">Def_Sistemas_Conectores_Cabos!$C$9</f>
        <v>RG316</v>
      </c>
      <c r="U1456" s="11" t="s">
        <v>169</v>
      </c>
      <c r="V1456" s="13"/>
    </row>
    <row r="1457" customFormat="false" ht="15.75" hidden="true" customHeight="true" outlineLevel="0" collapsed="false">
      <c r="A1457" s="4" t="str">
        <f aca="false">Def_Sistemas_Conectores_Cabos!$A$22</f>
        <v>BPM de elétrons</v>
      </c>
      <c r="B1457" s="5" t="str">
        <f aca="false">Datas_Entregas!$A$2</f>
        <v>Booster/LTB</v>
      </c>
      <c r="C1457" s="6" t="n">
        <f aca="false" t="array" ref="C1457:C1457">INDEX(Datas_Entregas!$B$2:$B$100, MATCH(B1457, Datas_Entregas!$A$2:$A$100, 0), 1)</f>
        <v>43266</v>
      </c>
      <c r="D1457" s="5" t="str">
        <f aca="false">Def_Status_Montagem!$A$4</f>
        <v>Comprado / Esperando entrega</v>
      </c>
      <c r="E1457" s="4" t="str">
        <f aca="false">Def_Status_Montagem!$B$4</f>
        <v>Contratada (inclui etiqueta)</v>
      </c>
      <c r="F1457" s="7"/>
      <c r="G1457" s="8"/>
      <c r="H1457" s="7" t="str">
        <f aca="false" t="array" ref="H1457:H1457">INDEX(Def_Instancias_Equipamentos!$E$2:$E$4986, MATCH(K1457, Def_Instancias_Equipamentos!$D$2:$D$4986, 0), 1)</f>
        <v>IA-13RaBPM</v>
      </c>
      <c r="I1457" s="8" t="str">
        <f aca="false" t="array" ref="I1457:I1457">INDEX(Def_Instancias_Equipamentos!$E$2:$E$4986, MATCH(L1457, Def_Instancias_Equipamentos!$D$2:$D$4986, 0), 1)</f>
        <v>IA-13RaBPM</v>
      </c>
      <c r="J1457" s="8" t="str">
        <f aca="false">IF(H1457=I1457, "INTERNO", "EXTERNO")</f>
        <v>INTERNO</v>
      </c>
      <c r="K1457" s="9" t="str">
        <f aca="false">Def_Instancias_Equipamentos!$D$612</f>
        <v>BO-32U:DI-BPMRFFE</v>
      </c>
      <c r="L1457" s="4" t="str">
        <f aca="false">Def_Instancias_Equipamentos!$D$1214</f>
        <v>BO-32U:DI-FMCFastADC</v>
      </c>
      <c r="M1457" s="10" t="s">
        <v>173</v>
      </c>
      <c r="N1457" s="11" t="s">
        <v>174</v>
      </c>
      <c r="O1457" s="9" t="str">
        <f aca="false">Def_Sistemas_Conectores_Cabos!$B$7</f>
        <v>SMA 50-ohm</v>
      </c>
      <c r="P1457" s="4" t="str">
        <f aca="false">Def_Sistemas_Conectores_Cabos!$B$7</f>
        <v>SMA 50-ohm</v>
      </c>
      <c r="Q1457" s="8" t="str">
        <f aca="false">K1457&amp;"/"&amp;M1457&amp;CHAR(10)&amp;L1457&amp;"/"&amp;N1457</f>
        <v>BO-32U:DI-BPMRFFE/BO_OUT
BO-32U:DI-FMCFastADC/IN4</v>
      </c>
      <c r="R1457" s="18" t="n">
        <v>2</v>
      </c>
      <c r="S1457" s="18" t="n">
        <v>2</v>
      </c>
      <c r="T1457" s="15" t="str">
        <f aca="false">Def_Sistemas_Conectores_Cabos!$C$9</f>
        <v>RG316</v>
      </c>
      <c r="U1457" s="11" t="s">
        <v>169</v>
      </c>
      <c r="V1457" s="13"/>
    </row>
    <row r="1458" customFormat="false" ht="15.75" hidden="true" customHeight="true" outlineLevel="0" collapsed="false">
      <c r="A1458" s="4" t="str">
        <f aca="false">Def_Sistemas_Conectores_Cabos!$A$22</f>
        <v>BPM de elétrons</v>
      </c>
      <c r="B1458" s="5" t="str">
        <f aca="false">Datas_Entregas!$A$2</f>
        <v>Booster/LTB</v>
      </c>
      <c r="C1458" s="6" t="n">
        <f aca="false" t="array" ref="C1458:C1458">INDEX(Datas_Entregas!$B$2:$B$100, MATCH(B1458, Datas_Entregas!$A$2:$A$100, 0), 1)</f>
        <v>43266</v>
      </c>
      <c r="D1458" s="5" t="str">
        <f aca="false">Def_Status_Montagem!$A$4</f>
        <v>Comprado / Esperando entrega</v>
      </c>
      <c r="E1458" s="4" t="str">
        <f aca="false">Def_Status_Montagem!$B$4</f>
        <v>Contratada (inclui etiqueta)</v>
      </c>
      <c r="F1458" s="7"/>
      <c r="G1458" s="8"/>
      <c r="H1458" s="7" t="str">
        <f aca="false" t="array" ref="H1458:H1458">INDEX(Def_Instancias_Equipamentos!$E$2:$E$4986, MATCH(K1458, Def_Instancias_Equipamentos!$D$2:$D$4986, 0), 1)</f>
        <v>IA-13RaBPM</v>
      </c>
      <c r="I1458" s="8" t="str">
        <f aca="false" t="array" ref="I1458:I1458">INDEX(Def_Instancias_Equipamentos!$E$2:$E$4986, MATCH(L1458, Def_Instancias_Equipamentos!$D$2:$D$4986, 0), 1)</f>
        <v>IA-13RaBPM</v>
      </c>
      <c r="J1458" s="8" t="str">
        <f aca="false">IF(H1458=I1458, "INTERNO", "EXTERNO")</f>
        <v>INTERNO</v>
      </c>
      <c r="K1458" s="9" t="str">
        <f aca="false">Def_Instancias_Equipamentos!$D$612</f>
        <v>BO-32U:DI-BPMRFFE</v>
      </c>
      <c r="L1458" s="4" t="str">
        <f aca="false">Def_Instancias_Equipamentos!$D$1214</f>
        <v>BO-32U:DI-FMCFastADC</v>
      </c>
      <c r="M1458" s="10" t="s">
        <v>175</v>
      </c>
      <c r="N1458" s="11" t="s">
        <v>176</v>
      </c>
      <c r="O1458" s="9" t="str">
        <f aca="false">Def_Sistemas_Conectores_Cabos!$B$7</f>
        <v>SMA 50-ohm</v>
      </c>
      <c r="P1458" s="4" t="str">
        <f aca="false">Def_Sistemas_Conectores_Cabos!$B$26</f>
        <v>MMCX 50-ohm</v>
      </c>
      <c r="Q1458" s="8" t="str">
        <f aca="false">K1458&amp;"/"&amp;M1458&amp;CHAR(10)&amp;L1458&amp;"/"&amp;N1458</f>
        <v>BO-32U:DI-BPMRFFE/SW_IN
BO-32U:DI-FMCFastADC/TRIG</v>
      </c>
      <c r="R1458" s="18" t="n">
        <v>2</v>
      </c>
      <c r="S1458" s="18" t="n">
        <v>2</v>
      </c>
      <c r="T1458" s="15" t="str">
        <f aca="false">Def_Sistemas_Conectores_Cabos!$C$9</f>
        <v>RG316</v>
      </c>
      <c r="U1458" s="11" t="s">
        <v>169</v>
      </c>
      <c r="V1458" s="13"/>
    </row>
    <row r="1459" customFormat="false" ht="15.75" hidden="true" customHeight="true" outlineLevel="0" collapsed="false">
      <c r="A1459" s="4" t="str">
        <f aca="false">Def_Sistemas_Conectores_Cabos!$A$22</f>
        <v>BPM de elétrons</v>
      </c>
      <c r="B1459" s="5" t="str">
        <f aca="false">Datas_Entregas!$A$2</f>
        <v>Booster/LTB</v>
      </c>
      <c r="C1459" s="6" t="n">
        <f aca="false" t="array" ref="C1459:C1459">INDEX(Datas_Entregas!$B$2:$B$100, MATCH(B1459, Datas_Entregas!$A$2:$A$100, 0), 1)</f>
        <v>43266</v>
      </c>
      <c r="D1459" s="5" t="str">
        <f aca="false">Def_Status_Montagem!$A$4</f>
        <v>Comprado / Esperando entrega</v>
      </c>
      <c r="E1459" s="4" t="str">
        <f aca="false">Def_Status_Montagem!$B$4</f>
        <v>Contratada (inclui etiqueta)</v>
      </c>
      <c r="F1459" s="7"/>
      <c r="G1459" s="8"/>
      <c r="H1459" s="7" t="str">
        <f aca="false" t="array" ref="H1459:H1459">INDEX(Def_Instancias_Equipamentos!$E$2:$E$4986, MATCH(K1459, Def_Instancias_Equipamentos!$D$2:$D$4986, 0), 1)</f>
        <v>IA-14RaBPM</v>
      </c>
      <c r="I1459" s="8" t="str">
        <f aca="false" t="array" ref="I1459:I1459">INDEX(Def_Instancias_Equipamentos!$E$2:$E$4986, MATCH(L1459, Def_Instancias_Equipamentos!$D$2:$D$4986, 0), 1)</f>
        <v>IA-14RaBPM</v>
      </c>
      <c r="J1459" s="8" t="str">
        <f aca="false">IF(H1459=I1459, "INTERNO", "EXTERNO")</f>
        <v>INTERNO</v>
      </c>
      <c r="K1459" s="9" t="str">
        <f aca="false">Def_Instancias_Equipamentos!$D$613</f>
        <v>BO-33U:DI-BPMRFFE</v>
      </c>
      <c r="L1459" s="4" t="str">
        <f aca="false">Def_Instancias_Equipamentos!$D$1215</f>
        <v>BO-33U:DI-FMCFastADC</v>
      </c>
      <c r="M1459" s="10" t="s">
        <v>168</v>
      </c>
      <c r="N1459" s="11" t="s">
        <v>143</v>
      </c>
      <c r="O1459" s="9" t="str">
        <f aca="false">Def_Sistemas_Conectores_Cabos!$B$7</f>
        <v>SMA 50-ohm</v>
      </c>
      <c r="P1459" s="4" t="str">
        <f aca="false">Def_Sistemas_Conectores_Cabos!$B$7</f>
        <v>SMA 50-ohm</v>
      </c>
      <c r="Q1459" s="8" t="str">
        <f aca="false">K1459&amp;"/"&amp;M1459&amp;CHAR(10)&amp;L1459&amp;"/"&amp;N1459</f>
        <v>BO-33U:DI-BPMRFFE/TO_OUT
BO-33U:DI-FMCFastADC/IN1</v>
      </c>
      <c r="R1459" s="18" t="n">
        <v>2</v>
      </c>
      <c r="S1459" s="18" t="n">
        <v>2</v>
      </c>
      <c r="T1459" s="15" t="str">
        <f aca="false">Def_Sistemas_Conectores_Cabos!$C$9</f>
        <v>RG316</v>
      </c>
      <c r="U1459" s="11" t="s">
        <v>169</v>
      </c>
      <c r="V1459" s="13"/>
    </row>
    <row r="1460" customFormat="false" ht="15.75" hidden="true" customHeight="true" outlineLevel="0" collapsed="false">
      <c r="A1460" s="4" t="str">
        <f aca="false">Def_Sistemas_Conectores_Cabos!$A$22</f>
        <v>BPM de elétrons</v>
      </c>
      <c r="B1460" s="5" t="str">
        <f aca="false">Datas_Entregas!$A$2</f>
        <v>Booster/LTB</v>
      </c>
      <c r="C1460" s="6" t="n">
        <f aca="false" t="array" ref="C1460:C1460">INDEX(Datas_Entregas!$B$2:$B$100, MATCH(B1460, Datas_Entregas!$A$2:$A$100, 0), 1)</f>
        <v>43266</v>
      </c>
      <c r="D1460" s="5" t="str">
        <f aca="false">Def_Status_Montagem!$A$4</f>
        <v>Comprado / Esperando entrega</v>
      </c>
      <c r="E1460" s="4" t="str">
        <f aca="false">Def_Status_Montagem!$B$4</f>
        <v>Contratada (inclui etiqueta)</v>
      </c>
      <c r="F1460" s="7"/>
      <c r="G1460" s="8"/>
      <c r="H1460" s="7" t="str">
        <f aca="false" t="array" ref="H1460:H1460">INDEX(Def_Instancias_Equipamentos!$E$2:$E$4986, MATCH(K1460, Def_Instancias_Equipamentos!$D$2:$D$4986, 0), 1)</f>
        <v>IA-14RaBPM</v>
      </c>
      <c r="I1460" s="8" t="str">
        <f aca="false" t="array" ref="I1460:I1460">INDEX(Def_Instancias_Equipamentos!$E$2:$E$4986, MATCH(L1460, Def_Instancias_Equipamentos!$D$2:$D$4986, 0), 1)</f>
        <v>IA-14RaBPM</v>
      </c>
      <c r="J1460" s="8" t="str">
        <f aca="false">IF(H1460=I1460, "INTERNO", "EXTERNO")</f>
        <v>INTERNO</v>
      </c>
      <c r="K1460" s="9" t="str">
        <f aca="false">Def_Instancias_Equipamentos!$D$613</f>
        <v>BO-33U:DI-BPMRFFE</v>
      </c>
      <c r="L1460" s="4" t="str">
        <f aca="false">Def_Instancias_Equipamentos!$D$1215</f>
        <v>BO-33U:DI-FMCFastADC</v>
      </c>
      <c r="M1460" s="10" t="s">
        <v>170</v>
      </c>
      <c r="N1460" s="11" t="s">
        <v>145</v>
      </c>
      <c r="O1460" s="9" t="str">
        <f aca="false">Def_Sistemas_Conectores_Cabos!$B$7</f>
        <v>SMA 50-ohm</v>
      </c>
      <c r="P1460" s="4" t="str">
        <f aca="false">Def_Sistemas_Conectores_Cabos!$B$7</f>
        <v>SMA 50-ohm</v>
      </c>
      <c r="Q1460" s="8" t="str">
        <f aca="false">K1460&amp;"/"&amp;M1460&amp;CHAR(10)&amp;L1460&amp;"/"&amp;N1460</f>
        <v>BO-33U:DI-BPMRFFE/BI_OUT
BO-33U:DI-FMCFastADC/IN2</v>
      </c>
      <c r="R1460" s="18" t="n">
        <v>2</v>
      </c>
      <c r="S1460" s="18" t="n">
        <v>2</v>
      </c>
      <c r="T1460" s="15" t="str">
        <f aca="false">Def_Sistemas_Conectores_Cabos!$C$9</f>
        <v>RG316</v>
      </c>
      <c r="U1460" s="11" t="s">
        <v>169</v>
      </c>
      <c r="V1460" s="13"/>
    </row>
    <row r="1461" customFormat="false" ht="15.75" hidden="true" customHeight="true" outlineLevel="0" collapsed="false">
      <c r="A1461" s="4" t="str">
        <f aca="false">Def_Sistemas_Conectores_Cabos!$A$22</f>
        <v>BPM de elétrons</v>
      </c>
      <c r="B1461" s="5" t="str">
        <f aca="false">Datas_Entregas!$A$2</f>
        <v>Booster/LTB</v>
      </c>
      <c r="C1461" s="6" t="n">
        <f aca="false" t="array" ref="C1461:C1461">INDEX(Datas_Entregas!$B$2:$B$100, MATCH(B1461, Datas_Entregas!$A$2:$A$100, 0), 1)</f>
        <v>43266</v>
      </c>
      <c r="D1461" s="5" t="str">
        <f aca="false">Def_Status_Montagem!$A$4</f>
        <v>Comprado / Esperando entrega</v>
      </c>
      <c r="E1461" s="4" t="str">
        <f aca="false">Def_Status_Montagem!$B$4</f>
        <v>Contratada (inclui etiqueta)</v>
      </c>
      <c r="F1461" s="7"/>
      <c r="G1461" s="8"/>
      <c r="H1461" s="7" t="str">
        <f aca="false" t="array" ref="H1461:H1461">INDEX(Def_Instancias_Equipamentos!$E$2:$E$4986, MATCH(K1461, Def_Instancias_Equipamentos!$D$2:$D$4986, 0), 1)</f>
        <v>IA-14RaBPM</v>
      </c>
      <c r="I1461" s="8" t="str">
        <f aca="false" t="array" ref="I1461:I1461">INDEX(Def_Instancias_Equipamentos!$E$2:$E$4986, MATCH(L1461, Def_Instancias_Equipamentos!$D$2:$D$4986, 0), 1)</f>
        <v>IA-14RaBPM</v>
      </c>
      <c r="J1461" s="8" t="str">
        <f aca="false">IF(H1461=I1461, "INTERNO", "EXTERNO")</f>
        <v>INTERNO</v>
      </c>
      <c r="K1461" s="9" t="str">
        <f aca="false">Def_Instancias_Equipamentos!$D$613</f>
        <v>BO-33U:DI-BPMRFFE</v>
      </c>
      <c r="L1461" s="4" t="str">
        <f aca="false">Def_Instancias_Equipamentos!$D$1215</f>
        <v>BO-33U:DI-FMCFastADC</v>
      </c>
      <c r="M1461" s="10" t="s">
        <v>171</v>
      </c>
      <c r="N1461" s="11" t="s">
        <v>172</v>
      </c>
      <c r="O1461" s="9" t="str">
        <f aca="false">Def_Sistemas_Conectores_Cabos!$B$7</f>
        <v>SMA 50-ohm</v>
      </c>
      <c r="P1461" s="4" t="str">
        <f aca="false">Def_Sistemas_Conectores_Cabos!$B$7</f>
        <v>SMA 50-ohm</v>
      </c>
      <c r="Q1461" s="8" t="str">
        <f aca="false">K1461&amp;"/"&amp;M1461&amp;CHAR(10)&amp;L1461&amp;"/"&amp;N1461</f>
        <v>BO-33U:DI-BPMRFFE/TI_OUT
BO-33U:DI-FMCFastADC/IN3</v>
      </c>
      <c r="R1461" s="18" t="n">
        <v>2</v>
      </c>
      <c r="S1461" s="18" t="n">
        <v>2</v>
      </c>
      <c r="T1461" s="15" t="str">
        <f aca="false">Def_Sistemas_Conectores_Cabos!$C$9</f>
        <v>RG316</v>
      </c>
      <c r="U1461" s="11" t="s">
        <v>169</v>
      </c>
      <c r="V1461" s="13"/>
    </row>
    <row r="1462" customFormat="false" ht="15.75" hidden="true" customHeight="true" outlineLevel="0" collapsed="false">
      <c r="A1462" s="4" t="str">
        <f aca="false">Def_Sistemas_Conectores_Cabos!$A$22</f>
        <v>BPM de elétrons</v>
      </c>
      <c r="B1462" s="5" t="str">
        <f aca="false">Datas_Entregas!$A$2</f>
        <v>Booster/LTB</v>
      </c>
      <c r="C1462" s="6" t="n">
        <f aca="false" t="array" ref="C1462:C1462">INDEX(Datas_Entregas!$B$2:$B$100, MATCH(B1462, Datas_Entregas!$A$2:$A$100, 0), 1)</f>
        <v>43266</v>
      </c>
      <c r="D1462" s="5" t="str">
        <f aca="false">Def_Status_Montagem!$A$4</f>
        <v>Comprado / Esperando entrega</v>
      </c>
      <c r="E1462" s="4" t="str">
        <f aca="false">Def_Status_Montagem!$B$4</f>
        <v>Contratada (inclui etiqueta)</v>
      </c>
      <c r="F1462" s="7"/>
      <c r="G1462" s="8"/>
      <c r="H1462" s="7" t="str">
        <f aca="false" t="array" ref="H1462:H1462">INDEX(Def_Instancias_Equipamentos!$E$2:$E$4986, MATCH(K1462, Def_Instancias_Equipamentos!$D$2:$D$4986, 0), 1)</f>
        <v>IA-14RaBPM</v>
      </c>
      <c r="I1462" s="8" t="str">
        <f aca="false" t="array" ref="I1462:I1462">INDEX(Def_Instancias_Equipamentos!$E$2:$E$4986, MATCH(L1462, Def_Instancias_Equipamentos!$D$2:$D$4986, 0), 1)</f>
        <v>IA-14RaBPM</v>
      </c>
      <c r="J1462" s="8" t="str">
        <f aca="false">IF(H1462=I1462, "INTERNO", "EXTERNO")</f>
        <v>INTERNO</v>
      </c>
      <c r="K1462" s="9" t="str">
        <f aca="false">Def_Instancias_Equipamentos!$D$613</f>
        <v>BO-33U:DI-BPMRFFE</v>
      </c>
      <c r="L1462" s="4" t="str">
        <f aca="false">Def_Instancias_Equipamentos!$D$1215</f>
        <v>BO-33U:DI-FMCFastADC</v>
      </c>
      <c r="M1462" s="10" t="s">
        <v>173</v>
      </c>
      <c r="N1462" s="11" t="s">
        <v>174</v>
      </c>
      <c r="O1462" s="9" t="str">
        <f aca="false">Def_Sistemas_Conectores_Cabos!$B$7</f>
        <v>SMA 50-ohm</v>
      </c>
      <c r="P1462" s="4" t="str">
        <f aca="false">Def_Sistemas_Conectores_Cabos!$B$7</f>
        <v>SMA 50-ohm</v>
      </c>
      <c r="Q1462" s="8" t="str">
        <f aca="false">K1462&amp;"/"&amp;M1462&amp;CHAR(10)&amp;L1462&amp;"/"&amp;N1462</f>
        <v>BO-33U:DI-BPMRFFE/BO_OUT
BO-33U:DI-FMCFastADC/IN4</v>
      </c>
      <c r="R1462" s="18" t="n">
        <v>2</v>
      </c>
      <c r="S1462" s="18" t="n">
        <v>2</v>
      </c>
      <c r="T1462" s="15" t="str">
        <f aca="false">Def_Sistemas_Conectores_Cabos!$C$9</f>
        <v>RG316</v>
      </c>
      <c r="U1462" s="11" t="s">
        <v>169</v>
      </c>
      <c r="V1462" s="13"/>
    </row>
    <row r="1463" customFormat="false" ht="15.75" hidden="true" customHeight="true" outlineLevel="0" collapsed="false">
      <c r="A1463" s="4" t="str">
        <f aca="false">Def_Sistemas_Conectores_Cabos!$A$22</f>
        <v>BPM de elétrons</v>
      </c>
      <c r="B1463" s="5" t="str">
        <f aca="false">Datas_Entregas!$A$2</f>
        <v>Booster/LTB</v>
      </c>
      <c r="C1463" s="6" t="n">
        <f aca="false" t="array" ref="C1463:C1463">INDEX(Datas_Entregas!$B$2:$B$100, MATCH(B1463, Datas_Entregas!$A$2:$A$100, 0), 1)</f>
        <v>43266</v>
      </c>
      <c r="D1463" s="5" t="str">
        <f aca="false">Def_Status_Montagem!$A$4</f>
        <v>Comprado / Esperando entrega</v>
      </c>
      <c r="E1463" s="4" t="str">
        <f aca="false">Def_Status_Montagem!$B$4</f>
        <v>Contratada (inclui etiqueta)</v>
      </c>
      <c r="F1463" s="7"/>
      <c r="G1463" s="8"/>
      <c r="H1463" s="7" t="str">
        <f aca="false" t="array" ref="H1463:H1463">INDEX(Def_Instancias_Equipamentos!$E$2:$E$4986, MATCH(K1463, Def_Instancias_Equipamentos!$D$2:$D$4986, 0), 1)</f>
        <v>IA-14RaBPM</v>
      </c>
      <c r="I1463" s="8" t="str">
        <f aca="false" t="array" ref="I1463:I1463">INDEX(Def_Instancias_Equipamentos!$E$2:$E$4986, MATCH(L1463, Def_Instancias_Equipamentos!$D$2:$D$4986, 0), 1)</f>
        <v>IA-14RaBPM</v>
      </c>
      <c r="J1463" s="8" t="str">
        <f aca="false">IF(H1463=I1463, "INTERNO", "EXTERNO")</f>
        <v>INTERNO</v>
      </c>
      <c r="K1463" s="9" t="str">
        <f aca="false">Def_Instancias_Equipamentos!$D$613</f>
        <v>BO-33U:DI-BPMRFFE</v>
      </c>
      <c r="L1463" s="4" t="str">
        <f aca="false">Def_Instancias_Equipamentos!$D$1215</f>
        <v>BO-33U:DI-FMCFastADC</v>
      </c>
      <c r="M1463" s="10" t="s">
        <v>175</v>
      </c>
      <c r="N1463" s="11" t="s">
        <v>176</v>
      </c>
      <c r="O1463" s="9" t="str">
        <f aca="false">Def_Sistemas_Conectores_Cabos!$B$7</f>
        <v>SMA 50-ohm</v>
      </c>
      <c r="P1463" s="4" t="str">
        <f aca="false">Def_Sistemas_Conectores_Cabos!$B$26</f>
        <v>MMCX 50-ohm</v>
      </c>
      <c r="Q1463" s="8" t="str">
        <f aca="false">K1463&amp;"/"&amp;M1463&amp;CHAR(10)&amp;L1463&amp;"/"&amp;N1463</f>
        <v>BO-33U:DI-BPMRFFE/SW_IN
BO-33U:DI-FMCFastADC/TRIG</v>
      </c>
      <c r="R1463" s="18" t="n">
        <v>2</v>
      </c>
      <c r="S1463" s="18" t="n">
        <v>2</v>
      </c>
      <c r="T1463" s="15" t="str">
        <f aca="false">Def_Sistemas_Conectores_Cabos!$C$9</f>
        <v>RG316</v>
      </c>
      <c r="U1463" s="11" t="s">
        <v>169</v>
      </c>
      <c r="V1463" s="13"/>
    </row>
    <row r="1464" customFormat="false" ht="15.75" hidden="true" customHeight="true" outlineLevel="0" collapsed="false">
      <c r="A1464" s="4" t="str">
        <f aca="false">Def_Sistemas_Conectores_Cabos!$A$22</f>
        <v>BPM de elétrons</v>
      </c>
      <c r="B1464" s="5" t="str">
        <f aca="false">Datas_Entregas!$A$2</f>
        <v>Booster/LTB</v>
      </c>
      <c r="C1464" s="6" t="n">
        <f aca="false" t="array" ref="C1464:C1464">INDEX(Datas_Entregas!$B$2:$B$100, MATCH(B1464, Datas_Entregas!$A$2:$A$100, 0), 1)</f>
        <v>43266</v>
      </c>
      <c r="D1464" s="5" t="str">
        <f aca="false">Def_Status_Montagem!$A$4</f>
        <v>Comprado / Esperando entrega</v>
      </c>
      <c r="E1464" s="4" t="str">
        <f aca="false">Def_Status_Montagem!$B$4</f>
        <v>Contratada (inclui etiqueta)</v>
      </c>
      <c r="F1464" s="7"/>
      <c r="G1464" s="8"/>
      <c r="H1464" s="7" t="str">
        <f aca="false" t="array" ref="H1464:H1464">INDEX(Def_Instancias_Equipamentos!$E$2:$E$4986, MATCH(K1464, Def_Instancias_Equipamentos!$D$2:$D$4986, 0), 1)</f>
        <v>IA-14RaBPM</v>
      </c>
      <c r="I1464" s="8" t="str">
        <f aca="false" t="array" ref="I1464:I1464">INDEX(Def_Instancias_Equipamentos!$E$2:$E$4986, MATCH(L1464, Def_Instancias_Equipamentos!$D$2:$D$4986, 0), 1)</f>
        <v>IA-14RaBPM</v>
      </c>
      <c r="J1464" s="8" t="str">
        <f aca="false">IF(H1464=I1464, "INTERNO", "EXTERNO")</f>
        <v>INTERNO</v>
      </c>
      <c r="K1464" s="9" t="str">
        <f aca="false">Def_Instancias_Equipamentos!$D$614</f>
        <v>BO-34U:DI-BPMRFFE</v>
      </c>
      <c r="L1464" s="4" t="str">
        <f aca="false">Def_Instancias_Equipamentos!$D$1216</f>
        <v>BO-34U:DI-FMCFastADC</v>
      </c>
      <c r="M1464" s="10" t="s">
        <v>168</v>
      </c>
      <c r="N1464" s="11" t="s">
        <v>143</v>
      </c>
      <c r="O1464" s="9" t="str">
        <f aca="false">Def_Sistemas_Conectores_Cabos!$B$7</f>
        <v>SMA 50-ohm</v>
      </c>
      <c r="P1464" s="4" t="str">
        <f aca="false">Def_Sistemas_Conectores_Cabos!$B$7</f>
        <v>SMA 50-ohm</v>
      </c>
      <c r="Q1464" s="8" t="str">
        <f aca="false">K1464&amp;"/"&amp;M1464&amp;CHAR(10)&amp;L1464&amp;"/"&amp;N1464</f>
        <v>BO-34U:DI-BPMRFFE/TO_OUT
BO-34U:DI-FMCFastADC/IN1</v>
      </c>
      <c r="R1464" s="18" t="n">
        <v>2</v>
      </c>
      <c r="S1464" s="18" t="n">
        <v>2</v>
      </c>
      <c r="T1464" s="15" t="str">
        <f aca="false">Def_Sistemas_Conectores_Cabos!$C$9</f>
        <v>RG316</v>
      </c>
      <c r="U1464" s="11" t="s">
        <v>169</v>
      </c>
      <c r="V1464" s="13"/>
    </row>
    <row r="1465" customFormat="false" ht="15.75" hidden="true" customHeight="true" outlineLevel="0" collapsed="false">
      <c r="A1465" s="4" t="str">
        <f aca="false">Def_Sistemas_Conectores_Cabos!$A$22</f>
        <v>BPM de elétrons</v>
      </c>
      <c r="B1465" s="5" t="str">
        <f aca="false">Datas_Entregas!$A$2</f>
        <v>Booster/LTB</v>
      </c>
      <c r="C1465" s="6" t="n">
        <f aca="false" t="array" ref="C1465:C1465">INDEX(Datas_Entregas!$B$2:$B$100, MATCH(B1465, Datas_Entregas!$A$2:$A$100, 0), 1)</f>
        <v>43266</v>
      </c>
      <c r="D1465" s="5" t="str">
        <f aca="false">Def_Status_Montagem!$A$4</f>
        <v>Comprado / Esperando entrega</v>
      </c>
      <c r="E1465" s="4" t="str">
        <f aca="false">Def_Status_Montagem!$B$4</f>
        <v>Contratada (inclui etiqueta)</v>
      </c>
      <c r="F1465" s="7"/>
      <c r="G1465" s="8"/>
      <c r="H1465" s="7" t="str">
        <f aca="false" t="array" ref="H1465:H1465">INDEX(Def_Instancias_Equipamentos!$E$2:$E$4986, MATCH(K1465, Def_Instancias_Equipamentos!$D$2:$D$4986, 0), 1)</f>
        <v>IA-14RaBPM</v>
      </c>
      <c r="I1465" s="8" t="str">
        <f aca="false" t="array" ref="I1465:I1465">INDEX(Def_Instancias_Equipamentos!$E$2:$E$4986, MATCH(L1465, Def_Instancias_Equipamentos!$D$2:$D$4986, 0), 1)</f>
        <v>IA-14RaBPM</v>
      </c>
      <c r="J1465" s="8" t="str">
        <f aca="false">IF(H1465=I1465, "INTERNO", "EXTERNO")</f>
        <v>INTERNO</v>
      </c>
      <c r="K1465" s="9" t="str">
        <f aca="false">Def_Instancias_Equipamentos!$D$614</f>
        <v>BO-34U:DI-BPMRFFE</v>
      </c>
      <c r="L1465" s="4" t="str">
        <f aca="false">Def_Instancias_Equipamentos!$D$1216</f>
        <v>BO-34U:DI-FMCFastADC</v>
      </c>
      <c r="M1465" s="10" t="s">
        <v>170</v>
      </c>
      <c r="N1465" s="11" t="s">
        <v>145</v>
      </c>
      <c r="O1465" s="9" t="str">
        <f aca="false">Def_Sistemas_Conectores_Cabos!$B$7</f>
        <v>SMA 50-ohm</v>
      </c>
      <c r="P1465" s="4" t="str">
        <f aca="false">Def_Sistemas_Conectores_Cabos!$B$7</f>
        <v>SMA 50-ohm</v>
      </c>
      <c r="Q1465" s="8" t="str">
        <f aca="false">K1465&amp;"/"&amp;M1465&amp;CHAR(10)&amp;L1465&amp;"/"&amp;N1465</f>
        <v>BO-34U:DI-BPMRFFE/BI_OUT
BO-34U:DI-FMCFastADC/IN2</v>
      </c>
      <c r="R1465" s="18" t="n">
        <v>2</v>
      </c>
      <c r="S1465" s="18" t="n">
        <v>2</v>
      </c>
      <c r="T1465" s="15" t="str">
        <f aca="false">Def_Sistemas_Conectores_Cabos!$C$9</f>
        <v>RG316</v>
      </c>
      <c r="U1465" s="11" t="s">
        <v>169</v>
      </c>
      <c r="V1465" s="13"/>
    </row>
    <row r="1466" customFormat="false" ht="15.75" hidden="true" customHeight="true" outlineLevel="0" collapsed="false">
      <c r="A1466" s="4" t="str">
        <f aca="false">Def_Sistemas_Conectores_Cabos!$A$22</f>
        <v>BPM de elétrons</v>
      </c>
      <c r="B1466" s="5" t="str">
        <f aca="false">Datas_Entregas!$A$2</f>
        <v>Booster/LTB</v>
      </c>
      <c r="C1466" s="6" t="n">
        <f aca="false" t="array" ref="C1466:C1466">INDEX(Datas_Entregas!$B$2:$B$100, MATCH(B1466, Datas_Entregas!$A$2:$A$100, 0), 1)</f>
        <v>43266</v>
      </c>
      <c r="D1466" s="5" t="str">
        <f aca="false">Def_Status_Montagem!$A$4</f>
        <v>Comprado / Esperando entrega</v>
      </c>
      <c r="E1466" s="4" t="str">
        <f aca="false">Def_Status_Montagem!$B$4</f>
        <v>Contratada (inclui etiqueta)</v>
      </c>
      <c r="F1466" s="7"/>
      <c r="G1466" s="8"/>
      <c r="H1466" s="7" t="str">
        <f aca="false" t="array" ref="H1466:H1466">INDEX(Def_Instancias_Equipamentos!$E$2:$E$4986, MATCH(K1466, Def_Instancias_Equipamentos!$D$2:$D$4986, 0), 1)</f>
        <v>IA-14RaBPM</v>
      </c>
      <c r="I1466" s="8" t="str">
        <f aca="false" t="array" ref="I1466:I1466">INDEX(Def_Instancias_Equipamentos!$E$2:$E$4986, MATCH(L1466, Def_Instancias_Equipamentos!$D$2:$D$4986, 0), 1)</f>
        <v>IA-14RaBPM</v>
      </c>
      <c r="J1466" s="8" t="str">
        <f aca="false">IF(H1466=I1466, "INTERNO", "EXTERNO")</f>
        <v>INTERNO</v>
      </c>
      <c r="K1466" s="9" t="str">
        <f aca="false">Def_Instancias_Equipamentos!$D$614</f>
        <v>BO-34U:DI-BPMRFFE</v>
      </c>
      <c r="L1466" s="4" t="str">
        <f aca="false">Def_Instancias_Equipamentos!$D$1216</f>
        <v>BO-34U:DI-FMCFastADC</v>
      </c>
      <c r="M1466" s="10" t="s">
        <v>171</v>
      </c>
      <c r="N1466" s="11" t="s">
        <v>172</v>
      </c>
      <c r="O1466" s="9" t="str">
        <f aca="false">Def_Sistemas_Conectores_Cabos!$B$7</f>
        <v>SMA 50-ohm</v>
      </c>
      <c r="P1466" s="4" t="str">
        <f aca="false">Def_Sistemas_Conectores_Cabos!$B$7</f>
        <v>SMA 50-ohm</v>
      </c>
      <c r="Q1466" s="8" t="str">
        <f aca="false">K1466&amp;"/"&amp;M1466&amp;CHAR(10)&amp;L1466&amp;"/"&amp;N1466</f>
        <v>BO-34U:DI-BPMRFFE/TI_OUT
BO-34U:DI-FMCFastADC/IN3</v>
      </c>
      <c r="R1466" s="18" t="n">
        <v>2</v>
      </c>
      <c r="S1466" s="18" t="n">
        <v>2</v>
      </c>
      <c r="T1466" s="15" t="str">
        <f aca="false">Def_Sistemas_Conectores_Cabos!$C$9</f>
        <v>RG316</v>
      </c>
      <c r="U1466" s="11" t="s">
        <v>169</v>
      </c>
      <c r="V1466" s="13"/>
    </row>
    <row r="1467" customFormat="false" ht="15.75" hidden="true" customHeight="true" outlineLevel="0" collapsed="false">
      <c r="A1467" s="4" t="str">
        <f aca="false">Def_Sistemas_Conectores_Cabos!$A$22</f>
        <v>BPM de elétrons</v>
      </c>
      <c r="B1467" s="5" t="str">
        <f aca="false">Datas_Entregas!$A$2</f>
        <v>Booster/LTB</v>
      </c>
      <c r="C1467" s="6" t="n">
        <f aca="false" t="array" ref="C1467:C1467">INDEX(Datas_Entregas!$B$2:$B$100, MATCH(B1467, Datas_Entregas!$A$2:$A$100, 0), 1)</f>
        <v>43266</v>
      </c>
      <c r="D1467" s="5" t="str">
        <f aca="false">Def_Status_Montagem!$A$4</f>
        <v>Comprado / Esperando entrega</v>
      </c>
      <c r="E1467" s="4" t="str">
        <f aca="false">Def_Status_Montagem!$B$4</f>
        <v>Contratada (inclui etiqueta)</v>
      </c>
      <c r="F1467" s="7"/>
      <c r="G1467" s="8"/>
      <c r="H1467" s="7" t="str">
        <f aca="false" t="array" ref="H1467:H1467">INDEX(Def_Instancias_Equipamentos!$E$2:$E$4986, MATCH(K1467, Def_Instancias_Equipamentos!$D$2:$D$4986, 0), 1)</f>
        <v>IA-14RaBPM</v>
      </c>
      <c r="I1467" s="8" t="str">
        <f aca="false" t="array" ref="I1467:I1467">INDEX(Def_Instancias_Equipamentos!$E$2:$E$4986, MATCH(L1467, Def_Instancias_Equipamentos!$D$2:$D$4986, 0), 1)</f>
        <v>IA-14RaBPM</v>
      </c>
      <c r="J1467" s="8" t="str">
        <f aca="false">IF(H1467=I1467, "INTERNO", "EXTERNO")</f>
        <v>INTERNO</v>
      </c>
      <c r="K1467" s="9" t="str">
        <f aca="false">Def_Instancias_Equipamentos!$D$614</f>
        <v>BO-34U:DI-BPMRFFE</v>
      </c>
      <c r="L1467" s="4" t="str">
        <f aca="false">Def_Instancias_Equipamentos!$D$1216</f>
        <v>BO-34U:DI-FMCFastADC</v>
      </c>
      <c r="M1467" s="10" t="s">
        <v>173</v>
      </c>
      <c r="N1467" s="11" t="s">
        <v>174</v>
      </c>
      <c r="O1467" s="9" t="str">
        <f aca="false">Def_Sistemas_Conectores_Cabos!$B$7</f>
        <v>SMA 50-ohm</v>
      </c>
      <c r="P1467" s="4" t="str">
        <f aca="false">Def_Sistemas_Conectores_Cabos!$B$7</f>
        <v>SMA 50-ohm</v>
      </c>
      <c r="Q1467" s="8" t="str">
        <f aca="false">K1467&amp;"/"&amp;M1467&amp;CHAR(10)&amp;L1467&amp;"/"&amp;N1467</f>
        <v>BO-34U:DI-BPMRFFE/BO_OUT
BO-34U:DI-FMCFastADC/IN4</v>
      </c>
      <c r="R1467" s="18" t="n">
        <v>2</v>
      </c>
      <c r="S1467" s="18" t="n">
        <v>2</v>
      </c>
      <c r="T1467" s="15" t="str">
        <f aca="false">Def_Sistemas_Conectores_Cabos!$C$9</f>
        <v>RG316</v>
      </c>
      <c r="U1467" s="11" t="s">
        <v>169</v>
      </c>
      <c r="V1467" s="13"/>
    </row>
    <row r="1468" customFormat="false" ht="15.75" hidden="true" customHeight="true" outlineLevel="0" collapsed="false">
      <c r="A1468" s="4" t="str">
        <f aca="false">Def_Sistemas_Conectores_Cabos!$A$22</f>
        <v>BPM de elétrons</v>
      </c>
      <c r="B1468" s="5" t="str">
        <f aca="false">Datas_Entregas!$A$2</f>
        <v>Booster/LTB</v>
      </c>
      <c r="C1468" s="6" t="n">
        <f aca="false" t="array" ref="C1468:C1468">INDEX(Datas_Entregas!$B$2:$B$100, MATCH(B1468, Datas_Entregas!$A$2:$A$100, 0), 1)</f>
        <v>43266</v>
      </c>
      <c r="D1468" s="5" t="str">
        <f aca="false">Def_Status_Montagem!$A$4</f>
        <v>Comprado / Esperando entrega</v>
      </c>
      <c r="E1468" s="4" t="str">
        <f aca="false">Def_Status_Montagem!$B$4</f>
        <v>Contratada (inclui etiqueta)</v>
      </c>
      <c r="F1468" s="7"/>
      <c r="G1468" s="8"/>
      <c r="H1468" s="7" t="str">
        <f aca="false" t="array" ref="H1468:H1468">INDEX(Def_Instancias_Equipamentos!$E$2:$E$4986, MATCH(K1468, Def_Instancias_Equipamentos!$D$2:$D$4986, 0), 1)</f>
        <v>IA-14RaBPM</v>
      </c>
      <c r="I1468" s="8" t="str">
        <f aca="false" t="array" ref="I1468:I1468">INDEX(Def_Instancias_Equipamentos!$E$2:$E$4986, MATCH(L1468, Def_Instancias_Equipamentos!$D$2:$D$4986, 0), 1)</f>
        <v>IA-14RaBPM</v>
      </c>
      <c r="J1468" s="8" t="str">
        <f aca="false">IF(H1468=I1468, "INTERNO", "EXTERNO")</f>
        <v>INTERNO</v>
      </c>
      <c r="K1468" s="9" t="str">
        <f aca="false">Def_Instancias_Equipamentos!$D$614</f>
        <v>BO-34U:DI-BPMRFFE</v>
      </c>
      <c r="L1468" s="4" t="str">
        <f aca="false">Def_Instancias_Equipamentos!$D$1216</f>
        <v>BO-34U:DI-FMCFastADC</v>
      </c>
      <c r="M1468" s="10" t="s">
        <v>175</v>
      </c>
      <c r="N1468" s="11" t="s">
        <v>176</v>
      </c>
      <c r="O1468" s="9" t="str">
        <f aca="false">Def_Sistemas_Conectores_Cabos!$B$7</f>
        <v>SMA 50-ohm</v>
      </c>
      <c r="P1468" s="4" t="str">
        <f aca="false">Def_Sistemas_Conectores_Cabos!$B$26</f>
        <v>MMCX 50-ohm</v>
      </c>
      <c r="Q1468" s="8" t="str">
        <f aca="false">K1468&amp;"/"&amp;M1468&amp;CHAR(10)&amp;L1468&amp;"/"&amp;N1468</f>
        <v>BO-34U:DI-BPMRFFE/SW_IN
BO-34U:DI-FMCFastADC/TRIG</v>
      </c>
      <c r="R1468" s="18" t="n">
        <v>2</v>
      </c>
      <c r="S1468" s="18" t="n">
        <v>2</v>
      </c>
      <c r="T1468" s="15" t="str">
        <f aca="false">Def_Sistemas_Conectores_Cabos!$C$9</f>
        <v>RG316</v>
      </c>
      <c r="U1468" s="11" t="s">
        <v>169</v>
      </c>
      <c r="V1468" s="13"/>
    </row>
    <row r="1469" customFormat="false" ht="15.75" hidden="true" customHeight="true" outlineLevel="0" collapsed="false">
      <c r="A1469" s="4" t="str">
        <f aca="false">Def_Sistemas_Conectores_Cabos!$A$22</f>
        <v>BPM de elétrons</v>
      </c>
      <c r="B1469" s="5" t="str">
        <f aca="false">Datas_Entregas!$A$2</f>
        <v>Booster/LTB</v>
      </c>
      <c r="C1469" s="6" t="n">
        <f aca="false" t="array" ref="C1469:C1469">INDEX(Datas_Entregas!$B$2:$B$100, MATCH(B1469, Datas_Entregas!$A$2:$A$100, 0), 1)</f>
        <v>43266</v>
      </c>
      <c r="D1469" s="5" t="str">
        <f aca="false">Def_Status_Montagem!$A$4</f>
        <v>Comprado / Esperando entrega</v>
      </c>
      <c r="E1469" s="4" t="str">
        <f aca="false">Def_Status_Montagem!$B$4</f>
        <v>Contratada (inclui etiqueta)</v>
      </c>
      <c r="F1469" s="7"/>
      <c r="G1469" s="8"/>
      <c r="H1469" s="7" t="str">
        <f aca="false" t="array" ref="H1469:H1469">INDEX(Def_Instancias_Equipamentos!$E$2:$E$4986, MATCH(K1469, Def_Instancias_Equipamentos!$D$2:$D$4986, 0), 1)</f>
        <v>IA-14RaBPM</v>
      </c>
      <c r="I1469" s="8" t="str">
        <f aca="false" t="array" ref="I1469:I1469">INDEX(Def_Instancias_Equipamentos!$E$2:$E$4986, MATCH(L1469, Def_Instancias_Equipamentos!$D$2:$D$4986, 0), 1)</f>
        <v>IA-14RaBPM</v>
      </c>
      <c r="J1469" s="8" t="str">
        <f aca="false">IF(H1469=I1469, "INTERNO", "EXTERNO")</f>
        <v>INTERNO</v>
      </c>
      <c r="K1469" s="9" t="str">
        <f aca="false">Def_Instancias_Equipamentos!$D$615</f>
        <v>BO-35U:DI-BPMRFFE</v>
      </c>
      <c r="L1469" s="4" t="str">
        <f aca="false">Def_Instancias_Equipamentos!$D$1217</f>
        <v>BO-35U:DI-FMCFastADC</v>
      </c>
      <c r="M1469" s="10" t="s">
        <v>168</v>
      </c>
      <c r="N1469" s="11" t="s">
        <v>143</v>
      </c>
      <c r="O1469" s="9" t="str">
        <f aca="false">Def_Sistemas_Conectores_Cabos!$B$7</f>
        <v>SMA 50-ohm</v>
      </c>
      <c r="P1469" s="4" t="str">
        <f aca="false">Def_Sistemas_Conectores_Cabos!$B$7</f>
        <v>SMA 50-ohm</v>
      </c>
      <c r="Q1469" s="8" t="str">
        <f aca="false">K1469&amp;"/"&amp;M1469&amp;CHAR(10)&amp;L1469&amp;"/"&amp;N1469</f>
        <v>BO-35U:DI-BPMRFFE/TO_OUT
BO-35U:DI-FMCFastADC/IN1</v>
      </c>
      <c r="R1469" s="18" t="n">
        <v>2</v>
      </c>
      <c r="S1469" s="18" t="n">
        <v>2</v>
      </c>
      <c r="T1469" s="15" t="str">
        <f aca="false">Def_Sistemas_Conectores_Cabos!$C$9</f>
        <v>RG316</v>
      </c>
      <c r="U1469" s="11" t="s">
        <v>169</v>
      </c>
      <c r="V1469" s="13"/>
    </row>
    <row r="1470" customFormat="false" ht="15.75" hidden="true" customHeight="true" outlineLevel="0" collapsed="false">
      <c r="A1470" s="4" t="str">
        <f aca="false">Def_Sistemas_Conectores_Cabos!$A$22</f>
        <v>BPM de elétrons</v>
      </c>
      <c r="B1470" s="5" t="str">
        <f aca="false">Datas_Entregas!$A$2</f>
        <v>Booster/LTB</v>
      </c>
      <c r="C1470" s="6" t="n">
        <f aca="false" t="array" ref="C1470:C1470">INDEX(Datas_Entregas!$B$2:$B$100, MATCH(B1470, Datas_Entregas!$A$2:$A$100, 0), 1)</f>
        <v>43266</v>
      </c>
      <c r="D1470" s="5" t="str">
        <f aca="false">Def_Status_Montagem!$A$4</f>
        <v>Comprado / Esperando entrega</v>
      </c>
      <c r="E1470" s="4" t="str">
        <f aca="false">Def_Status_Montagem!$B$4</f>
        <v>Contratada (inclui etiqueta)</v>
      </c>
      <c r="F1470" s="7"/>
      <c r="G1470" s="8"/>
      <c r="H1470" s="7" t="str">
        <f aca="false" t="array" ref="H1470:H1470">INDEX(Def_Instancias_Equipamentos!$E$2:$E$4986, MATCH(K1470, Def_Instancias_Equipamentos!$D$2:$D$4986, 0), 1)</f>
        <v>IA-14RaBPM</v>
      </c>
      <c r="I1470" s="8" t="str">
        <f aca="false" t="array" ref="I1470:I1470">INDEX(Def_Instancias_Equipamentos!$E$2:$E$4986, MATCH(L1470, Def_Instancias_Equipamentos!$D$2:$D$4986, 0), 1)</f>
        <v>IA-14RaBPM</v>
      </c>
      <c r="J1470" s="8" t="str">
        <f aca="false">IF(H1470=I1470, "INTERNO", "EXTERNO")</f>
        <v>INTERNO</v>
      </c>
      <c r="K1470" s="9" t="str">
        <f aca="false">Def_Instancias_Equipamentos!$D$615</f>
        <v>BO-35U:DI-BPMRFFE</v>
      </c>
      <c r="L1470" s="4" t="str">
        <f aca="false">Def_Instancias_Equipamentos!$D$1217</f>
        <v>BO-35U:DI-FMCFastADC</v>
      </c>
      <c r="M1470" s="10" t="s">
        <v>170</v>
      </c>
      <c r="N1470" s="11" t="s">
        <v>145</v>
      </c>
      <c r="O1470" s="9" t="str">
        <f aca="false">Def_Sistemas_Conectores_Cabos!$B$7</f>
        <v>SMA 50-ohm</v>
      </c>
      <c r="P1470" s="4" t="str">
        <f aca="false">Def_Sistemas_Conectores_Cabos!$B$7</f>
        <v>SMA 50-ohm</v>
      </c>
      <c r="Q1470" s="8" t="str">
        <f aca="false">K1470&amp;"/"&amp;M1470&amp;CHAR(10)&amp;L1470&amp;"/"&amp;N1470</f>
        <v>BO-35U:DI-BPMRFFE/BI_OUT
BO-35U:DI-FMCFastADC/IN2</v>
      </c>
      <c r="R1470" s="18" t="n">
        <v>2</v>
      </c>
      <c r="S1470" s="18" t="n">
        <v>2</v>
      </c>
      <c r="T1470" s="15" t="str">
        <f aca="false">Def_Sistemas_Conectores_Cabos!$C$9</f>
        <v>RG316</v>
      </c>
      <c r="U1470" s="11" t="s">
        <v>169</v>
      </c>
      <c r="V1470" s="13"/>
    </row>
    <row r="1471" customFormat="false" ht="15.75" hidden="true" customHeight="true" outlineLevel="0" collapsed="false">
      <c r="A1471" s="4" t="str">
        <f aca="false">Def_Sistemas_Conectores_Cabos!$A$22</f>
        <v>BPM de elétrons</v>
      </c>
      <c r="B1471" s="5" t="str">
        <f aca="false">Datas_Entregas!$A$2</f>
        <v>Booster/LTB</v>
      </c>
      <c r="C1471" s="6" t="n">
        <f aca="false" t="array" ref="C1471:C1471">INDEX(Datas_Entregas!$B$2:$B$100, MATCH(B1471, Datas_Entregas!$A$2:$A$100, 0), 1)</f>
        <v>43266</v>
      </c>
      <c r="D1471" s="5" t="str">
        <f aca="false">Def_Status_Montagem!$A$4</f>
        <v>Comprado / Esperando entrega</v>
      </c>
      <c r="E1471" s="4" t="str">
        <f aca="false">Def_Status_Montagem!$B$4</f>
        <v>Contratada (inclui etiqueta)</v>
      </c>
      <c r="F1471" s="7"/>
      <c r="G1471" s="8"/>
      <c r="H1471" s="7" t="str">
        <f aca="false" t="array" ref="H1471:H1471">INDEX(Def_Instancias_Equipamentos!$E$2:$E$4986, MATCH(K1471, Def_Instancias_Equipamentos!$D$2:$D$4986, 0), 1)</f>
        <v>IA-14RaBPM</v>
      </c>
      <c r="I1471" s="8" t="str">
        <f aca="false" t="array" ref="I1471:I1471">INDEX(Def_Instancias_Equipamentos!$E$2:$E$4986, MATCH(L1471, Def_Instancias_Equipamentos!$D$2:$D$4986, 0), 1)</f>
        <v>IA-14RaBPM</v>
      </c>
      <c r="J1471" s="8" t="str">
        <f aca="false">IF(H1471=I1471, "INTERNO", "EXTERNO")</f>
        <v>INTERNO</v>
      </c>
      <c r="K1471" s="9" t="str">
        <f aca="false">Def_Instancias_Equipamentos!$D$615</f>
        <v>BO-35U:DI-BPMRFFE</v>
      </c>
      <c r="L1471" s="4" t="str">
        <f aca="false">Def_Instancias_Equipamentos!$D$1217</f>
        <v>BO-35U:DI-FMCFastADC</v>
      </c>
      <c r="M1471" s="10" t="s">
        <v>171</v>
      </c>
      <c r="N1471" s="11" t="s">
        <v>172</v>
      </c>
      <c r="O1471" s="9" t="str">
        <f aca="false">Def_Sistemas_Conectores_Cabos!$B$7</f>
        <v>SMA 50-ohm</v>
      </c>
      <c r="P1471" s="4" t="str">
        <f aca="false">Def_Sistemas_Conectores_Cabos!$B$7</f>
        <v>SMA 50-ohm</v>
      </c>
      <c r="Q1471" s="8" t="str">
        <f aca="false">K1471&amp;"/"&amp;M1471&amp;CHAR(10)&amp;L1471&amp;"/"&amp;N1471</f>
        <v>BO-35U:DI-BPMRFFE/TI_OUT
BO-35U:DI-FMCFastADC/IN3</v>
      </c>
      <c r="R1471" s="18" t="n">
        <v>2</v>
      </c>
      <c r="S1471" s="18" t="n">
        <v>2</v>
      </c>
      <c r="T1471" s="15" t="str">
        <f aca="false">Def_Sistemas_Conectores_Cabos!$C$9</f>
        <v>RG316</v>
      </c>
      <c r="U1471" s="11" t="s">
        <v>169</v>
      </c>
      <c r="V1471" s="13"/>
    </row>
    <row r="1472" customFormat="false" ht="15.75" hidden="true" customHeight="true" outlineLevel="0" collapsed="false">
      <c r="A1472" s="4" t="str">
        <f aca="false">Def_Sistemas_Conectores_Cabos!$A$22</f>
        <v>BPM de elétrons</v>
      </c>
      <c r="B1472" s="5" t="str">
        <f aca="false">Datas_Entregas!$A$2</f>
        <v>Booster/LTB</v>
      </c>
      <c r="C1472" s="6" t="n">
        <f aca="false" t="array" ref="C1472:C1472">INDEX(Datas_Entregas!$B$2:$B$100, MATCH(B1472, Datas_Entregas!$A$2:$A$100, 0), 1)</f>
        <v>43266</v>
      </c>
      <c r="D1472" s="5" t="str">
        <f aca="false">Def_Status_Montagem!$A$4</f>
        <v>Comprado / Esperando entrega</v>
      </c>
      <c r="E1472" s="4" t="str">
        <f aca="false">Def_Status_Montagem!$B$4</f>
        <v>Contratada (inclui etiqueta)</v>
      </c>
      <c r="F1472" s="7"/>
      <c r="G1472" s="8"/>
      <c r="H1472" s="7" t="str">
        <f aca="false" t="array" ref="H1472:H1472">INDEX(Def_Instancias_Equipamentos!$E$2:$E$4986, MATCH(K1472, Def_Instancias_Equipamentos!$D$2:$D$4986, 0), 1)</f>
        <v>IA-14RaBPM</v>
      </c>
      <c r="I1472" s="8" t="str">
        <f aca="false" t="array" ref="I1472:I1472">INDEX(Def_Instancias_Equipamentos!$E$2:$E$4986, MATCH(L1472, Def_Instancias_Equipamentos!$D$2:$D$4986, 0), 1)</f>
        <v>IA-14RaBPM</v>
      </c>
      <c r="J1472" s="8" t="str">
        <f aca="false">IF(H1472=I1472, "INTERNO", "EXTERNO")</f>
        <v>INTERNO</v>
      </c>
      <c r="K1472" s="9" t="str">
        <f aca="false">Def_Instancias_Equipamentos!$D$615</f>
        <v>BO-35U:DI-BPMRFFE</v>
      </c>
      <c r="L1472" s="4" t="str">
        <f aca="false">Def_Instancias_Equipamentos!$D$1217</f>
        <v>BO-35U:DI-FMCFastADC</v>
      </c>
      <c r="M1472" s="10" t="s">
        <v>173</v>
      </c>
      <c r="N1472" s="11" t="s">
        <v>174</v>
      </c>
      <c r="O1472" s="9" t="str">
        <f aca="false">Def_Sistemas_Conectores_Cabos!$B$7</f>
        <v>SMA 50-ohm</v>
      </c>
      <c r="P1472" s="4" t="str">
        <f aca="false">Def_Sistemas_Conectores_Cabos!$B$7</f>
        <v>SMA 50-ohm</v>
      </c>
      <c r="Q1472" s="8" t="str">
        <f aca="false">K1472&amp;"/"&amp;M1472&amp;CHAR(10)&amp;L1472&amp;"/"&amp;N1472</f>
        <v>BO-35U:DI-BPMRFFE/BO_OUT
BO-35U:DI-FMCFastADC/IN4</v>
      </c>
      <c r="R1472" s="18" t="n">
        <v>2</v>
      </c>
      <c r="S1472" s="18" t="n">
        <v>2</v>
      </c>
      <c r="T1472" s="15" t="str">
        <f aca="false">Def_Sistemas_Conectores_Cabos!$C$9</f>
        <v>RG316</v>
      </c>
      <c r="U1472" s="11" t="s">
        <v>169</v>
      </c>
      <c r="V1472" s="13"/>
    </row>
    <row r="1473" customFormat="false" ht="15.75" hidden="true" customHeight="true" outlineLevel="0" collapsed="false">
      <c r="A1473" s="4" t="str">
        <f aca="false">Def_Sistemas_Conectores_Cabos!$A$22</f>
        <v>BPM de elétrons</v>
      </c>
      <c r="B1473" s="5" t="str">
        <f aca="false">Datas_Entregas!$A$2</f>
        <v>Booster/LTB</v>
      </c>
      <c r="C1473" s="6" t="n">
        <f aca="false" t="array" ref="C1473:C1473">INDEX(Datas_Entregas!$B$2:$B$100, MATCH(B1473, Datas_Entregas!$A$2:$A$100, 0), 1)</f>
        <v>43266</v>
      </c>
      <c r="D1473" s="5" t="str">
        <f aca="false">Def_Status_Montagem!$A$4</f>
        <v>Comprado / Esperando entrega</v>
      </c>
      <c r="E1473" s="4" t="str">
        <f aca="false">Def_Status_Montagem!$B$4</f>
        <v>Contratada (inclui etiqueta)</v>
      </c>
      <c r="F1473" s="7"/>
      <c r="G1473" s="8"/>
      <c r="H1473" s="7" t="str">
        <f aca="false" t="array" ref="H1473:H1473">INDEX(Def_Instancias_Equipamentos!$E$2:$E$4986, MATCH(K1473, Def_Instancias_Equipamentos!$D$2:$D$4986, 0), 1)</f>
        <v>IA-14RaBPM</v>
      </c>
      <c r="I1473" s="8" t="str">
        <f aca="false" t="array" ref="I1473:I1473">INDEX(Def_Instancias_Equipamentos!$E$2:$E$4986, MATCH(L1473, Def_Instancias_Equipamentos!$D$2:$D$4986, 0), 1)</f>
        <v>IA-14RaBPM</v>
      </c>
      <c r="J1473" s="8" t="str">
        <f aca="false">IF(H1473=I1473, "INTERNO", "EXTERNO")</f>
        <v>INTERNO</v>
      </c>
      <c r="K1473" s="9" t="str">
        <f aca="false">Def_Instancias_Equipamentos!$D$615</f>
        <v>BO-35U:DI-BPMRFFE</v>
      </c>
      <c r="L1473" s="4" t="str">
        <f aca="false">Def_Instancias_Equipamentos!$D$1217</f>
        <v>BO-35U:DI-FMCFastADC</v>
      </c>
      <c r="M1473" s="10" t="s">
        <v>175</v>
      </c>
      <c r="N1473" s="11" t="s">
        <v>176</v>
      </c>
      <c r="O1473" s="9" t="str">
        <f aca="false">Def_Sistemas_Conectores_Cabos!$B$7</f>
        <v>SMA 50-ohm</v>
      </c>
      <c r="P1473" s="4" t="str">
        <f aca="false">Def_Sistemas_Conectores_Cabos!$B$26</f>
        <v>MMCX 50-ohm</v>
      </c>
      <c r="Q1473" s="8" t="str">
        <f aca="false">K1473&amp;"/"&amp;M1473&amp;CHAR(10)&amp;L1473&amp;"/"&amp;N1473</f>
        <v>BO-35U:DI-BPMRFFE/SW_IN
BO-35U:DI-FMCFastADC/TRIG</v>
      </c>
      <c r="R1473" s="18" t="n">
        <v>2</v>
      </c>
      <c r="S1473" s="18" t="n">
        <v>2</v>
      </c>
      <c r="T1473" s="15" t="str">
        <f aca="false">Def_Sistemas_Conectores_Cabos!$C$9</f>
        <v>RG316</v>
      </c>
      <c r="U1473" s="11" t="s">
        <v>169</v>
      </c>
      <c r="V1473" s="13"/>
    </row>
    <row r="1474" customFormat="false" ht="15.75" hidden="true" customHeight="true" outlineLevel="0" collapsed="false">
      <c r="A1474" s="4" t="str">
        <f aca="false">Def_Sistemas_Conectores_Cabos!$A$22</f>
        <v>BPM de elétrons</v>
      </c>
      <c r="B1474" s="5" t="str">
        <f aca="false">Datas_Entregas!$A$2</f>
        <v>Booster/LTB</v>
      </c>
      <c r="C1474" s="6" t="n">
        <f aca="false" t="array" ref="C1474:C1474">INDEX(Datas_Entregas!$B$2:$B$100, MATCH(B1474, Datas_Entregas!$A$2:$A$100, 0), 1)</f>
        <v>43266</v>
      </c>
      <c r="D1474" s="5" t="str">
        <f aca="false">Def_Status_Montagem!$A$4</f>
        <v>Comprado / Esperando entrega</v>
      </c>
      <c r="E1474" s="4" t="str">
        <f aca="false">Def_Status_Montagem!$B$4</f>
        <v>Contratada (inclui etiqueta)</v>
      </c>
      <c r="F1474" s="7"/>
      <c r="G1474" s="8"/>
      <c r="H1474" s="7" t="str">
        <f aca="false" t="array" ref="H1474:H1474">INDEX(Def_Instancias_Equipamentos!$E$2:$E$4986, MATCH(K1474, Def_Instancias_Equipamentos!$D$2:$D$4986, 0), 1)</f>
        <v>IA-15RaBPM</v>
      </c>
      <c r="I1474" s="8" t="str">
        <f aca="false" t="array" ref="I1474:I1474">INDEX(Def_Instancias_Equipamentos!$E$2:$E$4986, MATCH(L1474, Def_Instancias_Equipamentos!$D$2:$D$4986, 0), 1)</f>
        <v>IA-15RaBPM</v>
      </c>
      <c r="J1474" s="8" t="str">
        <f aca="false">IF(H1474=I1474, "INTERNO", "EXTERNO")</f>
        <v>INTERNO</v>
      </c>
      <c r="K1474" s="9" t="str">
        <f aca="false">Def_Instancias_Equipamentos!$D$616</f>
        <v>BO-36U:DI-BPMRFFE</v>
      </c>
      <c r="L1474" s="4" t="str">
        <f aca="false">Def_Instancias_Equipamentos!$D$1218</f>
        <v>BO-36U:DI-FMCFastADC</v>
      </c>
      <c r="M1474" s="10" t="s">
        <v>168</v>
      </c>
      <c r="N1474" s="11" t="s">
        <v>143</v>
      </c>
      <c r="O1474" s="9" t="str">
        <f aca="false">Def_Sistemas_Conectores_Cabos!$B$7</f>
        <v>SMA 50-ohm</v>
      </c>
      <c r="P1474" s="4" t="str">
        <f aca="false">Def_Sistemas_Conectores_Cabos!$B$7</f>
        <v>SMA 50-ohm</v>
      </c>
      <c r="Q1474" s="8" t="str">
        <f aca="false">K1474&amp;"/"&amp;M1474&amp;CHAR(10)&amp;L1474&amp;"/"&amp;N1474</f>
        <v>BO-36U:DI-BPMRFFE/TO_OUT
BO-36U:DI-FMCFastADC/IN1</v>
      </c>
      <c r="R1474" s="18" t="n">
        <v>2</v>
      </c>
      <c r="S1474" s="18" t="n">
        <v>2</v>
      </c>
      <c r="T1474" s="15" t="str">
        <f aca="false">Def_Sistemas_Conectores_Cabos!$C$9</f>
        <v>RG316</v>
      </c>
      <c r="U1474" s="11" t="s">
        <v>169</v>
      </c>
      <c r="V1474" s="13"/>
    </row>
    <row r="1475" customFormat="false" ht="15.75" hidden="true" customHeight="true" outlineLevel="0" collapsed="false">
      <c r="A1475" s="4" t="str">
        <f aca="false">Def_Sistemas_Conectores_Cabos!$A$22</f>
        <v>BPM de elétrons</v>
      </c>
      <c r="B1475" s="5" t="str">
        <f aca="false">Datas_Entregas!$A$2</f>
        <v>Booster/LTB</v>
      </c>
      <c r="C1475" s="6" t="n">
        <f aca="false" t="array" ref="C1475:C1475">INDEX(Datas_Entregas!$B$2:$B$100, MATCH(B1475, Datas_Entregas!$A$2:$A$100, 0), 1)</f>
        <v>43266</v>
      </c>
      <c r="D1475" s="5" t="str">
        <f aca="false">Def_Status_Montagem!$A$4</f>
        <v>Comprado / Esperando entrega</v>
      </c>
      <c r="E1475" s="4" t="str">
        <f aca="false">Def_Status_Montagem!$B$4</f>
        <v>Contratada (inclui etiqueta)</v>
      </c>
      <c r="F1475" s="7"/>
      <c r="G1475" s="8"/>
      <c r="H1475" s="7" t="str">
        <f aca="false" t="array" ref="H1475:H1475">INDEX(Def_Instancias_Equipamentos!$E$2:$E$4986, MATCH(K1475, Def_Instancias_Equipamentos!$D$2:$D$4986, 0), 1)</f>
        <v>IA-15RaBPM</v>
      </c>
      <c r="I1475" s="8" t="str">
        <f aca="false" t="array" ref="I1475:I1475">INDEX(Def_Instancias_Equipamentos!$E$2:$E$4986, MATCH(L1475, Def_Instancias_Equipamentos!$D$2:$D$4986, 0), 1)</f>
        <v>IA-15RaBPM</v>
      </c>
      <c r="J1475" s="8" t="str">
        <f aca="false">IF(H1475=I1475, "INTERNO", "EXTERNO")</f>
        <v>INTERNO</v>
      </c>
      <c r="K1475" s="9" t="str">
        <f aca="false">Def_Instancias_Equipamentos!$D$616</f>
        <v>BO-36U:DI-BPMRFFE</v>
      </c>
      <c r="L1475" s="4" t="str">
        <f aca="false">Def_Instancias_Equipamentos!$D$1218</f>
        <v>BO-36U:DI-FMCFastADC</v>
      </c>
      <c r="M1475" s="10" t="s">
        <v>170</v>
      </c>
      <c r="N1475" s="11" t="s">
        <v>145</v>
      </c>
      <c r="O1475" s="9" t="str">
        <f aca="false">Def_Sistemas_Conectores_Cabos!$B$7</f>
        <v>SMA 50-ohm</v>
      </c>
      <c r="P1475" s="4" t="str">
        <f aca="false">Def_Sistemas_Conectores_Cabos!$B$7</f>
        <v>SMA 50-ohm</v>
      </c>
      <c r="Q1475" s="8" t="str">
        <f aca="false">K1475&amp;"/"&amp;M1475&amp;CHAR(10)&amp;L1475&amp;"/"&amp;N1475</f>
        <v>BO-36U:DI-BPMRFFE/BI_OUT
BO-36U:DI-FMCFastADC/IN2</v>
      </c>
      <c r="R1475" s="18" t="n">
        <v>2</v>
      </c>
      <c r="S1475" s="18" t="n">
        <v>2</v>
      </c>
      <c r="T1475" s="15" t="str">
        <f aca="false">Def_Sistemas_Conectores_Cabos!$C$9</f>
        <v>RG316</v>
      </c>
      <c r="U1475" s="11" t="s">
        <v>169</v>
      </c>
      <c r="V1475" s="13"/>
    </row>
    <row r="1476" customFormat="false" ht="15.75" hidden="true" customHeight="true" outlineLevel="0" collapsed="false">
      <c r="A1476" s="4" t="str">
        <f aca="false">Def_Sistemas_Conectores_Cabos!$A$22</f>
        <v>BPM de elétrons</v>
      </c>
      <c r="B1476" s="5" t="str">
        <f aca="false">Datas_Entregas!$A$2</f>
        <v>Booster/LTB</v>
      </c>
      <c r="C1476" s="6" t="n">
        <f aca="false" t="array" ref="C1476:C1476">INDEX(Datas_Entregas!$B$2:$B$100, MATCH(B1476, Datas_Entregas!$A$2:$A$100, 0), 1)</f>
        <v>43266</v>
      </c>
      <c r="D1476" s="5" t="str">
        <f aca="false">Def_Status_Montagem!$A$4</f>
        <v>Comprado / Esperando entrega</v>
      </c>
      <c r="E1476" s="4" t="str">
        <f aca="false">Def_Status_Montagem!$B$4</f>
        <v>Contratada (inclui etiqueta)</v>
      </c>
      <c r="F1476" s="7"/>
      <c r="G1476" s="8"/>
      <c r="H1476" s="7" t="str">
        <f aca="false" t="array" ref="H1476:H1476">INDEX(Def_Instancias_Equipamentos!$E$2:$E$4986, MATCH(K1476, Def_Instancias_Equipamentos!$D$2:$D$4986, 0), 1)</f>
        <v>IA-15RaBPM</v>
      </c>
      <c r="I1476" s="8" t="str">
        <f aca="false" t="array" ref="I1476:I1476">INDEX(Def_Instancias_Equipamentos!$E$2:$E$4986, MATCH(L1476, Def_Instancias_Equipamentos!$D$2:$D$4986, 0), 1)</f>
        <v>IA-15RaBPM</v>
      </c>
      <c r="J1476" s="8" t="str">
        <f aca="false">IF(H1476=I1476, "INTERNO", "EXTERNO")</f>
        <v>INTERNO</v>
      </c>
      <c r="K1476" s="9" t="str">
        <f aca="false">Def_Instancias_Equipamentos!$D$616</f>
        <v>BO-36U:DI-BPMRFFE</v>
      </c>
      <c r="L1476" s="4" t="str">
        <f aca="false">Def_Instancias_Equipamentos!$D$1218</f>
        <v>BO-36U:DI-FMCFastADC</v>
      </c>
      <c r="M1476" s="10" t="s">
        <v>171</v>
      </c>
      <c r="N1476" s="11" t="s">
        <v>172</v>
      </c>
      <c r="O1476" s="9" t="str">
        <f aca="false">Def_Sistemas_Conectores_Cabos!$B$7</f>
        <v>SMA 50-ohm</v>
      </c>
      <c r="P1476" s="4" t="str">
        <f aca="false">Def_Sistemas_Conectores_Cabos!$B$7</f>
        <v>SMA 50-ohm</v>
      </c>
      <c r="Q1476" s="8" t="str">
        <f aca="false">K1476&amp;"/"&amp;M1476&amp;CHAR(10)&amp;L1476&amp;"/"&amp;N1476</f>
        <v>BO-36U:DI-BPMRFFE/TI_OUT
BO-36U:DI-FMCFastADC/IN3</v>
      </c>
      <c r="R1476" s="18" t="n">
        <v>2</v>
      </c>
      <c r="S1476" s="18" t="n">
        <v>2</v>
      </c>
      <c r="T1476" s="15" t="str">
        <f aca="false">Def_Sistemas_Conectores_Cabos!$C$9</f>
        <v>RG316</v>
      </c>
      <c r="U1476" s="11" t="s">
        <v>169</v>
      </c>
      <c r="V1476" s="13"/>
    </row>
    <row r="1477" customFormat="false" ht="15.75" hidden="true" customHeight="true" outlineLevel="0" collapsed="false">
      <c r="A1477" s="4" t="str">
        <f aca="false">Def_Sistemas_Conectores_Cabos!$A$22</f>
        <v>BPM de elétrons</v>
      </c>
      <c r="B1477" s="5" t="str">
        <f aca="false">Datas_Entregas!$A$2</f>
        <v>Booster/LTB</v>
      </c>
      <c r="C1477" s="6" t="n">
        <f aca="false" t="array" ref="C1477:C1477">INDEX(Datas_Entregas!$B$2:$B$100, MATCH(B1477, Datas_Entregas!$A$2:$A$100, 0), 1)</f>
        <v>43266</v>
      </c>
      <c r="D1477" s="5" t="str">
        <f aca="false">Def_Status_Montagem!$A$4</f>
        <v>Comprado / Esperando entrega</v>
      </c>
      <c r="E1477" s="4" t="str">
        <f aca="false">Def_Status_Montagem!$B$4</f>
        <v>Contratada (inclui etiqueta)</v>
      </c>
      <c r="F1477" s="7"/>
      <c r="G1477" s="8"/>
      <c r="H1477" s="7" t="str">
        <f aca="false" t="array" ref="H1477:H1477">INDEX(Def_Instancias_Equipamentos!$E$2:$E$4986, MATCH(K1477, Def_Instancias_Equipamentos!$D$2:$D$4986, 0), 1)</f>
        <v>IA-15RaBPM</v>
      </c>
      <c r="I1477" s="8" t="str">
        <f aca="false" t="array" ref="I1477:I1477">INDEX(Def_Instancias_Equipamentos!$E$2:$E$4986, MATCH(L1477, Def_Instancias_Equipamentos!$D$2:$D$4986, 0), 1)</f>
        <v>IA-15RaBPM</v>
      </c>
      <c r="J1477" s="8" t="str">
        <f aca="false">IF(H1477=I1477, "INTERNO", "EXTERNO")</f>
        <v>INTERNO</v>
      </c>
      <c r="K1477" s="9" t="str">
        <f aca="false">Def_Instancias_Equipamentos!$D$616</f>
        <v>BO-36U:DI-BPMRFFE</v>
      </c>
      <c r="L1477" s="4" t="str">
        <f aca="false">Def_Instancias_Equipamentos!$D$1218</f>
        <v>BO-36U:DI-FMCFastADC</v>
      </c>
      <c r="M1477" s="10" t="s">
        <v>173</v>
      </c>
      <c r="N1477" s="11" t="s">
        <v>174</v>
      </c>
      <c r="O1477" s="9" t="str">
        <f aca="false">Def_Sistemas_Conectores_Cabos!$B$7</f>
        <v>SMA 50-ohm</v>
      </c>
      <c r="P1477" s="4" t="str">
        <f aca="false">Def_Sistemas_Conectores_Cabos!$B$7</f>
        <v>SMA 50-ohm</v>
      </c>
      <c r="Q1477" s="8" t="str">
        <f aca="false">K1477&amp;"/"&amp;M1477&amp;CHAR(10)&amp;L1477&amp;"/"&amp;N1477</f>
        <v>BO-36U:DI-BPMRFFE/BO_OUT
BO-36U:DI-FMCFastADC/IN4</v>
      </c>
      <c r="R1477" s="18" t="n">
        <v>2</v>
      </c>
      <c r="S1477" s="18" t="n">
        <v>2</v>
      </c>
      <c r="T1477" s="15" t="str">
        <f aca="false">Def_Sistemas_Conectores_Cabos!$C$9</f>
        <v>RG316</v>
      </c>
      <c r="U1477" s="11" t="s">
        <v>169</v>
      </c>
      <c r="V1477" s="13"/>
    </row>
    <row r="1478" customFormat="false" ht="15.75" hidden="true" customHeight="true" outlineLevel="0" collapsed="false">
      <c r="A1478" s="4" t="str">
        <f aca="false">Def_Sistemas_Conectores_Cabos!$A$22</f>
        <v>BPM de elétrons</v>
      </c>
      <c r="B1478" s="5" t="str">
        <f aca="false">Datas_Entregas!$A$2</f>
        <v>Booster/LTB</v>
      </c>
      <c r="C1478" s="6" t="n">
        <f aca="false" t="array" ref="C1478:C1478">INDEX(Datas_Entregas!$B$2:$B$100, MATCH(B1478, Datas_Entregas!$A$2:$A$100, 0), 1)</f>
        <v>43266</v>
      </c>
      <c r="D1478" s="5" t="str">
        <f aca="false">Def_Status_Montagem!$A$4</f>
        <v>Comprado / Esperando entrega</v>
      </c>
      <c r="E1478" s="4" t="str">
        <f aca="false">Def_Status_Montagem!$B$4</f>
        <v>Contratada (inclui etiqueta)</v>
      </c>
      <c r="F1478" s="7"/>
      <c r="G1478" s="8"/>
      <c r="H1478" s="7" t="str">
        <f aca="false" t="array" ref="H1478:H1478">INDEX(Def_Instancias_Equipamentos!$E$2:$E$4986, MATCH(K1478, Def_Instancias_Equipamentos!$D$2:$D$4986, 0), 1)</f>
        <v>IA-15RaBPM</v>
      </c>
      <c r="I1478" s="8" t="str">
        <f aca="false" t="array" ref="I1478:I1478">INDEX(Def_Instancias_Equipamentos!$E$2:$E$4986, MATCH(L1478, Def_Instancias_Equipamentos!$D$2:$D$4986, 0), 1)</f>
        <v>IA-15RaBPM</v>
      </c>
      <c r="J1478" s="8" t="str">
        <f aca="false">IF(H1478=I1478, "INTERNO", "EXTERNO")</f>
        <v>INTERNO</v>
      </c>
      <c r="K1478" s="9" t="str">
        <f aca="false">Def_Instancias_Equipamentos!$D$616</f>
        <v>BO-36U:DI-BPMRFFE</v>
      </c>
      <c r="L1478" s="4" t="str">
        <f aca="false">Def_Instancias_Equipamentos!$D$1218</f>
        <v>BO-36U:DI-FMCFastADC</v>
      </c>
      <c r="M1478" s="10" t="s">
        <v>175</v>
      </c>
      <c r="N1478" s="11" t="s">
        <v>176</v>
      </c>
      <c r="O1478" s="9" t="str">
        <f aca="false">Def_Sistemas_Conectores_Cabos!$B$7</f>
        <v>SMA 50-ohm</v>
      </c>
      <c r="P1478" s="4" t="str">
        <f aca="false">Def_Sistemas_Conectores_Cabos!$B$26</f>
        <v>MMCX 50-ohm</v>
      </c>
      <c r="Q1478" s="8" t="str">
        <f aca="false">K1478&amp;"/"&amp;M1478&amp;CHAR(10)&amp;L1478&amp;"/"&amp;N1478</f>
        <v>BO-36U:DI-BPMRFFE/SW_IN
BO-36U:DI-FMCFastADC/TRIG</v>
      </c>
      <c r="R1478" s="18" t="n">
        <v>2</v>
      </c>
      <c r="S1478" s="18" t="n">
        <v>2</v>
      </c>
      <c r="T1478" s="15" t="str">
        <f aca="false">Def_Sistemas_Conectores_Cabos!$C$9</f>
        <v>RG316</v>
      </c>
      <c r="U1478" s="11" t="s">
        <v>169</v>
      </c>
      <c r="V1478" s="13"/>
    </row>
    <row r="1479" customFormat="false" ht="15.75" hidden="true" customHeight="true" outlineLevel="0" collapsed="false">
      <c r="A1479" s="4" t="str">
        <f aca="false">Def_Sistemas_Conectores_Cabos!$A$22</f>
        <v>BPM de elétrons</v>
      </c>
      <c r="B1479" s="5" t="str">
        <f aca="false">Datas_Entregas!$A$2</f>
        <v>Booster/LTB</v>
      </c>
      <c r="C1479" s="6" t="n">
        <f aca="false" t="array" ref="C1479:C1479">INDEX(Datas_Entregas!$B$2:$B$100, MATCH(B1479, Datas_Entregas!$A$2:$A$100, 0), 1)</f>
        <v>43266</v>
      </c>
      <c r="D1479" s="5" t="str">
        <f aca="false">Def_Status_Montagem!$A$4</f>
        <v>Comprado / Esperando entrega</v>
      </c>
      <c r="E1479" s="4" t="str">
        <f aca="false">Def_Status_Montagem!$B$4</f>
        <v>Contratada (inclui etiqueta)</v>
      </c>
      <c r="F1479" s="7"/>
      <c r="G1479" s="8"/>
      <c r="H1479" s="7" t="str">
        <f aca="false" t="array" ref="H1479:H1479">INDEX(Def_Instancias_Equipamentos!$E$2:$E$4986, MATCH(K1479, Def_Instancias_Equipamentos!$D$2:$D$4986, 0), 1)</f>
        <v>IA-15RaBPM</v>
      </c>
      <c r="I1479" s="8" t="str">
        <f aca="false" t="array" ref="I1479:I1479">INDEX(Def_Instancias_Equipamentos!$E$2:$E$4986, MATCH(L1479, Def_Instancias_Equipamentos!$D$2:$D$4986, 0), 1)</f>
        <v>IA-15RaBPM</v>
      </c>
      <c r="J1479" s="8" t="str">
        <f aca="false">IF(H1479=I1479, "INTERNO", "EXTERNO")</f>
        <v>INTERNO</v>
      </c>
      <c r="K1479" s="9" t="str">
        <f aca="false">Def_Instancias_Equipamentos!$D$617</f>
        <v>BO-37U:DI-BPMRFFE</v>
      </c>
      <c r="L1479" s="4" t="str">
        <f aca="false">Def_Instancias_Equipamentos!$D$1219</f>
        <v>BO-37U:DI-FMCFastADC</v>
      </c>
      <c r="M1479" s="10" t="s">
        <v>168</v>
      </c>
      <c r="N1479" s="11" t="s">
        <v>143</v>
      </c>
      <c r="O1479" s="9" t="str">
        <f aca="false">Def_Sistemas_Conectores_Cabos!$B$7</f>
        <v>SMA 50-ohm</v>
      </c>
      <c r="P1479" s="4" t="str">
        <f aca="false">Def_Sistemas_Conectores_Cabos!$B$7</f>
        <v>SMA 50-ohm</v>
      </c>
      <c r="Q1479" s="8" t="str">
        <f aca="false">K1479&amp;"/"&amp;M1479&amp;CHAR(10)&amp;L1479&amp;"/"&amp;N1479</f>
        <v>BO-37U:DI-BPMRFFE/TO_OUT
BO-37U:DI-FMCFastADC/IN1</v>
      </c>
      <c r="R1479" s="18" t="n">
        <v>2</v>
      </c>
      <c r="S1479" s="18" t="n">
        <v>2</v>
      </c>
      <c r="T1479" s="15" t="str">
        <f aca="false">Def_Sistemas_Conectores_Cabos!$C$9</f>
        <v>RG316</v>
      </c>
      <c r="U1479" s="11" t="s">
        <v>169</v>
      </c>
      <c r="V1479" s="13"/>
    </row>
    <row r="1480" customFormat="false" ht="15.75" hidden="true" customHeight="true" outlineLevel="0" collapsed="false">
      <c r="A1480" s="4" t="str">
        <f aca="false">Def_Sistemas_Conectores_Cabos!$A$22</f>
        <v>BPM de elétrons</v>
      </c>
      <c r="B1480" s="5" t="str">
        <f aca="false">Datas_Entregas!$A$2</f>
        <v>Booster/LTB</v>
      </c>
      <c r="C1480" s="6" t="n">
        <f aca="false" t="array" ref="C1480:C1480">INDEX(Datas_Entregas!$B$2:$B$100, MATCH(B1480, Datas_Entregas!$A$2:$A$100, 0), 1)</f>
        <v>43266</v>
      </c>
      <c r="D1480" s="5" t="str">
        <f aca="false">Def_Status_Montagem!$A$4</f>
        <v>Comprado / Esperando entrega</v>
      </c>
      <c r="E1480" s="4" t="str">
        <f aca="false">Def_Status_Montagem!$B$4</f>
        <v>Contratada (inclui etiqueta)</v>
      </c>
      <c r="F1480" s="7"/>
      <c r="G1480" s="8"/>
      <c r="H1480" s="7" t="str">
        <f aca="false" t="array" ref="H1480:H1480">INDEX(Def_Instancias_Equipamentos!$E$2:$E$4986, MATCH(K1480, Def_Instancias_Equipamentos!$D$2:$D$4986, 0), 1)</f>
        <v>IA-15RaBPM</v>
      </c>
      <c r="I1480" s="8" t="str">
        <f aca="false" t="array" ref="I1480:I1480">INDEX(Def_Instancias_Equipamentos!$E$2:$E$4986, MATCH(L1480, Def_Instancias_Equipamentos!$D$2:$D$4986, 0), 1)</f>
        <v>IA-15RaBPM</v>
      </c>
      <c r="J1480" s="8" t="str">
        <f aca="false">IF(H1480=I1480, "INTERNO", "EXTERNO")</f>
        <v>INTERNO</v>
      </c>
      <c r="K1480" s="9" t="str">
        <f aca="false">Def_Instancias_Equipamentos!$D$617</f>
        <v>BO-37U:DI-BPMRFFE</v>
      </c>
      <c r="L1480" s="4" t="str">
        <f aca="false">Def_Instancias_Equipamentos!$D$1219</f>
        <v>BO-37U:DI-FMCFastADC</v>
      </c>
      <c r="M1480" s="10" t="s">
        <v>170</v>
      </c>
      <c r="N1480" s="11" t="s">
        <v>145</v>
      </c>
      <c r="O1480" s="9" t="str">
        <f aca="false">Def_Sistemas_Conectores_Cabos!$B$7</f>
        <v>SMA 50-ohm</v>
      </c>
      <c r="P1480" s="4" t="str">
        <f aca="false">Def_Sistemas_Conectores_Cabos!$B$7</f>
        <v>SMA 50-ohm</v>
      </c>
      <c r="Q1480" s="8" t="str">
        <f aca="false">K1480&amp;"/"&amp;M1480&amp;CHAR(10)&amp;L1480&amp;"/"&amp;N1480</f>
        <v>BO-37U:DI-BPMRFFE/BI_OUT
BO-37U:DI-FMCFastADC/IN2</v>
      </c>
      <c r="R1480" s="18" t="n">
        <v>2</v>
      </c>
      <c r="S1480" s="18" t="n">
        <v>2</v>
      </c>
      <c r="T1480" s="15" t="str">
        <f aca="false">Def_Sistemas_Conectores_Cabos!$C$9</f>
        <v>RG316</v>
      </c>
      <c r="U1480" s="11" t="s">
        <v>169</v>
      </c>
      <c r="V1480" s="13"/>
    </row>
    <row r="1481" customFormat="false" ht="15.75" hidden="true" customHeight="true" outlineLevel="0" collapsed="false">
      <c r="A1481" s="4" t="str">
        <f aca="false">Def_Sistemas_Conectores_Cabos!$A$22</f>
        <v>BPM de elétrons</v>
      </c>
      <c r="B1481" s="5" t="str">
        <f aca="false">Datas_Entregas!$A$2</f>
        <v>Booster/LTB</v>
      </c>
      <c r="C1481" s="6" t="n">
        <f aca="false" t="array" ref="C1481:C1481">INDEX(Datas_Entregas!$B$2:$B$100, MATCH(B1481, Datas_Entregas!$A$2:$A$100, 0), 1)</f>
        <v>43266</v>
      </c>
      <c r="D1481" s="5" t="str">
        <f aca="false">Def_Status_Montagem!$A$4</f>
        <v>Comprado / Esperando entrega</v>
      </c>
      <c r="E1481" s="4" t="str">
        <f aca="false">Def_Status_Montagem!$B$4</f>
        <v>Contratada (inclui etiqueta)</v>
      </c>
      <c r="F1481" s="7"/>
      <c r="G1481" s="8"/>
      <c r="H1481" s="7" t="str">
        <f aca="false" t="array" ref="H1481:H1481">INDEX(Def_Instancias_Equipamentos!$E$2:$E$4986, MATCH(K1481, Def_Instancias_Equipamentos!$D$2:$D$4986, 0), 1)</f>
        <v>IA-15RaBPM</v>
      </c>
      <c r="I1481" s="8" t="str">
        <f aca="false" t="array" ref="I1481:I1481">INDEX(Def_Instancias_Equipamentos!$E$2:$E$4986, MATCH(L1481, Def_Instancias_Equipamentos!$D$2:$D$4986, 0), 1)</f>
        <v>IA-15RaBPM</v>
      </c>
      <c r="J1481" s="8" t="str">
        <f aca="false">IF(H1481=I1481, "INTERNO", "EXTERNO")</f>
        <v>INTERNO</v>
      </c>
      <c r="K1481" s="9" t="str">
        <f aca="false">Def_Instancias_Equipamentos!$D$617</f>
        <v>BO-37U:DI-BPMRFFE</v>
      </c>
      <c r="L1481" s="4" t="str">
        <f aca="false">Def_Instancias_Equipamentos!$D$1219</f>
        <v>BO-37U:DI-FMCFastADC</v>
      </c>
      <c r="M1481" s="10" t="s">
        <v>171</v>
      </c>
      <c r="N1481" s="11" t="s">
        <v>172</v>
      </c>
      <c r="O1481" s="9" t="str">
        <f aca="false">Def_Sistemas_Conectores_Cabos!$B$7</f>
        <v>SMA 50-ohm</v>
      </c>
      <c r="P1481" s="4" t="str">
        <f aca="false">Def_Sistemas_Conectores_Cabos!$B$7</f>
        <v>SMA 50-ohm</v>
      </c>
      <c r="Q1481" s="8" t="str">
        <f aca="false">K1481&amp;"/"&amp;M1481&amp;CHAR(10)&amp;L1481&amp;"/"&amp;N1481</f>
        <v>BO-37U:DI-BPMRFFE/TI_OUT
BO-37U:DI-FMCFastADC/IN3</v>
      </c>
      <c r="R1481" s="18" t="n">
        <v>2</v>
      </c>
      <c r="S1481" s="18" t="n">
        <v>2</v>
      </c>
      <c r="T1481" s="15" t="str">
        <f aca="false">Def_Sistemas_Conectores_Cabos!$C$9</f>
        <v>RG316</v>
      </c>
      <c r="U1481" s="11" t="s">
        <v>169</v>
      </c>
      <c r="V1481" s="13"/>
    </row>
    <row r="1482" customFormat="false" ht="15.75" hidden="true" customHeight="true" outlineLevel="0" collapsed="false">
      <c r="A1482" s="4" t="str">
        <f aca="false">Def_Sistemas_Conectores_Cabos!$A$22</f>
        <v>BPM de elétrons</v>
      </c>
      <c r="B1482" s="5" t="str">
        <f aca="false">Datas_Entregas!$A$2</f>
        <v>Booster/LTB</v>
      </c>
      <c r="C1482" s="6" t="n">
        <f aca="false" t="array" ref="C1482:C1482">INDEX(Datas_Entregas!$B$2:$B$100, MATCH(B1482, Datas_Entregas!$A$2:$A$100, 0), 1)</f>
        <v>43266</v>
      </c>
      <c r="D1482" s="5" t="str">
        <f aca="false">Def_Status_Montagem!$A$4</f>
        <v>Comprado / Esperando entrega</v>
      </c>
      <c r="E1482" s="4" t="str">
        <f aca="false">Def_Status_Montagem!$B$4</f>
        <v>Contratada (inclui etiqueta)</v>
      </c>
      <c r="F1482" s="7"/>
      <c r="G1482" s="8"/>
      <c r="H1482" s="7" t="str">
        <f aca="false" t="array" ref="H1482:H1482">INDEX(Def_Instancias_Equipamentos!$E$2:$E$4986, MATCH(K1482, Def_Instancias_Equipamentos!$D$2:$D$4986, 0), 1)</f>
        <v>IA-15RaBPM</v>
      </c>
      <c r="I1482" s="8" t="str">
        <f aca="false" t="array" ref="I1482:I1482">INDEX(Def_Instancias_Equipamentos!$E$2:$E$4986, MATCH(L1482, Def_Instancias_Equipamentos!$D$2:$D$4986, 0), 1)</f>
        <v>IA-15RaBPM</v>
      </c>
      <c r="J1482" s="8" t="str">
        <f aca="false">IF(H1482=I1482, "INTERNO", "EXTERNO")</f>
        <v>INTERNO</v>
      </c>
      <c r="K1482" s="9" t="str">
        <f aca="false">Def_Instancias_Equipamentos!$D$617</f>
        <v>BO-37U:DI-BPMRFFE</v>
      </c>
      <c r="L1482" s="4" t="str">
        <f aca="false">Def_Instancias_Equipamentos!$D$1219</f>
        <v>BO-37U:DI-FMCFastADC</v>
      </c>
      <c r="M1482" s="10" t="s">
        <v>173</v>
      </c>
      <c r="N1482" s="11" t="s">
        <v>174</v>
      </c>
      <c r="O1482" s="9" t="str">
        <f aca="false">Def_Sistemas_Conectores_Cabos!$B$7</f>
        <v>SMA 50-ohm</v>
      </c>
      <c r="P1482" s="4" t="str">
        <f aca="false">Def_Sistemas_Conectores_Cabos!$B$7</f>
        <v>SMA 50-ohm</v>
      </c>
      <c r="Q1482" s="8" t="str">
        <f aca="false">K1482&amp;"/"&amp;M1482&amp;CHAR(10)&amp;L1482&amp;"/"&amp;N1482</f>
        <v>BO-37U:DI-BPMRFFE/BO_OUT
BO-37U:DI-FMCFastADC/IN4</v>
      </c>
      <c r="R1482" s="18" t="n">
        <v>2</v>
      </c>
      <c r="S1482" s="18" t="n">
        <v>2</v>
      </c>
      <c r="T1482" s="15" t="str">
        <f aca="false">Def_Sistemas_Conectores_Cabos!$C$9</f>
        <v>RG316</v>
      </c>
      <c r="U1482" s="11" t="s">
        <v>169</v>
      </c>
      <c r="V1482" s="13"/>
    </row>
    <row r="1483" customFormat="false" ht="15.75" hidden="true" customHeight="true" outlineLevel="0" collapsed="false">
      <c r="A1483" s="4" t="str">
        <f aca="false">Def_Sistemas_Conectores_Cabos!$A$22</f>
        <v>BPM de elétrons</v>
      </c>
      <c r="B1483" s="5" t="str">
        <f aca="false">Datas_Entregas!$A$2</f>
        <v>Booster/LTB</v>
      </c>
      <c r="C1483" s="6" t="n">
        <f aca="false" t="array" ref="C1483:C1483">INDEX(Datas_Entregas!$B$2:$B$100, MATCH(B1483, Datas_Entregas!$A$2:$A$100, 0), 1)</f>
        <v>43266</v>
      </c>
      <c r="D1483" s="5" t="str">
        <f aca="false">Def_Status_Montagem!$A$4</f>
        <v>Comprado / Esperando entrega</v>
      </c>
      <c r="E1483" s="4" t="str">
        <f aca="false">Def_Status_Montagem!$B$4</f>
        <v>Contratada (inclui etiqueta)</v>
      </c>
      <c r="F1483" s="7"/>
      <c r="G1483" s="8"/>
      <c r="H1483" s="7" t="str">
        <f aca="false" t="array" ref="H1483:H1483">INDEX(Def_Instancias_Equipamentos!$E$2:$E$4986, MATCH(K1483, Def_Instancias_Equipamentos!$D$2:$D$4986, 0), 1)</f>
        <v>IA-15RaBPM</v>
      </c>
      <c r="I1483" s="8" t="str">
        <f aca="false" t="array" ref="I1483:I1483">INDEX(Def_Instancias_Equipamentos!$E$2:$E$4986, MATCH(L1483, Def_Instancias_Equipamentos!$D$2:$D$4986, 0), 1)</f>
        <v>IA-15RaBPM</v>
      </c>
      <c r="J1483" s="8" t="str">
        <f aca="false">IF(H1483=I1483, "INTERNO", "EXTERNO")</f>
        <v>INTERNO</v>
      </c>
      <c r="K1483" s="9" t="str">
        <f aca="false">Def_Instancias_Equipamentos!$D$617</f>
        <v>BO-37U:DI-BPMRFFE</v>
      </c>
      <c r="L1483" s="4" t="str">
        <f aca="false">Def_Instancias_Equipamentos!$D$1219</f>
        <v>BO-37U:DI-FMCFastADC</v>
      </c>
      <c r="M1483" s="10" t="s">
        <v>175</v>
      </c>
      <c r="N1483" s="11" t="s">
        <v>176</v>
      </c>
      <c r="O1483" s="9" t="str">
        <f aca="false">Def_Sistemas_Conectores_Cabos!$B$7</f>
        <v>SMA 50-ohm</v>
      </c>
      <c r="P1483" s="4" t="str">
        <f aca="false">Def_Sistemas_Conectores_Cabos!$B$26</f>
        <v>MMCX 50-ohm</v>
      </c>
      <c r="Q1483" s="8" t="str">
        <f aca="false">K1483&amp;"/"&amp;M1483&amp;CHAR(10)&amp;L1483&amp;"/"&amp;N1483</f>
        <v>BO-37U:DI-BPMRFFE/SW_IN
BO-37U:DI-FMCFastADC/TRIG</v>
      </c>
      <c r="R1483" s="18" t="n">
        <v>2</v>
      </c>
      <c r="S1483" s="18" t="n">
        <v>2</v>
      </c>
      <c r="T1483" s="15" t="str">
        <f aca="false">Def_Sistemas_Conectores_Cabos!$C$9</f>
        <v>RG316</v>
      </c>
      <c r="U1483" s="11" t="s">
        <v>169</v>
      </c>
      <c r="V1483" s="13"/>
    </row>
    <row r="1484" customFormat="false" ht="15.75" hidden="true" customHeight="true" outlineLevel="0" collapsed="false">
      <c r="A1484" s="4" t="str">
        <f aca="false">Def_Sistemas_Conectores_Cabos!$A$22</f>
        <v>BPM de elétrons</v>
      </c>
      <c r="B1484" s="5" t="str">
        <f aca="false">Datas_Entregas!$A$2</f>
        <v>Booster/LTB</v>
      </c>
      <c r="C1484" s="6" t="n">
        <f aca="false" t="array" ref="C1484:C1484">INDEX(Datas_Entregas!$B$2:$B$100, MATCH(B1484, Datas_Entregas!$A$2:$A$100, 0), 1)</f>
        <v>43266</v>
      </c>
      <c r="D1484" s="5" t="str">
        <f aca="false">Def_Status_Montagem!$A$4</f>
        <v>Comprado / Esperando entrega</v>
      </c>
      <c r="E1484" s="4" t="str">
        <f aca="false">Def_Status_Montagem!$B$4</f>
        <v>Contratada (inclui etiqueta)</v>
      </c>
      <c r="F1484" s="7"/>
      <c r="G1484" s="8"/>
      <c r="H1484" s="7" t="str">
        <f aca="false" t="array" ref="H1484:H1484">INDEX(Def_Instancias_Equipamentos!$E$2:$E$4986, MATCH(K1484, Def_Instancias_Equipamentos!$D$2:$D$4986, 0), 1)</f>
        <v>IA-16RaBPM</v>
      </c>
      <c r="I1484" s="8" t="str">
        <f aca="false" t="array" ref="I1484:I1484">INDEX(Def_Instancias_Equipamentos!$E$2:$E$4986, MATCH(L1484, Def_Instancias_Equipamentos!$D$2:$D$4986, 0), 1)</f>
        <v>IA-16RaBPM</v>
      </c>
      <c r="J1484" s="8" t="str">
        <f aca="false">IF(H1484=I1484, "INTERNO", "EXTERNO")</f>
        <v>INTERNO</v>
      </c>
      <c r="K1484" s="9" t="str">
        <f aca="false">Def_Instancias_Equipamentos!$D$618</f>
        <v>BO-38U:DI-BPMRFFE</v>
      </c>
      <c r="L1484" s="4" t="str">
        <f aca="false">Def_Instancias_Equipamentos!$D$1220</f>
        <v>BO-38U:DI-FMCFastADC</v>
      </c>
      <c r="M1484" s="10" t="s">
        <v>168</v>
      </c>
      <c r="N1484" s="11" t="s">
        <v>143</v>
      </c>
      <c r="O1484" s="9" t="str">
        <f aca="false">Def_Sistemas_Conectores_Cabos!$B$7</f>
        <v>SMA 50-ohm</v>
      </c>
      <c r="P1484" s="4" t="str">
        <f aca="false">Def_Sistemas_Conectores_Cabos!$B$7</f>
        <v>SMA 50-ohm</v>
      </c>
      <c r="Q1484" s="8" t="str">
        <f aca="false">K1484&amp;"/"&amp;M1484&amp;CHAR(10)&amp;L1484&amp;"/"&amp;N1484</f>
        <v>BO-38U:DI-BPMRFFE/TO_OUT
BO-38U:DI-FMCFastADC/IN1</v>
      </c>
      <c r="R1484" s="18" t="n">
        <v>2</v>
      </c>
      <c r="S1484" s="18" t="n">
        <v>2</v>
      </c>
      <c r="T1484" s="15" t="str">
        <f aca="false">Def_Sistemas_Conectores_Cabos!$C$9</f>
        <v>RG316</v>
      </c>
      <c r="U1484" s="11" t="s">
        <v>169</v>
      </c>
      <c r="V1484" s="13"/>
    </row>
    <row r="1485" customFormat="false" ht="15.75" hidden="true" customHeight="true" outlineLevel="0" collapsed="false">
      <c r="A1485" s="4" t="str">
        <f aca="false">Def_Sistemas_Conectores_Cabos!$A$22</f>
        <v>BPM de elétrons</v>
      </c>
      <c r="B1485" s="5" t="str">
        <f aca="false">Datas_Entregas!$A$2</f>
        <v>Booster/LTB</v>
      </c>
      <c r="C1485" s="6" t="n">
        <f aca="false" t="array" ref="C1485:C1485">INDEX(Datas_Entregas!$B$2:$B$100, MATCH(B1485, Datas_Entregas!$A$2:$A$100, 0), 1)</f>
        <v>43266</v>
      </c>
      <c r="D1485" s="5" t="str">
        <f aca="false">Def_Status_Montagem!$A$4</f>
        <v>Comprado / Esperando entrega</v>
      </c>
      <c r="E1485" s="4" t="str">
        <f aca="false">Def_Status_Montagem!$B$4</f>
        <v>Contratada (inclui etiqueta)</v>
      </c>
      <c r="F1485" s="7"/>
      <c r="G1485" s="8"/>
      <c r="H1485" s="7" t="str">
        <f aca="false" t="array" ref="H1485:H1485">INDEX(Def_Instancias_Equipamentos!$E$2:$E$4986, MATCH(K1485, Def_Instancias_Equipamentos!$D$2:$D$4986, 0), 1)</f>
        <v>IA-16RaBPM</v>
      </c>
      <c r="I1485" s="8" t="str">
        <f aca="false" t="array" ref="I1485:I1485">INDEX(Def_Instancias_Equipamentos!$E$2:$E$4986, MATCH(L1485, Def_Instancias_Equipamentos!$D$2:$D$4986, 0), 1)</f>
        <v>IA-16RaBPM</v>
      </c>
      <c r="J1485" s="8" t="str">
        <f aca="false">IF(H1485=I1485, "INTERNO", "EXTERNO")</f>
        <v>INTERNO</v>
      </c>
      <c r="K1485" s="9" t="str">
        <f aca="false">Def_Instancias_Equipamentos!$D$618</f>
        <v>BO-38U:DI-BPMRFFE</v>
      </c>
      <c r="L1485" s="4" t="str">
        <f aca="false">Def_Instancias_Equipamentos!$D$1220</f>
        <v>BO-38U:DI-FMCFastADC</v>
      </c>
      <c r="M1485" s="10" t="s">
        <v>170</v>
      </c>
      <c r="N1485" s="11" t="s">
        <v>145</v>
      </c>
      <c r="O1485" s="9" t="str">
        <f aca="false">Def_Sistemas_Conectores_Cabos!$B$7</f>
        <v>SMA 50-ohm</v>
      </c>
      <c r="P1485" s="4" t="str">
        <f aca="false">Def_Sistemas_Conectores_Cabos!$B$7</f>
        <v>SMA 50-ohm</v>
      </c>
      <c r="Q1485" s="8" t="str">
        <f aca="false">K1485&amp;"/"&amp;M1485&amp;CHAR(10)&amp;L1485&amp;"/"&amp;N1485</f>
        <v>BO-38U:DI-BPMRFFE/BI_OUT
BO-38U:DI-FMCFastADC/IN2</v>
      </c>
      <c r="R1485" s="18" t="n">
        <v>2</v>
      </c>
      <c r="S1485" s="18" t="n">
        <v>2</v>
      </c>
      <c r="T1485" s="15" t="str">
        <f aca="false">Def_Sistemas_Conectores_Cabos!$C$9</f>
        <v>RG316</v>
      </c>
      <c r="U1485" s="11" t="s">
        <v>169</v>
      </c>
      <c r="V1485" s="13"/>
    </row>
    <row r="1486" customFormat="false" ht="15.75" hidden="true" customHeight="true" outlineLevel="0" collapsed="false">
      <c r="A1486" s="4" t="str">
        <f aca="false">Def_Sistemas_Conectores_Cabos!$A$22</f>
        <v>BPM de elétrons</v>
      </c>
      <c r="B1486" s="5" t="str">
        <f aca="false">Datas_Entregas!$A$2</f>
        <v>Booster/LTB</v>
      </c>
      <c r="C1486" s="6" t="n">
        <f aca="false" t="array" ref="C1486:C1486">INDEX(Datas_Entregas!$B$2:$B$100, MATCH(B1486, Datas_Entregas!$A$2:$A$100, 0), 1)</f>
        <v>43266</v>
      </c>
      <c r="D1486" s="5" t="str">
        <f aca="false">Def_Status_Montagem!$A$4</f>
        <v>Comprado / Esperando entrega</v>
      </c>
      <c r="E1486" s="4" t="str">
        <f aca="false">Def_Status_Montagem!$B$4</f>
        <v>Contratada (inclui etiqueta)</v>
      </c>
      <c r="F1486" s="7"/>
      <c r="G1486" s="8"/>
      <c r="H1486" s="7" t="str">
        <f aca="false" t="array" ref="H1486:H1486">INDEX(Def_Instancias_Equipamentos!$E$2:$E$4986, MATCH(K1486, Def_Instancias_Equipamentos!$D$2:$D$4986, 0), 1)</f>
        <v>IA-16RaBPM</v>
      </c>
      <c r="I1486" s="8" t="str">
        <f aca="false" t="array" ref="I1486:I1486">INDEX(Def_Instancias_Equipamentos!$E$2:$E$4986, MATCH(L1486, Def_Instancias_Equipamentos!$D$2:$D$4986, 0), 1)</f>
        <v>IA-16RaBPM</v>
      </c>
      <c r="J1486" s="8" t="str">
        <f aca="false">IF(H1486=I1486, "INTERNO", "EXTERNO")</f>
        <v>INTERNO</v>
      </c>
      <c r="K1486" s="9" t="str">
        <f aca="false">Def_Instancias_Equipamentos!$D$618</f>
        <v>BO-38U:DI-BPMRFFE</v>
      </c>
      <c r="L1486" s="4" t="str">
        <f aca="false">Def_Instancias_Equipamentos!$D$1220</f>
        <v>BO-38U:DI-FMCFastADC</v>
      </c>
      <c r="M1486" s="10" t="s">
        <v>171</v>
      </c>
      <c r="N1486" s="11" t="s">
        <v>172</v>
      </c>
      <c r="O1486" s="9" t="str">
        <f aca="false">Def_Sistemas_Conectores_Cabos!$B$7</f>
        <v>SMA 50-ohm</v>
      </c>
      <c r="P1486" s="4" t="str">
        <f aca="false">Def_Sistemas_Conectores_Cabos!$B$7</f>
        <v>SMA 50-ohm</v>
      </c>
      <c r="Q1486" s="8" t="str">
        <f aca="false">K1486&amp;"/"&amp;M1486&amp;CHAR(10)&amp;L1486&amp;"/"&amp;N1486</f>
        <v>BO-38U:DI-BPMRFFE/TI_OUT
BO-38U:DI-FMCFastADC/IN3</v>
      </c>
      <c r="R1486" s="18" t="n">
        <v>2</v>
      </c>
      <c r="S1486" s="18" t="n">
        <v>2</v>
      </c>
      <c r="T1486" s="15" t="str">
        <f aca="false">Def_Sistemas_Conectores_Cabos!$C$9</f>
        <v>RG316</v>
      </c>
      <c r="U1486" s="11" t="s">
        <v>169</v>
      </c>
      <c r="V1486" s="13"/>
    </row>
    <row r="1487" customFormat="false" ht="15.75" hidden="true" customHeight="true" outlineLevel="0" collapsed="false">
      <c r="A1487" s="4" t="str">
        <f aca="false">Def_Sistemas_Conectores_Cabos!$A$22</f>
        <v>BPM de elétrons</v>
      </c>
      <c r="B1487" s="5" t="str">
        <f aca="false">Datas_Entregas!$A$2</f>
        <v>Booster/LTB</v>
      </c>
      <c r="C1487" s="6" t="n">
        <f aca="false" t="array" ref="C1487:C1487">INDEX(Datas_Entregas!$B$2:$B$100, MATCH(B1487, Datas_Entregas!$A$2:$A$100, 0), 1)</f>
        <v>43266</v>
      </c>
      <c r="D1487" s="5" t="str">
        <f aca="false">Def_Status_Montagem!$A$4</f>
        <v>Comprado / Esperando entrega</v>
      </c>
      <c r="E1487" s="4" t="str">
        <f aca="false">Def_Status_Montagem!$B$4</f>
        <v>Contratada (inclui etiqueta)</v>
      </c>
      <c r="F1487" s="7"/>
      <c r="G1487" s="8"/>
      <c r="H1487" s="7" t="str">
        <f aca="false" t="array" ref="H1487:H1487">INDEX(Def_Instancias_Equipamentos!$E$2:$E$4986, MATCH(K1487, Def_Instancias_Equipamentos!$D$2:$D$4986, 0), 1)</f>
        <v>IA-16RaBPM</v>
      </c>
      <c r="I1487" s="8" t="str">
        <f aca="false" t="array" ref="I1487:I1487">INDEX(Def_Instancias_Equipamentos!$E$2:$E$4986, MATCH(L1487, Def_Instancias_Equipamentos!$D$2:$D$4986, 0), 1)</f>
        <v>IA-16RaBPM</v>
      </c>
      <c r="J1487" s="8" t="str">
        <f aca="false">IF(H1487=I1487, "INTERNO", "EXTERNO")</f>
        <v>INTERNO</v>
      </c>
      <c r="K1487" s="9" t="str">
        <f aca="false">Def_Instancias_Equipamentos!$D$618</f>
        <v>BO-38U:DI-BPMRFFE</v>
      </c>
      <c r="L1487" s="4" t="str">
        <f aca="false">Def_Instancias_Equipamentos!$D$1220</f>
        <v>BO-38U:DI-FMCFastADC</v>
      </c>
      <c r="M1487" s="10" t="s">
        <v>173</v>
      </c>
      <c r="N1487" s="11" t="s">
        <v>174</v>
      </c>
      <c r="O1487" s="9" t="str">
        <f aca="false">Def_Sistemas_Conectores_Cabos!$B$7</f>
        <v>SMA 50-ohm</v>
      </c>
      <c r="P1487" s="4" t="str">
        <f aca="false">Def_Sistemas_Conectores_Cabos!$B$7</f>
        <v>SMA 50-ohm</v>
      </c>
      <c r="Q1487" s="8" t="str">
        <f aca="false">K1487&amp;"/"&amp;M1487&amp;CHAR(10)&amp;L1487&amp;"/"&amp;N1487</f>
        <v>BO-38U:DI-BPMRFFE/BO_OUT
BO-38U:DI-FMCFastADC/IN4</v>
      </c>
      <c r="R1487" s="18" t="n">
        <v>2</v>
      </c>
      <c r="S1487" s="18" t="n">
        <v>2</v>
      </c>
      <c r="T1487" s="15" t="str">
        <f aca="false">Def_Sistemas_Conectores_Cabos!$C$9</f>
        <v>RG316</v>
      </c>
      <c r="U1487" s="11" t="s">
        <v>169</v>
      </c>
      <c r="V1487" s="13"/>
    </row>
    <row r="1488" customFormat="false" ht="15.75" hidden="true" customHeight="true" outlineLevel="0" collapsed="false">
      <c r="A1488" s="4" t="str">
        <f aca="false">Def_Sistemas_Conectores_Cabos!$A$22</f>
        <v>BPM de elétrons</v>
      </c>
      <c r="B1488" s="5" t="str">
        <f aca="false">Datas_Entregas!$A$2</f>
        <v>Booster/LTB</v>
      </c>
      <c r="C1488" s="6" t="n">
        <f aca="false" t="array" ref="C1488:C1488">INDEX(Datas_Entregas!$B$2:$B$100, MATCH(B1488, Datas_Entregas!$A$2:$A$100, 0), 1)</f>
        <v>43266</v>
      </c>
      <c r="D1488" s="5" t="str">
        <f aca="false">Def_Status_Montagem!$A$4</f>
        <v>Comprado / Esperando entrega</v>
      </c>
      <c r="E1488" s="4" t="str">
        <f aca="false">Def_Status_Montagem!$B$4</f>
        <v>Contratada (inclui etiqueta)</v>
      </c>
      <c r="F1488" s="7"/>
      <c r="G1488" s="8"/>
      <c r="H1488" s="7" t="str">
        <f aca="false" t="array" ref="H1488:H1488">INDEX(Def_Instancias_Equipamentos!$E$2:$E$4986, MATCH(K1488, Def_Instancias_Equipamentos!$D$2:$D$4986, 0), 1)</f>
        <v>IA-16RaBPM</v>
      </c>
      <c r="I1488" s="8" t="str">
        <f aca="false" t="array" ref="I1488:I1488">INDEX(Def_Instancias_Equipamentos!$E$2:$E$4986, MATCH(L1488, Def_Instancias_Equipamentos!$D$2:$D$4986, 0), 1)</f>
        <v>IA-16RaBPM</v>
      </c>
      <c r="J1488" s="8" t="str">
        <f aca="false">IF(H1488=I1488, "INTERNO", "EXTERNO")</f>
        <v>INTERNO</v>
      </c>
      <c r="K1488" s="9" t="str">
        <f aca="false">Def_Instancias_Equipamentos!$D$618</f>
        <v>BO-38U:DI-BPMRFFE</v>
      </c>
      <c r="L1488" s="4" t="str">
        <f aca="false">Def_Instancias_Equipamentos!$D$1220</f>
        <v>BO-38U:DI-FMCFastADC</v>
      </c>
      <c r="M1488" s="10" t="s">
        <v>175</v>
      </c>
      <c r="N1488" s="11" t="s">
        <v>176</v>
      </c>
      <c r="O1488" s="9" t="str">
        <f aca="false">Def_Sistemas_Conectores_Cabos!$B$7</f>
        <v>SMA 50-ohm</v>
      </c>
      <c r="P1488" s="4" t="str">
        <f aca="false">Def_Sistemas_Conectores_Cabos!$B$26</f>
        <v>MMCX 50-ohm</v>
      </c>
      <c r="Q1488" s="8" t="str">
        <f aca="false">K1488&amp;"/"&amp;M1488&amp;CHAR(10)&amp;L1488&amp;"/"&amp;N1488</f>
        <v>BO-38U:DI-BPMRFFE/SW_IN
BO-38U:DI-FMCFastADC/TRIG</v>
      </c>
      <c r="R1488" s="18" t="n">
        <v>2</v>
      </c>
      <c r="S1488" s="18" t="n">
        <v>2</v>
      </c>
      <c r="T1488" s="15" t="str">
        <f aca="false">Def_Sistemas_Conectores_Cabos!$C$9</f>
        <v>RG316</v>
      </c>
      <c r="U1488" s="11" t="s">
        <v>169</v>
      </c>
      <c r="V1488" s="13"/>
    </row>
    <row r="1489" customFormat="false" ht="15.75" hidden="true" customHeight="true" outlineLevel="0" collapsed="false">
      <c r="A1489" s="4" t="str">
        <f aca="false">Def_Sistemas_Conectores_Cabos!$A$22</f>
        <v>BPM de elétrons</v>
      </c>
      <c r="B1489" s="5" t="str">
        <f aca="false">Datas_Entregas!$A$2</f>
        <v>Booster/LTB</v>
      </c>
      <c r="C1489" s="6" t="n">
        <f aca="false" t="array" ref="C1489:C1489">INDEX(Datas_Entregas!$B$2:$B$100, MATCH(B1489, Datas_Entregas!$A$2:$A$100, 0), 1)</f>
        <v>43266</v>
      </c>
      <c r="D1489" s="5" t="str">
        <f aca="false">Def_Status_Montagem!$A$4</f>
        <v>Comprado / Esperando entrega</v>
      </c>
      <c r="E1489" s="4" t="str">
        <f aca="false">Def_Status_Montagem!$B$4</f>
        <v>Contratada (inclui etiqueta)</v>
      </c>
      <c r="F1489" s="7"/>
      <c r="G1489" s="8"/>
      <c r="H1489" s="7" t="str">
        <f aca="false" t="array" ref="H1489:H1489">INDEX(Def_Instancias_Equipamentos!$E$2:$E$4986, MATCH(K1489, Def_Instancias_Equipamentos!$D$2:$D$4986, 0), 1)</f>
        <v>IA-16RaBPM</v>
      </c>
      <c r="I1489" s="8" t="str">
        <f aca="false" t="array" ref="I1489:I1489">INDEX(Def_Instancias_Equipamentos!$E$2:$E$4986, MATCH(L1489, Def_Instancias_Equipamentos!$D$2:$D$4986, 0), 1)</f>
        <v>IA-16RaBPM</v>
      </c>
      <c r="J1489" s="8" t="str">
        <f aca="false">IF(H1489=I1489, "INTERNO", "EXTERNO")</f>
        <v>INTERNO</v>
      </c>
      <c r="K1489" s="9" t="str">
        <f aca="false">Def_Instancias_Equipamentos!$D$619</f>
        <v>BO-39U:DI-BPMRFFE</v>
      </c>
      <c r="L1489" s="4" t="str">
        <f aca="false">Def_Instancias_Equipamentos!$D$1221</f>
        <v>BO-39U:DI-FMCFastADC</v>
      </c>
      <c r="M1489" s="10" t="s">
        <v>168</v>
      </c>
      <c r="N1489" s="11" t="s">
        <v>143</v>
      </c>
      <c r="O1489" s="9" t="str">
        <f aca="false">Def_Sistemas_Conectores_Cabos!$B$7</f>
        <v>SMA 50-ohm</v>
      </c>
      <c r="P1489" s="4" t="str">
        <f aca="false">Def_Sistemas_Conectores_Cabos!$B$7</f>
        <v>SMA 50-ohm</v>
      </c>
      <c r="Q1489" s="8" t="str">
        <f aca="false">K1489&amp;"/"&amp;M1489&amp;CHAR(10)&amp;L1489&amp;"/"&amp;N1489</f>
        <v>BO-39U:DI-BPMRFFE/TO_OUT
BO-39U:DI-FMCFastADC/IN1</v>
      </c>
      <c r="R1489" s="18" t="n">
        <v>2</v>
      </c>
      <c r="S1489" s="18" t="n">
        <v>2</v>
      </c>
      <c r="T1489" s="15" t="str">
        <f aca="false">Def_Sistemas_Conectores_Cabos!$C$9</f>
        <v>RG316</v>
      </c>
      <c r="U1489" s="11" t="s">
        <v>169</v>
      </c>
      <c r="V1489" s="13"/>
    </row>
    <row r="1490" customFormat="false" ht="15.75" hidden="true" customHeight="true" outlineLevel="0" collapsed="false">
      <c r="A1490" s="4" t="str">
        <f aca="false">Def_Sistemas_Conectores_Cabos!$A$22</f>
        <v>BPM de elétrons</v>
      </c>
      <c r="B1490" s="5" t="str">
        <f aca="false">Datas_Entregas!$A$2</f>
        <v>Booster/LTB</v>
      </c>
      <c r="C1490" s="6" t="n">
        <f aca="false" t="array" ref="C1490:C1490">INDEX(Datas_Entregas!$B$2:$B$100, MATCH(B1490, Datas_Entregas!$A$2:$A$100, 0), 1)</f>
        <v>43266</v>
      </c>
      <c r="D1490" s="5" t="str">
        <f aca="false">Def_Status_Montagem!$A$4</f>
        <v>Comprado / Esperando entrega</v>
      </c>
      <c r="E1490" s="4" t="str">
        <f aca="false">Def_Status_Montagem!$B$4</f>
        <v>Contratada (inclui etiqueta)</v>
      </c>
      <c r="F1490" s="7"/>
      <c r="G1490" s="8"/>
      <c r="H1490" s="7" t="str">
        <f aca="false" t="array" ref="H1490:H1490">INDEX(Def_Instancias_Equipamentos!$E$2:$E$4986, MATCH(K1490, Def_Instancias_Equipamentos!$D$2:$D$4986, 0), 1)</f>
        <v>IA-16RaBPM</v>
      </c>
      <c r="I1490" s="8" t="str">
        <f aca="false" t="array" ref="I1490:I1490">INDEX(Def_Instancias_Equipamentos!$E$2:$E$4986, MATCH(L1490, Def_Instancias_Equipamentos!$D$2:$D$4986, 0), 1)</f>
        <v>IA-16RaBPM</v>
      </c>
      <c r="J1490" s="8" t="str">
        <f aca="false">IF(H1490=I1490, "INTERNO", "EXTERNO")</f>
        <v>INTERNO</v>
      </c>
      <c r="K1490" s="9" t="str">
        <f aca="false">Def_Instancias_Equipamentos!$D$619</f>
        <v>BO-39U:DI-BPMRFFE</v>
      </c>
      <c r="L1490" s="4" t="str">
        <f aca="false">Def_Instancias_Equipamentos!$D$1221</f>
        <v>BO-39U:DI-FMCFastADC</v>
      </c>
      <c r="M1490" s="10" t="s">
        <v>170</v>
      </c>
      <c r="N1490" s="11" t="s">
        <v>145</v>
      </c>
      <c r="O1490" s="9" t="str">
        <f aca="false">Def_Sistemas_Conectores_Cabos!$B$7</f>
        <v>SMA 50-ohm</v>
      </c>
      <c r="P1490" s="4" t="str">
        <f aca="false">Def_Sistemas_Conectores_Cabos!$B$7</f>
        <v>SMA 50-ohm</v>
      </c>
      <c r="Q1490" s="8" t="str">
        <f aca="false">K1490&amp;"/"&amp;M1490&amp;CHAR(10)&amp;L1490&amp;"/"&amp;N1490</f>
        <v>BO-39U:DI-BPMRFFE/BI_OUT
BO-39U:DI-FMCFastADC/IN2</v>
      </c>
      <c r="R1490" s="18" t="n">
        <v>2</v>
      </c>
      <c r="S1490" s="18" t="n">
        <v>2</v>
      </c>
      <c r="T1490" s="15" t="str">
        <f aca="false">Def_Sistemas_Conectores_Cabos!$C$9</f>
        <v>RG316</v>
      </c>
      <c r="U1490" s="11" t="s">
        <v>169</v>
      </c>
      <c r="V1490" s="13"/>
    </row>
    <row r="1491" customFormat="false" ht="15.75" hidden="true" customHeight="true" outlineLevel="0" collapsed="false">
      <c r="A1491" s="4" t="str">
        <f aca="false">Def_Sistemas_Conectores_Cabos!$A$22</f>
        <v>BPM de elétrons</v>
      </c>
      <c r="B1491" s="5" t="str">
        <f aca="false">Datas_Entregas!$A$2</f>
        <v>Booster/LTB</v>
      </c>
      <c r="C1491" s="6" t="n">
        <f aca="false" t="array" ref="C1491:C1491">INDEX(Datas_Entregas!$B$2:$B$100, MATCH(B1491, Datas_Entregas!$A$2:$A$100, 0), 1)</f>
        <v>43266</v>
      </c>
      <c r="D1491" s="5" t="str">
        <f aca="false">Def_Status_Montagem!$A$4</f>
        <v>Comprado / Esperando entrega</v>
      </c>
      <c r="E1491" s="4" t="str">
        <f aca="false">Def_Status_Montagem!$B$4</f>
        <v>Contratada (inclui etiqueta)</v>
      </c>
      <c r="F1491" s="7"/>
      <c r="G1491" s="8"/>
      <c r="H1491" s="7" t="str">
        <f aca="false" t="array" ref="H1491:H1491">INDEX(Def_Instancias_Equipamentos!$E$2:$E$4986, MATCH(K1491, Def_Instancias_Equipamentos!$D$2:$D$4986, 0), 1)</f>
        <v>IA-16RaBPM</v>
      </c>
      <c r="I1491" s="8" t="str">
        <f aca="false" t="array" ref="I1491:I1491">INDEX(Def_Instancias_Equipamentos!$E$2:$E$4986, MATCH(L1491, Def_Instancias_Equipamentos!$D$2:$D$4986, 0), 1)</f>
        <v>IA-16RaBPM</v>
      </c>
      <c r="J1491" s="8" t="str">
        <f aca="false">IF(H1491=I1491, "INTERNO", "EXTERNO")</f>
        <v>INTERNO</v>
      </c>
      <c r="K1491" s="9" t="str">
        <f aca="false">Def_Instancias_Equipamentos!$D$619</f>
        <v>BO-39U:DI-BPMRFFE</v>
      </c>
      <c r="L1491" s="4" t="str">
        <f aca="false">Def_Instancias_Equipamentos!$D$1221</f>
        <v>BO-39U:DI-FMCFastADC</v>
      </c>
      <c r="M1491" s="10" t="s">
        <v>171</v>
      </c>
      <c r="N1491" s="11" t="s">
        <v>172</v>
      </c>
      <c r="O1491" s="9" t="str">
        <f aca="false">Def_Sistemas_Conectores_Cabos!$B$7</f>
        <v>SMA 50-ohm</v>
      </c>
      <c r="P1491" s="4" t="str">
        <f aca="false">Def_Sistemas_Conectores_Cabos!$B$7</f>
        <v>SMA 50-ohm</v>
      </c>
      <c r="Q1491" s="8" t="str">
        <f aca="false">K1491&amp;"/"&amp;M1491&amp;CHAR(10)&amp;L1491&amp;"/"&amp;N1491</f>
        <v>BO-39U:DI-BPMRFFE/TI_OUT
BO-39U:DI-FMCFastADC/IN3</v>
      </c>
      <c r="R1491" s="18" t="n">
        <v>2</v>
      </c>
      <c r="S1491" s="18" t="n">
        <v>2</v>
      </c>
      <c r="T1491" s="15" t="str">
        <f aca="false">Def_Sistemas_Conectores_Cabos!$C$9</f>
        <v>RG316</v>
      </c>
      <c r="U1491" s="11" t="s">
        <v>169</v>
      </c>
      <c r="V1491" s="13"/>
    </row>
    <row r="1492" customFormat="false" ht="15.75" hidden="true" customHeight="true" outlineLevel="0" collapsed="false">
      <c r="A1492" s="4" t="str">
        <f aca="false">Def_Sistemas_Conectores_Cabos!$A$22</f>
        <v>BPM de elétrons</v>
      </c>
      <c r="B1492" s="5" t="str">
        <f aca="false">Datas_Entregas!$A$2</f>
        <v>Booster/LTB</v>
      </c>
      <c r="C1492" s="6" t="n">
        <f aca="false" t="array" ref="C1492:C1492">INDEX(Datas_Entregas!$B$2:$B$100, MATCH(B1492, Datas_Entregas!$A$2:$A$100, 0), 1)</f>
        <v>43266</v>
      </c>
      <c r="D1492" s="5" t="str">
        <f aca="false">Def_Status_Montagem!$A$4</f>
        <v>Comprado / Esperando entrega</v>
      </c>
      <c r="E1492" s="4" t="str">
        <f aca="false">Def_Status_Montagem!$B$4</f>
        <v>Contratada (inclui etiqueta)</v>
      </c>
      <c r="F1492" s="7"/>
      <c r="G1492" s="8"/>
      <c r="H1492" s="7" t="str">
        <f aca="false" t="array" ref="H1492:H1492">INDEX(Def_Instancias_Equipamentos!$E$2:$E$4986, MATCH(K1492, Def_Instancias_Equipamentos!$D$2:$D$4986, 0), 1)</f>
        <v>IA-16RaBPM</v>
      </c>
      <c r="I1492" s="8" t="str">
        <f aca="false" t="array" ref="I1492:I1492">INDEX(Def_Instancias_Equipamentos!$E$2:$E$4986, MATCH(L1492, Def_Instancias_Equipamentos!$D$2:$D$4986, 0), 1)</f>
        <v>IA-16RaBPM</v>
      </c>
      <c r="J1492" s="8" t="str">
        <f aca="false">IF(H1492=I1492, "INTERNO", "EXTERNO")</f>
        <v>INTERNO</v>
      </c>
      <c r="K1492" s="9" t="str">
        <f aca="false">Def_Instancias_Equipamentos!$D$619</f>
        <v>BO-39U:DI-BPMRFFE</v>
      </c>
      <c r="L1492" s="4" t="str">
        <f aca="false">Def_Instancias_Equipamentos!$D$1221</f>
        <v>BO-39U:DI-FMCFastADC</v>
      </c>
      <c r="M1492" s="10" t="s">
        <v>173</v>
      </c>
      <c r="N1492" s="11" t="s">
        <v>174</v>
      </c>
      <c r="O1492" s="9" t="str">
        <f aca="false">Def_Sistemas_Conectores_Cabos!$B$7</f>
        <v>SMA 50-ohm</v>
      </c>
      <c r="P1492" s="4" t="str">
        <f aca="false">Def_Sistemas_Conectores_Cabos!$B$7</f>
        <v>SMA 50-ohm</v>
      </c>
      <c r="Q1492" s="8" t="str">
        <f aca="false">K1492&amp;"/"&amp;M1492&amp;CHAR(10)&amp;L1492&amp;"/"&amp;N1492</f>
        <v>BO-39U:DI-BPMRFFE/BO_OUT
BO-39U:DI-FMCFastADC/IN4</v>
      </c>
      <c r="R1492" s="18" t="n">
        <v>2</v>
      </c>
      <c r="S1492" s="18" t="n">
        <v>2</v>
      </c>
      <c r="T1492" s="15" t="str">
        <f aca="false">Def_Sistemas_Conectores_Cabos!$C$9</f>
        <v>RG316</v>
      </c>
      <c r="U1492" s="11" t="s">
        <v>169</v>
      </c>
      <c r="V1492" s="13"/>
    </row>
    <row r="1493" customFormat="false" ht="15.75" hidden="true" customHeight="true" outlineLevel="0" collapsed="false">
      <c r="A1493" s="4" t="str">
        <f aca="false">Def_Sistemas_Conectores_Cabos!$A$22</f>
        <v>BPM de elétrons</v>
      </c>
      <c r="B1493" s="5" t="str">
        <f aca="false">Datas_Entregas!$A$2</f>
        <v>Booster/LTB</v>
      </c>
      <c r="C1493" s="6" t="n">
        <f aca="false" t="array" ref="C1493:C1493">INDEX(Datas_Entregas!$B$2:$B$100, MATCH(B1493, Datas_Entregas!$A$2:$A$100, 0), 1)</f>
        <v>43266</v>
      </c>
      <c r="D1493" s="5" t="str">
        <f aca="false">Def_Status_Montagem!$A$4</f>
        <v>Comprado / Esperando entrega</v>
      </c>
      <c r="E1493" s="4" t="str">
        <f aca="false">Def_Status_Montagem!$B$4</f>
        <v>Contratada (inclui etiqueta)</v>
      </c>
      <c r="F1493" s="7"/>
      <c r="G1493" s="8"/>
      <c r="H1493" s="7" t="str">
        <f aca="false" t="array" ref="H1493:H1493">INDEX(Def_Instancias_Equipamentos!$E$2:$E$4986, MATCH(K1493, Def_Instancias_Equipamentos!$D$2:$D$4986, 0), 1)</f>
        <v>IA-16RaBPM</v>
      </c>
      <c r="I1493" s="8" t="str">
        <f aca="false" t="array" ref="I1493:I1493">INDEX(Def_Instancias_Equipamentos!$E$2:$E$4986, MATCH(L1493, Def_Instancias_Equipamentos!$D$2:$D$4986, 0), 1)</f>
        <v>IA-16RaBPM</v>
      </c>
      <c r="J1493" s="8" t="str">
        <f aca="false">IF(H1493=I1493, "INTERNO", "EXTERNO")</f>
        <v>INTERNO</v>
      </c>
      <c r="K1493" s="9" t="str">
        <f aca="false">Def_Instancias_Equipamentos!$D$619</f>
        <v>BO-39U:DI-BPMRFFE</v>
      </c>
      <c r="L1493" s="4" t="str">
        <f aca="false">Def_Instancias_Equipamentos!$D$1221</f>
        <v>BO-39U:DI-FMCFastADC</v>
      </c>
      <c r="M1493" s="10" t="s">
        <v>175</v>
      </c>
      <c r="N1493" s="11" t="s">
        <v>176</v>
      </c>
      <c r="O1493" s="9" t="str">
        <f aca="false">Def_Sistemas_Conectores_Cabos!$B$7</f>
        <v>SMA 50-ohm</v>
      </c>
      <c r="P1493" s="4" t="str">
        <f aca="false">Def_Sistemas_Conectores_Cabos!$B$26</f>
        <v>MMCX 50-ohm</v>
      </c>
      <c r="Q1493" s="8" t="str">
        <f aca="false">K1493&amp;"/"&amp;M1493&amp;CHAR(10)&amp;L1493&amp;"/"&amp;N1493</f>
        <v>BO-39U:DI-BPMRFFE/SW_IN
BO-39U:DI-FMCFastADC/TRIG</v>
      </c>
      <c r="R1493" s="18" t="n">
        <v>2</v>
      </c>
      <c r="S1493" s="18" t="n">
        <v>2</v>
      </c>
      <c r="T1493" s="15" t="str">
        <f aca="false">Def_Sistemas_Conectores_Cabos!$C$9</f>
        <v>RG316</v>
      </c>
      <c r="U1493" s="11" t="s">
        <v>169</v>
      </c>
      <c r="V1493" s="13"/>
    </row>
    <row r="1494" customFormat="false" ht="15.75" hidden="true" customHeight="true" outlineLevel="0" collapsed="false">
      <c r="A1494" s="4" t="str">
        <f aca="false">Def_Sistemas_Conectores_Cabos!$A$22</f>
        <v>BPM de elétrons</v>
      </c>
      <c r="B1494" s="5" t="str">
        <f aca="false">Datas_Entregas!$A$2</f>
        <v>Booster/LTB</v>
      </c>
      <c r="C1494" s="6" t="n">
        <f aca="false" t="array" ref="C1494:C1494">INDEX(Datas_Entregas!$B$2:$B$100, MATCH(B1494, Datas_Entregas!$A$2:$A$100, 0), 1)</f>
        <v>43266</v>
      </c>
      <c r="D1494" s="5" t="str">
        <f aca="false">Def_Status_Montagem!$A$4</f>
        <v>Comprado / Esperando entrega</v>
      </c>
      <c r="E1494" s="4" t="str">
        <f aca="false">Def_Status_Montagem!$B$4</f>
        <v>Contratada (inclui etiqueta)</v>
      </c>
      <c r="F1494" s="7"/>
      <c r="G1494" s="8"/>
      <c r="H1494" s="7" t="str">
        <f aca="false" t="array" ref="H1494:H1494">INDEX(Def_Instancias_Equipamentos!$E$2:$E$4986, MATCH(K1494, Def_Instancias_Equipamentos!$D$2:$D$4986, 0), 1)</f>
        <v>IA-16RaBPM</v>
      </c>
      <c r="I1494" s="8" t="str">
        <f aca="false" t="array" ref="I1494:I1494">INDEX(Def_Instancias_Equipamentos!$E$2:$E$4986, MATCH(L1494, Def_Instancias_Equipamentos!$D$2:$D$4986, 0), 1)</f>
        <v>IA-16RaBPM</v>
      </c>
      <c r="J1494" s="8" t="str">
        <f aca="false">IF(H1494=I1494, "INTERNO", "EXTERNO")</f>
        <v>INTERNO</v>
      </c>
      <c r="K1494" s="9" t="str">
        <f aca="false">Def_Instancias_Equipamentos!$D$620</f>
        <v>BO-40U:DI-BPMRFFE</v>
      </c>
      <c r="L1494" s="4" t="str">
        <f aca="false">Def_Instancias_Equipamentos!$D$1222</f>
        <v>BO-40U:DI-FMCFastADC</v>
      </c>
      <c r="M1494" s="10" t="s">
        <v>168</v>
      </c>
      <c r="N1494" s="11" t="s">
        <v>143</v>
      </c>
      <c r="O1494" s="9" t="str">
        <f aca="false">Def_Sistemas_Conectores_Cabos!$B$7</f>
        <v>SMA 50-ohm</v>
      </c>
      <c r="P1494" s="4" t="str">
        <f aca="false">Def_Sistemas_Conectores_Cabos!$B$7</f>
        <v>SMA 50-ohm</v>
      </c>
      <c r="Q1494" s="8" t="str">
        <f aca="false">K1494&amp;"/"&amp;M1494&amp;CHAR(10)&amp;L1494&amp;"/"&amp;N1494</f>
        <v>BO-40U:DI-BPMRFFE/TO_OUT
BO-40U:DI-FMCFastADC/IN1</v>
      </c>
      <c r="R1494" s="18" t="n">
        <v>2</v>
      </c>
      <c r="S1494" s="18" t="n">
        <v>2</v>
      </c>
      <c r="T1494" s="15" t="str">
        <f aca="false">Def_Sistemas_Conectores_Cabos!$C$9</f>
        <v>RG316</v>
      </c>
      <c r="U1494" s="11" t="s">
        <v>169</v>
      </c>
      <c r="V1494" s="13"/>
    </row>
    <row r="1495" customFormat="false" ht="15.75" hidden="true" customHeight="true" outlineLevel="0" collapsed="false">
      <c r="A1495" s="4" t="str">
        <f aca="false">Def_Sistemas_Conectores_Cabos!$A$22</f>
        <v>BPM de elétrons</v>
      </c>
      <c r="B1495" s="5" t="str">
        <f aca="false">Datas_Entregas!$A$2</f>
        <v>Booster/LTB</v>
      </c>
      <c r="C1495" s="6" t="n">
        <f aca="false" t="array" ref="C1495:C1495">INDEX(Datas_Entregas!$B$2:$B$100, MATCH(B1495, Datas_Entregas!$A$2:$A$100, 0), 1)</f>
        <v>43266</v>
      </c>
      <c r="D1495" s="5" t="str">
        <f aca="false">Def_Status_Montagem!$A$4</f>
        <v>Comprado / Esperando entrega</v>
      </c>
      <c r="E1495" s="4" t="str">
        <f aca="false">Def_Status_Montagem!$B$4</f>
        <v>Contratada (inclui etiqueta)</v>
      </c>
      <c r="F1495" s="7"/>
      <c r="G1495" s="8"/>
      <c r="H1495" s="7" t="str">
        <f aca="false" t="array" ref="H1495:H1495">INDEX(Def_Instancias_Equipamentos!$E$2:$E$4986, MATCH(K1495, Def_Instancias_Equipamentos!$D$2:$D$4986, 0), 1)</f>
        <v>IA-16RaBPM</v>
      </c>
      <c r="I1495" s="8" t="str">
        <f aca="false" t="array" ref="I1495:I1495">INDEX(Def_Instancias_Equipamentos!$E$2:$E$4986, MATCH(L1495, Def_Instancias_Equipamentos!$D$2:$D$4986, 0), 1)</f>
        <v>IA-16RaBPM</v>
      </c>
      <c r="J1495" s="8" t="str">
        <f aca="false">IF(H1495=I1495, "INTERNO", "EXTERNO")</f>
        <v>INTERNO</v>
      </c>
      <c r="K1495" s="9" t="str">
        <f aca="false">Def_Instancias_Equipamentos!$D$620</f>
        <v>BO-40U:DI-BPMRFFE</v>
      </c>
      <c r="L1495" s="4" t="str">
        <f aca="false">Def_Instancias_Equipamentos!$D$1222</f>
        <v>BO-40U:DI-FMCFastADC</v>
      </c>
      <c r="M1495" s="10" t="s">
        <v>170</v>
      </c>
      <c r="N1495" s="11" t="s">
        <v>145</v>
      </c>
      <c r="O1495" s="9" t="str">
        <f aca="false">Def_Sistemas_Conectores_Cabos!$B$7</f>
        <v>SMA 50-ohm</v>
      </c>
      <c r="P1495" s="4" t="str">
        <f aca="false">Def_Sistemas_Conectores_Cabos!$B$7</f>
        <v>SMA 50-ohm</v>
      </c>
      <c r="Q1495" s="8" t="str">
        <f aca="false">K1495&amp;"/"&amp;M1495&amp;CHAR(10)&amp;L1495&amp;"/"&amp;N1495</f>
        <v>BO-40U:DI-BPMRFFE/BI_OUT
BO-40U:DI-FMCFastADC/IN2</v>
      </c>
      <c r="R1495" s="18" t="n">
        <v>2</v>
      </c>
      <c r="S1495" s="18" t="n">
        <v>2</v>
      </c>
      <c r="T1495" s="15" t="str">
        <f aca="false">Def_Sistemas_Conectores_Cabos!$C$9</f>
        <v>RG316</v>
      </c>
      <c r="U1495" s="11" t="s">
        <v>169</v>
      </c>
      <c r="V1495" s="13"/>
    </row>
    <row r="1496" customFormat="false" ht="15.75" hidden="true" customHeight="true" outlineLevel="0" collapsed="false">
      <c r="A1496" s="4" t="str">
        <f aca="false">Def_Sistemas_Conectores_Cabos!$A$22</f>
        <v>BPM de elétrons</v>
      </c>
      <c r="B1496" s="5" t="str">
        <f aca="false">Datas_Entregas!$A$2</f>
        <v>Booster/LTB</v>
      </c>
      <c r="C1496" s="6" t="n">
        <f aca="false" t="array" ref="C1496:C1496">INDEX(Datas_Entregas!$B$2:$B$100, MATCH(B1496, Datas_Entregas!$A$2:$A$100, 0), 1)</f>
        <v>43266</v>
      </c>
      <c r="D1496" s="5" t="str">
        <f aca="false">Def_Status_Montagem!$A$4</f>
        <v>Comprado / Esperando entrega</v>
      </c>
      <c r="E1496" s="4" t="str">
        <f aca="false">Def_Status_Montagem!$B$4</f>
        <v>Contratada (inclui etiqueta)</v>
      </c>
      <c r="F1496" s="7"/>
      <c r="G1496" s="8"/>
      <c r="H1496" s="7" t="str">
        <f aca="false" t="array" ref="H1496:H1496">INDEX(Def_Instancias_Equipamentos!$E$2:$E$4986, MATCH(K1496, Def_Instancias_Equipamentos!$D$2:$D$4986, 0), 1)</f>
        <v>IA-16RaBPM</v>
      </c>
      <c r="I1496" s="8" t="str">
        <f aca="false" t="array" ref="I1496:I1496">INDEX(Def_Instancias_Equipamentos!$E$2:$E$4986, MATCH(L1496, Def_Instancias_Equipamentos!$D$2:$D$4986, 0), 1)</f>
        <v>IA-16RaBPM</v>
      </c>
      <c r="J1496" s="8" t="str">
        <f aca="false">IF(H1496=I1496, "INTERNO", "EXTERNO")</f>
        <v>INTERNO</v>
      </c>
      <c r="K1496" s="9" t="str">
        <f aca="false">Def_Instancias_Equipamentos!$D$620</f>
        <v>BO-40U:DI-BPMRFFE</v>
      </c>
      <c r="L1496" s="4" t="str">
        <f aca="false">Def_Instancias_Equipamentos!$D$1222</f>
        <v>BO-40U:DI-FMCFastADC</v>
      </c>
      <c r="M1496" s="10" t="s">
        <v>171</v>
      </c>
      <c r="N1496" s="11" t="s">
        <v>172</v>
      </c>
      <c r="O1496" s="9" t="str">
        <f aca="false">Def_Sistemas_Conectores_Cabos!$B$7</f>
        <v>SMA 50-ohm</v>
      </c>
      <c r="P1496" s="4" t="str">
        <f aca="false">Def_Sistemas_Conectores_Cabos!$B$7</f>
        <v>SMA 50-ohm</v>
      </c>
      <c r="Q1496" s="8" t="str">
        <f aca="false">K1496&amp;"/"&amp;M1496&amp;CHAR(10)&amp;L1496&amp;"/"&amp;N1496</f>
        <v>BO-40U:DI-BPMRFFE/TI_OUT
BO-40U:DI-FMCFastADC/IN3</v>
      </c>
      <c r="R1496" s="18" t="n">
        <v>2</v>
      </c>
      <c r="S1496" s="18" t="n">
        <v>2</v>
      </c>
      <c r="T1496" s="15" t="str">
        <f aca="false">Def_Sistemas_Conectores_Cabos!$C$9</f>
        <v>RG316</v>
      </c>
      <c r="U1496" s="11" t="s">
        <v>169</v>
      </c>
      <c r="V1496" s="13"/>
    </row>
    <row r="1497" customFormat="false" ht="15.75" hidden="true" customHeight="true" outlineLevel="0" collapsed="false">
      <c r="A1497" s="4" t="str">
        <f aca="false">Def_Sistemas_Conectores_Cabos!$A$22</f>
        <v>BPM de elétrons</v>
      </c>
      <c r="B1497" s="5" t="str">
        <f aca="false">Datas_Entregas!$A$2</f>
        <v>Booster/LTB</v>
      </c>
      <c r="C1497" s="6" t="n">
        <f aca="false" t="array" ref="C1497:C1497">INDEX(Datas_Entregas!$B$2:$B$100, MATCH(B1497, Datas_Entregas!$A$2:$A$100, 0), 1)</f>
        <v>43266</v>
      </c>
      <c r="D1497" s="5" t="str">
        <f aca="false">Def_Status_Montagem!$A$4</f>
        <v>Comprado / Esperando entrega</v>
      </c>
      <c r="E1497" s="4" t="str">
        <f aca="false">Def_Status_Montagem!$B$4</f>
        <v>Contratada (inclui etiqueta)</v>
      </c>
      <c r="F1497" s="7"/>
      <c r="G1497" s="8"/>
      <c r="H1497" s="7" t="str">
        <f aca="false" t="array" ref="H1497:H1497">INDEX(Def_Instancias_Equipamentos!$E$2:$E$4986, MATCH(K1497, Def_Instancias_Equipamentos!$D$2:$D$4986, 0), 1)</f>
        <v>IA-16RaBPM</v>
      </c>
      <c r="I1497" s="8" t="str">
        <f aca="false" t="array" ref="I1497:I1497">INDEX(Def_Instancias_Equipamentos!$E$2:$E$4986, MATCH(L1497, Def_Instancias_Equipamentos!$D$2:$D$4986, 0), 1)</f>
        <v>IA-16RaBPM</v>
      </c>
      <c r="J1497" s="8" t="str">
        <f aca="false">IF(H1497=I1497, "INTERNO", "EXTERNO")</f>
        <v>INTERNO</v>
      </c>
      <c r="K1497" s="9" t="str">
        <f aca="false">Def_Instancias_Equipamentos!$D$620</f>
        <v>BO-40U:DI-BPMRFFE</v>
      </c>
      <c r="L1497" s="4" t="str">
        <f aca="false">Def_Instancias_Equipamentos!$D$1222</f>
        <v>BO-40U:DI-FMCFastADC</v>
      </c>
      <c r="M1497" s="10" t="s">
        <v>173</v>
      </c>
      <c r="N1497" s="11" t="s">
        <v>174</v>
      </c>
      <c r="O1497" s="9" t="str">
        <f aca="false">Def_Sistemas_Conectores_Cabos!$B$7</f>
        <v>SMA 50-ohm</v>
      </c>
      <c r="P1497" s="4" t="str">
        <f aca="false">Def_Sistemas_Conectores_Cabos!$B$7</f>
        <v>SMA 50-ohm</v>
      </c>
      <c r="Q1497" s="8" t="str">
        <f aca="false">K1497&amp;"/"&amp;M1497&amp;CHAR(10)&amp;L1497&amp;"/"&amp;N1497</f>
        <v>BO-40U:DI-BPMRFFE/BO_OUT
BO-40U:DI-FMCFastADC/IN4</v>
      </c>
      <c r="R1497" s="18" t="n">
        <v>2</v>
      </c>
      <c r="S1497" s="18" t="n">
        <v>2</v>
      </c>
      <c r="T1497" s="15" t="str">
        <f aca="false">Def_Sistemas_Conectores_Cabos!$C$9</f>
        <v>RG316</v>
      </c>
      <c r="U1497" s="11" t="s">
        <v>169</v>
      </c>
      <c r="V1497" s="13"/>
    </row>
    <row r="1498" customFormat="false" ht="15.75" hidden="true" customHeight="true" outlineLevel="0" collapsed="false">
      <c r="A1498" s="4" t="str">
        <f aca="false">Def_Sistemas_Conectores_Cabos!$A$22</f>
        <v>BPM de elétrons</v>
      </c>
      <c r="B1498" s="5" t="str">
        <f aca="false">Datas_Entregas!$A$2</f>
        <v>Booster/LTB</v>
      </c>
      <c r="C1498" s="6" t="n">
        <f aca="false" t="array" ref="C1498:C1498">INDEX(Datas_Entregas!$B$2:$B$100, MATCH(B1498, Datas_Entregas!$A$2:$A$100, 0), 1)</f>
        <v>43266</v>
      </c>
      <c r="D1498" s="5" t="str">
        <f aca="false">Def_Status_Montagem!$A$4</f>
        <v>Comprado / Esperando entrega</v>
      </c>
      <c r="E1498" s="4" t="str">
        <f aca="false">Def_Status_Montagem!$B$4</f>
        <v>Contratada (inclui etiqueta)</v>
      </c>
      <c r="F1498" s="7"/>
      <c r="G1498" s="8"/>
      <c r="H1498" s="7" t="str">
        <f aca="false" t="array" ref="H1498:H1498">INDEX(Def_Instancias_Equipamentos!$E$2:$E$4986, MATCH(K1498, Def_Instancias_Equipamentos!$D$2:$D$4986, 0), 1)</f>
        <v>IA-16RaBPM</v>
      </c>
      <c r="I1498" s="8" t="str">
        <f aca="false" t="array" ref="I1498:I1498">INDEX(Def_Instancias_Equipamentos!$E$2:$E$4986, MATCH(L1498, Def_Instancias_Equipamentos!$D$2:$D$4986, 0), 1)</f>
        <v>IA-16RaBPM</v>
      </c>
      <c r="J1498" s="8" t="str">
        <f aca="false">IF(H1498=I1498, "INTERNO", "EXTERNO")</f>
        <v>INTERNO</v>
      </c>
      <c r="K1498" s="9" t="str">
        <f aca="false">Def_Instancias_Equipamentos!$D$620</f>
        <v>BO-40U:DI-BPMRFFE</v>
      </c>
      <c r="L1498" s="4" t="str">
        <f aca="false">Def_Instancias_Equipamentos!$D$1222</f>
        <v>BO-40U:DI-FMCFastADC</v>
      </c>
      <c r="M1498" s="10" t="s">
        <v>175</v>
      </c>
      <c r="N1498" s="11" t="s">
        <v>176</v>
      </c>
      <c r="O1498" s="9" t="str">
        <f aca="false">Def_Sistemas_Conectores_Cabos!$B$7</f>
        <v>SMA 50-ohm</v>
      </c>
      <c r="P1498" s="4" t="str">
        <f aca="false">Def_Sistemas_Conectores_Cabos!$B$26</f>
        <v>MMCX 50-ohm</v>
      </c>
      <c r="Q1498" s="8" t="str">
        <f aca="false">K1498&amp;"/"&amp;M1498&amp;CHAR(10)&amp;L1498&amp;"/"&amp;N1498</f>
        <v>BO-40U:DI-BPMRFFE/SW_IN
BO-40U:DI-FMCFastADC/TRIG</v>
      </c>
      <c r="R1498" s="18" t="n">
        <v>2</v>
      </c>
      <c r="S1498" s="18" t="n">
        <v>2</v>
      </c>
      <c r="T1498" s="15" t="str">
        <f aca="false">Def_Sistemas_Conectores_Cabos!$C$9</f>
        <v>RG316</v>
      </c>
      <c r="U1498" s="11" t="s">
        <v>169</v>
      </c>
      <c r="V1498" s="13"/>
    </row>
    <row r="1499" customFormat="false" ht="15.75" hidden="true" customHeight="true" outlineLevel="0" collapsed="false">
      <c r="A1499" s="4" t="str">
        <f aca="false">Def_Sistemas_Conectores_Cabos!$A$22</f>
        <v>BPM de elétrons</v>
      </c>
      <c r="B1499" s="5" t="str">
        <f aca="false">Datas_Entregas!$A$2</f>
        <v>Booster/LTB</v>
      </c>
      <c r="C1499" s="6" t="n">
        <f aca="false" t="array" ref="C1499:C1499">INDEX(Datas_Entregas!$B$2:$B$100, MATCH(B1499, Datas_Entregas!$A$2:$A$100, 0), 1)</f>
        <v>43266</v>
      </c>
      <c r="D1499" s="5" t="str">
        <f aca="false">Def_Status_Montagem!$A$4</f>
        <v>Comprado / Esperando entrega</v>
      </c>
      <c r="E1499" s="4" t="str">
        <f aca="false">Def_Status_Montagem!$B$4</f>
        <v>Contratada (inclui etiqueta)</v>
      </c>
      <c r="F1499" s="7"/>
      <c r="G1499" s="8"/>
      <c r="H1499" s="7" t="str">
        <f aca="false" t="array" ref="H1499:H1499">INDEX(Def_Instancias_Equipamentos!$E$2:$E$4986, MATCH(K1499, Def_Instancias_Equipamentos!$D$2:$D$4986, 0), 1)</f>
        <v>IA-17RaBPM</v>
      </c>
      <c r="I1499" s="8" t="str">
        <f aca="false" t="array" ref="I1499:I1499">INDEX(Def_Instancias_Equipamentos!$E$2:$E$4986, MATCH(L1499, Def_Instancias_Equipamentos!$D$2:$D$4986, 0), 1)</f>
        <v>IA-17RaBPM</v>
      </c>
      <c r="J1499" s="8" t="str">
        <f aca="false">IF(H1499=I1499, "INTERNO", "EXTERNO")</f>
        <v>INTERNO</v>
      </c>
      <c r="K1499" s="9" t="str">
        <f aca="false">Def_Instancias_Equipamentos!$D$621</f>
        <v>BO-41U:DI-BPMRFFE</v>
      </c>
      <c r="L1499" s="4" t="str">
        <f aca="false">Def_Instancias_Equipamentos!$D$1223</f>
        <v>BO-41U:DI-FMCFastADC</v>
      </c>
      <c r="M1499" s="10" t="s">
        <v>168</v>
      </c>
      <c r="N1499" s="11" t="s">
        <v>143</v>
      </c>
      <c r="O1499" s="9" t="str">
        <f aca="false">Def_Sistemas_Conectores_Cabos!$B$7</f>
        <v>SMA 50-ohm</v>
      </c>
      <c r="P1499" s="4" t="str">
        <f aca="false">Def_Sistemas_Conectores_Cabos!$B$7</f>
        <v>SMA 50-ohm</v>
      </c>
      <c r="Q1499" s="8" t="str">
        <f aca="false">K1499&amp;"/"&amp;M1499&amp;CHAR(10)&amp;L1499&amp;"/"&amp;N1499</f>
        <v>BO-41U:DI-BPMRFFE/TO_OUT
BO-41U:DI-FMCFastADC/IN1</v>
      </c>
      <c r="R1499" s="18" t="n">
        <v>2</v>
      </c>
      <c r="S1499" s="18" t="n">
        <v>2</v>
      </c>
      <c r="T1499" s="15" t="str">
        <f aca="false">Def_Sistemas_Conectores_Cabos!$C$9</f>
        <v>RG316</v>
      </c>
      <c r="U1499" s="11" t="s">
        <v>169</v>
      </c>
      <c r="V1499" s="13"/>
    </row>
    <row r="1500" customFormat="false" ht="15.75" hidden="true" customHeight="true" outlineLevel="0" collapsed="false">
      <c r="A1500" s="4" t="str">
        <f aca="false">Def_Sistemas_Conectores_Cabos!$A$22</f>
        <v>BPM de elétrons</v>
      </c>
      <c r="B1500" s="5" t="str">
        <f aca="false">Datas_Entregas!$A$2</f>
        <v>Booster/LTB</v>
      </c>
      <c r="C1500" s="6" t="n">
        <f aca="false" t="array" ref="C1500:C1500">INDEX(Datas_Entregas!$B$2:$B$100, MATCH(B1500, Datas_Entregas!$A$2:$A$100, 0), 1)</f>
        <v>43266</v>
      </c>
      <c r="D1500" s="5" t="str">
        <f aca="false">Def_Status_Montagem!$A$4</f>
        <v>Comprado / Esperando entrega</v>
      </c>
      <c r="E1500" s="4" t="str">
        <f aca="false">Def_Status_Montagem!$B$4</f>
        <v>Contratada (inclui etiqueta)</v>
      </c>
      <c r="F1500" s="7"/>
      <c r="G1500" s="8"/>
      <c r="H1500" s="7" t="str">
        <f aca="false" t="array" ref="H1500:H1500">INDEX(Def_Instancias_Equipamentos!$E$2:$E$4986, MATCH(K1500, Def_Instancias_Equipamentos!$D$2:$D$4986, 0), 1)</f>
        <v>IA-17RaBPM</v>
      </c>
      <c r="I1500" s="8" t="str">
        <f aca="false" t="array" ref="I1500:I1500">INDEX(Def_Instancias_Equipamentos!$E$2:$E$4986, MATCH(L1500, Def_Instancias_Equipamentos!$D$2:$D$4986, 0), 1)</f>
        <v>IA-17RaBPM</v>
      </c>
      <c r="J1500" s="8" t="str">
        <f aca="false">IF(H1500=I1500, "INTERNO", "EXTERNO")</f>
        <v>INTERNO</v>
      </c>
      <c r="K1500" s="9" t="str">
        <f aca="false">Def_Instancias_Equipamentos!$D$621</f>
        <v>BO-41U:DI-BPMRFFE</v>
      </c>
      <c r="L1500" s="4" t="str">
        <f aca="false">Def_Instancias_Equipamentos!$D$1223</f>
        <v>BO-41U:DI-FMCFastADC</v>
      </c>
      <c r="M1500" s="10" t="s">
        <v>170</v>
      </c>
      <c r="N1500" s="11" t="s">
        <v>145</v>
      </c>
      <c r="O1500" s="9" t="str">
        <f aca="false">Def_Sistemas_Conectores_Cabos!$B$7</f>
        <v>SMA 50-ohm</v>
      </c>
      <c r="P1500" s="4" t="str">
        <f aca="false">Def_Sistemas_Conectores_Cabos!$B$7</f>
        <v>SMA 50-ohm</v>
      </c>
      <c r="Q1500" s="8" t="str">
        <f aca="false">K1500&amp;"/"&amp;M1500&amp;CHAR(10)&amp;L1500&amp;"/"&amp;N1500</f>
        <v>BO-41U:DI-BPMRFFE/BI_OUT
BO-41U:DI-FMCFastADC/IN2</v>
      </c>
      <c r="R1500" s="18" t="n">
        <v>2</v>
      </c>
      <c r="S1500" s="18" t="n">
        <v>2</v>
      </c>
      <c r="T1500" s="15" t="str">
        <f aca="false">Def_Sistemas_Conectores_Cabos!$C$9</f>
        <v>RG316</v>
      </c>
      <c r="U1500" s="11" t="s">
        <v>169</v>
      </c>
      <c r="V1500" s="13"/>
    </row>
    <row r="1501" customFormat="false" ht="15.75" hidden="true" customHeight="true" outlineLevel="0" collapsed="false">
      <c r="A1501" s="4" t="str">
        <f aca="false">Def_Sistemas_Conectores_Cabos!$A$22</f>
        <v>BPM de elétrons</v>
      </c>
      <c r="B1501" s="5" t="str">
        <f aca="false">Datas_Entregas!$A$2</f>
        <v>Booster/LTB</v>
      </c>
      <c r="C1501" s="6" t="n">
        <f aca="false" t="array" ref="C1501:C1501">INDEX(Datas_Entregas!$B$2:$B$100, MATCH(B1501, Datas_Entregas!$A$2:$A$100, 0), 1)</f>
        <v>43266</v>
      </c>
      <c r="D1501" s="5" t="str">
        <f aca="false">Def_Status_Montagem!$A$4</f>
        <v>Comprado / Esperando entrega</v>
      </c>
      <c r="E1501" s="4" t="str">
        <f aca="false">Def_Status_Montagem!$B$4</f>
        <v>Contratada (inclui etiqueta)</v>
      </c>
      <c r="F1501" s="7"/>
      <c r="G1501" s="8"/>
      <c r="H1501" s="7" t="str">
        <f aca="false" t="array" ref="H1501:H1501">INDEX(Def_Instancias_Equipamentos!$E$2:$E$4986, MATCH(K1501, Def_Instancias_Equipamentos!$D$2:$D$4986, 0), 1)</f>
        <v>IA-17RaBPM</v>
      </c>
      <c r="I1501" s="8" t="str">
        <f aca="false" t="array" ref="I1501:I1501">INDEX(Def_Instancias_Equipamentos!$E$2:$E$4986, MATCH(L1501, Def_Instancias_Equipamentos!$D$2:$D$4986, 0), 1)</f>
        <v>IA-17RaBPM</v>
      </c>
      <c r="J1501" s="8" t="str">
        <f aca="false">IF(H1501=I1501, "INTERNO", "EXTERNO")</f>
        <v>INTERNO</v>
      </c>
      <c r="K1501" s="9" t="str">
        <f aca="false">Def_Instancias_Equipamentos!$D$621</f>
        <v>BO-41U:DI-BPMRFFE</v>
      </c>
      <c r="L1501" s="4" t="str">
        <f aca="false">Def_Instancias_Equipamentos!$D$1223</f>
        <v>BO-41U:DI-FMCFastADC</v>
      </c>
      <c r="M1501" s="10" t="s">
        <v>171</v>
      </c>
      <c r="N1501" s="11" t="s">
        <v>172</v>
      </c>
      <c r="O1501" s="9" t="str">
        <f aca="false">Def_Sistemas_Conectores_Cabos!$B$7</f>
        <v>SMA 50-ohm</v>
      </c>
      <c r="P1501" s="4" t="str">
        <f aca="false">Def_Sistemas_Conectores_Cabos!$B$7</f>
        <v>SMA 50-ohm</v>
      </c>
      <c r="Q1501" s="8" t="str">
        <f aca="false">K1501&amp;"/"&amp;M1501&amp;CHAR(10)&amp;L1501&amp;"/"&amp;N1501</f>
        <v>BO-41U:DI-BPMRFFE/TI_OUT
BO-41U:DI-FMCFastADC/IN3</v>
      </c>
      <c r="R1501" s="18" t="n">
        <v>2</v>
      </c>
      <c r="S1501" s="18" t="n">
        <v>2</v>
      </c>
      <c r="T1501" s="15" t="str">
        <f aca="false">Def_Sistemas_Conectores_Cabos!$C$9</f>
        <v>RG316</v>
      </c>
      <c r="U1501" s="11" t="s">
        <v>169</v>
      </c>
      <c r="V1501" s="13"/>
    </row>
    <row r="1502" customFormat="false" ht="15.75" hidden="true" customHeight="true" outlineLevel="0" collapsed="false">
      <c r="A1502" s="4" t="str">
        <f aca="false">Def_Sistemas_Conectores_Cabos!$A$22</f>
        <v>BPM de elétrons</v>
      </c>
      <c r="B1502" s="5" t="str">
        <f aca="false">Datas_Entregas!$A$2</f>
        <v>Booster/LTB</v>
      </c>
      <c r="C1502" s="6" t="n">
        <f aca="false" t="array" ref="C1502:C1502">INDEX(Datas_Entregas!$B$2:$B$100, MATCH(B1502, Datas_Entregas!$A$2:$A$100, 0), 1)</f>
        <v>43266</v>
      </c>
      <c r="D1502" s="5" t="str">
        <f aca="false">Def_Status_Montagem!$A$4</f>
        <v>Comprado / Esperando entrega</v>
      </c>
      <c r="E1502" s="4" t="str">
        <f aca="false">Def_Status_Montagem!$B$4</f>
        <v>Contratada (inclui etiqueta)</v>
      </c>
      <c r="F1502" s="7"/>
      <c r="G1502" s="8"/>
      <c r="H1502" s="7" t="str">
        <f aca="false" t="array" ref="H1502:H1502">INDEX(Def_Instancias_Equipamentos!$E$2:$E$4986, MATCH(K1502, Def_Instancias_Equipamentos!$D$2:$D$4986, 0), 1)</f>
        <v>IA-17RaBPM</v>
      </c>
      <c r="I1502" s="8" t="str">
        <f aca="false" t="array" ref="I1502:I1502">INDEX(Def_Instancias_Equipamentos!$E$2:$E$4986, MATCH(L1502, Def_Instancias_Equipamentos!$D$2:$D$4986, 0), 1)</f>
        <v>IA-17RaBPM</v>
      </c>
      <c r="J1502" s="8" t="str">
        <f aca="false">IF(H1502=I1502, "INTERNO", "EXTERNO")</f>
        <v>INTERNO</v>
      </c>
      <c r="K1502" s="9" t="str">
        <f aca="false">Def_Instancias_Equipamentos!$D$621</f>
        <v>BO-41U:DI-BPMRFFE</v>
      </c>
      <c r="L1502" s="4" t="str">
        <f aca="false">Def_Instancias_Equipamentos!$D$1223</f>
        <v>BO-41U:DI-FMCFastADC</v>
      </c>
      <c r="M1502" s="10" t="s">
        <v>173</v>
      </c>
      <c r="N1502" s="11" t="s">
        <v>174</v>
      </c>
      <c r="O1502" s="9" t="str">
        <f aca="false">Def_Sistemas_Conectores_Cabos!$B$7</f>
        <v>SMA 50-ohm</v>
      </c>
      <c r="P1502" s="4" t="str">
        <f aca="false">Def_Sistemas_Conectores_Cabos!$B$7</f>
        <v>SMA 50-ohm</v>
      </c>
      <c r="Q1502" s="8" t="str">
        <f aca="false">K1502&amp;"/"&amp;M1502&amp;CHAR(10)&amp;L1502&amp;"/"&amp;N1502</f>
        <v>BO-41U:DI-BPMRFFE/BO_OUT
BO-41U:DI-FMCFastADC/IN4</v>
      </c>
      <c r="R1502" s="18" t="n">
        <v>2</v>
      </c>
      <c r="S1502" s="18" t="n">
        <v>2</v>
      </c>
      <c r="T1502" s="15" t="str">
        <f aca="false">Def_Sistemas_Conectores_Cabos!$C$9</f>
        <v>RG316</v>
      </c>
      <c r="U1502" s="11" t="s">
        <v>169</v>
      </c>
      <c r="V1502" s="13"/>
    </row>
    <row r="1503" customFormat="false" ht="15.75" hidden="true" customHeight="true" outlineLevel="0" collapsed="false">
      <c r="A1503" s="4" t="str">
        <f aca="false">Def_Sistemas_Conectores_Cabos!$A$22</f>
        <v>BPM de elétrons</v>
      </c>
      <c r="B1503" s="5" t="str">
        <f aca="false">Datas_Entregas!$A$2</f>
        <v>Booster/LTB</v>
      </c>
      <c r="C1503" s="6" t="n">
        <f aca="false" t="array" ref="C1503:C1503">INDEX(Datas_Entregas!$B$2:$B$100, MATCH(B1503, Datas_Entregas!$A$2:$A$100, 0), 1)</f>
        <v>43266</v>
      </c>
      <c r="D1503" s="5" t="str">
        <f aca="false">Def_Status_Montagem!$A$4</f>
        <v>Comprado / Esperando entrega</v>
      </c>
      <c r="E1503" s="4" t="str">
        <f aca="false">Def_Status_Montagem!$B$4</f>
        <v>Contratada (inclui etiqueta)</v>
      </c>
      <c r="F1503" s="7"/>
      <c r="G1503" s="8"/>
      <c r="H1503" s="7" t="str">
        <f aca="false" t="array" ref="H1503:H1503">INDEX(Def_Instancias_Equipamentos!$E$2:$E$4986, MATCH(K1503, Def_Instancias_Equipamentos!$D$2:$D$4986, 0), 1)</f>
        <v>IA-17RaBPM</v>
      </c>
      <c r="I1503" s="8" t="str">
        <f aca="false" t="array" ref="I1503:I1503">INDEX(Def_Instancias_Equipamentos!$E$2:$E$4986, MATCH(L1503, Def_Instancias_Equipamentos!$D$2:$D$4986, 0), 1)</f>
        <v>IA-17RaBPM</v>
      </c>
      <c r="J1503" s="8" t="str">
        <f aca="false">IF(H1503=I1503, "INTERNO", "EXTERNO")</f>
        <v>INTERNO</v>
      </c>
      <c r="K1503" s="9" t="str">
        <f aca="false">Def_Instancias_Equipamentos!$D$621</f>
        <v>BO-41U:DI-BPMRFFE</v>
      </c>
      <c r="L1503" s="4" t="str">
        <f aca="false">Def_Instancias_Equipamentos!$D$1223</f>
        <v>BO-41U:DI-FMCFastADC</v>
      </c>
      <c r="M1503" s="10" t="s">
        <v>175</v>
      </c>
      <c r="N1503" s="11" t="s">
        <v>176</v>
      </c>
      <c r="O1503" s="9" t="str">
        <f aca="false">Def_Sistemas_Conectores_Cabos!$B$7</f>
        <v>SMA 50-ohm</v>
      </c>
      <c r="P1503" s="4" t="str">
        <f aca="false">Def_Sistemas_Conectores_Cabos!$B$26</f>
        <v>MMCX 50-ohm</v>
      </c>
      <c r="Q1503" s="8" t="str">
        <f aca="false">K1503&amp;"/"&amp;M1503&amp;CHAR(10)&amp;L1503&amp;"/"&amp;N1503</f>
        <v>BO-41U:DI-BPMRFFE/SW_IN
BO-41U:DI-FMCFastADC/TRIG</v>
      </c>
      <c r="R1503" s="18" t="n">
        <v>2</v>
      </c>
      <c r="S1503" s="18" t="n">
        <v>2</v>
      </c>
      <c r="T1503" s="15" t="str">
        <f aca="false">Def_Sistemas_Conectores_Cabos!$C$9</f>
        <v>RG316</v>
      </c>
      <c r="U1503" s="11" t="s">
        <v>169</v>
      </c>
      <c r="V1503" s="13"/>
    </row>
    <row r="1504" customFormat="false" ht="15.75" hidden="true" customHeight="true" outlineLevel="0" collapsed="false">
      <c r="A1504" s="4" t="str">
        <f aca="false">Def_Sistemas_Conectores_Cabos!$A$22</f>
        <v>BPM de elétrons</v>
      </c>
      <c r="B1504" s="5" t="str">
        <f aca="false">Datas_Entregas!$A$2</f>
        <v>Booster/LTB</v>
      </c>
      <c r="C1504" s="6" t="n">
        <f aca="false" t="array" ref="C1504:C1504">INDEX(Datas_Entregas!$B$2:$B$100, MATCH(B1504, Datas_Entregas!$A$2:$A$100, 0), 1)</f>
        <v>43266</v>
      </c>
      <c r="D1504" s="5" t="str">
        <f aca="false">Def_Status_Montagem!$A$4</f>
        <v>Comprado / Esperando entrega</v>
      </c>
      <c r="E1504" s="4" t="str">
        <f aca="false">Def_Status_Montagem!$B$4</f>
        <v>Contratada (inclui etiqueta)</v>
      </c>
      <c r="F1504" s="7"/>
      <c r="G1504" s="8"/>
      <c r="H1504" s="7" t="str">
        <f aca="false" t="array" ref="H1504:H1504">INDEX(Def_Instancias_Equipamentos!$E$2:$E$4986, MATCH(K1504, Def_Instancias_Equipamentos!$D$2:$D$4986, 0), 1)</f>
        <v>IA-17RaBPM</v>
      </c>
      <c r="I1504" s="8" t="str">
        <f aca="false" t="array" ref="I1504:I1504">INDEX(Def_Instancias_Equipamentos!$E$2:$E$4986, MATCH(L1504, Def_Instancias_Equipamentos!$D$2:$D$4986, 0), 1)</f>
        <v>IA-17RaBPM</v>
      </c>
      <c r="J1504" s="8" t="str">
        <f aca="false">IF(H1504=I1504, "INTERNO", "EXTERNO")</f>
        <v>INTERNO</v>
      </c>
      <c r="K1504" s="9" t="str">
        <f aca="false">Def_Instancias_Equipamentos!$D$622</f>
        <v>BO-42U:DI-BPMRFFE</v>
      </c>
      <c r="L1504" s="4" t="str">
        <f aca="false">Def_Instancias_Equipamentos!$D$1224</f>
        <v>BO-42U:DI-FMCFastADC</v>
      </c>
      <c r="M1504" s="10" t="s">
        <v>168</v>
      </c>
      <c r="N1504" s="11" t="s">
        <v>143</v>
      </c>
      <c r="O1504" s="9" t="str">
        <f aca="false">Def_Sistemas_Conectores_Cabos!$B$7</f>
        <v>SMA 50-ohm</v>
      </c>
      <c r="P1504" s="4" t="str">
        <f aca="false">Def_Sistemas_Conectores_Cabos!$B$7</f>
        <v>SMA 50-ohm</v>
      </c>
      <c r="Q1504" s="8" t="str">
        <f aca="false">K1504&amp;"/"&amp;M1504&amp;CHAR(10)&amp;L1504&amp;"/"&amp;N1504</f>
        <v>BO-42U:DI-BPMRFFE/TO_OUT
BO-42U:DI-FMCFastADC/IN1</v>
      </c>
      <c r="R1504" s="18" t="n">
        <v>2</v>
      </c>
      <c r="S1504" s="18" t="n">
        <v>2</v>
      </c>
      <c r="T1504" s="15" t="str">
        <f aca="false">Def_Sistemas_Conectores_Cabos!$C$9</f>
        <v>RG316</v>
      </c>
      <c r="U1504" s="11" t="s">
        <v>169</v>
      </c>
      <c r="V1504" s="13"/>
    </row>
    <row r="1505" customFormat="false" ht="15.75" hidden="true" customHeight="true" outlineLevel="0" collapsed="false">
      <c r="A1505" s="4" t="str">
        <f aca="false">Def_Sistemas_Conectores_Cabos!$A$22</f>
        <v>BPM de elétrons</v>
      </c>
      <c r="B1505" s="5" t="str">
        <f aca="false">Datas_Entregas!$A$2</f>
        <v>Booster/LTB</v>
      </c>
      <c r="C1505" s="6" t="n">
        <f aca="false" t="array" ref="C1505:C1505">INDEX(Datas_Entregas!$B$2:$B$100, MATCH(B1505, Datas_Entregas!$A$2:$A$100, 0), 1)</f>
        <v>43266</v>
      </c>
      <c r="D1505" s="5" t="str">
        <f aca="false">Def_Status_Montagem!$A$4</f>
        <v>Comprado / Esperando entrega</v>
      </c>
      <c r="E1505" s="4" t="str">
        <f aca="false">Def_Status_Montagem!$B$4</f>
        <v>Contratada (inclui etiqueta)</v>
      </c>
      <c r="F1505" s="7"/>
      <c r="G1505" s="8"/>
      <c r="H1505" s="7" t="str">
        <f aca="false" t="array" ref="H1505:H1505">INDEX(Def_Instancias_Equipamentos!$E$2:$E$4986, MATCH(K1505, Def_Instancias_Equipamentos!$D$2:$D$4986, 0), 1)</f>
        <v>IA-17RaBPM</v>
      </c>
      <c r="I1505" s="8" t="str">
        <f aca="false" t="array" ref="I1505:I1505">INDEX(Def_Instancias_Equipamentos!$E$2:$E$4986, MATCH(L1505, Def_Instancias_Equipamentos!$D$2:$D$4986, 0), 1)</f>
        <v>IA-17RaBPM</v>
      </c>
      <c r="J1505" s="8" t="str">
        <f aca="false">IF(H1505=I1505, "INTERNO", "EXTERNO")</f>
        <v>INTERNO</v>
      </c>
      <c r="K1505" s="9" t="str">
        <f aca="false">Def_Instancias_Equipamentos!$D$622</f>
        <v>BO-42U:DI-BPMRFFE</v>
      </c>
      <c r="L1505" s="4" t="str">
        <f aca="false">Def_Instancias_Equipamentos!$D$1224</f>
        <v>BO-42U:DI-FMCFastADC</v>
      </c>
      <c r="M1505" s="10" t="s">
        <v>170</v>
      </c>
      <c r="N1505" s="11" t="s">
        <v>145</v>
      </c>
      <c r="O1505" s="9" t="str">
        <f aca="false">Def_Sistemas_Conectores_Cabos!$B$7</f>
        <v>SMA 50-ohm</v>
      </c>
      <c r="P1505" s="4" t="str">
        <f aca="false">Def_Sistemas_Conectores_Cabos!$B$7</f>
        <v>SMA 50-ohm</v>
      </c>
      <c r="Q1505" s="8" t="str">
        <f aca="false">K1505&amp;"/"&amp;M1505&amp;CHAR(10)&amp;L1505&amp;"/"&amp;N1505</f>
        <v>BO-42U:DI-BPMRFFE/BI_OUT
BO-42U:DI-FMCFastADC/IN2</v>
      </c>
      <c r="R1505" s="18" t="n">
        <v>2</v>
      </c>
      <c r="S1505" s="18" t="n">
        <v>2</v>
      </c>
      <c r="T1505" s="15" t="str">
        <f aca="false">Def_Sistemas_Conectores_Cabos!$C$9</f>
        <v>RG316</v>
      </c>
      <c r="U1505" s="11" t="s">
        <v>169</v>
      </c>
      <c r="V1505" s="13"/>
    </row>
    <row r="1506" customFormat="false" ht="15.75" hidden="true" customHeight="true" outlineLevel="0" collapsed="false">
      <c r="A1506" s="4" t="str">
        <f aca="false">Def_Sistemas_Conectores_Cabos!$A$22</f>
        <v>BPM de elétrons</v>
      </c>
      <c r="B1506" s="5" t="str">
        <f aca="false">Datas_Entregas!$A$2</f>
        <v>Booster/LTB</v>
      </c>
      <c r="C1506" s="6" t="n">
        <f aca="false" t="array" ref="C1506:C1506">INDEX(Datas_Entregas!$B$2:$B$100, MATCH(B1506, Datas_Entregas!$A$2:$A$100, 0), 1)</f>
        <v>43266</v>
      </c>
      <c r="D1506" s="5" t="str">
        <f aca="false">Def_Status_Montagem!$A$4</f>
        <v>Comprado / Esperando entrega</v>
      </c>
      <c r="E1506" s="4" t="str">
        <f aca="false">Def_Status_Montagem!$B$4</f>
        <v>Contratada (inclui etiqueta)</v>
      </c>
      <c r="F1506" s="7"/>
      <c r="G1506" s="8"/>
      <c r="H1506" s="7" t="str">
        <f aca="false" t="array" ref="H1506:H1506">INDEX(Def_Instancias_Equipamentos!$E$2:$E$4986, MATCH(K1506, Def_Instancias_Equipamentos!$D$2:$D$4986, 0), 1)</f>
        <v>IA-17RaBPM</v>
      </c>
      <c r="I1506" s="8" t="str">
        <f aca="false" t="array" ref="I1506:I1506">INDEX(Def_Instancias_Equipamentos!$E$2:$E$4986, MATCH(L1506, Def_Instancias_Equipamentos!$D$2:$D$4986, 0), 1)</f>
        <v>IA-17RaBPM</v>
      </c>
      <c r="J1506" s="8" t="str">
        <f aca="false">IF(H1506=I1506, "INTERNO", "EXTERNO")</f>
        <v>INTERNO</v>
      </c>
      <c r="K1506" s="9" t="str">
        <f aca="false">Def_Instancias_Equipamentos!$D$622</f>
        <v>BO-42U:DI-BPMRFFE</v>
      </c>
      <c r="L1506" s="4" t="str">
        <f aca="false">Def_Instancias_Equipamentos!$D$1224</f>
        <v>BO-42U:DI-FMCFastADC</v>
      </c>
      <c r="M1506" s="10" t="s">
        <v>171</v>
      </c>
      <c r="N1506" s="11" t="s">
        <v>172</v>
      </c>
      <c r="O1506" s="9" t="str">
        <f aca="false">Def_Sistemas_Conectores_Cabos!$B$7</f>
        <v>SMA 50-ohm</v>
      </c>
      <c r="P1506" s="4" t="str">
        <f aca="false">Def_Sistemas_Conectores_Cabos!$B$7</f>
        <v>SMA 50-ohm</v>
      </c>
      <c r="Q1506" s="8" t="str">
        <f aca="false">K1506&amp;"/"&amp;M1506&amp;CHAR(10)&amp;L1506&amp;"/"&amp;N1506</f>
        <v>BO-42U:DI-BPMRFFE/TI_OUT
BO-42U:DI-FMCFastADC/IN3</v>
      </c>
      <c r="R1506" s="18" t="n">
        <v>2</v>
      </c>
      <c r="S1506" s="18" t="n">
        <v>2</v>
      </c>
      <c r="T1506" s="15" t="str">
        <f aca="false">Def_Sistemas_Conectores_Cabos!$C$9</f>
        <v>RG316</v>
      </c>
      <c r="U1506" s="11" t="s">
        <v>169</v>
      </c>
      <c r="V1506" s="13"/>
    </row>
    <row r="1507" customFormat="false" ht="15.75" hidden="true" customHeight="true" outlineLevel="0" collapsed="false">
      <c r="A1507" s="4" t="str">
        <f aca="false">Def_Sistemas_Conectores_Cabos!$A$22</f>
        <v>BPM de elétrons</v>
      </c>
      <c r="B1507" s="5" t="str">
        <f aca="false">Datas_Entregas!$A$2</f>
        <v>Booster/LTB</v>
      </c>
      <c r="C1507" s="6" t="n">
        <f aca="false" t="array" ref="C1507:C1507">INDEX(Datas_Entregas!$B$2:$B$100, MATCH(B1507, Datas_Entregas!$A$2:$A$100, 0), 1)</f>
        <v>43266</v>
      </c>
      <c r="D1507" s="5" t="str">
        <f aca="false">Def_Status_Montagem!$A$4</f>
        <v>Comprado / Esperando entrega</v>
      </c>
      <c r="E1507" s="4" t="str">
        <f aca="false">Def_Status_Montagem!$B$4</f>
        <v>Contratada (inclui etiqueta)</v>
      </c>
      <c r="F1507" s="7"/>
      <c r="G1507" s="8"/>
      <c r="H1507" s="7" t="str">
        <f aca="false" t="array" ref="H1507:H1507">INDEX(Def_Instancias_Equipamentos!$E$2:$E$4986, MATCH(K1507, Def_Instancias_Equipamentos!$D$2:$D$4986, 0), 1)</f>
        <v>IA-17RaBPM</v>
      </c>
      <c r="I1507" s="8" t="str">
        <f aca="false" t="array" ref="I1507:I1507">INDEX(Def_Instancias_Equipamentos!$E$2:$E$4986, MATCH(L1507, Def_Instancias_Equipamentos!$D$2:$D$4986, 0), 1)</f>
        <v>IA-17RaBPM</v>
      </c>
      <c r="J1507" s="8" t="str">
        <f aca="false">IF(H1507=I1507, "INTERNO", "EXTERNO")</f>
        <v>INTERNO</v>
      </c>
      <c r="K1507" s="9" t="str">
        <f aca="false">Def_Instancias_Equipamentos!$D$622</f>
        <v>BO-42U:DI-BPMRFFE</v>
      </c>
      <c r="L1507" s="4" t="str">
        <f aca="false">Def_Instancias_Equipamentos!$D$1224</f>
        <v>BO-42U:DI-FMCFastADC</v>
      </c>
      <c r="M1507" s="10" t="s">
        <v>173</v>
      </c>
      <c r="N1507" s="11" t="s">
        <v>174</v>
      </c>
      <c r="O1507" s="9" t="str">
        <f aca="false">Def_Sistemas_Conectores_Cabos!$B$7</f>
        <v>SMA 50-ohm</v>
      </c>
      <c r="P1507" s="4" t="str">
        <f aca="false">Def_Sistemas_Conectores_Cabos!$B$7</f>
        <v>SMA 50-ohm</v>
      </c>
      <c r="Q1507" s="8" t="str">
        <f aca="false">K1507&amp;"/"&amp;M1507&amp;CHAR(10)&amp;L1507&amp;"/"&amp;N1507</f>
        <v>BO-42U:DI-BPMRFFE/BO_OUT
BO-42U:DI-FMCFastADC/IN4</v>
      </c>
      <c r="R1507" s="18" t="n">
        <v>2</v>
      </c>
      <c r="S1507" s="18" t="n">
        <v>2</v>
      </c>
      <c r="T1507" s="15" t="str">
        <f aca="false">Def_Sistemas_Conectores_Cabos!$C$9</f>
        <v>RG316</v>
      </c>
      <c r="U1507" s="11" t="s">
        <v>169</v>
      </c>
      <c r="V1507" s="13"/>
    </row>
    <row r="1508" customFormat="false" ht="15.75" hidden="true" customHeight="true" outlineLevel="0" collapsed="false">
      <c r="A1508" s="4" t="str">
        <f aca="false">Def_Sistemas_Conectores_Cabos!$A$22</f>
        <v>BPM de elétrons</v>
      </c>
      <c r="B1508" s="5" t="str">
        <f aca="false">Datas_Entregas!$A$2</f>
        <v>Booster/LTB</v>
      </c>
      <c r="C1508" s="6" t="n">
        <f aca="false" t="array" ref="C1508:C1508">INDEX(Datas_Entregas!$B$2:$B$100, MATCH(B1508, Datas_Entregas!$A$2:$A$100, 0), 1)</f>
        <v>43266</v>
      </c>
      <c r="D1508" s="5" t="str">
        <f aca="false">Def_Status_Montagem!$A$4</f>
        <v>Comprado / Esperando entrega</v>
      </c>
      <c r="E1508" s="4" t="str">
        <f aca="false">Def_Status_Montagem!$B$4</f>
        <v>Contratada (inclui etiqueta)</v>
      </c>
      <c r="F1508" s="7"/>
      <c r="G1508" s="8"/>
      <c r="H1508" s="7" t="str">
        <f aca="false" t="array" ref="H1508:H1508">INDEX(Def_Instancias_Equipamentos!$E$2:$E$4986, MATCH(K1508, Def_Instancias_Equipamentos!$D$2:$D$4986, 0), 1)</f>
        <v>IA-17RaBPM</v>
      </c>
      <c r="I1508" s="8" t="str">
        <f aca="false" t="array" ref="I1508:I1508">INDEX(Def_Instancias_Equipamentos!$E$2:$E$4986, MATCH(L1508, Def_Instancias_Equipamentos!$D$2:$D$4986, 0), 1)</f>
        <v>IA-17RaBPM</v>
      </c>
      <c r="J1508" s="8" t="str">
        <f aca="false">IF(H1508=I1508, "INTERNO", "EXTERNO")</f>
        <v>INTERNO</v>
      </c>
      <c r="K1508" s="9" t="str">
        <f aca="false">Def_Instancias_Equipamentos!$D$622</f>
        <v>BO-42U:DI-BPMRFFE</v>
      </c>
      <c r="L1508" s="4" t="str">
        <f aca="false">Def_Instancias_Equipamentos!$D$1224</f>
        <v>BO-42U:DI-FMCFastADC</v>
      </c>
      <c r="M1508" s="10" t="s">
        <v>175</v>
      </c>
      <c r="N1508" s="11" t="s">
        <v>176</v>
      </c>
      <c r="O1508" s="9" t="str">
        <f aca="false">Def_Sistemas_Conectores_Cabos!$B$7</f>
        <v>SMA 50-ohm</v>
      </c>
      <c r="P1508" s="4" t="str">
        <f aca="false">Def_Sistemas_Conectores_Cabos!$B$26</f>
        <v>MMCX 50-ohm</v>
      </c>
      <c r="Q1508" s="8" t="str">
        <f aca="false">K1508&amp;"/"&amp;M1508&amp;CHAR(10)&amp;L1508&amp;"/"&amp;N1508</f>
        <v>BO-42U:DI-BPMRFFE/SW_IN
BO-42U:DI-FMCFastADC/TRIG</v>
      </c>
      <c r="R1508" s="18" t="n">
        <v>2</v>
      </c>
      <c r="S1508" s="18" t="n">
        <v>2</v>
      </c>
      <c r="T1508" s="15" t="str">
        <f aca="false">Def_Sistemas_Conectores_Cabos!$C$9</f>
        <v>RG316</v>
      </c>
      <c r="U1508" s="11" t="s">
        <v>169</v>
      </c>
      <c r="V1508" s="13"/>
    </row>
    <row r="1509" customFormat="false" ht="15.75" hidden="true" customHeight="true" outlineLevel="0" collapsed="false">
      <c r="A1509" s="4" t="str">
        <f aca="false">Def_Sistemas_Conectores_Cabos!$A$22</f>
        <v>BPM de elétrons</v>
      </c>
      <c r="B1509" s="5" t="str">
        <f aca="false">Datas_Entregas!$A$2</f>
        <v>Booster/LTB</v>
      </c>
      <c r="C1509" s="6" t="n">
        <f aca="false" t="array" ref="C1509:C1509">INDEX(Datas_Entregas!$B$2:$B$100, MATCH(B1509, Datas_Entregas!$A$2:$A$100, 0), 1)</f>
        <v>43266</v>
      </c>
      <c r="D1509" s="5" t="str">
        <f aca="false">Def_Status_Montagem!$A$4</f>
        <v>Comprado / Esperando entrega</v>
      </c>
      <c r="E1509" s="4" t="str">
        <f aca="false">Def_Status_Montagem!$B$4</f>
        <v>Contratada (inclui etiqueta)</v>
      </c>
      <c r="F1509" s="7"/>
      <c r="G1509" s="8"/>
      <c r="H1509" s="7" t="str">
        <f aca="false" t="array" ref="H1509:H1509">INDEX(Def_Instancias_Equipamentos!$E$2:$E$4986, MATCH(K1509, Def_Instancias_Equipamentos!$D$2:$D$4986, 0), 1)</f>
        <v>IA-18RaBPM</v>
      </c>
      <c r="I1509" s="8" t="str">
        <f aca="false" t="array" ref="I1509:I1509">INDEX(Def_Instancias_Equipamentos!$E$2:$E$4986, MATCH(L1509, Def_Instancias_Equipamentos!$D$2:$D$4986, 0), 1)</f>
        <v>IA-18RaBPM</v>
      </c>
      <c r="J1509" s="8" t="str">
        <f aca="false">IF(H1509=I1509, "INTERNO", "EXTERNO")</f>
        <v>INTERNO</v>
      </c>
      <c r="K1509" s="9" t="str">
        <f aca="false">Def_Instancias_Equipamentos!$D$623</f>
        <v>BO-43U:DI-BPMRFFE</v>
      </c>
      <c r="L1509" s="4" t="str">
        <f aca="false">Def_Instancias_Equipamentos!$D$1225</f>
        <v>BO-43U:DI-FMCFastADC</v>
      </c>
      <c r="M1509" s="10" t="s">
        <v>168</v>
      </c>
      <c r="N1509" s="11" t="s">
        <v>143</v>
      </c>
      <c r="O1509" s="9" t="str">
        <f aca="false">Def_Sistemas_Conectores_Cabos!$B$7</f>
        <v>SMA 50-ohm</v>
      </c>
      <c r="P1509" s="4" t="str">
        <f aca="false">Def_Sistemas_Conectores_Cabos!$B$7</f>
        <v>SMA 50-ohm</v>
      </c>
      <c r="Q1509" s="8" t="str">
        <f aca="false">K1509&amp;"/"&amp;M1509&amp;CHAR(10)&amp;L1509&amp;"/"&amp;N1509</f>
        <v>BO-43U:DI-BPMRFFE/TO_OUT
BO-43U:DI-FMCFastADC/IN1</v>
      </c>
      <c r="R1509" s="18" t="n">
        <v>2</v>
      </c>
      <c r="S1509" s="18" t="n">
        <v>2</v>
      </c>
      <c r="T1509" s="15" t="str">
        <f aca="false">Def_Sistemas_Conectores_Cabos!$C$9</f>
        <v>RG316</v>
      </c>
      <c r="U1509" s="11" t="s">
        <v>169</v>
      </c>
      <c r="V1509" s="13"/>
    </row>
    <row r="1510" customFormat="false" ht="15.75" hidden="true" customHeight="true" outlineLevel="0" collapsed="false">
      <c r="A1510" s="4" t="str">
        <f aca="false">Def_Sistemas_Conectores_Cabos!$A$22</f>
        <v>BPM de elétrons</v>
      </c>
      <c r="B1510" s="5" t="str">
        <f aca="false">Datas_Entregas!$A$2</f>
        <v>Booster/LTB</v>
      </c>
      <c r="C1510" s="6" t="n">
        <f aca="false" t="array" ref="C1510:C1510">INDEX(Datas_Entregas!$B$2:$B$100, MATCH(B1510, Datas_Entregas!$A$2:$A$100, 0), 1)</f>
        <v>43266</v>
      </c>
      <c r="D1510" s="5" t="str">
        <f aca="false">Def_Status_Montagem!$A$4</f>
        <v>Comprado / Esperando entrega</v>
      </c>
      <c r="E1510" s="4" t="str">
        <f aca="false">Def_Status_Montagem!$B$4</f>
        <v>Contratada (inclui etiqueta)</v>
      </c>
      <c r="F1510" s="7"/>
      <c r="G1510" s="8"/>
      <c r="H1510" s="7" t="str">
        <f aca="false" t="array" ref="H1510:H1510">INDEX(Def_Instancias_Equipamentos!$E$2:$E$4986, MATCH(K1510, Def_Instancias_Equipamentos!$D$2:$D$4986, 0), 1)</f>
        <v>IA-18RaBPM</v>
      </c>
      <c r="I1510" s="8" t="str">
        <f aca="false" t="array" ref="I1510:I1510">INDEX(Def_Instancias_Equipamentos!$E$2:$E$4986, MATCH(L1510, Def_Instancias_Equipamentos!$D$2:$D$4986, 0), 1)</f>
        <v>IA-18RaBPM</v>
      </c>
      <c r="J1510" s="8" t="str">
        <f aca="false">IF(H1510=I1510, "INTERNO", "EXTERNO")</f>
        <v>INTERNO</v>
      </c>
      <c r="K1510" s="9" t="str">
        <f aca="false">Def_Instancias_Equipamentos!$D$623</f>
        <v>BO-43U:DI-BPMRFFE</v>
      </c>
      <c r="L1510" s="4" t="str">
        <f aca="false">Def_Instancias_Equipamentos!$D$1225</f>
        <v>BO-43U:DI-FMCFastADC</v>
      </c>
      <c r="M1510" s="10" t="s">
        <v>170</v>
      </c>
      <c r="N1510" s="11" t="s">
        <v>145</v>
      </c>
      <c r="O1510" s="9" t="str">
        <f aca="false">Def_Sistemas_Conectores_Cabos!$B$7</f>
        <v>SMA 50-ohm</v>
      </c>
      <c r="P1510" s="4" t="str">
        <f aca="false">Def_Sistemas_Conectores_Cabos!$B$7</f>
        <v>SMA 50-ohm</v>
      </c>
      <c r="Q1510" s="8" t="str">
        <f aca="false">K1510&amp;"/"&amp;M1510&amp;CHAR(10)&amp;L1510&amp;"/"&amp;N1510</f>
        <v>BO-43U:DI-BPMRFFE/BI_OUT
BO-43U:DI-FMCFastADC/IN2</v>
      </c>
      <c r="R1510" s="18" t="n">
        <v>2</v>
      </c>
      <c r="S1510" s="18" t="n">
        <v>2</v>
      </c>
      <c r="T1510" s="15" t="str">
        <f aca="false">Def_Sistemas_Conectores_Cabos!$C$9</f>
        <v>RG316</v>
      </c>
      <c r="U1510" s="11" t="s">
        <v>169</v>
      </c>
      <c r="V1510" s="13"/>
    </row>
    <row r="1511" customFormat="false" ht="15.75" hidden="true" customHeight="true" outlineLevel="0" collapsed="false">
      <c r="A1511" s="4" t="str">
        <f aca="false">Def_Sistemas_Conectores_Cabos!$A$22</f>
        <v>BPM de elétrons</v>
      </c>
      <c r="B1511" s="5" t="str">
        <f aca="false">Datas_Entregas!$A$2</f>
        <v>Booster/LTB</v>
      </c>
      <c r="C1511" s="6" t="n">
        <f aca="false" t="array" ref="C1511:C1511">INDEX(Datas_Entregas!$B$2:$B$100, MATCH(B1511, Datas_Entregas!$A$2:$A$100, 0), 1)</f>
        <v>43266</v>
      </c>
      <c r="D1511" s="5" t="str">
        <f aca="false">Def_Status_Montagem!$A$4</f>
        <v>Comprado / Esperando entrega</v>
      </c>
      <c r="E1511" s="4" t="str">
        <f aca="false">Def_Status_Montagem!$B$4</f>
        <v>Contratada (inclui etiqueta)</v>
      </c>
      <c r="F1511" s="7"/>
      <c r="G1511" s="8"/>
      <c r="H1511" s="7" t="str">
        <f aca="false" t="array" ref="H1511:H1511">INDEX(Def_Instancias_Equipamentos!$E$2:$E$4986, MATCH(K1511, Def_Instancias_Equipamentos!$D$2:$D$4986, 0), 1)</f>
        <v>IA-18RaBPM</v>
      </c>
      <c r="I1511" s="8" t="str">
        <f aca="false" t="array" ref="I1511:I1511">INDEX(Def_Instancias_Equipamentos!$E$2:$E$4986, MATCH(L1511, Def_Instancias_Equipamentos!$D$2:$D$4986, 0), 1)</f>
        <v>IA-18RaBPM</v>
      </c>
      <c r="J1511" s="8" t="str">
        <f aca="false">IF(H1511=I1511, "INTERNO", "EXTERNO")</f>
        <v>INTERNO</v>
      </c>
      <c r="K1511" s="9" t="str">
        <f aca="false">Def_Instancias_Equipamentos!$D$623</f>
        <v>BO-43U:DI-BPMRFFE</v>
      </c>
      <c r="L1511" s="4" t="str">
        <f aca="false">Def_Instancias_Equipamentos!$D$1225</f>
        <v>BO-43U:DI-FMCFastADC</v>
      </c>
      <c r="M1511" s="10" t="s">
        <v>171</v>
      </c>
      <c r="N1511" s="11" t="s">
        <v>172</v>
      </c>
      <c r="O1511" s="9" t="str">
        <f aca="false">Def_Sistemas_Conectores_Cabos!$B$7</f>
        <v>SMA 50-ohm</v>
      </c>
      <c r="P1511" s="4" t="str">
        <f aca="false">Def_Sistemas_Conectores_Cabos!$B$7</f>
        <v>SMA 50-ohm</v>
      </c>
      <c r="Q1511" s="8" t="str">
        <f aca="false">K1511&amp;"/"&amp;M1511&amp;CHAR(10)&amp;L1511&amp;"/"&amp;N1511</f>
        <v>BO-43U:DI-BPMRFFE/TI_OUT
BO-43U:DI-FMCFastADC/IN3</v>
      </c>
      <c r="R1511" s="18" t="n">
        <v>2</v>
      </c>
      <c r="S1511" s="18" t="n">
        <v>2</v>
      </c>
      <c r="T1511" s="15" t="str">
        <f aca="false">Def_Sistemas_Conectores_Cabos!$C$9</f>
        <v>RG316</v>
      </c>
      <c r="U1511" s="11" t="s">
        <v>169</v>
      </c>
      <c r="V1511" s="13"/>
    </row>
    <row r="1512" customFormat="false" ht="15.75" hidden="true" customHeight="true" outlineLevel="0" collapsed="false">
      <c r="A1512" s="4" t="str">
        <f aca="false">Def_Sistemas_Conectores_Cabos!$A$22</f>
        <v>BPM de elétrons</v>
      </c>
      <c r="B1512" s="5" t="str">
        <f aca="false">Datas_Entregas!$A$2</f>
        <v>Booster/LTB</v>
      </c>
      <c r="C1512" s="6" t="n">
        <f aca="false" t="array" ref="C1512:C1512">INDEX(Datas_Entregas!$B$2:$B$100, MATCH(B1512, Datas_Entregas!$A$2:$A$100, 0), 1)</f>
        <v>43266</v>
      </c>
      <c r="D1512" s="5" t="str">
        <f aca="false">Def_Status_Montagem!$A$4</f>
        <v>Comprado / Esperando entrega</v>
      </c>
      <c r="E1512" s="4" t="str">
        <f aca="false">Def_Status_Montagem!$B$4</f>
        <v>Contratada (inclui etiqueta)</v>
      </c>
      <c r="F1512" s="7"/>
      <c r="G1512" s="8"/>
      <c r="H1512" s="7" t="str">
        <f aca="false" t="array" ref="H1512:H1512">INDEX(Def_Instancias_Equipamentos!$E$2:$E$4986, MATCH(K1512, Def_Instancias_Equipamentos!$D$2:$D$4986, 0), 1)</f>
        <v>IA-18RaBPM</v>
      </c>
      <c r="I1512" s="8" t="str">
        <f aca="false" t="array" ref="I1512:I1512">INDEX(Def_Instancias_Equipamentos!$E$2:$E$4986, MATCH(L1512, Def_Instancias_Equipamentos!$D$2:$D$4986, 0), 1)</f>
        <v>IA-18RaBPM</v>
      </c>
      <c r="J1512" s="8" t="str">
        <f aca="false">IF(H1512=I1512, "INTERNO", "EXTERNO")</f>
        <v>INTERNO</v>
      </c>
      <c r="K1512" s="9" t="str">
        <f aca="false">Def_Instancias_Equipamentos!$D$623</f>
        <v>BO-43U:DI-BPMRFFE</v>
      </c>
      <c r="L1512" s="4" t="str">
        <f aca="false">Def_Instancias_Equipamentos!$D$1225</f>
        <v>BO-43U:DI-FMCFastADC</v>
      </c>
      <c r="M1512" s="10" t="s">
        <v>173</v>
      </c>
      <c r="N1512" s="11" t="s">
        <v>174</v>
      </c>
      <c r="O1512" s="9" t="str">
        <f aca="false">Def_Sistemas_Conectores_Cabos!$B$7</f>
        <v>SMA 50-ohm</v>
      </c>
      <c r="P1512" s="4" t="str">
        <f aca="false">Def_Sistemas_Conectores_Cabos!$B$7</f>
        <v>SMA 50-ohm</v>
      </c>
      <c r="Q1512" s="8" t="str">
        <f aca="false">K1512&amp;"/"&amp;M1512&amp;CHAR(10)&amp;L1512&amp;"/"&amp;N1512</f>
        <v>BO-43U:DI-BPMRFFE/BO_OUT
BO-43U:DI-FMCFastADC/IN4</v>
      </c>
      <c r="R1512" s="18" t="n">
        <v>2</v>
      </c>
      <c r="S1512" s="18" t="n">
        <v>2</v>
      </c>
      <c r="T1512" s="15" t="str">
        <f aca="false">Def_Sistemas_Conectores_Cabos!$C$9</f>
        <v>RG316</v>
      </c>
      <c r="U1512" s="11" t="s">
        <v>169</v>
      </c>
      <c r="V1512" s="13"/>
    </row>
    <row r="1513" customFormat="false" ht="15.75" hidden="true" customHeight="true" outlineLevel="0" collapsed="false">
      <c r="A1513" s="4" t="str">
        <f aca="false">Def_Sistemas_Conectores_Cabos!$A$22</f>
        <v>BPM de elétrons</v>
      </c>
      <c r="B1513" s="5" t="str">
        <f aca="false">Datas_Entregas!$A$2</f>
        <v>Booster/LTB</v>
      </c>
      <c r="C1513" s="6" t="n">
        <f aca="false" t="array" ref="C1513:C1513">INDEX(Datas_Entregas!$B$2:$B$100, MATCH(B1513, Datas_Entregas!$A$2:$A$100, 0), 1)</f>
        <v>43266</v>
      </c>
      <c r="D1513" s="5" t="str">
        <f aca="false">Def_Status_Montagem!$A$4</f>
        <v>Comprado / Esperando entrega</v>
      </c>
      <c r="E1513" s="4" t="str">
        <f aca="false">Def_Status_Montagem!$B$4</f>
        <v>Contratada (inclui etiqueta)</v>
      </c>
      <c r="F1513" s="7"/>
      <c r="G1513" s="8"/>
      <c r="H1513" s="7" t="str">
        <f aca="false" t="array" ref="H1513:H1513">INDEX(Def_Instancias_Equipamentos!$E$2:$E$4986, MATCH(K1513, Def_Instancias_Equipamentos!$D$2:$D$4986, 0), 1)</f>
        <v>IA-18RaBPM</v>
      </c>
      <c r="I1513" s="8" t="str">
        <f aca="false" t="array" ref="I1513:I1513">INDEX(Def_Instancias_Equipamentos!$E$2:$E$4986, MATCH(L1513, Def_Instancias_Equipamentos!$D$2:$D$4986, 0), 1)</f>
        <v>IA-18RaBPM</v>
      </c>
      <c r="J1513" s="8" t="str">
        <f aca="false">IF(H1513=I1513, "INTERNO", "EXTERNO")</f>
        <v>INTERNO</v>
      </c>
      <c r="K1513" s="9" t="str">
        <f aca="false">Def_Instancias_Equipamentos!$D$623</f>
        <v>BO-43U:DI-BPMRFFE</v>
      </c>
      <c r="L1513" s="4" t="str">
        <f aca="false">Def_Instancias_Equipamentos!$D$1225</f>
        <v>BO-43U:DI-FMCFastADC</v>
      </c>
      <c r="M1513" s="10" t="s">
        <v>175</v>
      </c>
      <c r="N1513" s="11" t="s">
        <v>176</v>
      </c>
      <c r="O1513" s="9" t="str">
        <f aca="false">Def_Sistemas_Conectores_Cabos!$B$7</f>
        <v>SMA 50-ohm</v>
      </c>
      <c r="P1513" s="4" t="str">
        <f aca="false">Def_Sistemas_Conectores_Cabos!$B$26</f>
        <v>MMCX 50-ohm</v>
      </c>
      <c r="Q1513" s="8" t="str">
        <f aca="false">K1513&amp;"/"&amp;M1513&amp;CHAR(10)&amp;L1513&amp;"/"&amp;N1513</f>
        <v>BO-43U:DI-BPMRFFE/SW_IN
BO-43U:DI-FMCFastADC/TRIG</v>
      </c>
      <c r="R1513" s="18" t="n">
        <v>2</v>
      </c>
      <c r="S1513" s="18" t="n">
        <v>2</v>
      </c>
      <c r="T1513" s="15" t="str">
        <f aca="false">Def_Sistemas_Conectores_Cabos!$C$9</f>
        <v>RG316</v>
      </c>
      <c r="U1513" s="11" t="s">
        <v>169</v>
      </c>
      <c r="V1513" s="13"/>
    </row>
    <row r="1514" customFormat="false" ht="15.75" hidden="true" customHeight="true" outlineLevel="0" collapsed="false">
      <c r="A1514" s="4" t="str">
        <f aca="false">Def_Sistemas_Conectores_Cabos!$A$22</f>
        <v>BPM de elétrons</v>
      </c>
      <c r="B1514" s="5" t="str">
        <f aca="false">Datas_Entregas!$A$2</f>
        <v>Booster/LTB</v>
      </c>
      <c r="C1514" s="6" t="n">
        <f aca="false" t="array" ref="C1514:C1514">INDEX(Datas_Entregas!$B$2:$B$100, MATCH(B1514, Datas_Entregas!$A$2:$A$100, 0), 1)</f>
        <v>43266</v>
      </c>
      <c r="D1514" s="5" t="str">
        <f aca="false">Def_Status_Montagem!$A$4</f>
        <v>Comprado / Esperando entrega</v>
      </c>
      <c r="E1514" s="4" t="str">
        <f aca="false">Def_Status_Montagem!$B$4</f>
        <v>Contratada (inclui etiqueta)</v>
      </c>
      <c r="F1514" s="7"/>
      <c r="G1514" s="8"/>
      <c r="H1514" s="7" t="str">
        <f aca="false" t="array" ref="H1514:H1514">INDEX(Def_Instancias_Equipamentos!$E$2:$E$4986, MATCH(K1514, Def_Instancias_Equipamentos!$D$2:$D$4986, 0), 1)</f>
        <v>IA-18RaBPM</v>
      </c>
      <c r="I1514" s="8" t="str">
        <f aca="false" t="array" ref="I1514:I1514">INDEX(Def_Instancias_Equipamentos!$E$2:$E$4986, MATCH(L1514, Def_Instancias_Equipamentos!$D$2:$D$4986, 0), 1)</f>
        <v>IA-18RaBPM</v>
      </c>
      <c r="J1514" s="8" t="str">
        <f aca="false">IF(H1514=I1514, "INTERNO", "EXTERNO")</f>
        <v>INTERNO</v>
      </c>
      <c r="K1514" s="9" t="str">
        <f aca="false">Def_Instancias_Equipamentos!$D$624</f>
        <v>BO-44U:DI-BPMRFFE</v>
      </c>
      <c r="L1514" s="4" t="str">
        <f aca="false">Def_Instancias_Equipamentos!$D$1226</f>
        <v>BO-44U:DI-FMCFastADC</v>
      </c>
      <c r="M1514" s="10" t="s">
        <v>168</v>
      </c>
      <c r="N1514" s="11" t="s">
        <v>143</v>
      </c>
      <c r="O1514" s="9" t="str">
        <f aca="false">Def_Sistemas_Conectores_Cabos!$B$7</f>
        <v>SMA 50-ohm</v>
      </c>
      <c r="P1514" s="4" t="str">
        <f aca="false">Def_Sistemas_Conectores_Cabos!$B$7</f>
        <v>SMA 50-ohm</v>
      </c>
      <c r="Q1514" s="8" t="str">
        <f aca="false">K1514&amp;"/"&amp;M1514&amp;CHAR(10)&amp;L1514&amp;"/"&amp;N1514</f>
        <v>BO-44U:DI-BPMRFFE/TO_OUT
BO-44U:DI-FMCFastADC/IN1</v>
      </c>
      <c r="R1514" s="18" t="n">
        <v>2</v>
      </c>
      <c r="S1514" s="18" t="n">
        <v>2</v>
      </c>
      <c r="T1514" s="15" t="str">
        <f aca="false">Def_Sistemas_Conectores_Cabos!$C$9</f>
        <v>RG316</v>
      </c>
      <c r="U1514" s="11" t="s">
        <v>169</v>
      </c>
      <c r="V1514" s="13"/>
    </row>
    <row r="1515" customFormat="false" ht="15.75" hidden="true" customHeight="true" outlineLevel="0" collapsed="false">
      <c r="A1515" s="4" t="str">
        <f aca="false">Def_Sistemas_Conectores_Cabos!$A$22</f>
        <v>BPM de elétrons</v>
      </c>
      <c r="B1515" s="5" t="str">
        <f aca="false">Datas_Entregas!$A$2</f>
        <v>Booster/LTB</v>
      </c>
      <c r="C1515" s="6" t="n">
        <f aca="false" t="array" ref="C1515:C1515">INDEX(Datas_Entregas!$B$2:$B$100, MATCH(B1515, Datas_Entregas!$A$2:$A$100, 0), 1)</f>
        <v>43266</v>
      </c>
      <c r="D1515" s="5" t="str">
        <f aca="false">Def_Status_Montagem!$A$4</f>
        <v>Comprado / Esperando entrega</v>
      </c>
      <c r="E1515" s="4" t="str">
        <f aca="false">Def_Status_Montagem!$B$4</f>
        <v>Contratada (inclui etiqueta)</v>
      </c>
      <c r="F1515" s="7"/>
      <c r="G1515" s="8"/>
      <c r="H1515" s="7" t="str">
        <f aca="false" t="array" ref="H1515:H1515">INDEX(Def_Instancias_Equipamentos!$E$2:$E$4986, MATCH(K1515, Def_Instancias_Equipamentos!$D$2:$D$4986, 0), 1)</f>
        <v>IA-18RaBPM</v>
      </c>
      <c r="I1515" s="8" t="str">
        <f aca="false" t="array" ref="I1515:I1515">INDEX(Def_Instancias_Equipamentos!$E$2:$E$4986, MATCH(L1515, Def_Instancias_Equipamentos!$D$2:$D$4986, 0), 1)</f>
        <v>IA-18RaBPM</v>
      </c>
      <c r="J1515" s="8" t="str">
        <f aca="false">IF(H1515=I1515, "INTERNO", "EXTERNO")</f>
        <v>INTERNO</v>
      </c>
      <c r="K1515" s="9" t="str">
        <f aca="false">Def_Instancias_Equipamentos!$D$624</f>
        <v>BO-44U:DI-BPMRFFE</v>
      </c>
      <c r="L1515" s="4" t="str">
        <f aca="false">Def_Instancias_Equipamentos!$D$1226</f>
        <v>BO-44U:DI-FMCFastADC</v>
      </c>
      <c r="M1515" s="10" t="s">
        <v>170</v>
      </c>
      <c r="N1515" s="11" t="s">
        <v>145</v>
      </c>
      <c r="O1515" s="9" t="str">
        <f aca="false">Def_Sistemas_Conectores_Cabos!$B$7</f>
        <v>SMA 50-ohm</v>
      </c>
      <c r="P1515" s="4" t="str">
        <f aca="false">Def_Sistemas_Conectores_Cabos!$B$7</f>
        <v>SMA 50-ohm</v>
      </c>
      <c r="Q1515" s="8" t="str">
        <f aca="false">K1515&amp;"/"&amp;M1515&amp;CHAR(10)&amp;L1515&amp;"/"&amp;N1515</f>
        <v>BO-44U:DI-BPMRFFE/BI_OUT
BO-44U:DI-FMCFastADC/IN2</v>
      </c>
      <c r="R1515" s="18" t="n">
        <v>2</v>
      </c>
      <c r="S1515" s="18" t="n">
        <v>2</v>
      </c>
      <c r="T1515" s="15" t="str">
        <f aca="false">Def_Sistemas_Conectores_Cabos!$C$9</f>
        <v>RG316</v>
      </c>
      <c r="U1515" s="11" t="s">
        <v>169</v>
      </c>
      <c r="V1515" s="13"/>
    </row>
    <row r="1516" customFormat="false" ht="15.75" hidden="true" customHeight="true" outlineLevel="0" collapsed="false">
      <c r="A1516" s="4" t="str">
        <f aca="false">Def_Sistemas_Conectores_Cabos!$A$22</f>
        <v>BPM de elétrons</v>
      </c>
      <c r="B1516" s="5" t="str">
        <f aca="false">Datas_Entregas!$A$2</f>
        <v>Booster/LTB</v>
      </c>
      <c r="C1516" s="6" t="n">
        <f aca="false" t="array" ref="C1516:C1516">INDEX(Datas_Entregas!$B$2:$B$100, MATCH(B1516, Datas_Entregas!$A$2:$A$100, 0), 1)</f>
        <v>43266</v>
      </c>
      <c r="D1516" s="5" t="str">
        <f aca="false">Def_Status_Montagem!$A$4</f>
        <v>Comprado / Esperando entrega</v>
      </c>
      <c r="E1516" s="4" t="str">
        <f aca="false">Def_Status_Montagem!$B$4</f>
        <v>Contratada (inclui etiqueta)</v>
      </c>
      <c r="F1516" s="7"/>
      <c r="G1516" s="8"/>
      <c r="H1516" s="7" t="str">
        <f aca="false" t="array" ref="H1516:H1516">INDEX(Def_Instancias_Equipamentos!$E$2:$E$4986, MATCH(K1516, Def_Instancias_Equipamentos!$D$2:$D$4986, 0), 1)</f>
        <v>IA-18RaBPM</v>
      </c>
      <c r="I1516" s="8" t="str">
        <f aca="false" t="array" ref="I1516:I1516">INDEX(Def_Instancias_Equipamentos!$E$2:$E$4986, MATCH(L1516, Def_Instancias_Equipamentos!$D$2:$D$4986, 0), 1)</f>
        <v>IA-18RaBPM</v>
      </c>
      <c r="J1516" s="8" t="str">
        <f aca="false">IF(H1516=I1516, "INTERNO", "EXTERNO")</f>
        <v>INTERNO</v>
      </c>
      <c r="K1516" s="9" t="str">
        <f aca="false">Def_Instancias_Equipamentos!$D$624</f>
        <v>BO-44U:DI-BPMRFFE</v>
      </c>
      <c r="L1516" s="4" t="str">
        <f aca="false">Def_Instancias_Equipamentos!$D$1226</f>
        <v>BO-44U:DI-FMCFastADC</v>
      </c>
      <c r="M1516" s="10" t="s">
        <v>171</v>
      </c>
      <c r="N1516" s="11" t="s">
        <v>172</v>
      </c>
      <c r="O1516" s="9" t="str">
        <f aca="false">Def_Sistemas_Conectores_Cabos!$B$7</f>
        <v>SMA 50-ohm</v>
      </c>
      <c r="P1516" s="4" t="str">
        <f aca="false">Def_Sistemas_Conectores_Cabos!$B$7</f>
        <v>SMA 50-ohm</v>
      </c>
      <c r="Q1516" s="8" t="str">
        <f aca="false">K1516&amp;"/"&amp;M1516&amp;CHAR(10)&amp;L1516&amp;"/"&amp;N1516</f>
        <v>BO-44U:DI-BPMRFFE/TI_OUT
BO-44U:DI-FMCFastADC/IN3</v>
      </c>
      <c r="R1516" s="18" t="n">
        <v>2</v>
      </c>
      <c r="S1516" s="18" t="n">
        <v>2</v>
      </c>
      <c r="T1516" s="15" t="str">
        <f aca="false">Def_Sistemas_Conectores_Cabos!$C$9</f>
        <v>RG316</v>
      </c>
      <c r="U1516" s="11" t="s">
        <v>169</v>
      </c>
      <c r="V1516" s="13"/>
    </row>
    <row r="1517" customFormat="false" ht="15.75" hidden="true" customHeight="true" outlineLevel="0" collapsed="false">
      <c r="A1517" s="4" t="str">
        <f aca="false">Def_Sistemas_Conectores_Cabos!$A$22</f>
        <v>BPM de elétrons</v>
      </c>
      <c r="B1517" s="5" t="str">
        <f aca="false">Datas_Entregas!$A$2</f>
        <v>Booster/LTB</v>
      </c>
      <c r="C1517" s="6" t="n">
        <f aca="false" t="array" ref="C1517:C1517">INDEX(Datas_Entregas!$B$2:$B$100, MATCH(B1517, Datas_Entregas!$A$2:$A$100, 0), 1)</f>
        <v>43266</v>
      </c>
      <c r="D1517" s="5" t="str">
        <f aca="false">Def_Status_Montagem!$A$4</f>
        <v>Comprado / Esperando entrega</v>
      </c>
      <c r="E1517" s="4" t="str">
        <f aca="false">Def_Status_Montagem!$B$4</f>
        <v>Contratada (inclui etiqueta)</v>
      </c>
      <c r="F1517" s="7"/>
      <c r="G1517" s="8"/>
      <c r="H1517" s="7" t="str">
        <f aca="false" t="array" ref="H1517:H1517">INDEX(Def_Instancias_Equipamentos!$E$2:$E$4986, MATCH(K1517, Def_Instancias_Equipamentos!$D$2:$D$4986, 0), 1)</f>
        <v>IA-18RaBPM</v>
      </c>
      <c r="I1517" s="8" t="str">
        <f aca="false" t="array" ref="I1517:I1517">INDEX(Def_Instancias_Equipamentos!$E$2:$E$4986, MATCH(L1517, Def_Instancias_Equipamentos!$D$2:$D$4986, 0), 1)</f>
        <v>IA-18RaBPM</v>
      </c>
      <c r="J1517" s="8" t="str">
        <f aca="false">IF(H1517=I1517, "INTERNO", "EXTERNO")</f>
        <v>INTERNO</v>
      </c>
      <c r="K1517" s="9" t="str">
        <f aca="false">Def_Instancias_Equipamentos!$D$624</f>
        <v>BO-44U:DI-BPMRFFE</v>
      </c>
      <c r="L1517" s="4" t="str">
        <f aca="false">Def_Instancias_Equipamentos!$D$1226</f>
        <v>BO-44U:DI-FMCFastADC</v>
      </c>
      <c r="M1517" s="10" t="s">
        <v>173</v>
      </c>
      <c r="N1517" s="11" t="s">
        <v>174</v>
      </c>
      <c r="O1517" s="9" t="str">
        <f aca="false">Def_Sistemas_Conectores_Cabos!$B$7</f>
        <v>SMA 50-ohm</v>
      </c>
      <c r="P1517" s="4" t="str">
        <f aca="false">Def_Sistemas_Conectores_Cabos!$B$7</f>
        <v>SMA 50-ohm</v>
      </c>
      <c r="Q1517" s="8" t="str">
        <f aca="false">K1517&amp;"/"&amp;M1517&amp;CHAR(10)&amp;L1517&amp;"/"&amp;N1517</f>
        <v>BO-44U:DI-BPMRFFE/BO_OUT
BO-44U:DI-FMCFastADC/IN4</v>
      </c>
      <c r="R1517" s="18" t="n">
        <v>2</v>
      </c>
      <c r="S1517" s="18" t="n">
        <v>2</v>
      </c>
      <c r="T1517" s="15" t="str">
        <f aca="false">Def_Sistemas_Conectores_Cabos!$C$9</f>
        <v>RG316</v>
      </c>
      <c r="U1517" s="11" t="s">
        <v>169</v>
      </c>
      <c r="V1517" s="13"/>
    </row>
    <row r="1518" customFormat="false" ht="15.75" hidden="true" customHeight="true" outlineLevel="0" collapsed="false">
      <c r="A1518" s="4" t="str">
        <f aca="false">Def_Sistemas_Conectores_Cabos!$A$22</f>
        <v>BPM de elétrons</v>
      </c>
      <c r="B1518" s="5" t="str">
        <f aca="false">Datas_Entregas!$A$2</f>
        <v>Booster/LTB</v>
      </c>
      <c r="C1518" s="6" t="n">
        <f aca="false" t="array" ref="C1518:C1518">INDEX(Datas_Entregas!$B$2:$B$100, MATCH(B1518, Datas_Entregas!$A$2:$A$100, 0), 1)</f>
        <v>43266</v>
      </c>
      <c r="D1518" s="5" t="str">
        <f aca="false">Def_Status_Montagem!$A$4</f>
        <v>Comprado / Esperando entrega</v>
      </c>
      <c r="E1518" s="4" t="str">
        <f aca="false">Def_Status_Montagem!$B$4</f>
        <v>Contratada (inclui etiqueta)</v>
      </c>
      <c r="F1518" s="7"/>
      <c r="G1518" s="8"/>
      <c r="H1518" s="7" t="str">
        <f aca="false" t="array" ref="H1518:H1518">INDEX(Def_Instancias_Equipamentos!$E$2:$E$4986, MATCH(K1518, Def_Instancias_Equipamentos!$D$2:$D$4986, 0), 1)</f>
        <v>IA-18RaBPM</v>
      </c>
      <c r="I1518" s="8" t="str">
        <f aca="false" t="array" ref="I1518:I1518">INDEX(Def_Instancias_Equipamentos!$E$2:$E$4986, MATCH(L1518, Def_Instancias_Equipamentos!$D$2:$D$4986, 0), 1)</f>
        <v>IA-18RaBPM</v>
      </c>
      <c r="J1518" s="8" t="str">
        <f aca="false">IF(H1518=I1518, "INTERNO", "EXTERNO")</f>
        <v>INTERNO</v>
      </c>
      <c r="K1518" s="9" t="str">
        <f aca="false">Def_Instancias_Equipamentos!$D$624</f>
        <v>BO-44U:DI-BPMRFFE</v>
      </c>
      <c r="L1518" s="4" t="str">
        <f aca="false">Def_Instancias_Equipamentos!$D$1226</f>
        <v>BO-44U:DI-FMCFastADC</v>
      </c>
      <c r="M1518" s="10" t="s">
        <v>175</v>
      </c>
      <c r="N1518" s="11" t="s">
        <v>176</v>
      </c>
      <c r="O1518" s="9" t="str">
        <f aca="false">Def_Sistemas_Conectores_Cabos!$B$7</f>
        <v>SMA 50-ohm</v>
      </c>
      <c r="P1518" s="4" t="str">
        <f aca="false">Def_Sistemas_Conectores_Cabos!$B$26</f>
        <v>MMCX 50-ohm</v>
      </c>
      <c r="Q1518" s="8" t="str">
        <f aca="false">K1518&amp;"/"&amp;M1518&amp;CHAR(10)&amp;L1518&amp;"/"&amp;N1518</f>
        <v>BO-44U:DI-BPMRFFE/SW_IN
BO-44U:DI-FMCFastADC/TRIG</v>
      </c>
      <c r="R1518" s="18" t="n">
        <v>2</v>
      </c>
      <c r="S1518" s="18" t="n">
        <v>2</v>
      </c>
      <c r="T1518" s="15" t="str">
        <f aca="false">Def_Sistemas_Conectores_Cabos!$C$9</f>
        <v>RG316</v>
      </c>
      <c r="U1518" s="11" t="s">
        <v>169</v>
      </c>
      <c r="V1518" s="13"/>
    </row>
    <row r="1519" customFormat="false" ht="15.75" hidden="true" customHeight="true" outlineLevel="0" collapsed="false">
      <c r="A1519" s="4" t="str">
        <f aca="false">Def_Sistemas_Conectores_Cabos!$A$22</f>
        <v>BPM de elétrons</v>
      </c>
      <c r="B1519" s="5" t="str">
        <f aca="false">Datas_Entregas!$A$2</f>
        <v>Booster/LTB</v>
      </c>
      <c r="C1519" s="6" t="n">
        <f aca="false" t="array" ref="C1519:C1519">INDEX(Datas_Entregas!$B$2:$B$100, MATCH(B1519, Datas_Entregas!$A$2:$A$100, 0), 1)</f>
        <v>43266</v>
      </c>
      <c r="D1519" s="5" t="str">
        <f aca="false">Def_Status_Montagem!$A$4</f>
        <v>Comprado / Esperando entrega</v>
      </c>
      <c r="E1519" s="4" t="str">
        <f aca="false">Def_Status_Montagem!$B$4</f>
        <v>Contratada (inclui etiqueta)</v>
      </c>
      <c r="F1519" s="7"/>
      <c r="G1519" s="8"/>
      <c r="H1519" s="7" t="str">
        <f aca="false" t="array" ref="H1519:H1519">INDEX(Def_Instancias_Equipamentos!$E$2:$E$4986, MATCH(K1519, Def_Instancias_Equipamentos!$D$2:$D$4986, 0), 1)</f>
        <v>IA-18RaBPM</v>
      </c>
      <c r="I1519" s="8" t="str">
        <f aca="false" t="array" ref="I1519:I1519">INDEX(Def_Instancias_Equipamentos!$E$2:$E$4986, MATCH(L1519, Def_Instancias_Equipamentos!$D$2:$D$4986, 0), 1)</f>
        <v>IA-18RaBPM</v>
      </c>
      <c r="J1519" s="8" t="str">
        <f aca="false">IF(H1519=I1519, "INTERNO", "EXTERNO")</f>
        <v>INTERNO</v>
      </c>
      <c r="K1519" s="9" t="str">
        <f aca="false">Def_Instancias_Equipamentos!$D$625</f>
        <v>BO-45U:DI-BPMRFFE</v>
      </c>
      <c r="L1519" s="4" t="str">
        <f aca="false">Def_Instancias_Equipamentos!$D$1227</f>
        <v>BO-45U:DI-FMCFastADC</v>
      </c>
      <c r="M1519" s="10" t="s">
        <v>168</v>
      </c>
      <c r="N1519" s="11" t="s">
        <v>143</v>
      </c>
      <c r="O1519" s="9" t="str">
        <f aca="false">Def_Sistemas_Conectores_Cabos!$B$7</f>
        <v>SMA 50-ohm</v>
      </c>
      <c r="P1519" s="4" t="str">
        <f aca="false">Def_Sistemas_Conectores_Cabos!$B$7</f>
        <v>SMA 50-ohm</v>
      </c>
      <c r="Q1519" s="8" t="str">
        <f aca="false">K1519&amp;"/"&amp;M1519&amp;CHAR(10)&amp;L1519&amp;"/"&amp;N1519</f>
        <v>BO-45U:DI-BPMRFFE/TO_OUT
BO-45U:DI-FMCFastADC/IN1</v>
      </c>
      <c r="R1519" s="18" t="n">
        <v>2</v>
      </c>
      <c r="S1519" s="18" t="n">
        <v>2</v>
      </c>
      <c r="T1519" s="15" t="str">
        <f aca="false">Def_Sistemas_Conectores_Cabos!$C$9</f>
        <v>RG316</v>
      </c>
      <c r="U1519" s="11" t="s">
        <v>169</v>
      </c>
      <c r="V1519" s="13"/>
    </row>
    <row r="1520" customFormat="false" ht="15.75" hidden="true" customHeight="true" outlineLevel="0" collapsed="false">
      <c r="A1520" s="4" t="str">
        <f aca="false">Def_Sistemas_Conectores_Cabos!$A$22</f>
        <v>BPM de elétrons</v>
      </c>
      <c r="B1520" s="5" t="str">
        <f aca="false">Datas_Entregas!$A$2</f>
        <v>Booster/LTB</v>
      </c>
      <c r="C1520" s="6" t="n">
        <f aca="false" t="array" ref="C1520:C1520">INDEX(Datas_Entregas!$B$2:$B$100, MATCH(B1520, Datas_Entregas!$A$2:$A$100, 0), 1)</f>
        <v>43266</v>
      </c>
      <c r="D1520" s="5" t="str">
        <f aca="false">Def_Status_Montagem!$A$4</f>
        <v>Comprado / Esperando entrega</v>
      </c>
      <c r="E1520" s="4" t="str">
        <f aca="false">Def_Status_Montagem!$B$4</f>
        <v>Contratada (inclui etiqueta)</v>
      </c>
      <c r="F1520" s="7"/>
      <c r="G1520" s="8"/>
      <c r="H1520" s="7" t="str">
        <f aca="false" t="array" ref="H1520:H1520">INDEX(Def_Instancias_Equipamentos!$E$2:$E$4986, MATCH(K1520, Def_Instancias_Equipamentos!$D$2:$D$4986, 0), 1)</f>
        <v>IA-18RaBPM</v>
      </c>
      <c r="I1520" s="8" t="str">
        <f aca="false" t="array" ref="I1520:I1520">INDEX(Def_Instancias_Equipamentos!$E$2:$E$4986, MATCH(L1520, Def_Instancias_Equipamentos!$D$2:$D$4986, 0), 1)</f>
        <v>IA-18RaBPM</v>
      </c>
      <c r="J1520" s="8" t="str">
        <f aca="false">IF(H1520=I1520, "INTERNO", "EXTERNO")</f>
        <v>INTERNO</v>
      </c>
      <c r="K1520" s="9" t="str">
        <f aca="false">Def_Instancias_Equipamentos!$D$625</f>
        <v>BO-45U:DI-BPMRFFE</v>
      </c>
      <c r="L1520" s="4" t="str">
        <f aca="false">Def_Instancias_Equipamentos!$D$1227</f>
        <v>BO-45U:DI-FMCFastADC</v>
      </c>
      <c r="M1520" s="10" t="s">
        <v>170</v>
      </c>
      <c r="N1520" s="11" t="s">
        <v>145</v>
      </c>
      <c r="O1520" s="9" t="str">
        <f aca="false">Def_Sistemas_Conectores_Cabos!$B$7</f>
        <v>SMA 50-ohm</v>
      </c>
      <c r="P1520" s="4" t="str">
        <f aca="false">Def_Sistemas_Conectores_Cabos!$B$7</f>
        <v>SMA 50-ohm</v>
      </c>
      <c r="Q1520" s="8" t="str">
        <f aca="false">K1520&amp;"/"&amp;M1520&amp;CHAR(10)&amp;L1520&amp;"/"&amp;N1520</f>
        <v>BO-45U:DI-BPMRFFE/BI_OUT
BO-45U:DI-FMCFastADC/IN2</v>
      </c>
      <c r="R1520" s="18" t="n">
        <v>2</v>
      </c>
      <c r="S1520" s="18" t="n">
        <v>2</v>
      </c>
      <c r="T1520" s="15" t="str">
        <f aca="false">Def_Sistemas_Conectores_Cabos!$C$9</f>
        <v>RG316</v>
      </c>
      <c r="U1520" s="11" t="s">
        <v>169</v>
      </c>
      <c r="V1520" s="13"/>
    </row>
    <row r="1521" customFormat="false" ht="15.75" hidden="true" customHeight="true" outlineLevel="0" collapsed="false">
      <c r="A1521" s="4" t="str">
        <f aca="false">Def_Sistemas_Conectores_Cabos!$A$22</f>
        <v>BPM de elétrons</v>
      </c>
      <c r="B1521" s="5" t="str">
        <f aca="false">Datas_Entregas!$A$2</f>
        <v>Booster/LTB</v>
      </c>
      <c r="C1521" s="6" t="n">
        <f aca="false" t="array" ref="C1521:C1521">INDEX(Datas_Entregas!$B$2:$B$100, MATCH(B1521, Datas_Entregas!$A$2:$A$100, 0), 1)</f>
        <v>43266</v>
      </c>
      <c r="D1521" s="5" t="str">
        <f aca="false">Def_Status_Montagem!$A$4</f>
        <v>Comprado / Esperando entrega</v>
      </c>
      <c r="E1521" s="4" t="str">
        <f aca="false">Def_Status_Montagem!$B$4</f>
        <v>Contratada (inclui etiqueta)</v>
      </c>
      <c r="F1521" s="7"/>
      <c r="G1521" s="8"/>
      <c r="H1521" s="7" t="str">
        <f aca="false" t="array" ref="H1521:H1521">INDEX(Def_Instancias_Equipamentos!$E$2:$E$4986, MATCH(K1521, Def_Instancias_Equipamentos!$D$2:$D$4986, 0), 1)</f>
        <v>IA-18RaBPM</v>
      </c>
      <c r="I1521" s="8" t="str">
        <f aca="false" t="array" ref="I1521:I1521">INDEX(Def_Instancias_Equipamentos!$E$2:$E$4986, MATCH(L1521, Def_Instancias_Equipamentos!$D$2:$D$4986, 0), 1)</f>
        <v>IA-18RaBPM</v>
      </c>
      <c r="J1521" s="8" t="str">
        <f aca="false">IF(H1521=I1521, "INTERNO", "EXTERNO")</f>
        <v>INTERNO</v>
      </c>
      <c r="K1521" s="9" t="str">
        <f aca="false">Def_Instancias_Equipamentos!$D$625</f>
        <v>BO-45U:DI-BPMRFFE</v>
      </c>
      <c r="L1521" s="4" t="str">
        <f aca="false">Def_Instancias_Equipamentos!$D$1227</f>
        <v>BO-45U:DI-FMCFastADC</v>
      </c>
      <c r="M1521" s="10" t="s">
        <v>171</v>
      </c>
      <c r="N1521" s="11" t="s">
        <v>172</v>
      </c>
      <c r="O1521" s="9" t="str">
        <f aca="false">Def_Sistemas_Conectores_Cabos!$B$7</f>
        <v>SMA 50-ohm</v>
      </c>
      <c r="P1521" s="4" t="str">
        <f aca="false">Def_Sistemas_Conectores_Cabos!$B$7</f>
        <v>SMA 50-ohm</v>
      </c>
      <c r="Q1521" s="8" t="str">
        <f aca="false">K1521&amp;"/"&amp;M1521&amp;CHAR(10)&amp;L1521&amp;"/"&amp;N1521</f>
        <v>BO-45U:DI-BPMRFFE/TI_OUT
BO-45U:DI-FMCFastADC/IN3</v>
      </c>
      <c r="R1521" s="18" t="n">
        <v>2</v>
      </c>
      <c r="S1521" s="18" t="n">
        <v>2</v>
      </c>
      <c r="T1521" s="15" t="str">
        <f aca="false">Def_Sistemas_Conectores_Cabos!$C$9</f>
        <v>RG316</v>
      </c>
      <c r="U1521" s="11" t="s">
        <v>169</v>
      </c>
      <c r="V1521" s="13"/>
    </row>
    <row r="1522" customFormat="false" ht="15.75" hidden="true" customHeight="true" outlineLevel="0" collapsed="false">
      <c r="A1522" s="4" t="str">
        <f aca="false">Def_Sistemas_Conectores_Cabos!$A$22</f>
        <v>BPM de elétrons</v>
      </c>
      <c r="B1522" s="5" t="str">
        <f aca="false">Datas_Entregas!$A$2</f>
        <v>Booster/LTB</v>
      </c>
      <c r="C1522" s="6" t="n">
        <f aca="false" t="array" ref="C1522:C1522">INDEX(Datas_Entregas!$B$2:$B$100, MATCH(B1522, Datas_Entregas!$A$2:$A$100, 0), 1)</f>
        <v>43266</v>
      </c>
      <c r="D1522" s="5" t="str">
        <f aca="false">Def_Status_Montagem!$A$4</f>
        <v>Comprado / Esperando entrega</v>
      </c>
      <c r="E1522" s="4" t="str">
        <f aca="false">Def_Status_Montagem!$B$4</f>
        <v>Contratada (inclui etiqueta)</v>
      </c>
      <c r="F1522" s="7"/>
      <c r="G1522" s="8"/>
      <c r="H1522" s="7" t="str">
        <f aca="false" t="array" ref="H1522:H1522">INDEX(Def_Instancias_Equipamentos!$E$2:$E$4986, MATCH(K1522, Def_Instancias_Equipamentos!$D$2:$D$4986, 0), 1)</f>
        <v>IA-18RaBPM</v>
      </c>
      <c r="I1522" s="8" t="str">
        <f aca="false" t="array" ref="I1522:I1522">INDEX(Def_Instancias_Equipamentos!$E$2:$E$4986, MATCH(L1522, Def_Instancias_Equipamentos!$D$2:$D$4986, 0), 1)</f>
        <v>IA-18RaBPM</v>
      </c>
      <c r="J1522" s="8" t="str">
        <f aca="false">IF(H1522=I1522, "INTERNO", "EXTERNO")</f>
        <v>INTERNO</v>
      </c>
      <c r="K1522" s="9" t="str">
        <f aca="false">Def_Instancias_Equipamentos!$D$625</f>
        <v>BO-45U:DI-BPMRFFE</v>
      </c>
      <c r="L1522" s="4" t="str">
        <f aca="false">Def_Instancias_Equipamentos!$D$1227</f>
        <v>BO-45U:DI-FMCFastADC</v>
      </c>
      <c r="M1522" s="10" t="s">
        <v>173</v>
      </c>
      <c r="N1522" s="11" t="s">
        <v>174</v>
      </c>
      <c r="O1522" s="9" t="str">
        <f aca="false">Def_Sistemas_Conectores_Cabos!$B$7</f>
        <v>SMA 50-ohm</v>
      </c>
      <c r="P1522" s="4" t="str">
        <f aca="false">Def_Sistemas_Conectores_Cabos!$B$7</f>
        <v>SMA 50-ohm</v>
      </c>
      <c r="Q1522" s="8" t="str">
        <f aca="false">K1522&amp;"/"&amp;M1522&amp;CHAR(10)&amp;L1522&amp;"/"&amp;N1522</f>
        <v>BO-45U:DI-BPMRFFE/BO_OUT
BO-45U:DI-FMCFastADC/IN4</v>
      </c>
      <c r="R1522" s="18" t="n">
        <v>2</v>
      </c>
      <c r="S1522" s="18" t="n">
        <v>2</v>
      </c>
      <c r="T1522" s="15" t="str">
        <f aca="false">Def_Sistemas_Conectores_Cabos!$C$9</f>
        <v>RG316</v>
      </c>
      <c r="U1522" s="11" t="s">
        <v>169</v>
      </c>
      <c r="V1522" s="13"/>
    </row>
    <row r="1523" customFormat="false" ht="15.75" hidden="true" customHeight="true" outlineLevel="0" collapsed="false">
      <c r="A1523" s="4" t="str">
        <f aca="false">Def_Sistemas_Conectores_Cabos!$A$22</f>
        <v>BPM de elétrons</v>
      </c>
      <c r="B1523" s="5" t="str">
        <f aca="false">Datas_Entregas!$A$2</f>
        <v>Booster/LTB</v>
      </c>
      <c r="C1523" s="6" t="n">
        <f aca="false" t="array" ref="C1523:C1523">INDEX(Datas_Entregas!$B$2:$B$100, MATCH(B1523, Datas_Entregas!$A$2:$A$100, 0), 1)</f>
        <v>43266</v>
      </c>
      <c r="D1523" s="5" t="str">
        <f aca="false">Def_Status_Montagem!$A$4</f>
        <v>Comprado / Esperando entrega</v>
      </c>
      <c r="E1523" s="4" t="str">
        <f aca="false">Def_Status_Montagem!$B$4</f>
        <v>Contratada (inclui etiqueta)</v>
      </c>
      <c r="F1523" s="7"/>
      <c r="G1523" s="8"/>
      <c r="H1523" s="7" t="str">
        <f aca="false" t="array" ref="H1523:H1523">INDEX(Def_Instancias_Equipamentos!$E$2:$E$4986, MATCH(K1523, Def_Instancias_Equipamentos!$D$2:$D$4986, 0), 1)</f>
        <v>IA-18RaBPM</v>
      </c>
      <c r="I1523" s="8" t="str">
        <f aca="false" t="array" ref="I1523:I1523">INDEX(Def_Instancias_Equipamentos!$E$2:$E$4986, MATCH(L1523, Def_Instancias_Equipamentos!$D$2:$D$4986, 0), 1)</f>
        <v>IA-18RaBPM</v>
      </c>
      <c r="J1523" s="8" t="str">
        <f aca="false">IF(H1523=I1523, "INTERNO", "EXTERNO")</f>
        <v>INTERNO</v>
      </c>
      <c r="K1523" s="9" t="str">
        <f aca="false">Def_Instancias_Equipamentos!$D$625</f>
        <v>BO-45U:DI-BPMRFFE</v>
      </c>
      <c r="L1523" s="4" t="str">
        <f aca="false">Def_Instancias_Equipamentos!$D$1227</f>
        <v>BO-45U:DI-FMCFastADC</v>
      </c>
      <c r="M1523" s="10" t="s">
        <v>175</v>
      </c>
      <c r="N1523" s="11" t="s">
        <v>176</v>
      </c>
      <c r="O1523" s="9" t="str">
        <f aca="false">Def_Sistemas_Conectores_Cabos!$B$7</f>
        <v>SMA 50-ohm</v>
      </c>
      <c r="P1523" s="4" t="str">
        <f aca="false">Def_Sistemas_Conectores_Cabos!$B$26</f>
        <v>MMCX 50-ohm</v>
      </c>
      <c r="Q1523" s="8" t="str">
        <f aca="false">K1523&amp;"/"&amp;M1523&amp;CHAR(10)&amp;L1523&amp;"/"&amp;N1523</f>
        <v>BO-45U:DI-BPMRFFE/SW_IN
BO-45U:DI-FMCFastADC/TRIG</v>
      </c>
      <c r="R1523" s="18" t="n">
        <v>2</v>
      </c>
      <c r="S1523" s="18" t="n">
        <v>2</v>
      </c>
      <c r="T1523" s="15" t="str">
        <f aca="false">Def_Sistemas_Conectores_Cabos!$C$9</f>
        <v>RG316</v>
      </c>
      <c r="U1523" s="11" t="s">
        <v>169</v>
      </c>
      <c r="V1523" s="13"/>
    </row>
    <row r="1524" customFormat="false" ht="15.75" hidden="true" customHeight="true" outlineLevel="0" collapsed="false">
      <c r="A1524" s="4" t="str">
        <f aca="false">Def_Sistemas_Conectores_Cabos!$A$22</f>
        <v>BPM de elétrons</v>
      </c>
      <c r="B1524" s="5" t="str">
        <f aca="false">Datas_Entregas!$A$2</f>
        <v>Booster/LTB</v>
      </c>
      <c r="C1524" s="6" t="n">
        <f aca="false" t="array" ref="C1524:C1524">INDEX(Datas_Entregas!$B$2:$B$100, MATCH(B1524, Datas_Entregas!$A$2:$A$100, 0), 1)</f>
        <v>43266</v>
      </c>
      <c r="D1524" s="5" t="str">
        <f aca="false">Def_Status_Montagem!$A$4</f>
        <v>Comprado / Esperando entrega</v>
      </c>
      <c r="E1524" s="4" t="str">
        <f aca="false">Def_Status_Montagem!$B$4</f>
        <v>Contratada (inclui etiqueta)</v>
      </c>
      <c r="F1524" s="7"/>
      <c r="G1524" s="8"/>
      <c r="H1524" s="7" t="str">
        <f aca="false" t="array" ref="H1524:H1524">INDEX(Def_Instancias_Equipamentos!$E$2:$E$4986, MATCH(K1524, Def_Instancias_Equipamentos!$D$2:$D$4986, 0), 1)</f>
        <v>IA-19RaBPM</v>
      </c>
      <c r="I1524" s="8" t="str">
        <f aca="false" t="array" ref="I1524:I1524">INDEX(Def_Instancias_Equipamentos!$E$2:$E$4986, MATCH(L1524, Def_Instancias_Equipamentos!$D$2:$D$4986, 0), 1)</f>
        <v>IA-19RaBPM</v>
      </c>
      <c r="J1524" s="8" t="str">
        <f aca="false">IF(H1524=I1524, "INTERNO", "EXTERNO")</f>
        <v>INTERNO</v>
      </c>
      <c r="K1524" s="9" t="str">
        <f aca="false">Def_Instancias_Equipamentos!$D$626</f>
        <v>BO-46U:DI-BPMRFFE</v>
      </c>
      <c r="L1524" s="4" t="str">
        <f aca="false">Def_Instancias_Equipamentos!$D$1228</f>
        <v>BO-46U:DI-FMCFastADC</v>
      </c>
      <c r="M1524" s="10" t="s">
        <v>168</v>
      </c>
      <c r="N1524" s="11" t="s">
        <v>143</v>
      </c>
      <c r="O1524" s="9" t="str">
        <f aca="false">Def_Sistemas_Conectores_Cabos!$B$7</f>
        <v>SMA 50-ohm</v>
      </c>
      <c r="P1524" s="4" t="str">
        <f aca="false">Def_Sistemas_Conectores_Cabos!$B$7</f>
        <v>SMA 50-ohm</v>
      </c>
      <c r="Q1524" s="8" t="str">
        <f aca="false">K1524&amp;"/"&amp;M1524&amp;CHAR(10)&amp;L1524&amp;"/"&amp;N1524</f>
        <v>BO-46U:DI-BPMRFFE/TO_OUT
BO-46U:DI-FMCFastADC/IN1</v>
      </c>
      <c r="R1524" s="18" t="n">
        <v>2</v>
      </c>
      <c r="S1524" s="18" t="n">
        <v>2</v>
      </c>
      <c r="T1524" s="15" t="str">
        <f aca="false">Def_Sistemas_Conectores_Cabos!$C$9</f>
        <v>RG316</v>
      </c>
      <c r="U1524" s="11" t="s">
        <v>169</v>
      </c>
      <c r="V1524" s="13"/>
    </row>
    <row r="1525" customFormat="false" ht="15.75" hidden="true" customHeight="true" outlineLevel="0" collapsed="false">
      <c r="A1525" s="4" t="str">
        <f aca="false">Def_Sistemas_Conectores_Cabos!$A$22</f>
        <v>BPM de elétrons</v>
      </c>
      <c r="B1525" s="5" t="str">
        <f aca="false">Datas_Entregas!$A$2</f>
        <v>Booster/LTB</v>
      </c>
      <c r="C1525" s="6" t="n">
        <f aca="false" t="array" ref="C1525:C1525">INDEX(Datas_Entregas!$B$2:$B$100, MATCH(B1525, Datas_Entregas!$A$2:$A$100, 0), 1)</f>
        <v>43266</v>
      </c>
      <c r="D1525" s="5" t="str">
        <f aca="false">Def_Status_Montagem!$A$4</f>
        <v>Comprado / Esperando entrega</v>
      </c>
      <c r="E1525" s="4" t="str">
        <f aca="false">Def_Status_Montagem!$B$4</f>
        <v>Contratada (inclui etiqueta)</v>
      </c>
      <c r="F1525" s="7"/>
      <c r="G1525" s="8"/>
      <c r="H1525" s="7" t="str">
        <f aca="false" t="array" ref="H1525:H1525">INDEX(Def_Instancias_Equipamentos!$E$2:$E$4986, MATCH(K1525, Def_Instancias_Equipamentos!$D$2:$D$4986, 0), 1)</f>
        <v>IA-19RaBPM</v>
      </c>
      <c r="I1525" s="8" t="str">
        <f aca="false" t="array" ref="I1525:I1525">INDEX(Def_Instancias_Equipamentos!$E$2:$E$4986, MATCH(L1525, Def_Instancias_Equipamentos!$D$2:$D$4986, 0), 1)</f>
        <v>IA-19RaBPM</v>
      </c>
      <c r="J1525" s="8" t="str">
        <f aca="false">IF(H1525=I1525, "INTERNO", "EXTERNO")</f>
        <v>INTERNO</v>
      </c>
      <c r="K1525" s="9" t="str">
        <f aca="false">Def_Instancias_Equipamentos!$D$626</f>
        <v>BO-46U:DI-BPMRFFE</v>
      </c>
      <c r="L1525" s="4" t="str">
        <f aca="false">Def_Instancias_Equipamentos!$D$1228</f>
        <v>BO-46U:DI-FMCFastADC</v>
      </c>
      <c r="M1525" s="10" t="s">
        <v>170</v>
      </c>
      <c r="N1525" s="11" t="s">
        <v>145</v>
      </c>
      <c r="O1525" s="9" t="str">
        <f aca="false">Def_Sistemas_Conectores_Cabos!$B$7</f>
        <v>SMA 50-ohm</v>
      </c>
      <c r="P1525" s="4" t="str">
        <f aca="false">Def_Sistemas_Conectores_Cabos!$B$7</f>
        <v>SMA 50-ohm</v>
      </c>
      <c r="Q1525" s="8" t="str">
        <f aca="false">K1525&amp;"/"&amp;M1525&amp;CHAR(10)&amp;L1525&amp;"/"&amp;N1525</f>
        <v>BO-46U:DI-BPMRFFE/BI_OUT
BO-46U:DI-FMCFastADC/IN2</v>
      </c>
      <c r="R1525" s="18" t="n">
        <v>2</v>
      </c>
      <c r="S1525" s="18" t="n">
        <v>2</v>
      </c>
      <c r="T1525" s="15" t="str">
        <f aca="false">Def_Sistemas_Conectores_Cabos!$C$9</f>
        <v>RG316</v>
      </c>
      <c r="U1525" s="11" t="s">
        <v>169</v>
      </c>
      <c r="V1525" s="13"/>
    </row>
    <row r="1526" customFormat="false" ht="15.75" hidden="true" customHeight="true" outlineLevel="0" collapsed="false">
      <c r="A1526" s="4" t="str">
        <f aca="false">Def_Sistemas_Conectores_Cabos!$A$22</f>
        <v>BPM de elétrons</v>
      </c>
      <c r="B1526" s="5" t="str">
        <f aca="false">Datas_Entregas!$A$2</f>
        <v>Booster/LTB</v>
      </c>
      <c r="C1526" s="6" t="n">
        <f aca="false" t="array" ref="C1526:C1526">INDEX(Datas_Entregas!$B$2:$B$100, MATCH(B1526, Datas_Entregas!$A$2:$A$100, 0), 1)</f>
        <v>43266</v>
      </c>
      <c r="D1526" s="5" t="str">
        <f aca="false">Def_Status_Montagem!$A$4</f>
        <v>Comprado / Esperando entrega</v>
      </c>
      <c r="E1526" s="4" t="str">
        <f aca="false">Def_Status_Montagem!$B$4</f>
        <v>Contratada (inclui etiqueta)</v>
      </c>
      <c r="F1526" s="7"/>
      <c r="G1526" s="8"/>
      <c r="H1526" s="7" t="str">
        <f aca="false" t="array" ref="H1526:H1526">INDEX(Def_Instancias_Equipamentos!$E$2:$E$4986, MATCH(K1526, Def_Instancias_Equipamentos!$D$2:$D$4986, 0), 1)</f>
        <v>IA-19RaBPM</v>
      </c>
      <c r="I1526" s="8" t="str">
        <f aca="false" t="array" ref="I1526:I1526">INDEX(Def_Instancias_Equipamentos!$E$2:$E$4986, MATCH(L1526, Def_Instancias_Equipamentos!$D$2:$D$4986, 0), 1)</f>
        <v>IA-19RaBPM</v>
      </c>
      <c r="J1526" s="8" t="str">
        <f aca="false">IF(H1526=I1526, "INTERNO", "EXTERNO")</f>
        <v>INTERNO</v>
      </c>
      <c r="K1526" s="9" t="str">
        <f aca="false">Def_Instancias_Equipamentos!$D$626</f>
        <v>BO-46U:DI-BPMRFFE</v>
      </c>
      <c r="L1526" s="4" t="str">
        <f aca="false">Def_Instancias_Equipamentos!$D$1228</f>
        <v>BO-46U:DI-FMCFastADC</v>
      </c>
      <c r="M1526" s="10" t="s">
        <v>171</v>
      </c>
      <c r="N1526" s="11" t="s">
        <v>172</v>
      </c>
      <c r="O1526" s="9" t="str">
        <f aca="false">Def_Sistemas_Conectores_Cabos!$B$7</f>
        <v>SMA 50-ohm</v>
      </c>
      <c r="P1526" s="4" t="str">
        <f aca="false">Def_Sistemas_Conectores_Cabos!$B$7</f>
        <v>SMA 50-ohm</v>
      </c>
      <c r="Q1526" s="8" t="str">
        <f aca="false">K1526&amp;"/"&amp;M1526&amp;CHAR(10)&amp;L1526&amp;"/"&amp;N1526</f>
        <v>BO-46U:DI-BPMRFFE/TI_OUT
BO-46U:DI-FMCFastADC/IN3</v>
      </c>
      <c r="R1526" s="18" t="n">
        <v>2</v>
      </c>
      <c r="S1526" s="18" t="n">
        <v>2</v>
      </c>
      <c r="T1526" s="15" t="str">
        <f aca="false">Def_Sistemas_Conectores_Cabos!$C$9</f>
        <v>RG316</v>
      </c>
      <c r="U1526" s="11" t="s">
        <v>169</v>
      </c>
      <c r="V1526" s="13"/>
    </row>
    <row r="1527" customFormat="false" ht="15.75" hidden="true" customHeight="true" outlineLevel="0" collapsed="false">
      <c r="A1527" s="4" t="str">
        <f aca="false">Def_Sistemas_Conectores_Cabos!$A$22</f>
        <v>BPM de elétrons</v>
      </c>
      <c r="B1527" s="5" t="str">
        <f aca="false">Datas_Entregas!$A$2</f>
        <v>Booster/LTB</v>
      </c>
      <c r="C1527" s="6" t="n">
        <f aca="false" t="array" ref="C1527:C1527">INDEX(Datas_Entregas!$B$2:$B$100, MATCH(B1527, Datas_Entregas!$A$2:$A$100, 0), 1)</f>
        <v>43266</v>
      </c>
      <c r="D1527" s="5" t="str">
        <f aca="false">Def_Status_Montagem!$A$4</f>
        <v>Comprado / Esperando entrega</v>
      </c>
      <c r="E1527" s="4" t="str">
        <f aca="false">Def_Status_Montagem!$B$4</f>
        <v>Contratada (inclui etiqueta)</v>
      </c>
      <c r="F1527" s="7"/>
      <c r="G1527" s="8"/>
      <c r="H1527" s="7" t="str">
        <f aca="false" t="array" ref="H1527:H1527">INDEX(Def_Instancias_Equipamentos!$E$2:$E$4986, MATCH(K1527, Def_Instancias_Equipamentos!$D$2:$D$4986, 0), 1)</f>
        <v>IA-19RaBPM</v>
      </c>
      <c r="I1527" s="8" t="str">
        <f aca="false" t="array" ref="I1527:I1527">INDEX(Def_Instancias_Equipamentos!$E$2:$E$4986, MATCH(L1527, Def_Instancias_Equipamentos!$D$2:$D$4986, 0), 1)</f>
        <v>IA-19RaBPM</v>
      </c>
      <c r="J1527" s="8" t="str">
        <f aca="false">IF(H1527=I1527, "INTERNO", "EXTERNO")</f>
        <v>INTERNO</v>
      </c>
      <c r="K1527" s="9" t="str">
        <f aca="false">Def_Instancias_Equipamentos!$D$626</f>
        <v>BO-46U:DI-BPMRFFE</v>
      </c>
      <c r="L1527" s="4" t="str">
        <f aca="false">Def_Instancias_Equipamentos!$D$1228</f>
        <v>BO-46U:DI-FMCFastADC</v>
      </c>
      <c r="M1527" s="10" t="s">
        <v>173</v>
      </c>
      <c r="N1527" s="11" t="s">
        <v>174</v>
      </c>
      <c r="O1527" s="9" t="str">
        <f aca="false">Def_Sistemas_Conectores_Cabos!$B$7</f>
        <v>SMA 50-ohm</v>
      </c>
      <c r="P1527" s="4" t="str">
        <f aca="false">Def_Sistemas_Conectores_Cabos!$B$7</f>
        <v>SMA 50-ohm</v>
      </c>
      <c r="Q1527" s="8" t="str">
        <f aca="false">K1527&amp;"/"&amp;M1527&amp;CHAR(10)&amp;L1527&amp;"/"&amp;N1527</f>
        <v>BO-46U:DI-BPMRFFE/BO_OUT
BO-46U:DI-FMCFastADC/IN4</v>
      </c>
      <c r="R1527" s="18" t="n">
        <v>2</v>
      </c>
      <c r="S1527" s="18" t="n">
        <v>2</v>
      </c>
      <c r="T1527" s="15" t="str">
        <f aca="false">Def_Sistemas_Conectores_Cabos!$C$9</f>
        <v>RG316</v>
      </c>
      <c r="U1527" s="11" t="s">
        <v>169</v>
      </c>
      <c r="V1527" s="13"/>
    </row>
    <row r="1528" customFormat="false" ht="15.75" hidden="true" customHeight="true" outlineLevel="0" collapsed="false">
      <c r="A1528" s="4" t="str">
        <f aca="false">Def_Sistemas_Conectores_Cabos!$A$22</f>
        <v>BPM de elétrons</v>
      </c>
      <c r="B1528" s="5" t="str">
        <f aca="false">Datas_Entregas!$A$2</f>
        <v>Booster/LTB</v>
      </c>
      <c r="C1528" s="6" t="n">
        <f aca="false" t="array" ref="C1528:C1528">INDEX(Datas_Entregas!$B$2:$B$100, MATCH(B1528, Datas_Entregas!$A$2:$A$100, 0), 1)</f>
        <v>43266</v>
      </c>
      <c r="D1528" s="5" t="str">
        <f aca="false">Def_Status_Montagem!$A$4</f>
        <v>Comprado / Esperando entrega</v>
      </c>
      <c r="E1528" s="4" t="str">
        <f aca="false">Def_Status_Montagem!$B$4</f>
        <v>Contratada (inclui etiqueta)</v>
      </c>
      <c r="F1528" s="7"/>
      <c r="G1528" s="8"/>
      <c r="H1528" s="7" t="str">
        <f aca="false" t="array" ref="H1528:H1528">INDEX(Def_Instancias_Equipamentos!$E$2:$E$4986, MATCH(K1528, Def_Instancias_Equipamentos!$D$2:$D$4986, 0), 1)</f>
        <v>IA-19RaBPM</v>
      </c>
      <c r="I1528" s="8" t="str">
        <f aca="false" t="array" ref="I1528:I1528">INDEX(Def_Instancias_Equipamentos!$E$2:$E$4986, MATCH(L1528, Def_Instancias_Equipamentos!$D$2:$D$4986, 0), 1)</f>
        <v>IA-19RaBPM</v>
      </c>
      <c r="J1528" s="8" t="str">
        <f aca="false">IF(H1528=I1528, "INTERNO", "EXTERNO")</f>
        <v>INTERNO</v>
      </c>
      <c r="K1528" s="9" t="str">
        <f aca="false">Def_Instancias_Equipamentos!$D$626</f>
        <v>BO-46U:DI-BPMRFFE</v>
      </c>
      <c r="L1528" s="4" t="str">
        <f aca="false">Def_Instancias_Equipamentos!$D$1228</f>
        <v>BO-46U:DI-FMCFastADC</v>
      </c>
      <c r="M1528" s="10" t="s">
        <v>175</v>
      </c>
      <c r="N1528" s="11" t="s">
        <v>176</v>
      </c>
      <c r="O1528" s="9" t="str">
        <f aca="false">Def_Sistemas_Conectores_Cabos!$B$7</f>
        <v>SMA 50-ohm</v>
      </c>
      <c r="P1528" s="4" t="str">
        <f aca="false">Def_Sistemas_Conectores_Cabos!$B$26</f>
        <v>MMCX 50-ohm</v>
      </c>
      <c r="Q1528" s="8" t="str">
        <f aca="false">K1528&amp;"/"&amp;M1528&amp;CHAR(10)&amp;L1528&amp;"/"&amp;N1528</f>
        <v>BO-46U:DI-BPMRFFE/SW_IN
BO-46U:DI-FMCFastADC/TRIG</v>
      </c>
      <c r="R1528" s="18" t="n">
        <v>2</v>
      </c>
      <c r="S1528" s="18" t="n">
        <v>2</v>
      </c>
      <c r="T1528" s="15" t="str">
        <f aca="false">Def_Sistemas_Conectores_Cabos!$C$9</f>
        <v>RG316</v>
      </c>
      <c r="U1528" s="11" t="s">
        <v>169</v>
      </c>
      <c r="V1528" s="13"/>
    </row>
    <row r="1529" customFormat="false" ht="15.75" hidden="true" customHeight="true" outlineLevel="0" collapsed="false">
      <c r="A1529" s="4" t="str">
        <f aca="false">Def_Sistemas_Conectores_Cabos!$A$22</f>
        <v>BPM de elétrons</v>
      </c>
      <c r="B1529" s="5" t="str">
        <f aca="false">Datas_Entregas!$A$2</f>
        <v>Booster/LTB</v>
      </c>
      <c r="C1529" s="6" t="n">
        <f aca="false" t="array" ref="C1529:C1529">INDEX(Datas_Entregas!$B$2:$B$100, MATCH(B1529, Datas_Entregas!$A$2:$A$100, 0), 1)</f>
        <v>43266</v>
      </c>
      <c r="D1529" s="5" t="str">
        <f aca="false">Def_Status_Montagem!$A$4</f>
        <v>Comprado / Esperando entrega</v>
      </c>
      <c r="E1529" s="4" t="str">
        <f aca="false">Def_Status_Montagem!$B$4</f>
        <v>Contratada (inclui etiqueta)</v>
      </c>
      <c r="F1529" s="7"/>
      <c r="G1529" s="8"/>
      <c r="H1529" s="7" t="str">
        <f aca="false" t="array" ref="H1529:H1529">INDEX(Def_Instancias_Equipamentos!$E$2:$E$4986, MATCH(K1529, Def_Instancias_Equipamentos!$D$2:$D$4986, 0), 1)</f>
        <v>IA-19RaBPM</v>
      </c>
      <c r="I1529" s="8" t="str">
        <f aca="false" t="array" ref="I1529:I1529">INDEX(Def_Instancias_Equipamentos!$E$2:$E$4986, MATCH(L1529, Def_Instancias_Equipamentos!$D$2:$D$4986, 0), 1)</f>
        <v>IA-19RaBPM</v>
      </c>
      <c r="J1529" s="8" t="str">
        <f aca="false">IF(H1529=I1529, "INTERNO", "EXTERNO")</f>
        <v>INTERNO</v>
      </c>
      <c r="K1529" s="9" t="str">
        <f aca="false">Def_Instancias_Equipamentos!$D$627</f>
        <v>BO-47U:DI-BPMRFFE</v>
      </c>
      <c r="L1529" s="4" t="str">
        <f aca="false">Def_Instancias_Equipamentos!$D$1229</f>
        <v>BO-47U:DI-FMCFastADC</v>
      </c>
      <c r="M1529" s="10" t="s">
        <v>168</v>
      </c>
      <c r="N1529" s="11" t="s">
        <v>143</v>
      </c>
      <c r="O1529" s="9" t="str">
        <f aca="false">Def_Sistemas_Conectores_Cabos!$B$7</f>
        <v>SMA 50-ohm</v>
      </c>
      <c r="P1529" s="4" t="str">
        <f aca="false">Def_Sistemas_Conectores_Cabos!$B$7</f>
        <v>SMA 50-ohm</v>
      </c>
      <c r="Q1529" s="8" t="str">
        <f aca="false">K1529&amp;"/"&amp;M1529&amp;CHAR(10)&amp;L1529&amp;"/"&amp;N1529</f>
        <v>BO-47U:DI-BPMRFFE/TO_OUT
BO-47U:DI-FMCFastADC/IN1</v>
      </c>
      <c r="R1529" s="18" t="n">
        <v>2</v>
      </c>
      <c r="S1529" s="18" t="n">
        <v>2</v>
      </c>
      <c r="T1529" s="15" t="str">
        <f aca="false">Def_Sistemas_Conectores_Cabos!$C$9</f>
        <v>RG316</v>
      </c>
      <c r="U1529" s="11" t="s">
        <v>169</v>
      </c>
      <c r="V1529" s="13"/>
    </row>
    <row r="1530" customFormat="false" ht="15.75" hidden="true" customHeight="true" outlineLevel="0" collapsed="false">
      <c r="A1530" s="4" t="str">
        <f aca="false">Def_Sistemas_Conectores_Cabos!$A$22</f>
        <v>BPM de elétrons</v>
      </c>
      <c r="B1530" s="5" t="str">
        <f aca="false">Datas_Entregas!$A$2</f>
        <v>Booster/LTB</v>
      </c>
      <c r="C1530" s="6" t="n">
        <f aca="false" t="array" ref="C1530:C1530">INDEX(Datas_Entregas!$B$2:$B$100, MATCH(B1530, Datas_Entregas!$A$2:$A$100, 0), 1)</f>
        <v>43266</v>
      </c>
      <c r="D1530" s="5" t="str">
        <f aca="false">Def_Status_Montagem!$A$4</f>
        <v>Comprado / Esperando entrega</v>
      </c>
      <c r="E1530" s="4" t="str">
        <f aca="false">Def_Status_Montagem!$B$4</f>
        <v>Contratada (inclui etiqueta)</v>
      </c>
      <c r="F1530" s="7"/>
      <c r="G1530" s="8"/>
      <c r="H1530" s="7" t="str">
        <f aca="false" t="array" ref="H1530:H1530">INDEX(Def_Instancias_Equipamentos!$E$2:$E$4986, MATCH(K1530, Def_Instancias_Equipamentos!$D$2:$D$4986, 0), 1)</f>
        <v>IA-19RaBPM</v>
      </c>
      <c r="I1530" s="8" t="str">
        <f aca="false" t="array" ref="I1530:I1530">INDEX(Def_Instancias_Equipamentos!$E$2:$E$4986, MATCH(L1530, Def_Instancias_Equipamentos!$D$2:$D$4986, 0), 1)</f>
        <v>IA-19RaBPM</v>
      </c>
      <c r="J1530" s="8" t="str">
        <f aca="false">IF(H1530=I1530, "INTERNO", "EXTERNO")</f>
        <v>INTERNO</v>
      </c>
      <c r="K1530" s="9" t="str">
        <f aca="false">Def_Instancias_Equipamentos!$D$627</f>
        <v>BO-47U:DI-BPMRFFE</v>
      </c>
      <c r="L1530" s="4" t="str">
        <f aca="false">Def_Instancias_Equipamentos!$D$1229</f>
        <v>BO-47U:DI-FMCFastADC</v>
      </c>
      <c r="M1530" s="10" t="s">
        <v>170</v>
      </c>
      <c r="N1530" s="11" t="s">
        <v>145</v>
      </c>
      <c r="O1530" s="9" t="str">
        <f aca="false">Def_Sistemas_Conectores_Cabos!$B$7</f>
        <v>SMA 50-ohm</v>
      </c>
      <c r="P1530" s="4" t="str">
        <f aca="false">Def_Sistemas_Conectores_Cabos!$B$7</f>
        <v>SMA 50-ohm</v>
      </c>
      <c r="Q1530" s="8" t="str">
        <f aca="false">K1530&amp;"/"&amp;M1530&amp;CHAR(10)&amp;L1530&amp;"/"&amp;N1530</f>
        <v>BO-47U:DI-BPMRFFE/BI_OUT
BO-47U:DI-FMCFastADC/IN2</v>
      </c>
      <c r="R1530" s="18" t="n">
        <v>2</v>
      </c>
      <c r="S1530" s="18" t="n">
        <v>2</v>
      </c>
      <c r="T1530" s="15" t="str">
        <f aca="false">Def_Sistemas_Conectores_Cabos!$C$9</f>
        <v>RG316</v>
      </c>
      <c r="U1530" s="11" t="s">
        <v>169</v>
      </c>
      <c r="V1530" s="13"/>
    </row>
    <row r="1531" customFormat="false" ht="15.75" hidden="true" customHeight="true" outlineLevel="0" collapsed="false">
      <c r="A1531" s="4" t="str">
        <f aca="false">Def_Sistemas_Conectores_Cabos!$A$22</f>
        <v>BPM de elétrons</v>
      </c>
      <c r="B1531" s="5" t="str">
        <f aca="false">Datas_Entregas!$A$2</f>
        <v>Booster/LTB</v>
      </c>
      <c r="C1531" s="6" t="n">
        <f aca="false" t="array" ref="C1531:C1531">INDEX(Datas_Entregas!$B$2:$B$100, MATCH(B1531, Datas_Entregas!$A$2:$A$100, 0), 1)</f>
        <v>43266</v>
      </c>
      <c r="D1531" s="5" t="str">
        <f aca="false">Def_Status_Montagem!$A$4</f>
        <v>Comprado / Esperando entrega</v>
      </c>
      <c r="E1531" s="4" t="str">
        <f aca="false">Def_Status_Montagem!$B$4</f>
        <v>Contratada (inclui etiqueta)</v>
      </c>
      <c r="F1531" s="7"/>
      <c r="G1531" s="8"/>
      <c r="H1531" s="7" t="str">
        <f aca="false" t="array" ref="H1531:H1531">INDEX(Def_Instancias_Equipamentos!$E$2:$E$4986, MATCH(K1531, Def_Instancias_Equipamentos!$D$2:$D$4986, 0), 1)</f>
        <v>IA-19RaBPM</v>
      </c>
      <c r="I1531" s="8" t="str">
        <f aca="false" t="array" ref="I1531:I1531">INDEX(Def_Instancias_Equipamentos!$E$2:$E$4986, MATCH(L1531, Def_Instancias_Equipamentos!$D$2:$D$4986, 0), 1)</f>
        <v>IA-19RaBPM</v>
      </c>
      <c r="J1531" s="8" t="str">
        <f aca="false">IF(H1531=I1531, "INTERNO", "EXTERNO")</f>
        <v>INTERNO</v>
      </c>
      <c r="K1531" s="9" t="str">
        <f aca="false">Def_Instancias_Equipamentos!$D$627</f>
        <v>BO-47U:DI-BPMRFFE</v>
      </c>
      <c r="L1531" s="4" t="str">
        <f aca="false">Def_Instancias_Equipamentos!$D$1229</f>
        <v>BO-47U:DI-FMCFastADC</v>
      </c>
      <c r="M1531" s="10" t="s">
        <v>171</v>
      </c>
      <c r="N1531" s="11" t="s">
        <v>172</v>
      </c>
      <c r="O1531" s="9" t="str">
        <f aca="false">Def_Sistemas_Conectores_Cabos!$B$7</f>
        <v>SMA 50-ohm</v>
      </c>
      <c r="P1531" s="4" t="str">
        <f aca="false">Def_Sistemas_Conectores_Cabos!$B$7</f>
        <v>SMA 50-ohm</v>
      </c>
      <c r="Q1531" s="8" t="str">
        <f aca="false">K1531&amp;"/"&amp;M1531&amp;CHAR(10)&amp;L1531&amp;"/"&amp;N1531</f>
        <v>BO-47U:DI-BPMRFFE/TI_OUT
BO-47U:DI-FMCFastADC/IN3</v>
      </c>
      <c r="R1531" s="18" t="n">
        <v>2</v>
      </c>
      <c r="S1531" s="18" t="n">
        <v>2</v>
      </c>
      <c r="T1531" s="15" t="str">
        <f aca="false">Def_Sistemas_Conectores_Cabos!$C$9</f>
        <v>RG316</v>
      </c>
      <c r="U1531" s="11" t="s">
        <v>169</v>
      </c>
      <c r="V1531" s="13"/>
    </row>
    <row r="1532" customFormat="false" ht="15.75" hidden="true" customHeight="true" outlineLevel="0" collapsed="false">
      <c r="A1532" s="4" t="str">
        <f aca="false">Def_Sistemas_Conectores_Cabos!$A$22</f>
        <v>BPM de elétrons</v>
      </c>
      <c r="B1532" s="5" t="str">
        <f aca="false">Datas_Entregas!$A$2</f>
        <v>Booster/LTB</v>
      </c>
      <c r="C1532" s="6" t="n">
        <f aca="false" t="array" ref="C1532:C1532">INDEX(Datas_Entregas!$B$2:$B$100, MATCH(B1532, Datas_Entregas!$A$2:$A$100, 0), 1)</f>
        <v>43266</v>
      </c>
      <c r="D1532" s="5" t="str">
        <f aca="false">Def_Status_Montagem!$A$4</f>
        <v>Comprado / Esperando entrega</v>
      </c>
      <c r="E1532" s="4" t="str">
        <f aca="false">Def_Status_Montagem!$B$4</f>
        <v>Contratada (inclui etiqueta)</v>
      </c>
      <c r="F1532" s="7"/>
      <c r="G1532" s="8"/>
      <c r="H1532" s="7" t="str">
        <f aca="false" t="array" ref="H1532:H1532">INDEX(Def_Instancias_Equipamentos!$E$2:$E$4986, MATCH(K1532, Def_Instancias_Equipamentos!$D$2:$D$4986, 0), 1)</f>
        <v>IA-19RaBPM</v>
      </c>
      <c r="I1532" s="8" t="str">
        <f aca="false" t="array" ref="I1532:I1532">INDEX(Def_Instancias_Equipamentos!$E$2:$E$4986, MATCH(L1532, Def_Instancias_Equipamentos!$D$2:$D$4986, 0), 1)</f>
        <v>IA-19RaBPM</v>
      </c>
      <c r="J1532" s="8" t="str">
        <f aca="false">IF(H1532=I1532, "INTERNO", "EXTERNO")</f>
        <v>INTERNO</v>
      </c>
      <c r="K1532" s="9" t="str">
        <f aca="false">Def_Instancias_Equipamentos!$D$627</f>
        <v>BO-47U:DI-BPMRFFE</v>
      </c>
      <c r="L1532" s="4" t="str">
        <f aca="false">Def_Instancias_Equipamentos!$D$1229</f>
        <v>BO-47U:DI-FMCFastADC</v>
      </c>
      <c r="M1532" s="10" t="s">
        <v>173</v>
      </c>
      <c r="N1532" s="11" t="s">
        <v>174</v>
      </c>
      <c r="O1532" s="9" t="str">
        <f aca="false">Def_Sistemas_Conectores_Cabos!$B$7</f>
        <v>SMA 50-ohm</v>
      </c>
      <c r="P1532" s="4" t="str">
        <f aca="false">Def_Sistemas_Conectores_Cabos!$B$7</f>
        <v>SMA 50-ohm</v>
      </c>
      <c r="Q1532" s="8" t="str">
        <f aca="false">K1532&amp;"/"&amp;M1532&amp;CHAR(10)&amp;L1532&amp;"/"&amp;N1532</f>
        <v>BO-47U:DI-BPMRFFE/BO_OUT
BO-47U:DI-FMCFastADC/IN4</v>
      </c>
      <c r="R1532" s="18" t="n">
        <v>2</v>
      </c>
      <c r="S1532" s="18" t="n">
        <v>2</v>
      </c>
      <c r="T1532" s="15" t="str">
        <f aca="false">Def_Sistemas_Conectores_Cabos!$C$9</f>
        <v>RG316</v>
      </c>
      <c r="U1532" s="11" t="s">
        <v>169</v>
      </c>
      <c r="V1532" s="13"/>
    </row>
    <row r="1533" customFormat="false" ht="15.75" hidden="true" customHeight="true" outlineLevel="0" collapsed="false">
      <c r="A1533" s="4" t="str">
        <f aca="false">Def_Sistemas_Conectores_Cabos!$A$22</f>
        <v>BPM de elétrons</v>
      </c>
      <c r="B1533" s="5" t="str">
        <f aca="false">Datas_Entregas!$A$2</f>
        <v>Booster/LTB</v>
      </c>
      <c r="C1533" s="6" t="n">
        <f aca="false" t="array" ref="C1533:C1533">INDEX(Datas_Entregas!$B$2:$B$100, MATCH(B1533, Datas_Entregas!$A$2:$A$100, 0), 1)</f>
        <v>43266</v>
      </c>
      <c r="D1533" s="5" t="str">
        <f aca="false">Def_Status_Montagem!$A$4</f>
        <v>Comprado / Esperando entrega</v>
      </c>
      <c r="E1533" s="4" t="str">
        <f aca="false">Def_Status_Montagem!$B$4</f>
        <v>Contratada (inclui etiqueta)</v>
      </c>
      <c r="F1533" s="7"/>
      <c r="G1533" s="8"/>
      <c r="H1533" s="7" t="str">
        <f aca="false" t="array" ref="H1533:H1533">INDEX(Def_Instancias_Equipamentos!$E$2:$E$4986, MATCH(K1533, Def_Instancias_Equipamentos!$D$2:$D$4986, 0), 1)</f>
        <v>IA-19RaBPM</v>
      </c>
      <c r="I1533" s="8" t="str">
        <f aca="false" t="array" ref="I1533:I1533">INDEX(Def_Instancias_Equipamentos!$E$2:$E$4986, MATCH(L1533, Def_Instancias_Equipamentos!$D$2:$D$4986, 0), 1)</f>
        <v>IA-19RaBPM</v>
      </c>
      <c r="J1533" s="8" t="str">
        <f aca="false">IF(H1533=I1533, "INTERNO", "EXTERNO")</f>
        <v>INTERNO</v>
      </c>
      <c r="K1533" s="9" t="str">
        <f aca="false">Def_Instancias_Equipamentos!$D$627</f>
        <v>BO-47U:DI-BPMRFFE</v>
      </c>
      <c r="L1533" s="4" t="str">
        <f aca="false">Def_Instancias_Equipamentos!$D$1229</f>
        <v>BO-47U:DI-FMCFastADC</v>
      </c>
      <c r="M1533" s="10" t="s">
        <v>175</v>
      </c>
      <c r="N1533" s="11" t="s">
        <v>176</v>
      </c>
      <c r="O1533" s="9" t="str">
        <f aca="false">Def_Sistemas_Conectores_Cabos!$B$7</f>
        <v>SMA 50-ohm</v>
      </c>
      <c r="P1533" s="4" t="str">
        <f aca="false">Def_Sistemas_Conectores_Cabos!$B$26</f>
        <v>MMCX 50-ohm</v>
      </c>
      <c r="Q1533" s="8" t="str">
        <f aca="false">K1533&amp;"/"&amp;M1533&amp;CHAR(10)&amp;L1533&amp;"/"&amp;N1533</f>
        <v>BO-47U:DI-BPMRFFE/SW_IN
BO-47U:DI-FMCFastADC/TRIG</v>
      </c>
      <c r="R1533" s="18" t="n">
        <v>2</v>
      </c>
      <c r="S1533" s="18" t="n">
        <v>2</v>
      </c>
      <c r="T1533" s="15" t="str">
        <f aca="false">Def_Sistemas_Conectores_Cabos!$C$9</f>
        <v>RG316</v>
      </c>
      <c r="U1533" s="11" t="s">
        <v>169</v>
      </c>
      <c r="V1533" s="13"/>
    </row>
    <row r="1534" customFormat="false" ht="15.75" hidden="true" customHeight="true" outlineLevel="0" collapsed="false">
      <c r="A1534" s="4" t="str">
        <f aca="false">Def_Sistemas_Conectores_Cabos!$A$22</f>
        <v>BPM de elétrons</v>
      </c>
      <c r="B1534" s="5" t="str">
        <f aca="false">Datas_Entregas!$A$2</f>
        <v>Booster/LTB</v>
      </c>
      <c r="C1534" s="6" t="n">
        <f aca="false" t="array" ref="C1534:C1534">INDEX(Datas_Entregas!$B$2:$B$100, MATCH(B1534, Datas_Entregas!$A$2:$A$100, 0), 1)</f>
        <v>43266</v>
      </c>
      <c r="D1534" s="5" t="str">
        <f aca="false">Def_Status_Montagem!$A$4</f>
        <v>Comprado / Esperando entrega</v>
      </c>
      <c r="E1534" s="4" t="str">
        <f aca="false">Def_Status_Montagem!$B$4</f>
        <v>Contratada (inclui etiqueta)</v>
      </c>
      <c r="F1534" s="7"/>
      <c r="G1534" s="8"/>
      <c r="H1534" s="7" t="str">
        <f aca="false" t="array" ref="H1534:H1534">INDEX(Def_Instancias_Equipamentos!$E$2:$E$4986, MATCH(K1534, Def_Instancias_Equipamentos!$D$2:$D$4986, 0), 1)</f>
        <v>IA-20RaBPM</v>
      </c>
      <c r="I1534" s="8" t="str">
        <f aca="false" t="array" ref="I1534:I1534">INDEX(Def_Instancias_Equipamentos!$E$2:$E$4986, MATCH(L1534, Def_Instancias_Equipamentos!$D$2:$D$4986, 0), 1)</f>
        <v>IA-20RaBPM</v>
      </c>
      <c r="J1534" s="8" t="str">
        <f aca="false">IF(H1534=I1534, "INTERNO", "EXTERNO")</f>
        <v>INTERNO</v>
      </c>
      <c r="K1534" s="9" t="str">
        <f aca="false">Def_Instancias_Equipamentos!$D$628</f>
        <v>BO-48U:DI-BPMRFFE</v>
      </c>
      <c r="L1534" s="4" t="str">
        <f aca="false">Def_Instancias_Equipamentos!$D$1230</f>
        <v>BO-48U:DI-FMCFastADC</v>
      </c>
      <c r="M1534" s="10" t="s">
        <v>168</v>
      </c>
      <c r="N1534" s="11" t="s">
        <v>143</v>
      </c>
      <c r="O1534" s="9" t="str">
        <f aca="false">Def_Sistemas_Conectores_Cabos!$B$7</f>
        <v>SMA 50-ohm</v>
      </c>
      <c r="P1534" s="4" t="str">
        <f aca="false">Def_Sistemas_Conectores_Cabos!$B$7</f>
        <v>SMA 50-ohm</v>
      </c>
      <c r="Q1534" s="8" t="str">
        <f aca="false">K1534&amp;"/"&amp;M1534&amp;CHAR(10)&amp;L1534&amp;"/"&amp;N1534</f>
        <v>BO-48U:DI-BPMRFFE/TO_OUT
BO-48U:DI-FMCFastADC/IN1</v>
      </c>
      <c r="R1534" s="18" t="n">
        <v>2</v>
      </c>
      <c r="S1534" s="18" t="n">
        <v>2</v>
      </c>
      <c r="T1534" s="15" t="str">
        <f aca="false">Def_Sistemas_Conectores_Cabos!$C$9</f>
        <v>RG316</v>
      </c>
      <c r="U1534" s="11" t="s">
        <v>169</v>
      </c>
      <c r="V1534" s="13"/>
    </row>
    <row r="1535" customFormat="false" ht="15.75" hidden="true" customHeight="true" outlineLevel="0" collapsed="false">
      <c r="A1535" s="4" t="str">
        <f aca="false">Def_Sistemas_Conectores_Cabos!$A$22</f>
        <v>BPM de elétrons</v>
      </c>
      <c r="B1535" s="5" t="str">
        <f aca="false">Datas_Entregas!$A$2</f>
        <v>Booster/LTB</v>
      </c>
      <c r="C1535" s="6" t="n">
        <f aca="false" t="array" ref="C1535:C1535">INDEX(Datas_Entregas!$B$2:$B$100, MATCH(B1535, Datas_Entregas!$A$2:$A$100, 0), 1)</f>
        <v>43266</v>
      </c>
      <c r="D1535" s="5" t="str">
        <f aca="false">Def_Status_Montagem!$A$4</f>
        <v>Comprado / Esperando entrega</v>
      </c>
      <c r="E1535" s="4" t="str">
        <f aca="false">Def_Status_Montagem!$B$4</f>
        <v>Contratada (inclui etiqueta)</v>
      </c>
      <c r="F1535" s="7"/>
      <c r="G1535" s="8"/>
      <c r="H1535" s="7" t="str">
        <f aca="false" t="array" ref="H1535:H1535">INDEX(Def_Instancias_Equipamentos!$E$2:$E$4986, MATCH(K1535, Def_Instancias_Equipamentos!$D$2:$D$4986, 0), 1)</f>
        <v>IA-20RaBPM</v>
      </c>
      <c r="I1535" s="8" t="str">
        <f aca="false" t="array" ref="I1535:I1535">INDEX(Def_Instancias_Equipamentos!$E$2:$E$4986, MATCH(L1535, Def_Instancias_Equipamentos!$D$2:$D$4986, 0), 1)</f>
        <v>IA-20RaBPM</v>
      </c>
      <c r="J1535" s="8" t="str">
        <f aca="false">IF(H1535=I1535, "INTERNO", "EXTERNO")</f>
        <v>INTERNO</v>
      </c>
      <c r="K1535" s="9" t="str">
        <f aca="false">Def_Instancias_Equipamentos!$D$628</f>
        <v>BO-48U:DI-BPMRFFE</v>
      </c>
      <c r="L1535" s="4" t="str">
        <f aca="false">Def_Instancias_Equipamentos!$D$1230</f>
        <v>BO-48U:DI-FMCFastADC</v>
      </c>
      <c r="M1535" s="10" t="s">
        <v>170</v>
      </c>
      <c r="N1535" s="11" t="s">
        <v>145</v>
      </c>
      <c r="O1535" s="9" t="str">
        <f aca="false">Def_Sistemas_Conectores_Cabos!$B$7</f>
        <v>SMA 50-ohm</v>
      </c>
      <c r="P1535" s="4" t="str">
        <f aca="false">Def_Sistemas_Conectores_Cabos!$B$7</f>
        <v>SMA 50-ohm</v>
      </c>
      <c r="Q1535" s="8" t="str">
        <f aca="false">K1535&amp;"/"&amp;M1535&amp;CHAR(10)&amp;L1535&amp;"/"&amp;N1535</f>
        <v>BO-48U:DI-BPMRFFE/BI_OUT
BO-48U:DI-FMCFastADC/IN2</v>
      </c>
      <c r="R1535" s="18" t="n">
        <v>2</v>
      </c>
      <c r="S1535" s="18" t="n">
        <v>2</v>
      </c>
      <c r="T1535" s="15" t="str">
        <f aca="false">Def_Sistemas_Conectores_Cabos!$C$9</f>
        <v>RG316</v>
      </c>
      <c r="U1535" s="11" t="s">
        <v>169</v>
      </c>
      <c r="V1535" s="13"/>
    </row>
    <row r="1536" customFormat="false" ht="15.75" hidden="true" customHeight="true" outlineLevel="0" collapsed="false">
      <c r="A1536" s="4" t="str">
        <f aca="false">Def_Sistemas_Conectores_Cabos!$A$22</f>
        <v>BPM de elétrons</v>
      </c>
      <c r="B1536" s="5" t="str">
        <f aca="false">Datas_Entregas!$A$2</f>
        <v>Booster/LTB</v>
      </c>
      <c r="C1536" s="6" t="n">
        <f aca="false" t="array" ref="C1536:C1536">INDEX(Datas_Entregas!$B$2:$B$100, MATCH(B1536, Datas_Entregas!$A$2:$A$100, 0), 1)</f>
        <v>43266</v>
      </c>
      <c r="D1536" s="5" t="str">
        <f aca="false">Def_Status_Montagem!$A$4</f>
        <v>Comprado / Esperando entrega</v>
      </c>
      <c r="E1536" s="4" t="str">
        <f aca="false">Def_Status_Montagem!$B$4</f>
        <v>Contratada (inclui etiqueta)</v>
      </c>
      <c r="F1536" s="7"/>
      <c r="G1536" s="8"/>
      <c r="H1536" s="7" t="str">
        <f aca="false" t="array" ref="H1536:H1536">INDEX(Def_Instancias_Equipamentos!$E$2:$E$4986, MATCH(K1536, Def_Instancias_Equipamentos!$D$2:$D$4986, 0), 1)</f>
        <v>IA-20RaBPM</v>
      </c>
      <c r="I1536" s="8" t="str">
        <f aca="false" t="array" ref="I1536:I1536">INDEX(Def_Instancias_Equipamentos!$E$2:$E$4986, MATCH(L1536, Def_Instancias_Equipamentos!$D$2:$D$4986, 0), 1)</f>
        <v>IA-20RaBPM</v>
      </c>
      <c r="J1536" s="8" t="str">
        <f aca="false">IF(H1536=I1536, "INTERNO", "EXTERNO")</f>
        <v>INTERNO</v>
      </c>
      <c r="K1536" s="9" t="str">
        <f aca="false">Def_Instancias_Equipamentos!$D$628</f>
        <v>BO-48U:DI-BPMRFFE</v>
      </c>
      <c r="L1536" s="4" t="str">
        <f aca="false">Def_Instancias_Equipamentos!$D$1230</f>
        <v>BO-48U:DI-FMCFastADC</v>
      </c>
      <c r="M1536" s="10" t="s">
        <v>171</v>
      </c>
      <c r="N1536" s="11" t="s">
        <v>172</v>
      </c>
      <c r="O1536" s="9" t="str">
        <f aca="false">Def_Sistemas_Conectores_Cabos!$B$7</f>
        <v>SMA 50-ohm</v>
      </c>
      <c r="P1536" s="4" t="str">
        <f aca="false">Def_Sistemas_Conectores_Cabos!$B$7</f>
        <v>SMA 50-ohm</v>
      </c>
      <c r="Q1536" s="8" t="str">
        <f aca="false">K1536&amp;"/"&amp;M1536&amp;CHAR(10)&amp;L1536&amp;"/"&amp;N1536</f>
        <v>BO-48U:DI-BPMRFFE/TI_OUT
BO-48U:DI-FMCFastADC/IN3</v>
      </c>
      <c r="R1536" s="18" t="n">
        <v>2</v>
      </c>
      <c r="S1536" s="18" t="n">
        <v>2</v>
      </c>
      <c r="T1536" s="15" t="str">
        <f aca="false">Def_Sistemas_Conectores_Cabos!$C$9</f>
        <v>RG316</v>
      </c>
      <c r="U1536" s="11" t="s">
        <v>169</v>
      </c>
      <c r="V1536" s="13"/>
    </row>
    <row r="1537" customFormat="false" ht="15.75" hidden="true" customHeight="true" outlineLevel="0" collapsed="false">
      <c r="A1537" s="4" t="str">
        <f aca="false">Def_Sistemas_Conectores_Cabos!$A$22</f>
        <v>BPM de elétrons</v>
      </c>
      <c r="B1537" s="5" t="str">
        <f aca="false">Datas_Entregas!$A$2</f>
        <v>Booster/LTB</v>
      </c>
      <c r="C1537" s="6" t="n">
        <f aca="false" t="array" ref="C1537:C1537">INDEX(Datas_Entregas!$B$2:$B$100, MATCH(B1537, Datas_Entregas!$A$2:$A$100, 0), 1)</f>
        <v>43266</v>
      </c>
      <c r="D1537" s="5" t="str">
        <f aca="false">Def_Status_Montagem!$A$4</f>
        <v>Comprado / Esperando entrega</v>
      </c>
      <c r="E1537" s="4" t="str">
        <f aca="false">Def_Status_Montagem!$B$4</f>
        <v>Contratada (inclui etiqueta)</v>
      </c>
      <c r="F1537" s="7"/>
      <c r="G1537" s="8"/>
      <c r="H1537" s="7" t="str">
        <f aca="false" t="array" ref="H1537:H1537">INDEX(Def_Instancias_Equipamentos!$E$2:$E$4986, MATCH(K1537, Def_Instancias_Equipamentos!$D$2:$D$4986, 0), 1)</f>
        <v>IA-20RaBPM</v>
      </c>
      <c r="I1537" s="8" t="str">
        <f aca="false" t="array" ref="I1537:I1537">INDEX(Def_Instancias_Equipamentos!$E$2:$E$4986, MATCH(L1537, Def_Instancias_Equipamentos!$D$2:$D$4986, 0), 1)</f>
        <v>IA-20RaBPM</v>
      </c>
      <c r="J1537" s="8" t="str">
        <f aca="false">IF(H1537=I1537, "INTERNO", "EXTERNO")</f>
        <v>INTERNO</v>
      </c>
      <c r="K1537" s="9" t="str">
        <f aca="false">Def_Instancias_Equipamentos!$D$628</f>
        <v>BO-48U:DI-BPMRFFE</v>
      </c>
      <c r="L1537" s="4" t="str">
        <f aca="false">Def_Instancias_Equipamentos!$D$1230</f>
        <v>BO-48U:DI-FMCFastADC</v>
      </c>
      <c r="M1537" s="10" t="s">
        <v>173</v>
      </c>
      <c r="N1537" s="11" t="s">
        <v>174</v>
      </c>
      <c r="O1537" s="9" t="str">
        <f aca="false">Def_Sistemas_Conectores_Cabos!$B$7</f>
        <v>SMA 50-ohm</v>
      </c>
      <c r="P1537" s="4" t="str">
        <f aca="false">Def_Sistemas_Conectores_Cabos!$B$7</f>
        <v>SMA 50-ohm</v>
      </c>
      <c r="Q1537" s="8" t="str">
        <f aca="false">K1537&amp;"/"&amp;M1537&amp;CHAR(10)&amp;L1537&amp;"/"&amp;N1537</f>
        <v>BO-48U:DI-BPMRFFE/BO_OUT
BO-48U:DI-FMCFastADC/IN4</v>
      </c>
      <c r="R1537" s="18" t="n">
        <v>2</v>
      </c>
      <c r="S1537" s="18" t="n">
        <v>2</v>
      </c>
      <c r="T1537" s="15" t="str">
        <f aca="false">Def_Sistemas_Conectores_Cabos!$C$9</f>
        <v>RG316</v>
      </c>
      <c r="U1537" s="11" t="s">
        <v>169</v>
      </c>
      <c r="V1537" s="13"/>
    </row>
    <row r="1538" customFormat="false" ht="15.75" hidden="true" customHeight="true" outlineLevel="0" collapsed="false">
      <c r="A1538" s="4" t="str">
        <f aca="false">Def_Sistemas_Conectores_Cabos!$A$22</f>
        <v>BPM de elétrons</v>
      </c>
      <c r="B1538" s="5" t="str">
        <f aca="false">Datas_Entregas!$A$2</f>
        <v>Booster/LTB</v>
      </c>
      <c r="C1538" s="6" t="n">
        <f aca="false" t="array" ref="C1538:C1538">INDEX(Datas_Entregas!$B$2:$B$100, MATCH(B1538, Datas_Entregas!$A$2:$A$100, 0), 1)</f>
        <v>43266</v>
      </c>
      <c r="D1538" s="5" t="str">
        <f aca="false">Def_Status_Montagem!$A$4</f>
        <v>Comprado / Esperando entrega</v>
      </c>
      <c r="E1538" s="4" t="str">
        <f aca="false">Def_Status_Montagem!$B$4</f>
        <v>Contratada (inclui etiqueta)</v>
      </c>
      <c r="F1538" s="7"/>
      <c r="G1538" s="8"/>
      <c r="H1538" s="7" t="str">
        <f aca="false" t="array" ref="H1538:H1538">INDEX(Def_Instancias_Equipamentos!$E$2:$E$4986, MATCH(K1538, Def_Instancias_Equipamentos!$D$2:$D$4986, 0), 1)</f>
        <v>IA-20RaBPM</v>
      </c>
      <c r="I1538" s="8" t="str">
        <f aca="false" t="array" ref="I1538:I1538">INDEX(Def_Instancias_Equipamentos!$E$2:$E$4986, MATCH(L1538, Def_Instancias_Equipamentos!$D$2:$D$4986, 0), 1)</f>
        <v>IA-20RaBPM</v>
      </c>
      <c r="J1538" s="8" t="str">
        <f aca="false">IF(H1538=I1538, "INTERNO", "EXTERNO")</f>
        <v>INTERNO</v>
      </c>
      <c r="K1538" s="9" t="str">
        <f aca="false">Def_Instancias_Equipamentos!$D$628</f>
        <v>BO-48U:DI-BPMRFFE</v>
      </c>
      <c r="L1538" s="4" t="str">
        <f aca="false">Def_Instancias_Equipamentos!$D$1230</f>
        <v>BO-48U:DI-FMCFastADC</v>
      </c>
      <c r="M1538" s="10" t="s">
        <v>175</v>
      </c>
      <c r="N1538" s="11" t="s">
        <v>176</v>
      </c>
      <c r="O1538" s="9" t="str">
        <f aca="false">Def_Sistemas_Conectores_Cabos!$B$7</f>
        <v>SMA 50-ohm</v>
      </c>
      <c r="P1538" s="4" t="str">
        <f aca="false">Def_Sistemas_Conectores_Cabos!$B$26</f>
        <v>MMCX 50-ohm</v>
      </c>
      <c r="Q1538" s="8" t="str">
        <f aca="false">K1538&amp;"/"&amp;M1538&amp;CHAR(10)&amp;L1538&amp;"/"&amp;N1538</f>
        <v>BO-48U:DI-BPMRFFE/SW_IN
BO-48U:DI-FMCFastADC/TRIG</v>
      </c>
      <c r="R1538" s="18" t="n">
        <v>2</v>
      </c>
      <c r="S1538" s="18" t="n">
        <v>2</v>
      </c>
      <c r="T1538" s="15" t="str">
        <f aca="false">Def_Sistemas_Conectores_Cabos!$C$9</f>
        <v>RG316</v>
      </c>
      <c r="U1538" s="11" t="s">
        <v>169</v>
      </c>
      <c r="V1538" s="13"/>
    </row>
    <row r="1539" customFormat="false" ht="15.75" hidden="true" customHeight="true" outlineLevel="0" collapsed="false">
      <c r="A1539" s="4" t="str">
        <f aca="false">Def_Sistemas_Conectores_Cabos!$A$22</f>
        <v>BPM de elétrons</v>
      </c>
      <c r="B1539" s="5" t="str">
        <f aca="false">Datas_Entregas!$A$2</f>
        <v>Booster/LTB</v>
      </c>
      <c r="C1539" s="6" t="n">
        <f aca="false" t="array" ref="C1539:C1539">INDEX(Datas_Entregas!$B$2:$B$100, MATCH(B1539, Datas_Entregas!$A$2:$A$100, 0), 1)</f>
        <v>43266</v>
      </c>
      <c r="D1539" s="5" t="str">
        <f aca="false">Def_Status_Montagem!$A$4</f>
        <v>Comprado / Esperando entrega</v>
      </c>
      <c r="E1539" s="4" t="str">
        <f aca="false">Def_Status_Montagem!$B$4</f>
        <v>Contratada (inclui etiqueta)</v>
      </c>
      <c r="F1539" s="7"/>
      <c r="G1539" s="8"/>
      <c r="H1539" s="7" t="str">
        <f aca="false" t="array" ref="H1539:H1539">INDEX(Def_Instancias_Equipamentos!$E$2:$E$4986, MATCH(K1539, Def_Instancias_Equipamentos!$D$2:$D$4986, 0), 1)</f>
        <v>IA-20RaBPM</v>
      </c>
      <c r="I1539" s="8" t="str">
        <f aca="false" t="array" ref="I1539:I1539">INDEX(Def_Instancias_Equipamentos!$E$2:$E$4986, MATCH(L1539, Def_Instancias_Equipamentos!$D$2:$D$4986, 0), 1)</f>
        <v>IA-20RaBPM</v>
      </c>
      <c r="J1539" s="8" t="str">
        <f aca="false">IF(H1539=I1539, "INTERNO", "EXTERNO")</f>
        <v>INTERNO</v>
      </c>
      <c r="K1539" s="9" t="str">
        <f aca="false">Def_Instancias_Equipamentos!$D$629</f>
        <v>BO-49U:DI-BPMRFFE</v>
      </c>
      <c r="L1539" s="4" t="str">
        <f aca="false">Def_Instancias_Equipamentos!$D$1231</f>
        <v>BO-49U:DI-FMCFastADC</v>
      </c>
      <c r="M1539" s="10" t="s">
        <v>168</v>
      </c>
      <c r="N1539" s="11" t="s">
        <v>143</v>
      </c>
      <c r="O1539" s="9" t="str">
        <f aca="false">Def_Sistemas_Conectores_Cabos!$B$7</f>
        <v>SMA 50-ohm</v>
      </c>
      <c r="P1539" s="4" t="str">
        <f aca="false">Def_Sistemas_Conectores_Cabos!$B$7</f>
        <v>SMA 50-ohm</v>
      </c>
      <c r="Q1539" s="8" t="str">
        <f aca="false">K1539&amp;"/"&amp;M1539&amp;CHAR(10)&amp;L1539&amp;"/"&amp;N1539</f>
        <v>BO-49U:DI-BPMRFFE/TO_OUT
BO-49U:DI-FMCFastADC/IN1</v>
      </c>
      <c r="R1539" s="18" t="n">
        <v>2</v>
      </c>
      <c r="S1539" s="18" t="n">
        <v>2</v>
      </c>
      <c r="T1539" s="15" t="str">
        <f aca="false">Def_Sistemas_Conectores_Cabos!$C$9</f>
        <v>RG316</v>
      </c>
      <c r="U1539" s="11" t="s">
        <v>169</v>
      </c>
      <c r="V1539" s="13"/>
    </row>
    <row r="1540" customFormat="false" ht="15.75" hidden="true" customHeight="true" outlineLevel="0" collapsed="false">
      <c r="A1540" s="4" t="str">
        <f aca="false">Def_Sistemas_Conectores_Cabos!$A$22</f>
        <v>BPM de elétrons</v>
      </c>
      <c r="B1540" s="5" t="str">
        <f aca="false">Datas_Entregas!$A$2</f>
        <v>Booster/LTB</v>
      </c>
      <c r="C1540" s="6" t="n">
        <f aca="false" t="array" ref="C1540:C1540">INDEX(Datas_Entregas!$B$2:$B$100, MATCH(B1540, Datas_Entregas!$A$2:$A$100, 0), 1)</f>
        <v>43266</v>
      </c>
      <c r="D1540" s="5" t="str">
        <f aca="false">Def_Status_Montagem!$A$4</f>
        <v>Comprado / Esperando entrega</v>
      </c>
      <c r="E1540" s="4" t="str">
        <f aca="false">Def_Status_Montagem!$B$4</f>
        <v>Contratada (inclui etiqueta)</v>
      </c>
      <c r="F1540" s="7"/>
      <c r="G1540" s="8"/>
      <c r="H1540" s="7" t="str">
        <f aca="false" t="array" ref="H1540:H1540">INDEX(Def_Instancias_Equipamentos!$E$2:$E$4986, MATCH(K1540, Def_Instancias_Equipamentos!$D$2:$D$4986, 0), 1)</f>
        <v>IA-20RaBPM</v>
      </c>
      <c r="I1540" s="8" t="str">
        <f aca="false" t="array" ref="I1540:I1540">INDEX(Def_Instancias_Equipamentos!$E$2:$E$4986, MATCH(L1540, Def_Instancias_Equipamentos!$D$2:$D$4986, 0), 1)</f>
        <v>IA-20RaBPM</v>
      </c>
      <c r="J1540" s="8" t="str">
        <f aca="false">IF(H1540=I1540, "INTERNO", "EXTERNO")</f>
        <v>INTERNO</v>
      </c>
      <c r="K1540" s="9" t="str">
        <f aca="false">Def_Instancias_Equipamentos!$D$629</f>
        <v>BO-49U:DI-BPMRFFE</v>
      </c>
      <c r="L1540" s="4" t="str">
        <f aca="false">Def_Instancias_Equipamentos!$D$1231</f>
        <v>BO-49U:DI-FMCFastADC</v>
      </c>
      <c r="M1540" s="10" t="s">
        <v>170</v>
      </c>
      <c r="N1540" s="11" t="s">
        <v>145</v>
      </c>
      <c r="O1540" s="9" t="str">
        <f aca="false">Def_Sistemas_Conectores_Cabos!$B$7</f>
        <v>SMA 50-ohm</v>
      </c>
      <c r="P1540" s="4" t="str">
        <f aca="false">Def_Sistemas_Conectores_Cabos!$B$7</f>
        <v>SMA 50-ohm</v>
      </c>
      <c r="Q1540" s="8" t="str">
        <f aca="false">K1540&amp;"/"&amp;M1540&amp;CHAR(10)&amp;L1540&amp;"/"&amp;N1540</f>
        <v>BO-49U:DI-BPMRFFE/BI_OUT
BO-49U:DI-FMCFastADC/IN2</v>
      </c>
      <c r="R1540" s="18" t="n">
        <v>2</v>
      </c>
      <c r="S1540" s="18" t="n">
        <v>2</v>
      </c>
      <c r="T1540" s="15" t="str">
        <f aca="false">Def_Sistemas_Conectores_Cabos!$C$9</f>
        <v>RG316</v>
      </c>
      <c r="U1540" s="11" t="s">
        <v>169</v>
      </c>
      <c r="V1540" s="13"/>
    </row>
    <row r="1541" customFormat="false" ht="15.75" hidden="true" customHeight="true" outlineLevel="0" collapsed="false">
      <c r="A1541" s="4" t="str">
        <f aca="false">Def_Sistemas_Conectores_Cabos!$A$22</f>
        <v>BPM de elétrons</v>
      </c>
      <c r="B1541" s="5" t="str">
        <f aca="false">Datas_Entregas!$A$2</f>
        <v>Booster/LTB</v>
      </c>
      <c r="C1541" s="6" t="n">
        <f aca="false" t="array" ref="C1541:C1541">INDEX(Datas_Entregas!$B$2:$B$100, MATCH(B1541, Datas_Entregas!$A$2:$A$100, 0), 1)</f>
        <v>43266</v>
      </c>
      <c r="D1541" s="5" t="str">
        <f aca="false">Def_Status_Montagem!$A$4</f>
        <v>Comprado / Esperando entrega</v>
      </c>
      <c r="E1541" s="4" t="str">
        <f aca="false">Def_Status_Montagem!$B$4</f>
        <v>Contratada (inclui etiqueta)</v>
      </c>
      <c r="F1541" s="7"/>
      <c r="G1541" s="8"/>
      <c r="H1541" s="7" t="str">
        <f aca="false" t="array" ref="H1541:H1541">INDEX(Def_Instancias_Equipamentos!$E$2:$E$4986, MATCH(K1541, Def_Instancias_Equipamentos!$D$2:$D$4986, 0), 1)</f>
        <v>IA-20RaBPM</v>
      </c>
      <c r="I1541" s="8" t="str">
        <f aca="false" t="array" ref="I1541:I1541">INDEX(Def_Instancias_Equipamentos!$E$2:$E$4986, MATCH(L1541, Def_Instancias_Equipamentos!$D$2:$D$4986, 0), 1)</f>
        <v>IA-20RaBPM</v>
      </c>
      <c r="J1541" s="8" t="str">
        <f aca="false">IF(H1541=I1541, "INTERNO", "EXTERNO")</f>
        <v>INTERNO</v>
      </c>
      <c r="K1541" s="9" t="str">
        <f aca="false">Def_Instancias_Equipamentos!$D$629</f>
        <v>BO-49U:DI-BPMRFFE</v>
      </c>
      <c r="L1541" s="4" t="str">
        <f aca="false">Def_Instancias_Equipamentos!$D$1231</f>
        <v>BO-49U:DI-FMCFastADC</v>
      </c>
      <c r="M1541" s="10" t="s">
        <v>171</v>
      </c>
      <c r="N1541" s="11" t="s">
        <v>172</v>
      </c>
      <c r="O1541" s="9" t="str">
        <f aca="false">Def_Sistemas_Conectores_Cabos!$B$7</f>
        <v>SMA 50-ohm</v>
      </c>
      <c r="P1541" s="4" t="str">
        <f aca="false">Def_Sistemas_Conectores_Cabos!$B$7</f>
        <v>SMA 50-ohm</v>
      </c>
      <c r="Q1541" s="8" t="str">
        <f aca="false">K1541&amp;"/"&amp;M1541&amp;CHAR(10)&amp;L1541&amp;"/"&amp;N1541</f>
        <v>BO-49U:DI-BPMRFFE/TI_OUT
BO-49U:DI-FMCFastADC/IN3</v>
      </c>
      <c r="R1541" s="18" t="n">
        <v>2</v>
      </c>
      <c r="S1541" s="18" t="n">
        <v>2</v>
      </c>
      <c r="T1541" s="15" t="str">
        <f aca="false">Def_Sistemas_Conectores_Cabos!$C$9</f>
        <v>RG316</v>
      </c>
      <c r="U1541" s="11" t="s">
        <v>169</v>
      </c>
      <c r="V1541" s="13"/>
    </row>
    <row r="1542" customFormat="false" ht="15.75" hidden="true" customHeight="true" outlineLevel="0" collapsed="false">
      <c r="A1542" s="4" t="str">
        <f aca="false">Def_Sistemas_Conectores_Cabos!$A$22</f>
        <v>BPM de elétrons</v>
      </c>
      <c r="B1542" s="5" t="str">
        <f aca="false">Datas_Entregas!$A$2</f>
        <v>Booster/LTB</v>
      </c>
      <c r="C1542" s="6" t="n">
        <f aca="false" t="array" ref="C1542:C1542">INDEX(Datas_Entregas!$B$2:$B$100, MATCH(B1542, Datas_Entregas!$A$2:$A$100, 0), 1)</f>
        <v>43266</v>
      </c>
      <c r="D1542" s="5" t="str">
        <f aca="false">Def_Status_Montagem!$A$4</f>
        <v>Comprado / Esperando entrega</v>
      </c>
      <c r="E1542" s="4" t="str">
        <f aca="false">Def_Status_Montagem!$B$4</f>
        <v>Contratada (inclui etiqueta)</v>
      </c>
      <c r="F1542" s="7"/>
      <c r="G1542" s="8"/>
      <c r="H1542" s="7" t="str">
        <f aca="false" t="array" ref="H1542:H1542">INDEX(Def_Instancias_Equipamentos!$E$2:$E$4986, MATCH(K1542, Def_Instancias_Equipamentos!$D$2:$D$4986, 0), 1)</f>
        <v>IA-20RaBPM</v>
      </c>
      <c r="I1542" s="8" t="str">
        <f aca="false" t="array" ref="I1542:I1542">INDEX(Def_Instancias_Equipamentos!$E$2:$E$4986, MATCH(L1542, Def_Instancias_Equipamentos!$D$2:$D$4986, 0), 1)</f>
        <v>IA-20RaBPM</v>
      </c>
      <c r="J1542" s="8" t="str">
        <f aca="false">IF(H1542=I1542, "INTERNO", "EXTERNO")</f>
        <v>INTERNO</v>
      </c>
      <c r="K1542" s="9" t="str">
        <f aca="false">Def_Instancias_Equipamentos!$D$629</f>
        <v>BO-49U:DI-BPMRFFE</v>
      </c>
      <c r="L1542" s="4" t="str">
        <f aca="false">Def_Instancias_Equipamentos!$D$1231</f>
        <v>BO-49U:DI-FMCFastADC</v>
      </c>
      <c r="M1542" s="10" t="s">
        <v>173</v>
      </c>
      <c r="N1542" s="11" t="s">
        <v>174</v>
      </c>
      <c r="O1542" s="9" t="str">
        <f aca="false">Def_Sistemas_Conectores_Cabos!$B$7</f>
        <v>SMA 50-ohm</v>
      </c>
      <c r="P1542" s="4" t="str">
        <f aca="false">Def_Sistemas_Conectores_Cabos!$B$7</f>
        <v>SMA 50-ohm</v>
      </c>
      <c r="Q1542" s="8" t="str">
        <f aca="false">K1542&amp;"/"&amp;M1542&amp;CHAR(10)&amp;L1542&amp;"/"&amp;N1542</f>
        <v>BO-49U:DI-BPMRFFE/BO_OUT
BO-49U:DI-FMCFastADC/IN4</v>
      </c>
      <c r="R1542" s="18" t="n">
        <v>2</v>
      </c>
      <c r="S1542" s="18" t="n">
        <v>2</v>
      </c>
      <c r="T1542" s="15" t="str">
        <f aca="false">Def_Sistemas_Conectores_Cabos!$C$9</f>
        <v>RG316</v>
      </c>
      <c r="U1542" s="11" t="s">
        <v>169</v>
      </c>
      <c r="V1542" s="13"/>
    </row>
    <row r="1543" customFormat="false" ht="15.75" hidden="true" customHeight="true" outlineLevel="0" collapsed="false">
      <c r="A1543" s="4" t="str">
        <f aca="false">Def_Sistemas_Conectores_Cabos!$A$22</f>
        <v>BPM de elétrons</v>
      </c>
      <c r="B1543" s="5" t="str">
        <f aca="false">Datas_Entregas!$A$2</f>
        <v>Booster/LTB</v>
      </c>
      <c r="C1543" s="6" t="n">
        <f aca="false" t="array" ref="C1543:C1543">INDEX(Datas_Entregas!$B$2:$B$100, MATCH(B1543, Datas_Entregas!$A$2:$A$100, 0), 1)</f>
        <v>43266</v>
      </c>
      <c r="D1543" s="5" t="str">
        <f aca="false">Def_Status_Montagem!$A$4</f>
        <v>Comprado / Esperando entrega</v>
      </c>
      <c r="E1543" s="4" t="str">
        <f aca="false">Def_Status_Montagem!$B$4</f>
        <v>Contratada (inclui etiqueta)</v>
      </c>
      <c r="F1543" s="7"/>
      <c r="G1543" s="8"/>
      <c r="H1543" s="7" t="str">
        <f aca="false" t="array" ref="H1543:H1543">INDEX(Def_Instancias_Equipamentos!$E$2:$E$4986, MATCH(K1543, Def_Instancias_Equipamentos!$D$2:$D$4986, 0), 1)</f>
        <v>IA-20RaBPM</v>
      </c>
      <c r="I1543" s="8" t="str">
        <f aca="false" t="array" ref="I1543:I1543">INDEX(Def_Instancias_Equipamentos!$E$2:$E$4986, MATCH(L1543, Def_Instancias_Equipamentos!$D$2:$D$4986, 0), 1)</f>
        <v>IA-20RaBPM</v>
      </c>
      <c r="J1543" s="8" t="str">
        <f aca="false">IF(H1543=I1543, "INTERNO", "EXTERNO")</f>
        <v>INTERNO</v>
      </c>
      <c r="K1543" s="9" t="str">
        <f aca="false">Def_Instancias_Equipamentos!$D$629</f>
        <v>BO-49U:DI-BPMRFFE</v>
      </c>
      <c r="L1543" s="4" t="str">
        <f aca="false">Def_Instancias_Equipamentos!$D$1231</f>
        <v>BO-49U:DI-FMCFastADC</v>
      </c>
      <c r="M1543" s="10" t="s">
        <v>175</v>
      </c>
      <c r="N1543" s="11" t="s">
        <v>176</v>
      </c>
      <c r="O1543" s="9" t="str">
        <f aca="false">Def_Sistemas_Conectores_Cabos!$B$7</f>
        <v>SMA 50-ohm</v>
      </c>
      <c r="P1543" s="4" t="str">
        <f aca="false">Def_Sistemas_Conectores_Cabos!$B$26</f>
        <v>MMCX 50-ohm</v>
      </c>
      <c r="Q1543" s="8" t="str">
        <f aca="false">K1543&amp;"/"&amp;M1543&amp;CHAR(10)&amp;L1543&amp;"/"&amp;N1543</f>
        <v>BO-49U:DI-BPMRFFE/SW_IN
BO-49U:DI-FMCFastADC/TRIG</v>
      </c>
      <c r="R1543" s="18" t="n">
        <v>2</v>
      </c>
      <c r="S1543" s="18" t="n">
        <v>2</v>
      </c>
      <c r="T1543" s="15" t="str">
        <f aca="false">Def_Sistemas_Conectores_Cabos!$C$9</f>
        <v>RG316</v>
      </c>
      <c r="U1543" s="11" t="s">
        <v>169</v>
      </c>
      <c r="V1543" s="13"/>
    </row>
    <row r="1544" customFormat="false" ht="15.75" hidden="true" customHeight="true" outlineLevel="0" collapsed="false">
      <c r="A1544" s="4" t="str">
        <f aca="false">Def_Sistemas_Conectores_Cabos!$A$22</f>
        <v>BPM de elétrons</v>
      </c>
      <c r="B1544" s="5" t="str">
        <f aca="false">Datas_Entregas!$A$2</f>
        <v>Booster/LTB</v>
      </c>
      <c r="C1544" s="6" t="n">
        <f aca="false" t="array" ref="C1544:C1544">INDEX(Datas_Entregas!$B$2:$B$100, MATCH(B1544, Datas_Entregas!$A$2:$A$100, 0), 1)</f>
        <v>43266</v>
      </c>
      <c r="D1544" s="5" t="str">
        <f aca="false">Def_Status_Montagem!$A$4</f>
        <v>Comprado / Esperando entrega</v>
      </c>
      <c r="E1544" s="4" t="str">
        <f aca="false">Def_Status_Montagem!$B$4</f>
        <v>Contratada (inclui etiqueta)</v>
      </c>
      <c r="F1544" s="7"/>
      <c r="G1544" s="8"/>
      <c r="H1544" s="7" t="str">
        <f aca="false" t="array" ref="H1544:H1544">INDEX(Def_Instancias_Equipamentos!$E$2:$E$4986, MATCH(K1544, Def_Instancias_Equipamentos!$D$2:$D$4986, 0), 1)</f>
        <v>IA-20RaBPM</v>
      </c>
      <c r="I1544" s="8" t="str">
        <f aca="false" t="array" ref="I1544:I1544">INDEX(Def_Instancias_Equipamentos!$E$2:$E$4986, MATCH(L1544, Def_Instancias_Equipamentos!$D$2:$D$4986, 0), 1)</f>
        <v>IA-20RaBPM</v>
      </c>
      <c r="J1544" s="8" t="str">
        <f aca="false">IF(H1544=I1544, "INTERNO", "EXTERNO")</f>
        <v>INTERNO</v>
      </c>
      <c r="K1544" s="9" t="str">
        <f aca="false">Def_Instancias_Equipamentos!$D$630</f>
        <v>BO-50U:DI-BPMRFFE</v>
      </c>
      <c r="L1544" s="4" t="str">
        <f aca="false">Def_Instancias_Equipamentos!$D$1232</f>
        <v>BO-50U:DI-FMCFastADC</v>
      </c>
      <c r="M1544" s="10" t="s">
        <v>168</v>
      </c>
      <c r="N1544" s="11" t="s">
        <v>143</v>
      </c>
      <c r="O1544" s="9" t="str">
        <f aca="false">Def_Sistemas_Conectores_Cabos!$B$7</f>
        <v>SMA 50-ohm</v>
      </c>
      <c r="P1544" s="4" t="str">
        <f aca="false">Def_Sistemas_Conectores_Cabos!$B$7</f>
        <v>SMA 50-ohm</v>
      </c>
      <c r="Q1544" s="8" t="str">
        <f aca="false">K1544&amp;"/"&amp;M1544&amp;CHAR(10)&amp;L1544&amp;"/"&amp;N1544</f>
        <v>BO-50U:DI-BPMRFFE/TO_OUT
BO-50U:DI-FMCFastADC/IN1</v>
      </c>
      <c r="R1544" s="18" t="n">
        <v>2</v>
      </c>
      <c r="S1544" s="18" t="n">
        <v>2</v>
      </c>
      <c r="T1544" s="15" t="str">
        <f aca="false">Def_Sistemas_Conectores_Cabos!$C$9</f>
        <v>RG316</v>
      </c>
      <c r="U1544" s="11" t="s">
        <v>169</v>
      </c>
      <c r="V1544" s="13"/>
    </row>
    <row r="1545" customFormat="false" ht="15.75" hidden="true" customHeight="true" outlineLevel="0" collapsed="false">
      <c r="A1545" s="4" t="str">
        <f aca="false">Def_Sistemas_Conectores_Cabos!$A$22</f>
        <v>BPM de elétrons</v>
      </c>
      <c r="B1545" s="5" t="str">
        <f aca="false">Datas_Entregas!$A$2</f>
        <v>Booster/LTB</v>
      </c>
      <c r="C1545" s="6" t="n">
        <f aca="false" t="array" ref="C1545:C1545">INDEX(Datas_Entregas!$B$2:$B$100, MATCH(B1545, Datas_Entregas!$A$2:$A$100, 0), 1)</f>
        <v>43266</v>
      </c>
      <c r="D1545" s="5" t="str">
        <f aca="false">Def_Status_Montagem!$A$4</f>
        <v>Comprado / Esperando entrega</v>
      </c>
      <c r="E1545" s="4" t="str">
        <f aca="false">Def_Status_Montagem!$B$4</f>
        <v>Contratada (inclui etiqueta)</v>
      </c>
      <c r="F1545" s="7"/>
      <c r="G1545" s="8"/>
      <c r="H1545" s="7" t="str">
        <f aca="false" t="array" ref="H1545:H1545">INDEX(Def_Instancias_Equipamentos!$E$2:$E$4986, MATCH(K1545, Def_Instancias_Equipamentos!$D$2:$D$4986, 0), 1)</f>
        <v>IA-20RaBPM</v>
      </c>
      <c r="I1545" s="8" t="str">
        <f aca="false" t="array" ref="I1545:I1545">INDEX(Def_Instancias_Equipamentos!$E$2:$E$4986, MATCH(L1545, Def_Instancias_Equipamentos!$D$2:$D$4986, 0), 1)</f>
        <v>IA-20RaBPM</v>
      </c>
      <c r="J1545" s="8" t="str">
        <f aca="false">IF(H1545=I1545, "INTERNO", "EXTERNO")</f>
        <v>INTERNO</v>
      </c>
      <c r="K1545" s="9" t="str">
        <f aca="false">Def_Instancias_Equipamentos!$D$630</f>
        <v>BO-50U:DI-BPMRFFE</v>
      </c>
      <c r="L1545" s="4" t="str">
        <f aca="false">Def_Instancias_Equipamentos!$D$1232</f>
        <v>BO-50U:DI-FMCFastADC</v>
      </c>
      <c r="M1545" s="10" t="s">
        <v>170</v>
      </c>
      <c r="N1545" s="11" t="s">
        <v>145</v>
      </c>
      <c r="O1545" s="9" t="str">
        <f aca="false">Def_Sistemas_Conectores_Cabos!$B$7</f>
        <v>SMA 50-ohm</v>
      </c>
      <c r="P1545" s="4" t="str">
        <f aca="false">Def_Sistemas_Conectores_Cabos!$B$7</f>
        <v>SMA 50-ohm</v>
      </c>
      <c r="Q1545" s="8" t="str">
        <f aca="false">K1545&amp;"/"&amp;M1545&amp;CHAR(10)&amp;L1545&amp;"/"&amp;N1545</f>
        <v>BO-50U:DI-BPMRFFE/BI_OUT
BO-50U:DI-FMCFastADC/IN2</v>
      </c>
      <c r="R1545" s="18" t="n">
        <v>2</v>
      </c>
      <c r="S1545" s="18" t="n">
        <v>2</v>
      </c>
      <c r="T1545" s="15" t="str">
        <f aca="false">Def_Sistemas_Conectores_Cabos!$C$9</f>
        <v>RG316</v>
      </c>
      <c r="U1545" s="11" t="s">
        <v>169</v>
      </c>
      <c r="V1545" s="13"/>
    </row>
    <row r="1546" customFormat="false" ht="15.75" hidden="true" customHeight="true" outlineLevel="0" collapsed="false">
      <c r="A1546" s="4" t="str">
        <f aca="false">Def_Sistemas_Conectores_Cabos!$A$22</f>
        <v>BPM de elétrons</v>
      </c>
      <c r="B1546" s="5" t="str">
        <f aca="false">Datas_Entregas!$A$2</f>
        <v>Booster/LTB</v>
      </c>
      <c r="C1546" s="6" t="n">
        <f aca="false" t="array" ref="C1546:C1546">INDEX(Datas_Entregas!$B$2:$B$100, MATCH(B1546, Datas_Entregas!$A$2:$A$100, 0), 1)</f>
        <v>43266</v>
      </c>
      <c r="D1546" s="5" t="str">
        <f aca="false">Def_Status_Montagem!$A$4</f>
        <v>Comprado / Esperando entrega</v>
      </c>
      <c r="E1546" s="4" t="str">
        <f aca="false">Def_Status_Montagem!$B$4</f>
        <v>Contratada (inclui etiqueta)</v>
      </c>
      <c r="F1546" s="7"/>
      <c r="G1546" s="8"/>
      <c r="H1546" s="7" t="str">
        <f aca="false" t="array" ref="H1546:H1546">INDEX(Def_Instancias_Equipamentos!$E$2:$E$4986, MATCH(K1546, Def_Instancias_Equipamentos!$D$2:$D$4986, 0), 1)</f>
        <v>IA-20RaBPM</v>
      </c>
      <c r="I1546" s="8" t="str">
        <f aca="false" t="array" ref="I1546:I1546">INDEX(Def_Instancias_Equipamentos!$E$2:$E$4986, MATCH(L1546, Def_Instancias_Equipamentos!$D$2:$D$4986, 0), 1)</f>
        <v>IA-20RaBPM</v>
      </c>
      <c r="J1546" s="8" t="str">
        <f aca="false">IF(H1546=I1546, "INTERNO", "EXTERNO")</f>
        <v>INTERNO</v>
      </c>
      <c r="K1546" s="9" t="str">
        <f aca="false">Def_Instancias_Equipamentos!$D$630</f>
        <v>BO-50U:DI-BPMRFFE</v>
      </c>
      <c r="L1546" s="4" t="str">
        <f aca="false">Def_Instancias_Equipamentos!$D$1232</f>
        <v>BO-50U:DI-FMCFastADC</v>
      </c>
      <c r="M1546" s="10" t="s">
        <v>171</v>
      </c>
      <c r="N1546" s="11" t="s">
        <v>172</v>
      </c>
      <c r="O1546" s="9" t="str">
        <f aca="false">Def_Sistemas_Conectores_Cabos!$B$7</f>
        <v>SMA 50-ohm</v>
      </c>
      <c r="P1546" s="4" t="str">
        <f aca="false">Def_Sistemas_Conectores_Cabos!$B$7</f>
        <v>SMA 50-ohm</v>
      </c>
      <c r="Q1546" s="8" t="str">
        <f aca="false">K1546&amp;"/"&amp;M1546&amp;CHAR(10)&amp;L1546&amp;"/"&amp;N1546</f>
        <v>BO-50U:DI-BPMRFFE/TI_OUT
BO-50U:DI-FMCFastADC/IN3</v>
      </c>
      <c r="R1546" s="18" t="n">
        <v>2</v>
      </c>
      <c r="S1546" s="18" t="n">
        <v>2</v>
      </c>
      <c r="T1546" s="15" t="str">
        <f aca="false">Def_Sistemas_Conectores_Cabos!$C$9</f>
        <v>RG316</v>
      </c>
      <c r="U1546" s="11" t="s">
        <v>169</v>
      </c>
      <c r="V1546" s="13"/>
    </row>
    <row r="1547" customFormat="false" ht="15.75" hidden="true" customHeight="true" outlineLevel="0" collapsed="false">
      <c r="A1547" s="4" t="str">
        <f aca="false">Def_Sistemas_Conectores_Cabos!$A$22</f>
        <v>BPM de elétrons</v>
      </c>
      <c r="B1547" s="5" t="str">
        <f aca="false">Datas_Entregas!$A$2</f>
        <v>Booster/LTB</v>
      </c>
      <c r="C1547" s="6" t="n">
        <f aca="false" t="array" ref="C1547:C1547">INDEX(Datas_Entregas!$B$2:$B$100, MATCH(B1547, Datas_Entregas!$A$2:$A$100, 0), 1)</f>
        <v>43266</v>
      </c>
      <c r="D1547" s="5" t="str">
        <f aca="false">Def_Status_Montagem!$A$4</f>
        <v>Comprado / Esperando entrega</v>
      </c>
      <c r="E1547" s="4" t="str">
        <f aca="false">Def_Status_Montagem!$B$4</f>
        <v>Contratada (inclui etiqueta)</v>
      </c>
      <c r="F1547" s="7"/>
      <c r="G1547" s="8"/>
      <c r="H1547" s="7" t="str">
        <f aca="false" t="array" ref="H1547:H1547">INDEX(Def_Instancias_Equipamentos!$E$2:$E$4986, MATCH(K1547, Def_Instancias_Equipamentos!$D$2:$D$4986, 0), 1)</f>
        <v>IA-20RaBPM</v>
      </c>
      <c r="I1547" s="8" t="str">
        <f aca="false" t="array" ref="I1547:I1547">INDEX(Def_Instancias_Equipamentos!$E$2:$E$4986, MATCH(L1547, Def_Instancias_Equipamentos!$D$2:$D$4986, 0), 1)</f>
        <v>IA-20RaBPM</v>
      </c>
      <c r="J1547" s="8" t="str">
        <f aca="false">IF(H1547=I1547, "INTERNO", "EXTERNO")</f>
        <v>INTERNO</v>
      </c>
      <c r="K1547" s="9" t="str">
        <f aca="false">Def_Instancias_Equipamentos!$D$630</f>
        <v>BO-50U:DI-BPMRFFE</v>
      </c>
      <c r="L1547" s="4" t="str">
        <f aca="false">Def_Instancias_Equipamentos!$D$1232</f>
        <v>BO-50U:DI-FMCFastADC</v>
      </c>
      <c r="M1547" s="10" t="s">
        <v>173</v>
      </c>
      <c r="N1547" s="11" t="s">
        <v>174</v>
      </c>
      <c r="O1547" s="9" t="str">
        <f aca="false">Def_Sistemas_Conectores_Cabos!$B$7</f>
        <v>SMA 50-ohm</v>
      </c>
      <c r="P1547" s="4" t="str">
        <f aca="false">Def_Sistemas_Conectores_Cabos!$B$7</f>
        <v>SMA 50-ohm</v>
      </c>
      <c r="Q1547" s="8" t="str">
        <f aca="false">K1547&amp;"/"&amp;M1547&amp;CHAR(10)&amp;L1547&amp;"/"&amp;N1547</f>
        <v>BO-50U:DI-BPMRFFE/BO_OUT
BO-50U:DI-FMCFastADC/IN4</v>
      </c>
      <c r="R1547" s="18" t="n">
        <v>2</v>
      </c>
      <c r="S1547" s="18" t="n">
        <v>2</v>
      </c>
      <c r="T1547" s="15" t="str">
        <f aca="false">Def_Sistemas_Conectores_Cabos!$C$9</f>
        <v>RG316</v>
      </c>
      <c r="U1547" s="11" t="s">
        <v>169</v>
      </c>
      <c r="V1547" s="13"/>
    </row>
    <row r="1548" customFormat="false" ht="15.75" hidden="true" customHeight="true" outlineLevel="0" collapsed="false">
      <c r="A1548" s="4" t="str">
        <f aca="false">Def_Sistemas_Conectores_Cabos!$A$22</f>
        <v>BPM de elétrons</v>
      </c>
      <c r="B1548" s="5" t="str">
        <f aca="false">Datas_Entregas!$A$2</f>
        <v>Booster/LTB</v>
      </c>
      <c r="C1548" s="6" t="n">
        <f aca="false" t="array" ref="C1548:C1548">INDEX(Datas_Entregas!$B$2:$B$100, MATCH(B1548, Datas_Entregas!$A$2:$A$100, 0), 1)</f>
        <v>43266</v>
      </c>
      <c r="D1548" s="5" t="str">
        <f aca="false">Def_Status_Montagem!$A$4</f>
        <v>Comprado / Esperando entrega</v>
      </c>
      <c r="E1548" s="4" t="str">
        <f aca="false">Def_Status_Montagem!$B$4</f>
        <v>Contratada (inclui etiqueta)</v>
      </c>
      <c r="F1548" s="7"/>
      <c r="G1548" s="8"/>
      <c r="H1548" s="7" t="str">
        <f aca="false" t="array" ref="H1548:H1548">INDEX(Def_Instancias_Equipamentos!$E$2:$E$4986, MATCH(K1548, Def_Instancias_Equipamentos!$D$2:$D$4986, 0), 1)</f>
        <v>IA-20RaBPM</v>
      </c>
      <c r="I1548" s="8" t="str">
        <f aca="false" t="array" ref="I1548:I1548">INDEX(Def_Instancias_Equipamentos!$E$2:$E$4986, MATCH(L1548, Def_Instancias_Equipamentos!$D$2:$D$4986, 0), 1)</f>
        <v>IA-20RaBPM</v>
      </c>
      <c r="J1548" s="8" t="str">
        <f aca="false">IF(H1548=I1548, "INTERNO", "EXTERNO")</f>
        <v>INTERNO</v>
      </c>
      <c r="K1548" s="9" t="str">
        <f aca="false">Def_Instancias_Equipamentos!$D$630</f>
        <v>BO-50U:DI-BPMRFFE</v>
      </c>
      <c r="L1548" s="4" t="str">
        <f aca="false">Def_Instancias_Equipamentos!$D$1232</f>
        <v>BO-50U:DI-FMCFastADC</v>
      </c>
      <c r="M1548" s="10" t="s">
        <v>175</v>
      </c>
      <c r="N1548" s="11" t="s">
        <v>176</v>
      </c>
      <c r="O1548" s="9" t="str">
        <f aca="false">Def_Sistemas_Conectores_Cabos!$B$7</f>
        <v>SMA 50-ohm</v>
      </c>
      <c r="P1548" s="4" t="str">
        <f aca="false">Def_Sistemas_Conectores_Cabos!$B$26</f>
        <v>MMCX 50-ohm</v>
      </c>
      <c r="Q1548" s="8" t="str">
        <f aca="false">K1548&amp;"/"&amp;M1548&amp;CHAR(10)&amp;L1548&amp;"/"&amp;N1548</f>
        <v>BO-50U:DI-BPMRFFE/SW_IN
BO-50U:DI-FMCFastADC/TRIG</v>
      </c>
      <c r="R1548" s="18" t="n">
        <v>2</v>
      </c>
      <c r="S1548" s="18" t="n">
        <v>2</v>
      </c>
      <c r="T1548" s="15" t="str">
        <f aca="false">Def_Sistemas_Conectores_Cabos!$C$9</f>
        <v>RG316</v>
      </c>
      <c r="U1548" s="11" t="s">
        <v>169</v>
      </c>
      <c r="V1548" s="13"/>
    </row>
    <row r="1549" customFormat="false" ht="15.75" hidden="true" customHeight="true" outlineLevel="0" collapsed="false">
      <c r="A1549" s="4" t="str">
        <f aca="false">Def_Sistemas_Conectores_Cabos!$A$22</f>
        <v>BPM de elétrons</v>
      </c>
      <c r="B1549" s="5" t="str">
        <f aca="false">Datas_Entregas!$A$3</f>
        <v>BTS/Anel</v>
      </c>
      <c r="C1549" s="6" t="n">
        <f aca="false" t="array" ref="C1549:C1549">INDEX(Datas_Entregas!$B$2:$B$100, MATCH(B1549, Datas_Entregas!$A$2:$A$100, 0), 1)</f>
        <v>43296</v>
      </c>
      <c r="D1549" s="5" t="str">
        <f aca="false">Def_Status_Montagem!$A$4</f>
        <v>Comprado / Esperando entrega</v>
      </c>
      <c r="E1549" s="4" t="str">
        <f aca="false">Def_Status_Montagem!$B$4</f>
        <v>Contratada (inclui etiqueta)</v>
      </c>
      <c r="F1549" s="7"/>
      <c r="G1549" s="8"/>
      <c r="H1549" s="7" t="str">
        <f aca="false" t="array" ref="H1549:H1549">INDEX(Def_Instancias_Equipamentos!$E$2:$E$4986, MATCH(K1549, Def_Instancias_Equipamentos!$D$2:$D$4986, 0), 1)</f>
        <v>IA-01RaBPM</v>
      </c>
      <c r="I1549" s="8" t="str">
        <f aca="false" t="array" ref="I1549:I1549">INDEX(Def_Instancias_Equipamentos!$E$2:$E$4986, MATCH(L1549, Def_Instancias_Equipamentos!$D$2:$D$4986, 0), 1)</f>
        <v>IA-01RaBPM</v>
      </c>
      <c r="J1549" s="8" t="str">
        <f aca="false">IF(H1549=I1549, "INTERNO", "EXTERNO")</f>
        <v>INTERNO</v>
      </c>
      <c r="K1549" s="9" t="str">
        <f aca="false">Def_Instancias_Equipamentos!$D$631</f>
        <v>SI-01C1:DI-BPMRFFE-1</v>
      </c>
      <c r="L1549" s="4" t="str">
        <f aca="false">Def_Instancias_Equipamentos!$D$1233</f>
        <v>SI-01C1:DI-FMCFastADC-1</v>
      </c>
      <c r="M1549" s="10" t="s">
        <v>168</v>
      </c>
      <c r="N1549" s="11" t="s">
        <v>143</v>
      </c>
      <c r="O1549" s="9" t="str">
        <f aca="false">Def_Sistemas_Conectores_Cabos!$B$7</f>
        <v>SMA 50-ohm</v>
      </c>
      <c r="P1549" s="4" t="str">
        <f aca="false">Def_Sistemas_Conectores_Cabos!$B$7</f>
        <v>SMA 50-ohm</v>
      </c>
      <c r="Q1549" s="8" t="str">
        <f aca="false">K1549&amp;"/"&amp;M1549&amp;CHAR(10)&amp;L1549&amp;"/"&amp;N1549</f>
        <v>SI-01C1:DI-BPMRFFE-1/TO_OUT
SI-01C1:DI-FMCFastADC-1/IN1</v>
      </c>
      <c r="R1549" s="18" t="n">
        <v>2</v>
      </c>
      <c r="S1549" s="18" t="n">
        <v>2</v>
      </c>
      <c r="T1549" s="15" t="str">
        <f aca="false">Def_Sistemas_Conectores_Cabos!$C$9</f>
        <v>RG316</v>
      </c>
      <c r="U1549" s="11" t="s">
        <v>169</v>
      </c>
      <c r="V1549" s="13"/>
    </row>
    <row r="1550" customFormat="false" ht="15.75" hidden="true" customHeight="true" outlineLevel="0" collapsed="false">
      <c r="A1550" s="4" t="str">
        <f aca="false">Def_Sistemas_Conectores_Cabos!$A$22</f>
        <v>BPM de elétrons</v>
      </c>
      <c r="B1550" s="5" t="str">
        <f aca="false">Datas_Entregas!$A$3</f>
        <v>BTS/Anel</v>
      </c>
      <c r="C1550" s="6" t="n">
        <f aca="false" t="array" ref="C1550:C1550">INDEX(Datas_Entregas!$B$2:$B$100, MATCH(B1550, Datas_Entregas!$A$2:$A$100, 0), 1)</f>
        <v>43296</v>
      </c>
      <c r="D1550" s="5" t="str">
        <f aca="false">Def_Status_Montagem!$A$4</f>
        <v>Comprado / Esperando entrega</v>
      </c>
      <c r="E1550" s="4" t="str">
        <f aca="false">Def_Status_Montagem!$B$4</f>
        <v>Contratada (inclui etiqueta)</v>
      </c>
      <c r="F1550" s="7"/>
      <c r="G1550" s="8"/>
      <c r="H1550" s="7" t="str">
        <f aca="false" t="array" ref="H1550:H1550">INDEX(Def_Instancias_Equipamentos!$E$2:$E$4986, MATCH(K1550, Def_Instancias_Equipamentos!$D$2:$D$4986, 0), 1)</f>
        <v>IA-01RaBPM</v>
      </c>
      <c r="I1550" s="8" t="str">
        <f aca="false" t="array" ref="I1550:I1550">INDEX(Def_Instancias_Equipamentos!$E$2:$E$4986, MATCH(L1550, Def_Instancias_Equipamentos!$D$2:$D$4986, 0), 1)</f>
        <v>IA-01RaBPM</v>
      </c>
      <c r="J1550" s="8" t="str">
        <f aca="false">IF(H1550=I1550, "INTERNO", "EXTERNO")</f>
        <v>INTERNO</v>
      </c>
      <c r="K1550" s="9" t="str">
        <f aca="false">Def_Instancias_Equipamentos!$D$631</f>
        <v>SI-01C1:DI-BPMRFFE-1</v>
      </c>
      <c r="L1550" s="4" t="str">
        <f aca="false">Def_Instancias_Equipamentos!$D$1233</f>
        <v>SI-01C1:DI-FMCFastADC-1</v>
      </c>
      <c r="M1550" s="10" t="s">
        <v>170</v>
      </c>
      <c r="N1550" s="11" t="s">
        <v>145</v>
      </c>
      <c r="O1550" s="9" t="str">
        <f aca="false">Def_Sistemas_Conectores_Cabos!$B$7</f>
        <v>SMA 50-ohm</v>
      </c>
      <c r="P1550" s="4" t="str">
        <f aca="false">Def_Sistemas_Conectores_Cabos!$B$7</f>
        <v>SMA 50-ohm</v>
      </c>
      <c r="Q1550" s="8" t="str">
        <f aca="false">K1550&amp;"/"&amp;M1550&amp;CHAR(10)&amp;L1550&amp;"/"&amp;N1550</f>
        <v>SI-01C1:DI-BPMRFFE-1/BI_OUT
SI-01C1:DI-FMCFastADC-1/IN2</v>
      </c>
      <c r="R1550" s="18" t="n">
        <v>2</v>
      </c>
      <c r="S1550" s="18" t="n">
        <v>2</v>
      </c>
      <c r="T1550" s="15" t="str">
        <f aca="false">Def_Sistemas_Conectores_Cabos!$C$9</f>
        <v>RG316</v>
      </c>
      <c r="U1550" s="11" t="s">
        <v>169</v>
      </c>
      <c r="V1550" s="13"/>
    </row>
    <row r="1551" customFormat="false" ht="15.75" hidden="true" customHeight="true" outlineLevel="0" collapsed="false">
      <c r="A1551" s="4" t="str">
        <f aca="false">Def_Sistemas_Conectores_Cabos!$A$22</f>
        <v>BPM de elétrons</v>
      </c>
      <c r="B1551" s="5" t="str">
        <f aca="false">Datas_Entregas!$A$3</f>
        <v>BTS/Anel</v>
      </c>
      <c r="C1551" s="6" t="n">
        <f aca="false" t="array" ref="C1551:C1551">INDEX(Datas_Entregas!$B$2:$B$100, MATCH(B1551, Datas_Entregas!$A$2:$A$100, 0), 1)</f>
        <v>43296</v>
      </c>
      <c r="D1551" s="5" t="str">
        <f aca="false">Def_Status_Montagem!$A$4</f>
        <v>Comprado / Esperando entrega</v>
      </c>
      <c r="E1551" s="4" t="str">
        <f aca="false">Def_Status_Montagem!$B$4</f>
        <v>Contratada (inclui etiqueta)</v>
      </c>
      <c r="F1551" s="7"/>
      <c r="G1551" s="8"/>
      <c r="H1551" s="7" t="str">
        <f aca="false" t="array" ref="H1551:H1551">INDEX(Def_Instancias_Equipamentos!$E$2:$E$4986, MATCH(K1551, Def_Instancias_Equipamentos!$D$2:$D$4986, 0), 1)</f>
        <v>IA-01RaBPM</v>
      </c>
      <c r="I1551" s="8" t="str">
        <f aca="false" t="array" ref="I1551:I1551">INDEX(Def_Instancias_Equipamentos!$E$2:$E$4986, MATCH(L1551, Def_Instancias_Equipamentos!$D$2:$D$4986, 0), 1)</f>
        <v>IA-01RaBPM</v>
      </c>
      <c r="J1551" s="8" t="str">
        <f aca="false">IF(H1551=I1551, "INTERNO", "EXTERNO")</f>
        <v>INTERNO</v>
      </c>
      <c r="K1551" s="9" t="str">
        <f aca="false">Def_Instancias_Equipamentos!$D$631</f>
        <v>SI-01C1:DI-BPMRFFE-1</v>
      </c>
      <c r="L1551" s="4" t="str">
        <f aca="false">Def_Instancias_Equipamentos!$D$1233</f>
        <v>SI-01C1:DI-FMCFastADC-1</v>
      </c>
      <c r="M1551" s="10" t="s">
        <v>171</v>
      </c>
      <c r="N1551" s="11" t="s">
        <v>172</v>
      </c>
      <c r="O1551" s="9" t="str">
        <f aca="false">Def_Sistemas_Conectores_Cabos!$B$7</f>
        <v>SMA 50-ohm</v>
      </c>
      <c r="P1551" s="4" t="str">
        <f aca="false">Def_Sistemas_Conectores_Cabos!$B$7</f>
        <v>SMA 50-ohm</v>
      </c>
      <c r="Q1551" s="8" t="str">
        <f aca="false">K1551&amp;"/"&amp;M1551&amp;CHAR(10)&amp;L1551&amp;"/"&amp;N1551</f>
        <v>SI-01C1:DI-BPMRFFE-1/TI_OUT
SI-01C1:DI-FMCFastADC-1/IN3</v>
      </c>
      <c r="R1551" s="18" t="n">
        <v>2</v>
      </c>
      <c r="S1551" s="18" t="n">
        <v>2</v>
      </c>
      <c r="T1551" s="15" t="str">
        <f aca="false">Def_Sistemas_Conectores_Cabos!$C$9</f>
        <v>RG316</v>
      </c>
      <c r="U1551" s="11" t="s">
        <v>169</v>
      </c>
      <c r="V1551" s="13"/>
    </row>
    <row r="1552" customFormat="false" ht="15.75" hidden="true" customHeight="true" outlineLevel="0" collapsed="false">
      <c r="A1552" s="4" t="str">
        <f aca="false">Def_Sistemas_Conectores_Cabos!$A$22</f>
        <v>BPM de elétrons</v>
      </c>
      <c r="B1552" s="5" t="str">
        <f aca="false">Datas_Entregas!$A$3</f>
        <v>BTS/Anel</v>
      </c>
      <c r="C1552" s="6" t="n">
        <f aca="false" t="array" ref="C1552:C1552">INDEX(Datas_Entregas!$B$2:$B$100, MATCH(B1552, Datas_Entregas!$A$2:$A$100, 0), 1)</f>
        <v>43296</v>
      </c>
      <c r="D1552" s="5" t="str">
        <f aca="false">Def_Status_Montagem!$A$4</f>
        <v>Comprado / Esperando entrega</v>
      </c>
      <c r="E1552" s="4" t="str">
        <f aca="false">Def_Status_Montagem!$B$4</f>
        <v>Contratada (inclui etiqueta)</v>
      </c>
      <c r="F1552" s="7"/>
      <c r="G1552" s="8"/>
      <c r="H1552" s="7" t="str">
        <f aca="false" t="array" ref="H1552:H1552">INDEX(Def_Instancias_Equipamentos!$E$2:$E$4986, MATCH(K1552, Def_Instancias_Equipamentos!$D$2:$D$4986, 0), 1)</f>
        <v>IA-01RaBPM</v>
      </c>
      <c r="I1552" s="8" t="str">
        <f aca="false" t="array" ref="I1552:I1552">INDEX(Def_Instancias_Equipamentos!$E$2:$E$4986, MATCH(L1552, Def_Instancias_Equipamentos!$D$2:$D$4986, 0), 1)</f>
        <v>IA-01RaBPM</v>
      </c>
      <c r="J1552" s="8" t="str">
        <f aca="false">IF(H1552=I1552, "INTERNO", "EXTERNO")</f>
        <v>INTERNO</v>
      </c>
      <c r="K1552" s="9" t="str">
        <f aca="false">Def_Instancias_Equipamentos!$D$631</f>
        <v>SI-01C1:DI-BPMRFFE-1</v>
      </c>
      <c r="L1552" s="4" t="str">
        <f aca="false">Def_Instancias_Equipamentos!$D$1233</f>
        <v>SI-01C1:DI-FMCFastADC-1</v>
      </c>
      <c r="M1552" s="10" t="s">
        <v>173</v>
      </c>
      <c r="N1552" s="11" t="s">
        <v>174</v>
      </c>
      <c r="O1552" s="9" t="str">
        <f aca="false">Def_Sistemas_Conectores_Cabos!$B$7</f>
        <v>SMA 50-ohm</v>
      </c>
      <c r="P1552" s="4" t="str">
        <f aca="false">Def_Sistemas_Conectores_Cabos!$B$7</f>
        <v>SMA 50-ohm</v>
      </c>
      <c r="Q1552" s="8" t="str">
        <f aca="false">K1552&amp;"/"&amp;M1552&amp;CHAR(10)&amp;L1552&amp;"/"&amp;N1552</f>
        <v>SI-01C1:DI-BPMRFFE-1/BO_OUT
SI-01C1:DI-FMCFastADC-1/IN4</v>
      </c>
      <c r="R1552" s="18" t="n">
        <v>2</v>
      </c>
      <c r="S1552" s="18" t="n">
        <v>2</v>
      </c>
      <c r="T1552" s="15" t="str">
        <f aca="false">Def_Sistemas_Conectores_Cabos!$C$9</f>
        <v>RG316</v>
      </c>
      <c r="U1552" s="11" t="s">
        <v>169</v>
      </c>
      <c r="V1552" s="13"/>
    </row>
    <row r="1553" customFormat="false" ht="15.75" hidden="true" customHeight="true" outlineLevel="0" collapsed="false">
      <c r="A1553" s="4" t="str">
        <f aca="false">Def_Sistemas_Conectores_Cabos!$A$22</f>
        <v>BPM de elétrons</v>
      </c>
      <c r="B1553" s="5" t="str">
        <f aca="false">Datas_Entregas!$A$3</f>
        <v>BTS/Anel</v>
      </c>
      <c r="C1553" s="6" t="n">
        <f aca="false" t="array" ref="C1553:C1553">INDEX(Datas_Entregas!$B$2:$B$100, MATCH(B1553, Datas_Entregas!$A$2:$A$100, 0), 1)</f>
        <v>43296</v>
      </c>
      <c r="D1553" s="5" t="str">
        <f aca="false">Def_Status_Montagem!$A$4</f>
        <v>Comprado / Esperando entrega</v>
      </c>
      <c r="E1553" s="4" t="str">
        <f aca="false">Def_Status_Montagem!$B$4</f>
        <v>Contratada (inclui etiqueta)</v>
      </c>
      <c r="F1553" s="7"/>
      <c r="G1553" s="8"/>
      <c r="H1553" s="7" t="str">
        <f aca="false" t="array" ref="H1553:H1553">INDEX(Def_Instancias_Equipamentos!$E$2:$E$4986, MATCH(K1553, Def_Instancias_Equipamentos!$D$2:$D$4986, 0), 1)</f>
        <v>IA-01RaBPM</v>
      </c>
      <c r="I1553" s="8" t="str">
        <f aca="false" t="array" ref="I1553:I1553">INDEX(Def_Instancias_Equipamentos!$E$2:$E$4986, MATCH(L1553, Def_Instancias_Equipamentos!$D$2:$D$4986, 0), 1)</f>
        <v>IA-01RaBPM</v>
      </c>
      <c r="J1553" s="8" t="str">
        <f aca="false">IF(H1553=I1553, "INTERNO", "EXTERNO")</f>
        <v>INTERNO</v>
      </c>
      <c r="K1553" s="9" t="str">
        <f aca="false">Def_Instancias_Equipamentos!$D$631</f>
        <v>SI-01C1:DI-BPMRFFE-1</v>
      </c>
      <c r="L1553" s="4" t="str">
        <f aca="false">Def_Instancias_Equipamentos!$D$1233</f>
        <v>SI-01C1:DI-FMCFastADC-1</v>
      </c>
      <c r="M1553" s="10" t="s">
        <v>175</v>
      </c>
      <c r="N1553" s="11" t="s">
        <v>176</v>
      </c>
      <c r="O1553" s="9" t="str">
        <f aca="false">Def_Sistemas_Conectores_Cabos!$B$7</f>
        <v>SMA 50-ohm</v>
      </c>
      <c r="P1553" s="4" t="str">
        <f aca="false">Def_Sistemas_Conectores_Cabos!$B$26</f>
        <v>MMCX 50-ohm</v>
      </c>
      <c r="Q1553" s="8" t="str">
        <f aca="false">K1553&amp;"/"&amp;M1553&amp;CHAR(10)&amp;L1553&amp;"/"&amp;N1553</f>
        <v>SI-01C1:DI-BPMRFFE-1/SW_IN
SI-01C1:DI-FMCFastADC-1/TRIG</v>
      </c>
      <c r="R1553" s="18" t="n">
        <v>2</v>
      </c>
      <c r="S1553" s="18" t="n">
        <v>2</v>
      </c>
      <c r="T1553" s="15" t="str">
        <f aca="false">Def_Sistemas_Conectores_Cabos!$C$9</f>
        <v>RG316</v>
      </c>
      <c r="U1553" s="11" t="s">
        <v>169</v>
      </c>
      <c r="V1553" s="13"/>
    </row>
    <row r="1554" customFormat="false" ht="15.75" hidden="true" customHeight="true" outlineLevel="0" collapsed="false">
      <c r="A1554" s="4" t="str">
        <f aca="false">Def_Sistemas_Conectores_Cabos!$A$22</f>
        <v>BPM de elétrons</v>
      </c>
      <c r="B1554" s="5" t="str">
        <f aca="false">Datas_Entregas!$A$3</f>
        <v>BTS/Anel</v>
      </c>
      <c r="C1554" s="6" t="n">
        <f aca="false" t="array" ref="C1554:C1554">INDEX(Datas_Entregas!$B$2:$B$100, MATCH(B1554, Datas_Entregas!$A$2:$A$100, 0), 1)</f>
        <v>43296</v>
      </c>
      <c r="D1554" s="5" t="str">
        <f aca="false">Def_Status_Montagem!$A$4</f>
        <v>Comprado / Esperando entrega</v>
      </c>
      <c r="E1554" s="4" t="str">
        <f aca="false">Def_Status_Montagem!$B$4</f>
        <v>Contratada (inclui etiqueta)</v>
      </c>
      <c r="F1554" s="7"/>
      <c r="G1554" s="8"/>
      <c r="H1554" s="7" t="str">
        <f aca="false" t="array" ref="H1554:H1554">INDEX(Def_Instancias_Equipamentos!$E$2:$E$4986, MATCH(K1554, Def_Instancias_Equipamentos!$D$2:$D$4986, 0), 1)</f>
        <v>IA-01RaBPM</v>
      </c>
      <c r="I1554" s="8" t="str">
        <f aca="false" t="array" ref="I1554:I1554">INDEX(Def_Instancias_Equipamentos!$E$2:$E$4986, MATCH(L1554, Def_Instancias_Equipamentos!$D$2:$D$4986, 0), 1)</f>
        <v>IA-01RaBPM</v>
      </c>
      <c r="J1554" s="8" t="str">
        <f aca="false">IF(H1554=I1554, "INTERNO", "EXTERNO")</f>
        <v>INTERNO</v>
      </c>
      <c r="K1554" s="9" t="str">
        <f aca="false">Def_Instancias_Equipamentos!$D$632</f>
        <v>SI-01C1:DI-BPMRFFE-2</v>
      </c>
      <c r="L1554" s="4" t="str">
        <f aca="false">Def_Instancias_Equipamentos!$D$1234</f>
        <v>SI-01C1:DI-FMCFastADC-2</v>
      </c>
      <c r="M1554" s="10" t="s">
        <v>168</v>
      </c>
      <c r="N1554" s="11" t="s">
        <v>143</v>
      </c>
      <c r="O1554" s="9" t="str">
        <f aca="false">Def_Sistemas_Conectores_Cabos!$B$7</f>
        <v>SMA 50-ohm</v>
      </c>
      <c r="P1554" s="4" t="str">
        <f aca="false">Def_Sistemas_Conectores_Cabos!$B$7</f>
        <v>SMA 50-ohm</v>
      </c>
      <c r="Q1554" s="8" t="str">
        <f aca="false">K1554&amp;"/"&amp;M1554&amp;CHAR(10)&amp;L1554&amp;"/"&amp;N1554</f>
        <v>SI-01C1:DI-BPMRFFE-2/TO_OUT
SI-01C1:DI-FMCFastADC-2/IN1</v>
      </c>
      <c r="R1554" s="18" t="n">
        <v>2</v>
      </c>
      <c r="S1554" s="18" t="n">
        <v>2</v>
      </c>
      <c r="T1554" s="15" t="str">
        <f aca="false">Def_Sistemas_Conectores_Cabos!$C$9</f>
        <v>RG316</v>
      </c>
      <c r="U1554" s="11" t="s">
        <v>169</v>
      </c>
      <c r="V1554" s="13"/>
    </row>
    <row r="1555" customFormat="false" ht="15.75" hidden="true" customHeight="true" outlineLevel="0" collapsed="false">
      <c r="A1555" s="4" t="str">
        <f aca="false">Def_Sistemas_Conectores_Cabos!$A$22</f>
        <v>BPM de elétrons</v>
      </c>
      <c r="B1555" s="5" t="str">
        <f aca="false">Datas_Entregas!$A$3</f>
        <v>BTS/Anel</v>
      </c>
      <c r="C1555" s="6" t="n">
        <f aca="false" t="array" ref="C1555:C1555">INDEX(Datas_Entregas!$B$2:$B$100, MATCH(B1555, Datas_Entregas!$A$2:$A$100, 0), 1)</f>
        <v>43296</v>
      </c>
      <c r="D1555" s="5" t="str">
        <f aca="false">Def_Status_Montagem!$A$4</f>
        <v>Comprado / Esperando entrega</v>
      </c>
      <c r="E1555" s="4" t="str">
        <f aca="false">Def_Status_Montagem!$B$4</f>
        <v>Contratada (inclui etiqueta)</v>
      </c>
      <c r="F1555" s="7"/>
      <c r="G1555" s="8"/>
      <c r="H1555" s="7" t="str">
        <f aca="false" t="array" ref="H1555:H1555">INDEX(Def_Instancias_Equipamentos!$E$2:$E$4986, MATCH(K1555, Def_Instancias_Equipamentos!$D$2:$D$4986, 0), 1)</f>
        <v>IA-01RaBPM</v>
      </c>
      <c r="I1555" s="8" t="str">
        <f aca="false" t="array" ref="I1555:I1555">INDEX(Def_Instancias_Equipamentos!$E$2:$E$4986, MATCH(L1555, Def_Instancias_Equipamentos!$D$2:$D$4986, 0), 1)</f>
        <v>IA-01RaBPM</v>
      </c>
      <c r="J1555" s="8" t="str">
        <f aca="false">IF(H1555=I1555, "INTERNO", "EXTERNO")</f>
        <v>INTERNO</v>
      </c>
      <c r="K1555" s="9" t="str">
        <f aca="false">Def_Instancias_Equipamentos!$D$632</f>
        <v>SI-01C1:DI-BPMRFFE-2</v>
      </c>
      <c r="L1555" s="4" t="str">
        <f aca="false">Def_Instancias_Equipamentos!$D$1234</f>
        <v>SI-01C1:DI-FMCFastADC-2</v>
      </c>
      <c r="M1555" s="10" t="s">
        <v>170</v>
      </c>
      <c r="N1555" s="11" t="s">
        <v>145</v>
      </c>
      <c r="O1555" s="9" t="str">
        <f aca="false">Def_Sistemas_Conectores_Cabos!$B$7</f>
        <v>SMA 50-ohm</v>
      </c>
      <c r="P1555" s="4" t="str">
        <f aca="false">Def_Sistemas_Conectores_Cabos!$B$7</f>
        <v>SMA 50-ohm</v>
      </c>
      <c r="Q1555" s="8" t="str">
        <f aca="false">K1555&amp;"/"&amp;M1555&amp;CHAR(10)&amp;L1555&amp;"/"&amp;N1555</f>
        <v>SI-01C1:DI-BPMRFFE-2/BI_OUT
SI-01C1:DI-FMCFastADC-2/IN2</v>
      </c>
      <c r="R1555" s="18" t="n">
        <v>2</v>
      </c>
      <c r="S1555" s="18" t="n">
        <v>2</v>
      </c>
      <c r="T1555" s="15" t="str">
        <f aca="false">Def_Sistemas_Conectores_Cabos!$C$9</f>
        <v>RG316</v>
      </c>
      <c r="U1555" s="11" t="s">
        <v>169</v>
      </c>
      <c r="V1555" s="13"/>
    </row>
    <row r="1556" customFormat="false" ht="15.75" hidden="true" customHeight="true" outlineLevel="0" collapsed="false">
      <c r="A1556" s="4" t="str">
        <f aca="false">Def_Sistemas_Conectores_Cabos!$A$22</f>
        <v>BPM de elétrons</v>
      </c>
      <c r="B1556" s="5" t="str">
        <f aca="false">Datas_Entregas!$A$3</f>
        <v>BTS/Anel</v>
      </c>
      <c r="C1556" s="6" t="n">
        <f aca="false" t="array" ref="C1556:C1556">INDEX(Datas_Entregas!$B$2:$B$100, MATCH(B1556, Datas_Entregas!$A$2:$A$100, 0), 1)</f>
        <v>43296</v>
      </c>
      <c r="D1556" s="5" t="str">
        <f aca="false">Def_Status_Montagem!$A$4</f>
        <v>Comprado / Esperando entrega</v>
      </c>
      <c r="E1556" s="4" t="str">
        <f aca="false">Def_Status_Montagem!$B$4</f>
        <v>Contratada (inclui etiqueta)</v>
      </c>
      <c r="F1556" s="7"/>
      <c r="G1556" s="8"/>
      <c r="H1556" s="7" t="str">
        <f aca="false" t="array" ref="H1556:H1556">INDEX(Def_Instancias_Equipamentos!$E$2:$E$4986, MATCH(K1556, Def_Instancias_Equipamentos!$D$2:$D$4986, 0), 1)</f>
        <v>IA-01RaBPM</v>
      </c>
      <c r="I1556" s="8" t="str">
        <f aca="false" t="array" ref="I1556:I1556">INDEX(Def_Instancias_Equipamentos!$E$2:$E$4986, MATCH(L1556, Def_Instancias_Equipamentos!$D$2:$D$4986, 0), 1)</f>
        <v>IA-01RaBPM</v>
      </c>
      <c r="J1556" s="8" t="str">
        <f aca="false">IF(H1556=I1556, "INTERNO", "EXTERNO")</f>
        <v>INTERNO</v>
      </c>
      <c r="K1556" s="9" t="str">
        <f aca="false">Def_Instancias_Equipamentos!$D$632</f>
        <v>SI-01C1:DI-BPMRFFE-2</v>
      </c>
      <c r="L1556" s="4" t="str">
        <f aca="false">Def_Instancias_Equipamentos!$D$1234</f>
        <v>SI-01C1:DI-FMCFastADC-2</v>
      </c>
      <c r="M1556" s="10" t="s">
        <v>171</v>
      </c>
      <c r="N1556" s="11" t="s">
        <v>172</v>
      </c>
      <c r="O1556" s="9" t="str">
        <f aca="false">Def_Sistemas_Conectores_Cabos!$B$7</f>
        <v>SMA 50-ohm</v>
      </c>
      <c r="P1556" s="4" t="str">
        <f aca="false">Def_Sistemas_Conectores_Cabos!$B$7</f>
        <v>SMA 50-ohm</v>
      </c>
      <c r="Q1556" s="8" t="str">
        <f aca="false">K1556&amp;"/"&amp;M1556&amp;CHAR(10)&amp;L1556&amp;"/"&amp;N1556</f>
        <v>SI-01C1:DI-BPMRFFE-2/TI_OUT
SI-01C1:DI-FMCFastADC-2/IN3</v>
      </c>
      <c r="R1556" s="18" t="n">
        <v>2</v>
      </c>
      <c r="S1556" s="18" t="n">
        <v>2</v>
      </c>
      <c r="T1556" s="15" t="str">
        <f aca="false">Def_Sistemas_Conectores_Cabos!$C$9</f>
        <v>RG316</v>
      </c>
      <c r="U1556" s="11" t="s">
        <v>169</v>
      </c>
      <c r="V1556" s="13"/>
    </row>
    <row r="1557" customFormat="false" ht="15.75" hidden="true" customHeight="true" outlineLevel="0" collapsed="false">
      <c r="A1557" s="4" t="str">
        <f aca="false">Def_Sistemas_Conectores_Cabos!$A$22</f>
        <v>BPM de elétrons</v>
      </c>
      <c r="B1557" s="5" t="str">
        <f aca="false">Datas_Entregas!$A$3</f>
        <v>BTS/Anel</v>
      </c>
      <c r="C1557" s="6" t="n">
        <f aca="false" t="array" ref="C1557:C1557">INDEX(Datas_Entregas!$B$2:$B$100, MATCH(B1557, Datas_Entregas!$A$2:$A$100, 0), 1)</f>
        <v>43296</v>
      </c>
      <c r="D1557" s="5" t="str">
        <f aca="false">Def_Status_Montagem!$A$4</f>
        <v>Comprado / Esperando entrega</v>
      </c>
      <c r="E1557" s="4" t="str">
        <f aca="false">Def_Status_Montagem!$B$4</f>
        <v>Contratada (inclui etiqueta)</v>
      </c>
      <c r="F1557" s="7"/>
      <c r="G1557" s="8"/>
      <c r="H1557" s="7" t="str">
        <f aca="false" t="array" ref="H1557:H1557">INDEX(Def_Instancias_Equipamentos!$E$2:$E$4986, MATCH(K1557, Def_Instancias_Equipamentos!$D$2:$D$4986, 0), 1)</f>
        <v>IA-01RaBPM</v>
      </c>
      <c r="I1557" s="8" t="str">
        <f aca="false" t="array" ref="I1557:I1557">INDEX(Def_Instancias_Equipamentos!$E$2:$E$4986, MATCH(L1557, Def_Instancias_Equipamentos!$D$2:$D$4986, 0), 1)</f>
        <v>IA-01RaBPM</v>
      </c>
      <c r="J1557" s="8" t="str">
        <f aca="false">IF(H1557=I1557, "INTERNO", "EXTERNO")</f>
        <v>INTERNO</v>
      </c>
      <c r="K1557" s="9" t="str">
        <f aca="false">Def_Instancias_Equipamentos!$D$632</f>
        <v>SI-01C1:DI-BPMRFFE-2</v>
      </c>
      <c r="L1557" s="4" t="str">
        <f aca="false">Def_Instancias_Equipamentos!$D$1234</f>
        <v>SI-01C1:DI-FMCFastADC-2</v>
      </c>
      <c r="M1557" s="10" t="s">
        <v>173</v>
      </c>
      <c r="N1557" s="11" t="s">
        <v>174</v>
      </c>
      <c r="O1557" s="9" t="str">
        <f aca="false">Def_Sistemas_Conectores_Cabos!$B$7</f>
        <v>SMA 50-ohm</v>
      </c>
      <c r="P1557" s="4" t="str">
        <f aca="false">Def_Sistemas_Conectores_Cabos!$B$7</f>
        <v>SMA 50-ohm</v>
      </c>
      <c r="Q1557" s="8" t="str">
        <f aca="false">K1557&amp;"/"&amp;M1557&amp;CHAR(10)&amp;L1557&amp;"/"&amp;N1557</f>
        <v>SI-01C1:DI-BPMRFFE-2/BO_OUT
SI-01C1:DI-FMCFastADC-2/IN4</v>
      </c>
      <c r="R1557" s="18" t="n">
        <v>2</v>
      </c>
      <c r="S1557" s="18" t="n">
        <v>2</v>
      </c>
      <c r="T1557" s="15" t="str">
        <f aca="false">Def_Sistemas_Conectores_Cabos!$C$9</f>
        <v>RG316</v>
      </c>
      <c r="U1557" s="11" t="s">
        <v>169</v>
      </c>
      <c r="V1557" s="13"/>
    </row>
    <row r="1558" customFormat="false" ht="15.75" hidden="true" customHeight="true" outlineLevel="0" collapsed="false">
      <c r="A1558" s="4" t="str">
        <f aca="false">Def_Sistemas_Conectores_Cabos!$A$22</f>
        <v>BPM de elétrons</v>
      </c>
      <c r="B1558" s="5" t="str">
        <f aca="false">Datas_Entregas!$A$3</f>
        <v>BTS/Anel</v>
      </c>
      <c r="C1558" s="6" t="n">
        <f aca="false" t="array" ref="C1558:C1558">INDEX(Datas_Entregas!$B$2:$B$100, MATCH(B1558, Datas_Entregas!$A$2:$A$100, 0), 1)</f>
        <v>43296</v>
      </c>
      <c r="D1558" s="5" t="str">
        <f aca="false">Def_Status_Montagem!$A$4</f>
        <v>Comprado / Esperando entrega</v>
      </c>
      <c r="E1558" s="4" t="str">
        <f aca="false">Def_Status_Montagem!$B$4</f>
        <v>Contratada (inclui etiqueta)</v>
      </c>
      <c r="F1558" s="7"/>
      <c r="G1558" s="8"/>
      <c r="H1558" s="7" t="str">
        <f aca="false" t="array" ref="H1558:H1558">INDEX(Def_Instancias_Equipamentos!$E$2:$E$4986, MATCH(K1558, Def_Instancias_Equipamentos!$D$2:$D$4986, 0), 1)</f>
        <v>IA-01RaBPM</v>
      </c>
      <c r="I1558" s="8" t="str">
        <f aca="false" t="array" ref="I1558:I1558">INDEX(Def_Instancias_Equipamentos!$E$2:$E$4986, MATCH(L1558, Def_Instancias_Equipamentos!$D$2:$D$4986, 0), 1)</f>
        <v>IA-01RaBPM</v>
      </c>
      <c r="J1558" s="8" t="str">
        <f aca="false">IF(H1558=I1558, "INTERNO", "EXTERNO")</f>
        <v>INTERNO</v>
      </c>
      <c r="K1558" s="9" t="str">
        <f aca="false">Def_Instancias_Equipamentos!$D$632</f>
        <v>SI-01C1:DI-BPMRFFE-2</v>
      </c>
      <c r="L1558" s="4" t="str">
        <f aca="false">Def_Instancias_Equipamentos!$D$1234</f>
        <v>SI-01C1:DI-FMCFastADC-2</v>
      </c>
      <c r="M1558" s="10" t="s">
        <v>175</v>
      </c>
      <c r="N1558" s="11" t="s">
        <v>176</v>
      </c>
      <c r="O1558" s="9" t="str">
        <f aca="false">Def_Sistemas_Conectores_Cabos!$B$7</f>
        <v>SMA 50-ohm</v>
      </c>
      <c r="P1558" s="4" t="str">
        <f aca="false">Def_Sistemas_Conectores_Cabos!$B$26</f>
        <v>MMCX 50-ohm</v>
      </c>
      <c r="Q1558" s="8" t="str">
        <f aca="false">K1558&amp;"/"&amp;M1558&amp;CHAR(10)&amp;L1558&amp;"/"&amp;N1558</f>
        <v>SI-01C1:DI-BPMRFFE-2/SW_IN
SI-01C1:DI-FMCFastADC-2/TRIG</v>
      </c>
      <c r="R1558" s="18" t="n">
        <v>2</v>
      </c>
      <c r="S1558" s="18" t="n">
        <v>2</v>
      </c>
      <c r="T1558" s="15" t="str">
        <f aca="false">Def_Sistemas_Conectores_Cabos!$C$9</f>
        <v>RG316</v>
      </c>
      <c r="U1558" s="11" t="s">
        <v>169</v>
      </c>
      <c r="V1558" s="13"/>
    </row>
    <row r="1559" customFormat="false" ht="15.75" hidden="true" customHeight="true" outlineLevel="0" collapsed="false">
      <c r="A1559" s="4" t="str">
        <f aca="false">Def_Sistemas_Conectores_Cabos!$A$22</f>
        <v>BPM de elétrons</v>
      </c>
      <c r="B1559" s="5" t="str">
        <f aca="false">Datas_Entregas!$A$3</f>
        <v>BTS/Anel</v>
      </c>
      <c r="C1559" s="6" t="n">
        <f aca="false" t="array" ref="C1559:C1559">INDEX(Datas_Entregas!$B$2:$B$100, MATCH(B1559, Datas_Entregas!$A$2:$A$100, 0), 1)</f>
        <v>43296</v>
      </c>
      <c r="D1559" s="5" t="str">
        <f aca="false">Def_Status_Montagem!$A$4</f>
        <v>Comprado / Esperando entrega</v>
      </c>
      <c r="E1559" s="4" t="str">
        <f aca="false">Def_Status_Montagem!$B$4</f>
        <v>Contratada (inclui etiqueta)</v>
      </c>
      <c r="F1559" s="7"/>
      <c r="G1559" s="8"/>
      <c r="H1559" s="7" t="str">
        <f aca="false" t="array" ref="H1559:H1559">INDEX(Def_Instancias_Equipamentos!$E$2:$E$4986, MATCH(K1559, Def_Instancias_Equipamentos!$D$2:$D$4986, 0), 1)</f>
        <v>IA-01RaBPM</v>
      </c>
      <c r="I1559" s="8" t="str">
        <f aca="false" t="array" ref="I1559:I1559">INDEX(Def_Instancias_Equipamentos!$E$2:$E$4986, MATCH(L1559, Def_Instancias_Equipamentos!$D$2:$D$4986, 0), 1)</f>
        <v>IA-01RaBPM</v>
      </c>
      <c r="J1559" s="8" t="str">
        <f aca="false">IF(H1559=I1559, "INTERNO", "EXTERNO")</f>
        <v>INTERNO</v>
      </c>
      <c r="K1559" s="9" t="str">
        <f aca="false">Def_Instancias_Equipamentos!$D$633</f>
        <v>SI-01C2:DI-BPMRFFE</v>
      </c>
      <c r="L1559" s="4" t="str">
        <f aca="false">Def_Instancias_Equipamentos!$D$1235</f>
        <v>SI-01C2:DI-FMCFastADC</v>
      </c>
      <c r="M1559" s="10" t="s">
        <v>168</v>
      </c>
      <c r="N1559" s="11" t="s">
        <v>143</v>
      </c>
      <c r="O1559" s="9" t="str">
        <f aca="false">Def_Sistemas_Conectores_Cabos!$B$7</f>
        <v>SMA 50-ohm</v>
      </c>
      <c r="P1559" s="4" t="str">
        <f aca="false">Def_Sistemas_Conectores_Cabos!$B$7</f>
        <v>SMA 50-ohm</v>
      </c>
      <c r="Q1559" s="8" t="str">
        <f aca="false">K1559&amp;"/"&amp;M1559&amp;CHAR(10)&amp;L1559&amp;"/"&amp;N1559</f>
        <v>SI-01C2:DI-BPMRFFE/TO_OUT
SI-01C2:DI-FMCFastADC/IN1</v>
      </c>
      <c r="R1559" s="18" t="n">
        <v>2</v>
      </c>
      <c r="S1559" s="18" t="n">
        <v>2</v>
      </c>
      <c r="T1559" s="15" t="str">
        <f aca="false">Def_Sistemas_Conectores_Cabos!$C$9</f>
        <v>RG316</v>
      </c>
      <c r="U1559" s="11" t="s">
        <v>169</v>
      </c>
      <c r="V1559" s="13"/>
    </row>
    <row r="1560" customFormat="false" ht="15.75" hidden="true" customHeight="true" outlineLevel="0" collapsed="false">
      <c r="A1560" s="4" t="str">
        <f aca="false">Def_Sistemas_Conectores_Cabos!$A$22</f>
        <v>BPM de elétrons</v>
      </c>
      <c r="B1560" s="5" t="str">
        <f aca="false">Datas_Entregas!$A$3</f>
        <v>BTS/Anel</v>
      </c>
      <c r="C1560" s="6" t="n">
        <f aca="false" t="array" ref="C1560:C1560">INDEX(Datas_Entregas!$B$2:$B$100, MATCH(B1560, Datas_Entregas!$A$2:$A$100, 0), 1)</f>
        <v>43296</v>
      </c>
      <c r="D1560" s="5" t="str">
        <f aca="false">Def_Status_Montagem!$A$4</f>
        <v>Comprado / Esperando entrega</v>
      </c>
      <c r="E1560" s="4" t="str">
        <f aca="false">Def_Status_Montagem!$B$4</f>
        <v>Contratada (inclui etiqueta)</v>
      </c>
      <c r="F1560" s="7"/>
      <c r="G1560" s="8"/>
      <c r="H1560" s="7" t="str">
        <f aca="false" t="array" ref="H1560:H1560">INDEX(Def_Instancias_Equipamentos!$E$2:$E$4986, MATCH(K1560, Def_Instancias_Equipamentos!$D$2:$D$4986, 0), 1)</f>
        <v>IA-01RaBPM</v>
      </c>
      <c r="I1560" s="8" t="str">
        <f aca="false" t="array" ref="I1560:I1560">INDEX(Def_Instancias_Equipamentos!$E$2:$E$4986, MATCH(L1560, Def_Instancias_Equipamentos!$D$2:$D$4986, 0), 1)</f>
        <v>IA-01RaBPM</v>
      </c>
      <c r="J1560" s="8" t="str">
        <f aca="false">IF(H1560=I1560, "INTERNO", "EXTERNO")</f>
        <v>INTERNO</v>
      </c>
      <c r="K1560" s="9" t="str">
        <f aca="false">Def_Instancias_Equipamentos!$D$633</f>
        <v>SI-01C2:DI-BPMRFFE</v>
      </c>
      <c r="L1560" s="4" t="str">
        <f aca="false">Def_Instancias_Equipamentos!$D$1235</f>
        <v>SI-01C2:DI-FMCFastADC</v>
      </c>
      <c r="M1560" s="10" t="s">
        <v>170</v>
      </c>
      <c r="N1560" s="11" t="s">
        <v>145</v>
      </c>
      <c r="O1560" s="9" t="str">
        <f aca="false">Def_Sistemas_Conectores_Cabos!$B$7</f>
        <v>SMA 50-ohm</v>
      </c>
      <c r="P1560" s="4" t="str">
        <f aca="false">Def_Sistemas_Conectores_Cabos!$B$7</f>
        <v>SMA 50-ohm</v>
      </c>
      <c r="Q1560" s="8" t="str">
        <f aca="false">K1560&amp;"/"&amp;M1560&amp;CHAR(10)&amp;L1560&amp;"/"&amp;N1560</f>
        <v>SI-01C2:DI-BPMRFFE/BI_OUT
SI-01C2:DI-FMCFastADC/IN2</v>
      </c>
      <c r="R1560" s="18" t="n">
        <v>2</v>
      </c>
      <c r="S1560" s="18" t="n">
        <v>2</v>
      </c>
      <c r="T1560" s="15" t="str">
        <f aca="false">Def_Sistemas_Conectores_Cabos!$C$9</f>
        <v>RG316</v>
      </c>
      <c r="U1560" s="11" t="s">
        <v>169</v>
      </c>
      <c r="V1560" s="13"/>
    </row>
    <row r="1561" customFormat="false" ht="15.75" hidden="true" customHeight="true" outlineLevel="0" collapsed="false">
      <c r="A1561" s="4" t="str">
        <f aca="false">Def_Sistemas_Conectores_Cabos!$A$22</f>
        <v>BPM de elétrons</v>
      </c>
      <c r="B1561" s="5" t="str">
        <f aca="false">Datas_Entregas!$A$3</f>
        <v>BTS/Anel</v>
      </c>
      <c r="C1561" s="6" t="n">
        <f aca="false" t="array" ref="C1561:C1561">INDEX(Datas_Entregas!$B$2:$B$100, MATCH(B1561, Datas_Entregas!$A$2:$A$100, 0), 1)</f>
        <v>43296</v>
      </c>
      <c r="D1561" s="5" t="str">
        <f aca="false">Def_Status_Montagem!$A$4</f>
        <v>Comprado / Esperando entrega</v>
      </c>
      <c r="E1561" s="4" t="str">
        <f aca="false">Def_Status_Montagem!$B$4</f>
        <v>Contratada (inclui etiqueta)</v>
      </c>
      <c r="F1561" s="7"/>
      <c r="G1561" s="8"/>
      <c r="H1561" s="7" t="str">
        <f aca="false" t="array" ref="H1561:H1561">INDEX(Def_Instancias_Equipamentos!$E$2:$E$4986, MATCH(K1561, Def_Instancias_Equipamentos!$D$2:$D$4986, 0), 1)</f>
        <v>IA-01RaBPM</v>
      </c>
      <c r="I1561" s="8" t="str">
        <f aca="false" t="array" ref="I1561:I1561">INDEX(Def_Instancias_Equipamentos!$E$2:$E$4986, MATCH(L1561, Def_Instancias_Equipamentos!$D$2:$D$4986, 0), 1)</f>
        <v>IA-01RaBPM</v>
      </c>
      <c r="J1561" s="8" t="str">
        <f aca="false">IF(H1561=I1561, "INTERNO", "EXTERNO")</f>
        <v>INTERNO</v>
      </c>
      <c r="K1561" s="9" t="str">
        <f aca="false">Def_Instancias_Equipamentos!$D$633</f>
        <v>SI-01C2:DI-BPMRFFE</v>
      </c>
      <c r="L1561" s="4" t="str">
        <f aca="false">Def_Instancias_Equipamentos!$D$1235</f>
        <v>SI-01C2:DI-FMCFastADC</v>
      </c>
      <c r="M1561" s="10" t="s">
        <v>171</v>
      </c>
      <c r="N1561" s="11" t="s">
        <v>172</v>
      </c>
      <c r="O1561" s="9" t="str">
        <f aca="false">Def_Sistemas_Conectores_Cabos!$B$7</f>
        <v>SMA 50-ohm</v>
      </c>
      <c r="P1561" s="4" t="str">
        <f aca="false">Def_Sistemas_Conectores_Cabos!$B$7</f>
        <v>SMA 50-ohm</v>
      </c>
      <c r="Q1561" s="8" t="str">
        <f aca="false">K1561&amp;"/"&amp;M1561&amp;CHAR(10)&amp;L1561&amp;"/"&amp;N1561</f>
        <v>SI-01C2:DI-BPMRFFE/TI_OUT
SI-01C2:DI-FMCFastADC/IN3</v>
      </c>
      <c r="R1561" s="18" t="n">
        <v>2</v>
      </c>
      <c r="S1561" s="18" t="n">
        <v>2</v>
      </c>
      <c r="T1561" s="15" t="str">
        <f aca="false">Def_Sistemas_Conectores_Cabos!$C$9</f>
        <v>RG316</v>
      </c>
      <c r="U1561" s="11" t="s">
        <v>169</v>
      </c>
      <c r="V1561" s="13"/>
    </row>
    <row r="1562" customFormat="false" ht="15.75" hidden="true" customHeight="true" outlineLevel="0" collapsed="false">
      <c r="A1562" s="4" t="str">
        <f aca="false">Def_Sistemas_Conectores_Cabos!$A$22</f>
        <v>BPM de elétrons</v>
      </c>
      <c r="B1562" s="5" t="str">
        <f aca="false">Datas_Entregas!$A$3</f>
        <v>BTS/Anel</v>
      </c>
      <c r="C1562" s="6" t="n">
        <f aca="false" t="array" ref="C1562:C1562">INDEX(Datas_Entregas!$B$2:$B$100, MATCH(B1562, Datas_Entregas!$A$2:$A$100, 0), 1)</f>
        <v>43296</v>
      </c>
      <c r="D1562" s="5" t="str">
        <f aca="false">Def_Status_Montagem!$A$4</f>
        <v>Comprado / Esperando entrega</v>
      </c>
      <c r="E1562" s="4" t="str">
        <f aca="false">Def_Status_Montagem!$B$4</f>
        <v>Contratada (inclui etiqueta)</v>
      </c>
      <c r="F1562" s="7"/>
      <c r="G1562" s="8"/>
      <c r="H1562" s="7" t="str">
        <f aca="false" t="array" ref="H1562:H1562">INDEX(Def_Instancias_Equipamentos!$E$2:$E$4986, MATCH(K1562, Def_Instancias_Equipamentos!$D$2:$D$4986, 0), 1)</f>
        <v>IA-01RaBPM</v>
      </c>
      <c r="I1562" s="8" t="str">
        <f aca="false" t="array" ref="I1562:I1562">INDEX(Def_Instancias_Equipamentos!$E$2:$E$4986, MATCH(L1562, Def_Instancias_Equipamentos!$D$2:$D$4986, 0), 1)</f>
        <v>IA-01RaBPM</v>
      </c>
      <c r="J1562" s="8" t="str">
        <f aca="false">IF(H1562=I1562, "INTERNO", "EXTERNO")</f>
        <v>INTERNO</v>
      </c>
      <c r="K1562" s="9" t="str">
        <f aca="false">Def_Instancias_Equipamentos!$D$633</f>
        <v>SI-01C2:DI-BPMRFFE</v>
      </c>
      <c r="L1562" s="4" t="str">
        <f aca="false">Def_Instancias_Equipamentos!$D$1235</f>
        <v>SI-01C2:DI-FMCFastADC</v>
      </c>
      <c r="M1562" s="10" t="s">
        <v>173</v>
      </c>
      <c r="N1562" s="11" t="s">
        <v>174</v>
      </c>
      <c r="O1562" s="9" t="str">
        <f aca="false">Def_Sistemas_Conectores_Cabos!$B$7</f>
        <v>SMA 50-ohm</v>
      </c>
      <c r="P1562" s="4" t="str">
        <f aca="false">Def_Sistemas_Conectores_Cabos!$B$7</f>
        <v>SMA 50-ohm</v>
      </c>
      <c r="Q1562" s="8" t="str">
        <f aca="false">K1562&amp;"/"&amp;M1562&amp;CHAR(10)&amp;L1562&amp;"/"&amp;N1562</f>
        <v>SI-01C2:DI-BPMRFFE/BO_OUT
SI-01C2:DI-FMCFastADC/IN4</v>
      </c>
      <c r="R1562" s="18" t="n">
        <v>2</v>
      </c>
      <c r="S1562" s="18" t="n">
        <v>2</v>
      </c>
      <c r="T1562" s="15" t="str">
        <f aca="false">Def_Sistemas_Conectores_Cabos!$C$9</f>
        <v>RG316</v>
      </c>
      <c r="U1562" s="11" t="s">
        <v>169</v>
      </c>
      <c r="V1562" s="13"/>
    </row>
    <row r="1563" customFormat="false" ht="15.75" hidden="true" customHeight="true" outlineLevel="0" collapsed="false">
      <c r="A1563" s="4" t="str">
        <f aca="false">Def_Sistemas_Conectores_Cabos!$A$22</f>
        <v>BPM de elétrons</v>
      </c>
      <c r="B1563" s="5" t="str">
        <f aca="false">Datas_Entregas!$A$3</f>
        <v>BTS/Anel</v>
      </c>
      <c r="C1563" s="6" t="n">
        <f aca="false" t="array" ref="C1563:C1563">INDEX(Datas_Entregas!$B$2:$B$100, MATCH(B1563, Datas_Entregas!$A$2:$A$100, 0), 1)</f>
        <v>43296</v>
      </c>
      <c r="D1563" s="5" t="str">
        <f aca="false">Def_Status_Montagem!$A$4</f>
        <v>Comprado / Esperando entrega</v>
      </c>
      <c r="E1563" s="4" t="str">
        <f aca="false">Def_Status_Montagem!$B$4</f>
        <v>Contratada (inclui etiqueta)</v>
      </c>
      <c r="F1563" s="7"/>
      <c r="G1563" s="8"/>
      <c r="H1563" s="7" t="str">
        <f aca="false" t="array" ref="H1563:H1563">INDEX(Def_Instancias_Equipamentos!$E$2:$E$4986, MATCH(K1563, Def_Instancias_Equipamentos!$D$2:$D$4986, 0), 1)</f>
        <v>IA-01RaBPM</v>
      </c>
      <c r="I1563" s="8" t="str">
        <f aca="false" t="array" ref="I1563:I1563">INDEX(Def_Instancias_Equipamentos!$E$2:$E$4986, MATCH(L1563, Def_Instancias_Equipamentos!$D$2:$D$4986, 0), 1)</f>
        <v>IA-01RaBPM</v>
      </c>
      <c r="J1563" s="8" t="str">
        <f aca="false">IF(H1563=I1563, "INTERNO", "EXTERNO")</f>
        <v>INTERNO</v>
      </c>
      <c r="K1563" s="9" t="str">
        <f aca="false">Def_Instancias_Equipamentos!$D$633</f>
        <v>SI-01C2:DI-BPMRFFE</v>
      </c>
      <c r="L1563" s="4" t="str">
        <f aca="false">Def_Instancias_Equipamentos!$D$1235</f>
        <v>SI-01C2:DI-FMCFastADC</v>
      </c>
      <c r="M1563" s="10" t="s">
        <v>175</v>
      </c>
      <c r="N1563" s="11" t="s">
        <v>176</v>
      </c>
      <c r="O1563" s="9" t="str">
        <f aca="false">Def_Sistemas_Conectores_Cabos!$B$7</f>
        <v>SMA 50-ohm</v>
      </c>
      <c r="P1563" s="4" t="str">
        <f aca="false">Def_Sistemas_Conectores_Cabos!$B$26</f>
        <v>MMCX 50-ohm</v>
      </c>
      <c r="Q1563" s="8" t="str">
        <f aca="false">K1563&amp;"/"&amp;M1563&amp;CHAR(10)&amp;L1563&amp;"/"&amp;N1563</f>
        <v>SI-01C2:DI-BPMRFFE/SW_IN
SI-01C2:DI-FMCFastADC/TRIG</v>
      </c>
      <c r="R1563" s="18" t="n">
        <v>2</v>
      </c>
      <c r="S1563" s="18" t="n">
        <v>2</v>
      </c>
      <c r="T1563" s="15" t="str">
        <f aca="false">Def_Sistemas_Conectores_Cabos!$C$9</f>
        <v>RG316</v>
      </c>
      <c r="U1563" s="11" t="s">
        <v>169</v>
      </c>
      <c r="V1563" s="13"/>
    </row>
    <row r="1564" customFormat="false" ht="15.75" hidden="true" customHeight="true" outlineLevel="0" collapsed="false">
      <c r="A1564" s="4" t="str">
        <f aca="false">Def_Sistemas_Conectores_Cabos!$A$22</f>
        <v>BPM de elétrons</v>
      </c>
      <c r="B1564" s="5" t="str">
        <f aca="false">Datas_Entregas!$A$3</f>
        <v>BTS/Anel</v>
      </c>
      <c r="C1564" s="6" t="n">
        <f aca="false" t="array" ref="C1564:C1564">INDEX(Datas_Entregas!$B$2:$B$100, MATCH(B1564, Datas_Entregas!$A$2:$A$100, 0), 1)</f>
        <v>43296</v>
      </c>
      <c r="D1564" s="5" t="str">
        <f aca="false">Def_Status_Montagem!$A$4</f>
        <v>Comprado / Esperando entrega</v>
      </c>
      <c r="E1564" s="4" t="str">
        <f aca="false">Def_Status_Montagem!$B$4</f>
        <v>Contratada (inclui etiqueta)</v>
      </c>
      <c r="F1564" s="7"/>
      <c r="G1564" s="8"/>
      <c r="H1564" s="7" t="str">
        <f aca="false" t="array" ref="H1564:H1564">INDEX(Def_Instancias_Equipamentos!$E$2:$E$4986, MATCH(K1564, Def_Instancias_Equipamentos!$D$2:$D$4986, 0), 1)</f>
        <v>IA-01RaBPM</v>
      </c>
      <c r="I1564" s="8" t="str">
        <f aca="false" t="array" ref="I1564:I1564">INDEX(Def_Instancias_Equipamentos!$E$2:$E$4986, MATCH(L1564, Def_Instancias_Equipamentos!$D$2:$D$4986, 0), 1)</f>
        <v>IA-01RaBPM</v>
      </c>
      <c r="J1564" s="8" t="str">
        <f aca="false">IF(H1564=I1564, "INTERNO", "EXTERNO")</f>
        <v>INTERNO</v>
      </c>
      <c r="K1564" s="9" t="str">
        <f aca="false">Def_Instancias_Equipamentos!$D$634</f>
        <v>SI-01C3:DI-BPMRFFE-1</v>
      </c>
      <c r="L1564" s="4" t="str">
        <f aca="false">Def_Instancias_Equipamentos!$D$1236</f>
        <v>SI-01C3:DI-FMCFastADC-1</v>
      </c>
      <c r="M1564" s="10" t="s">
        <v>168</v>
      </c>
      <c r="N1564" s="11" t="s">
        <v>143</v>
      </c>
      <c r="O1564" s="9" t="str">
        <f aca="false">Def_Sistemas_Conectores_Cabos!$B$7</f>
        <v>SMA 50-ohm</v>
      </c>
      <c r="P1564" s="4" t="str">
        <f aca="false">Def_Sistemas_Conectores_Cabos!$B$7</f>
        <v>SMA 50-ohm</v>
      </c>
      <c r="Q1564" s="8" t="str">
        <f aca="false">K1564&amp;"/"&amp;M1564&amp;CHAR(10)&amp;L1564&amp;"/"&amp;N1564</f>
        <v>SI-01C3:DI-BPMRFFE-1/TO_OUT
SI-01C3:DI-FMCFastADC-1/IN1</v>
      </c>
      <c r="R1564" s="18" t="n">
        <v>2</v>
      </c>
      <c r="S1564" s="18" t="n">
        <v>2</v>
      </c>
      <c r="T1564" s="15" t="str">
        <f aca="false">Def_Sistemas_Conectores_Cabos!$C$9</f>
        <v>RG316</v>
      </c>
      <c r="U1564" s="11" t="s">
        <v>169</v>
      </c>
      <c r="V1564" s="13"/>
    </row>
    <row r="1565" customFormat="false" ht="15.75" hidden="true" customHeight="true" outlineLevel="0" collapsed="false">
      <c r="A1565" s="4" t="str">
        <f aca="false">Def_Sistemas_Conectores_Cabos!$A$22</f>
        <v>BPM de elétrons</v>
      </c>
      <c r="B1565" s="5" t="str">
        <f aca="false">Datas_Entregas!$A$3</f>
        <v>BTS/Anel</v>
      </c>
      <c r="C1565" s="6" t="n">
        <f aca="false" t="array" ref="C1565:C1565">INDEX(Datas_Entregas!$B$2:$B$100, MATCH(B1565, Datas_Entregas!$A$2:$A$100, 0), 1)</f>
        <v>43296</v>
      </c>
      <c r="D1565" s="5" t="str">
        <f aca="false">Def_Status_Montagem!$A$4</f>
        <v>Comprado / Esperando entrega</v>
      </c>
      <c r="E1565" s="4" t="str">
        <f aca="false">Def_Status_Montagem!$B$4</f>
        <v>Contratada (inclui etiqueta)</v>
      </c>
      <c r="F1565" s="7"/>
      <c r="G1565" s="8"/>
      <c r="H1565" s="7" t="str">
        <f aca="false" t="array" ref="H1565:H1565">INDEX(Def_Instancias_Equipamentos!$E$2:$E$4986, MATCH(K1565, Def_Instancias_Equipamentos!$D$2:$D$4986, 0), 1)</f>
        <v>IA-01RaBPM</v>
      </c>
      <c r="I1565" s="8" t="str">
        <f aca="false" t="array" ref="I1565:I1565">INDEX(Def_Instancias_Equipamentos!$E$2:$E$4986, MATCH(L1565, Def_Instancias_Equipamentos!$D$2:$D$4986, 0), 1)</f>
        <v>IA-01RaBPM</v>
      </c>
      <c r="J1565" s="8" t="str">
        <f aca="false">IF(H1565=I1565, "INTERNO", "EXTERNO")</f>
        <v>INTERNO</v>
      </c>
      <c r="K1565" s="9" t="str">
        <f aca="false">Def_Instancias_Equipamentos!$D$634</f>
        <v>SI-01C3:DI-BPMRFFE-1</v>
      </c>
      <c r="L1565" s="4" t="str">
        <f aca="false">Def_Instancias_Equipamentos!$D$1236</f>
        <v>SI-01C3:DI-FMCFastADC-1</v>
      </c>
      <c r="M1565" s="10" t="s">
        <v>170</v>
      </c>
      <c r="N1565" s="11" t="s">
        <v>145</v>
      </c>
      <c r="O1565" s="9" t="str">
        <f aca="false">Def_Sistemas_Conectores_Cabos!$B$7</f>
        <v>SMA 50-ohm</v>
      </c>
      <c r="P1565" s="4" t="str">
        <f aca="false">Def_Sistemas_Conectores_Cabos!$B$7</f>
        <v>SMA 50-ohm</v>
      </c>
      <c r="Q1565" s="8" t="str">
        <f aca="false">K1565&amp;"/"&amp;M1565&amp;CHAR(10)&amp;L1565&amp;"/"&amp;N1565</f>
        <v>SI-01C3:DI-BPMRFFE-1/BI_OUT
SI-01C3:DI-FMCFastADC-1/IN2</v>
      </c>
      <c r="R1565" s="18" t="n">
        <v>2</v>
      </c>
      <c r="S1565" s="18" t="n">
        <v>2</v>
      </c>
      <c r="T1565" s="15" t="str">
        <f aca="false">Def_Sistemas_Conectores_Cabos!$C$9</f>
        <v>RG316</v>
      </c>
      <c r="U1565" s="11" t="s">
        <v>169</v>
      </c>
      <c r="V1565" s="13"/>
    </row>
    <row r="1566" customFormat="false" ht="15.75" hidden="true" customHeight="true" outlineLevel="0" collapsed="false">
      <c r="A1566" s="4" t="str">
        <f aca="false">Def_Sistemas_Conectores_Cabos!$A$22</f>
        <v>BPM de elétrons</v>
      </c>
      <c r="B1566" s="5" t="str">
        <f aca="false">Datas_Entregas!$A$3</f>
        <v>BTS/Anel</v>
      </c>
      <c r="C1566" s="6" t="n">
        <f aca="false" t="array" ref="C1566:C1566">INDEX(Datas_Entregas!$B$2:$B$100, MATCH(B1566, Datas_Entregas!$A$2:$A$100, 0), 1)</f>
        <v>43296</v>
      </c>
      <c r="D1566" s="5" t="str">
        <f aca="false">Def_Status_Montagem!$A$4</f>
        <v>Comprado / Esperando entrega</v>
      </c>
      <c r="E1566" s="4" t="str">
        <f aca="false">Def_Status_Montagem!$B$4</f>
        <v>Contratada (inclui etiqueta)</v>
      </c>
      <c r="F1566" s="7"/>
      <c r="G1566" s="8"/>
      <c r="H1566" s="7" t="str">
        <f aca="false" t="array" ref="H1566:H1566">INDEX(Def_Instancias_Equipamentos!$E$2:$E$4986, MATCH(K1566, Def_Instancias_Equipamentos!$D$2:$D$4986, 0), 1)</f>
        <v>IA-01RaBPM</v>
      </c>
      <c r="I1566" s="8" t="str">
        <f aca="false" t="array" ref="I1566:I1566">INDEX(Def_Instancias_Equipamentos!$E$2:$E$4986, MATCH(L1566, Def_Instancias_Equipamentos!$D$2:$D$4986, 0), 1)</f>
        <v>IA-01RaBPM</v>
      </c>
      <c r="J1566" s="8" t="str">
        <f aca="false">IF(H1566=I1566, "INTERNO", "EXTERNO")</f>
        <v>INTERNO</v>
      </c>
      <c r="K1566" s="9" t="str">
        <f aca="false">Def_Instancias_Equipamentos!$D$634</f>
        <v>SI-01C3:DI-BPMRFFE-1</v>
      </c>
      <c r="L1566" s="4" t="str">
        <f aca="false">Def_Instancias_Equipamentos!$D$1236</f>
        <v>SI-01C3:DI-FMCFastADC-1</v>
      </c>
      <c r="M1566" s="10" t="s">
        <v>171</v>
      </c>
      <c r="N1566" s="11" t="s">
        <v>172</v>
      </c>
      <c r="O1566" s="9" t="str">
        <f aca="false">Def_Sistemas_Conectores_Cabos!$B$7</f>
        <v>SMA 50-ohm</v>
      </c>
      <c r="P1566" s="4" t="str">
        <f aca="false">Def_Sistemas_Conectores_Cabos!$B$7</f>
        <v>SMA 50-ohm</v>
      </c>
      <c r="Q1566" s="8" t="str">
        <f aca="false">K1566&amp;"/"&amp;M1566&amp;CHAR(10)&amp;L1566&amp;"/"&amp;N1566</f>
        <v>SI-01C3:DI-BPMRFFE-1/TI_OUT
SI-01C3:DI-FMCFastADC-1/IN3</v>
      </c>
      <c r="R1566" s="18" t="n">
        <v>2</v>
      </c>
      <c r="S1566" s="18" t="n">
        <v>2</v>
      </c>
      <c r="T1566" s="15" t="str">
        <f aca="false">Def_Sistemas_Conectores_Cabos!$C$9</f>
        <v>RG316</v>
      </c>
      <c r="U1566" s="11" t="s">
        <v>169</v>
      </c>
      <c r="V1566" s="13"/>
    </row>
    <row r="1567" customFormat="false" ht="15.75" hidden="true" customHeight="true" outlineLevel="0" collapsed="false">
      <c r="A1567" s="4" t="str">
        <f aca="false">Def_Sistemas_Conectores_Cabos!$A$22</f>
        <v>BPM de elétrons</v>
      </c>
      <c r="B1567" s="5" t="str">
        <f aca="false">Datas_Entregas!$A$3</f>
        <v>BTS/Anel</v>
      </c>
      <c r="C1567" s="6" t="n">
        <f aca="false" t="array" ref="C1567:C1567">INDEX(Datas_Entregas!$B$2:$B$100, MATCH(B1567, Datas_Entregas!$A$2:$A$100, 0), 1)</f>
        <v>43296</v>
      </c>
      <c r="D1567" s="5" t="str">
        <f aca="false">Def_Status_Montagem!$A$4</f>
        <v>Comprado / Esperando entrega</v>
      </c>
      <c r="E1567" s="4" t="str">
        <f aca="false">Def_Status_Montagem!$B$4</f>
        <v>Contratada (inclui etiqueta)</v>
      </c>
      <c r="F1567" s="7"/>
      <c r="G1567" s="8"/>
      <c r="H1567" s="7" t="str">
        <f aca="false" t="array" ref="H1567:H1567">INDEX(Def_Instancias_Equipamentos!$E$2:$E$4986, MATCH(K1567, Def_Instancias_Equipamentos!$D$2:$D$4986, 0), 1)</f>
        <v>IA-01RaBPM</v>
      </c>
      <c r="I1567" s="8" t="str">
        <f aca="false" t="array" ref="I1567:I1567">INDEX(Def_Instancias_Equipamentos!$E$2:$E$4986, MATCH(L1567, Def_Instancias_Equipamentos!$D$2:$D$4986, 0), 1)</f>
        <v>IA-01RaBPM</v>
      </c>
      <c r="J1567" s="8" t="str">
        <f aca="false">IF(H1567=I1567, "INTERNO", "EXTERNO")</f>
        <v>INTERNO</v>
      </c>
      <c r="K1567" s="9" t="str">
        <f aca="false">Def_Instancias_Equipamentos!$D$634</f>
        <v>SI-01C3:DI-BPMRFFE-1</v>
      </c>
      <c r="L1567" s="4" t="str">
        <f aca="false">Def_Instancias_Equipamentos!$D$1236</f>
        <v>SI-01C3:DI-FMCFastADC-1</v>
      </c>
      <c r="M1567" s="10" t="s">
        <v>173</v>
      </c>
      <c r="N1567" s="11" t="s">
        <v>174</v>
      </c>
      <c r="O1567" s="9" t="str">
        <f aca="false">Def_Sistemas_Conectores_Cabos!$B$7</f>
        <v>SMA 50-ohm</v>
      </c>
      <c r="P1567" s="4" t="str">
        <f aca="false">Def_Sistemas_Conectores_Cabos!$B$7</f>
        <v>SMA 50-ohm</v>
      </c>
      <c r="Q1567" s="8" t="str">
        <f aca="false">K1567&amp;"/"&amp;M1567&amp;CHAR(10)&amp;L1567&amp;"/"&amp;N1567</f>
        <v>SI-01C3:DI-BPMRFFE-1/BO_OUT
SI-01C3:DI-FMCFastADC-1/IN4</v>
      </c>
      <c r="R1567" s="18" t="n">
        <v>2</v>
      </c>
      <c r="S1567" s="18" t="n">
        <v>2</v>
      </c>
      <c r="T1567" s="15" t="str">
        <f aca="false">Def_Sistemas_Conectores_Cabos!$C$9</f>
        <v>RG316</v>
      </c>
      <c r="U1567" s="11" t="s">
        <v>169</v>
      </c>
      <c r="V1567" s="13"/>
    </row>
    <row r="1568" customFormat="false" ht="15.75" hidden="true" customHeight="true" outlineLevel="0" collapsed="false">
      <c r="A1568" s="4" t="str">
        <f aca="false">Def_Sistemas_Conectores_Cabos!$A$22</f>
        <v>BPM de elétrons</v>
      </c>
      <c r="B1568" s="5" t="str">
        <f aca="false">Datas_Entregas!$A$3</f>
        <v>BTS/Anel</v>
      </c>
      <c r="C1568" s="6" t="n">
        <f aca="false" t="array" ref="C1568:C1568">INDEX(Datas_Entregas!$B$2:$B$100, MATCH(B1568, Datas_Entregas!$A$2:$A$100, 0), 1)</f>
        <v>43296</v>
      </c>
      <c r="D1568" s="5" t="str">
        <f aca="false">Def_Status_Montagem!$A$4</f>
        <v>Comprado / Esperando entrega</v>
      </c>
      <c r="E1568" s="4" t="str">
        <f aca="false">Def_Status_Montagem!$B$4</f>
        <v>Contratada (inclui etiqueta)</v>
      </c>
      <c r="F1568" s="7"/>
      <c r="G1568" s="8"/>
      <c r="H1568" s="7" t="str">
        <f aca="false" t="array" ref="H1568:H1568">INDEX(Def_Instancias_Equipamentos!$E$2:$E$4986, MATCH(K1568, Def_Instancias_Equipamentos!$D$2:$D$4986, 0), 1)</f>
        <v>IA-01RaBPM</v>
      </c>
      <c r="I1568" s="8" t="str">
        <f aca="false" t="array" ref="I1568:I1568">INDEX(Def_Instancias_Equipamentos!$E$2:$E$4986, MATCH(L1568, Def_Instancias_Equipamentos!$D$2:$D$4986, 0), 1)</f>
        <v>IA-01RaBPM</v>
      </c>
      <c r="J1568" s="8" t="str">
        <f aca="false">IF(H1568=I1568, "INTERNO", "EXTERNO")</f>
        <v>INTERNO</v>
      </c>
      <c r="K1568" s="9" t="str">
        <f aca="false">Def_Instancias_Equipamentos!$D$634</f>
        <v>SI-01C3:DI-BPMRFFE-1</v>
      </c>
      <c r="L1568" s="4" t="str">
        <f aca="false">Def_Instancias_Equipamentos!$D$1236</f>
        <v>SI-01C3:DI-FMCFastADC-1</v>
      </c>
      <c r="M1568" s="10" t="s">
        <v>175</v>
      </c>
      <c r="N1568" s="11" t="s">
        <v>176</v>
      </c>
      <c r="O1568" s="9" t="str">
        <f aca="false">Def_Sistemas_Conectores_Cabos!$B$7</f>
        <v>SMA 50-ohm</v>
      </c>
      <c r="P1568" s="4" t="str">
        <f aca="false">Def_Sistemas_Conectores_Cabos!$B$26</f>
        <v>MMCX 50-ohm</v>
      </c>
      <c r="Q1568" s="8" t="str">
        <f aca="false">K1568&amp;"/"&amp;M1568&amp;CHAR(10)&amp;L1568&amp;"/"&amp;N1568</f>
        <v>SI-01C3:DI-BPMRFFE-1/SW_IN
SI-01C3:DI-FMCFastADC-1/TRIG</v>
      </c>
      <c r="R1568" s="18" t="n">
        <v>2</v>
      </c>
      <c r="S1568" s="18" t="n">
        <v>2</v>
      </c>
      <c r="T1568" s="15" t="str">
        <f aca="false">Def_Sistemas_Conectores_Cabos!$C$9</f>
        <v>RG316</v>
      </c>
      <c r="U1568" s="11" t="s">
        <v>169</v>
      </c>
      <c r="V1568" s="13"/>
    </row>
    <row r="1569" customFormat="false" ht="15.75" hidden="true" customHeight="true" outlineLevel="0" collapsed="false">
      <c r="A1569" s="4" t="str">
        <f aca="false">Def_Sistemas_Conectores_Cabos!$A$22</f>
        <v>BPM de elétrons</v>
      </c>
      <c r="B1569" s="5" t="str">
        <f aca="false">Datas_Entregas!$A$3</f>
        <v>BTS/Anel</v>
      </c>
      <c r="C1569" s="6" t="n">
        <f aca="false" t="array" ref="C1569:C1569">INDEX(Datas_Entregas!$B$2:$B$100, MATCH(B1569, Datas_Entregas!$A$2:$A$100, 0), 1)</f>
        <v>43296</v>
      </c>
      <c r="D1569" s="5" t="str">
        <f aca="false">Def_Status_Montagem!$A$4</f>
        <v>Comprado / Esperando entrega</v>
      </c>
      <c r="E1569" s="4" t="str">
        <f aca="false">Def_Status_Montagem!$B$4</f>
        <v>Contratada (inclui etiqueta)</v>
      </c>
      <c r="F1569" s="7"/>
      <c r="G1569" s="8"/>
      <c r="H1569" s="7" t="str">
        <f aca="false" t="array" ref="H1569:H1569">INDEX(Def_Instancias_Equipamentos!$E$2:$E$4986, MATCH(K1569, Def_Instancias_Equipamentos!$D$2:$D$4986, 0), 1)</f>
        <v>IA-01RaBPM</v>
      </c>
      <c r="I1569" s="8" t="str">
        <f aca="false" t="array" ref="I1569:I1569">INDEX(Def_Instancias_Equipamentos!$E$2:$E$4986, MATCH(L1569, Def_Instancias_Equipamentos!$D$2:$D$4986, 0), 1)</f>
        <v>IA-01RaBPM</v>
      </c>
      <c r="J1569" s="8" t="str">
        <f aca="false">IF(H1569=I1569, "INTERNO", "EXTERNO")</f>
        <v>INTERNO</v>
      </c>
      <c r="K1569" s="9" t="str">
        <f aca="false">Def_Instancias_Equipamentos!$D$635</f>
        <v>SI-01C3:DI-BPMRFFE-2</v>
      </c>
      <c r="L1569" s="4" t="str">
        <f aca="false">Def_Instancias_Equipamentos!$D$1237</f>
        <v>SI-01C3:DI-FMCFastADC-2</v>
      </c>
      <c r="M1569" s="10" t="s">
        <v>168</v>
      </c>
      <c r="N1569" s="11" t="s">
        <v>143</v>
      </c>
      <c r="O1569" s="9" t="str">
        <f aca="false">Def_Sistemas_Conectores_Cabos!$B$7</f>
        <v>SMA 50-ohm</v>
      </c>
      <c r="P1569" s="4" t="str">
        <f aca="false">Def_Sistemas_Conectores_Cabos!$B$7</f>
        <v>SMA 50-ohm</v>
      </c>
      <c r="Q1569" s="8" t="str">
        <f aca="false">K1569&amp;"/"&amp;M1569&amp;CHAR(10)&amp;L1569&amp;"/"&amp;N1569</f>
        <v>SI-01C3:DI-BPMRFFE-2/TO_OUT
SI-01C3:DI-FMCFastADC-2/IN1</v>
      </c>
      <c r="R1569" s="18" t="n">
        <v>2</v>
      </c>
      <c r="S1569" s="18" t="n">
        <v>2</v>
      </c>
      <c r="T1569" s="15" t="str">
        <f aca="false">Def_Sistemas_Conectores_Cabos!$C$9</f>
        <v>RG316</v>
      </c>
      <c r="U1569" s="11" t="s">
        <v>169</v>
      </c>
      <c r="V1569" s="13"/>
    </row>
    <row r="1570" customFormat="false" ht="15.75" hidden="true" customHeight="true" outlineLevel="0" collapsed="false">
      <c r="A1570" s="4" t="str">
        <f aca="false">Def_Sistemas_Conectores_Cabos!$A$22</f>
        <v>BPM de elétrons</v>
      </c>
      <c r="B1570" s="5" t="str">
        <f aca="false">Datas_Entregas!$A$3</f>
        <v>BTS/Anel</v>
      </c>
      <c r="C1570" s="6" t="n">
        <f aca="false" t="array" ref="C1570:C1570">INDEX(Datas_Entregas!$B$2:$B$100, MATCH(B1570, Datas_Entregas!$A$2:$A$100, 0), 1)</f>
        <v>43296</v>
      </c>
      <c r="D1570" s="5" t="str">
        <f aca="false">Def_Status_Montagem!$A$4</f>
        <v>Comprado / Esperando entrega</v>
      </c>
      <c r="E1570" s="4" t="str">
        <f aca="false">Def_Status_Montagem!$B$4</f>
        <v>Contratada (inclui etiqueta)</v>
      </c>
      <c r="F1570" s="7"/>
      <c r="G1570" s="8"/>
      <c r="H1570" s="7" t="str">
        <f aca="false" t="array" ref="H1570:H1570">INDEX(Def_Instancias_Equipamentos!$E$2:$E$4986, MATCH(K1570, Def_Instancias_Equipamentos!$D$2:$D$4986, 0), 1)</f>
        <v>IA-01RaBPM</v>
      </c>
      <c r="I1570" s="8" t="str">
        <f aca="false" t="array" ref="I1570:I1570">INDEX(Def_Instancias_Equipamentos!$E$2:$E$4986, MATCH(L1570, Def_Instancias_Equipamentos!$D$2:$D$4986, 0), 1)</f>
        <v>IA-01RaBPM</v>
      </c>
      <c r="J1570" s="8" t="str">
        <f aca="false">IF(H1570=I1570, "INTERNO", "EXTERNO")</f>
        <v>INTERNO</v>
      </c>
      <c r="K1570" s="9" t="str">
        <f aca="false">Def_Instancias_Equipamentos!$D$635</f>
        <v>SI-01C3:DI-BPMRFFE-2</v>
      </c>
      <c r="L1570" s="4" t="str">
        <f aca="false">Def_Instancias_Equipamentos!$D$1237</f>
        <v>SI-01C3:DI-FMCFastADC-2</v>
      </c>
      <c r="M1570" s="10" t="s">
        <v>170</v>
      </c>
      <c r="N1570" s="11" t="s">
        <v>145</v>
      </c>
      <c r="O1570" s="9" t="str">
        <f aca="false">Def_Sistemas_Conectores_Cabos!$B$7</f>
        <v>SMA 50-ohm</v>
      </c>
      <c r="P1570" s="4" t="str">
        <f aca="false">Def_Sistemas_Conectores_Cabos!$B$7</f>
        <v>SMA 50-ohm</v>
      </c>
      <c r="Q1570" s="8" t="str">
        <f aca="false">K1570&amp;"/"&amp;M1570&amp;CHAR(10)&amp;L1570&amp;"/"&amp;N1570</f>
        <v>SI-01C3:DI-BPMRFFE-2/BI_OUT
SI-01C3:DI-FMCFastADC-2/IN2</v>
      </c>
      <c r="R1570" s="18" t="n">
        <v>2</v>
      </c>
      <c r="S1570" s="18" t="n">
        <v>2</v>
      </c>
      <c r="T1570" s="15" t="str">
        <f aca="false">Def_Sistemas_Conectores_Cabos!$C$9</f>
        <v>RG316</v>
      </c>
      <c r="U1570" s="11" t="s">
        <v>169</v>
      </c>
      <c r="V1570" s="13"/>
    </row>
    <row r="1571" customFormat="false" ht="15.75" hidden="true" customHeight="true" outlineLevel="0" collapsed="false">
      <c r="A1571" s="4" t="str">
        <f aca="false">Def_Sistemas_Conectores_Cabos!$A$22</f>
        <v>BPM de elétrons</v>
      </c>
      <c r="B1571" s="5" t="str">
        <f aca="false">Datas_Entregas!$A$3</f>
        <v>BTS/Anel</v>
      </c>
      <c r="C1571" s="6" t="n">
        <f aca="false" t="array" ref="C1571:C1571">INDEX(Datas_Entregas!$B$2:$B$100, MATCH(B1571, Datas_Entregas!$A$2:$A$100, 0), 1)</f>
        <v>43296</v>
      </c>
      <c r="D1571" s="5" t="str">
        <f aca="false">Def_Status_Montagem!$A$4</f>
        <v>Comprado / Esperando entrega</v>
      </c>
      <c r="E1571" s="4" t="str">
        <f aca="false">Def_Status_Montagem!$B$4</f>
        <v>Contratada (inclui etiqueta)</v>
      </c>
      <c r="F1571" s="7"/>
      <c r="G1571" s="8"/>
      <c r="H1571" s="7" t="str">
        <f aca="false" t="array" ref="H1571:H1571">INDEX(Def_Instancias_Equipamentos!$E$2:$E$4986, MATCH(K1571, Def_Instancias_Equipamentos!$D$2:$D$4986, 0), 1)</f>
        <v>IA-01RaBPM</v>
      </c>
      <c r="I1571" s="8" t="str">
        <f aca="false" t="array" ref="I1571:I1571">INDEX(Def_Instancias_Equipamentos!$E$2:$E$4986, MATCH(L1571, Def_Instancias_Equipamentos!$D$2:$D$4986, 0), 1)</f>
        <v>IA-01RaBPM</v>
      </c>
      <c r="J1571" s="8" t="str">
        <f aca="false">IF(H1571=I1571, "INTERNO", "EXTERNO")</f>
        <v>INTERNO</v>
      </c>
      <c r="K1571" s="9" t="str">
        <f aca="false">Def_Instancias_Equipamentos!$D$635</f>
        <v>SI-01C3:DI-BPMRFFE-2</v>
      </c>
      <c r="L1571" s="4" t="str">
        <f aca="false">Def_Instancias_Equipamentos!$D$1237</f>
        <v>SI-01C3:DI-FMCFastADC-2</v>
      </c>
      <c r="M1571" s="10" t="s">
        <v>171</v>
      </c>
      <c r="N1571" s="11" t="s">
        <v>172</v>
      </c>
      <c r="O1571" s="9" t="str">
        <f aca="false">Def_Sistemas_Conectores_Cabos!$B$7</f>
        <v>SMA 50-ohm</v>
      </c>
      <c r="P1571" s="4" t="str">
        <f aca="false">Def_Sistemas_Conectores_Cabos!$B$7</f>
        <v>SMA 50-ohm</v>
      </c>
      <c r="Q1571" s="8" t="str">
        <f aca="false">K1571&amp;"/"&amp;M1571&amp;CHAR(10)&amp;L1571&amp;"/"&amp;N1571</f>
        <v>SI-01C3:DI-BPMRFFE-2/TI_OUT
SI-01C3:DI-FMCFastADC-2/IN3</v>
      </c>
      <c r="R1571" s="18" t="n">
        <v>2</v>
      </c>
      <c r="S1571" s="18" t="n">
        <v>2</v>
      </c>
      <c r="T1571" s="15" t="str">
        <f aca="false">Def_Sistemas_Conectores_Cabos!$C$9</f>
        <v>RG316</v>
      </c>
      <c r="U1571" s="11" t="s">
        <v>169</v>
      </c>
      <c r="V1571" s="13"/>
    </row>
    <row r="1572" customFormat="false" ht="15.75" hidden="true" customHeight="true" outlineLevel="0" collapsed="false">
      <c r="A1572" s="4" t="str">
        <f aca="false">Def_Sistemas_Conectores_Cabos!$A$22</f>
        <v>BPM de elétrons</v>
      </c>
      <c r="B1572" s="5" t="str">
        <f aca="false">Datas_Entregas!$A$3</f>
        <v>BTS/Anel</v>
      </c>
      <c r="C1572" s="6" t="n">
        <f aca="false" t="array" ref="C1572:C1572">INDEX(Datas_Entregas!$B$2:$B$100, MATCH(B1572, Datas_Entregas!$A$2:$A$100, 0), 1)</f>
        <v>43296</v>
      </c>
      <c r="D1572" s="5" t="str">
        <f aca="false">Def_Status_Montagem!$A$4</f>
        <v>Comprado / Esperando entrega</v>
      </c>
      <c r="E1572" s="4" t="str">
        <f aca="false">Def_Status_Montagem!$B$4</f>
        <v>Contratada (inclui etiqueta)</v>
      </c>
      <c r="F1572" s="7"/>
      <c r="G1572" s="8"/>
      <c r="H1572" s="7" t="str">
        <f aca="false" t="array" ref="H1572:H1572">INDEX(Def_Instancias_Equipamentos!$E$2:$E$4986, MATCH(K1572, Def_Instancias_Equipamentos!$D$2:$D$4986, 0), 1)</f>
        <v>IA-01RaBPM</v>
      </c>
      <c r="I1572" s="8" t="str">
        <f aca="false" t="array" ref="I1572:I1572">INDEX(Def_Instancias_Equipamentos!$E$2:$E$4986, MATCH(L1572, Def_Instancias_Equipamentos!$D$2:$D$4986, 0), 1)</f>
        <v>IA-01RaBPM</v>
      </c>
      <c r="J1572" s="8" t="str">
        <f aca="false">IF(H1572=I1572, "INTERNO", "EXTERNO")</f>
        <v>INTERNO</v>
      </c>
      <c r="K1572" s="9" t="str">
        <f aca="false">Def_Instancias_Equipamentos!$D$635</f>
        <v>SI-01C3:DI-BPMRFFE-2</v>
      </c>
      <c r="L1572" s="4" t="str">
        <f aca="false">Def_Instancias_Equipamentos!$D$1237</f>
        <v>SI-01C3:DI-FMCFastADC-2</v>
      </c>
      <c r="M1572" s="10" t="s">
        <v>173</v>
      </c>
      <c r="N1572" s="11" t="s">
        <v>174</v>
      </c>
      <c r="O1572" s="9" t="str">
        <f aca="false">Def_Sistemas_Conectores_Cabos!$B$7</f>
        <v>SMA 50-ohm</v>
      </c>
      <c r="P1572" s="4" t="str">
        <f aca="false">Def_Sistemas_Conectores_Cabos!$B$7</f>
        <v>SMA 50-ohm</v>
      </c>
      <c r="Q1572" s="8" t="str">
        <f aca="false">K1572&amp;"/"&amp;M1572&amp;CHAR(10)&amp;L1572&amp;"/"&amp;N1572</f>
        <v>SI-01C3:DI-BPMRFFE-2/BO_OUT
SI-01C3:DI-FMCFastADC-2/IN4</v>
      </c>
      <c r="R1572" s="18" t="n">
        <v>2</v>
      </c>
      <c r="S1572" s="18" t="n">
        <v>2</v>
      </c>
      <c r="T1572" s="15" t="str">
        <f aca="false">Def_Sistemas_Conectores_Cabos!$C$9</f>
        <v>RG316</v>
      </c>
      <c r="U1572" s="11" t="s">
        <v>169</v>
      </c>
      <c r="V1572" s="13"/>
    </row>
    <row r="1573" customFormat="false" ht="15.75" hidden="true" customHeight="true" outlineLevel="0" collapsed="false">
      <c r="A1573" s="4" t="str">
        <f aca="false">Def_Sistemas_Conectores_Cabos!$A$22</f>
        <v>BPM de elétrons</v>
      </c>
      <c r="B1573" s="5" t="str">
        <f aca="false">Datas_Entregas!$A$3</f>
        <v>BTS/Anel</v>
      </c>
      <c r="C1573" s="6" t="n">
        <f aca="false" t="array" ref="C1573:C1573">INDEX(Datas_Entregas!$B$2:$B$100, MATCH(B1573, Datas_Entregas!$A$2:$A$100, 0), 1)</f>
        <v>43296</v>
      </c>
      <c r="D1573" s="5" t="str">
        <f aca="false">Def_Status_Montagem!$A$4</f>
        <v>Comprado / Esperando entrega</v>
      </c>
      <c r="E1573" s="4" t="str">
        <f aca="false">Def_Status_Montagem!$B$4</f>
        <v>Contratada (inclui etiqueta)</v>
      </c>
      <c r="F1573" s="7"/>
      <c r="G1573" s="8"/>
      <c r="H1573" s="7" t="str">
        <f aca="false" t="array" ref="H1573:H1573">INDEX(Def_Instancias_Equipamentos!$E$2:$E$4986, MATCH(K1573, Def_Instancias_Equipamentos!$D$2:$D$4986, 0), 1)</f>
        <v>IA-01RaBPM</v>
      </c>
      <c r="I1573" s="8" t="str">
        <f aca="false" t="array" ref="I1573:I1573">INDEX(Def_Instancias_Equipamentos!$E$2:$E$4986, MATCH(L1573, Def_Instancias_Equipamentos!$D$2:$D$4986, 0), 1)</f>
        <v>IA-01RaBPM</v>
      </c>
      <c r="J1573" s="8" t="str">
        <f aca="false">IF(H1573=I1573, "INTERNO", "EXTERNO")</f>
        <v>INTERNO</v>
      </c>
      <c r="K1573" s="9" t="str">
        <f aca="false">Def_Instancias_Equipamentos!$D$635</f>
        <v>SI-01C3:DI-BPMRFFE-2</v>
      </c>
      <c r="L1573" s="4" t="str">
        <f aca="false">Def_Instancias_Equipamentos!$D$1237</f>
        <v>SI-01C3:DI-FMCFastADC-2</v>
      </c>
      <c r="M1573" s="10" t="s">
        <v>175</v>
      </c>
      <c r="N1573" s="11" t="s">
        <v>176</v>
      </c>
      <c r="O1573" s="9" t="str">
        <f aca="false">Def_Sistemas_Conectores_Cabos!$B$7</f>
        <v>SMA 50-ohm</v>
      </c>
      <c r="P1573" s="4" t="str">
        <f aca="false">Def_Sistemas_Conectores_Cabos!$B$26</f>
        <v>MMCX 50-ohm</v>
      </c>
      <c r="Q1573" s="8" t="str">
        <f aca="false">K1573&amp;"/"&amp;M1573&amp;CHAR(10)&amp;L1573&amp;"/"&amp;N1573</f>
        <v>SI-01C3:DI-BPMRFFE-2/SW_IN
SI-01C3:DI-FMCFastADC-2/TRIG</v>
      </c>
      <c r="R1573" s="18" t="n">
        <v>2</v>
      </c>
      <c r="S1573" s="18" t="n">
        <v>2</v>
      </c>
      <c r="T1573" s="15" t="str">
        <f aca="false">Def_Sistemas_Conectores_Cabos!$C$9</f>
        <v>RG316</v>
      </c>
      <c r="U1573" s="11" t="s">
        <v>169</v>
      </c>
      <c r="V1573" s="13"/>
    </row>
    <row r="1574" customFormat="false" ht="15.75" hidden="true" customHeight="true" outlineLevel="0" collapsed="false">
      <c r="A1574" s="4" t="str">
        <f aca="false">Def_Sistemas_Conectores_Cabos!$A$22</f>
        <v>BPM de elétrons</v>
      </c>
      <c r="B1574" s="5" t="str">
        <f aca="false">Datas_Entregas!$A$3</f>
        <v>BTS/Anel</v>
      </c>
      <c r="C1574" s="6" t="n">
        <f aca="false" t="array" ref="C1574:C1574">INDEX(Datas_Entregas!$B$2:$B$100, MATCH(B1574, Datas_Entregas!$A$2:$A$100, 0), 1)</f>
        <v>43296</v>
      </c>
      <c r="D1574" s="5" t="str">
        <f aca="false">Def_Status_Montagem!$A$4</f>
        <v>Comprado / Esperando entrega</v>
      </c>
      <c r="E1574" s="4" t="str">
        <f aca="false">Def_Status_Montagem!$B$4</f>
        <v>Contratada (inclui etiqueta)</v>
      </c>
      <c r="F1574" s="7"/>
      <c r="G1574" s="8"/>
      <c r="H1574" s="7" t="str">
        <f aca="false" t="array" ref="H1574:H1574">INDEX(Def_Instancias_Equipamentos!$E$2:$E$4986, MATCH(K1574, Def_Instancias_Equipamentos!$D$2:$D$4986, 0), 1)</f>
        <v>IA-01RaBPM</v>
      </c>
      <c r="I1574" s="8" t="str">
        <f aca="false" t="array" ref="I1574:I1574">INDEX(Def_Instancias_Equipamentos!$E$2:$E$4986, MATCH(L1574, Def_Instancias_Equipamentos!$D$2:$D$4986, 0), 1)</f>
        <v>IA-01RaBPM</v>
      </c>
      <c r="J1574" s="8" t="str">
        <f aca="false">IF(H1574=I1574, "INTERNO", "EXTERNO")</f>
        <v>INTERNO</v>
      </c>
      <c r="K1574" s="9" t="str">
        <f aca="false">Def_Instancias_Equipamentos!$D$636</f>
        <v>SI-01C4:DI-BPMRFFE</v>
      </c>
      <c r="L1574" s="4" t="str">
        <f aca="false">Def_Instancias_Equipamentos!$D$1238</f>
        <v>SI-01C4:DI-FMCFastADC</v>
      </c>
      <c r="M1574" s="10" t="s">
        <v>168</v>
      </c>
      <c r="N1574" s="11" t="s">
        <v>143</v>
      </c>
      <c r="O1574" s="9" t="str">
        <f aca="false">Def_Sistemas_Conectores_Cabos!$B$7</f>
        <v>SMA 50-ohm</v>
      </c>
      <c r="P1574" s="4" t="str">
        <f aca="false">Def_Sistemas_Conectores_Cabos!$B$7</f>
        <v>SMA 50-ohm</v>
      </c>
      <c r="Q1574" s="8" t="str">
        <f aca="false">K1574&amp;"/"&amp;M1574&amp;CHAR(10)&amp;L1574&amp;"/"&amp;N1574</f>
        <v>SI-01C4:DI-BPMRFFE/TO_OUT
SI-01C4:DI-FMCFastADC/IN1</v>
      </c>
      <c r="R1574" s="18" t="n">
        <v>2</v>
      </c>
      <c r="S1574" s="18" t="n">
        <v>2</v>
      </c>
      <c r="T1574" s="15" t="str">
        <f aca="false">Def_Sistemas_Conectores_Cabos!$C$9</f>
        <v>RG316</v>
      </c>
      <c r="U1574" s="11" t="s">
        <v>169</v>
      </c>
      <c r="V1574" s="13"/>
    </row>
    <row r="1575" customFormat="false" ht="15.75" hidden="true" customHeight="true" outlineLevel="0" collapsed="false">
      <c r="A1575" s="4" t="str">
        <f aca="false">Def_Sistemas_Conectores_Cabos!$A$22</f>
        <v>BPM de elétrons</v>
      </c>
      <c r="B1575" s="5" t="str">
        <f aca="false">Datas_Entregas!$A$3</f>
        <v>BTS/Anel</v>
      </c>
      <c r="C1575" s="6" t="n">
        <f aca="false" t="array" ref="C1575:C1575">INDEX(Datas_Entregas!$B$2:$B$100, MATCH(B1575, Datas_Entregas!$A$2:$A$100, 0), 1)</f>
        <v>43296</v>
      </c>
      <c r="D1575" s="5" t="str">
        <f aca="false">Def_Status_Montagem!$A$4</f>
        <v>Comprado / Esperando entrega</v>
      </c>
      <c r="E1575" s="4" t="str">
        <f aca="false">Def_Status_Montagem!$B$4</f>
        <v>Contratada (inclui etiqueta)</v>
      </c>
      <c r="F1575" s="7"/>
      <c r="G1575" s="8"/>
      <c r="H1575" s="7" t="str">
        <f aca="false" t="array" ref="H1575:H1575">INDEX(Def_Instancias_Equipamentos!$E$2:$E$4986, MATCH(K1575, Def_Instancias_Equipamentos!$D$2:$D$4986, 0), 1)</f>
        <v>IA-01RaBPM</v>
      </c>
      <c r="I1575" s="8" t="str">
        <f aca="false" t="array" ref="I1575:I1575">INDEX(Def_Instancias_Equipamentos!$E$2:$E$4986, MATCH(L1575, Def_Instancias_Equipamentos!$D$2:$D$4986, 0), 1)</f>
        <v>IA-01RaBPM</v>
      </c>
      <c r="J1575" s="8" t="str">
        <f aca="false">IF(H1575=I1575, "INTERNO", "EXTERNO")</f>
        <v>INTERNO</v>
      </c>
      <c r="K1575" s="9" t="str">
        <f aca="false">Def_Instancias_Equipamentos!$D$636</f>
        <v>SI-01C4:DI-BPMRFFE</v>
      </c>
      <c r="L1575" s="4" t="str">
        <f aca="false">Def_Instancias_Equipamentos!$D$1238</f>
        <v>SI-01C4:DI-FMCFastADC</v>
      </c>
      <c r="M1575" s="10" t="s">
        <v>170</v>
      </c>
      <c r="N1575" s="11" t="s">
        <v>145</v>
      </c>
      <c r="O1575" s="9" t="str">
        <f aca="false">Def_Sistemas_Conectores_Cabos!$B$7</f>
        <v>SMA 50-ohm</v>
      </c>
      <c r="P1575" s="4" t="str">
        <f aca="false">Def_Sistemas_Conectores_Cabos!$B$7</f>
        <v>SMA 50-ohm</v>
      </c>
      <c r="Q1575" s="8" t="str">
        <f aca="false">K1575&amp;"/"&amp;M1575&amp;CHAR(10)&amp;L1575&amp;"/"&amp;N1575</f>
        <v>SI-01C4:DI-BPMRFFE/BI_OUT
SI-01C4:DI-FMCFastADC/IN2</v>
      </c>
      <c r="R1575" s="18" t="n">
        <v>2</v>
      </c>
      <c r="S1575" s="18" t="n">
        <v>2</v>
      </c>
      <c r="T1575" s="15" t="str">
        <f aca="false">Def_Sistemas_Conectores_Cabos!$C$9</f>
        <v>RG316</v>
      </c>
      <c r="U1575" s="11" t="s">
        <v>169</v>
      </c>
      <c r="V1575" s="13"/>
    </row>
    <row r="1576" customFormat="false" ht="15.75" hidden="true" customHeight="true" outlineLevel="0" collapsed="false">
      <c r="A1576" s="4" t="str">
        <f aca="false">Def_Sistemas_Conectores_Cabos!$A$22</f>
        <v>BPM de elétrons</v>
      </c>
      <c r="B1576" s="5" t="str">
        <f aca="false">Datas_Entregas!$A$3</f>
        <v>BTS/Anel</v>
      </c>
      <c r="C1576" s="6" t="n">
        <f aca="false" t="array" ref="C1576:C1576">INDEX(Datas_Entregas!$B$2:$B$100, MATCH(B1576, Datas_Entregas!$A$2:$A$100, 0), 1)</f>
        <v>43296</v>
      </c>
      <c r="D1576" s="5" t="str">
        <f aca="false">Def_Status_Montagem!$A$4</f>
        <v>Comprado / Esperando entrega</v>
      </c>
      <c r="E1576" s="4" t="str">
        <f aca="false">Def_Status_Montagem!$B$4</f>
        <v>Contratada (inclui etiqueta)</v>
      </c>
      <c r="F1576" s="7"/>
      <c r="G1576" s="8"/>
      <c r="H1576" s="7" t="str">
        <f aca="false" t="array" ref="H1576:H1576">INDEX(Def_Instancias_Equipamentos!$E$2:$E$4986, MATCH(K1576, Def_Instancias_Equipamentos!$D$2:$D$4986, 0), 1)</f>
        <v>IA-01RaBPM</v>
      </c>
      <c r="I1576" s="8" t="str">
        <f aca="false" t="array" ref="I1576:I1576">INDEX(Def_Instancias_Equipamentos!$E$2:$E$4986, MATCH(L1576, Def_Instancias_Equipamentos!$D$2:$D$4986, 0), 1)</f>
        <v>IA-01RaBPM</v>
      </c>
      <c r="J1576" s="8" t="str">
        <f aca="false">IF(H1576=I1576, "INTERNO", "EXTERNO")</f>
        <v>INTERNO</v>
      </c>
      <c r="K1576" s="9" t="str">
        <f aca="false">Def_Instancias_Equipamentos!$D$636</f>
        <v>SI-01C4:DI-BPMRFFE</v>
      </c>
      <c r="L1576" s="4" t="str">
        <f aca="false">Def_Instancias_Equipamentos!$D$1238</f>
        <v>SI-01C4:DI-FMCFastADC</v>
      </c>
      <c r="M1576" s="10" t="s">
        <v>171</v>
      </c>
      <c r="N1576" s="11" t="s">
        <v>172</v>
      </c>
      <c r="O1576" s="9" t="str">
        <f aca="false">Def_Sistemas_Conectores_Cabos!$B$7</f>
        <v>SMA 50-ohm</v>
      </c>
      <c r="P1576" s="4" t="str">
        <f aca="false">Def_Sistemas_Conectores_Cabos!$B$7</f>
        <v>SMA 50-ohm</v>
      </c>
      <c r="Q1576" s="8" t="str">
        <f aca="false">K1576&amp;"/"&amp;M1576&amp;CHAR(10)&amp;L1576&amp;"/"&amp;N1576</f>
        <v>SI-01C4:DI-BPMRFFE/TI_OUT
SI-01C4:DI-FMCFastADC/IN3</v>
      </c>
      <c r="R1576" s="18" t="n">
        <v>2</v>
      </c>
      <c r="S1576" s="18" t="n">
        <v>2</v>
      </c>
      <c r="T1576" s="15" t="str">
        <f aca="false">Def_Sistemas_Conectores_Cabos!$C$9</f>
        <v>RG316</v>
      </c>
      <c r="U1576" s="11" t="s">
        <v>169</v>
      </c>
      <c r="V1576" s="13"/>
    </row>
    <row r="1577" customFormat="false" ht="15.75" hidden="true" customHeight="true" outlineLevel="0" collapsed="false">
      <c r="A1577" s="4" t="str">
        <f aca="false">Def_Sistemas_Conectores_Cabos!$A$22</f>
        <v>BPM de elétrons</v>
      </c>
      <c r="B1577" s="5" t="str">
        <f aca="false">Datas_Entregas!$A$3</f>
        <v>BTS/Anel</v>
      </c>
      <c r="C1577" s="6" t="n">
        <f aca="false" t="array" ref="C1577:C1577">INDEX(Datas_Entregas!$B$2:$B$100, MATCH(B1577, Datas_Entregas!$A$2:$A$100, 0), 1)</f>
        <v>43296</v>
      </c>
      <c r="D1577" s="5" t="str">
        <f aca="false">Def_Status_Montagem!$A$4</f>
        <v>Comprado / Esperando entrega</v>
      </c>
      <c r="E1577" s="4" t="str">
        <f aca="false">Def_Status_Montagem!$B$4</f>
        <v>Contratada (inclui etiqueta)</v>
      </c>
      <c r="F1577" s="7"/>
      <c r="G1577" s="8"/>
      <c r="H1577" s="7" t="str">
        <f aca="false" t="array" ref="H1577:H1577">INDEX(Def_Instancias_Equipamentos!$E$2:$E$4986, MATCH(K1577, Def_Instancias_Equipamentos!$D$2:$D$4986, 0), 1)</f>
        <v>IA-01RaBPM</v>
      </c>
      <c r="I1577" s="8" t="str">
        <f aca="false" t="array" ref="I1577:I1577">INDEX(Def_Instancias_Equipamentos!$E$2:$E$4986, MATCH(L1577, Def_Instancias_Equipamentos!$D$2:$D$4986, 0), 1)</f>
        <v>IA-01RaBPM</v>
      </c>
      <c r="J1577" s="8" t="str">
        <f aca="false">IF(H1577=I1577, "INTERNO", "EXTERNO")</f>
        <v>INTERNO</v>
      </c>
      <c r="K1577" s="9" t="str">
        <f aca="false">Def_Instancias_Equipamentos!$D$636</f>
        <v>SI-01C4:DI-BPMRFFE</v>
      </c>
      <c r="L1577" s="4" t="str">
        <f aca="false">Def_Instancias_Equipamentos!$D$1238</f>
        <v>SI-01C4:DI-FMCFastADC</v>
      </c>
      <c r="M1577" s="10" t="s">
        <v>173</v>
      </c>
      <c r="N1577" s="11" t="s">
        <v>174</v>
      </c>
      <c r="O1577" s="9" t="str">
        <f aca="false">Def_Sistemas_Conectores_Cabos!$B$7</f>
        <v>SMA 50-ohm</v>
      </c>
      <c r="P1577" s="4" t="str">
        <f aca="false">Def_Sistemas_Conectores_Cabos!$B$7</f>
        <v>SMA 50-ohm</v>
      </c>
      <c r="Q1577" s="8" t="str">
        <f aca="false">K1577&amp;"/"&amp;M1577&amp;CHAR(10)&amp;L1577&amp;"/"&amp;N1577</f>
        <v>SI-01C4:DI-BPMRFFE/BO_OUT
SI-01C4:DI-FMCFastADC/IN4</v>
      </c>
      <c r="R1577" s="18" t="n">
        <v>2</v>
      </c>
      <c r="S1577" s="18" t="n">
        <v>2</v>
      </c>
      <c r="T1577" s="15" t="str">
        <f aca="false">Def_Sistemas_Conectores_Cabos!$C$9</f>
        <v>RG316</v>
      </c>
      <c r="U1577" s="11" t="s">
        <v>169</v>
      </c>
      <c r="V1577" s="13"/>
    </row>
    <row r="1578" customFormat="false" ht="15.75" hidden="true" customHeight="true" outlineLevel="0" collapsed="false">
      <c r="A1578" s="4" t="str">
        <f aca="false">Def_Sistemas_Conectores_Cabos!$A$22</f>
        <v>BPM de elétrons</v>
      </c>
      <c r="B1578" s="5" t="str">
        <f aca="false">Datas_Entregas!$A$3</f>
        <v>BTS/Anel</v>
      </c>
      <c r="C1578" s="6" t="n">
        <f aca="false" t="array" ref="C1578:C1578">INDEX(Datas_Entregas!$B$2:$B$100, MATCH(B1578, Datas_Entregas!$A$2:$A$100, 0), 1)</f>
        <v>43296</v>
      </c>
      <c r="D1578" s="5" t="str">
        <f aca="false">Def_Status_Montagem!$A$4</f>
        <v>Comprado / Esperando entrega</v>
      </c>
      <c r="E1578" s="4" t="str">
        <f aca="false">Def_Status_Montagem!$B$4</f>
        <v>Contratada (inclui etiqueta)</v>
      </c>
      <c r="F1578" s="7"/>
      <c r="G1578" s="8"/>
      <c r="H1578" s="7" t="str">
        <f aca="false" t="array" ref="H1578:H1578">INDEX(Def_Instancias_Equipamentos!$E$2:$E$4986, MATCH(K1578, Def_Instancias_Equipamentos!$D$2:$D$4986, 0), 1)</f>
        <v>IA-01RaBPM</v>
      </c>
      <c r="I1578" s="8" t="str">
        <f aca="false" t="array" ref="I1578:I1578">INDEX(Def_Instancias_Equipamentos!$E$2:$E$4986, MATCH(L1578, Def_Instancias_Equipamentos!$D$2:$D$4986, 0), 1)</f>
        <v>IA-01RaBPM</v>
      </c>
      <c r="J1578" s="8" t="str">
        <f aca="false">IF(H1578=I1578, "INTERNO", "EXTERNO")</f>
        <v>INTERNO</v>
      </c>
      <c r="K1578" s="9" t="str">
        <f aca="false">Def_Instancias_Equipamentos!$D$636</f>
        <v>SI-01C4:DI-BPMRFFE</v>
      </c>
      <c r="L1578" s="4" t="str">
        <f aca="false">Def_Instancias_Equipamentos!$D$1238</f>
        <v>SI-01C4:DI-FMCFastADC</v>
      </c>
      <c r="M1578" s="10" t="s">
        <v>175</v>
      </c>
      <c r="N1578" s="11" t="s">
        <v>176</v>
      </c>
      <c r="O1578" s="9" t="str">
        <f aca="false">Def_Sistemas_Conectores_Cabos!$B$7</f>
        <v>SMA 50-ohm</v>
      </c>
      <c r="P1578" s="4" t="str">
        <f aca="false">Def_Sistemas_Conectores_Cabos!$B$26</f>
        <v>MMCX 50-ohm</v>
      </c>
      <c r="Q1578" s="8" t="str">
        <f aca="false">K1578&amp;"/"&amp;M1578&amp;CHAR(10)&amp;L1578&amp;"/"&amp;N1578</f>
        <v>SI-01C4:DI-BPMRFFE/SW_IN
SI-01C4:DI-FMCFastADC/TRIG</v>
      </c>
      <c r="R1578" s="18" t="n">
        <v>2</v>
      </c>
      <c r="S1578" s="18" t="n">
        <v>2</v>
      </c>
      <c r="T1578" s="15" t="str">
        <f aca="false">Def_Sistemas_Conectores_Cabos!$C$9</f>
        <v>RG316</v>
      </c>
      <c r="U1578" s="11" t="s">
        <v>169</v>
      </c>
      <c r="V1578" s="13"/>
    </row>
    <row r="1579" customFormat="false" ht="15.75" hidden="true" customHeight="true" outlineLevel="0" collapsed="false">
      <c r="A1579" s="4" t="str">
        <f aca="false">Def_Sistemas_Conectores_Cabos!$A$22</f>
        <v>BPM de elétrons</v>
      </c>
      <c r="B1579" s="5" t="str">
        <f aca="false">Datas_Entregas!$A$3</f>
        <v>BTS/Anel</v>
      </c>
      <c r="C1579" s="6" t="n">
        <f aca="false" t="array" ref="C1579:C1579">INDEX(Datas_Entregas!$B$2:$B$100, MATCH(B1579, Datas_Entregas!$A$2:$A$100, 0), 1)</f>
        <v>43296</v>
      </c>
      <c r="D1579" s="5" t="str">
        <f aca="false">Def_Status_Montagem!$A$4</f>
        <v>Comprado / Esperando entrega</v>
      </c>
      <c r="E1579" s="4" t="str">
        <f aca="false">Def_Status_Montagem!$B$4</f>
        <v>Contratada (inclui etiqueta)</v>
      </c>
      <c r="F1579" s="7"/>
      <c r="G1579" s="8"/>
      <c r="H1579" s="7" t="str">
        <f aca="false" t="array" ref="H1579:H1579">INDEX(Def_Instancias_Equipamentos!$E$2:$E$4986, MATCH(K1579, Def_Instancias_Equipamentos!$D$2:$D$4986, 0), 1)</f>
        <v>IA-01RaBPM</v>
      </c>
      <c r="I1579" s="8" t="str">
        <f aca="false" t="array" ref="I1579:I1579">INDEX(Def_Instancias_Equipamentos!$E$2:$E$4986, MATCH(L1579, Def_Instancias_Equipamentos!$D$2:$D$4986, 0), 1)</f>
        <v>IA-01RaBPM</v>
      </c>
      <c r="J1579" s="8" t="str">
        <f aca="false">IF(H1579=I1579, "INTERNO", "EXTERNO")</f>
        <v>INTERNO</v>
      </c>
      <c r="K1579" s="9" t="str">
        <f aca="false">Def_Instancias_Equipamentos!$D$637</f>
        <v>SI-01M1:DI-BPMRFFE</v>
      </c>
      <c r="L1579" s="4" t="str">
        <f aca="false">Def_Instancias_Equipamentos!$D$1239</f>
        <v>SI-01M1:DI-FMCFastADC</v>
      </c>
      <c r="M1579" s="10" t="s">
        <v>168</v>
      </c>
      <c r="N1579" s="11" t="s">
        <v>143</v>
      </c>
      <c r="O1579" s="9" t="str">
        <f aca="false">Def_Sistemas_Conectores_Cabos!$B$7</f>
        <v>SMA 50-ohm</v>
      </c>
      <c r="P1579" s="4" t="str">
        <f aca="false">Def_Sistemas_Conectores_Cabos!$B$7</f>
        <v>SMA 50-ohm</v>
      </c>
      <c r="Q1579" s="8" t="str">
        <f aca="false">K1579&amp;"/"&amp;M1579&amp;CHAR(10)&amp;L1579&amp;"/"&amp;N1579</f>
        <v>SI-01M1:DI-BPMRFFE/TO_OUT
SI-01M1:DI-FMCFastADC/IN1</v>
      </c>
      <c r="R1579" s="18" t="n">
        <v>2</v>
      </c>
      <c r="S1579" s="18" t="n">
        <v>2</v>
      </c>
      <c r="T1579" s="15" t="str">
        <f aca="false">Def_Sistemas_Conectores_Cabos!$C$9</f>
        <v>RG316</v>
      </c>
      <c r="U1579" s="11" t="s">
        <v>169</v>
      </c>
      <c r="V1579" s="13"/>
    </row>
    <row r="1580" customFormat="false" ht="15.75" hidden="true" customHeight="true" outlineLevel="0" collapsed="false">
      <c r="A1580" s="4" t="str">
        <f aca="false">Def_Sistemas_Conectores_Cabos!$A$22</f>
        <v>BPM de elétrons</v>
      </c>
      <c r="B1580" s="5" t="str">
        <f aca="false">Datas_Entregas!$A$3</f>
        <v>BTS/Anel</v>
      </c>
      <c r="C1580" s="6" t="n">
        <f aca="false" t="array" ref="C1580:C1580">INDEX(Datas_Entregas!$B$2:$B$100, MATCH(B1580, Datas_Entregas!$A$2:$A$100, 0), 1)</f>
        <v>43296</v>
      </c>
      <c r="D1580" s="5" t="str">
        <f aca="false">Def_Status_Montagem!$A$4</f>
        <v>Comprado / Esperando entrega</v>
      </c>
      <c r="E1580" s="4" t="str">
        <f aca="false">Def_Status_Montagem!$B$4</f>
        <v>Contratada (inclui etiqueta)</v>
      </c>
      <c r="F1580" s="7"/>
      <c r="G1580" s="8"/>
      <c r="H1580" s="7" t="str">
        <f aca="false" t="array" ref="H1580:H1580">INDEX(Def_Instancias_Equipamentos!$E$2:$E$4986, MATCH(K1580, Def_Instancias_Equipamentos!$D$2:$D$4986, 0), 1)</f>
        <v>IA-01RaBPM</v>
      </c>
      <c r="I1580" s="8" t="str">
        <f aca="false" t="array" ref="I1580:I1580">INDEX(Def_Instancias_Equipamentos!$E$2:$E$4986, MATCH(L1580, Def_Instancias_Equipamentos!$D$2:$D$4986, 0), 1)</f>
        <v>IA-01RaBPM</v>
      </c>
      <c r="J1580" s="8" t="str">
        <f aca="false">IF(H1580=I1580, "INTERNO", "EXTERNO")</f>
        <v>INTERNO</v>
      </c>
      <c r="K1580" s="9" t="str">
        <f aca="false">Def_Instancias_Equipamentos!$D$637</f>
        <v>SI-01M1:DI-BPMRFFE</v>
      </c>
      <c r="L1580" s="4" t="str">
        <f aca="false">Def_Instancias_Equipamentos!$D$1239</f>
        <v>SI-01M1:DI-FMCFastADC</v>
      </c>
      <c r="M1580" s="10" t="s">
        <v>170</v>
      </c>
      <c r="N1580" s="11" t="s">
        <v>145</v>
      </c>
      <c r="O1580" s="9" t="str">
        <f aca="false">Def_Sistemas_Conectores_Cabos!$B$7</f>
        <v>SMA 50-ohm</v>
      </c>
      <c r="P1580" s="4" t="str">
        <f aca="false">Def_Sistemas_Conectores_Cabos!$B$7</f>
        <v>SMA 50-ohm</v>
      </c>
      <c r="Q1580" s="8" t="str">
        <f aca="false">K1580&amp;"/"&amp;M1580&amp;CHAR(10)&amp;L1580&amp;"/"&amp;N1580</f>
        <v>SI-01M1:DI-BPMRFFE/BI_OUT
SI-01M1:DI-FMCFastADC/IN2</v>
      </c>
      <c r="R1580" s="18" t="n">
        <v>2</v>
      </c>
      <c r="S1580" s="18" t="n">
        <v>2</v>
      </c>
      <c r="T1580" s="15" t="str">
        <f aca="false">Def_Sistemas_Conectores_Cabos!$C$9</f>
        <v>RG316</v>
      </c>
      <c r="U1580" s="11" t="s">
        <v>169</v>
      </c>
      <c r="V1580" s="13"/>
    </row>
    <row r="1581" customFormat="false" ht="15.75" hidden="true" customHeight="true" outlineLevel="0" collapsed="false">
      <c r="A1581" s="4" t="str">
        <f aca="false">Def_Sistemas_Conectores_Cabos!$A$22</f>
        <v>BPM de elétrons</v>
      </c>
      <c r="B1581" s="5" t="str">
        <f aca="false">Datas_Entregas!$A$3</f>
        <v>BTS/Anel</v>
      </c>
      <c r="C1581" s="6" t="n">
        <f aca="false" t="array" ref="C1581:C1581">INDEX(Datas_Entregas!$B$2:$B$100, MATCH(B1581, Datas_Entregas!$A$2:$A$100, 0), 1)</f>
        <v>43296</v>
      </c>
      <c r="D1581" s="5" t="str">
        <f aca="false">Def_Status_Montagem!$A$4</f>
        <v>Comprado / Esperando entrega</v>
      </c>
      <c r="E1581" s="4" t="str">
        <f aca="false">Def_Status_Montagem!$B$4</f>
        <v>Contratada (inclui etiqueta)</v>
      </c>
      <c r="F1581" s="7"/>
      <c r="G1581" s="8"/>
      <c r="H1581" s="7" t="str">
        <f aca="false" t="array" ref="H1581:H1581">INDEX(Def_Instancias_Equipamentos!$E$2:$E$4986, MATCH(K1581, Def_Instancias_Equipamentos!$D$2:$D$4986, 0), 1)</f>
        <v>IA-01RaBPM</v>
      </c>
      <c r="I1581" s="8" t="str">
        <f aca="false" t="array" ref="I1581:I1581">INDEX(Def_Instancias_Equipamentos!$E$2:$E$4986, MATCH(L1581, Def_Instancias_Equipamentos!$D$2:$D$4986, 0), 1)</f>
        <v>IA-01RaBPM</v>
      </c>
      <c r="J1581" s="8" t="str">
        <f aca="false">IF(H1581=I1581, "INTERNO", "EXTERNO")</f>
        <v>INTERNO</v>
      </c>
      <c r="K1581" s="9" t="str">
        <f aca="false">Def_Instancias_Equipamentos!$D$637</f>
        <v>SI-01M1:DI-BPMRFFE</v>
      </c>
      <c r="L1581" s="4" t="str">
        <f aca="false">Def_Instancias_Equipamentos!$D$1239</f>
        <v>SI-01M1:DI-FMCFastADC</v>
      </c>
      <c r="M1581" s="10" t="s">
        <v>171</v>
      </c>
      <c r="N1581" s="11" t="s">
        <v>172</v>
      </c>
      <c r="O1581" s="9" t="str">
        <f aca="false">Def_Sistemas_Conectores_Cabos!$B$7</f>
        <v>SMA 50-ohm</v>
      </c>
      <c r="P1581" s="4" t="str">
        <f aca="false">Def_Sistemas_Conectores_Cabos!$B$7</f>
        <v>SMA 50-ohm</v>
      </c>
      <c r="Q1581" s="8" t="str">
        <f aca="false">K1581&amp;"/"&amp;M1581&amp;CHAR(10)&amp;L1581&amp;"/"&amp;N1581</f>
        <v>SI-01M1:DI-BPMRFFE/TI_OUT
SI-01M1:DI-FMCFastADC/IN3</v>
      </c>
      <c r="R1581" s="18" t="n">
        <v>2</v>
      </c>
      <c r="S1581" s="18" t="n">
        <v>2</v>
      </c>
      <c r="T1581" s="15" t="str">
        <f aca="false">Def_Sistemas_Conectores_Cabos!$C$9</f>
        <v>RG316</v>
      </c>
      <c r="U1581" s="11" t="s">
        <v>169</v>
      </c>
      <c r="V1581" s="13"/>
    </row>
    <row r="1582" customFormat="false" ht="15.75" hidden="true" customHeight="true" outlineLevel="0" collapsed="false">
      <c r="A1582" s="4" t="str">
        <f aca="false">Def_Sistemas_Conectores_Cabos!$A$22</f>
        <v>BPM de elétrons</v>
      </c>
      <c r="B1582" s="5" t="str">
        <f aca="false">Datas_Entregas!$A$3</f>
        <v>BTS/Anel</v>
      </c>
      <c r="C1582" s="6" t="n">
        <f aca="false" t="array" ref="C1582:C1582">INDEX(Datas_Entregas!$B$2:$B$100, MATCH(B1582, Datas_Entregas!$A$2:$A$100, 0), 1)</f>
        <v>43296</v>
      </c>
      <c r="D1582" s="5" t="str">
        <f aca="false">Def_Status_Montagem!$A$4</f>
        <v>Comprado / Esperando entrega</v>
      </c>
      <c r="E1582" s="4" t="str">
        <f aca="false">Def_Status_Montagem!$B$4</f>
        <v>Contratada (inclui etiqueta)</v>
      </c>
      <c r="F1582" s="7"/>
      <c r="G1582" s="8"/>
      <c r="H1582" s="7" t="str">
        <f aca="false" t="array" ref="H1582:H1582">INDEX(Def_Instancias_Equipamentos!$E$2:$E$4986, MATCH(K1582, Def_Instancias_Equipamentos!$D$2:$D$4986, 0), 1)</f>
        <v>IA-01RaBPM</v>
      </c>
      <c r="I1582" s="8" t="str">
        <f aca="false" t="array" ref="I1582:I1582">INDEX(Def_Instancias_Equipamentos!$E$2:$E$4986, MATCH(L1582, Def_Instancias_Equipamentos!$D$2:$D$4986, 0), 1)</f>
        <v>IA-01RaBPM</v>
      </c>
      <c r="J1582" s="8" t="str">
        <f aca="false">IF(H1582=I1582, "INTERNO", "EXTERNO")</f>
        <v>INTERNO</v>
      </c>
      <c r="K1582" s="9" t="str">
        <f aca="false">Def_Instancias_Equipamentos!$D$637</f>
        <v>SI-01M1:DI-BPMRFFE</v>
      </c>
      <c r="L1582" s="4" t="str">
        <f aca="false">Def_Instancias_Equipamentos!$D$1239</f>
        <v>SI-01M1:DI-FMCFastADC</v>
      </c>
      <c r="M1582" s="10" t="s">
        <v>173</v>
      </c>
      <c r="N1582" s="11" t="s">
        <v>174</v>
      </c>
      <c r="O1582" s="9" t="str">
        <f aca="false">Def_Sistemas_Conectores_Cabos!$B$7</f>
        <v>SMA 50-ohm</v>
      </c>
      <c r="P1582" s="4" t="str">
        <f aca="false">Def_Sistemas_Conectores_Cabos!$B$7</f>
        <v>SMA 50-ohm</v>
      </c>
      <c r="Q1582" s="8" t="str">
        <f aca="false">K1582&amp;"/"&amp;M1582&amp;CHAR(10)&amp;L1582&amp;"/"&amp;N1582</f>
        <v>SI-01M1:DI-BPMRFFE/BO_OUT
SI-01M1:DI-FMCFastADC/IN4</v>
      </c>
      <c r="R1582" s="18" t="n">
        <v>2</v>
      </c>
      <c r="S1582" s="18" t="n">
        <v>2</v>
      </c>
      <c r="T1582" s="15" t="str">
        <f aca="false">Def_Sistemas_Conectores_Cabos!$C$9</f>
        <v>RG316</v>
      </c>
      <c r="U1582" s="11" t="s">
        <v>169</v>
      </c>
      <c r="V1582" s="13"/>
    </row>
    <row r="1583" customFormat="false" ht="15.75" hidden="true" customHeight="true" outlineLevel="0" collapsed="false">
      <c r="A1583" s="4" t="str">
        <f aca="false">Def_Sistemas_Conectores_Cabos!$A$22</f>
        <v>BPM de elétrons</v>
      </c>
      <c r="B1583" s="5" t="str">
        <f aca="false">Datas_Entregas!$A$3</f>
        <v>BTS/Anel</v>
      </c>
      <c r="C1583" s="6" t="n">
        <f aca="false" t="array" ref="C1583:C1583">INDEX(Datas_Entregas!$B$2:$B$100, MATCH(B1583, Datas_Entregas!$A$2:$A$100, 0), 1)</f>
        <v>43296</v>
      </c>
      <c r="D1583" s="5" t="str">
        <f aca="false">Def_Status_Montagem!$A$4</f>
        <v>Comprado / Esperando entrega</v>
      </c>
      <c r="E1583" s="4" t="str">
        <f aca="false">Def_Status_Montagem!$B$4</f>
        <v>Contratada (inclui etiqueta)</v>
      </c>
      <c r="F1583" s="7"/>
      <c r="G1583" s="8"/>
      <c r="H1583" s="7" t="str">
        <f aca="false" t="array" ref="H1583:H1583">INDEX(Def_Instancias_Equipamentos!$E$2:$E$4986, MATCH(K1583, Def_Instancias_Equipamentos!$D$2:$D$4986, 0), 1)</f>
        <v>IA-01RaBPM</v>
      </c>
      <c r="I1583" s="8" t="str">
        <f aca="false" t="array" ref="I1583:I1583">INDEX(Def_Instancias_Equipamentos!$E$2:$E$4986, MATCH(L1583, Def_Instancias_Equipamentos!$D$2:$D$4986, 0), 1)</f>
        <v>IA-01RaBPM</v>
      </c>
      <c r="J1583" s="8" t="str">
        <f aca="false">IF(H1583=I1583, "INTERNO", "EXTERNO")</f>
        <v>INTERNO</v>
      </c>
      <c r="K1583" s="9" t="str">
        <f aca="false">Def_Instancias_Equipamentos!$D$637</f>
        <v>SI-01M1:DI-BPMRFFE</v>
      </c>
      <c r="L1583" s="4" t="str">
        <f aca="false">Def_Instancias_Equipamentos!$D$1239</f>
        <v>SI-01M1:DI-FMCFastADC</v>
      </c>
      <c r="M1583" s="10" t="s">
        <v>175</v>
      </c>
      <c r="N1583" s="11" t="s">
        <v>176</v>
      </c>
      <c r="O1583" s="9" t="str">
        <f aca="false">Def_Sistemas_Conectores_Cabos!$B$7</f>
        <v>SMA 50-ohm</v>
      </c>
      <c r="P1583" s="4" t="str">
        <f aca="false">Def_Sistemas_Conectores_Cabos!$B$26</f>
        <v>MMCX 50-ohm</v>
      </c>
      <c r="Q1583" s="8" t="str">
        <f aca="false">K1583&amp;"/"&amp;M1583&amp;CHAR(10)&amp;L1583&amp;"/"&amp;N1583</f>
        <v>SI-01M1:DI-BPMRFFE/SW_IN
SI-01M1:DI-FMCFastADC/TRIG</v>
      </c>
      <c r="R1583" s="18" t="n">
        <v>2</v>
      </c>
      <c r="S1583" s="18" t="n">
        <v>2</v>
      </c>
      <c r="T1583" s="15" t="str">
        <f aca="false">Def_Sistemas_Conectores_Cabos!$C$9</f>
        <v>RG316</v>
      </c>
      <c r="U1583" s="11" t="s">
        <v>169</v>
      </c>
      <c r="V1583" s="13"/>
    </row>
    <row r="1584" customFormat="false" ht="15.75" hidden="true" customHeight="true" outlineLevel="0" collapsed="false">
      <c r="A1584" s="4" t="str">
        <f aca="false">Def_Sistemas_Conectores_Cabos!$A$22</f>
        <v>BPM de elétrons</v>
      </c>
      <c r="B1584" s="5" t="str">
        <f aca="false">Datas_Entregas!$A$3</f>
        <v>BTS/Anel</v>
      </c>
      <c r="C1584" s="6" t="n">
        <f aca="false" t="array" ref="C1584:C1584">INDEX(Datas_Entregas!$B$2:$B$100, MATCH(B1584, Datas_Entregas!$A$2:$A$100, 0), 1)</f>
        <v>43296</v>
      </c>
      <c r="D1584" s="5" t="str">
        <f aca="false">Def_Status_Montagem!$A$4</f>
        <v>Comprado / Esperando entrega</v>
      </c>
      <c r="E1584" s="4" t="str">
        <f aca="false">Def_Status_Montagem!$B$4</f>
        <v>Contratada (inclui etiqueta)</v>
      </c>
      <c r="F1584" s="7"/>
      <c r="G1584" s="8"/>
      <c r="H1584" s="7" t="str">
        <f aca="false" t="array" ref="H1584:H1584">INDEX(Def_Instancias_Equipamentos!$E$2:$E$4986, MATCH(K1584, Def_Instancias_Equipamentos!$D$2:$D$4986, 0), 1)</f>
        <v>IA-01RaBPM</v>
      </c>
      <c r="I1584" s="8" t="str">
        <f aca="false" t="array" ref="I1584:I1584">INDEX(Def_Instancias_Equipamentos!$E$2:$E$4986, MATCH(L1584, Def_Instancias_Equipamentos!$D$2:$D$4986, 0), 1)</f>
        <v>IA-01RaBPM</v>
      </c>
      <c r="J1584" s="8" t="str">
        <f aca="false">IF(H1584=I1584, "INTERNO", "EXTERNO")</f>
        <v>INTERNO</v>
      </c>
      <c r="K1584" s="9" t="str">
        <f aca="false">Def_Instancias_Equipamentos!$D$638</f>
        <v>SI-01M2:DI-BPMRFFE</v>
      </c>
      <c r="L1584" s="4" t="str">
        <f aca="false">Def_Instancias_Equipamentos!$D$1240</f>
        <v>SI-01M2:DI-FMCFastADC</v>
      </c>
      <c r="M1584" s="10" t="s">
        <v>168</v>
      </c>
      <c r="N1584" s="11" t="s">
        <v>143</v>
      </c>
      <c r="O1584" s="9" t="str">
        <f aca="false">Def_Sistemas_Conectores_Cabos!$B$7</f>
        <v>SMA 50-ohm</v>
      </c>
      <c r="P1584" s="4" t="str">
        <f aca="false">Def_Sistemas_Conectores_Cabos!$B$7</f>
        <v>SMA 50-ohm</v>
      </c>
      <c r="Q1584" s="8" t="str">
        <f aca="false">K1584&amp;"/"&amp;M1584&amp;CHAR(10)&amp;L1584&amp;"/"&amp;N1584</f>
        <v>SI-01M2:DI-BPMRFFE/TO_OUT
SI-01M2:DI-FMCFastADC/IN1</v>
      </c>
      <c r="R1584" s="18" t="n">
        <v>2</v>
      </c>
      <c r="S1584" s="18" t="n">
        <v>2</v>
      </c>
      <c r="T1584" s="15" t="str">
        <f aca="false">Def_Sistemas_Conectores_Cabos!$C$9</f>
        <v>RG316</v>
      </c>
      <c r="U1584" s="11" t="s">
        <v>169</v>
      </c>
      <c r="V1584" s="13"/>
    </row>
    <row r="1585" customFormat="false" ht="15.75" hidden="true" customHeight="true" outlineLevel="0" collapsed="false">
      <c r="A1585" s="4" t="str">
        <f aca="false">Def_Sistemas_Conectores_Cabos!$A$22</f>
        <v>BPM de elétrons</v>
      </c>
      <c r="B1585" s="5" t="str">
        <f aca="false">Datas_Entregas!$A$3</f>
        <v>BTS/Anel</v>
      </c>
      <c r="C1585" s="6" t="n">
        <f aca="false" t="array" ref="C1585:C1585">INDEX(Datas_Entregas!$B$2:$B$100, MATCH(B1585, Datas_Entregas!$A$2:$A$100, 0), 1)</f>
        <v>43296</v>
      </c>
      <c r="D1585" s="5" t="str">
        <f aca="false">Def_Status_Montagem!$A$4</f>
        <v>Comprado / Esperando entrega</v>
      </c>
      <c r="E1585" s="4" t="str">
        <f aca="false">Def_Status_Montagem!$B$4</f>
        <v>Contratada (inclui etiqueta)</v>
      </c>
      <c r="F1585" s="7"/>
      <c r="G1585" s="8"/>
      <c r="H1585" s="7" t="str">
        <f aca="false" t="array" ref="H1585:H1585">INDEX(Def_Instancias_Equipamentos!$E$2:$E$4986, MATCH(K1585, Def_Instancias_Equipamentos!$D$2:$D$4986, 0), 1)</f>
        <v>IA-01RaBPM</v>
      </c>
      <c r="I1585" s="8" t="str">
        <f aca="false" t="array" ref="I1585:I1585">INDEX(Def_Instancias_Equipamentos!$E$2:$E$4986, MATCH(L1585, Def_Instancias_Equipamentos!$D$2:$D$4986, 0), 1)</f>
        <v>IA-01RaBPM</v>
      </c>
      <c r="J1585" s="8" t="str">
        <f aca="false">IF(H1585=I1585, "INTERNO", "EXTERNO")</f>
        <v>INTERNO</v>
      </c>
      <c r="K1585" s="9" t="str">
        <f aca="false">Def_Instancias_Equipamentos!$D$638</f>
        <v>SI-01M2:DI-BPMRFFE</v>
      </c>
      <c r="L1585" s="4" t="str">
        <f aca="false">Def_Instancias_Equipamentos!$D$1240</f>
        <v>SI-01M2:DI-FMCFastADC</v>
      </c>
      <c r="M1585" s="10" t="s">
        <v>170</v>
      </c>
      <c r="N1585" s="11" t="s">
        <v>145</v>
      </c>
      <c r="O1585" s="9" t="str">
        <f aca="false">Def_Sistemas_Conectores_Cabos!$B$7</f>
        <v>SMA 50-ohm</v>
      </c>
      <c r="P1585" s="4" t="str">
        <f aca="false">Def_Sistemas_Conectores_Cabos!$B$7</f>
        <v>SMA 50-ohm</v>
      </c>
      <c r="Q1585" s="8" t="str">
        <f aca="false">K1585&amp;"/"&amp;M1585&amp;CHAR(10)&amp;L1585&amp;"/"&amp;N1585</f>
        <v>SI-01M2:DI-BPMRFFE/BI_OUT
SI-01M2:DI-FMCFastADC/IN2</v>
      </c>
      <c r="R1585" s="18" t="n">
        <v>2</v>
      </c>
      <c r="S1585" s="18" t="n">
        <v>2</v>
      </c>
      <c r="T1585" s="15" t="str">
        <f aca="false">Def_Sistemas_Conectores_Cabos!$C$9</f>
        <v>RG316</v>
      </c>
      <c r="U1585" s="11" t="s">
        <v>169</v>
      </c>
      <c r="V1585" s="13"/>
    </row>
    <row r="1586" customFormat="false" ht="15.75" hidden="true" customHeight="true" outlineLevel="0" collapsed="false">
      <c r="A1586" s="4" t="str">
        <f aca="false">Def_Sistemas_Conectores_Cabos!$A$22</f>
        <v>BPM de elétrons</v>
      </c>
      <c r="B1586" s="5" t="str">
        <f aca="false">Datas_Entregas!$A$3</f>
        <v>BTS/Anel</v>
      </c>
      <c r="C1586" s="6" t="n">
        <f aca="false" t="array" ref="C1586:C1586">INDEX(Datas_Entregas!$B$2:$B$100, MATCH(B1586, Datas_Entregas!$A$2:$A$100, 0), 1)</f>
        <v>43296</v>
      </c>
      <c r="D1586" s="5" t="str">
        <f aca="false">Def_Status_Montagem!$A$4</f>
        <v>Comprado / Esperando entrega</v>
      </c>
      <c r="E1586" s="4" t="str">
        <f aca="false">Def_Status_Montagem!$B$4</f>
        <v>Contratada (inclui etiqueta)</v>
      </c>
      <c r="F1586" s="7"/>
      <c r="G1586" s="8"/>
      <c r="H1586" s="7" t="str">
        <f aca="false" t="array" ref="H1586:H1586">INDEX(Def_Instancias_Equipamentos!$E$2:$E$4986, MATCH(K1586, Def_Instancias_Equipamentos!$D$2:$D$4986, 0), 1)</f>
        <v>IA-01RaBPM</v>
      </c>
      <c r="I1586" s="8" t="str">
        <f aca="false" t="array" ref="I1586:I1586">INDEX(Def_Instancias_Equipamentos!$E$2:$E$4986, MATCH(L1586, Def_Instancias_Equipamentos!$D$2:$D$4986, 0), 1)</f>
        <v>IA-01RaBPM</v>
      </c>
      <c r="J1586" s="8" t="str">
        <f aca="false">IF(H1586=I1586, "INTERNO", "EXTERNO")</f>
        <v>INTERNO</v>
      </c>
      <c r="K1586" s="9" t="str">
        <f aca="false">Def_Instancias_Equipamentos!$D$638</f>
        <v>SI-01M2:DI-BPMRFFE</v>
      </c>
      <c r="L1586" s="4" t="str">
        <f aca="false">Def_Instancias_Equipamentos!$D$1240</f>
        <v>SI-01M2:DI-FMCFastADC</v>
      </c>
      <c r="M1586" s="10" t="s">
        <v>171</v>
      </c>
      <c r="N1586" s="11" t="s">
        <v>172</v>
      </c>
      <c r="O1586" s="9" t="str">
        <f aca="false">Def_Sistemas_Conectores_Cabos!$B$7</f>
        <v>SMA 50-ohm</v>
      </c>
      <c r="P1586" s="4" t="str">
        <f aca="false">Def_Sistemas_Conectores_Cabos!$B$7</f>
        <v>SMA 50-ohm</v>
      </c>
      <c r="Q1586" s="8" t="str">
        <f aca="false">K1586&amp;"/"&amp;M1586&amp;CHAR(10)&amp;L1586&amp;"/"&amp;N1586</f>
        <v>SI-01M2:DI-BPMRFFE/TI_OUT
SI-01M2:DI-FMCFastADC/IN3</v>
      </c>
      <c r="R1586" s="18" t="n">
        <v>2</v>
      </c>
      <c r="S1586" s="18" t="n">
        <v>2</v>
      </c>
      <c r="T1586" s="15" t="str">
        <f aca="false">Def_Sistemas_Conectores_Cabos!$C$9</f>
        <v>RG316</v>
      </c>
      <c r="U1586" s="11" t="s">
        <v>169</v>
      </c>
      <c r="V1586" s="13"/>
    </row>
    <row r="1587" customFormat="false" ht="15.75" hidden="true" customHeight="true" outlineLevel="0" collapsed="false">
      <c r="A1587" s="4" t="str">
        <f aca="false">Def_Sistemas_Conectores_Cabos!$A$22</f>
        <v>BPM de elétrons</v>
      </c>
      <c r="B1587" s="5" t="str">
        <f aca="false">Datas_Entregas!$A$3</f>
        <v>BTS/Anel</v>
      </c>
      <c r="C1587" s="6" t="n">
        <f aca="false" t="array" ref="C1587:C1587">INDEX(Datas_Entregas!$B$2:$B$100, MATCH(B1587, Datas_Entregas!$A$2:$A$100, 0), 1)</f>
        <v>43296</v>
      </c>
      <c r="D1587" s="5" t="str">
        <f aca="false">Def_Status_Montagem!$A$4</f>
        <v>Comprado / Esperando entrega</v>
      </c>
      <c r="E1587" s="4" t="str">
        <f aca="false">Def_Status_Montagem!$B$4</f>
        <v>Contratada (inclui etiqueta)</v>
      </c>
      <c r="F1587" s="7"/>
      <c r="G1587" s="8"/>
      <c r="H1587" s="7" t="str">
        <f aca="false" t="array" ref="H1587:H1587">INDEX(Def_Instancias_Equipamentos!$E$2:$E$4986, MATCH(K1587, Def_Instancias_Equipamentos!$D$2:$D$4986, 0), 1)</f>
        <v>IA-01RaBPM</v>
      </c>
      <c r="I1587" s="8" t="str">
        <f aca="false" t="array" ref="I1587:I1587">INDEX(Def_Instancias_Equipamentos!$E$2:$E$4986, MATCH(L1587, Def_Instancias_Equipamentos!$D$2:$D$4986, 0), 1)</f>
        <v>IA-01RaBPM</v>
      </c>
      <c r="J1587" s="8" t="str">
        <f aca="false">IF(H1587=I1587, "INTERNO", "EXTERNO")</f>
        <v>INTERNO</v>
      </c>
      <c r="K1587" s="9" t="str">
        <f aca="false">Def_Instancias_Equipamentos!$D$638</f>
        <v>SI-01M2:DI-BPMRFFE</v>
      </c>
      <c r="L1587" s="4" t="str">
        <f aca="false">Def_Instancias_Equipamentos!$D$1240</f>
        <v>SI-01M2:DI-FMCFastADC</v>
      </c>
      <c r="M1587" s="10" t="s">
        <v>173</v>
      </c>
      <c r="N1587" s="11" t="s">
        <v>174</v>
      </c>
      <c r="O1587" s="9" t="str">
        <f aca="false">Def_Sistemas_Conectores_Cabos!$B$7</f>
        <v>SMA 50-ohm</v>
      </c>
      <c r="P1587" s="4" t="str">
        <f aca="false">Def_Sistemas_Conectores_Cabos!$B$7</f>
        <v>SMA 50-ohm</v>
      </c>
      <c r="Q1587" s="8" t="str">
        <f aca="false">K1587&amp;"/"&amp;M1587&amp;CHAR(10)&amp;L1587&amp;"/"&amp;N1587</f>
        <v>SI-01M2:DI-BPMRFFE/BO_OUT
SI-01M2:DI-FMCFastADC/IN4</v>
      </c>
      <c r="R1587" s="18" t="n">
        <v>2</v>
      </c>
      <c r="S1587" s="18" t="n">
        <v>2</v>
      </c>
      <c r="T1587" s="15" t="str">
        <f aca="false">Def_Sistemas_Conectores_Cabos!$C$9</f>
        <v>RG316</v>
      </c>
      <c r="U1587" s="11" t="s">
        <v>169</v>
      </c>
      <c r="V1587" s="13"/>
    </row>
    <row r="1588" customFormat="false" ht="15.75" hidden="true" customHeight="true" outlineLevel="0" collapsed="false">
      <c r="A1588" s="4" t="str">
        <f aca="false">Def_Sistemas_Conectores_Cabos!$A$22</f>
        <v>BPM de elétrons</v>
      </c>
      <c r="B1588" s="5" t="str">
        <f aca="false">Datas_Entregas!$A$3</f>
        <v>BTS/Anel</v>
      </c>
      <c r="C1588" s="6" t="n">
        <f aca="false" t="array" ref="C1588:C1588">INDEX(Datas_Entregas!$B$2:$B$100, MATCH(B1588, Datas_Entregas!$A$2:$A$100, 0), 1)</f>
        <v>43296</v>
      </c>
      <c r="D1588" s="5" t="str">
        <f aca="false">Def_Status_Montagem!$A$4</f>
        <v>Comprado / Esperando entrega</v>
      </c>
      <c r="E1588" s="4" t="str">
        <f aca="false">Def_Status_Montagem!$B$4</f>
        <v>Contratada (inclui etiqueta)</v>
      </c>
      <c r="F1588" s="7"/>
      <c r="G1588" s="8"/>
      <c r="H1588" s="7" t="str">
        <f aca="false" t="array" ref="H1588:H1588">INDEX(Def_Instancias_Equipamentos!$E$2:$E$4986, MATCH(K1588, Def_Instancias_Equipamentos!$D$2:$D$4986, 0), 1)</f>
        <v>IA-01RaBPM</v>
      </c>
      <c r="I1588" s="8" t="str">
        <f aca="false" t="array" ref="I1588:I1588">INDEX(Def_Instancias_Equipamentos!$E$2:$E$4986, MATCH(L1588, Def_Instancias_Equipamentos!$D$2:$D$4986, 0), 1)</f>
        <v>IA-01RaBPM</v>
      </c>
      <c r="J1588" s="8" t="str">
        <f aca="false">IF(H1588=I1588, "INTERNO", "EXTERNO")</f>
        <v>INTERNO</v>
      </c>
      <c r="K1588" s="9" t="str">
        <f aca="false">Def_Instancias_Equipamentos!$D$638</f>
        <v>SI-01M2:DI-BPMRFFE</v>
      </c>
      <c r="L1588" s="4" t="str">
        <f aca="false">Def_Instancias_Equipamentos!$D$1240</f>
        <v>SI-01M2:DI-FMCFastADC</v>
      </c>
      <c r="M1588" s="10" t="s">
        <v>175</v>
      </c>
      <c r="N1588" s="11" t="s">
        <v>176</v>
      </c>
      <c r="O1588" s="9" t="str">
        <f aca="false">Def_Sistemas_Conectores_Cabos!$B$7</f>
        <v>SMA 50-ohm</v>
      </c>
      <c r="P1588" s="4" t="str">
        <f aca="false">Def_Sistemas_Conectores_Cabos!$B$26</f>
        <v>MMCX 50-ohm</v>
      </c>
      <c r="Q1588" s="8" t="str">
        <f aca="false">K1588&amp;"/"&amp;M1588&amp;CHAR(10)&amp;L1588&amp;"/"&amp;N1588</f>
        <v>SI-01M2:DI-BPMRFFE/SW_IN
SI-01M2:DI-FMCFastADC/TRIG</v>
      </c>
      <c r="R1588" s="18" t="n">
        <v>2</v>
      </c>
      <c r="S1588" s="18" t="n">
        <v>2</v>
      </c>
      <c r="T1588" s="15" t="str">
        <f aca="false">Def_Sistemas_Conectores_Cabos!$C$9</f>
        <v>RG316</v>
      </c>
      <c r="U1588" s="11" t="s">
        <v>169</v>
      </c>
      <c r="V1588" s="13"/>
    </row>
    <row r="1589" customFormat="false" ht="15.75" hidden="true" customHeight="true" outlineLevel="0" collapsed="false">
      <c r="A1589" s="4" t="str">
        <f aca="false">Def_Sistemas_Conectores_Cabos!$A$22</f>
        <v>BPM de elétrons</v>
      </c>
      <c r="B1589" s="5" t="str">
        <f aca="false">Datas_Entregas!$A$3</f>
        <v>BTS/Anel</v>
      </c>
      <c r="C1589" s="6" t="n">
        <f aca="false" t="array" ref="C1589:C1589">INDEX(Datas_Entregas!$B$2:$B$100, MATCH(B1589, Datas_Entregas!$A$2:$A$100, 0), 1)</f>
        <v>43296</v>
      </c>
      <c r="D1589" s="5" t="str">
        <f aca="false">Def_Status_Montagem!$A$4</f>
        <v>Comprado / Esperando entrega</v>
      </c>
      <c r="E1589" s="4" t="str">
        <f aca="false">Def_Status_Montagem!$B$4</f>
        <v>Contratada (inclui etiqueta)</v>
      </c>
      <c r="F1589" s="7"/>
      <c r="G1589" s="8"/>
      <c r="H1589" s="7" t="str">
        <f aca="false" t="array" ref="H1589:H1589">INDEX(Def_Instancias_Equipamentos!$E$2:$E$4986, MATCH(K1589, Def_Instancias_Equipamentos!$D$2:$D$4986, 0), 1)</f>
        <v>IA-01RaBPM</v>
      </c>
      <c r="I1589" s="8" t="str">
        <f aca="false" t="array" ref="I1589:I1589">INDEX(Def_Instancias_Equipamentos!$E$2:$E$4986, MATCH(L1589, Def_Instancias_Equipamentos!$D$2:$D$4986, 0), 1)</f>
        <v>IA-01RaBPM</v>
      </c>
      <c r="J1589" s="8" t="str">
        <f aca="false">IF(H1589=I1589, "INTERNO", "EXTERNO")</f>
        <v>INTERNO</v>
      </c>
      <c r="K1589" s="9" t="str">
        <f aca="false">Def_Instancias_Equipamentos!$D$791</f>
        <v>SI-01SA:DI-BPMRFFE-1</v>
      </c>
      <c r="L1589" s="4" t="str">
        <f aca="false">Def_Instancias_Equipamentos!$D$1393</f>
        <v>SI-01SA:DI-FMCFastADC-1</v>
      </c>
      <c r="M1589" s="10" t="s">
        <v>168</v>
      </c>
      <c r="N1589" s="11" t="s">
        <v>143</v>
      </c>
      <c r="O1589" s="9" t="str">
        <f aca="false">Def_Sistemas_Conectores_Cabos!$B$7</f>
        <v>SMA 50-ohm</v>
      </c>
      <c r="P1589" s="4" t="str">
        <f aca="false">Def_Sistemas_Conectores_Cabos!$B$7</f>
        <v>SMA 50-ohm</v>
      </c>
      <c r="Q1589" s="8" t="str">
        <f aca="false">K1589&amp;"/"&amp;M1589&amp;CHAR(10)&amp;L1589&amp;"/"&amp;N1589</f>
        <v>SI-01SA:DI-BPMRFFE-1/TO_OUT
SI-01SA:DI-FMCFastADC-1/IN1</v>
      </c>
      <c r="R1589" s="18" t="n">
        <v>2</v>
      </c>
      <c r="S1589" s="18" t="n">
        <v>2</v>
      </c>
      <c r="T1589" s="15" t="str">
        <f aca="false">Def_Sistemas_Conectores_Cabos!$C$9</f>
        <v>RG316</v>
      </c>
      <c r="U1589" s="11" t="s">
        <v>169</v>
      </c>
      <c r="V1589" s="13"/>
    </row>
    <row r="1590" customFormat="false" ht="15.75" hidden="true" customHeight="true" outlineLevel="0" collapsed="false">
      <c r="A1590" s="4" t="str">
        <f aca="false">Def_Sistemas_Conectores_Cabos!$A$22</f>
        <v>BPM de elétrons</v>
      </c>
      <c r="B1590" s="5" t="str">
        <f aca="false">Datas_Entregas!$A$3</f>
        <v>BTS/Anel</v>
      </c>
      <c r="C1590" s="6" t="n">
        <f aca="false" t="array" ref="C1590:C1590">INDEX(Datas_Entregas!$B$2:$B$100, MATCH(B1590, Datas_Entregas!$A$2:$A$100, 0), 1)</f>
        <v>43296</v>
      </c>
      <c r="D1590" s="5" t="str">
        <f aca="false">Def_Status_Montagem!$A$4</f>
        <v>Comprado / Esperando entrega</v>
      </c>
      <c r="E1590" s="4" t="str">
        <f aca="false">Def_Status_Montagem!$B$4</f>
        <v>Contratada (inclui etiqueta)</v>
      </c>
      <c r="F1590" s="7"/>
      <c r="G1590" s="8"/>
      <c r="H1590" s="7" t="str">
        <f aca="false" t="array" ref="H1590:H1590">INDEX(Def_Instancias_Equipamentos!$E$2:$E$4986, MATCH(K1590, Def_Instancias_Equipamentos!$D$2:$D$4986, 0), 1)</f>
        <v>IA-01RaBPM</v>
      </c>
      <c r="I1590" s="8" t="str">
        <f aca="false" t="array" ref="I1590:I1590">INDEX(Def_Instancias_Equipamentos!$E$2:$E$4986, MATCH(L1590, Def_Instancias_Equipamentos!$D$2:$D$4986, 0), 1)</f>
        <v>IA-01RaBPM</v>
      </c>
      <c r="J1590" s="8" t="str">
        <f aca="false">IF(H1590=I1590, "INTERNO", "EXTERNO")</f>
        <v>INTERNO</v>
      </c>
      <c r="K1590" s="9" t="str">
        <f aca="false">Def_Instancias_Equipamentos!$D$791</f>
        <v>SI-01SA:DI-BPMRFFE-1</v>
      </c>
      <c r="L1590" s="4" t="str">
        <f aca="false">Def_Instancias_Equipamentos!$D$1393</f>
        <v>SI-01SA:DI-FMCFastADC-1</v>
      </c>
      <c r="M1590" s="10" t="s">
        <v>170</v>
      </c>
      <c r="N1590" s="11" t="s">
        <v>145</v>
      </c>
      <c r="O1590" s="9" t="str">
        <f aca="false">Def_Sistemas_Conectores_Cabos!$B$7</f>
        <v>SMA 50-ohm</v>
      </c>
      <c r="P1590" s="4" t="str">
        <f aca="false">Def_Sistemas_Conectores_Cabos!$B$7</f>
        <v>SMA 50-ohm</v>
      </c>
      <c r="Q1590" s="8" t="str">
        <f aca="false">K1590&amp;"/"&amp;M1590&amp;CHAR(10)&amp;L1590&amp;"/"&amp;N1590</f>
        <v>SI-01SA:DI-BPMRFFE-1/BI_OUT
SI-01SA:DI-FMCFastADC-1/IN2</v>
      </c>
      <c r="R1590" s="18" t="n">
        <v>2</v>
      </c>
      <c r="S1590" s="18" t="n">
        <v>2</v>
      </c>
      <c r="T1590" s="15" t="str">
        <f aca="false">Def_Sistemas_Conectores_Cabos!$C$9</f>
        <v>RG316</v>
      </c>
      <c r="U1590" s="11" t="s">
        <v>169</v>
      </c>
      <c r="V1590" s="13"/>
    </row>
    <row r="1591" customFormat="false" ht="15.75" hidden="true" customHeight="true" outlineLevel="0" collapsed="false">
      <c r="A1591" s="4" t="str">
        <f aca="false">Def_Sistemas_Conectores_Cabos!$A$22</f>
        <v>BPM de elétrons</v>
      </c>
      <c r="B1591" s="5" t="str">
        <f aca="false">Datas_Entregas!$A$3</f>
        <v>BTS/Anel</v>
      </c>
      <c r="C1591" s="6" t="n">
        <f aca="false" t="array" ref="C1591:C1591">INDEX(Datas_Entregas!$B$2:$B$100, MATCH(B1591, Datas_Entregas!$A$2:$A$100, 0), 1)</f>
        <v>43296</v>
      </c>
      <c r="D1591" s="5" t="str">
        <f aca="false">Def_Status_Montagem!$A$4</f>
        <v>Comprado / Esperando entrega</v>
      </c>
      <c r="E1591" s="4" t="str">
        <f aca="false">Def_Status_Montagem!$B$4</f>
        <v>Contratada (inclui etiqueta)</v>
      </c>
      <c r="F1591" s="7"/>
      <c r="G1591" s="8"/>
      <c r="H1591" s="7" t="str">
        <f aca="false" t="array" ref="H1591:H1591">INDEX(Def_Instancias_Equipamentos!$E$2:$E$4986, MATCH(K1591, Def_Instancias_Equipamentos!$D$2:$D$4986, 0), 1)</f>
        <v>IA-01RaBPM</v>
      </c>
      <c r="I1591" s="8" t="str">
        <f aca="false" t="array" ref="I1591:I1591">INDEX(Def_Instancias_Equipamentos!$E$2:$E$4986, MATCH(L1591, Def_Instancias_Equipamentos!$D$2:$D$4986, 0), 1)</f>
        <v>IA-01RaBPM</v>
      </c>
      <c r="J1591" s="8" t="str">
        <f aca="false">IF(H1591=I1591, "INTERNO", "EXTERNO")</f>
        <v>INTERNO</v>
      </c>
      <c r="K1591" s="9" t="str">
        <f aca="false">Def_Instancias_Equipamentos!$D$791</f>
        <v>SI-01SA:DI-BPMRFFE-1</v>
      </c>
      <c r="L1591" s="4" t="str">
        <f aca="false">Def_Instancias_Equipamentos!$D$1393</f>
        <v>SI-01SA:DI-FMCFastADC-1</v>
      </c>
      <c r="M1591" s="10" t="s">
        <v>171</v>
      </c>
      <c r="N1591" s="11" t="s">
        <v>172</v>
      </c>
      <c r="O1591" s="9" t="str">
        <f aca="false">Def_Sistemas_Conectores_Cabos!$B$7</f>
        <v>SMA 50-ohm</v>
      </c>
      <c r="P1591" s="4" t="str">
        <f aca="false">Def_Sistemas_Conectores_Cabos!$B$7</f>
        <v>SMA 50-ohm</v>
      </c>
      <c r="Q1591" s="8" t="str">
        <f aca="false">K1591&amp;"/"&amp;M1591&amp;CHAR(10)&amp;L1591&amp;"/"&amp;N1591</f>
        <v>SI-01SA:DI-BPMRFFE-1/TI_OUT
SI-01SA:DI-FMCFastADC-1/IN3</v>
      </c>
      <c r="R1591" s="18" t="n">
        <v>2</v>
      </c>
      <c r="S1591" s="18" t="n">
        <v>2</v>
      </c>
      <c r="T1591" s="15" t="str">
        <f aca="false">Def_Sistemas_Conectores_Cabos!$C$9</f>
        <v>RG316</v>
      </c>
      <c r="U1591" s="11" t="s">
        <v>169</v>
      </c>
      <c r="V1591" s="13"/>
    </row>
    <row r="1592" customFormat="false" ht="15.75" hidden="true" customHeight="true" outlineLevel="0" collapsed="false">
      <c r="A1592" s="4" t="str">
        <f aca="false">Def_Sistemas_Conectores_Cabos!$A$22</f>
        <v>BPM de elétrons</v>
      </c>
      <c r="B1592" s="5" t="str">
        <f aca="false">Datas_Entregas!$A$3</f>
        <v>BTS/Anel</v>
      </c>
      <c r="C1592" s="6" t="n">
        <f aca="false" t="array" ref="C1592:C1592">INDEX(Datas_Entregas!$B$2:$B$100, MATCH(B1592, Datas_Entregas!$A$2:$A$100, 0), 1)</f>
        <v>43296</v>
      </c>
      <c r="D1592" s="5" t="str">
        <f aca="false">Def_Status_Montagem!$A$4</f>
        <v>Comprado / Esperando entrega</v>
      </c>
      <c r="E1592" s="4" t="str">
        <f aca="false">Def_Status_Montagem!$B$4</f>
        <v>Contratada (inclui etiqueta)</v>
      </c>
      <c r="F1592" s="7"/>
      <c r="G1592" s="8"/>
      <c r="H1592" s="7" t="str">
        <f aca="false" t="array" ref="H1592:H1592">INDEX(Def_Instancias_Equipamentos!$E$2:$E$4986, MATCH(K1592, Def_Instancias_Equipamentos!$D$2:$D$4986, 0), 1)</f>
        <v>IA-01RaBPM</v>
      </c>
      <c r="I1592" s="8" t="str">
        <f aca="false" t="array" ref="I1592:I1592">INDEX(Def_Instancias_Equipamentos!$E$2:$E$4986, MATCH(L1592, Def_Instancias_Equipamentos!$D$2:$D$4986, 0), 1)</f>
        <v>IA-01RaBPM</v>
      </c>
      <c r="J1592" s="8" t="str">
        <f aca="false">IF(H1592=I1592, "INTERNO", "EXTERNO")</f>
        <v>INTERNO</v>
      </c>
      <c r="K1592" s="9" t="str">
        <f aca="false">Def_Instancias_Equipamentos!$D$791</f>
        <v>SI-01SA:DI-BPMRFFE-1</v>
      </c>
      <c r="L1592" s="4" t="str">
        <f aca="false">Def_Instancias_Equipamentos!$D$1393</f>
        <v>SI-01SA:DI-FMCFastADC-1</v>
      </c>
      <c r="M1592" s="10" t="s">
        <v>173</v>
      </c>
      <c r="N1592" s="11" t="s">
        <v>174</v>
      </c>
      <c r="O1592" s="9" t="str">
        <f aca="false">Def_Sistemas_Conectores_Cabos!$B$7</f>
        <v>SMA 50-ohm</v>
      </c>
      <c r="P1592" s="4" t="str">
        <f aca="false">Def_Sistemas_Conectores_Cabos!$B$7</f>
        <v>SMA 50-ohm</v>
      </c>
      <c r="Q1592" s="8" t="str">
        <f aca="false">K1592&amp;"/"&amp;M1592&amp;CHAR(10)&amp;L1592&amp;"/"&amp;N1592</f>
        <v>SI-01SA:DI-BPMRFFE-1/BO_OUT
SI-01SA:DI-FMCFastADC-1/IN4</v>
      </c>
      <c r="R1592" s="18" t="n">
        <v>2</v>
      </c>
      <c r="S1592" s="18" t="n">
        <v>2</v>
      </c>
      <c r="T1592" s="15" t="str">
        <f aca="false">Def_Sistemas_Conectores_Cabos!$C$9</f>
        <v>RG316</v>
      </c>
      <c r="U1592" s="11" t="s">
        <v>169</v>
      </c>
      <c r="V1592" s="13"/>
    </row>
    <row r="1593" customFormat="false" ht="15.75" hidden="true" customHeight="true" outlineLevel="0" collapsed="false">
      <c r="A1593" s="4" t="str">
        <f aca="false">Def_Sistemas_Conectores_Cabos!$A$22</f>
        <v>BPM de elétrons</v>
      </c>
      <c r="B1593" s="5" t="str">
        <f aca="false">Datas_Entregas!$A$3</f>
        <v>BTS/Anel</v>
      </c>
      <c r="C1593" s="6" t="n">
        <f aca="false" t="array" ref="C1593:C1593">INDEX(Datas_Entregas!$B$2:$B$100, MATCH(B1593, Datas_Entregas!$A$2:$A$100, 0), 1)</f>
        <v>43296</v>
      </c>
      <c r="D1593" s="5" t="str">
        <f aca="false">Def_Status_Montagem!$A$4</f>
        <v>Comprado / Esperando entrega</v>
      </c>
      <c r="E1593" s="4" t="str">
        <f aca="false">Def_Status_Montagem!$B$4</f>
        <v>Contratada (inclui etiqueta)</v>
      </c>
      <c r="F1593" s="7"/>
      <c r="G1593" s="8"/>
      <c r="H1593" s="7" t="str">
        <f aca="false" t="array" ref="H1593:H1593">INDEX(Def_Instancias_Equipamentos!$E$2:$E$4986, MATCH(K1593, Def_Instancias_Equipamentos!$D$2:$D$4986, 0), 1)</f>
        <v>IA-01RaBPM</v>
      </c>
      <c r="I1593" s="8" t="str">
        <f aca="false" t="array" ref="I1593:I1593">INDEX(Def_Instancias_Equipamentos!$E$2:$E$4986, MATCH(L1593, Def_Instancias_Equipamentos!$D$2:$D$4986, 0), 1)</f>
        <v>IA-01RaBPM</v>
      </c>
      <c r="J1593" s="8" t="str">
        <f aca="false">IF(H1593=I1593, "INTERNO", "EXTERNO")</f>
        <v>INTERNO</v>
      </c>
      <c r="K1593" s="9" t="str">
        <f aca="false">Def_Instancias_Equipamentos!$D$791</f>
        <v>SI-01SA:DI-BPMRFFE-1</v>
      </c>
      <c r="L1593" s="4" t="str">
        <f aca="false">Def_Instancias_Equipamentos!$D$1393</f>
        <v>SI-01SA:DI-FMCFastADC-1</v>
      </c>
      <c r="M1593" s="10" t="s">
        <v>175</v>
      </c>
      <c r="N1593" s="11" t="s">
        <v>176</v>
      </c>
      <c r="O1593" s="9" t="str">
        <f aca="false">Def_Sistemas_Conectores_Cabos!$B$7</f>
        <v>SMA 50-ohm</v>
      </c>
      <c r="P1593" s="4" t="str">
        <f aca="false">Def_Sistemas_Conectores_Cabos!$B$26</f>
        <v>MMCX 50-ohm</v>
      </c>
      <c r="Q1593" s="8" t="str">
        <f aca="false">K1593&amp;"/"&amp;M1593&amp;CHAR(10)&amp;L1593&amp;"/"&amp;N1593</f>
        <v>SI-01SA:DI-BPMRFFE-1/SW_IN
SI-01SA:DI-FMCFastADC-1/TRIG</v>
      </c>
      <c r="R1593" s="18" t="n">
        <v>2</v>
      </c>
      <c r="S1593" s="18" t="n">
        <v>2</v>
      </c>
      <c r="T1593" s="15" t="str">
        <f aca="false">Def_Sistemas_Conectores_Cabos!$C$9</f>
        <v>RG316</v>
      </c>
      <c r="U1593" s="11" t="s">
        <v>169</v>
      </c>
      <c r="V1593" s="13"/>
    </row>
    <row r="1594" customFormat="false" ht="15.75" hidden="true" customHeight="true" outlineLevel="0" collapsed="false">
      <c r="A1594" s="4" t="str">
        <f aca="false">Def_Sistemas_Conectores_Cabos!$A$22</f>
        <v>BPM de elétrons</v>
      </c>
      <c r="B1594" s="5" t="str">
        <f aca="false">Datas_Entregas!$A$3</f>
        <v>BTS/Anel</v>
      </c>
      <c r="C1594" s="6" t="n">
        <f aca="false" t="array" ref="C1594:C1594">INDEX(Datas_Entregas!$B$2:$B$100, MATCH(B1594, Datas_Entregas!$A$2:$A$100, 0), 1)</f>
        <v>43296</v>
      </c>
      <c r="D1594" s="5" t="str">
        <f aca="false">Def_Status_Montagem!$A$4</f>
        <v>Comprado / Esperando entrega</v>
      </c>
      <c r="E1594" s="4" t="str">
        <f aca="false">Def_Status_Montagem!$B$4</f>
        <v>Contratada (inclui etiqueta)</v>
      </c>
      <c r="F1594" s="7"/>
      <c r="G1594" s="8"/>
      <c r="H1594" s="7" t="str">
        <f aca="false" t="array" ref="H1594:H1594">INDEX(Def_Instancias_Equipamentos!$E$2:$E$4986, MATCH(K1594, Def_Instancias_Equipamentos!$D$2:$D$4986, 0), 1)</f>
        <v>IA-01RaBPM</v>
      </c>
      <c r="I1594" s="8" t="str">
        <f aca="false" t="array" ref="I1594:I1594">INDEX(Def_Instancias_Equipamentos!$E$2:$E$4986, MATCH(L1594, Def_Instancias_Equipamentos!$D$2:$D$4986, 0), 1)</f>
        <v>IA-01RaBPM</v>
      </c>
      <c r="J1594" s="8" t="str">
        <f aca="false">IF(H1594=I1594, "INTERNO", "EXTERNO")</f>
        <v>INTERNO</v>
      </c>
      <c r="K1594" s="9" t="str">
        <f aca="false">Def_Instancias_Equipamentos!$D$792</f>
        <v>SI-01SA:DI-BPMRFFE-2</v>
      </c>
      <c r="L1594" s="4" t="str">
        <f aca="false">Def_Instancias_Equipamentos!$D$1394</f>
        <v>SI-01SA:DI-FMCFastADC-2</v>
      </c>
      <c r="M1594" s="10" t="s">
        <v>168</v>
      </c>
      <c r="N1594" s="11" t="s">
        <v>143</v>
      </c>
      <c r="O1594" s="9" t="str">
        <f aca="false">Def_Sistemas_Conectores_Cabos!$B$7</f>
        <v>SMA 50-ohm</v>
      </c>
      <c r="P1594" s="4" t="str">
        <f aca="false">Def_Sistemas_Conectores_Cabos!$B$7</f>
        <v>SMA 50-ohm</v>
      </c>
      <c r="Q1594" s="8" t="str">
        <f aca="false">K1594&amp;"/"&amp;M1594&amp;CHAR(10)&amp;L1594&amp;"/"&amp;N1594</f>
        <v>SI-01SA:DI-BPMRFFE-2/TO_OUT
SI-01SA:DI-FMCFastADC-2/IN1</v>
      </c>
      <c r="R1594" s="18" t="n">
        <v>2</v>
      </c>
      <c r="S1594" s="18" t="n">
        <v>2</v>
      </c>
      <c r="T1594" s="15" t="str">
        <f aca="false">Def_Sistemas_Conectores_Cabos!$C$9</f>
        <v>RG316</v>
      </c>
      <c r="U1594" s="11" t="s">
        <v>169</v>
      </c>
      <c r="V1594" s="13"/>
    </row>
    <row r="1595" customFormat="false" ht="15.75" hidden="true" customHeight="true" outlineLevel="0" collapsed="false">
      <c r="A1595" s="4" t="str">
        <f aca="false">Def_Sistemas_Conectores_Cabos!$A$22</f>
        <v>BPM de elétrons</v>
      </c>
      <c r="B1595" s="5" t="str">
        <f aca="false">Datas_Entregas!$A$3</f>
        <v>BTS/Anel</v>
      </c>
      <c r="C1595" s="6" t="n">
        <f aca="false" t="array" ref="C1595:C1595">INDEX(Datas_Entregas!$B$2:$B$100, MATCH(B1595, Datas_Entregas!$A$2:$A$100, 0), 1)</f>
        <v>43296</v>
      </c>
      <c r="D1595" s="5" t="str">
        <f aca="false">Def_Status_Montagem!$A$4</f>
        <v>Comprado / Esperando entrega</v>
      </c>
      <c r="E1595" s="4" t="str">
        <f aca="false">Def_Status_Montagem!$B$4</f>
        <v>Contratada (inclui etiqueta)</v>
      </c>
      <c r="F1595" s="7"/>
      <c r="G1595" s="8"/>
      <c r="H1595" s="7" t="str">
        <f aca="false" t="array" ref="H1595:H1595">INDEX(Def_Instancias_Equipamentos!$E$2:$E$4986, MATCH(K1595, Def_Instancias_Equipamentos!$D$2:$D$4986, 0), 1)</f>
        <v>IA-01RaBPM</v>
      </c>
      <c r="I1595" s="8" t="str">
        <f aca="false" t="array" ref="I1595:I1595">INDEX(Def_Instancias_Equipamentos!$E$2:$E$4986, MATCH(L1595, Def_Instancias_Equipamentos!$D$2:$D$4986, 0), 1)</f>
        <v>IA-01RaBPM</v>
      </c>
      <c r="J1595" s="8" t="str">
        <f aca="false">IF(H1595=I1595, "INTERNO", "EXTERNO")</f>
        <v>INTERNO</v>
      </c>
      <c r="K1595" s="9" t="str">
        <f aca="false">Def_Instancias_Equipamentos!$D$792</f>
        <v>SI-01SA:DI-BPMRFFE-2</v>
      </c>
      <c r="L1595" s="4" t="str">
        <f aca="false">Def_Instancias_Equipamentos!$D$1394</f>
        <v>SI-01SA:DI-FMCFastADC-2</v>
      </c>
      <c r="M1595" s="10" t="s">
        <v>170</v>
      </c>
      <c r="N1595" s="11" t="s">
        <v>145</v>
      </c>
      <c r="O1595" s="9" t="str">
        <f aca="false">Def_Sistemas_Conectores_Cabos!$B$7</f>
        <v>SMA 50-ohm</v>
      </c>
      <c r="P1595" s="4" t="str">
        <f aca="false">Def_Sistemas_Conectores_Cabos!$B$7</f>
        <v>SMA 50-ohm</v>
      </c>
      <c r="Q1595" s="8" t="str">
        <f aca="false">K1595&amp;"/"&amp;M1595&amp;CHAR(10)&amp;L1595&amp;"/"&amp;N1595</f>
        <v>SI-01SA:DI-BPMRFFE-2/BI_OUT
SI-01SA:DI-FMCFastADC-2/IN2</v>
      </c>
      <c r="R1595" s="18" t="n">
        <v>2</v>
      </c>
      <c r="S1595" s="18" t="n">
        <v>2</v>
      </c>
      <c r="T1595" s="15" t="str">
        <f aca="false">Def_Sistemas_Conectores_Cabos!$C$9</f>
        <v>RG316</v>
      </c>
      <c r="U1595" s="11" t="s">
        <v>169</v>
      </c>
      <c r="V1595" s="13"/>
    </row>
    <row r="1596" customFormat="false" ht="15.75" hidden="true" customHeight="true" outlineLevel="0" collapsed="false">
      <c r="A1596" s="4" t="str">
        <f aca="false">Def_Sistemas_Conectores_Cabos!$A$22</f>
        <v>BPM de elétrons</v>
      </c>
      <c r="B1596" s="5" t="str">
        <f aca="false">Datas_Entregas!$A$3</f>
        <v>BTS/Anel</v>
      </c>
      <c r="C1596" s="6" t="n">
        <f aca="false" t="array" ref="C1596:C1596">INDEX(Datas_Entregas!$B$2:$B$100, MATCH(B1596, Datas_Entregas!$A$2:$A$100, 0), 1)</f>
        <v>43296</v>
      </c>
      <c r="D1596" s="5" t="str">
        <f aca="false">Def_Status_Montagem!$A$4</f>
        <v>Comprado / Esperando entrega</v>
      </c>
      <c r="E1596" s="4" t="str">
        <f aca="false">Def_Status_Montagem!$B$4</f>
        <v>Contratada (inclui etiqueta)</v>
      </c>
      <c r="F1596" s="7"/>
      <c r="G1596" s="8"/>
      <c r="H1596" s="7" t="str">
        <f aca="false" t="array" ref="H1596:H1596">INDEX(Def_Instancias_Equipamentos!$E$2:$E$4986, MATCH(K1596, Def_Instancias_Equipamentos!$D$2:$D$4986, 0), 1)</f>
        <v>IA-01RaBPM</v>
      </c>
      <c r="I1596" s="8" t="str">
        <f aca="false" t="array" ref="I1596:I1596">INDEX(Def_Instancias_Equipamentos!$E$2:$E$4986, MATCH(L1596, Def_Instancias_Equipamentos!$D$2:$D$4986, 0), 1)</f>
        <v>IA-01RaBPM</v>
      </c>
      <c r="J1596" s="8" t="str">
        <f aca="false">IF(H1596=I1596, "INTERNO", "EXTERNO")</f>
        <v>INTERNO</v>
      </c>
      <c r="K1596" s="9" t="str">
        <f aca="false">Def_Instancias_Equipamentos!$D$792</f>
        <v>SI-01SA:DI-BPMRFFE-2</v>
      </c>
      <c r="L1596" s="4" t="str">
        <f aca="false">Def_Instancias_Equipamentos!$D$1394</f>
        <v>SI-01SA:DI-FMCFastADC-2</v>
      </c>
      <c r="M1596" s="10" t="s">
        <v>171</v>
      </c>
      <c r="N1596" s="11" t="s">
        <v>172</v>
      </c>
      <c r="O1596" s="9" t="str">
        <f aca="false">Def_Sistemas_Conectores_Cabos!$B$7</f>
        <v>SMA 50-ohm</v>
      </c>
      <c r="P1596" s="4" t="str">
        <f aca="false">Def_Sistemas_Conectores_Cabos!$B$7</f>
        <v>SMA 50-ohm</v>
      </c>
      <c r="Q1596" s="8" t="str">
        <f aca="false">K1596&amp;"/"&amp;M1596&amp;CHAR(10)&amp;L1596&amp;"/"&amp;N1596</f>
        <v>SI-01SA:DI-BPMRFFE-2/TI_OUT
SI-01SA:DI-FMCFastADC-2/IN3</v>
      </c>
      <c r="R1596" s="18" t="n">
        <v>2</v>
      </c>
      <c r="S1596" s="18" t="n">
        <v>2</v>
      </c>
      <c r="T1596" s="15" t="str">
        <f aca="false">Def_Sistemas_Conectores_Cabos!$C$9</f>
        <v>RG316</v>
      </c>
      <c r="U1596" s="11" t="s">
        <v>169</v>
      </c>
      <c r="V1596" s="13"/>
    </row>
    <row r="1597" customFormat="false" ht="15.75" hidden="true" customHeight="true" outlineLevel="0" collapsed="false">
      <c r="A1597" s="4" t="str">
        <f aca="false">Def_Sistemas_Conectores_Cabos!$A$22</f>
        <v>BPM de elétrons</v>
      </c>
      <c r="B1597" s="5" t="str">
        <f aca="false">Datas_Entregas!$A$3</f>
        <v>BTS/Anel</v>
      </c>
      <c r="C1597" s="6" t="n">
        <f aca="false" t="array" ref="C1597:C1597">INDEX(Datas_Entregas!$B$2:$B$100, MATCH(B1597, Datas_Entregas!$A$2:$A$100, 0), 1)</f>
        <v>43296</v>
      </c>
      <c r="D1597" s="5" t="str">
        <f aca="false">Def_Status_Montagem!$A$4</f>
        <v>Comprado / Esperando entrega</v>
      </c>
      <c r="E1597" s="4" t="str">
        <f aca="false">Def_Status_Montagem!$B$4</f>
        <v>Contratada (inclui etiqueta)</v>
      </c>
      <c r="F1597" s="7"/>
      <c r="G1597" s="8"/>
      <c r="H1597" s="7" t="str">
        <f aca="false" t="array" ref="H1597:H1597">INDEX(Def_Instancias_Equipamentos!$E$2:$E$4986, MATCH(K1597, Def_Instancias_Equipamentos!$D$2:$D$4986, 0), 1)</f>
        <v>IA-01RaBPM</v>
      </c>
      <c r="I1597" s="8" t="str">
        <f aca="false" t="array" ref="I1597:I1597">INDEX(Def_Instancias_Equipamentos!$E$2:$E$4986, MATCH(L1597, Def_Instancias_Equipamentos!$D$2:$D$4986, 0), 1)</f>
        <v>IA-01RaBPM</v>
      </c>
      <c r="J1597" s="8" t="str">
        <f aca="false">IF(H1597=I1597, "INTERNO", "EXTERNO")</f>
        <v>INTERNO</v>
      </c>
      <c r="K1597" s="9" t="str">
        <f aca="false">Def_Instancias_Equipamentos!$D$792</f>
        <v>SI-01SA:DI-BPMRFFE-2</v>
      </c>
      <c r="L1597" s="4" t="str">
        <f aca="false">Def_Instancias_Equipamentos!$D$1394</f>
        <v>SI-01SA:DI-FMCFastADC-2</v>
      </c>
      <c r="M1597" s="10" t="s">
        <v>173</v>
      </c>
      <c r="N1597" s="11" t="s">
        <v>174</v>
      </c>
      <c r="O1597" s="9" t="str">
        <f aca="false">Def_Sistemas_Conectores_Cabos!$B$7</f>
        <v>SMA 50-ohm</v>
      </c>
      <c r="P1597" s="4" t="str">
        <f aca="false">Def_Sistemas_Conectores_Cabos!$B$7</f>
        <v>SMA 50-ohm</v>
      </c>
      <c r="Q1597" s="8" t="str">
        <f aca="false">K1597&amp;"/"&amp;M1597&amp;CHAR(10)&amp;L1597&amp;"/"&amp;N1597</f>
        <v>SI-01SA:DI-BPMRFFE-2/BO_OUT
SI-01SA:DI-FMCFastADC-2/IN4</v>
      </c>
      <c r="R1597" s="18" t="n">
        <v>2</v>
      </c>
      <c r="S1597" s="18" t="n">
        <v>2</v>
      </c>
      <c r="T1597" s="15" t="str">
        <f aca="false">Def_Sistemas_Conectores_Cabos!$C$9</f>
        <v>RG316</v>
      </c>
      <c r="U1597" s="11" t="s">
        <v>169</v>
      </c>
      <c r="V1597" s="13"/>
    </row>
    <row r="1598" customFormat="false" ht="15.75" hidden="true" customHeight="true" outlineLevel="0" collapsed="false">
      <c r="A1598" s="4" t="str">
        <f aca="false">Def_Sistemas_Conectores_Cabos!$A$22</f>
        <v>BPM de elétrons</v>
      </c>
      <c r="B1598" s="5" t="str">
        <f aca="false">Datas_Entregas!$A$3</f>
        <v>BTS/Anel</v>
      </c>
      <c r="C1598" s="6" t="n">
        <f aca="false" t="array" ref="C1598:C1598">INDEX(Datas_Entregas!$B$2:$B$100, MATCH(B1598, Datas_Entregas!$A$2:$A$100, 0), 1)</f>
        <v>43296</v>
      </c>
      <c r="D1598" s="5" t="str">
        <f aca="false">Def_Status_Montagem!$A$4</f>
        <v>Comprado / Esperando entrega</v>
      </c>
      <c r="E1598" s="4" t="str">
        <f aca="false">Def_Status_Montagem!$B$4</f>
        <v>Contratada (inclui etiqueta)</v>
      </c>
      <c r="F1598" s="7"/>
      <c r="G1598" s="8"/>
      <c r="H1598" s="7" t="str">
        <f aca="false" t="array" ref="H1598:H1598">INDEX(Def_Instancias_Equipamentos!$E$2:$E$4986, MATCH(K1598, Def_Instancias_Equipamentos!$D$2:$D$4986, 0), 1)</f>
        <v>IA-01RaBPM</v>
      </c>
      <c r="I1598" s="8" t="str">
        <f aca="false" t="array" ref="I1598:I1598">INDEX(Def_Instancias_Equipamentos!$E$2:$E$4986, MATCH(L1598, Def_Instancias_Equipamentos!$D$2:$D$4986, 0), 1)</f>
        <v>IA-01RaBPM</v>
      </c>
      <c r="J1598" s="8" t="str">
        <f aca="false">IF(H1598=I1598, "INTERNO", "EXTERNO")</f>
        <v>INTERNO</v>
      </c>
      <c r="K1598" s="9" t="str">
        <f aca="false">Def_Instancias_Equipamentos!$D$792</f>
        <v>SI-01SA:DI-BPMRFFE-2</v>
      </c>
      <c r="L1598" s="4" t="str">
        <f aca="false">Def_Instancias_Equipamentos!$D$1394</f>
        <v>SI-01SA:DI-FMCFastADC-2</v>
      </c>
      <c r="M1598" s="10" t="s">
        <v>175</v>
      </c>
      <c r="N1598" s="11" t="s">
        <v>176</v>
      </c>
      <c r="O1598" s="9" t="str">
        <f aca="false">Def_Sistemas_Conectores_Cabos!$B$7</f>
        <v>SMA 50-ohm</v>
      </c>
      <c r="P1598" s="4" t="str">
        <f aca="false">Def_Sistemas_Conectores_Cabos!$B$26</f>
        <v>MMCX 50-ohm</v>
      </c>
      <c r="Q1598" s="8" t="str">
        <f aca="false">K1598&amp;"/"&amp;M1598&amp;CHAR(10)&amp;L1598&amp;"/"&amp;N1598</f>
        <v>SI-01SA:DI-BPMRFFE-2/SW_IN
SI-01SA:DI-FMCFastADC-2/TRIG</v>
      </c>
      <c r="R1598" s="18" t="n">
        <v>2</v>
      </c>
      <c r="S1598" s="18" t="n">
        <v>2</v>
      </c>
      <c r="T1598" s="15" t="str">
        <f aca="false">Def_Sistemas_Conectores_Cabos!$C$9</f>
        <v>RG316</v>
      </c>
      <c r="U1598" s="11" t="s">
        <v>169</v>
      </c>
      <c r="V1598" s="13"/>
    </row>
    <row r="1599" customFormat="false" ht="15.75" hidden="true" customHeight="true" outlineLevel="0" collapsed="false">
      <c r="A1599" s="4" t="str">
        <f aca="false">Def_Sistemas_Conectores_Cabos!$A$22</f>
        <v>BPM de elétrons</v>
      </c>
      <c r="B1599" s="5" t="str">
        <f aca="false">Datas_Entregas!$A$3</f>
        <v>BTS/Anel</v>
      </c>
      <c r="C1599" s="6" t="n">
        <f aca="false" t="array" ref="C1599:C1599">INDEX(Datas_Entregas!$B$2:$B$100, MATCH(B1599, Datas_Entregas!$A$2:$A$100, 0), 1)</f>
        <v>43296</v>
      </c>
      <c r="D1599" s="5" t="str">
        <f aca="false">Def_Status_Montagem!$A$4</f>
        <v>Comprado / Esperando entrega</v>
      </c>
      <c r="E1599" s="4" t="str">
        <f aca="false">Def_Status_Montagem!$B$4</f>
        <v>Contratada (inclui etiqueta)</v>
      </c>
      <c r="F1599" s="7"/>
      <c r="G1599" s="8"/>
      <c r="H1599" s="7" t="str">
        <f aca="false" t="array" ref="H1599:H1599">INDEX(Def_Instancias_Equipamentos!$E$2:$E$4986, MATCH(K1599, Def_Instancias_Equipamentos!$D$2:$D$4986, 0), 1)</f>
        <v>IA-02RaBPM</v>
      </c>
      <c r="I1599" s="8" t="str">
        <f aca="false" t="array" ref="I1599:I1599">INDEX(Def_Instancias_Equipamentos!$E$2:$E$4986, MATCH(L1599, Def_Instancias_Equipamentos!$D$2:$D$4986, 0), 1)</f>
        <v>IA-02RaBPM</v>
      </c>
      <c r="J1599" s="8" t="str">
        <f aca="false">IF(H1599=I1599, "INTERNO", "EXTERNO")</f>
        <v>INTERNO</v>
      </c>
      <c r="K1599" s="9" t="str">
        <f aca="false">Def_Instancias_Equipamentos!$D$639</f>
        <v>SI-02C1:DI-BPMRFFE-1</v>
      </c>
      <c r="L1599" s="4" t="str">
        <f aca="false">Def_Instancias_Equipamentos!$D$1241</f>
        <v>SI-02C1:DI-FMCFastADC-1</v>
      </c>
      <c r="M1599" s="10" t="s">
        <v>168</v>
      </c>
      <c r="N1599" s="11" t="s">
        <v>143</v>
      </c>
      <c r="O1599" s="9" t="str">
        <f aca="false">Def_Sistemas_Conectores_Cabos!$B$7</f>
        <v>SMA 50-ohm</v>
      </c>
      <c r="P1599" s="4" t="str">
        <f aca="false">Def_Sistemas_Conectores_Cabos!$B$7</f>
        <v>SMA 50-ohm</v>
      </c>
      <c r="Q1599" s="8" t="str">
        <f aca="false">K1599&amp;"/"&amp;M1599&amp;CHAR(10)&amp;L1599&amp;"/"&amp;N1599</f>
        <v>SI-02C1:DI-BPMRFFE-1/TO_OUT
SI-02C1:DI-FMCFastADC-1/IN1</v>
      </c>
      <c r="R1599" s="18" t="n">
        <v>2</v>
      </c>
      <c r="S1599" s="18" t="n">
        <v>2</v>
      </c>
      <c r="T1599" s="15" t="str">
        <f aca="false">Def_Sistemas_Conectores_Cabos!$C$9</f>
        <v>RG316</v>
      </c>
      <c r="U1599" s="11" t="s">
        <v>169</v>
      </c>
      <c r="V1599" s="13"/>
    </row>
    <row r="1600" customFormat="false" ht="15.75" hidden="true" customHeight="true" outlineLevel="0" collapsed="false">
      <c r="A1600" s="4" t="str">
        <f aca="false">Def_Sistemas_Conectores_Cabos!$A$22</f>
        <v>BPM de elétrons</v>
      </c>
      <c r="B1600" s="5" t="str">
        <f aca="false">Datas_Entregas!$A$3</f>
        <v>BTS/Anel</v>
      </c>
      <c r="C1600" s="6" t="n">
        <f aca="false" t="array" ref="C1600:C1600">INDEX(Datas_Entregas!$B$2:$B$100, MATCH(B1600, Datas_Entregas!$A$2:$A$100, 0), 1)</f>
        <v>43296</v>
      </c>
      <c r="D1600" s="5" t="str">
        <f aca="false">Def_Status_Montagem!$A$4</f>
        <v>Comprado / Esperando entrega</v>
      </c>
      <c r="E1600" s="4" t="str">
        <f aca="false">Def_Status_Montagem!$B$4</f>
        <v>Contratada (inclui etiqueta)</v>
      </c>
      <c r="F1600" s="7"/>
      <c r="G1600" s="8"/>
      <c r="H1600" s="7" t="str">
        <f aca="false" t="array" ref="H1600:H1600">INDEX(Def_Instancias_Equipamentos!$E$2:$E$4986, MATCH(K1600, Def_Instancias_Equipamentos!$D$2:$D$4986, 0), 1)</f>
        <v>IA-02RaBPM</v>
      </c>
      <c r="I1600" s="8" t="str">
        <f aca="false" t="array" ref="I1600:I1600">INDEX(Def_Instancias_Equipamentos!$E$2:$E$4986, MATCH(L1600, Def_Instancias_Equipamentos!$D$2:$D$4986, 0), 1)</f>
        <v>IA-02RaBPM</v>
      </c>
      <c r="J1600" s="8" t="str">
        <f aca="false">IF(H1600=I1600, "INTERNO", "EXTERNO")</f>
        <v>INTERNO</v>
      </c>
      <c r="K1600" s="9" t="str">
        <f aca="false">Def_Instancias_Equipamentos!$D$639</f>
        <v>SI-02C1:DI-BPMRFFE-1</v>
      </c>
      <c r="L1600" s="4" t="str">
        <f aca="false">Def_Instancias_Equipamentos!$D$1241</f>
        <v>SI-02C1:DI-FMCFastADC-1</v>
      </c>
      <c r="M1600" s="10" t="s">
        <v>170</v>
      </c>
      <c r="N1600" s="11" t="s">
        <v>145</v>
      </c>
      <c r="O1600" s="9" t="str">
        <f aca="false">Def_Sistemas_Conectores_Cabos!$B$7</f>
        <v>SMA 50-ohm</v>
      </c>
      <c r="P1600" s="4" t="str">
        <f aca="false">Def_Sistemas_Conectores_Cabos!$B$7</f>
        <v>SMA 50-ohm</v>
      </c>
      <c r="Q1600" s="8" t="str">
        <f aca="false">K1600&amp;"/"&amp;M1600&amp;CHAR(10)&amp;L1600&amp;"/"&amp;N1600</f>
        <v>SI-02C1:DI-BPMRFFE-1/BI_OUT
SI-02C1:DI-FMCFastADC-1/IN2</v>
      </c>
      <c r="R1600" s="18" t="n">
        <v>2</v>
      </c>
      <c r="S1600" s="18" t="n">
        <v>2</v>
      </c>
      <c r="T1600" s="15" t="str">
        <f aca="false">Def_Sistemas_Conectores_Cabos!$C$9</f>
        <v>RG316</v>
      </c>
      <c r="U1600" s="11" t="s">
        <v>169</v>
      </c>
      <c r="V1600" s="13"/>
    </row>
    <row r="1601" customFormat="false" ht="15.75" hidden="true" customHeight="true" outlineLevel="0" collapsed="false">
      <c r="A1601" s="4" t="str">
        <f aca="false">Def_Sistemas_Conectores_Cabos!$A$22</f>
        <v>BPM de elétrons</v>
      </c>
      <c r="B1601" s="5" t="str">
        <f aca="false">Datas_Entregas!$A$3</f>
        <v>BTS/Anel</v>
      </c>
      <c r="C1601" s="6" t="n">
        <f aca="false" t="array" ref="C1601:C1601">INDEX(Datas_Entregas!$B$2:$B$100, MATCH(B1601, Datas_Entregas!$A$2:$A$100, 0), 1)</f>
        <v>43296</v>
      </c>
      <c r="D1601" s="5" t="str">
        <f aca="false">Def_Status_Montagem!$A$4</f>
        <v>Comprado / Esperando entrega</v>
      </c>
      <c r="E1601" s="4" t="str">
        <f aca="false">Def_Status_Montagem!$B$4</f>
        <v>Contratada (inclui etiqueta)</v>
      </c>
      <c r="F1601" s="7"/>
      <c r="G1601" s="8"/>
      <c r="H1601" s="7" t="str">
        <f aca="false" t="array" ref="H1601:H1601">INDEX(Def_Instancias_Equipamentos!$E$2:$E$4986, MATCH(K1601, Def_Instancias_Equipamentos!$D$2:$D$4986, 0), 1)</f>
        <v>IA-02RaBPM</v>
      </c>
      <c r="I1601" s="8" t="str">
        <f aca="false" t="array" ref="I1601:I1601">INDEX(Def_Instancias_Equipamentos!$E$2:$E$4986, MATCH(L1601, Def_Instancias_Equipamentos!$D$2:$D$4986, 0), 1)</f>
        <v>IA-02RaBPM</v>
      </c>
      <c r="J1601" s="8" t="str">
        <f aca="false">IF(H1601=I1601, "INTERNO", "EXTERNO")</f>
        <v>INTERNO</v>
      </c>
      <c r="K1601" s="9" t="str">
        <f aca="false">Def_Instancias_Equipamentos!$D$639</f>
        <v>SI-02C1:DI-BPMRFFE-1</v>
      </c>
      <c r="L1601" s="4" t="str">
        <f aca="false">Def_Instancias_Equipamentos!$D$1241</f>
        <v>SI-02C1:DI-FMCFastADC-1</v>
      </c>
      <c r="M1601" s="10" t="s">
        <v>171</v>
      </c>
      <c r="N1601" s="11" t="s">
        <v>172</v>
      </c>
      <c r="O1601" s="9" t="str">
        <f aca="false">Def_Sistemas_Conectores_Cabos!$B$7</f>
        <v>SMA 50-ohm</v>
      </c>
      <c r="P1601" s="4" t="str">
        <f aca="false">Def_Sistemas_Conectores_Cabos!$B$7</f>
        <v>SMA 50-ohm</v>
      </c>
      <c r="Q1601" s="8" t="str">
        <f aca="false">K1601&amp;"/"&amp;M1601&amp;CHAR(10)&amp;L1601&amp;"/"&amp;N1601</f>
        <v>SI-02C1:DI-BPMRFFE-1/TI_OUT
SI-02C1:DI-FMCFastADC-1/IN3</v>
      </c>
      <c r="R1601" s="18" t="n">
        <v>2</v>
      </c>
      <c r="S1601" s="18" t="n">
        <v>2</v>
      </c>
      <c r="T1601" s="15" t="str">
        <f aca="false">Def_Sistemas_Conectores_Cabos!$C$9</f>
        <v>RG316</v>
      </c>
      <c r="U1601" s="11" t="s">
        <v>169</v>
      </c>
      <c r="V1601" s="13"/>
    </row>
    <row r="1602" customFormat="false" ht="15.75" hidden="true" customHeight="true" outlineLevel="0" collapsed="false">
      <c r="A1602" s="4" t="str">
        <f aca="false">Def_Sistemas_Conectores_Cabos!$A$22</f>
        <v>BPM de elétrons</v>
      </c>
      <c r="B1602" s="5" t="str">
        <f aca="false">Datas_Entregas!$A$3</f>
        <v>BTS/Anel</v>
      </c>
      <c r="C1602" s="6" t="n">
        <f aca="false" t="array" ref="C1602:C1602">INDEX(Datas_Entregas!$B$2:$B$100, MATCH(B1602, Datas_Entregas!$A$2:$A$100, 0), 1)</f>
        <v>43296</v>
      </c>
      <c r="D1602" s="5" t="str">
        <f aca="false">Def_Status_Montagem!$A$4</f>
        <v>Comprado / Esperando entrega</v>
      </c>
      <c r="E1602" s="4" t="str">
        <f aca="false">Def_Status_Montagem!$B$4</f>
        <v>Contratada (inclui etiqueta)</v>
      </c>
      <c r="F1602" s="7"/>
      <c r="G1602" s="8"/>
      <c r="H1602" s="7" t="str">
        <f aca="false" t="array" ref="H1602:H1602">INDEX(Def_Instancias_Equipamentos!$E$2:$E$4986, MATCH(K1602, Def_Instancias_Equipamentos!$D$2:$D$4986, 0), 1)</f>
        <v>IA-02RaBPM</v>
      </c>
      <c r="I1602" s="8" t="str">
        <f aca="false" t="array" ref="I1602:I1602">INDEX(Def_Instancias_Equipamentos!$E$2:$E$4986, MATCH(L1602, Def_Instancias_Equipamentos!$D$2:$D$4986, 0), 1)</f>
        <v>IA-02RaBPM</v>
      </c>
      <c r="J1602" s="8" t="str">
        <f aca="false">IF(H1602=I1602, "INTERNO", "EXTERNO")</f>
        <v>INTERNO</v>
      </c>
      <c r="K1602" s="9" t="str">
        <f aca="false">Def_Instancias_Equipamentos!$D$639</f>
        <v>SI-02C1:DI-BPMRFFE-1</v>
      </c>
      <c r="L1602" s="4" t="str">
        <f aca="false">Def_Instancias_Equipamentos!$D$1241</f>
        <v>SI-02C1:DI-FMCFastADC-1</v>
      </c>
      <c r="M1602" s="10" t="s">
        <v>173</v>
      </c>
      <c r="N1602" s="11" t="s">
        <v>174</v>
      </c>
      <c r="O1602" s="9" t="str">
        <f aca="false">Def_Sistemas_Conectores_Cabos!$B$7</f>
        <v>SMA 50-ohm</v>
      </c>
      <c r="P1602" s="4" t="str">
        <f aca="false">Def_Sistemas_Conectores_Cabos!$B$7</f>
        <v>SMA 50-ohm</v>
      </c>
      <c r="Q1602" s="8" t="str">
        <f aca="false">K1602&amp;"/"&amp;M1602&amp;CHAR(10)&amp;L1602&amp;"/"&amp;N1602</f>
        <v>SI-02C1:DI-BPMRFFE-1/BO_OUT
SI-02C1:DI-FMCFastADC-1/IN4</v>
      </c>
      <c r="R1602" s="18" t="n">
        <v>2</v>
      </c>
      <c r="S1602" s="18" t="n">
        <v>2</v>
      </c>
      <c r="T1602" s="15" t="str">
        <f aca="false">Def_Sistemas_Conectores_Cabos!$C$9</f>
        <v>RG316</v>
      </c>
      <c r="U1602" s="11" t="s">
        <v>169</v>
      </c>
      <c r="V1602" s="13"/>
    </row>
    <row r="1603" customFormat="false" ht="15.75" hidden="true" customHeight="true" outlineLevel="0" collapsed="false">
      <c r="A1603" s="4" t="str">
        <f aca="false">Def_Sistemas_Conectores_Cabos!$A$22</f>
        <v>BPM de elétrons</v>
      </c>
      <c r="B1603" s="5" t="str">
        <f aca="false">Datas_Entregas!$A$3</f>
        <v>BTS/Anel</v>
      </c>
      <c r="C1603" s="6" t="n">
        <f aca="false" t="array" ref="C1603:C1603">INDEX(Datas_Entregas!$B$2:$B$100, MATCH(B1603, Datas_Entregas!$A$2:$A$100, 0), 1)</f>
        <v>43296</v>
      </c>
      <c r="D1603" s="5" t="str">
        <f aca="false">Def_Status_Montagem!$A$4</f>
        <v>Comprado / Esperando entrega</v>
      </c>
      <c r="E1603" s="4" t="str">
        <f aca="false">Def_Status_Montagem!$B$4</f>
        <v>Contratada (inclui etiqueta)</v>
      </c>
      <c r="F1603" s="7"/>
      <c r="G1603" s="8"/>
      <c r="H1603" s="7" t="str">
        <f aca="false" t="array" ref="H1603:H1603">INDEX(Def_Instancias_Equipamentos!$E$2:$E$4986, MATCH(K1603, Def_Instancias_Equipamentos!$D$2:$D$4986, 0), 1)</f>
        <v>IA-02RaBPM</v>
      </c>
      <c r="I1603" s="8" t="str">
        <f aca="false" t="array" ref="I1603:I1603">INDEX(Def_Instancias_Equipamentos!$E$2:$E$4986, MATCH(L1603, Def_Instancias_Equipamentos!$D$2:$D$4986, 0), 1)</f>
        <v>IA-02RaBPM</v>
      </c>
      <c r="J1603" s="8" t="str">
        <f aca="false">IF(H1603=I1603, "INTERNO", "EXTERNO")</f>
        <v>INTERNO</v>
      </c>
      <c r="K1603" s="9" t="str">
        <f aca="false">Def_Instancias_Equipamentos!$D$639</f>
        <v>SI-02C1:DI-BPMRFFE-1</v>
      </c>
      <c r="L1603" s="4" t="str">
        <f aca="false">Def_Instancias_Equipamentos!$D$1241</f>
        <v>SI-02C1:DI-FMCFastADC-1</v>
      </c>
      <c r="M1603" s="10" t="s">
        <v>175</v>
      </c>
      <c r="N1603" s="11" t="s">
        <v>176</v>
      </c>
      <c r="O1603" s="9" t="str">
        <f aca="false">Def_Sistemas_Conectores_Cabos!$B$7</f>
        <v>SMA 50-ohm</v>
      </c>
      <c r="P1603" s="4" t="str">
        <f aca="false">Def_Sistemas_Conectores_Cabos!$B$26</f>
        <v>MMCX 50-ohm</v>
      </c>
      <c r="Q1603" s="8" t="str">
        <f aca="false">K1603&amp;"/"&amp;M1603&amp;CHAR(10)&amp;L1603&amp;"/"&amp;N1603</f>
        <v>SI-02C1:DI-BPMRFFE-1/SW_IN
SI-02C1:DI-FMCFastADC-1/TRIG</v>
      </c>
      <c r="R1603" s="18" t="n">
        <v>2</v>
      </c>
      <c r="S1603" s="18" t="n">
        <v>2</v>
      </c>
      <c r="T1603" s="15" t="str">
        <f aca="false">Def_Sistemas_Conectores_Cabos!$C$9</f>
        <v>RG316</v>
      </c>
      <c r="U1603" s="11" t="s">
        <v>169</v>
      </c>
      <c r="V1603" s="13"/>
    </row>
    <row r="1604" customFormat="false" ht="15.75" hidden="true" customHeight="true" outlineLevel="0" collapsed="false">
      <c r="A1604" s="4" t="str">
        <f aca="false">Def_Sistemas_Conectores_Cabos!$A$22</f>
        <v>BPM de elétrons</v>
      </c>
      <c r="B1604" s="5" t="str">
        <f aca="false">Datas_Entregas!$A$3</f>
        <v>BTS/Anel</v>
      </c>
      <c r="C1604" s="6" t="n">
        <f aca="false" t="array" ref="C1604:C1604">INDEX(Datas_Entregas!$B$2:$B$100, MATCH(B1604, Datas_Entregas!$A$2:$A$100, 0), 1)</f>
        <v>43296</v>
      </c>
      <c r="D1604" s="5" t="str">
        <f aca="false">Def_Status_Montagem!$A$4</f>
        <v>Comprado / Esperando entrega</v>
      </c>
      <c r="E1604" s="4" t="str">
        <f aca="false">Def_Status_Montagem!$B$4</f>
        <v>Contratada (inclui etiqueta)</v>
      </c>
      <c r="F1604" s="7"/>
      <c r="G1604" s="8"/>
      <c r="H1604" s="7" t="str">
        <f aca="false" t="array" ref="H1604:H1604">INDEX(Def_Instancias_Equipamentos!$E$2:$E$4986, MATCH(K1604, Def_Instancias_Equipamentos!$D$2:$D$4986, 0), 1)</f>
        <v>IA-02RaBPM</v>
      </c>
      <c r="I1604" s="8" t="str">
        <f aca="false" t="array" ref="I1604:I1604">INDEX(Def_Instancias_Equipamentos!$E$2:$E$4986, MATCH(L1604, Def_Instancias_Equipamentos!$D$2:$D$4986, 0), 1)</f>
        <v>IA-02RaBPM</v>
      </c>
      <c r="J1604" s="8" t="str">
        <f aca="false">IF(H1604=I1604, "INTERNO", "EXTERNO")</f>
        <v>INTERNO</v>
      </c>
      <c r="K1604" s="9" t="str">
        <f aca="false">Def_Instancias_Equipamentos!$D$640</f>
        <v>SI-02C1:DI-BPMRFFE-2</v>
      </c>
      <c r="L1604" s="4" t="str">
        <f aca="false">Def_Instancias_Equipamentos!$D$1242</f>
        <v>SI-02C1:DI-FMCFastADC-2</v>
      </c>
      <c r="M1604" s="10" t="s">
        <v>168</v>
      </c>
      <c r="N1604" s="11" t="s">
        <v>143</v>
      </c>
      <c r="O1604" s="9" t="str">
        <f aca="false">Def_Sistemas_Conectores_Cabos!$B$7</f>
        <v>SMA 50-ohm</v>
      </c>
      <c r="P1604" s="4" t="str">
        <f aca="false">Def_Sistemas_Conectores_Cabos!$B$7</f>
        <v>SMA 50-ohm</v>
      </c>
      <c r="Q1604" s="8" t="str">
        <f aca="false">K1604&amp;"/"&amp;M1604&amp;CHAR(10)&amp;L1604&amp;"/"&amp;N1604</f>
        <v>SI-02C1:DI-BPMRFFE-2/TO_OUT
SI-02C1:DI-FMCFastADC-2/IN1</v>
      </c>
      <c r="R1604" s="18" t="n">
        <v>2</v>
      </c>
      <c r="S1604" s="18" t="n">
        <v>2</v>
      </c>
      <c r="T1604" s="15" t="str">
        <f aca="false">Def_Sistemas_Conectores_Cabos!$C$9</f>
        <v>RG316</v>
      </c>
      <c r="U1604" s="11" t="s">
        <v>169</v>
      </c>
      <c r="V1604" s="13"/>
    </row>
    <row r="1605" customFormat="false" ht="15.75" hidden="true" customHeight="true" outlineLevel="0" collapsed="false">
      <c r="A1605" s="4" t="str">
        <f aca="false">Def_Sistemas_Conectores_Cabos!$A$22</f>
        <v>BPM de elétrons</v>
      </c>
      <c r="B1605" s="5" t="str">
        <f aca="false">Datas_Entregas!$A$3</f>
        <v>BTS/Anel</v>
      </c>
      <c r="C1605" s="6" t="n">
        <f aca="false" t="array" ref="C1605:C1605">INDEX(Datas_Entregas!$B$2:$B$100, MATCH(B1605, Datas_Entregas!$A$2:$A$100, 0), 1)</f>
        <v>43296</v>
      </c>
      <c r="D1605" s="5" t="str">
        <f aca="false">Def_Status_Montagem!$A$4</f>
        <v>Comprado / Esperando entrega</v>
      </c>
      <c r="E1605" s="4" t="str">
        <f aca="false">Def_Status_Montagem!$B$4</f>
        <v>Contratada (inclui etiqueta)</v>
      </c>
      <c r="F1605" s="7"/>
      <c r="G1605" s="8"/>
      <c r="H1605" s="7" t="str">
        <f aca="false" t="array" ref="H1605:H1605">INDEX(Def_Instancias_Equipamentos!$E$2:$E$4986, MATCH(K1605, Def_Instancias_Equipamentos!$D$2:$D$4986, 0), 1)</f>
        <v>IA-02RaBPM</v>
      </c>
      <c r="I1605" s="8" t="str">
        <f aca="false" t="array" ref="I1605:I1605">INDEX(Def_Instancias_Equipamentos!$E$2:$E$4986, MATCH(L1605, Def_Instancias_Equipamentos!$D$2:$D$4986, 0), 1)</f>
        <v>IA-02RaBPM</v>
      </c>
      <c r="J1605" s="8" t="str">
        <f aca="false">IF(H1605=I1605, "INTERNO", "EXTERNO")</f>
        <v>INTERNO</v>
      </c>
      <c r="K1605" s="9" t="str">
        <f aca="false">Def_Instancias_Equipamentos!$D$640</f>
        <v>SI-02C1:DI-BPMRFFE-2</v>
      </c>
      <c r="L1605" s="4" t="str">
        <f aca="false">Def_Instancias_Equipamentos!$D$1242</f>
        <v>SI-02C1:DI-FMCFastADC-2</v>
      </c>
      <c r="M1605" s="10" t="s">
        <v>170</v>
      </c>
      <c r="N1605" s="11" t="s">
        <v>145</v>
      </c>
      <c r="O1605" s="9" t="str">
        <f aca="false">Def_Sistemas_Conectores_Cabos!$B$7</f>
        <v>SMA 50-ohm</v>
      </c>
      <c r="P1605" s="4" t="str">
        <f aca="false">Def_Sistemas_Conectores_Cabos!$B$7</f>
        <v>SMA 50-ohm</v>
      </c>
      <c r="Q1605" s="8" t="str">
        <f aca="false">K1605&amp;"/"&amp;M1605&amp;CHAR(10)&amp;L1605&amp;"/"&amp;N1605</f>
        <v>SI-02C1:DI-BPMRFFE-2/BI_OUT
SI-02C1:DI-FMCFastADC-2/IN2</v>
      </c>
      <c r="R1605" s="18" t="n">
        <v>2</v>
      </c>
      <c r="S1605" s="18" t="n">
        <v>2</v>
      </c>
      <c r="T1605" s="15" t="str">
        <f aca="false">Def_Sistemas_Conectores_Cabos!$C$9</f>
        <v>RG316</v>
      </c>
      <c r="U1605" s="11" t="s">
        <v>169</v>
      </c>
      <c r="V1605" s="13"/>
    </row>
    <row r="1606" customFormat="false" ht="15.75" hidden="true" customHeight="true" outlineLevel="0" collapsed="false">
      <c r="A1606" s="4" t="str">
        <f aca="false">Def_Sistemas_Conectores_Cabos!$A$22</f>
        <v>BPM de elétrons</v>
      </c>
      <c r="B1606" s="5" t="str">
        <f aca="false">Datas_Entregas!$A$3</f>
        <v>BTS/Anel</v>
      </c>
      <c r="C1606" s="6" t="n">
        <f aca="false" t="array" ref="C1606:C1606">INDEX(Datas_Entregas!$B$2:$B$100, MATCH(B1606, Datas_Entregas!$A$2:$A$100, 0), 1)</f>
        <v>43296</v>
      </c>
      <c r="D1606" s="5" t="str">
        <f aca="false">Def_Status_Montagem!$A$4</f>
        <v>Comprado / Esperando entrega</v>
      </c>
      <c r="E1606" s="4" t="str">
        <f aca="false">Def_Status_Montagem!$B$4</f>
        <v>Contratada (inclui etiqueta)</v>
      </c>
      <c r="F1606" s="7"/>
      <c r="G1606" s="8"/>
      <c r="H1606" s="7" t="str">
        <f aca="false" t="array" ref="H1606:H1606">INDEX(Def_Instancias_Equipamentos!$E$2:$E$4986, MATCH(K1606, Def_Instancias_Equipamentos!$D$2:$D$4986, 0), 1)</f>
        <v>IA-02RaBPM</v>
      </c>
      <c r="I1606" s="8" t="str">
        <f aca="false" t="array" ref="I1606:I1606">INDEX(Def_Instancias_Equipamentos!$E$2:$E$4986, MATCH(L1606, Def_Instancias_Equipamentos!$D$2:$D$4986, 0), 1)</f>
        <v>IA-02RaBPM</v>
      </c>
      <c r="J1606" s="8" t="str">
        <f aca="false">IF(H1606=I1606, "INTERNO", "EXTERNO")</f>
        <v>INTERNO</v>
      </c>
      <c r="K1606" s="9" t="str">
        <f aca="false">Def_Instancias_Equipamentos!$D$640</f>
        <v>SI-02C1:DI-BPMRFFE-2</v>
      </c>
      <c r="L1606" s="4" t="str">
        <f aca="false">Def_Instancias_Equipamentos!$D$1242</f>
        <v>SI-02C1:DI-FMCFastADC-2</v>
      </c>
      <c r="M1606" s="10" t="s">
        <v>171</v>
      </c>
      <c r="N1606" s="11" t="s">
        <v>172</v>
      </c>
      <c r="O1606" s="9" t="str">
        <f aca="false">Def_Sistemas_Conectores_Cabos!$B$7</f>
        <v>SMA 50-ohm</v>
      </c>
      <c r="P1606" s="4" t="str">
        <f aca="false">Def_Sistemas_Conectores_Cabos!$B$7</f>
        <v>SMA 50-ohm</v>
      </c>
      <c r="Q1606" s="8" t="str">
        <f aca="false">K1606&amp;"/"&amp;M1606&amp;CHAR(10)&amp;L1606&amp;"/"&amp;N1606</f>
        <v>SI-02C1:DI-BPMRFFE-2/TI_OUT
SI-02C1:DI-FMCFastADC-2/IN3</v>
      </c>
      <c r="R1606" s="18" t="n">
        <v>2</v>
      </c>
      <c r="S1606" s="18" t="n">
        <v>2</v>
      </c>
      <c r="T1606" s="15" t="str">
        <f aca="false">Def_Sistemas_Conectores_Cabos!$C$9</f>
        <v>RG316</v>
      </c>
      <c r="U1606" s="11" t="s">
        <v>169</v>
      </c>
      <c r="V1606" s="13"/>
    </row>
    <row r="1607" customFormat="false" ht="15.75" hidden="true" customHeight="true" outlineLevel="0" collapsed="false">
      <c r="A1607" s="4" t="str">
        <f aca="false">Def_Sistemas_Conectores_Cabos!$A$22</f>
        <v>BPM de elétrons</v>
      </c>
      <c r="B1607" s="5" t="str">
        <f aca="false">Datas_Entregas!$A$3</f>
        <v>BTS/Anel</v>
      </c>
      <c r="C1607" s="6" t="n">
        <f aca="false" t="array" ref="C1607:C1607">INDEX(Datas_Entregas!$B$2:$B$100, MATCH(B1607, Datas_Entregas!$A$2:$A$100, 0), 1)</f>
        <v>43296</v>
      </c>
      <c r="D1607" s="5" t="str">
        <f aca="false">Def_Status_Montagem!$A$4</f>
        <v>Comprado / Esperando entrega</v>
      </c>
      <c r="E1607" s="4" t="str">
        <f aca="false">Def_Status_Montagem!$B$4</f>
        <v>Contratada (inclui etiqueta)</v>
      </c>
      <c r="F1607" s="7"/>
      <c r="G1607" s="8"/>
      <c r="H1607" s="7" t="str">
        <f aca="false" t="array" ref="H1607:H1607">INDEX(Def_Instancias_Equipamentos!$E$2:$E$4986, MATCH(K1607, Def_Instancias_Equipamentos!$D$2:$D$4986, 0), 1)</f>
        <v>IA-02RaBPM</v>
      </c>
      <c r="I1607" s="8" t="str">
        <f aca="false" t="array" ref="I1607:I1607">INDEX(Def_Instancias_Equipamentos!$E$2:$E$4986, MATCH(L1607, Def_Instancias_Equipamentos!$D$2:$D$4986, 0), 1)</f>
        <v>IA-02RaBPM</v>
      </c>
      <c r="J1607" s="8" t="str">
        <f aca="false">IF(H1607=I1607, "INTERNO", "EXTERNO")</f>
        <v>INTERNO</v>
      </c>
      <c r="K1607" s="9" t="str">
        <f aca="false">Def_Instancias_Equipamentos!$D$640</f>
        <v>SI-02C1:DI-BPMRFFE-2</v>
      </c>
      <c r="L1607" s="4" t="str">
        <f aca="false">Def_Instancias_Equipamentos!$D$1242</f>
        <v>SI-02C1:DI-FMCFastADC-2</v>
      </c>
      <c r="M1607" s="10" t="s">
        <v>173</v>
      </c>
      <c r="N1607" s="11" t="s">
        <v>174</v>
      </c>
      <c r="O1607" s="9" t="str">
        <f aca="false">Def_Sistemas_Conectores_Cabos!$B$7</f>
        <v>SMA 50-ohm</v>
      </c>
      <c r="P1607" s="4" t="str">
        <f aca="false">Def_Sistemas_Conectores_Cabos!$B$7</f>
        <v>SMA 50-ohm</v>
      </c>
      <c r="Q1607" s="8" t="str">
        <f aca="false">K1607&amp;"/"&amp;M1607&amp;CHAR(10)&amp;L1607&amp;"/"&amp;N1607</f>
        <v>SI-02C1:DI-BPMRFFE-2/BO_OUT
SI-02C1:DI-FMCFastADC-2/IN4</v>
      </c>
      <c r="R1607" s="18" t="n">
        <v>2</v>
      </c>
      <c r="S1607" s="18" t="n">
        <v>2</v>
      </c>
      <c r="T1607" s="15" t="str">
        <f aca="false">Def_Sistemas_Conectores_Cabos!$C$9</f>
        <v>RG316</v>
      </c>
      <c r="U1607" s="11" t="s">
        <v>169</v>
      </c>
      <c r="V1607" s="13"/>
    </row>
    <row r="1608" customFormat="false" ht="15.75" hidden="true" customHeight="true" outlineLevel="0" collapsed="false">
      <c r="A1608" s="4" t="str">
        <f aca="false">Def_Sistemas_Conectores_Cabos!$A$22</f>
        <v>BPM de elétrons</v>
      </c>
      <c r="B1608" s="5" t="str">
        <f aca="false">Datas_Entregas!$A$3</f>
        <v>BTS/Anel</v>
      </c>
      <c r="C1608" s="6" t="n">
        <f aca="false" t="array" ref="C1608:C1608">INDEX(Datas_Entregas!$B$2:$B$100, MATCH(B1608, Datas_Entregas!$A$2:$A$100, 0), 1)</f>
        <v>43296</v>
      </c>
      <c r="D1608" s="5" t="str">
        <f aca="false">Def_Status_Montagem!$A$4</f>
        <v>Comprado / Esperando entrega</v>
      </c>
      <c r="E1608" s="4" t="str">
        <f aca="false">Def_Status_Montagem!$B$4</f>
        <v>Contratada (inclui etiqueta)</v>
      </c>
      <c r="F1608" s="7"/>
      <c r="G1608" s="8"/>
      <c r="H1608" s="7" t="str">
        <f aca="false" t="array" ref="H1608:H1608">INDEX(Def_Instancias_Equipamentos!$E$2:$E$4986, MATCH(K1608, Def_Instancias_Equipamentos!$D$2:$D$4986, 0), 1)</f>
        <v>IA-02RaBPM</v>
      </c>
      <c r="I1608" s="8" t="str">
        <f aca="false" t="array" ref="I1608:I1608">INDEX(Def_Instancias_Equipamentos!$E$2:$E$4986, MATCH(L1608, Def_Instancias_Equipamentos!$D$2:$D$4986, 0), 1)</f>
        <v>IA-02RaBPM</v>
      </c>
      <c r="J1608" s="8" t="str">
        <f aca="false">IF(H1608=I1608, "INTERNO", "EXTERNO")</f>
        <v>INTERNO</v>
      </c>
      <c r="K1608" s="9" t="str">
        <f aca="false">Def_Instancias_Equipamentos!$D$640</f>
        <v>SI-02C1:DI-BPMRFFE-2</v>
      </c>
      <c r="L1608" s="4" t="str">
        <f aca="false">Def_Instancias_Equipamentos!$D$1242</f>
        <v>SI-02C1:DI-FMCFastADC-2</v>
      </c>
      <c r="M1608" s="10" t="s">
        <v>175</v>
      </c>
      <c r="N1608" s="11" t="s">
        <v>176</v>
      </c>
      <c r="O1608" s="9" t="str">
        <f aca="false">Def_Sistemas_Conectores_Cabos!$B$7</f>
        <v>SMA 50-ohm</v>
      </c>
      <c r="P1608" s="4" t="str">
        <f aca="false">Def_Sistemas_Conectores_Cabos!$B$26</f>
        <v>MMCX 50-ohm</v>
      </c>
      <c r="Q1608" s="8" t="str">
        <f aca="false">K1608&amp;"/"&amp;M1608&amp;CHAR(10)&amp;L1608&amp;"/"&amp;N1608</f>
        <v>SI-02C1:DI-BPMRFFE-2/SW_IN
SI-02C1:DI-FMCFastADC-2/TRIG</v>
      </c>
      <c r="R1608" s="18" t="n">
        <v>2</v>
      </c>
      <c r="S1608" s="18" t="n">
        <v>2</v>
      </c>
      <c r="T1608" s="15" t="str">
        <f aca="false">Def_Sistemas_Conectores_Cabos!$C$9</f>
        <v>RG316</v>
      </c>
      <c r="U1608" s="11" t="s">
        <v>169</v>
      </c>
      <c r="V1608" s="13"/>
    </row>
    <row r="1609" customFormat="false" ht="15.75" hidden="true" customHeight="true" outlineLevel="0" collapsed="false">
      <c r="A1609" s="4" t="str">
        <f aca="false">Def_Sistemas_Conectores_Cabos!$A$22</f>
        <v>BPM de elétrons</v>
      </c>
      <c r="B1609" s="5" t="str">
        <f aca="false">Datas_Entregas!$A$3</f>
        <v>BTS/Anel</v>
      </c>
      <c r="C1609" s="6" t="n">
        <f aca="false" t="array" ref="C1609:C1609">INDEX(Datas_Entregas!$B$2:$B$100, MATCH(B1609, Datas_Entregas!$A$2:$A$100, 0), 1)</f>
        <v>43296</v>
      </c>
      <c r="D1609" s="5" t="str">
        <f aca="false">Def_Status_Montagem!$A$4</f>
        <v>Comprado / Esperando entrega</v>
      </c>
      <c r="E1609" s="4" t="str">
        <f aca="false">Def_Status_Montagem!$B$4</f>
        <v>Contratada (inclui etiqueta)</v>
      </c>
      <c r="F1609" s="7"/>
      <c r="G1609" s="8"/>
      <c r="H1609" s="7" t="str">
        <f aca="false" t="array" ref="H1609:H1609">INDEX(Def_Instancias_Equipamentos!$E$2:$E$4986, MATCH(K1609, Def_Instancias_Equipamentos!$D$2:$D$4986, 0), 1)</f>
        <v>IA-02RaBPM</v>
      </c>
      <c r="I1609" s="8" t="str">
        <f aca="false" t="array" ref="I1609:I1609">INDEX(Def_Instancias_Equipamentos!$E$2:$E$4986, MATCH(L1609, Def_Instancias_Equipamentos!$D$2:$D$4986, 0), 1)</f>
        <v>IA-02RaBPM</v>
      </c>
      <c r="J1609" s="8" t="str">
        <f aca="false">IF(H1609=I1609, "INTERNO", "EXTERNO")</f>
        <v>INTERNO</v>
      </c>
      <c r="K1609" s="9" t="str">
        <f aca="false">Def_Instancias_Equipamentos!$D$641</f>
        <v>SI-02C2:DI-BPMRFFE</v>
      </c>
      <c r="L1609" s="4" t="str">
        <f aca="false">Def_Instancias_Equipamentos!$D$1243</f>
        <v>SI-02C2:DI-FMCFastADC</v>
      </c>
      <c r="M1609" s="10" t="s">
        <v>168</v>
      </c>
      <c r="N1609" s="11" t="s">
        <v>143</v>
      </c>
      <c r="O1609" s="9" t="str">
        <f aca="false">Def_Sistemas_Conectores_Cabos!$B$7</f>
        <v>SMA 50-ohm</v>
      </c>
      <c r="P1609" s="4" t="str">
        <f aca="false">Def_Sistemas_Conectores_Cabos!$B$7</f>
        <v>SMA 50-ohm</v>
      </c>
      <c r="Q1609" s="8" t="str">
        <f aca="false">K1609&amp;"/"&amp;M1609&amp;CHAR(10)&amp;L1609&amp;"/"&amp;N1609</f>
        <v>SI-02C2:DI-BPMRFFE/TO_OUT
SI-02C2:DI-FMCFastADC/IN1</v>
      </c>
      <c r="R1609" s="18" t="n">
        <v>2</v>
      </c>
      <c r="S1609" s="18" t="n">
        <v>2</v>
      </c>
      <c r="T1609" s="15" t="str">
        <f aca="false">Def_Sistemas_Conectores_Cabos!$C$9</f>
        <v>RG316</v>
      </c>
      <c r="U1609" s="11" t="s">
        <v>169</v>
      </c>
      <c r="V1609" s="13"/>
    </row>
    <row r="1610" customFormat="false" ht="15.75" hidden="true" customHeight="true" outlineLevel="0" collapsed="false">
      <c r="A1610" s="4" t="str">
        <f aca="false">Def_Sistemas_Conectores_Cabos!$A$22</f>
        <v>BPM de elétrons</v>
      </c>
      <c r="B1610" s="5" t="str">
        <f aca="false">Datas_Entregas!$A$3</f>
        <v>BTS/Anel</v>
      </c>
      <c r="C1610" s="6" t="n">
        <f aca="false" t="array" ref="C1610:C1610">INDEX(Datas_Entregas!$B$2:$B$100, MATCH(B1610, Datas_Entregas!$A$2:$A$100, 0), 1)</f>
        <v>43296</v>
      </c>
      <c r="D1610" s="5" t="str">
        <f aca="false">Def_Status_Montagem!$A$4</f>
        <v>Comprado / Esperando entrega</v>
      </c>
      <c r="E1610" s="4" t="str">
        <f aca="false">Def_Status_Montagem!$B$4</f>
        <v>Contratada (inclui etiqueta)</v>
      </c>
      <c r="F1610" s="7"/>
      <c r="G1610" s="8"/>
      <c r="H1610" s="7" t="str">
        <f aca="false" t="array" ref="H1610:H1610">INDEX(Def_Instancias_Equipamentos!$E$2:$E$4986, MATCH(K1610, Def_Instancias_Equipamentos!$D$2:$D$4986, 0), 1)</f>
        <v>IA-02RaBPM</v>
      </c>
      <c r="I1610" s="8" t="str">
        <f aca="false" t="array" ref="I1610:I1610">INDEX(Def_Instancias_Equipamentos!$E$2:$E$4986, MATCH(L1610, Def_Instancias_Equipamentos!$D$2:$D$4986, 0), 1)</f>
        <v>IA-02RaBPM</v>
      </c>
      <c r="J1610" s="8" t="str">
        <f aca="false">IF(H1610=I1610, "INTERNO", "EXTERNO")</f>
        <v>INTERNO</v>
      </c>
      <c r="K1610" s="9" t="str">
        <f aca="false">Def_Instancias_Equipamentos!$D$641</f>
        <v>SI-02C2:DI-BPMRFFE</v>
      </c>
      <c r="L1610" s="4" t="str">
        <f aca="false">Def_Instancias_Equipamentos!$D$1243</f>
        <v>SI-02C2:DI-FMCFastADC</v>
      </c>
      <c r="M1610" s="10" t="s">
        <v>170</v>
      </c>
      <c r="N1610" s="11" t="s">
        <v>145</v>
      </c>
      <c r="O1610" s="9" t="str">
        <f aca="false">Def_Sistemas_Conectores_Cabos!$B$7</f>
        <v>SMA 50-ohm</v>
      </c>
      <c r="P1610" s="4" t="str">
        <f aca="false">Def_Sistemas_Conectores_Cabos!$B$7</f>
        <v>SMA 50-ohm</v>
      </c>
      <c r="Q1610" s="8" t="str">
        <f aca="false">K1610&amp;"/"&amp;M1610&amp;CHAR(10)&amp;L1610&amp;"/"&amp;N1610</f>
        <v>SI-02C2:DI-BPMRFFE/BI_OUT
SI-02C2:DI-FMCFastADC/IN2</v>
      </c>
      <c r="R1610" s="18" t="n">
        <v>2</v>
      </c>
      <c r="S1610" s="18" t="n">
        <v>2</v>
      </c>
      <c r="T1610" s="15" t="str">
        <f aca="false">Def_Sistemas_Conectores_Cabos!$C$9</f>
        <v>RG316</v>
      </c>
      <c r="U1610" s="11" t="s">
        <v>169</v>
      </c>
      <c r="V1610" s="13"/>
    </row>
    <row r="1611" customFormat="false" ht="15.75" hidden="true" customHeight="true" outlineLevel="0" collapsed="false">
      <c r="A1611" s="4" t="str">
        <f aca="false">Def_Sistemas_Conectores_Cabos!$A$22</f>
        <v>BPM de elétrons</v>
      </c>
      <c r="B1611" s="5" t="str">
        <f aca="false">Datas_Entregas!$A$3</f>
        <v>BTS/Anel</v>
      </c>
      <c r="C1611" s="6" t="n">
        <f aca="false" t="array" ref="C1611:C1611">INDEX(Datas_Entregas!$B$2:$B$100, MATCH(B1611, Datas_Entregas!$A$2:$A$100, 0), 1)</f>
        <v>43296</v>
      </c>
      <c r="D1611" s="5" t="str">
        <f aca="false">Def_Status_Montagem!$A$4</f>
        <v>Comprado / Esperando entrega</v>
      </c>
      <c r="E1611" s="4" t="str">
        <f aca="false">Def_Status_Montagem!$B$4</f>
        <v>Contratada (inclui etiqueta)</v>
      </c>
      <c r="F1611" s="7"/>
      <c r="G1611" s="8"/>
      <c r="H1611" s="7" t="str">
        <f aca="false" t="array" ref="H1611:H1611">INDEX(Def_Instancias_Equipamentos!$E$2:$E$4986, MATCH(K1611, Def_Instancias_Equipamentos!$D$2:$D$4986, 0), 1)</f>
        <v>IA-02RaBPM</v>
      </c>
      <c r="I1611" s="8" t="str">
        <f aca="false" t="array" ref="I1611:I1611">INDEX(Def_Instancias_Equipamentos!$E$2:$E$4986, MATCH(L1611, Def_Instancias_Equipamentos!$D$2:$D$4986, 0), 1)</f>
        <v>IA-02RaBPM</v>
      </c>
      <c r="J1611" s="8" t="str">
        <f aca="false">IF(H1611=I1611, "INTERNO", "EXTERNO")</f>
        <v>INTERNO</v>
      </c>
      <c r="K1611" s="9" t="str">
        <f aca="false">Def_Instancias_Equipamentos!$D$641</f>
        <v>SI-02C2:DI-BPMRFFE</v>
      </c>
      <c r="L1611" s="4" t="str">
        <f aca="false">Def_Instancias_Equipamentos!$D$1243</f>
        <v>SI-02C2:DI-FMCFastADC</v>
      </c>
      <c r="M1611" s="10" t="s">
        <v>171</v>
      </c>
      <c r="N1611" s="11" t="s">
        <v>172</v>
      </c>
      <c r="O1611" s="9" t="str">
        <f aca="false">Def_Sistemas_Conectores_Cabos!$B$7</f>
        <v>SMA 50-ohm</v>
      </c>
      <c r="P1611" s="4" t="str">
        <f aca="false">Def_Sistemas_Conectores_Cabos!$B$7</f>
        <v>SMA 50-ohm</v>
      </c>
      <c r="Q1611" s="8" t="str">
        <f aca="false">K1611&amp;"/"&amp;M1611&amp;CHAR(10)&amp;L1611&amp;"/"&amp;N1611</f>
        <v>SI-02C2:DI-BPMRFFE/TI_OUT
SI-02C2:DI-FMCFastADC/IN3</v>
      </c>
      <c r="R1611" s="18" t="n">
        <v>2</v>
      </c>
      <c r="S1611" s="18" t="n">
        <v>2</v>
      </c>
      <c r="T1611" s="15" t="str">
        <f aca="false">Def_Sistemas_Conectores_Cabos!$C$9</f>
        <v>RG316</v>
      </c>
      <c r="U1611" s="11" t="s">
        <v>169</v>
      </c>
      <c r="V1611" s="13"/>
    </row>
    <row r="1612" customFormat="false" ht="15.75" hidden="true" customHeight="true" outlineLevel="0" collapsed="false">
      <c r="A1612" s="4" t="str">
        <f aca="false">Def_Sistemas_Conectores_Cabos!$A$22</f>
        <v>BPM de elétrons</v>
      </c>
      <c r="B1612" s="5" t="str">
        <f aca="false">Datas_Entregas!$A$3</f>
        <v>BTS/Anel</v>
      </c>
      <c r="C1612" s="6" t="n">
        <f aca="false" t="array" ref="C1612:C1612">INDEX(Datas_Entregas!$B$2:$B$100, MATCH(B1612, Datas_Entregas!$A$2:$A$100, 0), 1)</f>
        <v>43296</v>
      </c>
      <c r="D1612" s="5" t="str">
        <f aca="false">Def_Status_Montagem!$A$4</f>
        <v>Comprado / Esperando entrega</v>
      </c>
      <c r="E1612" s="4" t="str">
        <f aca="false">Def_Status_Montagem!$B$4</f>
        <v>Contratada (inclui etiqueta)</v>
      </c>
      <c r="F1612" s="7"/>
      <c r="G1612" s="8"/>
      <c r="H1612" s="7" t="str">
        <f aca="false" t="array" ref="H1612:H1612">INDEX(Def_Instancias_Equipamentos!$E$2:$E$4986, MATCH(K1612, Def_Instancias_Equipamentos!$D$2:$D$4986, 0), 1)</f>
        <v>IA-02RaBPM</v>
      </c>
      <c r="I1612" s="8" t="str">
        <f aca="false" t="array" ref="I1612:I1612">INDEX(Def_Instancias_Equipamentos!$E$2:$E$4986, MATCH(L1612, Def_Instancias_Equipamentos!$D$2:$D$4986, 0), 1)</f>
        <v>IA-02RaBPM</v>
      </c>
      <c r="J1612" s="8" t="str">
        <f aca="false">IF(H1612=I1612, "INTERNO", "EXTERNO")</f>
        <v>INTERNO</v>
      </c>
      <c r="K1612" s="9" t="str">
        <f aca="false">Def_Instancias_Equipamentos!$D$641</f>
        <v>SI-02C2:DI-BPMRFFE</v>
      </c>
      <c r="L1612" s="4" t="str">
        <f aca="false">Def_Instancias_Equipamentos!$D$1243</f>
        <v>SI-02C2:DI-FMCFastADC</v>
      </c>
      <c r="M1612" s="10" t="s">
        <v>173</v>
      </c>
      <c r="N1612" s="11" t="s">
        <v>174</v>
      </c>
      <c r="O1612" s="9" t="str">
        <f aca="false">Def_Sistemas_Conectores_Cabos!$B$7</f>
        <v>SMA 50-ohm</v>
      </c>
      <c r="P1612" s="4" t="str">
        <f aca="false">Def_Sistemas_Conectores_Cabos!$B$7</f>
        <v>SMA 50-ohm</v>
      </c>
      <c r="Q1612" s="8" t="str">
        <f aca="false">K1612&amp;"/"&amp;M1612&amp;CHAR(10)&amp;L1612&amp;"/"&amp;N1612</f>
        <v>SI-02C2:DI-BPMRFFE/BO_OUT
SI-02C2:DI-FMCFastADC/IN4</v>
      </c>
      <c r="R1612" s="18" t="n">
        <v>2</v>
      </c>
      <c r="S1612" s="18" t="n">
        <v>2</v>
      </c>
      <c r="T1612" s="15" t="str">
        <f aca="false">Def_Sistemas_Conectores_Cabos!$C$9</f>
        <v>RG316</v>
      </c>
      <c r="U1612" s="11" t="s">
        <v>169</v>
      </c>
      <c r="V1612" s="13"/>
    </row>
    <row r="1613" customFormat="false" ht="15.75" hidden="true" customHeight="true" outlineLevel="0" collapsed="false">
      <c r="A1613" s="4" t="str">
        <f aca="false">Def_Sistemas_Conectores_Cabos!$A$22</f>
        <v>BPM de elétrons</v>
      </c>
      <c r="B1613" s="5" t="str">
        <f aca="false">Datas_Entregas!$A$3</f>
        <v>BTS/Anel</v>
      </c>
      <c r="C1613" s="6" t="n">
        <f aca="false" t="array" ref="C1613:C1613">INDEX(Datas_Entregas!$B$2:$B$100, MATCH(B1613, Datas_Entregas!$A$2:$A$100, 0), 1)</f>
        <v>43296</v>
      </c>
      <c r="D1613" s="5" t="str">
        <f aca="false">Def_Status_Montagem!$A$4</f>
        <v>Comprado / Esperando entrega</v>
      </c>
      <c r="E1613" s="4" t="str">
        <f aca="false">Def_Status_Montagem!$B$4</f>
        <v>Contratada (inclui etiqueta)</v>
      </c>
      <c r="F1613" s="7"/>
      <c r="G1613" s="8"/>
      <c r="H1613" s="7" t="str">
        <f aca="false" t="array" ref="H1613:H1613">INDEX(Def_Instancias_Equipamentos!$E$2:$E$4986, MATCH(K1613, Def_Instancias_Equipamentos!$D$2:$D$4986, 0), 1)</f>
        <v>IA-02RaBPM</v>
      </c>
      <c r="I1613" s="8" t="str">
        <f aca="false" t="array" ref="I1613:I1613">INDEX(Def_Instancias_Equipamentos!$E$2:$E$4986, MATCH(L1613, Def_Instancias_Equipamentos!$D$2:$D$4986, 0), 1)</f>
        <v>IA-02RaBPM</v>
      </c>
      <c r="J1613" s="8" t="str">
        <f aca="false">IF(H1613=I1613, "INTERNO", "EXTERNO")</f>
        <v>INTERNO</v>
      </c>
      <c r="K1613" s="9" t="str">
        <f aca="false">Def_Instancias_Equipamentos!$D$641</f>
        <v>SI-02C2:DI-BPMRFFE</v>
      </c>
      <c r="L1613" s="4" t="str">
        <f aca="false">Def_Instancias_Equipamentos!$D$1243</f>
        <v>SI-02C2:DI-FMCFastADC</v>
      </c>
      <c r="M1613" s="10" t="s">
        <v>175</v>
      </c>
      <c r="N1613" s="11" t="s">
        <v>176</v>
      </c>
      <c r="O1613" s="9" t="str">
        <f aca="false">Def_Sistemas_Conectores_Cabos!$B$7</f>
        <v>SMA 50-ohm</v>
      </c>
      <c r="P1613" s="4" t="str">
        <f aca="false">Def_Sistemas_Conectores_Cabos!$B$26</f>
        <v>MMCX 50-ohm</v>
      </c>
      <c r="Q1613" s="8" t="str">
        <f aca="false">K1613&amp;"/"&amp;M1613&amp;CHAR(10)&amp;L1613&amp;"/"&amp;N1613</f>
        <v>SI-02C2:DI-BPMRFFE/SW_IN
SI-02C2:DI-FMCFastADC/TRIG</v>
      </c>
      <c r="R1613" s="18" t="n">
        <v>2</v>
      </c>
      <c r="S1613" s="18" t="n">
        <v>2</v>
      </c>
      <c r="T1613" s="15" t="str">
        <f aca="false">Def_Sistemas_Conectores_Cabos!$C$9</f>
        <v>RG316</v>
      </c>
      <c r="U1613" s="11" t="s">
        <v>169</v>
      </c>
      <c r="V1613" s="13"/>
    </row>
    <row r="1614" customFormat="false" ht="15.75" hidden="true" customHeight="true" outlineLevel="0" collapsed="false">
      <c r="A1614" s="4" t="str">
        <f aca="false">Def_Sistemas_Conectores_Cabos!$A$22</f>
        <v>BPM de elétrons</v>
      </c>
      <c r="B1614" s="5" t="str">
        <f aca="false">Datas_Entregas!$A$3</f>
        <v>BTS/Anel</v>
      </c>
      <c r="C1614" s="6" t="n">
        <f aca="false" t="array" ref="C1614:C1614">INDEX(Datas_Entregas!$B$2:$B$100, MATCH(B1614, Datas_Entregas!$A$2:$A$100, 0), 1)</f>
        <v>43296</v>
      </c>
      <c r="D1614" s="5" t="str">
        <f aca="false">Def_Status_Montagem!$A$4</f>
        <v>Comprado / Esperando entrega</v>
      </c>
      <c r="E1614" s="4" t="str">
        <f aca="false">Def_Status_Montagem!$B$4</f>
        <v>Contratada (inclui etiqueta)</v>
      </c>
      <c r="F1614" s="7"/>
      <c r="G1614" s="8"/>
      <c r="H1614" s="7" t="str">
        <f aca="false" t="array" ref="H1614:H1614">INDEX(Def_Instancias_Equipamentos!$E$2:$E$4986, MATCH(K1614, Def_Instancias_Equipamentos!$D$2:$D$4986, 0), 1)</f>
        <v>IA-02RaBPM</v>
      </c>
      <c r="I1614" s="8" t="str">
        <f aca="false" t="array" ref="I1614:I1614">INDEX(Def_Instancias_Equipamentos!$E$2:$E$4986, MATCH(L1614, Def_Instancias_Equipamentos!$D$2:$D$4986, 0), 1)</f>
        <v>IA-02RaBPM</v>
      </c>
      <c r="J1614" s="8" t="str">
        <f aca="false">IF(H1614=I1614, "INTERNO", "EXTERNO")</f>
        <v>INTERNO</v>
      </c>
      <c r="K1614" s="9" t="str">
        <f aca="false">Def_Instancias_Equipamentos!$D$642</f>
        <v>SI-02C3:DI-BPMRFFE-1</v>
      </c>
      <c r="L1614" s="4" t="str">
        <f aca="false">Def_Instancias_Equipamentos!$D$1244</f>
        <v>SI-02C3:DI-FMCFastADC-1</v>
      </c>
      <c r="M1614" s="10" t="s">
        <v>168</v>
      </c>
      <c r="N1614" s="11" t="s">
        <v>143</v>
      </c>
      <c r="O1614" s="9" t="str">
        <f aca="false">Def_Sistemas_Conectores_Cabos!$B$7</f>
        <v>SMA 50-ohm</v>
      </c>
      <c r="P1614" s="4" t="str">
        <f aca="false">Def_Sistemas_Conectores_Cabos!$B$7</f>
        <v>SMA 50-ohm</v>
      </c>
      <c r="Q1614" s="8" t="str">
        <f aca="false">K1614&amp;"/"&amp;M1614&amp;CHAR(10)&amp;L1614&amp;"/"&amp;N1614</f>
        <v>SI-02C3:DI-BPMRFFE-1/TO_OUT
SI-02C3:DI-FMCFastADC-1/IN1</v>
      </c>
      <c r="R1614" s="18" t="n">
        <v>2</v>
      </c>
      <c r="S1614" s="18" t="n">
        <v>2</v>
      </c>
      <c r="T1614" s="15" t="str">
        <f aca="false">Def_Sistemas_Conectores_Cabos!$C$9</f>
        <v>RG316</v>
      </c>
      <c r="U1614" s="11" t="s">
        <v>169</v>
      </c>
      <c r="V1614" s="13"/>
    </row>
    <row r="1615" customFormat="false" ht="15.75" hidden="true" customHeight="true" outlineLevel="0" collapsed="false">
      <c r="A1615" s="4" t="str">
        <f aca="false">Def_Sistemas_Conectores_Cabos!$A$22</f>
        <v>BPM de elétrons</v>
      </c>
      <c r="B1615" s="5" t="str">
        <f aca="false">Datas_Entregas!$A$3</f>
        <v>BTS/Anel</v>
      </c>
      <c r="C1615" s="6" t="n">
        <f aca="false" t="array" ref="C1615:C1615">INDEX(Datas_Entregas!$B$2:$B$100, MATCH(B1615, Datas_Entregas!$A$2:$A$100, 0), 1)</f>
        <v>43296</v>
      </c>
      <c r="D1615" s="5" t="str">
        <f aca="false">Def_Status_Montagem!$A$4</f>
        <v>Comprado / Esperando entrega</v>
      </c>
      <c r="E1615" s="4" t="str">
        <f aca="false">Def_Status_Montagem!$B$4</f>
        <v>Contratada (inclui etiqueta)</v>
      </c>
      <c r="F1615" s="7"/>
      <c r="G1615" s="8"/>
      <c r="H1615" s="7" t="str">
        <f aca="false" t="array" ref="H1615:H1615">INDEX(Def_Instancias_Equipamentos!$E$2:$E$4986, MATCH(K1615, Def_Instancias_Equipamentos!$D$2:$D$4986, 0), 1)</f>
        <v>IA-02RaBPM</v>
      </c>
      <c r="I1615" s="8" t="str">
        <f aca="false" t="array" ref="I1615:I1615">INDEX(Def_Instancias_Equipamentos!$E$2:$E$4986, MATCH(L1615, Def_Instancias_Equipamentos!$D$2:$D$4986, 0), 1)</f>
        <v>IA-02RaBPM</v>
      </c>
      <c r="J1615" s="8" t="str">
        <f aca="false">IF(H1615=I1615, "INTERNO", "EXTERNO")</f>
        <v>INTERNO</v>
      </c>
      <c r="K1615" s="9" t="str">
        <f aca="false">Def_Instancias_Equipamentos!$D$642</f>
        <v>SI-02C3:DI-BPMRFFE-1</v>
      </c>
      <c r="L1615" s="4" t="str">
        <f aca="false">Def_Instancias_Equipamentos!$D$1244</f>
        <v>SI-02C3:DI-FMCFastADC-1</v>
      </c>
      <c r="M1615" s="10" t="s">
        <v>170</v>
      </c>
      <c r="N1615" s="11" t="s">
        <v>145</v>
      </c>
      <c r="O1615" s="9" t="str">
        <f aca="false">Def_Sistemas_Conectores_Cabos!$B$7</f>
        <v>SMA 50-ohm</v>
      </c>
      <c r="P1615" s="4" t="str">
        <f aca="false">Def_Sistemas_Conectores_Cabos!$B$7</f>
        <v>SMA 50-ohm</v>
      </c>
      <c r="Q1615" s="8" t="str">
        <f aca="false">K1615&amp;"/"&amp;M1615&amp;CHAR(10)&amp;L1615&amp;"/"&amp;N1615</f>
        <v>SI-02C3:DI-BPMRFFE-1/BI_OUT
SI-02C3:DI-FMCFastADC-1/IN2</v>
      </c>
      <c r="R1615" s="18" t="n">
        <v>2</v>
      </c>
      <c r="S1615" s="18" t="n">
        <v>2</v>
      </c>
      <c r="T1615" s="15" t="str">
        <f aca="false">Def_Sistemas_Conectores_Cabos!$C$9</f>
        <v>RG316</v>
      </c>
      <c r="U1615" s="11" t="s">
        <v>169</v>
      </c>
      <c r="V1615" s="13"/>
    </row>
    <row r="1616" customFormat="false" ht="15.75" hidden="true" customHeight="true" outlineLevel="0" collapsed="false">
      <c r="A1616" s="4" t="str">
        <f aca="false">Def_Sistemas_Conectores_Cabos!$A$22</f>
        <v>BPM de elétrons</v>
      </c>
      <c r="B1616" s="5" t="str">
        <f aca="false">Datas_Entregas!$A$3</f>
        <v>BTS/Anel</v>
      </c>
      <c r="C1616" s="6" t="n">
        <f aca="false" t="array" ref="C1616:C1616">INDEX(Datas_Entregas!$B$2:$B$100, MATCH(B1616, Datas_Entregas!$A$2:$A$100, 0), 1)</f>
        <v>43296</v>
      </c>
      <c r="D1616" s="5" t="str">
        <f aca="false">Def_Status_Montagem!$A$4</f>
        <v>Comprado / Esperando entrega</v>
      </c>
      <c r="E1616" s="4" t="str">
        <f aca="false">Def_Status_Montagem!$B$4</f>
        <v>Contratada (inclui etiqueta)</v>
      </c>
      <c r="F1616" s="7"/>
      <c r="G1616" s="8"/>
      <c r="H1616" s="7" t="str">
        <f aca="false" t="array" ref="H1616:H1616">INDEX(Def_Instancias_Equipamentos!$E$2:$E$4986, MATCH(K1616, Def_Instancias_Equipamentos!$D$2:$D$4986, 0), 1)</f>
        <v>IA-02RaBPM</v>
      </c>
      <c r="I1616" s="8" t="str">
        <f aca="false" t="array" ref="I1616:I1616">INDEX(Def_Instancias_Equipamentos!$E$2:$E$4986, MATCH(L1616, Def_Instancias_Equipamentos!$D$2:$D$4986, 0), 1)</f>
        <v>IA-02RaBPM</v>
      </c>
      <c r="J1616" s="8" t="str">
        <f aca="false">IF(H1616=I1616, "INTERNO", "EXTERNO")</f>
        <v>INTERNO</v>
      </c>
      <c r="K1616" s="9" t="str">
        <f aca="false">Def_Instancias_Equipamentos!$D$642</f>
        <v>SI-02C3:DI-BPMRFFE-1</v>
      </c>
      <c r="L1616" s="4" t="str">
        <f aca="false">Def_Instancias_Equipamentos!$D$1244</f>
        <v>SI-02C3:DI-FMCFastADC-1</v>
      </c>
      <c r="M1616" s="10" t="s">
        <v>171</v>
      </c>
      <c r="N1616" s="11" t="s">
        <v>172</v>
      </c>
      <c r="O1616" s="9" t="str">
        <f aca="false">Def_Sistemas_Conectores_Cabos!$B$7</f>
        <v>SMA 50-ohm</v>
      </c>
      <c r="P1616" s="4" t="str">
        <f aca="false">Def_Sistemas_Conectores_Cabos!$B$7</f>
        <v>SMA 50-ohm</v>
      </c>
      <c r="Q1616" s="8" t="str">
        <f aca="false">K1616&amp;"/"&amp;M1616&amp;CHAR(10)&amp;L1616&amp;"/"&amp;N1616</f>
        <v>SI-02C3:DI-BPMRFFE-1/TI_OUT
SI-02C3:DI-FMCFastADC-1/IN3</v>
      </c>
      <c r="R1616" s="18" t="n">
        <v>2</v>
      </c>
      <c r="S1616" s="18" t="n">
        <v>2</v>
      </c>
      <c r="T1616" s="15" t="str">
        <f aca="false">Def_Sistemas_Conectores_Cabos!$C$9</f>
        <v>RG316</v>
      </c>
      <c r="U1616" s="11" t="s">
        <v>169</v>
      </c>
      <c r="V1616" s="13"/>
    </row>
    <row r="1617" customFormat="false" ht="15.75" hidden="true" customHeight="true" outlineLevel="0" collapsed="false">
      <c r="A1617" s="4" t="str">
        <f aca="false">Def_Sistemas_Conectores_Cabos!$A$22</f>
        <v>BPM de elétrons</v>
      </c>
      <c r="B1617" s="5" t="str">
        <f aca="false">Datas_Entregas!$A$3</f>
        <v>BTS/Anel</v>
      </c>
      <c r="C1617" s="6" t="n">
        <f aca="false" t="array" ref="C1617:C1617">INDEX(Datas_Entregas!$B$2:$B$100, MATCH(B1617, Datas_Entregas!$A$2:$A$100, 0), 1)</f>
        <v>43296</v>
      </c>
      <c r="D1617" s="5" t="str">
        <f aca="false">Def_Status_Montagem!$A$4</f>
        <v>Comprado / Esperando entrega</v>
      </c>
      <c r="E1617" s="4" t="str">
        <f aca="false">Def_Status_Montagem!$B$4</f>
        <v>Contratada (inclui etiqueta)</v>
      </c>
      <c r="F1617" s="7"/>
      <c r="G1617" s="8"/>
      <c r="H1617" s="7" t="str">
        <f aca="false" t="array" ref="H1617:H1617">INDEX(Def_Instancias_Equipamentos!$E$2:$E$4986, MATCH(K1617, Def_Instancias_Equipamentos!$D$2:$D$4986, 0), 1)</f>
        <v>IA-02RaBPM</v>
      </c>
      <c r="I1617" s="8" t="str">
        <f aca="false" t="array" ref="I1617:I1617">INDEX(Def_Instancias_Equipamentos!$E$2:$E$4986, MATCH(L1617, Def_Instancias_Equipamentos!$D$2:$D$4986, 0), 1)</f>
        <v>IA-02RaBPM</v>
      </c>
      <c r="J1617" s="8" t="str">
        <f aca="false">IF(H1617=I1617, "INTERNO", "EXTERNO")</f>
        <v>INTERNO</v>
      </c>
      <c r="K1617" s="9" t="str">
        <f aca="false">Def_Instancias_Equipamentos!$D$642</f>
        <v>SI-02C3:DI-BPMRFFE-1</v>
      </c>
      <c r="L1617" s="4" t="str">
        <f aca="false">Def_Instancias_Equipamentos!$D$1244</f>
        <v>SI-02C3:DI-FMCFastADC-1</v>
      </c>
      <c r="M1617" s="10" t="s">
        <v>173</v>
      </c>
      <c r="N1617" s="11" t="s">
        <v>174</v>
      </c>
      <c r="O1617" s="9" t="str">
        <f aca="false">Def_Sistemas_Conectores_Cabos!$B$7</f>
        <v>SMA 50-ohm</v>
      </c>
      <c r="P1617" s="4" t="str">
        <f aca="false">Def_Sistemas_Conectores_Cabos!$B$7</f>
        <v>SMA 50-ohm</v>
      </c>
      <c r="Q1617" s="8" t="str">
        <f aca="false">K1617&amp;"/"&amp;M1617&amp;CHAR(10)&amp;L1617&amp;"/"&amp;N1617</f>
        <v>SI-02C3:DI-BPMRFFE-1/BO_OUT
SI-02C3:DI-FMCFastADC-1/IN4</v>
      </c>
      <c r="R1617" s="18" t="n">
        <v>2</v>
      </c>
      <c r="S1617" s="18" t="n">
        <v>2</v>
      </c>
      <c r="T1617" s="15" t="str">
        <f aca="false">Def_Sistemas_Conectores_Cabos!$C$9</f>
        <v>RG316</v>
      </c>
      <c r="U1617" s="11" t="s">
        <v>169</v>
      </c>
      <c r="V1617" s="13"/>
    </row>
    <row r="1618" customFormat="false" ht="15.75" hidden="true" customHeight="true" outlineLevel="0" collapsed="false">
      <c r="A1618" s="4" t="str">
        <f aca="false">Def_Sistemas_Conectores_Cabos!$A$22</f>
        <v>BPM de elétrons</v>
      </c>
      <c r="B1618" s="5" t="str">
        <f aca="false">Datas_Entregas!$A$3</f>
        <v>BTS/Anel</v>
      </c>
      <c r="C1618" s="6" t="n">
        <f aca="false" t="array" ref="C1618:C1618">INDEX(Datas_Entregas!$B$2:$B$100, MATCH(B1618, Datas_Entregas!$A$2:$A$100, 0), 1)</f>
        <v>43296</v>
      </c>
      <c r="D1618" s="5" t="str">
        <f aca="false">Def_Status_Montagem!$A$4</f>
        <v>Comprado / Esperando entrega</v>
      </c>
      <c r="E1618" s="4" t="str">
        <f aca="false">Def_Status_Montagem!$B$4</f>
        <v>Contratada (inclui etiqueta)</v>
      </c>
      <c r="F1618" s="7"/>
      <c r="G1618" s="8"/>
      <c r="H1618" s="7" t="str">
        <f aca="false" t="array" ref="H1618:H1618">INDEX(Def_Instancias_Equipamentos!$E$2:$E$4986, MATCH(K1618, Def_Instancias_Equipamentos!$D$2:$D$4986, 0), 1)</f>
        <v>IA-02RaBPM</v>
      </c>
      <c r="I1618" s="8" t="str">
        <f aca="false" t="array" ref="I1618:I1618">INDEX(Def_Instancias_Equipamentos!$E$2:$E$4986, MATCH(L1618, Def_Instancias_Equipamentos!$D$2:$D$4986, 0), 1)</f>
        <v>IA-02RaBPM</v>
      </c>
      <c r="J1618" s="8" t="str">
        <f aca="false">IF(H1618=I1618, "INTERNO", "EXTERNO")</f>
        <v>INTERNO</v>
      </c>
      <c r="K1618" s="9" t="str">
        <f aca="false">Def_Instancias_Equipamentos!$D$642</f>
        <v>SI-02C3:DI-BPMRFFE-1</v>
      </c>
      <c r="L1618" s="4" t="str">
        <f aca="false">Def_Instancias_Equipamentos!$D$1244</f>
        <v>SI-02C3:DI-FMCFastADC-1</v>
      </c>
      <c r="M1618" s="10" t="s">
        <v>175</v>
      </c>
      <c r="N1618" s="11" t="s">
        <v>176</v>
      </c>
      <c r="O1618" s="9" t="str">
        <f aca="false">Def_Sistemas_Conectores_Cabos!$B$7</f>
        <v>SMA 50-ohm</v>
      </c>
      <c r="P1618" s="4" t="str">
        <f aca="false">Def_Sistemas_Conectores_Cabos!$B$26</f>
        <v>MMCX 50-ohm</v>
      </c>
      <c r="Q1618" s="8" t="str">
        <f aca="false">K1618&amp;"/"&amp;M1618&amp;CHAR(10)&amp;L1618&amp;"/"&amp;N1618</f>
        <v>SI-02C3:DI-BPMRFFE-1/SW_IN
SI-02C3:DI-FMCFastADC-1/TRIG</v>
      </c>
      <c r="R1618" s="18" t="n">
        <v>2</v>
      </c>
      <c r="S1618" s="18" t="n">
        <v>2</v>
      </c>
      <c r="T1618" s="15" t="str">
        <f aca="false">Def_Sistemas_Conectores_Cabos!$C$9</f>
        <v>RG316</v>
      </c>
      <c r="U1618" s="11" t="s">
        <v>169</v>
      </c>
      <c r="V1618" s="13"/>
    </row>
    <row r="1619" customFormat="false" ht="15.75" hidden="true" customHeight="true" outlineLevel="0" collapsed="false">
      <c r="A1619" s="4" t="str">
        <f aca="false">Def_Sistemas_Conectores_Cabos!$A$22</f>
        <v>BPM de elétrons</v>
      </c>
      <c r="B1619" s="5" t="str">
        <f aca="false">Datas_Entregas!$A$3</f>
        <v>BTS/Anel</v>
      </c>
      <c r="C1619" s="6" t="n">
        <f aca="false" t="array" ref="C1619:C1619">INDEX(Datas_Entregas!$B$2:$B$100, MATCH(B1619, Datas_Entregas!$A$2:$A$100, 0), 1)</f>
        <v>43296</v>
      </c>
      <c r="D1619" s="5" t="str">
        <f aca="false">Def_Status_Montagem!$A$4</f>
        <v>Comprado / Esperando entrega</v>
      </c>
      <c r="E1619" s="4" t="str">
        <f aca="false">Def_Status_Montagem!$B$4</f>
        <v>Contratada (inclui etiqueta)</v>
      </c>
      <c r="F1619" s="7"/>
      <c r="G1619" s="8"/>
      <c r="H1619" s="7" t="str">
        <f aca="false" t="array" ref="H1619:H1619">INDEX(Def_Instancias_Equipamentos!$E$2:$E$4986, MATCH(K1619, Def_Instancias_Equipamentos!$D$2:$D$4986, 0), 1)</f>
        <v>IA-02RaBPM</v>
      </c>
      <c r="I1619" s="8" t="str">
        <f aca="false" t="array" ref="I1619:I1619">INDEX(Def_Instancias_Equipamentos!$E$2:$E$4986, MATCH(L1619, Def_Instancias_Equipamentos!$D$2:$D$4986, 0), 1)</f>
        <v>IA-02RaBPM</v>
      </c>
      <c r="J1619" s="8" t="str">
        <f aca="false">IF(H1619=I1619, "INTERNO", "EXTERNO")</f>
        <v>INTERNO</v>
      </c>
      <c r="K1619" s="9" t="str">
        <f aca="false">Def_Instancias_Equipamentos!$D$643</f>
        <v>SI-02C3:DI-BPMRFFE-2</v>
      </c>
      <c r="L1619" s="4" t="str">
        <f aca="false">Def_Instancias_Equipamentos!$D$1245</f>
        <v>SI-02C3:DI-FMCFastADC-2</v>
      </c>
      <c r="M1619" s="10" t="s">
        <v>168</v>
      </c>
      <c r="N1619" s="11" t="s">
        <v>143</v>
      </c>
      <c r="O1619" s="9" t="str">
        <f aca="false">Def_Sistemas_Conectores_Cabos!$B$7</f>
        <v>SMA 50-ohm</v>
      </c>
      <c r="P1619" s="4" t="str">
        <f aca="false">Def_Sistemas_Conectores_Cabos!$B$7</f>
        <v>SMA 50-ohm</v>
      </c>
      <c r="Q1619" s="8" t="str">
        <f aca="false">K1619&amp;"/"&amp;M1619&amp;CHAR(10)&amp;L1619&amp;"/"&amp;N1619</f>
        <v>SI-02C3:DI-BPMRFFE-2/TO_OUT
SI-02C3:DI-FMCFastADC-2/IN1</v>
      </c>
      <c r="R1619" s="18" t="n">
        <v>2</v>
      </c>
      <c r="S1619" s="18" t="n">
        <v>2</v>
      </c>
      <c r="T1619" s="15" t="str">
        <f aca="false">Def_Sistemas_Conectores_Cabos!$C$9</f>
        <v>RG316</v>
      </c>
      <c r="U1619" s="11" t="s">
        <v>169</v>
      </c>
      <c r="V1619" s="13"/>
    </row>
    <row r="1620" customFormat="false" ht="15.75" hidden="true" customHeight="true" outlineLevel="0" collapsed="false">
      <c r="A1620" s="4" t="str">
        <f aca="false">Def_Sistemas_Conectores_Cabos!$A$22</f>
        <v>BPM de elétrons</v>
      </c>
      <c r="B1620" s="5" t="str">
        <f aca="false">Datas_Entregas!$A$3</f>
        <v>BTS/Anel</v>
      </c>
      <c r="C1620" s="6" t="n">
        <f aca="false" t="array" ref="C1620:C1620">INDEX(Datas_Entregas!$B$2:$B$100, MATCH(B1620, Datas_Entregas!$A$2:$A$100, 0), 1)</f>
        <v>43296</v>
      </c>
      <c r="D1620" s="5" t="str">
        <f aca="false">Def_Status_Montagem!$A$4</f>
        <v>Comprado / Esperando entrega</v>
      </c>
      <c r="E1620" s="4" t="str">
        <f aca="false">Def_Status_Montagem!$B$4</f>
        <v>Contratada (inclui etiqueta)</v>
      </c>
      <c r="F1620" s="7"/>
      <c r="G1620" s="8"/>
      <c r="H1620" s="7" t="str">
        <f aca="false" t="array" ref="H1620:H1620">INDEX(Def_Instancias_Equipamentos!$E$2:$E$4986, MATCH(K1620, Def_Instancias_Equipamentos!$D$2:$D$4986, 0), 1)</f>
        <v>IA-02RaBPM</v>
      </c>
      <c r="I1620" s="8" t="str">
        <f aca="false" t="array" ref="I1620:I1620">INDEX(Def_Instancias_Equipamentos!$E$2:$E$4986, MATCH(L1620, Def_Instancias_Equipamentos!$D$2:$D$4986, 0), 1)</f>
        <v>IA-02RaBPM</v>
      </c>
      <c r="J1620" s="8" t="str">
        <f aca="false">IF(H1620=I1620, "INTERNO", "EXTERNO")</f>
        <v>INTERNO</v>
      </c>
      <c r="K1620" s="9" t="str">
        <f aca="false">Def_Instancias_Equipamentos!$D$643</f>
        <v>SI-02C3:DI-BPMRFFE-2</v>
      </c>
      <c r="L1620" s="4" t="str">
        <f aca="false">Def_Instancias_Equipamentos!$D$1245</f>
        <v>SI-02C3:DI-FMCFastADC-2</v>
      </c>
      <c r="M1620" s="10" t="s">
        <v>170</v>
      </c>
      <c r="N1620" s="11" t="s">
        <v>145</v>
      </c>
      <c r="O1620" s="9" t="str">
        <f aca="false">Def_Sistemas_Conectores_Cabos!$B$7</f>
        <v>SMA 50-ohm</v>
      </c>
      <c r="P1620" s="4" t="str">
        <f aca="false">Def_Sistemas_Conectores_Cabos!$B$7</f>
        <v>SMA 50-ohm</v>
      </c>
      <c r="Q1620" s="8" t="str">
        <f aca="false">K1620&amp;"/"&amp;M1620&amp;CHAR(10)&amp;L1620&amp;"/"&amp;N1620</f>
        <v>SI-02C3:DI-BPMRFFE-2/BI_OUT
SI-02C3:DI-FMCFastADC-2/IN2</v>
      </c>
      <c r="R1620" s="18" t="n">
        <v>2</v>
      </c>
      <c r="S1620" s="18" t="n">
        <v>2</v>
      </c>
      <c r="T1620" s="15" t="str">
        <f aca="false">Def_Sistemas_Conectores_Cabos!$C$9</f>
        <v>RG316</v>
      </c>
      <c r="U1620" s="11" t="s">
        <v>169</v>
      </c>
      <c r="V1620" s="13"/>
    </row>
    <row r="1621" customFormat="false" ht="15.75" hidden="true" customHeight="true" outlineLevel="0" collapsed="false">
      <c r="A1621" s="4" t="str">
        <f aca="false">Def_Sistemas_Conectores_Cabos!$A$22</f>
        <v>BPM de elétrons</v>
      </c>
      <c r="B1621" s="5" t="str">
        <f aca="false">Datas_Entregas!$A$3</f>
        <v>BTS/Anel</v>
      </c>
      <c r="C1621" s="6" t="n">
        <f aca="false" t="array" ref="C1621:C1621">INDEX(Datas_Entregas!$B$2:$B$100, MATCH(B1621, Datas_Entregas!$A$2:$A$100, 0), 1)</f>
        <v>43296</v>
      </c>
      <c r="D1621" s="5" t="str">
        <f aca="false">Def_Status_Montagem!$A$4</f>
        <v>Comprado / Esperando entrega</v>
      </c>
      <c r="E1621" s="4" t="str">
        <f aca="false">Def_Status_Montagem!$B$4</f>
        <v>Contratada (inclui etiqueta)</v>
      </c>
      <c r="F1621" s="7"/>
      <c r="G1621" s="8"/>
      <c r="H1621" s="7" t="str">
        <f aca="false" t="array" ref="H1621:H1621">INDEX(Def_Instancias_Equipamentos!$E$2:$E$4986, MATCH(K1621, Def_Instancias_Equipamentos!$D$2:$D$4986, 0), 1)</f>
        <v>IA-02RaBPM</v>
      </c>
      <c r="I1621" s="8" t="str">
        <f aca="false" t="array" ref="I1621:I1621">INDEX(Def_Instancias_Equipamentos!$E$2:$E$4986, MATCH(L1621, Def_Instancias_Equipamentos!$D$2:$D$4986, 0), 1)</f>
        <v>IA-02RaBPM</v>
      </c>
      <c r="J1621" s="8" t="str">
        <f aca="false">IF(H1621=I1621, "INTERNO", "EXTERNO")</f>
        <v>INTERNO</v>
      </c>
      <c r="K1621" s="9" t="str">
        <f aca="false">Def_Instancias_Equipamentos!$D$643</f>
        <v>SI-02C3:DI-BPMRFFE-2</v>
      </c>
      <c r="L1621" s="4" t="str">
        <f aca="false">Def_Instancias_Equipamentos!$D$1245</f>
        <v>SI-02C3:DI-FMCFastADC-2</v>
      </c>
      <c r="M1621" s="10" t="s">
        <v>171</v>
      </c>
      <c r="N1621" s="11" t="s">
        <v>172</v>
      </c>
      <c r="O1621" s="9" t="str">
        <f aca="false">Def_Sistemas_Conectores_Cabos!$B$7</f>
        <v>SMA 50-ohm</v>
      </c>
      <c r="P1621" s="4" t="str">
        <f aca="false">Def_Sistemas_Conectores_Cabos!$B$7</f>
        <v>SMA 50-ohm</v>
      </c>
      <c r="Q1621" s="8" t="str">
        <f aca="false">K1621&amp;"/"&amp;M1621&amp;CHAR(10)&amp;L1621&amp;"/"&amp;N1621</f>
        <v>SI-02C3:DI-BPMRFFE-2/TI_OUT
SI-02C3:DI-FMCFastADC-2/IN3</v>
      </c>
      <c r="R1621" s="18" t="n">
        <v>2</v>
      </c>
      <c r="S1621" s="18" t="n">
        <v>2</v>
      </c>
      <c r="T1621" s="15" t="str">
        <f aca="false">Def_Sistemas_Conectores_Cabos!$C$9</f>
        <v>RG316</v>
      </c>
      <c r="U1621" s="11" t="s">
        <v>169</v>
      </c>
      <c r="V1621" s="13"/>
    </row>
    <row r="1622" customFormat="false" ht="15.75" hidden="true" customHeight="true" outlineLevel="0" collapsed="false">
      <c r="A1622" s="4" t="str">
        <f aca="false">Def_Sistemas_Conectores_Cabos!$A$22</f>
        <v>BPM de elétrons</v>
      </c>
      <c r="B1622" s="5" t="str">
        <f aca="false">Datas_Entregas!$A$3</f>
        <v>BTS/Anel</v>
      </c>
      <c r="C1622" s="6" t="n">
        <f aca="false" t="array" ref="C1622:C1622">INDEX(Datas_Entregas!$B$2:$B$100, MATCH(B1622, Datas_Entregas!$A$2:$A$100, 0), 1)</f>
        <v>43296</v>
      </c>
      <c r="D1622" s="5" t="str">
        <f aca="false">Def_Status_Montagem!$A$4</f>
        <v>Comprado / Esperando entrega</v>
      </c>
      <c r="E1622" s="4" t="str">
        <f aca="false">Def_Status_Montagem!$B$4</f>
        <v>Contratada (inclui etiqueta)</v>
      </c>
      <c r="F1622" s="7"/>
      <c r="G1622" s="8"/>
      <c r="H1622" s="7" t="str">
        <f aca="false" t="array" ref="H1622:H1622">INDEX(Def_Instancias_Equipamentos!$E$2:$E$4986, MATCH(K1622, Def_Instancias_Equipamentos!$D$2:$D$4986, 0), 1)</f>
        <v>IA-02RaBPM</v>
      </c>
      <c r="I1622" s="8" t="str">
        <f aca="false" t="array" ref="I1622:I1622">INDEX(Def_Instancias_Equipamentos!$E$2:$E$4986, MATCH(L1622, Def_Instancias_Equipamentos!$D$2:$D$4986, 0), 1)</f>
        <v>IA-02RaBPM</v>
      </c>
      <c r="J1622" s="8" t="str">
        <f aca="false">IF(H1622=I1622, "INTERNO", "EXTERNO")</f>
        <v>INTERNO</v>
      </c>
      <c r="K1622" s="9" t="str">
        <f aca="false">Def_Instancias_Equipamentos!$D$643</f>
        <v>SI-02C3:DI-BPMRFFE-2</v>
      </c>
      <c r="L1622" s="4" t="str">
        <f aca="false">Def_Instancias_Equipamentos!$D$1245</f>
        <v>SI-02C3:DI-FMCFastADC-2</v>
      </c>
      <c r="M1622" s="10" t="s">
        <v>173</v>
      </c>
      <c r="N1622" s="11" t="s">
        <v>174</v>
      </c>
      <c r="O1622" s="9" t="str">
        <f aca="false">Def_Sistemas_Conectores_Cabos!$B$7</f>
        <v>SMA 50-ohm</v>
      </c>
      <c r="P1622" s="4" t="str">
        <f aca="false">Def_Sistemas_Conectores_Cabos!$B$7</f>
        <v>SMA 50-ohm</v>
      </c>
      <c r="Q1622" s="8" t="str">
        <f aca="false">K1622&amp;"/"&amp;M1622&amp;CHAR(10)&amp;L1622&amp;"/"&amp;N1622</f>
        <v>SI-02C3:DI-BPMRFFE-2/BO_OUT
SI-02C3:DI-FMCFastADC-2/IN4</v>
      </c>
      <c r="R1622" s="18" t="n">
        <v>2</v>
      </c>
      <c r="S1622" s="18" t="n">
        <v>2</v>
      </c>
      <c r="T1622" s="15" t="str">
        <f aca="false">Def_Sistemas_Conectores_Cabos!$C$9</f>
        <v>RG316</v>
      </c>
      <c r="U1622" s="11" t="s">
        <v>169</v>
      </c>
      <c r="V1622" s="13"/>
    </row>
    <row r="1623" customFormat="false" ht="15.75" hidden="true" customHeight="true" outlineLevel="0" collapsed="false">
      <c r="A1623" s="4" t="str">
        <f aca="false">Def_Sistemas_Conectores_Cabos!$A$22</f>
        <v>BPM de elétrons</v>
      </c>
      <c r="B1623" s="5" t="str">
        <f aca="false">Datas_Entregas!$A$3</f>
        <v>BTS/Anel</v>
      </c>
      <c r="C1623" s="6" t="n">
        <f aca="false" t="array" ref="C1623:C1623">INDEX(Datas_Entregas!$B$2:$B$100, MATCH(B1623, Datas_Entregas!$A$2:$A$100, 0), 1)</f>
        <v>43296</v>
      </c>
      <c r="D1623" s="5" t="str">
        <f aca="false">Def_Status_Montagem!$A$4</f>
        <v>Comprado / Esperando entrega</v>
      </c>
      <c r="E1623" s="4" t="str">
        <f aca="false">Def_Status_Montagem!$B$4</f>
        <v>Contratada (inclui etiqueta)</v>
      </c>
      <c r="F1623" s="7"/>
      <c r="G1623" s="8"/>
      <c r="H1623" s="7" t="str">
        <f aca="false" t="array" ref="H1623:H1623">INDEX(Def_Instancias_Equipamentos!$E$2:$E$4986, MATCH(K1623, Def_Instancias_Equipamentos!$D$2:$D$4986, 0), 1)</f>
        <v>IA-02RaBPM</v>
      </c>
      <c r="I1623" s="8" t="str">
        <f aca="false" t="array" ref="I1623:I1623">INDEX(Def_Instancias_Equipamentos!$E$2:$E$4986, MATCH(L1623, Def_Instancias_Equipamentos!$D$2:$D$4986, 0), 1)</f>
        <v>IA-02RaBPM</v>
      </c>
      <c r="J1623" s="8" t="str">
        <f aca="false">IF(H1623=I1623, "INTERNO", "EXTERNO")</f>
        <v>INTERNO</v>
      </c>
      <c r="K1623" s="9" t="str">
        <f aca="false">Def_Instancias_Equipamentos!$D$643</f>
        <v>SI-02C3:DI-BPMRFFE-2</v>
      </c>
      <c r="L1623" s="4" t="str">
        <f aca="false">Def_Instancias_Equipamentos!$D$1245</f>
        <v>SI-02C3:DI-FMCFastADC-2</v>
      </c>
      <c r="M1623" s="10" t="s">
        <v>175</v>
      </c>
      <c r="N1623" s="11" t="s">
        <v>176</v>
      </c>
      <c r="O1623" s="9" t="str">
        <f aca="false">Def_Sistemas_Conectores_Cabos!$B$7</f>
        <v>SMA 50-ohm</v>
      </c>
      <c r="P1623" s="4" t="str">
        <f aca="false">Def_Sistemas_Conectores_Cabos!$B$26</f>
        <v>MMCX 50-ohm</v>
      </c>
      <c r="Q1623" s="8" t="str">
        <f aca="false">K1623&amp;"/"&amp;M1623&amp;CHAR(10)&amp;L1623&amp;"/"&amp;N1623</f>
        <v>SI-02C3:DI-BPMRFFE-2/SW_IN
SI-02C3:DI-FMCFastADC-2/TRIG</v>
      </c>
      <c r="R1623" s="18" t="n">
        <v>2</v>
      </c>
      <c r="S1623" s="18" t="n">
        <v>2</v>
      </c>
      <c r="T1623" s="15" t="str">
        <f aca="false">Def_Sistemas_Conectores_Cabos!$C$9</f>
        <v>RG316</v>
      </c>
      <c r="U1623" s="11" t="s">
        <v>169</v>
      </c>
      <c r="V1623" s="13"/>
    </row>
    <row r="1624" customFormat="false" ht="15.75" hidden="true" customHeight="true" outlineLevel="0" collapsed="false">
      <c r="A1624" s="4" t="str">
        <f aca="false">Def_Sistemas_Conectores_Cabos!$A$22</f>
        <v>BPM de elétrons</v>
      </c>
      <c r="B1624" s="5" t="str">
        <f aca="false">Datas_Entregas!$A$3</f>
        <v>BTS/Anel</v>
      </c>
      <c r="C1624" s="6" t="n">
        <f aca="false" t="array" ref="C1624:C1624">INDEX(Datas_Entregas!$B$2:$B$100, MATCH(B1624, Datas_Entregas!$A$2:$A$100, 0), 1)</f>
        <v>43296</v>
      </c>
      <c r="D1624" s="5" t="str">
        <f aca="false">Def_Status_Montagem!$A$4</f>
        <v>Comprado / Esperando entrega</v>
      </c>
      <c r="E1624" s="4" t="str">
        <f aca="false">Def_Status_Montagem!$B$4</f>
        <v>Contratada (inclui etiqueta)</v>
      </c>
      <c r="F1624" s="7"/>
      <c r="G1624" s="8"/>
      <c r="H1624" s="7" t="str">
        <f aca="false" t="array" ref="H1624:H1624">INDEX(Def_Instancias_Equipamentos!$E$2:$E$4986, MATCH(K1624, Def_Instancias_Equipamentos!$D$2:$D$4986, 0), 1)</f>
        <v>IA-02RaBPM</v>
      </c>
      <c r="I1624" s="8" t="str">
        <f aca="false" t="array" ref="I1624:I1624">INDEX(Def_Instancias_Equipamentos!$E$2:$E$4986, MATCH(L1624, Def_Instancias_Equipamentos!$D$2:$D$4986, 0), 1)</f>
        <v>IA-02RaBPM</v>
      </c>
      <c r="J1624" s="8" t="str">
        <f aca="false">IF(H1624=I1624, "INTERNO", "EXTERNO")</f>
        <v>INTERNO</v>
      </c>
      <c r="K1624" s="9" t="str">
        <f aca="false">Def_Instancias_Equipamentos!$D$644</f>
        <v>SI-02C4:DI-BPMRFFE</v>
      </c>
      <c r="L1624" s="4" t="str">
        <f aca="false">Def_Instancias_Equipamentos!$D$1246</f>
        <v>SI-02C4:DI-FMCFastADC</v>
      </c>
      <c r="M1624" s="10" t="s">
        <v>168</v>
      </c>
      <c r="N1624" s="11" t="s">
        <v>143</v>
      </c>
      <c r="O1624" s="9" t="str">
        <f aca="false">Def_Sistemas_Conectores_Cabos!$B$7</f>
        <v>SMA 50-ohm</v>
      </c>
      <c r="P1624" s="4" t="str">
        <f aca="false">Def_Sistemas_Conectores_Cabos!$B$7</f>
        <v>SMA 50-ohm</v>
      </c>
      <c r="Q1624" s="8" t="str">
        <f aca="false">K1624&amp;"/"&amp;M1624&amp;CHAR(10)&amp;L1624&amp;"/"&amp;N1624</f>
        <v>SI-02C4:DI-BPMRFFE/TO_OUT
SI-02C4:DI-FMCFastADC/IN1</v>
      </c>
      <c r="R1624" s="18" t="n">
        <v>2</v>
      </c>
      <c r="S1624" s="18" t="n">
        <v>2</v>
      </c>
      <c r="T1624" s="15" t="str">
        <f aca="false">Def_Sistemas_Conectores_Cabos!$C$9</f>
        <v>RG316</v>
      </c>
      <c r="U1624" s="11" t="s">
        <v>169</v>
      </c>
      <c r="V1624" s="13"/>
    </row>
    <row r="1625" customFormat="false" ht="15.75" hidden="true" customHeight="true" outlineLevel="0" collapsed="false">
      <c r="A1625" s="4" t="str">
        <f aca="false">Def_Sistemas_Conectores_Cabos!$A$22</f>
        <v>BPM de elétrons</v>
      </c>
      <c r="B1625" s="5" t="str">
        <f aca="false">Datas_Entregas!$A$3</f>
        <v>BTS/Anel</v>
      </c>
      <c r="C1625" s="6" t="n">
        <f aca="false" t="array" ref="C1625:C1625">INDEX(Datas_Entregas!$B$2:$B$100, MATCH(B1625, Datas_Entregas!$A$2:$A$100, 0), 1)</f>
        <v>43296</v>
      </c>
      <c r="D1625" s="5" t="str">
        <f aca="false">Def_Status_Montagem!$A$4</f>
        <v>Comprado / Esperando entrega</v>
      </c>
      <c r="E1625" s="4" t="str">
        <f aca="false">Def_Status_Montagem!$B$4</f>
        <v>Contratada (inclui etiqueta)</v>
      </c>
      <c r="F1625" s="7"/>
      <c r="G1625" s="8"/>
      <c r="H1625" s="7" t="str">
        <f aca="false" t="array" ref="H1625:H1625">INDEX(Def_Instancias_Equipamentos!$E$2:$E$4986, MATCH(K1625, Def_Instancias_Equipamentos!$D$2:$D$4986, 0), 1)</f>
        <v>IA-02RaBPM</v>
      </c>
      <c r="I1625" s="8" t="str">
        <f aca="false" t="array" ref="I1625:I1625">INDEX(Def_Instancias_Equipamentos!$E$2:$E$4986, MATCH(L1625, Def_Instancias_Equipamentos!$D$2:$D$4986, 0), 1)</f>
        <v>IA-02RaBPM</v>
      </c>
      <c r="J1625" s="8" t="str">
        <f aca="false">IF(H1625=I1625, "INTERNO", "EXTERNO")</f>
        <v>INTERNO</v>
      </c>
      <c r="K1625" s="9" t="str">
        <f aca="false">Def_Instancias_Equipamentos!$D$644</f>
        <v>SI-02C4:DI-BPMRFFE</v>
      </c>
      <c r="L1625" s="4" t="str">
        <f aca="false">Def_Instancias_Equipamentos!$D$1246</f>
        <v>SI-02C4:DI-FMCFastADC</v>
      </c>
      <c r="M1625" s="10" t="s">
        <v>170</v>
      </c>
      <c r="N1625" s="11" t="s">
        <v>145</v>
      </c>
      <c r="O1625" s="9" t="str">
        <f aca="false">Def_Sistemas_Conectores_Cabos!$B$7</f>
        <v>SMA 50-ohm</v>
      </c>
      <c r="P1625" s="4" t="str">
        <f aca="false">Def_Sistemas_Conectores_Cabos!$B$7</f>
        <v>SMA 50-ohm</v>
      </c>
      <c r="Q1625" s="8" t="str">
        <f aca="false">K1625&amp;"/"&amp;M1625&amp;CHAR(10)&amp;L1625&amp;"/"&amp;N1625</f>
        <v>SI-02C4:DI-BPMRFFE/BI_OUT
SI-02C4:DI-FMCFastADC/IN2</v>
      </c>
      <c r="R1625" s="18" t="n">
        <v>2</v>
      </c>
      <c r="S1625" s="18" t="n">
        <v>2</v>
      </c>
      <c r="T1625" s="15" t="str">
        <f aca="false">Def_Sistemas_Conectores_Cabos!$C$9</f>
        <v>RG316</v>
      </c>
      <c r="U1625" s="11" t="s">
        <v>169</v>
      </c>
      <c r="V1625" s="13"/>
    </row>
    <row r="1626" customFormat="false" ht="15.75" hidden="true" customHeight="true" outlineLevel="0" collapsed="false">
      <c r="A1626" s="4" t="str">
        <f aca="false">Def_Sistemas_Conectores_Cabos!$A$22</f>
        <v>BPM de elétrons</v>
      </c>
      <c r="B1626" s="5" t="str">
        <f aca="false">Datas_Entregas!$A$3</f>
        <v>BTS/Anel</v>
      </c>
      <c r="C1626" s="6" t="n">
        <f aca="false" t="array" ref="C1626:C1626">INDEX(Datas_Entregas!$B$2:$B$100, MATCH(B1626, Datas_Entregas!$A$2:$A$100, 0), 1)</f>
        <v>43296</v>
      </c>
      <c r="D1626" s="5" t="str">
        <f aca="false">Def_Status_Montagem!$A$4</f>
        <v>Comprado / Esperando entrega</v>
      </c>
      <c r="E1626" s="4" t="str">
        <f aca="false">Def_Status_Montagem!$B$4</f>
        <v>Contratada (inclui etiqueta)</v>
      </c>
      <c r="F1626" s="7"/>
      <c r="G1626" s="8"/>
      <c r="H1626" s="7" t="str">
        <f aca="false" t="array" ref="H1626:H1626">INDEX(Def_Instancias_Equipamentos!$E$2:$E$4986, MATCH(K1626, Def_Instancias_Equipamentos!$D$2:$D$4986, 0), 1)</f>
        <v>IA-02RaBPM</v>
      </c>
      <c r="I1626" s="8" t="str">
        <f aca="false" t="array" ref="I1626:I1626">INDEX(Def_Instancias_Equipamentos!$E$2:$E$4986, MATCH(L1626, Def_Instancias_Equipamentos!$D$2:$D$4986, 0), 1)</f>
        <v>IA-02RaBPM</v>
      </c>
      <c r="J1626" s="8" t="str">
        <f aca="false">IF(H1626=I1626, "INTERNO", "EXTERNO")</f>
        <v>INTERNO</v>
      </c>
      <c r="K1626" s="9" t="str">
        <f aca="false">Def_Instancias_Equipamentos!$D$644</f>
        <v>SI-02C4:DI-BPMRFFE</v>
      </c>
      <c r="L1626" s="4" t="str">
        <f aca="false">Def_Instancias_Equipamentos!$D$1246</f>
        <v>SI-02C4:DI-FMCFastADC</v>
      </c>
      <c r="M1626" s="10" t="s">
        <v>171</v>
      </c>
      <c r="N1626" s="11" t="s">
        <v>172</v>
      </c>
      <c r="O1626" s="9" t="str">
        <f aca="false">Def_Sistemas_Conectores_Cabos!$B$7</f>
        <v>SMA 50-ohm</v>
      </c>
      <c r="P1626" s="4" t="str">
        <f aca="false">Def_Sistemas_Conectores_Cabos!$B$7</f>
        <v>SMA 50-ohm</v>
      </c>
      <c r="Q1626" s="8" t="str">
        <f aca="false">K1626&amp;"/"&amp;M1626&amp;CHAR(10)&amp;L1626&amp;"/"&amp;N1626</f>
        <v>SI-02C4:DI-BPMRFFE/TI_OUT
SI-02C4:DI-FMCFastADC/IN3</v>
      </c>
      <c r="R1626" s="18" t="n">
        <v>2</v>
      </c>
      <c r="S1626" s="18" t="n">
        <v>2</v>
      </c>
      <c r="T1626" s="15" t="str">
        <f aca="false">Def_Sistemas_Conectores_Cabos!$C$9</f>
        <v>RG316</v>
      </c>
      <c r="U1626" s="11" t="s">
        <v>169</v>
      </c>
      <c r="V1626" s="13"/>
    </row>
    <row r="1627" customFormat="false" ht="15.75" hidden="true" customHeight="true" outlineLevel="0" collapsed="false">
      <c r="A1627" s="4" t="str">
        <f aca="false">Def_Sistemas_Conectores_Cabos!$A$22</f>
        <v>BPM de elétrons</v>
      </c>
      <c r="B1627" s="5" t="str">
        <f aca="false">Datas_Entregas!$A$3</f>
        <v>BTS/Anel</v>
      </c>
      <c r="C1627" s="6" t="n">
        <f aca="false" t="array" ref="C1627:C1627">INDEX(Datas_Entregas!$B$2:$B$100, MATCH(B1627, Datas_Entregas!$A$2:$A$100, 0), 1)</f>
        <v>43296</v>
      </c>
      <c r="D1627" s="5" t="str">
        <f aca="false">Def_Status_Montagem!$A$4</f>
        <v>Comprado / Esperando entrega</v>
      </c>
      <c r="E1627" s="4" t="str">
        <f aca="false">Def_Status_Montagem!$B$4</f>
        <v>Contratada (inclui etiqueta)</v>
      </c>
      <c r="F1627" s="7"/>
      <c r="G1627" s="8"/>
      <c r="H1627" s="7" t="str">
        <f aca="false" t="array" ref="H1627:H1627">INDEX(Def_Instancias_Equipamentos!$E$2:$E$4986, MATCH(K1627, Def_Instancias_Equipamentos!$D$2:$D$4986, 0), 1)</f>
        <v>IA-02RaBPM</v>
      </c>
      <c r="I1627" s="8" t="str">
        <f aca="false" t="array" ref="I1627:I1627">INDEX(Def_Instancias_Equipamentos!$E$2:$E$4986, MATCH(L1627, Def_Instancias_Equipamentos!$D$2:$D$4986, 0), 1)</f>
        <v>IA-02RaBPM</v>
      </c>
      <c r="J1627" s="8" t="str">
        <f aca="false">IF(H1627=I1627, "INTERNO", "EXTERNO")</f>
        <v>INTERNO</v>
      </c>
      <c r="K1627" s="9" t="str">
        <f aca="false">Def_Instancias_Equipamentos!$D$644</f>
        <v>SI-02C4:DI-BPMRFFE</v>
      </c>
      <c r="L1627" s="4" t="str">
        <f aca="false">Def_Instancias_Equipamentos!$D$1246</f>
        <v>SI-02C4:DI-FMCFastADC</v>
      </c>
      <c r="M1627" s="10" t="s">
        <v>173</v>
      </c>
      <c r="N1627" s="11" t="s">
        <v>174</v>
      </c>
      <c r="O1627" s="9" t="str">
        <f aca="false">Def_Sistemas_Conectores_Cabos!$B$7</f>
        <v>SMA 50-ohm</v>
      </c>
      <c r="P1627" s="4" t="str">
        <f aca="false">Def_Sistemas_Conectores_Cabos!$B$7</f>
        <v>SMA 50-ohm</v>
      </c>
      <c r="Q1627" s="8" t="str">
        <f aca="false">K1627&amp;"/"&amp;M1627&amp;CHAR(10)&amp;L1627&amp;"/"&amp;N1627</f>
        <v>SI-02C4:DI-BPMRFFE/BO_OUT
SI-02C4:DI-FMCFastADC/IN4</v>
      </c>
      <c r="R1627" s="18" t="n">
        <v>2</v>
      </c>
      <c r="S1627" s="18" t="n">
        <v>2</v>
      </c>
      <c r="T1627" s="15" t="str">
        <f aca="false">Def_Sistemas_Conectores_Cabos!$C$9</f>
        <v>RG316</v>
      </c>
      <c r="U1627" s="11" t="s">
        <v>169</v>
      </c>
      <c r="V1627" s="13"/>
    </row>
    <row r="1628" customFormat="false" ht="15.75" hidden="true" customHeight="true" outlineLevel="0" collapsed="false">
      <c r="A1628" s="4" t="str">
        <f aca="false">Def_Sistemas_Conectores_Cabos!$A$22</f>
        <v>BPM de elétrons</v>
      </c>
      <c r="B1628" s="5" t="str">
        <f aca="false">Datas_Entregas!$A$3</f>
        <v>BTS/Anel</v>
      </c>
      <c r="C1628" s="6" t="n">
        <f aca="false" t="array" ref="C1628:C1628">INDEX(Datas_Entregas!$B$2:$B$100, MATCH(B1628, Datas_Entregas!$A$2:$A$100, 0), 1)</f>
        <v>43296</v>
      </c>
      <c r="D1628" s="5" t="str">
        <f aca="false">Def_Status_Montagem!$A$4</f>
        <v>Comprado / Esperando entrega</v>
      </c>
      <c r="E1628" s="4" t="str">
        <f aca="false">Def_Status_Montagem!$B$4</f>
        <v>Contratada (inclui etiqueta)</v>
      </c>
      <c r="F1628" s="7"/>
      <c r="G1628" s="8"/>
      <c r="H1628" s="7" t="str">
        <f aca="false" t="array" ref="H1628:H1628">INDEX(Def_Instancias_Equipamentos!$E$2:$E$4986, MATCH(K1628, Def_Instancias_Equipamentos!$D$2:$D$4986, 0), 1)</f>
        <v>IA-02RaBPM</v>
      </c>
      <c r="I1628" s="8" t="str">
        <f aca="false" t="array" ref="I1628:I1628">INDEX(Def_Instancias_Equipamentos!$E$2:$E$4986, MATCH(L1628, Def_Instancias_Equipamentos!$D$2:$D$4986, 0), 1)</f>
        <v>IA-02RaBPM</v>
      </c>
      <c r="J1628" s="8" t="str">
        <f aca="false">IF(H1628=I1628, "INTERNO", "EXTERNO")</f>
        <v>INTERNO</v>
      </c>
      <c r="K1628" s="9" t="str">
        <f aca="false">Def_Instancias_Equipamentos!$D$644</f>
        <v>SI-02C4:DI-BPMRFFE</v>
      </c>
      <c r="L1628" s="4" t="str">
        <f aca="false">Def_Instancias_Equipamentos!$D$1246</f>
        <v>SI-02C4:DI-FMCFastADC</v>
      </c>
      <c r="M1628" s="10" t="s">
        <v>175</v>
      </c>
      <c r="N1628" s="11" t="s">
        <v>176</v>
      </c>
      <c r="O1628" s="9" t="str">
        <f aca="false">Def_Sistemas_Conectores_Cabos!$B$7</f>
        <v>SMA 50-ohm</v>
      </c>
      <c r="P1628" s="4" t="str">
        <f aca="false">Def_Sistemas_Conectores_Cabos!$B$26</f>
        <v>MMCX 50-ohm</v>
      </c>
      <c r="Q1628" s="8" t="str">
        <f aca="false">K1628&amp;"/"&amp;M1628&amp;CHAR(10)&amp;L1628&amp;"/"&amp;N1628</f>
        <v>SI-02C4:DI-BPMRFFE/SW_IN
SI-02C4:DI-FMCFastADC/TRIG</v>
      </c>
      <c r="R1628" s="18" t="n">
        <v>2</v>
      </c>
      <c r="S1628" s="18" t="n">
        <v>2</v>
      </c>
      <c r="T1628" s="15" t="str">
        <f aca="false">Def_Sistemas_Conectores_Cabos!$C$9</f>
        <v>RG316</v>
      </c>
      <c r="U1628" s="11" t="s">
        <v>169</v>
      </c>
      <c r="V1628" s="13"/>
    </row>
    <row r="1629" customFormat="false" ht="15.75" hidden="true" customHeight="true" outlineLevel="0" collapsed="false">
      <c r="A1629" s="4" t="str">
        <f aca="false">Def_Sistemas_Conectores_Cabos!$A$22</f>
        <v>BPM de elétrons</v>
      </c>
      <c r="B1629" s="5" t="str">
        <f aca="false">Datas_Entregas!$A$3</f>
        <v>BTS/Anel</v>
      </c>
      <c r="C1629" s="6" t="n">
        <f aca="false" t="array" ref="C1629:C1629">INDEX(Datas_Entregas!$B$2:$B$100, MATCH(B1629, Datas_Entregas!$A$2:$A$100, 0), 1)</f>
        <v>43296</v>
      </c>
      <c r="D1629" s="5" t="str">
        <f aca="false">Def_Status_Montagem!$A$4</f>
        <v>Comprado / Esperando entrega</v>
      </c>
      <c r="E1629" s="4" t="str">
        <f aca="false">Def_Status_Montagem!$B$4</f>
        <v>Contratada (inclui etiqueta)</v>
      </c>
      <c r="F1629" s="7"/>
      <c r="G1629" s="8"/>
      <c r="H1629" s="7" t="str">
        <f aca="false" t="array" ref="H1629:H1629">INDEX(Def_Instancias_Equipamentos!$E$2:$E$4986, MATCH(K1629, Def_Instancias_Equipamentos!$D$2:$D$4986, 0), 1)</f>
        <v>IA-02RaBPM</v>
      </c>
      <c r="I1629" s="8" t="str">
        <f aca="false" t="array" ref="I1629:I1629">INDEX(Def_Instancias_Equipamentos!$E$2:$E$4986, MATCH(L1629, Def_Instancias_Equipamentos!$D$2:$D$4986, 0), 1)</f>
        <v>IA-02RaBPM</v>
      </c>
      <c r="J1629" s="8" t="str">
        <f aca="false">IF(H1629=I1629, "INTERNO", "EXTERNO")</f>
        <v>INTERNO</v>
      </c>
      <c r="K1629" s="9" t="str">
        <f aca="false">Def_Instancias_Equipamentos!$D$645</f>
        <v>SI-02M1:DI-BPMRFFE</v>
      </c>
      <c r="L1629" s="4" t="str">
        <f aca="false">Def_Instancias_Equipamentos!$D$1247</f>
        <v>SI-02M1:DI-FMCFastADC</v>
      </c>
      <c r="M1629" s="10" t="s">
        <v>168</v>
      </c>
      <c r="N1629" s="11" t="s">
        <v>143</v>
      </c>
      <c r="O1629" s="9" t="str">
        <f aca="false">Def_Sistemas_Conectores_Cabos!$B$7</f>
        <v>SMA 50-ohm</v>
      </c>
      <c r="P1629" s="4" t="str">
        <f aca="false">Def_Sistemas_Conectores_Cabos!$B$7</f>
        <v>SMA 50-ohm</v>
      </c>
      <c r="Q1629" s="8" t="str">
        <f aca="false">K1629&amp;"/"&amp;M1629&amp;CHAR(10)&amp;L1629&amp;"/"&amp;N1629</f>
        <v>SI-02M1:DI-BPMRFFE/TO_OUT
SI-02M1:DI-FMCFastADC/IN1</v>
      </c>
      <c r="R1629" s="18" t="n">
        <v>2</v>
      </c>
      <c r="S1629" s="18" t="n">
        <v>2</v>
      </c>
      <c r="T1629" s="15" t="str">
        <f aca="false">Def_Sistemas_Conectores_Cabos!$C$9</f>
        <v>RG316</v>
      </c>
      <c r="U1629" s="11" t="s">
        <v>169</v>
      </c>
      <c r="V1629" s="13"/>
    </row>
    <row r="1630" customFormat="false" ht="15.75" hidden="true" customHeight="true" outlineLevel="0" collapsed="false">
      <c r="A1630" s="4" t="str">
        <f aca="false">Def_Sistemas_Conectores_Cabos!$A$22</f>
        <v>BPM de elétrons</v>
      </c>
      <c r="B1630" s="5" t="str">
        <f aca="false">Datas_Entregas!$A$3</f>
        <v>BTS/Anel</v>
      </c>
      <c r="C1630" s="6" t="n">
        <f aca="false" t="array" ref="C1630:C1630">INDEX(Datas_Entregas!$B$2:$B$100, MATCH(B1630, Datas_Entregas!$A$2:$A$100, 0), 1)</f>
        <v>43296</v>
      </c>
      <c r="D1630" s="5" t="str">
        <f aca="false">Def_Status_Montagem!$A$4</f>
        <v>Comprado / Esperando entrega</v>
      </c>
      <c r="E1630" s="4" t="str">
        <f aca="false">Def_Status_Montagem!$B$4</f>
        <v>Contratada (inclui etiqueta)</v>
      </c>
      <c r="F1630" s="7"/>
      <c r="G1630" s="8"/>
      <c r="H1630" s="7" t="str">
        <f aca="false" t="array" ref="H1630:H1630">INDEX(Def_Instancias_Equipamentos!$E$2:$E$4986, MATCH(K1630, Def_Instancias_Equipamentos!$D$2:$D$4986, 0), 1)</f>
        <v>IA-02RaBPM</v>
      </c>
      <c r="I1630" s="8" t="str">
        <f aca="false" t="array" ref="I1630:I1630">INDEX(Def_Instancias_Equipamentos!$E$2:$E$4986, MATCH(L1630, Def_Instancias_Equipamentos!$D$2:$D$4986, 0), 1)</f>
        <v>IA-02RaBPM</v>
      </c>
      <c r="J1630" s="8" t="str">
        <f aca="false">IF(H1630=I1630, "INTERNO", "EXTERNO")</f>
        <v>INTERNO</v>
      </c>
      <c r="K1630" s="9" t="str">
        <f aca="false">Def_Instancias_Equipamentos!$D$645</f>
        <v>SI-02M1:DI-BPMRFFE</v>
      </c>
      <c r="L1630" s="4" t="str">
        <f aca="false">Def_Instancias_Equipamentos!$D$1247</f>
        <v>SI-02M1:DI-FMCFastADC</v>
      </c>
      <c r="M1630" s="10" t="s">
        <v>170</v>
      </c>
      <c r="N1630" s="11" t="s">
        <v>145</v>
      </c>
      <c r="O1630" s="9" t="str">
        <f aca="false">Def_Sistemas_Conectores_Cabos!$B$7</f>
        <v>SMA 50-ohm</v>
      </c>
      <c r="P1630" s="4" t="str">
        <f aca="false">Def_Sistemas_Conectores_Cabos!$B$7</f>
        <v>SMA 50-ohm</v>
      </c>
      <c r="Q1630" s="8" t="str">
        <f aca="false">K1630&amp;"/"&amp;M1630&amp;CHAR(10)&amp;L1630&amp;"/"&amp;N1630</f>
        <v>SI-02M1:DI-BPMRFFE/BI_OUT
SI-02M1:DI-FMCFastADC/IN2</v>
      </c>
      <c r="R1630" s="18" t="n">
        <v>2</v>
      </c>
      <c r="S1630" s="18" t="n">
        <v>2</v>
      </c>
      <c r="T1630" s="15" t="str">
        <f aca="false">Def_Sistemas_Conectores_Cabos!$C$9</f>
        <v>RG316</v>
      </c>
      <c r="U1630" s="11" t="s">
        <v>169</v>
      </c>
      <c r="V1630" s="13"/>
    </row>
    <row r="1631" customFormat="false" ht="15.75" hidden="true" customHeight="true" outlineLevel="0" collapsed="false">
      <c r="A1631" s="4" t="str">
        <f aca="false">Def_Sistemas_Conectores_Cabos!$A$22</f>
        <v>BPM de elétrons</v>
      </c>
      <c r="B1631" s="5" t="str">
        <f aca="false">Datas_Entregas!$A$3</f>
        <v>BTS/Anel</v>
      </c>
      <c r="C1631" s="6" t="n">
        <f aca="false" t="array" ref="C1631:C1631">INDEX(Datas_Entregas!$B$2:$B$100, MATCH(B1631, Datas_Entregas!$A$2:$A$100, 0), 1)</f>
        <v>43296</v>
      </c>
      <c r="D1631" s="5" t="str">
        <f aca="false">Def_Status_Montagem!$A$4</f>
        <v>Comprado / Esperando entrega</v>
      </c>
      <c r="E1631" s="4" t="str">
        <f aca="false">Def_Status_Montagem!$B$4</f>
        <v>Contratada (inclui etiqueta)</v>
      </c>
      <c r="F1631" s="7"/>
      <c r="G1631" s="8"/>
      <c r="H1631" s="7" t="str">
        <f aca="false" t="array" ref="H1631:H1631">INDEX(Def_Instancias_Equipamentos!$E$2:$E$4986, MATCH(K1631, Def_Instancias_Equipamentos!$D$2:$D$4986, 0), 1)</f>
        <v>IA-02RaBPM</v>
      </c>
      <c r="I1631" s="8" t="str">
        <f aca="false" t="array" ref="I1631:I1631">INDEX(Def_Instancias_Equipamentos!$E$2:$E$4986, MATCH(L1631, Def_Instancias_Equipamentos!$D$2:$D$4986, 0), 1)</f>
        <v>IA-02RaBPM</v>
      </c>
      <c r="J1631" s="8" t="str">
        <f aca="false">IF(H1631=I1631, "INTERNO", "EXTERNO")</f>
        <v>INTERNO</v>
      </c>
      <c r="K1631" s="9" t="str">
        <f aca="false">Def_Instancias_Equipamentos!$D$645</f>
        <v>SI-02M1:DI-BPMRFFE</v>
      </c>
      <c r="L1631" s="4" t="str">
        <f aca="false">Def_Instancias_Equipamentos!$D$1247</f>
        <v>SI-02M1:DI-FMCFastADC</v>
      </c>
      <c r="M1631" s="10" t="s">
        <v>171</v>
      </c>
      <c r="N1631" s="11" t="s">
        <v>172</v>
      </c>
      <c r="O1631" s="9" t="str">
        <f aca="false">Def_Sistemas_Conectores_Cabos!$B$7</f>
        <v>SMA 50-ohm</v>
      </c>
      <c r="P1631" s="4" t="str">
        <f aca="false">Def_Sistemas_Conectores_Cabos!$B$7</f>
        <v>SMA 50-ohm</v>
      </c>
      <c r="Q1631" s="8" t="str">
        <f aca="false">K1631&amp;"/"&amp;M1631&amp;CHAR(10)&amp;L1631&amp;"/"&amp;N1631</f>
        <v>SI-02M1:DI-BPMRFFE/TI_OUT
SI-02M1:DI-FMCFastADC/IN3</v>
      </c>
      <c r="R1631" s="18" t="n">
        <v>2</v>
      </c>
      <c r="S1631" s="18" t="n">
        <v>2</v>
      </c>
      <c r="T1631" s="15" t="str">
        <f aca="false">Def_Sistemas_Conectores_Cabos!$C$9</f>
        <v>RG316</v>
      </c>
      <c r="U1631" s="11" t="s">
        <v>169</v>
      </c>
      <c r="V1631" s="13"/>
    </row>
    <row r="1632" customFormat="false" ht="15.75" hidden="true" customHeight="true" outlineLevel="0" collapsed="false">
      <c r="A1632" s="4" t="str">
        <f aca="false">Def_Sistemas_Conectores_Cabos!$A$22</f>
        <v>BPM de elétrons</v>
      </c>
      <c r="B1632" s="5" t="str">
        <f aca="false">Datas_Entregas!$A$3</f>
        <v>BTS/Anel</v>
      </c>
      <c r="C1632" s="6" t="n">
        <f aca="false" t="array" ref="C1632:C1632">INDEX(Datas_Entregas!$B$2:$B$100, MATCH(B1632, Datas_Entregas!$A$2:$A$100, 0), 1)</f>
        <v>43296</v>
      </c>
      <c r="D1632" s="5" t="str">
        <f aca="false">Def_Status_Montagem!$A$4</f>
        <v>Comprado / Esperando entrega</v>
      </c>
      <c r="E1632" s="4" t="str">
        <f aca="false">Def_Status_Montagem!$B$4</f>
        <v>Contratada (inclui etiqueta)</v>
      </c>
      <c r="F1632" s="7"/>
      <c r="G1632" s="8"/>
      <c r="H1632" s="7" t="str">
        <f aca="false" t="array" ref="H1632:H1632">INDEX(Def_Instancias_Equipamentos!$E$2:$E$4986, MATCH(K1632, Def_Instancias_Equipamentos!$D$2:$D$4986, 0), 1)</f>
        <v>IA-02RaBPM</v>
      </c>
      <c r="I1632" s="8" t="str">
        <f aca="false" t="array" ref="I1632:I1632">INDEX(Def_Instancias_Equipamentos!$E$2:$E$4986, MATCH(L1632, Def_Instancias_Equipamentos!$D$2:$D$4986, 0), 1)</f>
        <v>IA-02RaBPM</v>
      </c>
      <c r="J1632" s="8" t="str">
        <f aca="false">IF(H1632=I1632, "INTERNO", "EXTERNO")</f>
        <v>INTERNO</v>
      </c>
      <c r="K1632" s="9" t="str">
        <f aca="false">Def_Instancias_Equipamentos!$D$645</f>
        <v>SI-02M1:DI-BPMRFFE</v>
      </c>
      <c r="L1632" s="4" t="str">
        <f aca="false">Def_Instancias_Equipamentos!$D$1247</f>
        <v>SI-02M1:DI-FMCFastADC</v>
      </c>
      <c r="M1632" s="10" t="s">
        <v>173</v>
      </c>
      <c r="N1632" s="11" t="s">
        <v>174</v>
      </c>
      <c r="O1632" s="9" t="str">
        <f aca="false">Def_Sistemas_Conectores_Cabos!$B$7</f>
        <v>SMA 50-ohm</v>
      </c>
      <c r="P1632" s="4" t="str">
        <f aca="false">Def_Sistemas_Conectores_Cabos!$B$7</f>
        <v>SMA 50-ohm</v>
      </c>
      <c r="Q1632" s="8" t="str">
        <f aca="false">K1632&amp;"/"&amp;M1632&amp;CHAR(10)&amp;L1632&amp;"/"&amp;N1632</f>
        <v>SI-02M1:DI-BPMRFFE/BO_OUT
SI-02M1:DI-FMCFastADC/IN4</v>
      </c>
      <c r="R1632" s="18" t="n">
        <v>2</v>
      </c>
      <c r="S1632" s="18" t="n">
        <v>2</v>
      </c>
      <c r="T1632" s="15" t="str">
        <f aca="false">Def_Sistemas_Conectores_Cabos!$C$9</f>
        <v>RG316</v>
      </c>
      <c r="U1632" s="11" t="s">
        <v>169</v>
      </c>
      <c r="V1632" s="13"/>
    </row>
    <row r="1633" customFormat="false" ht="15.75" hidden="true" customHeight="true" outlineLevel="0" collapsed="false">
      <c r="A1633" s="4" t="str">
        <f aca="false">Def_Sistemas_Conectores_Cabos!$A$22</f>
        <v>BPM de elétrons</v>
      </c>
      <c r="B1633" s="5" t="str">
        <f aca="false">Datas_Entregas!$A$3</f>
        <v>BTS/Anel</v>
      </c>
      <c r="C1633" s="6" t="n">
        <f aca="false" t="array" ref="C1633:C1633">INDEX(Datas_Entregas!$B$2:$B$100, MATCH(B1633, Datas_Entregas!$A$2:$A$100, 0), 1)</f>
        <v>43296</v>
      </c>
      <c r="D1633" s="5" t="str">
        <f aca="false">Def_Status_Montagem!$A$4</f>
        <v>Comprado / Esperando entrega</v>
      </c>
      <c r="E1633" s="4" t="str">
        <f aca="false">Def_Status_Montagem!$B$4</f>
        <v>Contratada (inclui etiqueta)</v>
      </c>
      <c r="F1633" s="7"/>
      <c r="G1633" s="8"/>
      <c r="H1633" s="7" t="str">
        <f aca="false" t="array" ref="H1633:H1633">INDEX(Def_Instancias_Equipamentos!$E$2:$E$4986, MATCH(K1633, Def_Instancias_Equipamentos!$D$2:$D$4986, 0), 1)</f>
        <v>IA-02RaBPM</v>
      </c>
      <c r="I1633" s="8" t="str">
        <f aca="false" t="array" ref="I1633:I1633">INDEX(Def_Instancias_Equipamentos!$E$2:$E$4986, MATCH(L1633, Def_Instancias_Equipamentos!$D$2:$D$4986, 0), 1)</f>
        <v>IA-02RaBPM</v>
      </c>
      <c r="J1633" s="8" t="str">
        <f aca="false">IF(H1633=I1633, "INTERNO", "EXTERNO")</f>
        <v>INTERNO</v>
      </c>
      <c r="K1633" s="9" t="str">
        <f aca="false">Def_Instancias_Equipamentos!$D$645</f>
        <v>SI-02M1:DI-BPMRFFE</v>
      </c>
      <c r="L1633" s="4" t="str">
        <f aca="false">Def_Instancias_Equipamentos!$D$1247</f>
        <v>SI-02M1:DI-FMCFastADC</v>
      </c>
      <c r="M1633" s="10" t="s">
        <v>175</v>
      </c>
      <c r="N1633" s="11" t="s">
        <v>176</v>
      </c>
      <c r="O1633" s="9" t="str">
        <f aca="false">Def_Sistemas_Conectores_Cabos!$B$7</f>
        <v>SMA 50-ohm</v>
      </c>
      <c r="P1633" s="4" t="str">
        <f aca="false">Def_Sistemas_Conectores_Cabos!$B$26</f>
        <v>MMCX 50-ohm</v>
      </c>
      <c r="Q1633" s="8" t="str">
        <f aca="false">K1633&amp;"/"&amp;M1633&amp;CHAR(10)&amp;L1633&amp;"/"&amp;N1633</f>
        <v>SI-02M1:DI-BPMRFFE/SW_IN
SI-02M1:DI-FMCFastADC/TRIG</v>
      </c>
      <c r="R1633" s="18" t="n">
        <v>2</v>
      </c>
      <c r="S1633" s="18" t="n">
        <v>2</v>
      </c>
      <c r="T1633" s="15" t="str">
        <f aca="false">Def_Sistemas_Conectores_Cabos!$C$9</f>
        <v>RG316</v>
      </c>
      <c r="U1633" s="11" t="s">
        <v>169</v>
      </c>
      <c r="V1633" s="13"/>
    </row>
    <row r="1634" customFormat="false" ht="15.75" hidden="true" customHeight="true" outlineLevel="0" collapsed="false">
      <c r="A1634" s="4" t="str">
        <f aca="false">Def_Sistemas_Conectores_Cabos!$A$22</f>
        <v>BPM de elétrons</v>
      </c>
      <c r="B1634" s="5" t="str">
        <f aca="false">Datas_Entregas!$A$3</f>
        <v>BTS/Anel</v>
      </c>
      <c r="C1634" s="6" t="n">
        <f aca="false" t="array" ref="C1634:C1634">INDEX(Datas_Entregas!$B$2:$B$100, MATCH(B1634, Datas_Entregas!$A$2:$A$100, 0), 1)</f>
        <v>43296</v>
      </c>
      <c r="D1634" s="5" t="str">
        <f aca="false">Def_Status_Montagem!$A$4</f>
        <v>Comprado / Esperando entrega</v>
      </c>
      <c r="E1634" s="4" t="str">
        <f aca="false">Def_Status_Montagem!$B$4</f>
        <v>Contratada (inclui etiqueta)</v>
      </c>
      <c r="F1634" s="7"/>
      <c r="G1634" s="8"/>
      <c r="H1634" s="7" t="str">
        <f aca="false" t="array" ref="H1634:H1634">INDEX(Def_Instancias_Equipamentos!$E$2:$E$4986, MATCH(K1634, Def_Instancias_Equipamentos!$D$2:$D$4986, 0), 1)</f>
        <v>IA-02RaBPM</v>
      </c>
      <c r="I1634" s="8" t="str">
        <f aca="false" t="array" ref="I1634:I1634">INDEX(Def_Instancias_Equipamentos!$E$2:$E$4986, MATCH(L1634, Def_Instancias_Equipamentos!$D$2:$D$4986, 0), 1)</f>
        <v>IA-02RaBPM</v>
      </c>
      <c r="J1634" s="8" t="str">
        <f aca="false">IF(H1634=I1634, "INTERNO", "EXTERNO")</f>
        <v>INTERNO</v>
      </c>
      <c r="K1634" s="9" t="str">
        <f aca="false">Def_Instancias_Equipamentos!$D$646</f>
        <v>SI-02M2:DI-BPMRFFE</v>
      </c>
      <c r="L1634" s="4" t="str">
        <f aca="false">Def_Instancias_Equipamentos!$D$1248</f>
        <v>SI-02M2:DI-FMCFastADC</v>
      </c>
      <c r="M1634" s="10" t="s">
        <v>168</v>
      </c>
      <c r="N1634" s="11" t="s">
        <v>143</v>
      </c>
      <c r="O1634" s="9" t="str">
        <f aca="false">Def_Sistemas_Conectores_Cabos!$B$7</f>
        <v>SMA 50-ohm</v>
      </c>
      <c r="P1634" s="4" t="str">
        <f aca="false">Def_Sistemas_Conectores_Cabos!$B$7</f>
        <v>SMA 50-ohm</v>
      </c>
      <c r="Q1634" s="8" t="str">
        <f aca="false">K1634&amp;"/"&amp;M1634&amp;CHAR(10)&amp;L1634&amp;"/"&amp;N1634</f>
        <v>SI-02M2:DI-BPMRFFE/TO_OUT
SI-02M2:DI-FMCFastADC/IN1</v>
      </c>
      <c r="R1634" s="18" t="n">
        <v>2</v>
      </c>
      <c r="S1634" s="18" t="n">
        <v>2</v>
      </c>
      <c r="T1634" s="15" t="str">
        <f aca="false">Def_Sistemas_Conectores_Cabos!$C$9</f>
        <v>RG316</v>
      </c>
      <c r="U1634" s="11" t="s">
        <v>169</v>
      </c>
      <c r="V1634" s="13"/>
    </row>
    <row r="1635" customFormat="false" ht="15.75" hidden="true" customHeight="true" outlineLevel="0" collapsed="false">
      <c r="A1635" s="4" t="str">
        <f aca="false">Def_Sistemas_Conectores_Cabos!$A$22</f>
        <v>BPM de elétrons</v>
      </c>
      <c r="B1635" s="5" t="str">
        <f aca="false">Datas_Entregas!$A$3</f>
        <v>BTS/Anel</v>
      </c>
      <c r="C1635" s="6" t="n">
        <f aca="false" t="array" ref="C1635:C1635">INDEX(Datas_Entregas!$B$2:$B$100, MATCH(B1635, Datas_Entregas!$A$2:$A$100, 0), 1)</f>
        <v>43296</v>
      </c>
      <c r="D1635" s="5" t="str">
        <f aca="false">Def_Status_Montagem!$A$4</f>
        <v>Comprado / Esperando entrega</v>
      </c>
      <c r="E1635" s="4" t="str">
        <f aca="false">Def_Status_Montagem!$B$4</f>
        <v>Contratada (inclui etiqueta)</v>
      </c>
      <c r="F1635" s="7"/>
      <c r="G1635" s="8"/>
      <c r="H1635" s="7" t="str">
        <f aca="false" t="array" ref="H1635:H1635">INDEX(Def_Instancias_Equipamentos!$E$2:$E$4986, MATCH(K1635, Def_Instancias_Equipamentos!$D$2:$D$4986, 0), 1)</f>
        <v>IA-02RaBPM</v>
      </c>
      <c r="I1635" s="8" t="str">
        <f aca="false" t="array" ref="I1635:I1635">INDEX(Def_Instancias_Equipamentos!$E$2:$E$4986, MATCH(L1635, Def_Instancias_Equipamentos!$D$2:$D$4986, 0), 1)</f>
        <v>IA-02RaBPM</v>
      </c>
      <c r="J1635" s="8" t="str">
        <f aca="false">IF(H1635=I1635, "INTERNO", "EXTERNO")</f>
        <v>INTERNO</v>
      </c>
      <c r="K1635" s="9" t="str">
        <f aca="false">Def_Instancias_Equipamentos!$D$646</f>
        <v>SI-02M2:DI-BPMRFFE</v>
      </c>
      <c r="L1635" s="4" t="str">
        <f aca="false">Def_Instancias_Equipamentos!$D$1248</f>
        <v>SI-02M2:DI-FMCFastADC</v>
      </c>
      <c r="M1635" s="10" t="s">
        <v>170</v>
      </c>
      <c r="N1635" s="11" t="s">
        <v>145</v>
      </c>
      <c r="O1635" s="9" t="str">
        <f aca="false">Def_Sistemas_Conectores_Cabos!$B$7</f>
        <v>SMA 50-ohm</v>
      </c>
      <c r="P1635" s="4" t="str">
        <f aca="false">Def_Sistemas_Conectores_Cabos!$B$7</f>
        <v>SMA 50-ohm</v>
      </c>
      <c r="Q1635" s="8" t="str">
        <f aca="false">K1635&amp;"/"&amp;M1635&amp;CHAR(10)&amp;L1635&amp;"/"&amp;N1635</f>
        <v>SI-02M2:DI-BPMRFFE/BI_OUT
SI-02M2:DI-FMCFastADC/IN2</v>
      </c>
      <c r="R1635" s="18" t="n">
        <v>2</v>
      </c>
      <c r="S1635" s="18" t="n">
        <v>2</v>
      </c>
      <c r="T1635" s="15" t="str">
        <f aca="false">Def_Sistemas_Conectores_Cabos!$C$9</f>
        <v>RG316</v>
      </c>
      <c r="U1635" s="11" t="s">
        <v>169</v>
      </c>
      <c r="V1635" s="13"/>
    </row>
    <row r="1636" customFormat="false" ht="15.75" hidden="true" customHeight="true" outlineLevel="0" collapsed="false">
      <c r="A1636" s="4" t="str">
        <f aca="false">Def_Sistemas_Conectores_Cabos!$A$22</f>
        <v>BPM de elétrons</v>
      </c>
      <c r="B1636" s="5" t="str">
        <f aca="false">Datas_Entregas!$A$3</f>
        <v>BTS/Anel</v>
      </c>
      <c r="C1636" s="6" t="n">
        <f aca="false" t="array" ref="C1636:C1636">INDEX(Datas_Entregas!$B$2:$B$100, MATCH(B1636, Datas_Entregas!$A$2:$A$100, 0), 1)</f>
        <v>43296</v>
      </c>
      <c r="D1636" s="5" t="str">
        <f aca="false">Def_Status_Montagem!$A$4</f>
        <v>Comprado / Esperando entrega</v>
      </c>
      <c r="E1636" s="4" t="str">
        <f aca="false">Def_Status_Montagem!$B$4</f>
        <v>Contratada (inclui etiqueta)</v>
      </c>
      <c r="F1636" s="7"/>
      <c r="G1636" s="8"/>
      <c r="H1636" s="7" t="str">
        <f aca="false" t="array" ref="H1636:H1636">INDEX(Def_Instancias_Equipamentos!$E$2:$E$4986, MATCH(K1636, Def_Instancias_Equipamentos!$D$2:$D$4986, 0), 1)</f>
        <v>IA-02RaBPM</v>
      </c>
      <c r="I1636" s="8" t="str">
        <f aca="false" t="array" ref="I1636:I1636">INDEX(Def_Instancias_Equipamentos!$E$2:$E$4986, MATCH(L1636, Def_Instancias_Equipamentos!$D$2:$D$4986, 0), 1)</f>
        <v>IA-02RaBPM</v>
      </c>
      <c r="J1636" s="8" t="str">
        <f aca="false">IF(H1636=I1636, "INTERNO", "EXTERNO")</f>
        <v>INTERNO</v>
      </c>
      <c r="K1636" s="9" t="str">
        <f aca="false">Def_Instancias_Equipamentos!$D$646</f>
        <v>SI-02M2:DI-BPMRFFE</v>
      </c>
      <c r="L1636" s="4" t="str">
        <f aca="false">Def_Instancias_Equipamentos!$D$1248</f>
        <v>SI-02M2:DI-FMCFastADC</v>
      </c>
      <c r="M1636" s="10" t="s">
        <v>171</v>
      </c>
      <c r="N1636" s="11" t="s">
        <v>172</v>
      </c>
      <c r="O1636" s="9" t="str">
        <f aca="false">Def_Sistemas_Conectores_Cabos!$B$7</f>
        <v>SMA 50-ohm</v>
      </c>
      <c r="P1636" s="4" t="str">
        <f aca="false">Def_Sistemas_Conectores_Cabos!$B$7</f>
        <v>SMA 50-ohm</v>
      </c>
      <c r="Q1636" s="8" t="str">
        <f aca="false">K1636&amp;"/"&amp;M1636&amp;CHAR(10)&amp;L1636&amp;"/"&amp;N1636</f>
        <v>SI-02M2:DI-BPMRFFE/TI_OUT
SI-02M2:DI-FMCFastADC/IN3</v>
      </c>
      <c r="R1636" s="18" t="n">
        <v>2</v>
      </c>
      <c r="S1636" s="18" t="n">
        <v>2</v>
      </c>
      <c r="T1636" s="15" t="str">
        <f aca="false">Def_Sistemas_Conectores_Cabos!$C$9</f>
        <v>RG316</v>
      </c>
      <c r="U1636" s="11" t="s">
        <v>169</v>
      </c>
      <c r="V1636" s="13"/>
    </row>
    <row r="1637" customFormat="false" ht="15.75" hidden="true" customHeight="true" outlineLevel="0" collapsed="false">
      <c r="A1637" s="4" t="str">
        <f aca="false">Def_Sistemas_Conectores_Cabos!$A$22</f>
        <v>BPM de elétrons</v>
      </c>
      <c r="B1637" s="5" t="str">
        <f aca="false">Datas_Entregas!$A$3</f>
        <v>BTS/Anel</v>
      </c>
      <c r="C1637" s="6" t="n">
        <f aca="false" t="array" ref="C1637:C1637">INDEX(Datas_Entregas!$B$2:$B$100, MATCH(B1637, Datas_Entregas!$A$2:$A$100, 0), 1)</f>
        <v>43296</v>
      </c>
      <c r="D1637" s="5" t="str">
        <f aca="false">Def_Status_Montagem!$A$4</f>
        <v>Comprado / Esperando entrega</v>
      </c>
      <c r="E1637" s="4" t="str">
        <f aca="false">Def_Status_Montagem!$B$4</f>
        <v>Contratada (inclui etiqueta)</v>
      </c>
      <c r="F1637" s="7"/>
      <c r="G1637" s="8"/>
      <c r="H1637" s="7" t="str">
        <f aca="false" t="array" ref="H1637:H1637">INDEX(Def_Instancias_Equipamentos!$E$2:$E$4986, MATCH(K1637, Def_Instancias_Equipamentos!$D$2:$D$4986, 0), 1)</f>
        <v>IA-02RaBPM</v>
      </c>
      <c r="I1637" s="8" t="str">
        <f aca="false" t="array" ref="I1637:I1637">INDEX(Def_Instancias_Equipamentos!$E$2:$E$4986, MATCH(L1637, Def_Instancias_Equipamentos!$D$2:$D$4986, 0), 1)</f>
        <v>IA-02RaBPM</v>
      </c>
      <c r="J1637" s="8" t="str">
        <f aca="false">IF(H1637=I1637, "INTERNO", "EXTERNO")</f>
        <v>INTERNO</v>
      </c>
      <c r="K1637" s="9" t="str">
        <f aca="false">Def_Instancias_Equipamentos!$D$646</f>
        <v>SI-02M2:DI-BPMRFFE</v>
      </c>
      <c r="L1637" s="4" t="str">
        <f aca="false">Def_Instancias_Equipamentos!$D$1248</f>
        <v>SI-02M2:DI-FMCFastADC</v>
      </c>
      <c r="M1637" s="10" t="s">
        <v>173</v>
      </c>
      <c r="N1637" s="11" t="s">
        <v>174</v>
      </c>
      <c r="O1637" s="9" t="str">
        <f aca="false">Def_Sistemas_Conectores_Cabos!$B$7</f>
        <v>SMA 50-ohm</v>
      </c>
      <c r="P1637" s="4" t="str">
        <f aca="false">Def_Sistemas_Conectores_Cabos!$B$7</f>
        <v>SMA 50-ohm</v>
      </c>
      <c r="Q1637" s="8" t="str">
        <f aca="false">K1637&amp;"/"&amp;M1637&amp;CHAR(10)&amp;L1637&amp;"/"&amp;N1637</f>
        <v>SI-02M2:DI-BPMRFFE/BO_OUT
SI-02M2:DI-FMCFastADC/IN4</v>
      </c>
      <c r="R1637" s="18" t="n">
        <v>2</v>
      </c>
      <c r="S1637" s="18" t="n">
        <v>2</v>
      </c>
      <c r="T1637" s="15" t="str">
        <f aca="false">Def_Sistemas_Conectores_Cabos!$C$9</f>
        <v>RG316</v>
      </c>
      <c r="U1637" s="11" t="s">
        <v>169</v>
      </c>
      <c r="V1637" s="13"/>
    </row>
    <row r="1638" customFormat="false" ht="15.75" hidden="true" customHeight="true" outlineLevel="0" collapsed="false">
      <c r="A1638" s="4" t="str">
        <f aca="false">Def_Sistemas_Conectores_Cabos!$A$22</f>
        <v>BPM de elétrons</v>
      </c>
      <c r="B1638" s="5" t="str">
        <f aca="false">Datas_Entregas!$A$3</f>
        <v>BTS/Anel</v>
      </c>
      <c r="C1638" s="6" t="n">
        <f aca="false" t="array" ref="C1638:C1638">INDEX(Datas_Entregas!$B$2:$B$100, MATCH(B1638, Datas_Entregas!$A$2:$A$100, 0), 1)</f>
        <v>43296</v>
      </c>
      <c r="D1638" s="5" t="str">
        <f aca="false">Def_Status_Montagem!$A$4</f>
        <v>Comprado / Esperando entrega</v>
      </c>
      <c r="E1638" s="4" t="str">
        <f aca="false">Def_Status_Montagem!$B$4</f>
        <v>Contratada (inclui etiqueta)</v>
      </c>
      <c r="F1638" s="7"/>
      <c r="G1638" s="8"/>
      <c r="H1638" s="7" t="str">
        <f aca="false" t="array" ref="H1638:H1638">INDEX(Def_Instancias_Equipamentos!$E$2:$E$4986, MATCH(K1638, Def_Instancias_Equipamentos!$D$2:$D$4986, 0), 1)</f>
        <v>IA-02RaBPM</v>
      </c>
      <c r="I1638" s="8" t="str">
        <f aca="false" t="array" ref="I1638:I1638">INDEX(Def_Instancias_Equipamentos!$E$2:$E$4986, MATCH(L1638, Def_Instancias_Equipamentos!$D$2:$D$4986, 0), 1)</f>
        <v>IA-02RaBPM</v>
      </c>
      <c r="J1638" s="8" t="str">
        <f aca="false">IF(H1638=I1638, "INTERNO", "EXTERNO")</f>
        <v>INTERNO</v>
      </c>
      <c r="K1638" s="9" t="str">
        <f aca="false">Def_Instancias_Equipamentos!$D$646</f>
        <v>SI-02M2:DI-BPMRFFE</v>
      </c>
      <c r="L1638" s="4" t="str">
        <f aca="false">Def_Instancias_Equipamentos!$D$1248</f>
        <v>SI-02M2:DI-FMCFastADC</v>
      </c>
      <c r="M1638" s="10" t="s">
        <v>175</v>
      </c>
      <c r="N1638" s="11" t="s">
        <v>176</v>
      </c>
      <c r="O1638" s="9" t="str">
        <f aca="false">Def_Sistemas_Conectores_Cabos!$B$7</f>
        <v>SMA 50-ohm</v>
      </c>
      <c r="P1638" s="4" t="str">
        <f aca="false">Def_Sistemas_Conectores_Cabos!$B$26</f>
        <v>MMCX 50-ohm</v>
      </c>
      <c r="Q1638" s="8" t="str">
        <f aca="false">K1638&amp;"/"&amp;M1638&amp;CHAR(10)&amp;L1638&amp;"/"&amp;N1638</f>
        <v>SI-02M2:DI-BPMRFFE/SW_IN
SI-02M2:DI-FMCFastADC/TRIG</v>
      </c>
      <c r="R1638" s="18" t="n">
        <v>2</v>
      </c>
      <c r="S1638" s="18" t="n">
        <v>2</v>
      </c>
      <c r="T1638" s="15" t="str">
        <f aca="false">Def_Sistemas_Conectores_Cabos!$C$9</f>
        <v>RG316</v>
      </c>
      <c r="U1638" s="11" t="s">
        <v>169</v>
      </c>
      <c r="V1638" s="13"/>
    </row>
    <row r="1639" customFormat="false" ht="15.75" hidden="true" customHeight="true" outlineLevel="0" collapsed="false">
      <c r="A1639" s="4" t="str">
        <f aca="false">Def_Sistemas_Conectores_Cabos!$A$22</f>
        <v>BPM de elétrons</v>
      </c>
      <c r="B1639" s="5" t="str">
        <f aca="false">Datas_Entregas!$A$3</f>
        <v>BTS/Anel</v>
      </c>
      <c r="C1639" s="6" t="n">
        <f aca="false" t="array" ref="C1639:C1639">INDEX(Datas_Entregas!$B$2:$B$100, MATCH(B1639, Datas_Entregas!$A$2:$A$100, 0), 1)</f>
        <v>43296</v>
      </c>
      <c r="D1639" s="5" t="str">
        <f aca="false">Def_Status_Montagem!$A$4</f>
        <v>Comprado / Esperando entrega</v>
      </c>
      <c r="E1639" s="4" t="str">
        <f aca="false">Def_Status_Montagem!$B$4</f>
        <v>Contratada (inclui etiqueta)</v>
      </c>
      <c r="F1639" s="7"/>
      <c r="G1639" s="8"/>
      <c r="H1639" s="7" t="str">
        <f aca="false" t="array" ref="H1639:H1639">INDEX(Def_Instancias_Equipamentos!$E$2:$E$4986, MATCH(K1639, Def_Instancias_Equipamentos!$D$2:$D$4986, 0), 1)</f>
        <v>IA-02RaBPM</v>
      </c>
      <c r="I1639" s="8" t="str">
        <f aca="false" t="array" ref="I1639:I1639">INDEX(Def_Instancias_Equipamentos!$E$2:$E$4986, MATCH(L1639, Def_Instancias_Equipamentos!$D$2:$D$4986, 0), 1)</f>
        <v>IA-02RaBPM</v>
      </c>
      <c r="J1639" s="8" t="str">
        <f aca="false">IF(H1639=I1639, "INTERNO", "EXTERNO")</f>
        <v>INTERNO</v>
      </c>
      <c r="K1639" s="9" t="str">
        <f aca="false">Def_Instancias_Equipamentos!$D$793</f>
        <v>SI-02SB:DI-BPMRFFE-1</v>
      </c>
      <c r="L1639" s="4" t="str">
        <f aca="false">Def_Instancias_Equipamentos!$D$1395</f>
        <v>SI-02SB:DI-FMCFastADC-1</v>
      </c>
      <c r="M1639" s="10" t="s">
        <v>168</v>
      </c>
      <c r="N1639" s="11" t="s">
        <v>143</v>
      </c>
      <c r="O1639" s="9" t="str">
        <f aca="false">Def_Sistemas_Conectores_Cabos!$B$7</f>
        <v>SMA 50-ohm</v>
      </c>
      <c r="P1639" s="4" t="str">
        <f aca="false">Def_Sistemas_Conectores_Cabos!$B$7</f>
        <v>SMA 50-ohm</v>
      </c>
      <c r="Q1639" s="8" t="str">
        <f aca="false">K1639&amp;"/"&amp;M1639&amp;CHAR(10)&amp;L1639&amp;"/"&amp;N1639</f>
        <v>SI-02SB:DI-BPMRFFE-1/TO_OUT
SI-02SB:DI-FMCFastADC-1/IN1</v>
      </c>
      <c r="R1639" s="18" t="n">
        <v>2</v>
      </c>
      <c r="S1639" s="18" t="n">
        <v>2</v>
      </c>
      <c r="T1639" s="15" t="str">
        <f aca="false">Def_Sistemas_Conectores_Cabos!$C$9</f>
        <v>RG316</v>
      </c>
      <c r="U1639" s="11" t="s">
        <v>169</v>
      </c>
      <c r="V1639" s="13"/>
    </row>
    <row r="1640" customFormat="false" ht="15.75" hidden="true" customHeight="true" outlineLevel="0" collapsed="false">
      <c r="A1640" s="4" t="str">
        <f aca="false">Def_Sistemas_Conectores_Cabos!$A$22</f>
        <v>BPM de elétrons</v>
      </c>
      <c r="B1640" s="5" t="str">
        <f aca="false">Datas_Entregas!$A$3</f>
        <v>BTS/Anel</v>
      </c>
      <c r="C1640" s="6" t="n">
        <f aca="false" t="array" ref="C1640:C1640">INDEX(Datas_Entregas!$B$2:$B$100, MATCH(B1640, Datas_Entregas!$A$2:$A$100, 0), 1)</f>
        <v>43296</v>
      </c>
      <c r="D1640" s="5" t="str">
        <f aca="false">Def_Status_Montagem!$A$4</f>
        <v>Comprado / Esperando entrega</v>
      </c>
      <c r="E1640" s="4" t="str">
        <f aca="false">Def_Status_Montagem!$B$4</f>
        <v>Contratada (inclui etiqueta)</v>
      </c>
      <c r="F1640" s="7"/>
      <c r="G1640" s="8"/>
      <c r="H1640" s="7" t="str">
        <f aca="false" t="array" ref="H1640:H1640">INDEX(Def_Instancias_Equipamentos!$E$2:$E$4986, MATCH(K1640, Def_Instancias_Equipamentos!$D$2:$D$4986, 0), 1)</f>
        <v>IA-02RaBPM</v>
      </c>
      <c r="I1640" s="8" t="str">
        <f aca="false" t="array" ref="I1640:I1640">INDEX(Def_Instancias_Equipamentos!$E$2:$E$4986, MATCH(L1640, Def_Instancias_Equipamentos!$D$2:$D$4986, 0), 1)</f>
        <v>IA-02RaBPM</v>
      </c>
      <c r="J1640" s="8" t="str">
        <f aca="false">IF(H1640=I1640, "INTERNO", "EXTERNO")</f>
        <v>INTERNO</v>
      </c>
      <c r="K1640" s="9" t="str">
        <f aca="false">Def_Instancias_Equipamentos!$D$793</f>
        <v>SI-02SB:DI-BPMRFFE-1</v>
      </c>
      <c r="L1640" s="4" t="str">
        <f aca="false">Def_Instancias_Equipamentos!$D$1395</f>
        <v>SI-02SB:DI-FMCFastADC-1</v>
      </c>
      <c r="M1640" s="10" t="s">
        <v>170</v>
      </c>
      <c r="N1640" s="11" t="s">
        <v>145</v>
      </c>
      <c r="O1640" s="9" t="str">
        <f aca="false">Def_Sistemas_Conectores_Cabos!$B$7</f>
        <v>SMA 50-ohm</v>
      </c>
      <c r="P1640" s="4" t="str">
        <f aca="false">Def_Sistemas_Conectores_Cabos!$B$7</f>
        <v>SMA 50-ohm</v>
      </c>
      <c r="Q1640" s="8" t="str">
        <f aca="false">K1640&amp;"/"&amp;M1640&amp;CHAR(10)&amp;L1640&amp;"/"&amp;N1640</f>
        <v>SI-02SB:DI-BPMRFFE-1/BI_OUT
SI-02SB:DI-FMCFastADC-1/IN2</v>
      </c>
      <c r="R1640" s="18" t="n">
        <v>2</v>
      </c>
      <c r="S1640" s="18" t="n">
        <v>2</v>
      </c>
      <c r="T1640" s="15" t="str">
        <f aca="false">Def_Sistemas_Conectores_Cabos!$C$9</f>
        <v>RG316</v>
      </c>
      <c r="U1640" s="11" t="s">
        <v>169</v>
      </c>
      <c r="V1640" s="13"/>
    </row>
    <row r="1641" customFormat="false" ht="15.75" hidden="true" customHeight="true" outlineLevel="0" collapsed="false">
      <c r="A1641" s="4" t="str">
        <f aca="false">Def_Sistemas_Conectores_Cabos!$A$22</f>
        <v>BPM de elétrons</v>
      </c>
      <c r="B1641" s="5" t="str">
        <f aca="false">Datas_Entregas!$A$3</f>
        <v>BTS/Anel</v>
      </c>
      <c r="C1641" s="6" t="n">
        <f aca="false" t="array" ref="C1641:C1641">INDEX(Datas_Entregas!$B$2:$B$100, MATCH(B1641, Datas_Entregas!$A$2:$A$100, 0), 1)</f>
        <v>43296</v>
      </c>
      <c r="D1641" s="5" t="str">
        <f aca="false">Def_Status_Montagem!$A$4</f>
        <v>Comprado / Esperando entrega</v>
      </c>
      <c r="E1641" s="4" t="str">
        <f aca="false">Def_Status_Montagem!$B$4</f>
        <v>Contratada (inclui etiqueta)</v>
      </c>
      <c r="F1641" s="7"/>
      <c r="G1641" s="8"/>
      <c r="H1641" s="7" t="str">
        <f aca="false" t="array" ref="H1641:H1641">INDEX(Def_Instancias_Equipamentos!$E$2:$E$4986, MATCH(K1641, Def_Instancias_Equipamentos!$D$2:$D$4986, 0), 1)</f>
        <v>IA-02RaBPM</v>
      </c>
      <c r="I1641" s="8" t="str">
        <f aca="false" t="array" ref="I1641:I1641">INDEX(Def_Instancias_Equipamentos!$E$2:$E$4986, MATCH(L1641, Def_Instancias_Equipamentos!$D$2:$D$4986, 0), 1)</f>
        <v>IA-02RaBPM</v>
      </c>
      <c r="J1641" s="8" t="str">
        <f aca="false">IF(H1641=I1641, "INTERNO", "EXTERNO")</f>
        <v>INTERNO</v>
      </c>
      <c r="K1641" s="9" t="str">
        <f aca="false">Def_Instancias_Equipamentos!$D$793</f>
        <v>SI-02SB:DI-BPMRFFE-1</v>
      </c>
      <c r="L1641" s="4" t="str">
        <f aca="false">Def_Instancias_Equipamentos!$D$1395</f>
        <v>SI-02SB:DI-FMCFastADC-1</v>
      </c>
      <c r="M1641" s="10" t="s">
        <v>171</v>
      </c>
      <c r="N1641" s="11" t="s">
        <v>172</v>
      </c>
      <c r="O1641" s="9" t="str">
        <f aca="false">Def_Sistemas_Conectores_Cabos!$B$7</f>
        <v>SMA 50-ohm</v>
      </c>
      <c r="P1641" s="4" t="str">
        <f aca="false">Def_Sistemas_Conectores_Cabos!$B$7</f>
        <v>SMA 50-ohm</v>
      </c>
      <c r="Q1641" s="8" t="str">
        <f aca="false">K1641&amp;"/"&amp;M1641&amp;CHAR(10)&amp;L1641&amp;"/"&amp;N1641</f>
        <v>SI-02SB:DI-BPMRFFE-1/TI_OUT
SI-02SB:DI-FMCFastADC-1/IN3</v>
      </c>
      <c r="R1641" s="18" t="n">
        <v>2</v>
      </c>
      <c r="S1641" s="18" t="n">
        <v>2</v>
      </c>
      <c r="T1641" s="15" t="str">
        <f aca="false">Def_Sistemas_Conectores_Cabos!$C$9</f>
        <v>RG316</v>
      </c>
      <c r="U1641" s="11" t="s">
        <v>169</v>
      </c>
      <c r="V1641" s="13"/>
    </row>
    <row r="1642" customFormat="false" ht="15.75" hidden="true" customHeight="true" outlineLevel="0" collapsed="false">
      <c r="A1642" s="4" t="str">
        <f aca="false">Def_Sistemas_Conectores_Cabos!$A$22</f>
        <v>BPM de elétrons</v>
      </c>
      <c r="B1642" s="5" t="str">
        <f aca="false">Datas_Entregas!$A$3</f>
        <v>BTS/Anel</v>
      </c>
      <c r="C1642" s="6" t="n">
        <f aca="false" t="array" ref="C1642:C1642">INDEX(Datas_Entregas!$B$2:$B$100, MATCH(B1642, Datas_Entregas!$A$2:$A$100, 0), 1)</f>
        <v>43296</v>
      </c>
      <c r="D1642" s="5" t="str">
        <f aca="false">Def_Status_Montagem!$A$4</f>
        <v>Comprado / Esperando entrega</v>
      </c>
      <c r="E1642" s="4" t="str">
        <f aca="false">Def_Status_Montagem!$B$4</f>
        <v>Contratada (inclui etiqueta)</v>
      </c>
      <c r="F1642" s="7"/>
      <c r="G1642" s="8"/>
      <c r="H1642" s="7" t="str">
        <f aca="false" t="array" ref="H1642:H1642">INDEX(Def_Instancias_Equipamentos!$E$2:$E$4986, MATCH(K1642, Def_Instancias_Equipamentos!$D$2:$D$4986, 0), 1)</f>
        <v>IA-02RaBPM</v>
      </c>
      <c r="I1642" s="8" t="str">
        <f aca="false" t="array" ref="I1642:I1642">INDEX(Def_Instancias_Equipamentos!$E$2:$E$4986, MATCH(L1642, Def_Instancias_Equipamentos!$D$2:$D$4986, 0), 1)</f>
        <v>IA-02RaBPM</v>
      </c>
      <c r="J1642" s="8" t="str">
        <f aca="false">IF(H1642=I1642, "INTERNO", "EXTERNO")</f>
        <v>INTERNO</v>
      </c>
      <c r="K1642" s="9" t="str">
        <f aca="false">Def_Instancias_Equipamentos!$D$793</f>
        <v>SI-02SB:DI-BPMRFFE-1</v>
      </c>
      <c r="L1642" s="4" t="str">
        <f aca="false">Def_Instancias_Equipamentos!$D$1395</f>
        <v>SI-02SB:DI-FMCFastADC-1</v>
      </c>
      <c r="M1642" s="10" t="s">
        <v>173</v>
      </c>
      <c r="N1642" s="11" t="s">
        <v>174</v>
      </c>
      <c r="O1642" s="9" t="str">
        <f aca="false">Def_Sistemas_Conectores_Cabos!$B$7</f>
        <v>SMA 50-ohm</v>
      </c>
      <c r="P1642" s="4" t="str">
        <f aca="false">Def_Sistemas_Conectores_Cabos!$B$7</f>
        <v>SMA 50-ohm</v>
      </c>
      <c r="Q1642" s="8" t="str">
        <f aca="false">K1642&amp;"/"&amp;M1642&amp;CHAR(10)&amp;L1642&amp;"/"&amp;N1642</f>
        <v>SI-02SB:DI-BPMRFFE-1/BO_OUT
SI-02SB:DI-FMCFastADC-1/IN4</v>
      </c>
      <c r="R1642" s="18" t="n">
        <v>2</v>
      </c>
      <c r="S1642" s="18" t="n">
        <v>2</v>
      </c>
      <c r="T1642" s="15" t="str">
        <f aca="false">Def_Sistemas_Conectores_Cabos!$C$9</f>
        <v>RG316</v>
      </c>
      <c r="U1642" s="11" t="s">
        <v>169</v>
      </c>
      <c r="V1642" s="13"/>
    </row>
    <row r="1643" customFormat="false" ht="15.75" hidden="true" customHeight="true" outlineLevel="0" collapsed="false">
      <c r="A1643" s="4" t="str">
        <f aca="false">Def_Sistemas_Conectores_Cabos!$A$22</f>
        <v>BPM de elétrons</v>
      </c>
      <c r="B1643" s="5" t="str">
        <f aca="false">Datas_Entregas!$A$3</f>
        <v>BTS/Anel</v>
      </c>
      <c r="C1643" s="6" t="n">
        <f aca="false" t="array" ref="C1643:C1643">INDEX(Datas_Entregas!$B$2:$B$100, MATCH(B1643, Datas_Entregas!$A$2:$A$100, 0), 1)</f>
        <v>43296</v>
      </c>
      <c r="D1643" s="5" t="str">
        <f aca="false">Def_Status_Montagem!$A$4</f>
        <v>Comprado / Esperando entrega</v>
      </c>
      <c r="E1643" s="4" t="str">
        <f aca="false">Def_Status_Montagem!$B$4</f>
        <v>Contratada (inclui etiqueta)</v>
      </c>
      <c r="F1643" s="7"/>
      <c r="G1643" s="8"/>
      <c r="H1643" s="7" t="str">
        <f aca="false" t="array" ref="H1643:H1643">INDEX(Def_Instancias_Equipamentos!$E$2:$E$4986, MATCH(K1643, Def_Instancias_Equipamentos!$D$2:$D$4986, 0), 1)</f>
        <v>IA-02RaBPM</v>
      </c>
      <c r="I1643" s="8" t="str">
        <f aca="false" t="array" ref="I1643:I1643">INDEX(Def_Instancias_Equipamentos!$E$2:$E$4986, MATCH(L1643, Def_Instancias_Equipamentos!$D$2:$D$4986, 0), 1)</f>
        <v>IA-02RaBPM</v>
      </c>
      <c r="J1643" s="8" t="str">
        <f aca="false">IF(H1643=I1643, "INTERNO", "EXTERNO")</f>
        <v>INTERNO</v>
      </c>
      <c r="K1643" s="9" t="str">
        <f aca="false">Def_Instancias_Equipamentos!$D$793</f>
        <v>SI-02SB:DI-BPMRFFE-1</v>
      </c>
      <c r="L1643" s="4" t="str">
        <f aca="false">Def_Instancias_Equipamentos!$D$1395</f>
        <v>SI-02SB:DI-FMCFastADC-1</v>
      </c>
      <c r="M1643" s="10" t="s">
        <v>175</v>
      </c>
      <c r="N1643" s="11" t="s">
        <v>176</v>
      </c>
      <c r="O1643" s="9" t="str">
        <f aca="false">Def_Sistemas_Conectores_Cabos!$B$7</f>
        <v>SMA 50-ohm</v>
      </c>
      <c r="P1643" s="4" t="str">
        <f aca="false">Def_Sistemas_Conectores_Cabos!$B$26</f>
        <v>MMCX 50-ohm</v>
      </c>
      <c r="Q1643" s="8" t="str">
        <f aca="false">K1643&amp;"/"&amp;M1643&amp;CHAR(10)&amp;L1643&amp;"/"&amp;N1643</f>
        <v>SI-02SB:DI-BPMRFFE-1/SW_IN
SI-02SB:DI-FMCFastADC-1/TRIG</v>
      </c>
      <c r="R1643" s="18" t="n">
        <v>2</v>
      </c>
      <c r="S1643" s="18" t="n">
        <v>2</v>
      </c>
      <c r="T1643" s="15" t="str">
        <f aca="false">Def_Sistemas_Conectores_Cabos!$C$9</f>
        <v>RG316</v>
      </c>
      <c r="U1643" s="11" t="s">
        <v>169</v>
      </c>
      <c r="V1643" s="13"/>
    </row>
    <row r="1644" customFormat="false" ht="15.75" hidden="true" customHeight="true" outlineLevel="0" collapsed="false">
      <c r="A1644" s="4" t="str">
        <f aca="false">Def_Sistemas_Conectores_Cabos!$A$22</f>
        <v>BPM de elétrons</v>
      </c>
      <c r="B1644" s="5" t="str">
        <f aca="false">Datas_Entregas!$A$3</f>
        <v>BTS/Anel</v>
      </c>
      <c r="C1644" s="6" t="n">
        <f aca="false" t="array" ref="C1644:C1644">INDEX(Datas_Entregas!$B$2:$B$100, MATCH(B1644, Datas_Entregas!$A$2:$A$100, 0), 1)</f>
        <v>43296</v>
      </c>
      <c r="D1644" s="5" t="str">
        <f aca="false">Def_Status_Montagem!$A$4</f>
        <v>Comprado / Esperando entrega</v>
      </c>
      <c r="E1644" s="4" t="str">
        <f aca="false">Def_Status_Montagem!$B$4</f>
        <v>Contratada (inclui etiqueta)</v>
      </c>
      <c r="F1644" s="7"/>
      <c r="G1644" s="8"/>
      <c r="H1644" s="7" t="str">
        <f aca="false" t="array" ref="H1644:H1644">INDEX(Def_Instancias_Equipamentos!$E$2:$E$4986, MATCH(K1644, Def_Instancias_Equipamentos!$D$2:$D$4986, 0), 1)</f>
        <v>IA-02RaBPM</v>
      </c>
      <c r="I1644" s="8" t="str">
        <f aca="false" t="array" ref="I1644:I1644">INDEX(Def_Instancias_Equipamentos!$E$2:$E$4986, MATCH(L1644, Def_Instancias_Equipamentos!$D$2:$D$4986, 0), 1)</f>
        <v>IA-02RaBPM</v>
      </c>
      <c r="J1644" s="8" t="str">
        <f aca="false">IF(H1644=I1644, "INTERNO", "EXTERNO")</f>
        <v>INTERNO</v>
      </c>
      <c r="K1644" s="9" t="str">
        <f aca="false">Def_Instancias_Equipamentos!$D$794</f>
        <v>SI-02SB:DI-BPMRFFE-2</v>
      </c>
      <c r="L1644" s="4" t="str">
        <f aca="false">Def_Instancias_Equipamentos!$D$1396</f>
        <v>SI-02SB:DI-FMCFastADC-2</v>
      </c>
      <c r="M1644" s="10" t="s">
        <v>168</v>
      </c>
      <c r="N1644" s="11" t="s">
        <v>143</v>
      </c>
      <c r="O1644" s="9" t="str">
        <f aca="false">Def_Sistemas_Conectores_Cabos!$B$7</f>
        <v>SMA 50-ohm</v>
      </c>
      <c r="P1644" s="4" t="str">
        <f aca="false">Def_Sistemas_Conectores_Cabos!$B$7</f>
        <v>SMA 50-ohm</v>
      </c>
      <c r="Q1644" s="8" t="str">
        <f aca="false">K1644&amp;"/"&amp;M1644&amp;CHAR(10)&amp;L1644&amp;"/"&amp;N1644</f>
        <v>SI-02SB:DI-BPMRFFE-2/TO_OUT
SI-02SB:DI-FMCFastADC-2/IN1</v>
      </c>
      <c r="R1644" s="18" t="n">
        <v>2</v>
      </c>
      <c r="S1644" s="18" t="n">
        <v>2</v>
      </c>
      <c r="T1644" s="15" t="str">
        <f aca="false">Def_Sistemas_Conectores_Cabos!$C$9</f>
        <v>RG316</v>
      </c>
      <c r="U1644" s="11" t="s">
        <v>169</v>
      </c>
      <c r="V1644" s="13"/>
    </row>
    <row r="1645" customFormat="false" ht="15.75" hidden="true" customHeight="true" outlineLevel="0" collapsed="false">
      <c r="A1645" s="4" t="str">
        <f aca="false">Def_Sistemas_Conectores_Cabos!$A$22</f>
        <v>BPM de elétrons</v>
      </c>
      <c r="B1645" s="5" t="str">
        <f aca="false">Datas_Entregas!$A$3</f>
        <v>BTS/Anel</v>
      </c>
      <c r="C1645" s="6" t="n">
        <f aca="false" t="array" ref="C1645:C1645">INDEX(Datas_Entregas!$B$2:$B$100, MATCH(B1645, Datas_Entregas!$A$2:$A$100, 0), 1)</f>
        <v>43296</v>
      </c>
      <c r="D1645" s="5" t="str">
        <f aca="false">Def_Status_Montagem!$A$4</f>
        <v>Comprado / Esperando entrega</v>
      </c>
      <c r="E1645" s="4" t="str">
        <f aca="false">Def_Status_Montagem!$B$4</f>
        <v>Contratada (inclui etiqueta)</v>
      </c>
      <c r="F1645" s="7"/>
      <c r="G1645" s="8"/>
      <c r="H1645" s="7" t="str">
        <f aca="false" t="array" ref="H1645:H1645">INDEX(Def_Instancias_Equipamentos!$E$2:$E$4986, MATCH(K1645, Def_Instancias_Equipamentos!$D$2:$D$4986, 0), 1)</f>
        <v>IA-02RaBPM</v>
      </c>
      <c r="I1645" s="8" t="str">
        <f aca="false" t="array" ref="I1645:I1645">INDEX(Def_Instancias_Equipamentos!$E$2:$E$4986, MATCH(L1645, Def_Instancias_Equipamentos!$D$2:$D$4986, 0), 1)</f>
        <v>IA-02RaBPM</v>
      </c>
      <c r="J1645" s="8" t="str">
        <f aca="false">IF(H1645=I1645, "INTERNO", "EXTERNO")</f>
        <v>INTERNO</v>
      </c>
      <c r="K1645" s="9" t="str">
        <f aca="false">Def_Instancias_Equipamentos!$D$794</f>
        <v>SI-02SB:DI-BPMRFFE-2</v>
      </c>
      <c r="L1645" s="4" t="str">
        <f aca="false">Def_Instancias_Equipamentos!$D$1396</f>
        <v>SI-02SB:DI-FMCFastADC-2</v>
      </c>
      <c r="M1645" s="10" t="s">
        <v>170</v>
      </c>
      <c r="N1645" s="11" t="s">
        <v>145</v>
      </c>
      <c r="O1645" s="9" t="str">
        <f aca="false">Def_Sistemas_Conectores_Cabos!$B$7</f>
        <v>SMA 50-ohm</v>
      </c>
      <c r="P1645" s="4" t="str">
        <f aca="false">Def_Sistemas_Conectores_Cabos!$B$7</f>
        <v>SMA 50-ohm</v>
      </c>
      <c r="Q1645" s="8" t="str">
        <f aca="false">K1645&amp;"/"&amp;M1645&amp;CHAR(10)&amp;L1645&amp;"/"&amp;N1645</f>
        <v>SI-02SB:DI-BPMRFFE-2/BI_OUT
SI-02SB:DI-FMCFastADC-2/IN2</v>
      </c>
      <c r="R1645" s="18" t="n">
        <v>2</v>
      </c>
      <c r="S1645" s="18" t="n">
        <v>2</v>
      </c>
      <c r="T1645" s="15" t="str">
        <f aca="false">Def_Sistemas_Conectores_Cabos!$C$9</f>
        <v>RG316</v>
      </c>
      <c r="U1645" s="11" t="s">
        <v>169</v>
      </c>
      <c r="V1645" s="13"/>
    </row>
    <row r="1646" customFormat="false" ht="15.75" hidden="true" customHeight="true" outlineLevel="0" collapsed="false">
      <c r="A1646" s="4" t="str">
        <f aca="false">Def_Sistemas_Conectores_Cabos!$A$22</f>
        <v>BPM de elétrons</v>
      </c>
      <c r="B1646" s="5" t="str">
        <f aca="false">Datas_Entregas!$A$3</f>
        <v>BTS/Anel</v>
      </c>
      <c r="C1646" s="6" t="n">
        <f aca="false" t="array" ref="C1646:C1646">INDEX(Datas_Entregas!$B$2:$B$100, MATCH(B1646, Datas_Entregas!$A$2:$A$100, 0), 1)</f>
        <v>43296</v>
      </c>
      <c r="D1646" s="5" t="str">
        <f aca="false">Def_Status_Montagem!$A$4</f>
        <v>Comprado / Esperando entrega</v>
      </c>
      <c r="E1646" s="4" t="str">
        <f aca="false">Def_Status_Montagem!$B$4</f>
        <v>Contratada (inclui etiqueta)</v>
      </c>
      <c r="F1646" s="7"/>
      <c r="G1646" s="8"/>
      <c r="H1646" s="7" t="str">
        <f aca="false" t="array" ref="H1646:H1646">INDEX(Def_Instancias_Equipamentos!$E$2:$E$4986, MATCH(K1646, Def_Instancias_Equipamentos!$D$2:$D$4986, 0), 1)</f>
        <v>IA-02RaBPM</v>
      </c>
      <c r="I1646" s="8" t="str">
        <f aca="false" t="array" ref="I1646:I1646">INDEX(Def_Instancias_Equipamentos!$E$2:$E$4986, MATCH(L1646, Def_Instancias_Equipamentos!$D$2:$D$4986, 0), 1)</f>
        <v>IA-02RaBPM</v>
      </c>
      <c r="J1646" s="8" t="str">
        <f aca="false">IF(H1646=I1646, "INTERNO", "EXTERNO")</f>
        <v>INTERNO</v>
      </c>
      <c r="K1646" s="9" t="str">
        <f aca="false">Def_Instancias_Equipamentos!$D$794</f>
        <v>SI-02SB:DI-BPMRFFE-2</v>
      </c>
      <c r="L1646" s="4" t="str">
        <f aca="false">Def_Instancias_Equipamentos!$D$1396</f>
        <v>SI-02SB:DI-FMCFastADC-2</v>
      </c>
      <c r="M1646" s="10" t="s">
        <v>171</v>
      </c>
      <c r="N1646" s="11" t="s">
        <v>172</v>
      </c>
      <c r="O1646" s="9" t="str">
        <f aca="false">Def_Sistemas_Conectores_Cabos!$B$7</f>
        <v>SMA 50-ohm</v>
      </c>
      <c r="P1646" s="4" t="str">
        <f aca="false">Def_Sistemas_Conectores_Cabos!$B$7</f>
        <v>SMA 50-ohm</v>
      </c>
      <c r="Q1646" s="8" t="str">
        <f aca="false">K1646&amp;"/"&amp;M1646&amp;CHAR(10)&amp;L1646&amp;"/"&amp;N1646</f>
        <v>SI-02SB:DI-BPMRFFE-2/TI_OUT
SI-02SB:DI-FMCFastADC-2/IN3</v>
      </c>
      <c r="R1646" s="18" t="n">
        <v>2</v>
      </c>
      <c r="S1646" s="18" t="n">
        <v>2</v>
      </c>
      <c r="T1646" s="15" t="str">
        <f aca="false">Def_Sistemas_Conectores_Cabos!$C$9</f>
        <v>RG316</v>
      </c>
      <c r="U1646" s="11" t="s">
        <v>169</v>
      </c>
      <c r="V1646" s="13"/>
    </row>
    <row r="1647" customFormat="false" ht="15.75" hidden="true" customHeight="true" outlineLevel="0" collapsed="false">
      <c r="A1647" s="4" t="str">
        <f aca="false">Def_Sistemas_Conectores_Cabos!$A$22</f>
        <v>BPM de elétrons</v>
      </c>
      <c r="B1647" s="5" t="str">
        <f aca="false">Datas_Entregas!$A$3</f>
        <v>BTS/Anel</v>
      </c>
      <c r="C1647" s="6" t="n">
        <f aca="false" t="array" ref="C1647:C1647">INDEX(Datas_Entregas!$B$2:$B$100, MATCH(B1647, Datas_Entregas!$A$2:$A$100, 0), 1)</f>
        <v>43296</v>
      </c>
      <c r="D1647" s="5" t="str">
        <f aca="false">Def_Status_Montagem!$A$4</f>
        <v>Comprado / Esperando entrega</v>
      </c>
      <c r="E1647" s="4" t="str">
        <f aca="false">Def_Status_Montagem!$B$4</f>
        <v>Contratada (inclui etiqueta)</v>
      </c>
      <c r="F1647" s="7"/>
      <c r="G1647" s="8"/>
      <c r="H1647" s="7" t="str">
        <f aca="false" t="array" ref="H1647:H1647">INDEX(Def_Instancias_Equipamentos!$E$2:$E$4986, MATCH(K1647, Def_Instancias_Equipamentos!$D$2:$D$4986, 0), 1)</f>
        <v>IA-02RaBPM</v>
      </c>
      <c r="I1647" s="8" t="str">
        <f aca="false" t="array" ref="I1647:I1647">INDEX(Def_Instancias_Equipamentos!$E$2:$E$4986, MATCH(L1647, Def_Instancias_Equipamentos!$D$2:$D$4986, 0), 1)</f>
        <v>IA-02RaBPM</v>
      </c>
      <c r="J1647" s="8" t="str">
        <f aca="false">IF(H1647=I1647, "INTERNO", "EXTERNO")</f>
        <v>INTERNO</v>
      </c>
      <c r="K1647" s="9" t="str">
        <f aca="false">Def_Instancias_Equipamentos!$D$794</f>
        <v>SI-02SB:DI-BPMRFFE-2</v>
      </c>
      <c r="L1647" s="4" t="str">
        <f aca="false">Def_Instancias_Equipamentos!$D$1396</f>
        <v>SI-02SB:DI-FMCFastADC-2</v>
      </c>
      <c r="M1647" s="10" t="s">
        <v>173</v>
      </c>
      <c r="N1647" s="11" t="s">
        <v>174</v>
      </c>
      <c r="O1647" s="9" t="str">
        <f aca="false">Def_Sistemas_Conectores_Cabos!$B$7</f>
        <v>SMA 50-ohm</v>
      </c>
      <c r="P1647" s="4" t="str">
        <f aca="false">Def_Sistemas_Conectores_Cabos!$B$7</f>
        <v>SMA 50-ohm</v>
      </c>
      <c r="Q1647" s="8" t="str">
        <f aca="false">K1647&amp;"/"&amp;M1647&amp;CHAR(10)&amp;L1647&amp;"/"&amp;N1647</f>
        <v>SI-02SB:DI-BPMRFFE-2/BO_OUT
SI-02SB:DI-FMCFastADC-2/IN4</v>
      </c>
      <c r="R1647" s="18" t="n">
        <v>2</v>
      </c>
      <c r="S1647" s="18" t="n">
        <v>2</v>
      </c>
      <c r="T1647" s="15" t="str">
        <f aca="false">Def_Sistemas_Conectores_Cabos!$C$9</f>
        <v>RG316</v>
      </c>
      <c r="U1647" s="11" t="s">
        <v>169</v>
      </c>
      <c r="V1647" s="13"/>
    </row>
    <row r="1648" customFormat="false" ht="15.75" hidden="true" customHeight="true" outlineLevel="0" collapsed="false">
      <c r="A1648" s="4" t="str">
        <f aca="false">Def_Sistemas_Conectores_Cabos!$A$22</f>
        <v>BPM de elétrons</v>
      </c>
      <c r="B1648" s="5" t="str">
        <f aca="false">Datas_Entregas!$A$3</f>
        <v>BTS/Anel</v>
      </c>
      <c r="C1648" s="6" t="n">
        <f aca="false" t="array" ref="C1648:C1648">INDEX(Datas_Entregas!$B$2:$B$100, MATCH(B1648, Datas_Entregas!$A$2:$A$100, 0), 1)</f>
        <v>43296</v>
      </c>
      <c r="D1648" s="5" t="str">
        <f aca="false">Def_Status_Montagem!$A$4</f>
        <v>Comprado / Esperando entrega</v>
      </c>
      <c r="E1648" s="4" t="str">
        <f aca="false">Def_Status_Montagem!$B$4</f>
        <v>Contratada (inclui etiqueta)</v>
      </c>
      <c r="F1648" s="7"/>
      <c r="G1648" s="8"/>
      <c r="H1648" s="7" t="str">
        <f aca="false" t="array" ref="H1648:H1648">INDEX(Def_Instancias_Equipamentos!$E$2:$E$4986, MATCH(K1648, Def_Instancias_Equipamentos!$D$2:$D$4986, 0), 1)</f>
        <v>IA-02RaBPM</v>
      </c>
      <c r="I1648" s="8" t="str">
        <f aca="false" t="array" ref="I1648:I1648">INDEX(Def_Instancias_Equipamentos!$E$2:$E$4986, MATCH(L1648, Def_Instancias_Equipamentos!$D$2:$D$4986, 0), 1)</f>
        <v>IA-02RaBPM</v>
      </c>
      <c r="J1648" s="8" t="str">
        <f aca="false">IF(H1648=I1648, "INTERNO", "EXTERNO")</f>
        <v>INTERNO</v>
      </c>
      <c r="K1648" s="9" t="str">
        <f aca="false">Def_Instancias_Equipamentos!$D$794</f>
        <v>SI-02SB:DI-BPMRFFE-2</v>
      </c>
      <c r="L1648" s="4" t="str">
        <f aca="false">Def_Instancias_Equipamentos!$D$1396</f>
        <v>SI-02SB:DI-FMCFastADC-2</v>
      </c>
      <c r="M1648" s="10" t="s">
        <v>175</v>
      </c>
      <c r="N1648" s="11" t="s">
        <v>176</v>
      </c>
      <c r="O1648" s="9" t="str">
        <f aca="false">Def_Sistemas_Conectores_Cabos!$B$7</f>
        <v>SMA 50-ohm</v>
      </c>
      <c r="P1648" s="4" t="str">
        <f aca="false">Def_Sistemas_Conectores_Cabos!$B$26</f>
        <v>MMCX 50-ohm</v>
      </c>
      <c r="Q1648" s="8" t="str">
        <f aca="false">K1648&amp;"/"&amp;M1648&amp;CHAR(10)&amp;L1648&amp;"/"&amp;N1648</f>
        <v>SI-02SB:DI-BPMRFFE-2/SW_IN
SI-02SB:DI-FMCFastADC-2/TRIG</v>
      </c>
      <c r="R1648" s="18" t="n">
        <v>2</v>
      </c>
      <c r="S1648" s="18" t="n">
        <v>2</v>
      </c>
      <c r="T1648" s="15" t="str">
        <f aca="false">Def_Sistemas_Conectores_Cabos!$C$9</f>
        <v>RG316</v>
      </c>
      <c r="U1648" s="11" t="s">
        <v>169</v>
      </c>
      <c r="V1648" s="13"/>
    </row>
    <row r="1649" customFormat="false" ht="15.75" hidden="true" customHeight="true" outlineLevel="0" collapsed="false">
      <c r="A1649" s="4" t="str">
        <f aca="false">Def_Sistemas_Conectores_Cabos!$A$22</f>
        <v>BPM de elétrons</v>
      </c>
      <c r="B1649" s="5" t="str">
        <f aca="false">Datas_Entregas!$A$3</f>
        <v>BTS/Anel</v>
      </c>
      <c r="C1649" s="6" t="n">
        <f aca="false" t="array" ref="C1649:C1649">INDEX(Datas_Entregas!$B$2:$B$100, MATCH(B1649, Datas_Entregas!$A$2:$A$100, 0), 1)</f>
        <v>43296</v>
      </c>
      <c r="D1649" s="5" t="str">
        <f aca="false">Def_Status_Montagem!$A$4</f>
        <v>Comprado / Esperando entrega</v>
      </c>
      <c r="E1649" s="4" t="str">
        <f aca="false">Def_Status_Montagem!$B$4</f>
        <v>Contratada (inclui etiqueta)</v>
      </c>
      <c r="F1649" s="7"/>
      <c r="G1649" s="8"/>
      <c r="H1649" s="7" t="str">
        <f aca="false" t="array" ref="H1649:H1649">INDEX(Def_Instancias_Equipamentos!$E$2:$E$4986, MATCH(K1649, Def_Instancias_Equipamentos!$D$2:$D$4986, 0), 1)</f>
        <v>IA-03RaBPM</v>
      </c>
      <c r="I1649" s="8" t="str">
        <f aca="false" t="array" ref="I1649:I1649">INDEX(Def_Instancias_Equipamentos!$E$2:$E$4986, MATCH(L1649, Def_Instancias_Equipamentos!$D$2:$D$4986, 0), 1)</f>
        <v>IA-03RaBPM</v>
      </c>
      <c r="J1649" s="8" t="str">
        <f aca="false">IF(H1649=I1649, "INTERNO", "EXTERNO")</f>
        <v>INTERNO</v>
      </c>
      <c r="K1649" s="9" t="str">
        <f aca="false">Def_Instancias_Equipamentos!$D$647</f>
        <v>SI-03C1:DI-BPMRFFE-1</v>
      </c>
      <c r="L1649" s="4" t="str">
        <f aca="false">Def_Instancias_Equipamentos!$D$1249</f>
        <v>SI-03C1:DI-FMCFastADC-1</v>
      </c>
      <c r="M1649" s="10" t="s">
        <v>168</v>
      </c>
      <c r="N1649" s="11" t="s">
        <v>143</v>
      </c>
      <c r="O1649" s="9" t="str">
        <f aca="false">Def_Sistemas_Conectores_Cabos!$B$7</f>
        <v>SMA 50-ohm</v>
      </c>
      <c r="P1649" s="4" t="str">
        <f aca="false">Def_Sistemas_Conectores_Cabos!$B$7</f>
        <v>SMA 50-ohm</v>
      </c>
      <c r="Q1649" s="8" t="str">
        <f aca="false">K1649&amp;"/"&amp;M1649&amp;CHAR(10)&amp;L1649&amp;"/"&amp;N1649</f>
        <v>SI-03C1:DI-BPMRFFE-1/TO_OUT
SI-03C1:DI-FMCFastADC-1/IN1</v>
      </c>
      <c r="R1649" s="18" t="n">
        <v>2</v>
      </c>
      <c r="S1649" s="18" t="n">
        <v>2</v>
      </c>
      <c r="T1649" s="15" t="str">
        <f aca="false">Def_Sistemas_Conectores_Cabos!$C$9</f>
        <v>RG316</v>
      </c>
      <c r="U1649" s="11" t="s">
        <v>169</v>
      </c>
      <c r="V1649" s="13"/>
    </row>
    <row r="1650" customFormat="false" ht="15.75" hidden="true" customHeight="true" outlineLevel="0" collapsed="false">
      <c r="A1650" s="4" t="str">
        <f aca="false">Def_Sistemas_Conectores_Cabos!$A$22</f>
        <v>BPM de elétrons</v>
      </c>
      <c r="B1650" s="5" t="str">
        <f aca="false">Datas_Entregas!$A$3</f>
        <v>BTS/Anel</v>
      </c>
      <c r="C1650" s="6" t="n">
        <f aca="false" t="array" ref="C1650:C1650">INDEX(Datas_Entregas!$B$2:$B$100, MATCH(B1650, Datas_Entregas!$A$2:$A$100, 0), 1)</f>
        <v>43296</v>
      </c>
      <c r="D1650" s="5" t="str">
        <f aca="false">Def_Status_Montagem!$A$4</f>
        <v>Comprado / Esperando entrega</v>
      </c>
      <c r="E1650" s="4" t="str">
        <f aca="false">Def_Status_Montagem!$B$4</f>
        <v>Contratada (inclui etiqueta)</v>
      </c>
      <c r="F1650" s="7"/>
      <c r="G1650" s="8"/>
      <c r="H1650" s="7" t="str">
        <f aca="false" t="array" ref="H1650:H1650">INDEX(Def_Instancias_Equipamentos!$E$2:$E$4986, MATCH(K1650, Def_Instancias_Equipamentos!$D$2:$D$4986, 0), 1)</f>
        <v>IA-03RaBPM</v>
      </c>
      <c r="I1650" s="8" t="str">
        <f aca="false" t="array" ref="I1650:I1650">INDEX(Def_Instancias_Equipamentos!$E$2:$E$4986, MATCH(L1650, Def_Instancias_Equipamentos!$D$2:$D$4986, 0), 1)</f>
        <v>IA-03RaBPM</v>
      </c>
      <c r="J1650" s="8" t="str">
        <f aca="false">IF(H1650=I1650, "INTERNO", "EXTERNO")</f>
        <v>INTERNO</v>
      </c>
      <c r="K1650" s="9" t="str">
        <f aca="false">Def_Instancias_Equipamentos!$D$647</f>
        <v>SI-03C1:DI-BPMRFFE-1</v>
      </c>
      <c r="L1650" s="4" t="str">
        <f aca="false">Def_Instancias_Equipamentos!$D$1249</f>
        <v>SI-03C1:DI-FMCFastADC-1</v>
      </c>
      <c r="M1650" s="10" t="s">
        <v>170</v>
      </c>
      <c r="N1650" s="11" t="s">
        <v>145</v>
      </c>
      <c r="O1650" s="9" t="str">
        <f aca="false">Def_Sistemas_Conectores_Cabos!$B$7</f>
        <v>SMA 50-ohm</v>
      </c>
      <c r="P1650" s="4" t="str">
        <f aca="false">Def_Sistemas_Conectores_Cabos!$B$7</f>
        <v>SMA 50-ohm</v>
      </c>
      <c r="Q1650" s="8" t="str">
        <f aca="false">K1650&amp;"/"&amp;M1650&amp;CHAR(10)&amp;L1650&amp;"/"&amp;N1650</f>
        <v>SI-03C1:DI-BPMRFFE-1/BI_OUT
SI-03C1:DI-FMCFastADC-1/IN2</v>
      </c>
      <c r="R1650" s="18" t="n">
        <v>2</v>
      </c>
      <c r="S1650" s="18" t="n">
        <v>2</v>
      </c>
      <c r="T1650" s="15" t="str">
        <f aca="false">Def_Sistemas_Conectores_Cabos!$C$9</f>
        <v>RG316</v>
      </c>
      <c r="U1650" s="11" t="s">
        <v>169</v>
      </c>
      <c r="V1650" s="13"/>
    </row>
    <row r="1651" customFormat="false" ht="15.75" hidden="true" customHeight="true" outlineLevel="0" collapsed="false">
      <c r="A1651" s="4" t="str">
        <f aca="false">Def_Sistemas_Conectores_Cabos!$A$22</f>
        <v>BPM de elétrons</v>
      </c>
      <c r="B1651" s="5" t="str">
        <f aca="false">Datas_Entregas!$A$3</f>
        <v>BTS/Anel</v>
      </c>
      <c r="C1651" s="6" t="n">
        <f aca="false" t="array" ref="C1651:C1651">INDEX(Datas_Entregas!$B$2:$B$100, MATCH(B1651, Datas_Entregas!$A$2:$A$100, 0), 1)</f>
        <v>43296</v>
      </c>
      <c r="D1651" s="5" t="str">
        <f aca="false">Def_Status_Montagem!$A$4</f>
        <v>Comprado / Esperando entrega</v>
      </c>
      <c r="E1651" s="4" t="str">
        <f aca="false">Def_Status_Montagem!$B$4</f>
        <v>Contratada (inclui etiqueta)</v>
      </c>
      <c r="F1651" s="7"/>
      <c r="G1651" s="8"/>
      <c r="H1651" s="7" t="str">
        <f aca="false" t="array" ref="H1651:H1651">INDEX(Def_Instancias_Equipamentos!$E$2:$E$4986, MATCH(K1651, Def_Instancias_Equipamentos!$D$2:$D$4986, 0), 1)</f>
        <v>IA-03RaBPM</v>
      </c>
      <c r="I1651" s="8" t="str">
        <f aca="false" t="array" ref="I1651:I1651">INDEX(Def_Instancias_Equipamentos!$E$2:$E$4986, MATCH(L1651, Def_Instancias_Equipamentos!$D$2:$D$4986, 0), 1)</f>
        <v>IA-03RaBPM</v>
      </c>
      <c r="J1651" s="8" t="str">
        <f aca="false">IF(H1651=I1651, "INTERNO", "EXTERNO")</f>
        <v>INTERNO</v>
      </c>
      <c r="K1651" s="9" t="str">
        <f aca="false">Def_Instancias_Equipamentos!$D$647</f>
        <v>SI-03C1:DI-BPMRFFE-1</v>
      </c>
      <c r="L1651" s="4" t="str">
        <f aca="false">Def_Instancias_Equipamentos!$D$1249</f>
        <v>SI-03C1:DI-FMCFastADC-1</v>
      </c>
      <c r="M1651" s="10" t="s">
        <v>171</v>
      </c>
      <c r="N1651" s="11" t="s">
        <v>172</v>
      </c>
      <c r="O1651" s="9" t="str">
        <f aca="false">Def_Sistemas_Conectores_Cabos!$B$7</f>
        <v>SMA 50-ohm</v>
      </c>
      <c r="P1651" s="4" t="str">
        <f aca="false">Def_Sistemas_Conectores_Cabos!$B$7</f>
        <v>SMA 50-ohm</v>
      </c>
      <c r="Q1651" s="8" t="str">
        <f aca="false">K1651&amp;"/"&amp;M1651&amp;CHAR(10)&amp;L1651&amp;"/"&amp;N1651</f>
        <v>SI-03C1:DI-BPMRFFE-1/TI_OUT
SI-03C1:DI-FMCFastADC-1/IN3</v>
      </c>
      <c r="R1651" s="18" t="n">
        <v>2</v>
      </c>
      <c r="S1651" s="18" t="n">
        <v>2</v>
      </c>
      <c r="T1651" s="15" t="str">
        <f aca="false">Def_Sistemas_Conectores_Cabos!$C$9</f>
        <v>RG316</v>
      </c>
      <c r="U1651" s="11" t="s">
        <v>169</v>
      </c>
      <c r="V1651" s="13"/>
    </row>
    <row r="1652" customFormat="false" ht="15.75" hidden="true" customHeight="true" outlineLevel="0" collapsed="false">
      <c r="A1652" s="4" t="str">
        <f aca="false">Def_Sistemas_Conectores_Cabos!$A$22</f>
        <v>BPM de elétrons</v>
      </c>
      <c r="B1652" s="5" t="str">
        <f aca="false">Datas_Entregas!$A$3</f>
        <v>BTS/Anel</v>
      </c>
      <c r="C1652" s="6" t="n">
        <f aca="false" t="array" ref="C1652:C1652">INDEX(Datas_Entregas!$B$2:$B$100, MATCH(B1652, Datas_Entregas!$A$2:$A$100, 0), 1)</f>
        <v>43296</v>
      </c>
      <c r="D1652" s="5" t="str">
        <f aca="false">Def_Status_Montagem!$A$4</f>
        <v>Comprado / Esperando entrega</v>
      </c>
      <c r="E1652" s="4" t="str">
        <f aca="false">Def_Status_Montagem!$B$4</f>
        <v>Contratada (inclui etiqueta)</v>
      </c>
      <c r="F1652" s="7"/>
      <c r="G1652" s="8"/>
      <c r="H1652" s="7" t="str">
        <f aca="false" t="array" ref="H1652:H1652">INDEX(Def_Instancias_Equipamentos!$E$2:$E$4986, MATCH(K1652, Def_Instancias_Equipamentos!$D$2:$D$4986, 0), 1)</f>
        <v>IA-03RaBPM</v>
      </c>
      <c r="I1652" s="8" t="str">
        <f aca="false" t="array" ref="I1652:I1652">INDEX(Def_Instancias_Equipamentos!$E$2:$E$4986, MATCH(L1652, Def_Instancias_Equipamentos!$D$2:$D$4986, 0), 1)</f>
        <v>IA-03RaBPM</v>
      </c>
      <c r="J1652" s="8" t="str">
        <f aca="false">IF(H1652=I1652, "INTERNO", "EXTERNO")</f>
        <v>INTERNO</v>
      </c>
      <c r="K1652" s="9" t="str">
        <f aca="false">Def_Instancias_Equipamentos!$D$647</f>
        <v>SI-03C1:DI-BPMRFFE-1</v>
      </c>
      <c r="L1652" s="4" t="str">
        <f aca="false">Def_Instancias_Equipamentos!$D$1249</f>
        <v>SI-03C1:DI-FMCFastADC-1</v>
      </c>
      <c r="M1652" s="10" t="s">
        <v>173</v>
      </c>
      <c r="N1652" s="11" t="s">
        <v>174</v>
      </c>
      <c r="O1652" s="9" t="str">
        <f aca="false">Def_Sistemas_Conectores_Cabos!$B$7</f>
        <v>SMA 50-ohm</v>
      </c>
      <c r="P1652" s="4" t="str">
        <f aca="false">Def_Sistemas_Conectores_Cabos!$B$7</f>
        <v>SMA 50-ohm</v>
      </c>
      <c r="Q1652" s="8" t="str">
        <f aca="false">K1652&amp;"/"&amp;M1652&amp;CHAR(10)&amp;L1652&amp;"/"&amp;N1652</f>
        <v>SI-03C1:DI-BPMRFFE-1/BO_OUT
SI-03C1:DI-FMCFastADC-1/IN4</v>
      </c>
      <c r="R1652" s="18" t="n">
        <v>2</v>
      </c>
      <c r="S1652" s="18" t="n">
        <v>2</v>
      </c>
      <c r="T1652" s="15" t="str">
        <f aca="false">Def_Sistemas_Conectores_Cabos!$C$9</f>
        <v>RG316</v>
      </c>
      <c r="U1652" s="11" t="s">
        <v>169</v>
      </c>
      <c r="V1652" s="13"/>
    </row>
    <row r="1653" customFormat="false" ht="15.75" hidden="true" customHeight="true" outlineLevel="0" collapsed="false">
      <c r="A1653" s="4" t="str">
        <f aca="false">Def_Sistemas_Conectores_Cabos!$A$22</f>
        <v>BPM de elétrons</v>
      </c>
      <c r="B1653" s="5" t="str">
        <f aca="false">Datas_Entregas!$A$3</f>
        <v>BTS/Anel</v>
      </c>
      <c r="C1653" s="6" t="n">
        <f aca="false" t="array" ref="C1653:C1653">INDEX(Datas_Entregas!$B$2:$B$100, MATCH(B1653, Datas_Entregas!$A$2:$A$100, 0), 1)</f>
        <v>43296</v>
      </c>
      <c r="D1653" s="5" t="str">
        <f aca="false">Def_Status_Montagem!$A$4</f>
        <v>Comprado / Esperando entrega</v>
      </c>
      <c r="E1653" s="4" t="str">
        <f aca="false">Def_Status_Montagem!$B$4</f>
        <v>Contratada (inclui etiqueta)</v>
      </c>
      <c r="F1653" s="7"/>
      <c r="G1653" s="8"/>
      <c r="H1653" s="7" t="str">
        <f aca="false" t="array" ref="H1653:H1653">INDEX(Def_Instancias_Equipamentos!$E$2:$E$4986, MATCH(K1653, Def_Instancias_Equipamentos!$D$2:$D$4986, 0), 1)</f>
        <v>IA-03RaBPM</v>
      </c>
      <c r="I1653" s="8" t="str">
        <f aca="false" t="array" ref="I1653:I1653">INDEX(Def_Instancias_Equipamentos!$E$2:$E$4986, MATCH(L1653, Def_Instancias_Equipamentos!$D$2:$D$4986, 0), 1)</f>
        <v>IA-03RaBPM</v>
      </c>
      <c r="J1653" s="8" t="str">
        <f aca="false">IF(H1653=I1653, "INTERNO", "EXTERNO")</f>
        <v>INTERNO</v>
      </c>
      <c r="K1653" s="9" t="str">
        <f aca="false">Def_Instancias_Equipamentos!$D$647</f>
        <v>SI-03C1:DI-BPMRFFE-1</v>
      </c>
      <c r="L1653" s="4" t="str">
        <f aca="false">Def_Instancias_Equipamentos!$D$1249</f>
        <v>SI-03C1:DI-FMCFastADC-1</v>
      </c>
      <c r="M1653" s="10" t="s">
        <v>175</v>
      </c>
      <c r="N1653" s="11" t="s">
        <v>176</v>
      </c>
      <c r="O1653" s="9" t="str">
        <f aca="false">Def_Sistemas_Conectores_Cabos!$B$7</f>
        <v>SMA 50-ohm</v>
      </c>
      <c r="P1653" s="4" t="str">
        <f aca="false">Def_Sistemas_Conectores_Cabos!$B$26</f>
        <v>MMCX 50-ohm</v>
      </c>
      <c r="Q1653" s="8" t="str">
        <f aca="false">K1653&amp;"/"&amp;M1653&amp;CHAR(10)&amp;L1653&amp;"/"&amp;N1653</f>
        <v>SI-03C1:DI-BPMRFFE-1/SW_IN
SI-03C1:DI-FMCFastADC-1/TRIG</v>
      </c>
      <c r="R1653" s="18" t="n">
        <v>2</v>
      </c>
      <c r="S1653" s="18" t="n">
        <v>2</v>
      </c>
      <c r="T1653" s="15" t="str">
        <f aca="false">Def_Sistemas_Conectores_Cabos!$C$9</f>
        <v>RG316</v>
      </c>
      <c r="U1653" s="11" t="s">
        <v>169</v>
      </c>
      <c r="V1653" s="13"/>
    </row>
    <row r="1654" customFormat="false" ht="15.75" hidden="true" customHeight="true" outlineLevel="0" collapsed="false">
      <c r="A1654" s="4" t="str">
        <f aca="false">Def_Sistemas_Conectores_Cabos!$A$22</f>
        <v>BPM de elétrons</v>
      </c>
      <c r="B1654" s="5" t="str">
        <f aca="false">Datas_Entregas!$A$3</f>
        <v>BTS/Anel</v>
      </c>
      <c r="C1654" s="6" t="n">
        <f aca="false" t="array" ref="C1654:C1654">INDEX(Datas_Entregas!$B$2:$B$100, MATCH(B1654, Datas_Entregas!$A$2:$A$100, 0), 1)</f>
        <v>43296</v>
      </c>
      <c r="D1654" s="5" t="str">
        <f aca="false">Def_Status_Montagem!$A$4</f>
        <v>Comprado / Esperando entrega</v>
      </c>
      <c r="E1654" s="4" t="str">
        <f aca="false">Def_Status_Montagem!$B$4</f>
        <v>Contratada (inclui etiqueta)</v>
      </c>
      <c r="F1654" s="7"/>
      <c r="G1654" s="8"/>
      <c r="H1654" s="7" t="str">
        <f aca="false" t="array" ref="H1654:H1654">INDEX(Def_Instancias_Equipamentos!$E$2:$E$4986, MATCH(K1654, Def_Instancias_Equipamentos!$D$2:$D$4986, 0), 1)</f>
        <v>IA-03RaBPM</v>
      </c>
      <c r="I1654" s="8" t="str">
        <f aca="false" t="array" ref="I1654:I1654">INDEX(Def_Instancias_Equipamentos!$E$2:$E$4986, MATCH(L1654, Def_Instancias_Equipamentos!$D$2:$D$4986, 0), 1)</f>
        <v>IA-03RaBPM</v>
      </c>
      <c r="J1654" s="8" t="str">
        <f aca="false">IF(H1654=I1654, "INTERNO", "EXTERNO")</f>
        <v>INTERNO</v>
      </c>
      <c r="K1654" s="9" t="str">
        <f aca="false">Def_Instancias_Equipamentos!$D$648</f>
        <v>SI-03C1:DI-BPMRFFE-2</v>
      </c>
      <c r="L1654" s="4" t="str">
        <f aca="false">Def_Instancias_Equipamentos!$D$1250</f>
        <v>SI-03C1:DI-FMCFastADC-2</v>
      </c>
      <c r="M1654" s="10" t="s">
        <v>168</v>
      </c>
      <c r="N1654" s="11" t="s">
        <v>143</v>
      </c>
      <c r="O1654" s="9" t="str">
        <f aca="false">Def_Sistemas_Conectores_Cabos!$B$7</f>
        <v>SMA 50-ohm</v>
      </c>
      <c r="P1654" s="4" t="str">
        <f aca="false">Def_Sistemas_Conectores_Cabos!$B$7</f>
        <v>SMA 50-ohm</v>
      </c>
      <c r="Q1654" s="8" t="str">
        <f aca="false">K1654&amp;"/"&amp;M1654&amp;CHAR(10)&amp;L1654&amp;"/"&amp;N1654</f>
        <v>SI-03C1:DI-BPMRFFE-2/TO_OUT
SI-03C1:DI-FMCFastADC-2/IN1</v>
      </c>
      <c r="R1654" s="18" t="n">
        <v>2</v>
      </c>
      <c r="S1654" s="18" t="n">
        <v>2</v>
      </c>
      <c r="T1654" s="15" t="str">
        <f aca="false">Def_Sistemas_Conectores_Cabos!$C$9</f>
        <v>RG316</v>
      </c>
      <c r="U1654" s="11" t="s">
        <v>169</v>
      </c>
      <c r="V1654" s="13"/>
    </row>
    <row r="1655" customFormat="false" ht="15.75" hidden="true" customHeight="true" outlineLevel="0" collapsed="false">
      <c r="A1655" s="4" t="str">
        <f aca="false">Def_Sistemas_Conectores_Cabos!$A$22</f>
        <v>BPM de elétrons</v>
      </c>
      <c r="B1655" s="5" t="str">
        <f aca="false">Datas_Entregas!$A$3</f>
        <v>BTS/Anel</v>
      </c>
      <c r="C1655" s="6" t="n">
        <f aca="false" t="array" ref="C1655:C1655">INDEX(Datas_Entregas!$B$2:$B$100, MATCH(B1655, Datas_Entregas!$A$2:$A$100, 0), 1)</f>
        <v>43296</v>
      </c>
      <c r="D1655" s="5" t="str">
        <f aca="false">Def_Status_Montagem!$A$4</f>
        <v>Comprado / Esperando entrega</v>
      </c>
      <c r="E1655" s="4" t="str">
        <f aca="false">Def_Status_Montagem!$B$4</f>
        <v>Contratada (inclui etiqueta)</v>
      </c>
      <c r="F1655" s="7"/>
      <c r="G1655" s="8"/>
      <c r="H1655" s="7" t="str">
        <f aca="false" t="array" ref="H1655:H1655">INDEX(Def_Instancias_Equipamentos!$E$2:$E$4986, MATCH(K1655, Def_Instancias_Equipamentos!$D$2:$D$4986, 0), 1)</f>
        <v>IA-03RaBPM</v>
      </c>
      <c r="I1655" s="8" t="str">
        <f aca="false" t="array" ref="I1655:I1655">INDEX(Def_Instancias_Equipamentos!$E$2:$E$4986, MATCH(L1655, Def_Instancias_Equipamentos!$D$2:$D$4986, 0), 1)</f>
        <v>IA-03RaBPM</v>
      </c>
      <c r="J1655" s="8" t="str">
        <f aca="false">IF(H1655=I1655, "INTERNO", "EXTERNO")</f>
        <v>INTERNO</v>
      </c>
      <c r="K1655" s="9" t="str">
        <f aca="false">Def_Instancias_Equipamentos!$D$648</f>
        <v>SI-03C1:DI-BPMRFFE-2</v>
      </c>
      <c r="L1655" s="4" t="str">
        <f aca="false">Def_Instancias_Equipamentos!$D$1250</f>
        <v>SI-03C1:DI-FMCFastADC-2</v>
      </c>
      <c r="M1655" s="10" t="s">
        <v>170</v>
      </c>
      <c r="N1655" s="11" t="s">
        <v>145</v>
      </c>
      <c r="O1655" s="9" t="str">
        <f aca="false">Def_Sistemas_Conectores_Cabos!$B$7</f>
        <v>SMA 50-ohm</v>
      </c>
      <c r="P1655" s="4" t="str">
        <f aca="false">Def_Sistemas_Conectores_Cabos!$B$7</f>
        <v>SMA 50-ohm</v>
      </c>
      <c r="Q1655" s="8" t="str">
        <f aca="false">K1655&amp;"/"&amp;M1655&amp;CHAR(10)&amp;L1655&amp;"/"&amp;N1655</f>
        <v>SI-03C1:DI-BPMRFFE-2/BI_OUT
SI-03C1:DI-FMCFastADC-2/IN2</v>
      </c>
      <c r="R1655" s="18" t="n">
        <v>2</v>
      </c>
      <c r="S1655" s="18" t="n">
        <v>2</v>
      </c>
      <c r="T1655" s="15" t="str">
        <f aca="false">Def_Sistemas_Conectores_Cabos!$C$9</f>
        <v>RG316</v>
      </c>
      <c r="U1655" s="11" t="s">
        <v>169</v>
      </c>
      <c r="V1655" s="13"/>
    </row>
    <row r="1656" customFormat="false" ht="15.75" hidden="true" customHeight="true" outlineLevel="0" collapsed="false">
      <c r="A1656" s="4" t="str">
        <f aca="false">Def_Sistemas_Conectores_Cabos!$A$22</f>
        <v>BPM de elétrons</v>
      </c>
      <c r="B1656" s="5" t="str">
        <f aca="false">Datas_Entregas!$A$3</f>
        <v>BTS/Anel</v>
      </c>
      <c r="C1656" s="6" t="n">
        <f aca="false" t="array" ref="C1656:C1656">INDEX(Datas_Entregas!$B$2:$B$100, MATCH(B1656, Datas_Entregas!$A$2:$A$100, 0), 1)</f>
        <v>43296</v>
      </c>
      <c r="D1656" s="5" t="str">
        <f aca="false">Def_Status_Montagem!$A$4</f>
        <v>Comprado / Esperando entrega</v>
      </c>
      <c r="E1656" s="4" t="str">
        <f aca="false">Def_Status_Montagem!$B$4</f>
        <v>Contratada (inclui etiqueta)</v>
      </c>
      <c r="F1656" s="7"/>
      <c r="G1656" s="8"/>
      <c r="H1656" s="7" t="str">
        <f aca="false" t="array" ref="H1656:H1656">INDEX(Def_Instancias_Equipamentos!$E$2:$E$4986, MATCH(K1656, Def_Instancias_Equipamentos!$D$2:$D$4986, 0), 1)</f>
        <v>IA-03RaBPM</v>
      </c>
      <c r="I1656" s="8" t="str">
        <f aca="false" t="array" ref="I1656:I1656">INDEX(Def_Instancias_Equipamentos!$E$2:$E$4986, MATCH(L1656, Def_Instancias_Equipamentos!$D$2:$D$4986, 0), 1)</f>
        <v>IA-03RaBPM</v>
      </c>
      <c r="J1656" s="8" t="str">
        <f aca="false">IF(H1656=I1656, "INTERNO", "EXTERNO")</f>
        <v>INTERNO</v>
      </c>
      <c r="K1656" s="9" t="str">
        <f aca="false">Def_Instancias_Equipamentos!$D$648</f>
        <v>SI-03C1:DI-BPMRFFE-2</v>
      </c>
      <c r="L1656" s="4" t="str">
        <f aca="false">Def_Instancias_Equipamentos!$D$1250</f>
        <v>SI-03C1:DI-FMCFastADC-2</v>
      </c>
      <c r="M1656" s="10" t="s">
        <v>171</v>
      </c>
      <c r="N1656" s="11" t="s">
        <v>172</v>
      </c>
      <c r="O1656" s="9" t="str">
        <f aca="false">Def_Sistemas_Conectores_Cabos!$B$7</f>
        <v>SMA 50-ohm</v>
      </c>
      <c r="P1656" s="4" t="str">
        <f aca="false">Def_Sistemas_Conectores_Cabos!$B$7</f>
        <v>SMA 50-ohm</v>
      </c>
      <c r="Q1656" s="8" t="str">
        <f aca="false">K1656&amp;"/"&amp;M1656&amp;CHAR(10)&amp;L1656&amp;"/"&amp;N1656</f>
        <v>SI-03C1:DI-BPMRFFE-2/TI_OUT
SI-03C1:DI-FMCFastADC-2/IN3</v>
      </c>
      <c r="R1656" s="18" t="n">
        <v>2</v>
      </c>
      <c r="S1656" s="18" t="n">
        <v>2</v>
      </c>
      <c r="T1656" s="15" t="str">
        <f aca="false">Def_Sistemas_Conectores_Cabos!$C$9</f>
        <v>RG316</v>
      </c>
      <c r="U1656" s="11" t="s">
        <v>169</v>
      </c>
      <c r="V1656" s="13"/>
    </row>
    <row r="1657" customFormat="false" ht="15.75" hidden="true" customHeight="true" outlineLevel="0" collapsed="false">
      <c r="A1657" s="4" t="str">
        <f aca="false">Def_Sistemas_Conectores_Cabos!$A$22</f>
        <v>BPM de elétrons</v>
      </c>
      <c r="B1657" s="5" t="str">
        <f aca="false">Datas_Entregas!$A$3</f>
        <v>BTS/Anel</v>
      </c>
      <c r="C1657" s="6" t="n">
        <f aca="false" t="array" ref="C1657:C1657">INDEX(Datas_Entregas!$B$2:$B$100, MATCH(B1657, Datas_Entregas!$A$2:$A$100, 0), 1)</f>
        <v>43296</v>
      </c>
      <c r="D1657" s="5" t="str">
        <f aca="false">Def_Status_Montagem!$A$4</f>
        <v>Comprado / Esperando entrega</v>
      </c>
      <c r="E1657" s="4" t="str">
        <f aca="false">Def_Status_Montagem!$B$4</f>
        <v>Contratada (inclui etiqueta)</v>
      </c>
      <c r="F1657" s="7"/>
      <c r="G1657" s="8"/>
      <c r="H1657" s="7" t="str">
        <f aca="false" t="array" ref="H1657:H1657">INDEX(Def_Instancias_Equipamentos!$E$2:$E$4986, MATCH(K1657, Def_Instancias_Equipamentos!$D$2:$D$4986, 0), 1)</f>
        <v>IA-03RaBPM</v>
      </c>
      <c r="I1657" s="8" t="str">
        <f aca="false" t="array" ref="I1657:I1657">INDEX(Def_Instancias_Equipamentos!$E$2:$E$4986, MATCH(L1657, Def_Instancias_Equipamentos!$D$2:$D$4986, 0), 1)</f>
        <v>IA-03RaBPM</v>
      </c>
      <c r="J1657" s="8" t="str">
        <f aca="false">IF(H1657=I1657, "INTERNO", "EXTERNO")</f>
        <v>INTERNO</v>
      </c>
      <c r="K1657" s="9" t="str">
        <f aca="false">Def_Instancias_Equipamentos!$D$648</f>
        <v>SI-03C1:DI-BPMRFFE-2</v>
      </c>
      <c r="L1657" s="4" t="str">
        <f aca="false">Def_Instancias_Equipamentos!$D$1250</f>
        <v>SI-03C1:DI-FMCFastADC-2</v>
      </c>
      <c r="M1657" s="10" t="s">
        <v>173</v>
      </c>
      <c r="N1657" s="11" t="s">
        <v>174</v>
      </c>
      <c r="O1657" s="9" t="str">
        <f aca="false">Def_Sistemas_Conectores_Cabos!$B$7</f>
        <v>SMA 50-ohm</v>
      </c>
      <c r="P1657" s="4" t="str">
        <f aca="false">Def_Sistemas_Conectores_Cabos!$B$7</f>
        <v>SMA 50-ohm</v>
      </c>
      <c r="Q1657" s="8" t="str">
        <f aca="false">K1657&amp;"/"&amp;M1657&amp;CHAR(10)&amp;L1657&amp;"/"&amp;N1657</f>
        <v>SI-03C1:DI-BPMRFFE-2/BO_OUT
SI-03C1:DI-FMCFastADC-2/IN4</v>
      </c>
      <c r="R1657" s="18" t="n">
        <v>2</v>
      </c>
      <c r="S1657" s="18" t="n">
        <v>2</v>
      </c>
      <c r="T1657" s="15" t="str">
        <f aca="false">Def_Sistemas_Conectores_Cabos!$C$9</f>
        <v>RG316</v>
      </c>
      <c r="U1657" s="11" t="s">
        <v>169</v>
      </c>
      <c r="V1657" s="13"/>
    </row>
    <row r="1658" customFormat="false" ht="15.75" hidden="true" customHeight="true" outlineLevel="0" collapsed="false">
      <c r="A1658" s="4" t="str">
        <f aca="false">Def_Sistemas_Conectores_Cabos!$A$22</f>
        <v>BPM de elétrons</v>
      </c>
      <c r="B1658" s="5" t="str">
        <f aca="false">Datas_Entregas!$A$3</f>
        <v>BTS/Anel</v>
      </c>
      <c r="C1658" s="6" t="n">
        <f aca="false" t="array" ref="C1658:C1658">INDEX(Datas_Entregas!$B$2:$B$100, MATCH(B1658, Datas_Entregas!$A$2:$A$100, 0), 1)</f>
        <v>43296</v>
      </c>
      <c r="D1658" s="5" t="str">
        <f aca="false">Def_Status_Montagem!$A$4</f>
        <v>Comprado / Esperando entrega</v>
      </c>
      <c r="E1658" s="4" t="str">
        <f aca="false">Def_Status_Montagem!$B$4</f>
        <v>Contratada (inclui etiqueta)</v>
      </c>
      <c r="F1658" s="7"/>
      <c r="G1658" s="8"/>
      <c r="H1658" s="7" t="str">
        <f aca="false" t="array" ref="H1658:H1658">INDEX(Def_Instancias_Equipamentos!$E$2:$E$4986, MATCH(K1658, Def_Instancias_Equipamentos!$D$2:$D$4986, 0), 1)</f>
        <v>IA-03RaBPM</v>
      </c>
      <c r="I1658" s="8" t="str">
        <f aca="false" t="array" ref="I1658:I1658">INDEX(Def_Instancias_Equipamentos!$E$2:$E$4986, MATCH(L1658, Def_Instancias_Equipamentos!$D$2:$D$4986, 0), 1)</f>
        <v>IA-03RaBPM</v>
      </c>
      <c r="J1658" s="8" t="str">
        <f aca="false">IF(H1658=I1658, "INTERNO", "EXTERNO")</f>
        <v>INTERNO</v>
      </c>
      <c r="K1658" s="9" t="str">
        <f aca="false">Def_Instancias_Equipamentos!$D$648</f>
        <v>SI-03C1:DI-BPMRFFE-2</v>
      </c>
      <c r="L1658" s="4" t="str">
        <f aca="false">Def_Instancias_Equipamentos!$D$1250</f>
        <v>SI-03C1:DI-FMCFastADC-2</v>
      </c>
      <c r="M1658" s="10" t="s">
        <v>175</v>
      </c>
      <c r="N1658" s="11" t="s">
        <v>176</v>
      </c>
      <c r="O1658" s="9" t="str">
        <f aca="false">Def_Sistemas_Conectores_Cabos!$B$7</f>
        <v>SMA 50-ohm</v>
      </c>
      <c r="P1658" s="4" t="str">
        <f aca="false">Def_Sistemas_Conectores_Cabos!$B$26</f>
        <v>MMCX 50-ohm</v>
      </c>
      <c r="Q1658" s="8" t="str">
        <f aca="false">K1658&amp;"/"&amp;M1658&amp;CHAR(10)&amp;L1658&amp;"/"&amp;N1658</f>
        <v>SI-03C1:DI-BPMRFFE-2/SW_IN
SI-03C1:DI-FMCFastADC-2/TRIG</v>
      </c>
      <c r="R1658" s="18" t="n">
        <v>2</v>
      </c>
      <c r="S1658" s="18" t="n">
        <v>2</v>
      </c>
      <c r="T1658" s="15" t="str">
        <f aca="false">Def_Sistemas_Conectores_Cabos!$C$9</f>
        <v>RG316</v>
      </c>
      <c r="U1658" s="11" t="s">
        <v>169</v>
      </c>
      <c r="V1658" s="13"/>
    </row>
    <row r="1659" customFormat="false" ht="15.75" hidden="true" customHeight="true" outlineLevel="0" collapsed="false">
      <c r="A1659" s="4" t="str">
        <f aca="false">Def_Sistemas_Conectores_Cabos!$A$22</f>
        <v>BPM de elétrons</v>
      </c>
      <c r="B1659" s="5" t="str">
        <f aca="false">Datas_Entregas!$A$3</f>
        <v>BTS/Anel</v>
      </c>
      <c r="C1659" s="6" t="n">
        <f aca="false" t="array" ref="C1659:C1659">INDEX(Datas_Entregas!$B$2:$B$100, MATCH(B1659, Datas_Entregas!$A$2:$A$100, 0), 1)</f>
        <v>43296</v>
      </c>
      <c r="D1659" s="5" t="str">
        <f aca="false">Def_Status_Montagem!$A$4</f>
        <v>Comprado / Esperando entrega</v>
      </c>
      <c r="E1659" s="4" t="str">
        <f aca="false">Def_Status_Montagem!$B$4</f>
        <v>Contratada (inclui etiqueta)</v>
      </c>
      <c r="F1659" s="7"/>
      <c r="G1659" s="8"/>
      <c r="H1659" s="7" t="str">
        <f aca="false" t="array" ref="H1659:H1659">INDEX(Def_Instancias_Equipamentos!$E$2:$E$4986, MATCH(K1659, Def_Instancias_Equipamentos!$D$2:$D$4986, 0), 1)</f>
        <v>IA-03RaBPM</v>
      </c>
      <c r="I1659" s="8" t="str">
        <f aca="false" t="array" ref="I1659:I1659">INDEX(Def_Instancias_Equipamentos!$E$2:$E$4986, MATCH(L1659, Def_Instancias_Equipamentos!$D$2:$D$4986, 0), 1)</f>
        <v>IA-03RaBPM</v>
      </c>
      <c r="J1659" s="8" t="str">
        <f aca="false">IF(H1659=I1659, "INTERNO", "EXTERNO")</f>
        <v>INTERNO</v>
      </c>
      <c r="K1659" s="9" t="str">
        <f aca="false">Def_Instancias_Equipamentos!$D$649</f>
        <v>SI-03C2:DI-BPMRFFE</v>
      </c>
      <c r="L1659" s="4" t="str">
        <f aca="false">Def_Instancias_Equipamentos!$D$1251</f>
        <v>SI-03C2:DI-FMCFastADC</v>
      </c>
      <c r="M1659" s="10" t="s">
        <v>168</v>
      </c>
      <c r="N1659" s="11" t="s">
        <v>143</v>
      </c>
      <c r="O1659" s="9" t="str">
        <f aca="false">Def_Sistemas_Conectores_Cabos!$B$7</f>
        <v>SMA 50-ohm</v>
      </c>
      <c r="P1659" s="4" t="str">
        <f aca="false">Def_Sistemas_Conectores_Cabos!$B$7</f>
        <v>SMA 50-ohm</v>
      </c>
      <c r="Q1659" s="8" t="str">
        <f aca="false">K1659&amp;"/"&amp;M1659&amp;CHAR(10)&amp;L1659&amp;"/"&amp;N1659</f>
        <v>SI-03C2:DI-BPMRFFE/TO_OUT
SI-03C2:DI-FMCFastADC/IN1</v>
      </c>
      <c r="R1659" s="18" t="n">
        <v>2</v>
      </c>
      <c r="S1659" s="18" t="n">
        <v>2</v>
      </c>
      <c r="T1659" s="15" t="str">
        <f aca="false">Def_Sistemas_Conectores_Cabos!$C$9</f>
        <v>RG316</v>
      </c>
      <c r="U1659" s="11" t="s">
        <v>169</v>
      </c>
      <c r="V1659" s="13"/>
    </row>
    <row r="1660" customFormat="false" ht="15.75" hidden="true" customHeight="true" outlineLevel="0" collapsed="false">
      <c r="A1660" s="4" t="str">
        <f aca="false">Def_Sistemas_Conectores_Cabos!$A$22</f>
        <v>BPM de elétrons</v>
      </c>
      <c r="B1660" s="5" t="str">
        <f aca="false">Datas_Entregas!$A$3</f>
        <v>BTS/Anel</v>
      </c>
      <c r="C1660" s="6" t="n">
        <f aca="false" t="array" ref="C1660:C1660">INDEX(Datas_Entregas!$B$2:$B$100, MATCH(B1660, Datas_Entregas!$A$2:$A$100, 0), 1)</f>
        <v>43296</v>
      </c>
      <c r="D1660" s="5" t="str">
        <f aca="false">Def_Status_Montagem!$A$4</f>
        <v>Comprado / Esperando entrega</v>
      </c>
      <c r="E1660" s="4" t="str">
        <f aca="false">Def_Status_Montagem!$B$4</f>
        <v>Contratada (inclui etiqueta)</v>
      </c>
      <c r="F1660" s="7"/>
      <c r="G1660" s="8"/>
      <c r="H1660" s="7" t="str">
        <f aca="false" t="array" ref="H1660:H1660">INDEX(Def_Instancias_Equipamentos!$E$2:$E$4986, MATCH(K1660, Def_Instancias_Equipamentos!$D$2:$D$4986, 0), 1)</f>
        <v>IA-03RaBPM</v>
      </c>
      <c r="I1660" s="8" t="str">
        <f aca="false" t="array" ref="I1660:I1660">INDEX(Def_Instancias_Equipamentos!$E$2:$E$4986, MATCH(L1660, Def_Instancias_Equipamentos!$D$2:$D$4986, 0), 1)</f>
        <v>IA-03RaBPM</v>
      </c>
      <c r="J1660" s="8" t="str">
        <f aca="false">IF(H1660=I1660, "INTERNO", "EXTERNO")</f>
        <v>INTERNO</v>
      </c>
      <c r="K1660" s="9" t="str">
        <f aca="false">Def_Instancias_Equipamentos!$D$649</f>
        <v>SI-03C2:DI-BPMRFFE</v>
      </c>
      <c r="L1660" s="4" t="str">
        <f aca="false">Def_Instancias_Equipamentos!$D$1251</f>
        <v>SI-03C2:DI-FMCFastADC</v>
      </c>
      <c r="M1660" s="10" t="s">
        <v>170</v>
      </c>
      <c r="N1660" s="11" t="s">
        <v>145</v>
      </c>
      <c r="O1660" s="9" t="str">
        <f aca="false">Def_Sistemas_Conectores_Cabos!$B$7</f>
        <v>SMA 50-ohm</v>
      </c>
      <c r="P1660" s="4" t="str">
        <f aca="false">Def_Sistemas_Conectores_Cabos!$B$7</f>
        <v>SMA 50-ohm</v>
      </c>
      <c r="Q1660" s="8" t="str">
        <f aca="false">K1660&amp;"/"&amp;M1660&amp;CHAR(10)&amp;L1660&amp;"/"&amp;N1660</f>
        <v>SI-03C2:DI-BPMRFFE/BI_OUT
SI-03C2:DI-FMCFastADC/IN2</v>
      </c>
      <c r="R1660" s="18" t="n">
        <v>2</v>
      </c>
      <c r="S1660" s="18" t="n">
        <v>2</v>
      </c>
      <c r="T1660" s="15" t="str">
        <f aca="false">Def_Sistemas_Conectores_Cabos!$C$9</f>
        <v>RG316</v>
      </c>
      <c r="U1660" s="11" t="s">
        <v>169</v>
      </c>
      <c r="V1660" s="13"/>
    </row>
    <row r="1661" customFormat="false" ht="15.75" hidden="true" customHeight="true" outlineLevel="0" collapsed="false">
      <c r="A1661" s="4" t="str">
        <f aca="false">Def_Sistemas_Conectores_Cabos!$A$22</f>
        <v>BPM de elétrons</v>
      </c>
      <c r="B1661" s="5" t="str">
        <f aca="false">Datas_Entregas!$A$3</f>
        <v>BTS/Anel</v>
      </c>
      <c r="C1661" s="6" t="n">
        <f aca="false" t="array" ref="C1661:C1661">INDEX(Datas_Entregas!$B$2:$B$100, MATCH(B1661, Datas_Entregas!$A$2:$A$100, 0), 1)</f>
        <v>43296</v>
      </c>
      <c r="D1661" s="5" t="str">
        <f aca="false">Def_Status_Montagem!$A$4</f>
        <v>Comprado / Esperando entrega</v>
      </c>
      <c r="E1661" s="4" t="str">
        <f aca="false">Def_Status_Montagem!$B$4</f>
        <v>Contratada (inclui etiqueta)</v>
      </c>
      <c r="F1661" s="7"/>
      <c r="G1661" s="8"/>
      <c r="H1661" s="7" t="str">
        <f aca="false" t="array" ref="H1661:H1661">INDEX(Def_Instancias_Equipamentos!$E$2:$E$4986, MATCH(K1661, Def_Instancias_Equipamentos!$D$2:$D$4986, 0), 1)</f>
        <v>IA-03RaBPM</v>
      </c>
      <c r="I1661" s="8" t="str">
        <f aca="false" t="array" ref="I1661:I1661">INDEX(Def_Instancias_Equipamentos!$E$2:$E$4986, MATCH(L1661, Def_Instancias_Equipamentos!$D$2:$D$4986, 0), 1)</f>
        <v>IA-03RaBPM</v>
      </c>
      <c r="J1661" s="8" t="str">
        <f aca="false">IF(H1661=I1661, "INTERNO", "EXTERNO")</f>
        <v>INTERNO</v>
      </c>
      <c r="K1661" s="9" t="str">
        <f aca="false">Def_Instancias_Equipamentos!$D$649</f>
        <v>SI-03C2:DI-BPMRFFE</v>
      </c>
      <c r="L1661" s="4" t="str">
        <f aca="false">Def_Instancias_Equipamentos!$D$1251</f>
        <v>SI-03C2:DI-FMCFastADC</v>
      </c>
      <c r="M1661" s="10" t="s">
        <v>171</v>
      </c>
      <c r="N1661" s="11" t="s">
        <v>172</v>
      </c>
      <c r="O1661" s="9" t="str">
        <f aca="false">Def_Sistemas_Conectores_Cabos!$B$7</f>
        <v>SMA 50-ohm</v>
      </c>
      <c r="P1661" s="4" t="str">
        <f aca="false">Def_Sistemas_Conectores_Cabos!$B$7</f>
        <v>SMA 50-ohm</v>
      </c>
      <c r="Q1661" s="8" t="str">
        <f aca="false">K1661&amp;"/"&amp;M1661&amp;CHAR(10)&amp;L1661&amp;"/"&amp;N1661</f>
        <v>SI-03C2:DI-BPMRFFE/TI_OUT
SI-03C2:DI-FMCFastADC/IN3</v>
      </c>
      <c r="R1661" s="18" t="n">
        <v>2</v>
      </c>
      <c r="S1661" s="18" t="n">
        <v>2</v>
      </c>
      <c r="T1661" s="15" t="str">
        <f aca="false">Def_Sistemas_Conectores_Cabos!$C$9</f>
        <v>RG316</v>
      </c>
      <c r="U1661" s="11" t="s">
        <v>169</v>
      </c>
      <c r="V1661" s="13"/>
    </row>
    <row r="1662" customFormat="false" ht="15.75" hidden="true" customHeight="true" outlineLevel="0" collapsed="false">
      <c r="A1662" s="4" t="str">
        <f aca="false">Def_Sistemas_Conectores_Cabos!$A$22</f>
        <v>BPM de elétrons</v>
      </c>
      <c r="B1662" s="5" t="str">
        <f aca="false">Datas_Entregas!$A$3</f>
        <v>BTS/Anel</v>
      </c>
      <c r="C1662" s="6" t="n">
        <f aca="false" t="array" ref="C1662:C1662">INDEX(Datas_Entregas!$B$2:$B$100, MATCH(B1662, Datas_Entregas!$A$2:$A$100, 0), 1)</f>
        <v>43296</v>
      </c>
      <c r="D1662" s="5" t="str">
        <f aca="false">Def_Status_Montagem!$A$4</f>
        <v>Comprado / Esperando entrega</v>
      </c>
      <c r="E1662" s="4" t="str">
        <f aca="false">Def_Status_Montagem!$B$4</f>
        <v>Contratada (inclui etiqueta)</v>
      </c>
      <c r="F1662" s="7"/>
      <c r="G1662" s="8"/>
      <c r="H1662" s="7" t="str">
        <f aca="false" t="array" ref="H1662:H1662">INDEX(Def_Instancias_Equipamentos!$E$2:$E$4986, MATCH(K1662, Def_Instancias_Equipamentos!$D$2:$D$4986, 0), 1)</f>
        <v>IA-03RaBPM</v>
      </c>
      <c r="I1662" s="8" t="str">
        <f aca="false" t="array" ref="I1662:I1662">INDEX(Def_Instancias_Equipamentos!$E$2:$E$4986, MATCH(L1662, Def_Instancias_Equipamentos!$D$2:$D$4986, 0), 1)</f>
        <v>IA-03RaBPM</v>
      </c>
      <c r="J1662" s="8" t="str">
        <f aca="false">IF(H1662=I1662, "INTERNO", "EXTERNO")</f>
        <v>INTERNO</v>
      </c>
      <c r="K1662" s="9" t="str">
        <f aca="false">Def_Instancias_Equipamentos!$D$649</f>
        <v>SI-03C2:DI-BPMRFFE</v>
      </c>
      <c r="L1662" s="4" t="str">
        <f aca="false">Def_Instancias_Equipamentos!$D$1251</f>
        <v>SI-03C2:DI-FMCFastADC</v>
      </c>
      <c r="M1662" s="10" t="s">
        <v>173</v>
      </c>
      <c r="N1662" s="11" t="s">
        <v>174</v>
      </c>
      <c r="O1662" s="9" t="str">
        <f aca="false">Def_Sistemas_Conectores_Cabos!$B$7</f>
        <v>SMA 50-ohm</v>
      </c>
      <c r="P1662" s="4" t="str">
        <f aca="false">Def_Sistemas_Conectores_Cabos!$B$7</f>
        <v>SMA 50-ohm</v>
      </c>
      <c r="Q1662" s="8" t="str">
        <f aca="false">K1662&amp;"/"&amp;M1662&amp;CHAR(10)&amp;L1662&amp;"/"&amp;N1662</f>
        <v>SI-03C2:DI-BPMRFFE/BO_OUT
SI-03C2:DI-FMCFastADC/IN4</v>
      </c>
      <c r="R1662" s="18" t="n">
        <v>2</v>
      </c>
      <c r="S1662" s="18" t="n">
        <v>2</v>
      </c>
      <c r="T1662" s="15" t="str">
        <f aca="false">Def_Sistemas_Conectores_Cabos!$C$9</f>
        <v>RG316</v>
      </c>
      <c r="U1662" s="11" t="s">
        <v>169</v>
      </c>
      <c r="V1662" s="13"/>
    </row>
    <row r="1663" customFormat="false" ht="15.75" hidden="true" customHeight="true" outlineLevel="0" collapsed="false">
      <c r="A1663" s="4" t="str">
        <f aca="false">Def_Sistemas_Conectores_Cabos!$A$22</f>
        <v>BPM de elétrons</v>
      </c>
      <c r="B1663" s="5" t="str">
        <f aca="false">Datas_Entregas!$A$3</f>
        <v>BTS/Anel</v>
      </c>
      <c r="C1663" s="6" t="n">
        <f aca="false" t="array" ref="C1663:C1663">INDEX(Datas_Entregas!$B$2:$B$100, MATCH(B1663, Datas_Entregas!$A$2:$A$100, 0), 1)</f>
        <v>43296</v>
      </c>
      <c r="D1663" s="5" t="str">
        <f aca="false">Def_Status_Montagem!$A$4</f>
        <v>Comprado / Esperando entrega</v>
      </c>
      <c r="E1663" s="4" t="str">
        <f aca="false">Def_Status_Montagem!$B$4</f>
        <v>Contratada (inclui etiqueta)</v>
      </c>
      <c r="F1663" s="7"/>
      <c r="G1663" s="8"/>
      <c r="H1663" s="7" t="str">
        <f aca="false" t="array" ref="H1663:H1663">INDEX(Def_Instancias_Equipamentos!$E$2:$E$4986, MATCH(K1663, Def_Instancias_Equipamentos!$D$2:$D$4986, 0), 1)</f>
        <v>IA-03RaBPM</v>
      </c>
      <c r="I1663" s="8" t="str">
        <f aca="false" t="array" ref="I1663:I1663">INDEX(Def_Instancias_Equipamentos!$E$2:$E$4986, MATCH(L1663, Def_Instancias_Equipamentos!$D$2:$D$4986, 0), 1)</f>
        <v>IA-03RaBPM</v>
      </c>
      <c r="J1663" s="8" t="str">
        <f aca="false">IF(H1663=I1663, "INTERNO", "EXTERNO")</f>
        <v>INTERNO</v>
      </c>
      <c r="K1663" s="9" t="str">
        <f aca="false">Def_Instancias_Equipamentos!$D$649</f>
        <v>SI-03C2:DI-BPMRFFE</v>
      </c>
      <c r="L1663" s="4" t="str">
        <f aca="false">Def_Instancias_Equipamentos!$D$1251</f>
        <v>SI-03C2:DI-FMCFastADC</v>
      </c>
      <c r="M1663" s="10" t="s">
        <v>175</v>
      </c>
      <c r="N1663" s="11" t="s">
        <v>176</v>
      </c>
      <c r="O1663" s="9" t="str">
        <f aca="false">Def_Sistemas_Conectores_Cabos!$B$7</f>
        <v>SMA 50-ohm</v>
      </c>
      <c r="P1663" s="4" t="str">
        <f aca="false">Def_Sistemas_Conectores_Cabos!$B$26</f>
        <v>MMCX 50-ohm</v>
      </c>
      <c r="Q1663" s="8" t="str">
        <f aca="false">K1663&amp;"/"&amp;M1663&amp;CHAR(10)&amp;L1663&amp;"/"&amp;N1663</f>
        <v>SI-03C2:DI-BPMRFFE/SW_IN
SI-03C2:DI-FMCFastADC/TRIG</v>
      </c>
      <c r="R1663" s="18" t="n">
        <v>2</v>
      </c>
      <c r="S1663" s="18" t="n">
        <v>2</v>
      </c>
      <c r="T1663" s="15" t="str">
        <f aca="false">Def_Sistemas_Conectores_Cabos!$C$9</f>
        <v>RG316</v>
      </c>
      <c r="U1663" s="11" t="s">
        <v>169</v>
      </c>
      <c r="V1663" s="13"/>
    </row>
    <row r="1664" customFormat="false" ht="15.75" hidden="true" customHeight="true" outlineLevel="0" collapsed="false">
      <c r="A1664" s="4" t="str">
        <f aca="false">Def_Sistemas_Conectores_Cabos!$A$22</f>
        <v>BPM de elétrons</v>
      </c>
      <c r="B1664" s="5" t="str">
        <f aca="false">Datas_Entregas!$A$3</f>
        <v>BTS/Anel</v>
      </c>
      <c r="C1664" s="6" t="n">
        <f aca="false" t="array" ref="C1664:C1664">INDEX(Datas_Entregas!$B$2:$B$100, MATCH(B1664, Datas_Entregas!$A$2:$A$100, 0), 1)</f>
        <v>43296</v>
      </c>
      <c r="D1664" s="5" t="str">
        <f aca="false">Def_Status_Montagem!$A$4</f>
        <v>Comprado / Esperando entrega</v>
      </c>
      <c r="E1664" s="4" t="str">
        <f aca="false">Def_Status_Montagem!$B$4</f>
        <v>Contratada (inclui etiqueta)</v>
      </c>
      <c r="F1664" s="7"/>
      <c r="G1664" s="8"/>
      <c r="H1664" s="7" t="str">
        <f aca="false" t="array" ref="H1664:H1664">INDEX(Def_Instancias_Equipamentos!$E$2:$E$4986, MATCH(K1664, Def_Instancias_Equipamentos!$D$2:$D$4986, 0), 1)</f>
        <v>IA-03RaBPM</v>
      </c>
      <c r="I1664" s="8" t="str">
        <f aca="false" t="array" ref="I1664:I1664">INDEX(Def_Instancias_Equipamentos!$E$2:$E$4986, MATCH(L1664, Def_Instancias_Equipamentos!$D$2:$D$4986, 0), 1)</f>
        <v>IA-03RaBPM</v>
      </c>
      <c r="J1664" s="8" t="str">
        <f aca="false">IF(H1664=I1664, "INTERNO", "EXTERNO")</f>
        <v>INTERNO</v>
      </c>
      <c r="K1664" s="9" t="str">
        <f aca="false">Def_Instancias_Equipamentos!$D$650</f>
        <v>SI-03C3:DI-BPMRFFE-1</v>
      </c>
      <c r="L1664" s="4" t="str">
        <f aca="false">Def_Instancias_Equipamentos!$D$1252</f>
        <v>SI-03C3:DI-FMCFastADC-1</v>
      </c>
      <c r="M1664" s="10" t="s">
        <v>168</v>
      </c>
      <c r="N1664" s="11" t="s">
        <v>143</v>
      </c>
      <c r="O1664" s="9" t="str">
        <f aca="false">Def_Sistemas_Conectores_Cabos!$B$7</f>
        <v>SMA 50-ohm</v>
      </c>
      <c r="P1664" s="4" t="str">
        <f aca="false">Def_Sistemas_Conectores_Cabos!$B$7</f>
        <v>SMA 50-ohm</v>
      </c>
      <c r="Q1664" s="8" t="str">
        <f aca="false">K1664&amp;"/"&amp;M1664&amp;CHAR(10)&amp;L1664&amp;"/"&amp;N1664</f>
        <v>SI-03C3:DI-BPMRFFE-1/TO_OUT
SI-03C3:DI-FMCFastADC-1/IN1</v>
      </c>
      <c r="R1664" s="18" t="n">
        <v>2</v>
      </c>
      <c r="S1664" s="18" t="n">
        <v>2</v>
      </c>
      <c r="T1664" s="15" t="str">
        <f aca="false">Def_Sistemas_Conectores_Cabos!$C$9</f>
        <v>RG316</v>
      </c>
      <c r="U1664" s="11" t="s">
        <v>169</v>
      </c>
      <c r="V1664" s="13"/>
    </row>
    <row r="1665" customFormat="false" ht="15.75" hidden="true" customHeight="true" outlineLevel="0" collapsed="false">
      <c r="A1665" s="4" t="str">
        <f aca="false">Def_Sistemas_Conectores_Cabos!$A$22</f>
        <v>BPM de elétrons</v>
      </c>
      <c r="B1665" s="5" t="str">
        <f aca="false">Datas_Entregas!$A$3</f>
        <v>BTS/Anel</v>
      </c>
      <c r="C1665" s="6" t="n">
        <f aca="false" t="array" ref="C1665:C1665">INDEX(Datas_Entregas!$B$2:$B$100, MATCH(B1665, Datas_Entregas!$A$2:$A$100, 0), 1)</f>
        <v>43296</v>
      </c>
      <c r="D1665" s="5" t="str">
        <f aca="false">Def_Status_Montagem!$A$4</f>
        <v>Comprado / Esperando entrega</v>
      </c>
      <c r="E1665" s="4" t="str">
        <f aca="false">Def_Status_Montagem!$B$4</f>
        <v>Contratada (inclui etiqueta)</v>
      </c>
      <c r="F1665" s="7"/>
      <c r="G1665" s="8"/>
      <c r="H1665" s="7" t="str">
        <f aca="false" t="array" ref="H1665:H1665">INDEX(Def_Instancias_Equipamentos!$E$2:$E$4986, MATCH(K1665, Def_Instancias_Equipamentos!$D$2:$D$4986, 0), 1)</f>
        <v>IA-03RaBPM</v>
      </c>
      <c r="I1665" s="8" t="str">
        <f aca="false" t="array" ref="I1665:I1665">INDEX(Def_Instancias_Equipamentos!$E$2:$E$4986, MATCH(L1665, Def_Instancias_Equipamentos!$D$2:$D$4986, 0), 1)</f>
        <v>IA-03RaBPM</v>
      </c>
      <c r="J1665" s="8" t="str">
        <f aca="false">IF(H1665=I1665, "INTERNO", "EXTERNO")</f>
        <v>INTERNO</v>
      </c>
      <c r="K1665" s="9" t="str">
        <f aca="false">Def_Instancias_Equipamentos!$D$650</f>
        <v>SI-03C3:DI-BPMRFFE-1</v>
      </c>
      <c r="L1665" s="4" t="str">
        <f aca="false">Def_Instancias_Equipamentos!$D$1252</f>
        <v>SI-03C3:DI-FMCFastADC-1</v>
      </c>
      <c r="M1665" s="10" t="s">
        <v>170</v>
      </c>
      <c r="N1665" s="11" t="s">
        <v>145</v>
      </c>
      <c r="O1665" s="9" t="str">
        <f aca="false">Def_Sistemas_Conectores_Cabos!$B$7</f>
        <v>SMA 50-ohm</v>
      </c>
      <c r="P1665" s="4" t="str">
        <f aca="false">Def_Sistemas_Conectores_Cabos!$B$7</f>
        <v>SMA 50-ohm</v>
      </c>
      <c r="Q1665" s="8" t="str">
        <f aca="false">K1665&amp;"/"&amp;M1665&amp;CHAR(10)&amp;L1665&amp;"/"&amp;N1665</f>
        <v>SI-03C3:DI-BPMRFFE-1/BI_OUT
SI-03C3:DI-FMCFastADC-1/IN2</v>
      </c>
      <c r="R1665" s="18" t="n">
        <v>2</v>
      </c>
      <c r="S1665" s="18" t="n">
        <v>2</v>
      </c>
      <c r="T1665" s="15" t="str">
        <f aca="false">Def_Sistemas_Conectores_Cabos!$C$9</f>
        <v>RG316</v>
      </c>
      <c r="U1665" s="11" t="s">
        <v>169</v>
      </c>
      <c r="V1665" s="13"/>
    </row>
    <row r="1666" customFormat="false" ht="15.75" hidden="true" customHeight="true" outlineLevel="0" collapsed="false">
      <c r="A1666" s="4" t="str">
        <f aca="false">Def_Sistemas_Conectores_Cabos!$A$22</f>
        <v>BPM de elétrons</v>
      </c>
      <c r="B1666" s="5" t="str">
        <f aca="false">Datas_Entregas!$A$3</f>
        <v>BTS/Anel</v>
      </c>
      <c r="C1666" s="6" t="n">
        <f aca="false" t="array" ref="C1666:C1666">INDEX(Datas_Entregas!$B$2:$B$100, MATCH(B1666, Datas_Entregas!$A$2:$A$100, 0), 1)</f>
        <v>43296</v>
      </c>
      <c r="D1666" s="5" t="str">
        <f aca="false">Def_Status_Montagem!$A$4</f>
        <v>Comprado / Esperando entrega</v>
      </c>
      <c r="E1666" s="4" t="str">
        <f aca="false">Def_Status_Montagem!$B$4</f>
        <v>Contratada (inclui etiqueta)</v>
      </c>
      <c r="F1666" s="7"/>
      <c r="G1666" s="8"/>
      <c r="H1666" s="7" t="str">
        <f aca="false" t="array" ref="H1666:H1666">INDEX(Def_Instancias_Equipamentos!$E$2:$E$4986, MATCH(K1666, Def_Instancias_Equipamentos!$D$2:$D$4986, 0), 1)</f>
        <v>IA-03RaBPM</v>
      </c>
      <c r="I1666" s="8" t="str">
        <f aca="false" t="array" ref="I1666:I1666">INDEX(Def_Instancias_Equipamentos!$E$2:$E$4986, MATCH(L1666, Def_Instancias_Equipamentos!$D$2:$D$4986, 0), 1)</f>
        <v>IA-03RaBPM</v>
      </c>
      <c r="J1666" s="8" t="str">
        <f aca="false">IF(H1666=I1666, "INTERNO", "EXTERNO")</f>
        <v>INTERNO</v>
      </c>
      <c r="K1666" s="9" t="str">
        <f aca="false">Def_Instancias_Equipamentos!$D$650</f>
        <v>SI-03C3:DI-BPMRFFE-1</v>
      </c>
      <c r="L1666" s="4" t="str">
        <f aca="false">Def_Instancias_Equipamentos!$D$1252</f>
        <v>SI-03C3:DI-FMCFastADC-1</v>
      </c>
      <c r="M1666" s="10" t="s">
        <v>171</v>
      </c>
      <c r="N1666" s="11" t="s">
        <v>172</v>
      </c>
      <c r="O1666" s="9" t="str">
        <f aca="false">Def_Sistemas_Conectores_Cabos!$B$7</f>
        <v>SMA 50-ohm</v>
      </c>
      <c r="P1666" s="4" t="str">
        <f aca="false">Def_Sistemas_Conectores_Cabos!$B$7</f>
        <v>SMA 50-ohm</v>
      </c>
      <c r="Q1666" s="8" t="str">
        <f aca="false">K1666&amp;"/"&amp;M1666&amp;CHAR(10)&amp;L1666&amp;"/"&amp;N1666</f>
        <v>SI-03C3:DI-BPMRFFE-1/TI_OUT
SI-03C3:DI-FMCFastADC-1/IN3</v>
      </c>
      <c r="R1666" s="18" t="n">
        <v>2</v>
      </c>
      <c r="S1666" s="18" t="n">
        <v>2</v>
      </c>
      <c r="T1666" s="15" t="str">
        <f aca="false">Def_Sistemas_Conectores_Cabos!$C$9</f>
        <v>RG316</v>
      </c>
      <c r="U1666" s="11" t="s">
        <v>169</v>
      </c>
      <c r="V1666" s="13"/>
    </row>
    <row r="1667" customFormat="false" ht="15.75" hidden="true" customHeight="true" outlineLevel="0" collapsed="false">
      <c r="A1667" s="4" t="str">
        <f aca="false">Def_Sistemas_Conectores_Cabos!$A$22</f>
        <v>BPM de elétrons</v>
      </c>
      <c r="B1667" s="5" t="str">
        <f aca="false">Datas_Entregas!$A$3</f>
        <v>BTS/Anel</v>
      </c>
      <c r="C1667" s="6" t="n">
        <f aca="false" t="array" ref="C1667:C1667">INDEX(Datas_Entregas!$B$2:$B$100, MATCH(B1667, Datas_Entregas!$A$2:$A$100, 0), 1)</f>
        <v>43296</v>
      </c>
      <c r="D1667" s="5" t="str">
        <f aca="false">Def_Status_Montagem!$A$4</f>
        <v>Comprado / Esperando entrega</v>
      </c>
      <c r="E1667" s="4" t="str">
        <f aca="false">Def_Status_Montagem!$B$4</f>
        <v>Contratada (inclui etiqueta)</v>
      </c>
      <c r="F1667" s="7"/>
      <c r="G1667" s="8"/>
      <c r="H1667" s="7" t="str">
        <f aca="false" t="array" ref="H1667:H1667">INDEX(Def_Instancias_Equipamentos!$E$2:$E$4986, MATCH(K1667, Def_Instancias_Equipamentos!$D$2:$D$4986, 0), 1)</f>
        <v>IA-03RaBPM</v>
      </c>
      <c r="I1667" s="8" t="str">
        <f aca="false" t="array" ref="I1667:I1667">INDEX(Def_Instancias_Equipamentos!$E$2:$E$4986, MATCH(L1667, Def_Instancias_Equipamentos!$D$2:$D$4986, 0), 1)</f>
        <v>IA-03RaBPM</v>
      </c>
      <c r="J1667" s="8" t="str">
        <f aca="false">IF(H1667=I1667, "INTERNO", "EXTERNO")</f>
        <v>INTERNO</v>
      </c>
      <c r="K1667" s="9" t="str">
        <f aca="false">Def_Instancias_Equipamentos!$D$650</f>
        <v>SI-03C3:DI-BPMRFFE-1</v>
      </c>
      <c r="L1667" s="4" t="str">
        <f aca="false">Def_Instancias_Equipamentos!$D$1252</f>
        <v>SI-03C3:DI-FMCFastADC-1</v>
      </c>
      <c r="M1667" s="10" t="s">
        <v>173</v>
      </c>
      <c r="N1667" s="11" t="s">
        <v>174</v>
      </c>
      <c r="O1667" s="9" t="str">
        <f aca="false">Def_Sistemas_Conectores_Cabos!$B$7</f>
        <v>SMA 50-ohm</v>
      </c>
      <c r="P1667" s="4" t="str">
        <f aca="false">Def_Sistemas_Conectores_Cabos!$B$7</f>
        <v>SMA 50-ohm</v>
      </c>
      <c r="Q1667" s="8" t="str">
        <f aca="false">K1667&amp;"/"&amp;M1667&amp;CHAR(10)&amp;L1667&amp;"/"&amp;N1667</f>
        <v>SI-03C3:DI-BPMRFFE-1/BO_OUT
SI-03C3:DI-FMCFastADC-1/IN4</v>
      </c>
      <c r="R1667" s="18" t="n">
        <v>2</v>
      </c>
      <c r="S1667" s="18" t="n">
        <v>2</v>
      </c>
      <c r="T1667" s="15" t="str">
        <f aca="false">Def_Sistemas_Conectores_Cabos!$C$9</f>
        <v>RG316</v>
      </c>
      <c r="U1667" s="11" t="s">
        <v>169</v>
      </c>
      <c r="V1667" s="13"/>
    </row>
    <row r="1668" customFormat="false" ht="15.75" hidden="true" customHeight="true" outlineLevel="0" collapsed="false">
      <c r="A1668" s="4" t="str">
        <f aca="false">Def_Sistemas_Conectores_Cabos!$A$22</f>
        <v>BPM de elétrons</v>
      </c>
      <c r="B1668" s="5" t="str">
        <f aca="false">Datas_Entregas!$A$3</f>
        <v>BTS/Anel</v>
      </c>
      <c r="C1668" s="6" t="n">
        <f aca="false" t="array" ref="C1668:C1668">INDEX(Datas_Entregas!$B$2:$B$100, MATCH(B1668, Datas_Entregas!$A$2:$A$100, 0), 1)</f>
        <v>43296</v>
      </c>
      <c r="D1668" s="5" t="str">
        <f aca="false">Def_Status_Montagem!$A$4</f>
        <v>Comprado / Esperando entrega</v>
      </c>
      <c r="E1668" s="4" t="str">
        <f aca="false">Def_Status_Montagem!$B$4</f>
        <v>Contratada (inclui etiqueta)</v>
      </c>
      <c r="F1668" s="7"/>
      <c r="G1668" s="8"/>
      <c r="H1668" s="7" t="str">
        <f aca="false" t="array" ref="H1668:H1668">INDEX(Def_Instancias_Equipamentos!$E$2:$E$4986, MATCH(K1668, Def_Instancias_Equipamentos!$D$2:$D$4986, 0), 1)</f>
        <v>IA-03RaBPM</v>
      </c>
      <c r="I1668" s="8" t="str">
        <f aca="false" t="array" ref="I1668:I1668">INDEX(Def_Instancias_Equipamentos!$E$2:$E$4986, MATCH(L1668, Def_Instancias_Equipamentos!$D$2:$D$4986, 0), 1)</f>
        <v>IA-03RaBPM</v>
      </c>
      <c r="J1668" s="8" t="str">
        <f aca="false">IF(H1668=I1668, "INTERNO", "EXTERNO")</f>
        <v>INTERNO</v>
      </c>
      <c r="K1668" s="9" t="str">
        <f aca="false">Def_Instancias_Equipamentos!$D$650</f>
        <v>SI-03C3:DI-BPMRFFE-1</v>
      </c>
      <c r="L1668" s="4" t="str">
        <f aca="false">Def_Instancias_Equipamentos!$D$1252</f>
        <v>SI-03C3:DI-FMCFastADC-1</v>
      </c>
      <c r="M1668" s="10" t="s">
        <v>175</v>
      </c>
      <c r="N1668" s="11" t="s">
        <v>176</v>
      </c>
      <c r="O1668" s="9" t="str">
        <f aca="false">Def_Sistemas_Conectores_Cabos!$B$7</f>
        <v>SMA 50-ohm</v>
      </c>
      <c r="P1668" s="4" t="str">
        <f aca="false">Def_Sistemas_Conectores_Cabos!$B$26</f>
        <v>MMCX 50-ohm</v>
      </c>
      <c r="Q1668" s="8" t="str">
        <f aca="false">K1668&amp;"/"&amp;M1668&amp;CHAR(10)&amp;L1668&amp;"/"&amp;N1668</f>
        <v>SI-03C3:DI-BPMRFFE-1/SW_IN
SI-03C3:DI-FMCFastADC-1/TRIG</v>
      </c>
      <c r="R1668" s="18" t="n">
        <v>2</v>
      </c>
      <c r="S1668" s="18" t="n">
        <v>2</v>
      </c>
      <c r="T1668" s="15" t="str">
        <f aca="false">Def_Sistemas_Conectores_Cabos!$C$9</f>
        <v>RG316</v>
      </c>
      <c r="U1668" s="11" t="s">
        <v>169</v>
      </c>
      <c r="V1668" s="13"/>
    </row>
    <row r="1669" customFormat="false" ht="15.75" hidden="true" customHeight="true" outlineLevel="0" collapsed="false">
      <c r="A1669" s="4" t="str">
        <f aca="false">Def_Sistemas_Conectores_Cabos!$A$22</f>
        <v>BPM de elétrons</v>
      </c>
      <c r="B1669" s="5" t="str">
        <f aca="false">Datas_Entregas!$A$3</f>
        <v>BTS/Anel</v>
      </c>
      <c r="C1669" s="6" t="n">
        <f aca="false" t="array" ref="C1669:C1669">INDEX(Datas_Entregas!$B$2:$B$100, MATCH(B1669, Datas_Entregas!$A$2:$A$100, 0), 1)</f>
        <v>43296</v>
      </c>
      <c r="D1669" s="5" t="str">
        <f aca="false">Def_Status_Montagem!$A$4</f>
        <v>Comprado / Esperando entrega</v>
      </c>
      <c r="E1669" s="4" t="str">
        <f aca="false">Def_Status_Montagem!$B$4</f>
        <v>Contratada (inclui etiqueta)</v>
      </c>
      <c r="F1669" s="7"/>
      <c r="G1669" s="8"/>
      <c r="H1669" s="7" t="str">
        <f aca="false" t="array" ref="H1669:H1669">INDEX(Def_Instancias_Equipamentos!$E$2:$E$4986, MATCH(K1669, Def_Instancias_Equipamentos!$D$2:$D$4986, 0), 1)</f>
        <v>IA-03RaBPM</v>
      </c>
      <c r="I1669" s="8" t="str">
        <f aca="false" t="array" ref="I1669:I1669">INDEX(Def_Instancias_Equipamentos!$E$2:$E$4986, MATCH(L1669, Def_Instancias_Equipamentos!$D$2:$D$4986, 0), 1)</f>
        <v>IA-03RaBPM</v>
      </c>
      <c r="J1669" s="8" t="str">
        <f aca="false">IF(H1669=I1669, "INTERNO", "EXTERNO")</f>
        <v>INTERNO</v>
      </c>
      <c r="K1669" s="9" t="str">
        <f aca="false">Def_Instancias_Equipamentos!$D$651</f>
        <v>SI-03C3:DI-BPMRFFE-2</v>
      </c>
      <c r="L1669" s="4" t="str">
        <f aca="false">Def_Instancias_Equipamentos!$D$1253</f>
        <v>SI-03C3:DI-FMCFastADC-2</v>
      </c>
      <c r="M1669" s="10" t="s">
        <v>168</v>
      </c>
      <c r="N1669" s="11" t="s">
        <v>143</v>
      </c>
      <c r="O1669" s="9" t="str">
        <f aca="false">Def_Sistemas_Conectores_Cabos!$B$7</f>
        <v>SMA 50-ohm</v>
      </c>
      <c r="P1669" s="4" t="str">
        <f aca="false">Def_Sistemas_Conectores_Cabos!$B$7</f>
        <v>SMA 50-ohm</v>
      </c>
      <c r="Q1669" s="8" t="str">
        <f aca="false">K1669&amp;"/"&amp;M1669&amp;CHAR(10)&amp;L1669&amp;"/"&amp;N1669</f>
        <v>SI-03C3:DI-BPMRFFE-2/TO_OUT
SI-03C3:DI-FMCFastADC-2/IN1</v>
      </c>
      <c r="R1669" s="18" t="n">
        <v>2</v>
      </c>
      <c r="S1669" s="18" t="n">
        <v>2</v>
      </c>
      <c r="T1669" s="15" t="str">
        <f aca="false">Def_Sistemas_Conectores_Cabos!$C$9</f>
        <v>RG316</v>
      </c>
      <c r="U1669" s="11" t="s">
        <v>169</v>
      </c>
      <c r="V1669" s="13"/>
    </row>
    <row r="1670" customFormat="false" ht="15.75" hidden="true" customHeight="true" outlineLevel="0" collapsed="false">
      <c r="A1670" s="4" t="str">
        <f aca="false">Def_Sistemas_Conectores_Cabos!$A$22</f>
        <v>BPM de elétrons</v>
      </c>
      <c r="B1670" s="5" t="str">
        <f aca="false">Datas_Entregas!$A$3</f>
        <v>BTS/Anel</v>
      </c>
      <c r="C1670" s="6" t="n">
        <f aca="false" t="array" ref="C1670:C1670">INDEX(Datas_Entregas!$B$2:$B$100, MATCH(B1670, Datas_Entregas!$A$2:$A$100, 0), 1)</f>
        <v>43296</v>
      </c>
      <c r="D1670" s="5" t="str">
        <f aca="false">Def_Status_Montagem!$A$4</f>
        <v>Comprado / Esperando entrega</v>
      </c>
      <c r="E1670" s="4" t="str">
        <f aca="false">Def_Status_Montagem!$B$4</f>
        <v>Contratada (inclui etiqueta)</v>
      </c>
      <c r="F1670" s="7"/>
      <c r="G1670" s="8"/>
      <c r="H1670" s="7" t="str">
        <f aca="false" t="array" ref="H1670:H1670">INDEX(Def_Instancias_Equipamentos!$E$2:$E$4986, MATCH(K1670, Def_Instancias_Equipamentos!$D$2:$D$4986, 0), 1)</f>
        <v>IA-03RaBPM</v>
      </c>
      <c r="I1670" s="8" t="str">
        <f aca="false" t="array" ref="I1670:I1670">INDEX(Def_Instancias_Equipamentos!$E$2:$E$4986, MATCH(L1670, Def_Instancias_Equipamentos!$D$2:$D$4986, 0), 1)</f>
        <v>IA-03RaBPM</v>
      </c>
      <c r="J1670" s="8" t="str">
        <f aca="false">IF(H1670=I1670, "INTERNO", "EXTERNO")</f>
        <v>INTERNO</v>
      </c>
      <c r="K1670" s="9" t="str">
        <f aca="false">Def_Instancias_Equipamentos!$D$651</f>
        <v>SI-03C3:DI-BPMRFFE-2</v>
      </c>
      <c r="L1670" s="4" t="str">
        <f aca="false">Def_Instancias_Equipamentos!$D$1253</f>
        <v>SI-03C3:DI-FMCFastADC-2</v>
      </c>
      <c r="M1670" s="10" t="s">
        <v>170</v>
      </c>
      <c r="N1670" s="11" t="s">
        <v>145</v>
      </c>
      <c r="O1670" s="9" t="str">
        <f aca="false">Def_Sistemas_Conectores_Cabos!$B$7</f>
        <v>SMA 50-ohm</v>
      </c>
      <c r="P1670" s="4" t="str">
        <f aca="false">Def_Sistemas_Conectores_Cabos!$B$7</f>
        <v>SMA 50-ohm</v>
      </c>
      <c r="Q1670" s="8" t="str">
        <f aca="false">K1670&amp;"/"&amp;M1670&amp;CHAR(10)&amp;L1670&amp;"/"&amp;N1670</f>
        <v>SI-03C3:DI-BPMRFFE-2/BI_OUT
SI-03C3:DI-FMCFastADC-2/IN2</v>
      </c>
      <c r="R1670" s="18" t="n">
        <v>2</v>
      </c>
      <c r="S1670" s="18" t="n">
        <v>2</v>
      </c>
      <c r="T1670" s="15" t="str">
        <f aca="false">Def_Sistemas_Conectores_Cabos!$C$9</f>
        <v>RG316</v>
      </c>
      <c r="U1670" s="11" t="s">
        <v>169</v>
      </c>
      <c r="V1670" s="13"/>
    </row>
    <row r="1671" customFormat="false" ht="15.75" hidden="true" customHeight="true" outlineLevel="0" collapsed="false">
      <c r="A1671" s="4" t="str">
        <f aca="false">Def_Sistemas_Conectores_Cabos!$A$22</f>
        <v>BPM de elétrons</v>
      </c>
      <c r="B1671" s="5" t="str">
        <f aca="false">Datas_Entregas!$A$3</f>
        <v>BTS/Anel</v>
      </c>
      <c r="C1671" s="6" t="n">
        <f aca="false" t="array" ref="C1671:C1671">INDEX(Datas_Entregas!$B$2:$B$100, MATCH(B1671, Datas_Entregas!$A$2:$A$100, 0), 1)</f>
        <v>43296</v>
      </c>
      <c r="D1671" s="5" t="str">
        <f aca="false">Def_Status_Montagem!$A$4</f>
        <v>Comprado / Esperando entrega</v>
      </c>
      <c r="E1671" s="4" t="str">
        <f aca="false">Def_Status_Montagem!$B$4</f>
        <v>Contratada (inclui etiqueta)</v>
      </c>
      <c r="F1671" s="7"/>
      <c r="G1671" s="8"/>
      <c r="H1671" s="7" t="str">
        <f aca="false" t="array" ref="H1671:H1671">INDEX(Def_Instancias_Equipamentos!$E$2:$E$4986, MATCH(K1671, Def_Instancias_Equipamentos!$D$2:$D$4986, 0), 1)</f>
        <v>IA-03RaBPM</v>
      </c>
      <c r="I1671" s="8" t="str">
        <f aca="false" t="array" ref="I1671:I1671">INDEX(Def_Instancias_Equipamentos!$E$2:$E$4986, MATCH(L1671, Def_Instancias_Equipamentos!$D$2:$D$4986, 0), 1)</f>
        <v>IA-03RaBPM</v>
      </c>
      <c r="J1671" s="8" t="str">
        <f aca="false">IF(H1671=I1671, "INTERNO", "EXTERNO")</f>
        <v>INTERNO</v>
      </c>
      <c r="K1671" s="9" t="str">
        <f aca="false">Def_Instancias_Equipamentos!$D$651</f>
        <v>SI-03C3:DI-BPMRFFE-2</v>
      </c>
      <c r="L1671" s="4" t="str">
        <f aca="false">Def_Instancias_Equipamentos!$D$1253</f>
        <v>SI-03C3:DI-FMCFastADC-2</v>
      </c>
      <c r="M1671" s="10" t="s">
        <v>171</v>
      </c>
      <c r="N1671" s="11" t="s">
        <v>172</v>
      </c>
      <c r="O1671" s="9" t="str">
        <f aca="false">Def_Sistemas_Conectores_Cabos!$B$7</f>
        <v>SMA 50-ohm</v>
      </c>
      <c r="P1671" s="4" t="str">
        <f aca="false">Def_Sistemas_Conectores_Cabos!$B$7</f>
        <v>SMA 50-ohm</v>
      </c>
      <c r="Q1671" s="8" t="str">
        <f aca="false">K1671&amp;"/"&amp;M1671&amp;CHAR(10)&amp;L1671&amp;"/"&amp;N1671</f>
        <v>SI-03C3:DI-BPMRFFE-2/TI_OUT
SI-03C3:DI-FMCFastADC-2/IN3</v>
      </c>
      <c r="R1671" s="18" t="n">
        <v>2</v>
      </c>
      <c r="S1671" s="18" t="n">
        <v>2</v>
      </c>
      <c r="T1671" s="15" t="str">
        <f aca="false">Def_Sistemas_Conectores_Cabos!$C$9</f>
        <v>RG316</v>
      </c>
      <c r="U1671" s="11" t="s">
        <v>169</v>
      </c>
      <c r="V1671" s="13"/>
    </row>
    <row r="1672" customFormat="false" ht="15.75" hidden="true" customHeight="true" outlineLevel="0" collapsed="false">
      <c r="A1672" s="4" t="str">
        <f aca="false">Def_Sistemas_Conectores_Cabos!$A$22</f>
        <v>BPM de elétrons</v>
      </c>
      <c r="B1672" s="5" t="str">
        <f aca="false">Datas_Entregas!$A$3</f>
        <v>BTS/Anel</v>
      </c>
      <c r="C1672" s="6" t="n">
        <f aca="false" t="array" ref="C1672:C1672">INDEX(Datas_Entregas!$B$2:$B$100, MATCH(B1672, Datas_Entregas!$A$2:$A$100, 0), 1)</f>
        <v>43296</v>
      </c>
      <c r="D1672" s="5" t="str">
        <f aca="false">Def_Status_Montagem!$A$4</f>
        <v>Comprado / Esperando entrega</v>
      </c>
      <c r="E1672" s="4" t="str">
        <f aca="false">Def_Status_Montagem!$B$4</f>
        <v>Contratada (inclui etiqueta)</v>
      </c>
      <c r="F1672" s="7"/>
      <c r="G1672" s="8"/>
      <c r="H1672" s="7" t="str">
        <f aca="false" t="array" ref="H1672:H1672">INDEX(Def_Instancias_Equipamentos!$E$2:$E$4986, MATCH(K1672, Def_Instancias_Equipamentos!$D$2:$D$4986, 0), 1)</f>
        <v>IA-03RaBPM</v>
      </c>
      <c r="I1672" s="8" t="str">
        <f aca="false" t="array" ref="I1672:I1672">INDEX(Def_Instancias_Equipamentos!$E$2:$E$4986, MATCH(L1672, Def_Instancias_Equipamentos!$D$2:$D$4986, 0), 1)</f>
        <v>IA-03RaBPM</v>
      </c>
      <c r="J1672" s="8" t="str">
        <f aca="false">IF(H1672=I1672, "INTERNO", "EXTERNO")</f>
        <v>INTERNO</v>
      </c>
      <c r="K1672" s="9" t="str">
        <f aca="false">Def_Instancias_Equipamentos!$D$651</f>
        <v>SI-03C3:DI-BPMRFFE-2</v>
      </c>
      <c r="L1672" s="4" t="str">
        <f aca="false">Def_Instancias_Equipamentos!$D$1253</f>
        <v>SI-03C3:DI-FMCFastADC-2</v>
      </c>
      <c r="M1672" s="10" t="s">
        <v>173</v>
      </c>
      <c r="N1672" s="11" t="s">
        <v>174</v>
      </c>
      <c r="O1672" s="9" t="str">
        <f aca="false">Def_Sistemas_Conectores_Cabos!$B$7</f>
        <v>SMA 50-ohm</v>
      </c>
      <c r="P1672" s="4" t="str">
        <f aca="false">Def_Sistemas_Conectores_Cabos!$B$7</f>
        <v>SMA 50-ohm</v>
      </c>
      <c r="Q1672" s="8" t="str">
        <f aca="false">K1672&amp;"/"&amp;M1672&amp;CHAR(10)&amp;L1672&amp;"/"&amp;N1672</f>
        <v>SI-03C3:DI-BPMRFFE-2/BO_OUT
SI-03C3:DI-FMCFastADC-2/IN4</v>
      </c>
      <c r="R1672" s="18" t="n">
        <v>2</v>
      </c>
      <c r="S1672" s="18" t="n">
        <v>2</v>
      </c>
      <c r="T1672" s="15" t="str">
        <f aca="false">Def_Sistemas_Conectores_Cabos!$C$9</f>
        <v>RG316</v>
      </c>
      <c r="U1672" s="11" t="s">
        <v>169</v>
      </c>
      <c r="V1672" s="13"/>
    </row>
    <row r="1673" customFormat="false" ht="15.75" hidden="true" customHeight="true" outlineLevel="0" collapsed="false">
      <c r="A1673" s="4" t="str">
        <f aca="false">Def_Sistemas_Conectores_Cabos!$A$22</f>
        <v>BPM de elétrons</v>
      </c>
      <c r="B1673" s="5" t="str">
        <f aca="false">Datas_Entregas!$A$3</f>
        <v>BTS/Anel</v>
      </c>
      <c r="C1673" s="6" t="n">
        <f aca="false" t="array" ref="C1673:C1673">INDEX(Datas_Entregas!$B$2:$B$100, MATCH(B1673, Datas_Entregas!$A$2:$A$100, 0), 1)</f>
        <v>43296</v>
      </c>
      <c r="D1673" s="5" t="str">
        <f aca="false">Def_Status_Montagem!$A$4</f>
        <v>Comprado / Esperando entrega</v>
      </c>
      <c r="E1673" s="4" t="str">
        <f aca="false">Def_Status_Montagem!$B$4</f>
        <v>Contratada (inclui etiqueta)</v>
      </c>
      <c r="F1673" s="7"/>
      <c r="G1673" s="8"/>
      <c r="H1673" s="7" t="str">
        <f aca="false" t="array" ref="H1673:H1673">INDEX(Def_Instancias_Equipamentos!$E$2:$E$4986, MATCH(K1673, Def_Instancias_Equipamentos!$D$2:$D$4986, 0), 1)</f>
        <v>IA-03RaBPM</v>
      </c>
      <c r="I1673" s="8" t="str">
        <f aca="false" t="array" ref="I1673:I1673">INDEX(Def_Instancias_Equipamentos!$E$2:$E$4986, MATCH(L1673, Def_Instancias_Equipamentos!$D$2:$D$4986, 0), 1)</f>
        <v>IA-03RaBPM</v>
      </c>
      <c r="J1673" s="8" t="str">
        <f aca="false">IF(H1673=I1673, "INTERNO", "EXTERNO")</f>
        <v>INTERNO</v>
      </c>
      <c r="K1673" s="9" t="str">
        <f aca="false">Def_Instancias_Equipamentos!$D$651</f>
        <v>SI-03C3:DI-BPMRFFE-2</v>
      </c>
      <c r="L1673" s="4" t="str">
        <f aca="false">Def_Instancias_Equipamentos!$D$1253</f>
        <v>SI-03C3:DI-FMCFastADC-2</v>
      </c>
      <c r="M1673" s="10" t="s">
        <v>175</v>
      </c>
      <c r="N1673" s="11" t="s">
        <v>176</v>
      </c>
      <c r="O1673" s="9" t="str">
        <f aca="false">Def_Sistemas_Conectores_Cabos!$B$7</f>
        <v>SMA 50-ohm</v>
      </c>
      <c r="P1673" s="4" t="str">
        <f aca="false">Def_Sistemas_Conectores_Cabos!$B$26</f>
        <v>MMCX 50-ohm</v>
      </c>
      <c r="Q1673" s="8" t="str">
        <f aca="false">K1673&amp;"/"&amp;M1673&amp;CHAR(10)&amp;L1673&amp;"/"&amp;N1673</f>
        <v>SI-03C3:DI-BPMRFFE-2/SW_IN
SI-03C3:DI-FMCFastADC-2/TRIG</v>
      </c>
      <c r="R1673" s="18" t="n">
        <v>2</v>
      </c>
      <c r="S1673" s="18" t="n">
        <v>2</v>
      </c>
      <c r="T1673" s="15" t="str">
        <f aca="false">Def_Sistemas_Conectores_Cabos!$C$9</f>
        <v>RG316</v>
      </c>
      <c r="U1673" s="11" t="s">
        <v>169</v>
      </c>
      <c r="V1673" s="13"/>
    </row>
    <row r="1674" customFormat="false" ht="15.75" hidden="true" customHeight="true" outlineLevel="0" collapsed="false">
      <c r="A1674" s="4" t="str">
        <f aca="false">Def_Sistemas_Conectores_Cabos!$A$22</f>
        <v>BPM de elétrons</v>
      </c>
      <c r="B1674" s="5" t="str">
        <f aca="false">Datas_Entregas!$A$3</f>
        <v>BTS/Anel</v>
      </c>
      <c r="C1674" s="6" t="n">
        <f aca="false" t="array" ref="C1674:C1674">INDEX(Datas_Entregas!$B$2:$B$100, MATCH(B1674, Datas_Entregas!$A$2:$A$100, 0), 1)</f>
        <v>43296</v>
      </c>
      <c r="D1674" s="5" t="str">
        <f aca="false">Def_Status_Montagem!$A$4</f>
        <v>Comprado / Esperando entrega</v>
      </c>
      <c r="E1674" s="4" t="str">
        <f aca="false">Def_Status_Montagem!$B$4</f>
        <v>Contratada (inclui etiqueta)</v>
      </c>
      <c r="F1674" s="7"/>
      <c r="G1674" s="8"/>
      <c r="H1674" s="7" t="str">
        <f aca="false" t="array" ref="H1674:H1674">INDEX(Def_Instancias_Equipamentos!$E$2:$E$4986, MATCH(K1674, Def_Instancias_Equipamentos!$D$2:$D$4986, 0), 1)</f>
        <v>IA-03RaBPM</v>
      </c>
      <c r="I1674" s="8" t="str">
        <f aca="false" t="array" ref="I1674:I1674">INDEX(Def_Instancias_Equipamentos!$E$2:$E$4986, MATCH(L1674, Def_Instancias_Equipamentos!$D$2:$D$4986, 0), 1)</f>
        <v>IA-03RaBPM</v>
      </c>
      <c r="J1674" s="8" t="str">
        <f aca="false">IF(H1674=I1674, "INTERNO", "EXTERNO")</f>
        <v>INTERNO</v>
      </c>
      <c r="K1674" s="9" t="str">
        <f aca="false">Def_Instancias_Equipamentos!$D$652</f>
        <v>SI-03C4:DI-BPMRFFE</v>
      </c>
      <c r="L1674" s="4" t="str">
        <f aca="false">Def_Instancias_Equipamentos!$D$1254</f>
        <v>SI-03C4:DI-FMCFastADC</v>
      </c>
      <c r="M1674" s="10" t="s">
        <v>168</v>
      </c>
      <c r="N1674" s="11" t="s">
        <v>143</v>
      </c>
      <c r="O1674" s="9" t="str">
        <f aca="false">Def_Sistemas_Conectores_Cabos!$B$7</f>
        <v>SMA 50-ohm</v>
      </c>
      <c r="P1674" s="4" t="str">
        <f aca="false">Def_Sistemas_Conectores_Cabos!$B$7</f>
        <v>SMA 50-ohm</v>
      </c>
      <c r="Q1674" s="8" t="str">
        <f aca="false">K1674&amp;"/"&amp;M1674&amp;CHAR(10)&amp;L1674&amp;"/"&amp;N1674</f>
        <v>SI-03C4:DI-BPMRFFE/TO_OUT
SI-03C4:DI-FMCFastADC/IN1</v>
      </c>
      <c r="R1674" s="18" t="n">
        <v>2</v>
      </c>
      <c r="S1674" s="18" t="n">
        <v>2</v>
      </c>
      <c r="T1674" s="15" t="str">
        <f aca="false">Def_Sistemas_Conectores_Cabos!$C$9</f>
        <v>RG316</v>
      </c>
      <c r="U1674" s="11" t="s">
        <v>169</v>
      </c>
      <c r="V1674" s="13"/>
    </row>
    <row r="1675" customFormat="false" ht="15.75" hidden="true" customHeight="true" outlineLevel="0" collapsed="false">
      <c r="A1675" s="4" t="str">
        <f aca="false">Def_Sistemas_Conectores_Cabos!$A$22</f>
        <v>BPM de elétrons</v>
      </c>
      <c r="B1675" s="5" t="str">
        <f aca="false">Datas_Entregas!$A$3</f>
        <v>BTS/Anel</v>
      </c>
      <c r="C1675" s="6" t="n">
        <f aca="false" t="array" ref="C1675:C1675">INDEX(Datas_Entregas!$B$2:$B$100, MATCH(B1675, Datas_Entregas!$A$2:$A$100, 0), 1)</f>
        <v>43296</v>
      </c>
      <c r="D1675" s="5" t="str">
        <f aca="false">Def_Status_Montagem!$A$4</f>
        <v>Comprado / Esperando entrega</v>
      </c>
      <c r="E1675" s="4" t="str">
        <f aca="false">Def_Status_Montagem!$B$4</f>
        <v>Contratada (inclui etiqueta)</v>
      </c>
      <c r="F1675" s="7"/>
      <c r="G1675" s="8"/>
      <c r="H1675" s="7" t="str">
        <f aca="false" t="array" ref="H1675:H1675">INDEX(Def_Instancias_Equipamentos!$E$2:$E$4986, MATCH(K1675, Def_Instancias_Equipamentos!$D$2:$D$4986, 0), 1)</f>
        <v>IA-03RaBPM</v>
      </c>
      <c r="I1675" s="8" t="str">
        <f aca="false" t="array" ref="I1675:I1675">INDEX(Def_Instancias_Equipamentos!$E$2:$E$4986, MATCH(L1675, Def_Instancias_Equipamentos!$D$2:$D$4986, 0), 1)</f>
        <v>IA-03RaBPM</v>
      </c>
      <c r="J1675" s="8" t="str">
        <f aca="false">IF(H1675=I1675, "INTERNO", "EXTERNO")</f>
        <v>INTERNO</v>
      </c>
      <c r="K1675" s="9" t="str">
        <f aca="false">Def_Instancias_Equipamentos!$D$652</f>
        <v>SI-03C4:DI-BPMRFFE</v>
      </c>
      <c r="L1675" s="4" t="str">
        <f aca="false">Def_Instancias_Equipamentos!$D$1254</f>
        <v>SI-03C4:DI-FMCFastADC</v>
      </c>
      <c r="M1675" s="10" t="s">
        <v>170</v>
      </c>
      <c r="N1675" s="11" t="s">
        <v>145</v>
      </c>
      <c r="O1675" s="9" t="str">
        <f aca="false">Def_Sistemas_Conectores_Cabos!$B$7</f>
        <v>SMA 50-ohm</v>
      </c>
      <c r="P1675" s="4" t="str">
        <f aca="false">Def_Sistemas_Conectores_Cabos!$B$7</f>
        <v>SMA 50-ohm</v>
      </c>
      <c r="Q1675" s="8" t="str">
        <f aca="false">K1675&amp;"/"&amp;M1675&amp;CHAR(10)&amp;L1675&amp;"/"&amp;N1675</f>
        <v>SI-03C4:DI-BPMRFFE/BI_OUT
SI-03C4:DI-FMCFastADC/IN2</v>
      </c>
      <c r="R1675" s="18" t="n">
        <v>2</v>
      </c>
      <c r="S1675" s="18" t="n">
        <v>2</v>
      </c>
      <c r="T1675" s="15" t="str">
        <f aca="false">Def_Sistemas_Conectores_Cabos!$C$9</f>
        <v>RG316</v>
      </c>
      <c r="U1675" s="11" t="s">
        <v>169</v>
      </c>
      <c r="V1675" s="13"/>
    </row>
    <row r="1676" customFormat="false" ht="15.75" hidden="true" customHeight="true" outlineLevel="0" collapsed="false">
      <c r="A1676" s="4" t="str">
        <f aca="false">Def_Sistemas_Conectores_Cabos!$A$22</f>
        <v>BPM de elétrons</v>
      </c>
      <c r="B1676" s="5" t="str">
        <f aca="false">Datas_Entregas!$A$3</f>
        <v>BTS/Anel</v>
      </c>
      <c r="C1676" s="6" t="n">
        <f aca="false" t="array" ref="C1676:C1676">INDEX(Datas_Entregas!$B$2:$B$100, MATCH(B1676, Datas_Entregas!$A$2:$A$100, 0), 1)</f>
        <v>43296</v>
      </c>
      <c r="D1676" s="5" t="str">
        <f aca="false">Def_Status_Montagem!$A$4</f>
        <v>Comprado / Esperando entrega</v>
      </c>
      <c r="E1676" s="4" t="str">
        <f aca="false">Def_Status_Montagem!$B$4</f>
        <v>Contratada (inclui etiqueta)</v>
      </c>
      <c r="F1676" s="7"/>
      <c r="G1676" s="8"/>
      <c r="H1676" s="7" t="str">
        <f aca="false" t="array" ref="H1676:H1676">INDEX(Def_Instancias_Equipamentos!$E$2:$E$4986, MATCH(K1676, Def_Instancias_Equipamentos!$D$2:$D$4986, 0), 1)</f>
        <v>IA-03RaBPM</v>
      </c>
      <c r="I1676" s="8" t="str">
        <f aca="false" t="array" ref="I1676:I1676">INDEX(Def_Instancias_Equipamentos!$E$2:$E$4986, MATCH(L1676, Def_Instancias_Equipamentos!$D$2:$D$4986, 0), 1)</f>
        <v>IA-03RaBPM</v>
      </c>
      <c r="J1676" s="8" t="str">
        <f aca="false">IF(H1676=I1676, "INTERNO", "EXTERNO")</f>
        <v>INTERNO</v>
      </c>
      <c r="K1676" s="9" t="str">
        <f aca="false">Def_Instancias_Equipamentos!$D$652</f>
        <v>SI-03C4:DI-BPMRFFE</v>
      </c>
      <c r="L1676" s="4" t="str">
        <f aca="false">Def_Instancias_Equipamentos!$D$1254</f>
        <v>SI-03C4:DI-FMCFastADC</v>
      </c>
      <c r="M1676" s="10" t="s">
        <v>171</v>
      </c>
      <c r="N1676" s="11" t="s">
        <v>172</v>
      </c>
      <c r="O1676" s="9" t="str">
        <f aca="false">Def_Sistemas_Conectores_Cabos!$B$7</f>
        <v>SMA 50-ohm</v>
      </c>
      <c r="P1676" s="4" t="str">
        <f aca="false">Def_Sistemas_Conectores_Cabos!$B$7</f>
        <v>SMA 50-ohm</v>
      </c>
      <c r="Q1676" s="8" t="str">
        <f aca="false">K1676&amp;"/"&amp;M1676&amp;CHAR(10)&amp;L1676&amp;"/"&amp;N1676</f>
        <v>SI-03C4:DI-BPMRFFE/TI_OUT
SI-03C4:DI-FMCFastADC/IN3</v>
      </c>
      <c r="R1676" s="18" t="n">
        <v>2</v>
      </c>
      <c r="S1676" s="18" t="n">
        <v>2</v>
      </c>
      <c r="T1676" s="15" t="str">
        <f aca="false">Def_Sistemas_Conectores_Cabos!$C$9</f>
        <v>RG316</v>
      </c>
      <c r="U1676" s="11" t="s">
        <v>169</v>
      </c>
      <c r="V1676" s="13"/>
    </row>
    <row r="1677" customFormat="false" ht="15.75" hidden="true" customHeight="true" outlineLevel="0" collapsed="false">
      <c r="A1677" s="4" t="str">
        <f aca="false">Def_Sistemas_Conectores_Cabos!$A$22</f>
        <v>BPM de elétrons</v>
      </c>
      <c r="B1677" s="5" t="str">
        <f aca="false">Datas_Entregas!$A$3</f>
        <v>BTS/Anel</v>
      </c>
      <c r="C1677" s="6" t="n">
        <f aca="false" t="array" ref="C1677:C1677">INDEX(Datas_Entregas!$B$2:$B$100, MATCH(B1677, Datas_Entregas!$A$2:$A$100, 0), 1)</f>
        <v>43296</v>
      </c>
      <c r="D1677" s="5" t="str">
        <f aca="false">Def_Status_Montagem!$A$4</f>
        <v>Comprado / Esperando entrega</v>
      </c>
      <c r="E1677" s="4" t="str">
        <f aca="false">Def_Status_Montagem!$B$4</f>
        <v>Contratada (inclui etiqueta)</v>
      </c>
      <c r="F1677" s="7"/>
      <c r="G1677" s="8"/>
      <c r="H1677" s="7" t="str">
        <f aca="false" t="array" ref="H1677:H1677">INDEX(Def_Instancias_Equipamentos!$E$2:$E$4986, MATCH(K1677, Def_Instancias_Equipamentos!$D$2:$D$4986, 0), 1)</f>
        <v>IA-03RaBPM</v>
      </c>
      <c r="I1677" s="8" t="str">
        <f aca="false" t="array" ref="I1677:I1677">INDEX(Def_Instancias_Equipamentos!$E$2:$E$4986, MATCH(L1677, Def_Instancias_Equipamentos!$D$2:$D$4986, 0), 1)</f>
        <v>IA-03RaBPM</v>
      </c>
      <c r="J1677" s="8" t="str">
        <f aca="false">IF(H1677=I1677, "INTERNO", "EXTERNO")</f>
        <v>INTERNO</v>
      </c>
      <c r="K1677" s="9" t="str">
        <f aca="false">Def_Instancias_Equipamentos!$D$652</f>
        <v>SI-03C4:DI-BPMRFFE</v>
      </c>
      <c r="L1677" s="4" t="str">
        <f aca="false">Def_Instancias_Equipamentos!$D$1254</f>
        <v>SI-03C4:DI-FMCFastADC</v>
      </c>
      <c r="M1677" s="10" t="s">
        <v>173</v>
      </c>
      <c r="N1677" s="11" t="s">
        <v>174</v>
      </c>
      <c r="O1677" s="9" t="str">
        <f aca="false">Def_Sistemas_Conectores_Cabos!$B$7</f>
        <v>SMA 50-ohm</v>
      </c>
      <c r="P1677" s="4" t="str">
        <f aca="false">Def_Sistemas_Conectores_Cabos!$B$7</f>
        <v>SMA 50-ohm</v>
      </c>
      <c r="Q1677" s="8" t="str">
        <f aca="false">K1677&amp;"/"&amp;M1677&amp;CHAR(10)&amp;L1677&amp;"/"&amp;N1677</f>
        <v>SI-03C4:DI-BPMRFFE/BO_OUT
SI-03C4:DI-FMCFastADC/IN4</v>
      </c>
      <c r="R1677" s="18" t="n">
        <v>2</v>
      </c>
      <c r="S1677" s="18" t="n">
        <v>2</v>
      </c>
      <c r="T1677" s="15" t="str">
        <f aca="false">Def_Sistemas_Conectores_Cabos!$C$9</f>
        <v>RG316</v>
      </c>
      <c r="U1677" s="11" t="s">
        <v>169</v>
      </c>
      <c r="V1677" s="13"/>
    </row>
    <row r="1678" customFormat="false" ht="15.75" hidden="true" customHeight="true" outlineLevel="0" collapsed="false">
      <c r="A1678" s="4" t="str">
        <f aca="false">Def_Sistemas_Conectores_Cabos!$A$22</f>
        <v>BPM de elétrons</v>
      </c>
      <c r="B1678" s="5" t="str">
        <f aca="false">Datas_Entregas!$A$3</f>
        <v>BTS/Anel</v>
      </c>
      <c r="C1678" s="6" t="n">
        <f aca="false" t="array" ref="C1678:C1678">INDEX(Datas_Entregas!$B$2:$B$100, MATCH(B1678, Datas_Entregas!$A$2:$A$100, 0), 1)</f>
        <v>43296</v>
      </c>
      <c r="D1678" s="5" t="str">
        <f aca="false">Def_Status_Montagem!$A$4</f>
        <v>Comprado / Esperando entrega</v>
      </c>
      <c r="E1678" s="4" t="str">
        <f aca="false">Def_Status_Montagem!$B$4</f>
        <v>Contratada (inclui etiqueta)</v>
      </c>
      <c r="F1678" s="7"/>
      <c r="G1678" s="8"/>
      <c r="H1678" s="7" t="str">
        <f aca="false" t="array" ref="H1678:H1678">INDEX(Def_Instancias_Equipamentos!$E$2:$E$4986, MATCH(K1678, Def_Instancias_Equipamentos!$D$2:$D$4986, 0), 1)</f>
        <v>IA-03RaBPM</v>
      </c>
      <c r="I1678" s="8" t="str">
        <f aca="false" t="array" ref="I1678:I1678">INDEX(Def_Instancias_Equipamentos!$E$2:$E$4986, MATCH(L1678, Def_Instancias_Equipamentos!$D$2:$D$4986, 0), 1)</f>
        <v>IA-03RaBPM</v>
      </c>
      <c r="J1678" s="8" t="str">
        <f aca="false">IF(H1678=I1678, "INTERNO", "EXTERNO")</f>
        <v>INTERNO</v>
      </c>
      <c r="K1678" s="9" t="str">
        <f aca="false">Def_Instancias_Equipamentos!$D$652</f>
        <v>SI-03C4:DI-BPMRFFE</v>
      </c>
      <c r="L1678" s="4" t="str">
        <f aca="false">Def_Instancias_Equipamentos!$D$1254</f>
        <v>SI-03C4:DI-FMCFastADC</v>
      </c>
      <c r="M1678" s="10" t="s">
        <v>175</v>
      </c>
      <c r="N1678" s="11" t="s">
        <v>176</v>
      </c>
      <c r="O1678" s="9" t="str">
        <f aca="false">Def_Sistemas_Conectores_Cabos!$B$7</f>
        <v>SMA 50-ohm</v>
      </c>
      <c r="P1678" s="4" t="str">
        <f aca="false">Def_Sistemas_Conectores_Cabos!$B$26</f>
        <v>MMCX 50-ohm</v>
      </c>
      <c r="Q1678" s="8" t="str">
        <f aca="false">K1678&amp;"/"&amp;M1678&amp;CHAR(10)&amp;L1678&amp;"/"&amp;N1678</f>
        <v>SI-03C4:DI-BPMRFFE/SW_IN
SI-03C4:DI-FMCFastADC/TRIG</v>
      </c>
      <c r="R1678" s="18" t="n">
        <v>2</v>
      </c>
      <c r="S1678" s="18" t="n">
        <v>2</v>
      </c>
      <c r="T1678" s="15" t="str">
        <f aca="false">Def_Sistemas_Conectores_Cabos!$C$9</f>
        <v>RG316</v>
      </c>
      <c r="U1678" s="11" t="s">
        <v>169</v>
      </c>
      <c r="V1678" s="13"/>
    </row>
    <row r="1679" customFormat="false" ht="15.75" hidden="true" customHeight="true" outlineLevel="0" collapsed="false">
      <c r="A1679" s="4" t="str">
        <f aca="false">Def_Sistemas_Conectores_Cabos!$A$22</f>
        <v>BPM de elétrons</v>
      </c>
      <c r="B1679" s="5" t="str">
        <f aca="false">Datas_Entregas!$A$3</f>
        <v>BTS/Anel</v>
      </c>
      <c r="C1679" s="6" t="n">
        <f aca="false" t="array" ref="C1679:C1679">INDEX(Datas_Entregas!$B$2:$B$100, MATCH(B1679, Datas_Entregas!$A$2:$A$100, 0), 1)</f>
        <v>43296</v>
      </c>
      <c r="D1679" s="5" t="str">
        <f aca="false">Def_Status_Montagem!$A$4</f>
        <v>Comprado / Esperando entrega</v>
      </c>
      <c r="E1679" s="4" t="str">
        <f aca="false">Def_Status_Montagem!$B$4</f>
        <v>Contratada (inclui etiqueta)</v>
      </c>
      <c r="F1679" s="7"/>
      <c r="G1679" s="8"/>
      <c r="H1679" s="7" t="str">
        <f aca="false" t="array" ref="H1679:H1679">INDEX(Def_Instancias_Equipamentos!$E$2:$E$4986, MATCH(K1679, Def_Instancias_Equipamentos!$D$2:$D$4986, 0), 1)</f>
        <v>IA-03RaBPM</v>
      </c>
      <c r="I1679" s="8" t="str">
        <f aca="false" t="array" ref="I1679:I1679">INDEX(Def_Instancias_Equipamentos!$E$2:$E$4986, MATCH(L1679, Def_Instancias_Equipamentos!$D$2:$D$4986, 0), 1)</f>
        <v>IA-03RaBPM</v>
      </c>
      <c r="J1679" s="8" t="str">
        <f aca="false">IF(H1679=I1679, "INTERNO", "EXTERNO")</f>
        <v>INTERNO</v>
      </c>
      <c r="K1679" s="9" t="str">
        <f aca="false">Def_Instancias_Equipamentos!$D$653</f>
        <v>SI-03M1:DI-BPMRFFE</v>
      </c>
      <c r="L1679" s="4" t="str">
        <f aca="false">Def_Instancias_Equipamentos!$D$1255</f>
        <v>SI-03M1:DI-FMCFastADC</v>
      </c>
      <c r="M1679" s="10" t="s">
        <v>168</v>
      </c>
      <c r="N1679" s="11" t="s">
        <v>143</v>
      </c>
      <c r="O1679" s="9" t="str">
        <f aca="false">Def_Sistemas_Conectores_Cabos!$B$7</f>
        <v>SMA 50-ohm</v>
      </c>
      <c r="P1679" s="4" t="str">
        <f aca="false">Def_Sistemas_Conectores_Cabos!$B$7</f>
        <v>SMA 50-ohm</v>
      </c>
      <c r="Q1679" s="8" t="str">
        <f aca="false">K1679&amp;"/"&amp;M1679&amp;CHAR(10)&amp;L1679&amp;"/"&amp;N1679</f>
        <v>SI-03M1:DI-BPMRFFE/TO_OUT
SI-03M1:DI-FMCFastADC/IN1</v>
      </c>
      <c r="R1679" s="18" t="n">
        <v>2</v>
      </c>
      <c r="S1679" s="18" t="n">
        <v>2</v>
      </c>
      <c r="T1679" s="15" t="str">
        <f aca="false">Def_Sistemas_Conectores_Cabos!$C$9</f>
        <v>RG316</v>
      </c>
      <c r="U1679" s="11" t="s">
        <v>169</v>
      </c>
      <c r="V1679" s="13"/>
    </row>
    <row r="1680" customFormat="false" ht="15.75" hidden="true" customHeight="true" outlineLevel="0" collapsed="false">
      <c r="A1680" s="4" t="str">
        <f aca="false">Def_Sistemas_Conectores_Cabos!$A$22</f>
        <v>BPM de elétrons</v>
      </c>
      <c r="B1680" s="5" t="str">
        <f aca="false">Datas_Entregas!$A$3</f>
        <v>BTS/Anel</v>
      </c>
      <c r="C1680" s="6" t="n">
        <f aca="false" t="array" ref="C1680:C1680">INDEX(Datas_Entregas!$B$2:$B$100, MATCH(B1680, Datas_Entregas!$A$2:$A$100, 0), 1)</f>
        <v>43296</v>
      </c>
      <c r="D1680" s="5" t="str">
        <f aca="false">Def_Status_Montagem!$A$4</f>
        <v>Comprado / Esperando entrega</v>
      </c>
      <c r="E1680" s="4" t="str">
        <f aca="false">Def_Status_Montagem!$B$4</f>
        <v>Contratada (inclui etiqueta)</v>
      </c>
      <c r="F1680" s="7"/>
      <c r="G1680" s="8"/>
      <c r="H1680" s="7" t="str">
        <f aca="false" t="array" ref="H1680:H1680">INDEX(Def_Instancias_Equipamentos!$E$2:$E$4986, MATCH(K1680, Def_Instancias_Equipamentos!$D$2:$D$4986, 0), 1)</f>
        <v>IA-03RaBPM</v>
      </c>
      <c r="I1680" s="8" t="str">
        <f aca="false" t="array" ref="I1680:I1680">INDEX(Def_Instancias_Equipamentos!$E$2:$E$4986, MATCH(L1680, Def_Instancias_Equipamentos!$D$2:$D$4986, 0), 1)</f>
        <v>IA-03RaBPM</v>
      </c>
      <c r="J1680" s="8" t="str">
        <f aca="false">IF(H1680=I1680, "INTERNO", "EXTERNO")</f>
        <v>INTERNO</v>
      </c>
      <c r="K1680" s="9" t="str">
        <f aca="false">Def_Instancias_Equipamentos!$D$653</f>
        <v>SI-03M1:DI-BPMRFFE</v>
      </c>
      <c r="L1680" s="4" t="str">
        <f aca="false">Def_Instancias_Equipamentos!$D$1255</f>
        <v>SI-03M1:DI-FMCFastADC</v>
      </c>
      <c r="M1680" s="10" t="s">
        <v>170</v>
      </c>
      <c r="N1680" s="11" t="s">
        <v>145</v>
      </c>
      <c r="O1680" s="9" t="str">
        <f aca="false">Def_Sistemas_Conectores_Cabos!$B$7</f>
        <v>SMA 50-ohm</v>
      </c>
      <c r="P1680" s="4" t="str">
        <f aca="false">Def_Sistemas_Conectores_Cabos!$B$7</f>
        <v>SMA 50-ohm</v>
      </c>
      <c r="Q1680" s="8" t="str">
        <f aca="false">K1680&amp;"/"&amp;M1680&amp;CHAR(10)&amp;L1680&amp;"/"&amp;N1680</f>
        <v>SI-03M1:DI-BPMRFFE/BI_OUT
SI-03M1:DI-FMCFastADC/IN2</v>
      </c>
      <c r="R1680" s="18" t="n">
        <v>2</v>
      </c>
      <c r="S1680" s="18" t="n">
        <v>2</v>
      </c>
      <c r="T1680" s="15" t="str">
        <f aca="false">Def_Sistemas_Conectores_Cabos!$C$9</f>
        <v>RG316</v>
      </c>
      <c r="U1680" s="11" t="s">
        <v>169</v>
      </c>
      <c r="V1680" s="13"/>
    </row>
    <row r="1681" customFormat="false" ht="15.75" hidden="true" customHeight="true" outlineLevel="0" collapsed="false">
      <c r="A1681" s="4" t="str">
        <f aca="false">Def_Sistemas_Conectores_Cabos!$A$22</f>
        <v>BPM de elétrons</v>
      </c>
      <c r="B1681" s="5" t="str">
        <f aca="false">Datas_Entregas!$A$3</f>
        <v>BTS/Anel</v>
      </c>
      <c r="C1681" s="6" t="n">
        <f aca="false" t="array" ref="C1681:C1681">INDEX(Datas_Entregas!$B$2:$B$100, MATCH(B1681, Datas_Entregas!$A$2:$A$100, 0), 1)</f>
        <v>43296</v>
      </c>
      <c r="D1681" s="5" t="str">
        <f aca="false">Def_Status_Montagem!$A$4</f>
        <v>Comprado / Esperando entrega</v>
      </c>
      <c r="E1681" s="4" t="str">
        <f aca="false">Def_Status_Montagem!$B$4</f>
        <v>Contratada (inclui etiqueta)</v>
      </c>
      <c r="F1681" s="7"/>
      <c r="G1681" s="8"/>
      <c r="H1681" s="7" t="str">
        <f aca="false" t="array" ref="H1681:H1681">INDEX(Def_Instancias_Equipamentos!$E$2:$E$4986, MATCH(K1681, Def_Instancias_Equipamentos!$D$2:$D$4986, 0), 1)</f>
        <v>IA-03RaBPM</v>
      </c>
      <c r="I1681" s="8" t="str">
        <f aca="false" t="array" ref="I1681:I1681">INDEX(Def_Instancias_Equipamentos!$E$2:$E$4986, MATCH(L1681, Def_Instancias_Equipamentos!$D$2:$D$4986, 0), 1)</f>
        <v>IA-03RaBPM</v>
      </c>
      <c r="J1681" s="8" t="str">
        <f aca="false">IF(H1681=I1681, "INTERNO", "EXTERNO")</f>
        <v>INTERNO</v>
      </c>
      <c r="K1681" s="9" t="str">
        <f aca="false">Def_Instancias_Equipamentos!$D$653</f>
        <v>SI-03M1:DI-BPMRFFE</v>
      </c>
      <c r="L1681" s="4" t="str">
        <f aca="false">Def_Instancias_Equipamentos!$D$1255</f>
        <v>SI-03M1:DI-FMCFastADC</v>
      </c>
      <c r="M1681" s="10" t="s">
        <v>171</v>
      </c>
      <c r="N1681" s="11" t="s">
        <v>172</v>
      </c>
      <c r="O1681" s="9" t="str">
        <f aca="false">Def_Sistemas_Conectores_Cabos!$B$7</f>
        <v>SMA 50-ohm</v>
      </c>
      <c r="P1681" s="4" t="str">
        <f aca="false">Def_Sistemas_Conectores_Cabos!$B$7</f>
        <v>SMA 50-ohm</v>
      </c>
      <c r="Q1681" s="8" t="str">
        <f aca="false">K1681&amp;"/"&amp;M1681&amp;CHAR(10)&amp;L1681&amp;"/"&amp;N1681</f>
        <v>SI-03M1:DI-BPMRFFE/TI_OUT
SI-03M1:DI-FMCFastADC/IN3</v>
      </c>
      <c r="R1681" s="18" t="n">
        <v>2</v>
      </c>
      <c r="S1681" s="18" t="n">
        <v>2</v>
      </c>
      <c r="T1681" s="15" t="str">
        <f aca="false">Def_Sistemas_Conectores_Cabos!$C$9</f>
        <v>RG316</v>
      </c>
      <c r="U1681" s="11" t="s">
        <v>169</v>
      </c>
      <c r="V1681" s="13"/>
    </row>
    <row r="1682" customFormat="false" ht="15.75" hidden="true" customHeight="true" outlineLevel="0" collapsed="false">
      <c r="A1682" s="4" t="str">
        <f aca="false">Def_Sistemas_Conectores_Cabos!$A$22</f>
        <v>BPM de elétrons</v>
      </c>
      <c r="B1682" s="5" t="str">
        <f aca="false">Datas_Entregas!$A$3</f>
        <v>BTS/Anel</v>
      </c>
      <c r="C1682" s="6" t="n">
        <f aca="false" t="array" ref="C1682:C1682">INDEX(Datas_Entregas!$B$2:$B$100, MATCH(B1682, Datas_Entregas!$A$2:$A$100, 0), 1)</f>
        <v>43296</v>
      </c>
      <c r="D1682" s="5" t="str">
        <f aca="false">Def_Status_Montagem!$A$4</f>
        <v>Comprado / Esperando entrega</v>
      </c>
      <c r="E1682" s="4" t="str">
        <f aca="false">Def_Status_Montagem!$B$4</f>
        <v>Contratada (inclui etiqueta)</v>
      </c>
      <c r="F1682" s="7"/>
      <c r="G1682" s="8"/>
      <c r="H1682" s="7" t="str">
        <f aca="false" t="array" ref="H1682:H1682">INDEX(Def_Instancias_Equipamentos!$E$2:$E$4986, MATCH(K1682, Def_Instancias_Equipamentos!$D$2:$D$4986, 0), 1)</f>
        <v>IA-03RaBPM</v>
      </c>
      <c r="I1682" s="8" t="str">
        <f aca="false" t="array" ref="I1682:I1682">INDEX(Def_Instancias_Equipamentos!$E$2:$E$4986, MATCH(L1682, Def_Instancias_Equipamentos!$D$2:$D$4986, 0), 1)</f>
        <v>IA-03RaBPM</v>
      </c>
      <c r="J1682" s="8" t="str">
        <f aca="false">IF(H1682=I1682, "INTERNO", "EXTERNO")</f>
        <v>INTERNO</v>
      </c>
      <c r="K1682" s="9" t="str">
        <f aca="false">Def_Instancias_Equipamentos!$D$653</f>
        <v>SI-03M1:DI-BPMRFFE</v>
      </c>
      <c r="L1682" s="4" t="str">
        <f aca="false">Def_Instancias_Equipamentos!$D$1255</f>
        <v>SI-03M1:DI-FMCFastADC</v>
      </c>
      <c r="M1682" s="10" t="s">
        <v>173</v>
      </c>
      <c r="N1682" s="11" t="s">
        <v>174</v>
      </c>
      <c r="O1682" s="9" t="str">
        <f aca="false">Def_Sistemas_Conectores_Cabos!$B$7</f>
        <v>SMA 50-ohm</v>
      </c>
      <c r="P1682" s="4" t="str">
        <f aca="false">Def_Sistemas_Conectores_Cabos!$B$7</f>
        <v>SMA 50-ohm</v>
      </c>
      <c r="Q1682" s="8" t="str">
        <f aca="false">K1682&amp;"/"&amp;M1682&amp;CHAR(10)&amp;L1682&amp;"/"&amp;N1682</f>
        <v>SI-03M1:DI-BPMRFFE/BO_OUT
SI-03M1:DI-FMCFastADC/IN4</v>
      </c>
      <c r="R1682" s="18" t="n">
        <v>2</v>
      </c>
      <c r="S1682" s="18" t="n">
        <v>2</v>
      </c>
      <c r="T1682" s="15" t="str">
        <f aca="false">Def_Sistemas_Conectores_Cabos!$C$9</f>
        <v>RG316</v>
      </c>
      <c r="U1682" s="11" t="s">
        <v>169</v>
      </c>
      <c r="V1682" s="13"/>
    </row>
    <row r="1683" customFormat="false" ht="15.75" hidden="true" customHeight="true" outlineLevel="0" collapsed="false">
      <c r="A1683" s="4" t="str">
        <f aca="false">Def_Sistemas_Conectores_Cabos!$A$22</f>
        <v>BPM de elétrons</v>
      </c>
      <c r="B1683" s="5" t="str">
        <f aca="false">Datas_Entregas!$A$3</f>
        <v>BTS/Anel</v>
      </c>
      <c r="C1683" s="6" t="n">
        <f aca="false" t="array" ref="C1683:C1683">INDEX(Datas_Entregas!$B$2:$B$100, MATCH(B1683, Datas_Entregas!$A$2:$A$100, 0), 1)</f>
        <v>43296</v>
      </c>
      <c r="D1683" s="5" t="str">
        <f aca="false">Def_Status_Montagem!$A$4</f>
        <v>Comprado / Esperando entrega</v>
      </c>
      <c r="E1683" s="4" t="str">
        <f aca="false">Def_Status_Montagem!$B$4</f>
        <v>Contratada (inclui etiqueta)</v>
      </c>
      <c r="F1683" s="7"/>
      <c r="G1683" s="8"/>
      <c r="H1683" s="7" t="str">
        <f aca="false" t="array" ref="H1683:H1683">INDEX(Def_Instancias_Equipamentos!$E$2:$E$4986, MATCH(K1683, Def_Instancias_Equipamentos!$D$2:$D$4986, 0), 1)</f>
        <v>IA-03RaBPM</v>
      </c>
      <c r="I1683" s="8" t="str">
        <f aca="false" t="array" ref="I1683:I1683">INDEX(Def_Instancias_Equipamentos!$E$2:$E$4986, MATCH(L1683, Def_Instancias_Equipamentos!$D$2:$D$4986, 0), 1)</f>
        <v>IA-03RaBPM</v>
      </c>
      <c r="J1683" s="8" t="str">
        <f aca="false">IF(H1683=I1683, "INTERNO", "EXTERNO")</f>
        <v>INTERNO</v>
      </c>
      <c r="K1683" s="9" t="str">
        <f aca="false">Def_Instancias_Equipamentos!$D$653</f>
        <v>SI-03M1:DI-BPMRFFE</v>
      </c>
      <c r="L1683" s="4" t="str">
        <f aca="false">Def_Instancias_Equipamentos!$D$1255</f>
        <v>SI-03M1:DI-FMCFastADC</v>
      </c>
      <c r="M1683" s="10" t="s">
        <v>175</v>
      </c>
      <c r="N1683" s="11" t="s">
        <v>176</v>
      </c>
      <c r="O1683" s="9" t="str">
        <f aca="false">Def_Sistemas_Conectores_Cabos!$B$7</f>
        <v>SMA 50-ohm</v>
      </c>
      <c r="P1683" s="4" t="str">
        <f aca="false">Def_Sistemas_Conectores_Cabos!$B$26</f>
        <v>MMCX 50-ohm</v>
      </c>
      <c r="Q1683" s="8" t="str">
        <f aca="false">K1683&amp;"/"&amp;M1683&amp;CHAR(10)&amp;L1683&amp;"/"&amp;N1683</f>
        <v>SI-03M1:DI-BPMRFFE/SW_IN
SI-03M1:DI-FMCFastADC/TRIG</v>
      </c>
      <c r="R1683" s="18" t="n">
        <v>2</v>
      </c>
      <c r="S1683" s="18" t="n">
        <v>2</v>
      </c>
      <c r="T1683" s="15" t="str">
        <f aca="false">Def_Sistemas_Conectores_Cabos!$C$9</f>
        <v>RG316</v>
      </c>
      <c r="U1683" s="11" t="s">
        <v>169</v>
      </c>
      <c r="V1683" s="13"/>
    </row>
    <row r="1684" customFormat="false" ht="15.75" hidden="true" customHeight="true" outlineLevel="0" collapsed="false">
      <c r="A1684" s="4" t="str">
        <f aca="false">Def_Sistemas_Conectores_Cabos!$A$22</f>
        <v>BPM de elétrons</v>
      </c>
      <c r="B1684" s="5" t="str">
        <f aca="false">Datas_Entregas!$A$3</f>
        <v>BTS/Anel</v>
      </c>
      <c r="C1684" s="6" t="n">
        <f aca="false" t="array" ref="C1684:C1684">INDEX(Datas_Entregas!$B$2:$B$100, MATCH(B1684, Datas_Entregas!$A$2:$A$100, 0), 1)</f>
        <v>43296</v>
      </c>
      <c r="D1684" s="5" t="str">
        <f aca="false">Def_Status_Montagem!$A$4</f>
        <v>Comprado / Esperando entrega</v>
      </c>
      <c r="E1684" s="4" t="str">
        <f aca="false">Def_Status_Montagem!$B$4</f>
        <v>Contratada (inclui etiqueta)</v>
      </c>
      <c r="F1684" s="7"/>
      <c r="G1684" s="8"/>
      <c r="H1684" s="7" t="str">
        <f aca="false" t="array" ref="H1684:H1684">INDEX(Def_Instancias_Equipamentos!$E$2:$E$4986, MATCH(K1684, Def_Instancias_Equipamentos!$D$2:$D$4986, 0), 1)</f>
        <v>IA-03RaBPM</v>
      </c>
      <c r="I1684" s="8" t="str">
        <f aca="false" t="array" ref="I1684:I1684">INDEX(Def_Instancias_Equipamentos!$E$2:$E$4986, MATCH(L1684, Def_Instancias_Equipamentos!$D$2:$D$4986, 0), 1)</f>
        <v>IA-03RaBPM</v>
      </c>
      <c r="J1684" s="8" t="str">
        <f aca="false">IF(H1684=I1684, "INTERNO", "EXTERNO")</f>
        <v>INTERNO</v>
      </c>
      <c r="K1684" s="9" t="str">
        <f aca="false">Def_Instancias_Equipamentos!$D$654</f>
        <v>SI-03M2:DI-BPMRFFE</v>
      </c>
      <c r="L1684" s="4" t="str">
        <f aca="false">Def_Instancias_Equipamentos!$D$1256</f>
        <v>SI-03M2:DI-FMCFastADC</v>
      </c>
      <c r="M1684" s="10" t="s">
        <v>168</v>
      </c>
      <c r="N1684" s="11" t="s">
        <v>143</v>
      </c>
      <c r="O1684" s="9" t="str">
        <f aca="false">Def_Sistemas_Conectores_Cabos!$B$7</f>
        <v>SMA 50-ohm</v>
      </c>
      <c r="P1684" s="4" t="str">
        <f aca="false">Def_Sistemas_Conectores_Cabos!$B$7</f>
        <v>SMA 50-ohm</v>
      </c>
      <c r="Q1684" s="8" t="str">
        <f aca="false">K1684&amp;"/"&amp;M1684&amp;CHAR(10)&amp;L1684&amp;"/"&amp;N1684</f>
        <v>SI-03M2:DI-BPMRFFE/TO_OUT
SI-03M2:DI-FMCFastADC/IN1</v>
      </c>
      <c r="R1684" s="18" t="n">
        <v>2</v>
      </c>
      <c r="S1684" s="18" t="n">
        <v>2</v>
      </c>
      <c r="T1684" s="15" t="str">
        <f aca="false">Def_Sistemas_Conectores_Cabos!$C$9</f>
        <v>RG316</v>
      </c>
      <c r="U1684" s="11" t="s">
        <v>169</v>
      </c>
      <c r="V1684" s="13"/>
    </row>
    <row r="1685" customFormat="false" ht="15.75" hidden="true" customHeight="true" outlineLevel="0" collapsed="false">
      <c r="A1685" s="4" t="str">
        <f aca="false">Def_Sistemas_Conectores_Cabos!$A$22</f>
        <v>BPM de elétrons</v>
      </c>
      <c r="B1685" s="5" t="str">
        <f aca="false">Datas_Entregas!$A$3</f>
        <v>BTS/Anel</v>
      </c>
      <c r="C1685" s="6" t="n">
        <f aca="false" t="array" ref="C1685:C1685">INDEX(Datas_Entregas!$B$2:$B$100, MATCH(B1685, Datas_Entregas!$A$2:$A$100, 0), 1)</f>
        <v>43296</v>
      </c>
      <c r="D1685" s="5" t="str">
        <f aca="false">Def_Status_Montagem!$A$4</f>
        <v>Comprado / Esperando entrega</v>
      </c>
      <c r="E1685" s="4" t="str">
        <f aca="false">Def_Status_Montagem!$B$4</f>
        <v>Contratada (inclui etiqueta)</v>
      </c>
      <c r="F1685" s="7"/>
      <c r="G1685" s="8"/>
      <c r="H1685" s="7" t="str">
        <f aca="false" t="array" ref="H1685:H1685">INDEX(Def_Instancias_Equipamentos!$E$2:$E$4986, MATCH(K1685, Def_Instancias_Equipamentos!$D$2:$D$4986, 0), 1)</f>
        <v>IA-03RaBPM</v>
      </c>
      <c r="I1685" s="8" t="str">
        <f aca="false" t="array" ref="I1685:I1685">INDEX(Def_Instancias_Equipamentos!$E$2:$E$4986, MATCH(L1685, Def_Instancias_Equipamentos!$D$2:$D$4986, 0), 1)</f>
        <v>IA-03RaBPM</v>
      </c>
      <c r="J1685" s="8" t="str">
        <f aca="false">IF(H1685=I1685, "INTERNO", "EXTERNO")</f>
        <v>INTERNO</v>
      </c>
      <c r="K1685" s="9" t="str">
        <f aca="false">Def_Instancias_Equipamentos!$D$654</f>
        <v>SI-03M2:DI-BPMRFFE</v>
      </c>
      <c r="L1685" s="4" t="str">
        <f aca="false">Def_Instancias_Equipamentos!$D$1256</f>
        <v>SI-03M2:DI-FMCFastADC</v>
      </c>
      <c r="M1685" s="10" t="s">
        <v>170</v>
      </c>
      <c r="N1685" s="11" t="s">
        <v>145</v>
      </c>
      <c r="O1685" s="9" t="str">
        <f aca="false">Def_Sistemas_Conectores_Cabos!$B$7</f>
        <v>SMA 50-ohm</v>
      </c>
      <c r="P1685" s="4" t="str">
        <f aca="false">Def_Sistemas_Conectores_Cabos!$B$7</f>
        <v>SMA 50-ohm</v>
      </c>
      <c r="Q1685" s="8" t="str">
        <f aca="false">K1685&amp;"/"&amp;M1685&amp;CHAR(10)&amp;L1685&amp;"/"&amp;N1685</f>
        <v>SI-03M2:DI-BPMRFFE/BI_OUT
SI-03M2:DI-FMCFastADC/IN2</v>
      </c>
      <c r="R1685" s="18" t="n">
        <v>2</v>
      </c>
      <c r="S1685" s="18" t="n">
        <v>2</v>
      </c>
      <c r="T1685" s="15" t="str">
        <f aca="false">Def_Sistemas_Conectores_Cabos!$C$9</f>
        <v>RG316</v>
      </c>
      <c r="U1685" s="11" t="s">
        <v>169</v>
      </c>
      <c r="V1685" s="13"/>
    </row>
    <row r="1686" customFormat="false" ht="15.75" hidden="true" customHeight="true" outlineLevel="0" collapsed="false">
      <c r="A1686" s="4" t="str">
        <f aca="false">Def_Sistemas_Conectores_Cabos!$A$22</f>
        <v>BPM de elétrons</v>
      </c>
      <c r="B1686" s="5" t="str">
        <f aca="false">Datas_Entregas!$A$3</f>
        <v>BTS/Anel</v>
      </c>
      <c r="C1686" s="6" t="n">
        <f aca="false" t="array" ref="C1686:C1686">INDEX(Datas_Entregas!$B$2:$B$100, MATCH(B1686, Datas_Entregas!$A$2:$A$100, 0), 1)</f>
        <v>43296</v>
      </c>
      <c r="D1686" s="5" t="str">
        <f aca="false">Def_Status_Montagem!$A$4</f>
        <v>Comprado / Esperando entrega</v>
      </c>
      <c r="E1686" s="4" t="str">
        <f aca="false">Def_Status_Montagem!$B$4</f>
        <v>Contratada (inclui etiqueta)</v>
      </c>
      <c r="F1686" s="7"/>
      <c r="G1686" s="8"/>
      <c r="H1686" s="7" t="str">
        <f aca="false" t="array" ref="H1686:H1686">INDEX(Def_Instancias_Equipamentos!$E$2:$E$4986, MATCH(K1686, Def_Instancias_Equipamentos!$D$2:$D$4986, 0), 1)</f>
        <v>IA-03RaBPM</v>
      </c>
      <c r="I1686" s="8" t="str">
        <f aca="false" t="array" ref="I1686:I1686">INDEX(Def_Instancias_Equipamentos!$E$2:$E$4986, MATCH(L1686, Def_Instancias_Equipamentos!$D$2:$D$4986, 0), 1)</f>
        <v>IA-03RaBPM</v>
      </c>
      <c r="J1686" s="8" t="str">
        <f aca="false">IF(H1686=I1686, "INTERNO", "EXTERNO")</f>
        <v>INTERNO</v>
      </c>
      <c r="K1686" s="9" t="str">
        <f aca="false">Def_Instancias_Equipamentos!$D$654</f>
        <v>SI-03M2:DI-BPMRFFE</v>
      </c>
      <c r="L1686" s="4" t="str">
        <f aca="false">Def_Instancias_Equipamentos!$D$1256</f>
        <v>SI-03M2:DI-FMCFastADC</v>
      </c>
      <c r="M1686" s="10" t="s">
        <v>171</v>
      </c>
      <c r="N1686" s="11" t="s">
        <v>172</v>
      </c>
      <c r="O1686" s="9" t="str">
        <f aca="false">Def_Sistemas_Conectores_Cabos!$B$7</f>
        <v>SMA 50-ohm</v>
      </c>
      <c r="P1686" s="4" t="str">
        <f aca="false">Def_Sistemas_Conectores_Cabos!$B$7</f>
        <v>SMA 50-ohm</v>
      </c>
      <c r="Q1686" s="8" t="str">
        <f aca="false">K1686&amp;"/"&amp;M1686&amp;CHAR(10)&amp;L1686&amp;"/"&amp;N1686</f>
        <v>SI-03M2:DI-BPMRFFE/TI_OUT
SI-03M2:DI-FMCFastADC/IN3</v>
      </c>
      <c r="R1686" s="18" t="n">
        <v>2</v>
      </c>
      <c r="S1686" s="18" t="n">
        <v>2</v>
      </c>
      <c r="T1686" s="15" t="str">
        <f aca="false">Def_Sistemas_Conectores_Cabos!$C$9</f>
        <v>RG316</v>
      </c>
      <c r="U1686" s="11" t="s">
        <v>169</v>
      </c>
      <c r="V1686" s="13"/>
    </row>
    <row r="1687" customFormat="false" ht="15.75" hidden="true" customHeight="true" outlineLevel="0" collapsed="false">
      <c r="A1687" s="4" t="str">
        <f aca="false">Def_Sistemas_Conectores_Cabos!$A$22</f>
        <v>BPM de elétrons</v>
      </c>
      <c r="B1687" s="5" t="str">
        <f aca="false">Datas_Entregas!$A$3</f>
        <v>BTS/Anel</v>
      </c>
      <c r="C1687" s="6" t="n">
        <f aca="false" t="array" ref="C1687:C1687">INDEX(Datas_Entregas!$B$2:$B$100, MATCH(B1687, Datas_Entregas!$A$2:$A$100, 0), 1)</f>
        <v>43296</v>
      </c>
      <c r="D1687" s="5" t="str">
        <f aca="false">Def_Status_Montagem!$A$4</f>
        <v>Comprado / Esperando entrega</v>
      </c>
      <c r="E1687" s="4" t="str">
        <f aca="false">Def_Status_Montagem!$B$4</f>
        <v>Contratada (inclui etiqueta)</v>
      </c>
      <c r="F1687" s="7"/>
      <c r="G1687" s="8"/>
      <c r="H1687" s="7" t="str">
        <f aca="false" t="array" ref="H1687:H1687">INDEX(Def_Instancias_Equipamentos!$E$2:$E$4986, MATCH(K1687, Def_Instancias_Equipamentos!$D$2:$D$4986, 0), 1)</f>
        <v>IA-03RaBPM</v>
      </c>
      <c r="I1687" s="8" t="str">
        <f aca="false" t="array" ref="I1687:I1687">INDEX(Def_Instancias_Equipamentos!$E$2:$E$4986, MATCH(L1687, Def_Instancias_Equipamentos!$D$2:$D$4986, 0), 1)</f>
        <v>IA-03RaBPM</v>
      </c>
      <c r="J1687" s="8" t="str">
        <f aca="false">IF(H1687=I1687, "INTERNO", "EXTERNO")</f>
        <v>INTERNO</v>
      </c>
      <c r="K1687" s="9" t="str">
        <f aca="false">Def_Instancias_Equipamentos!$D$654</f>
        <v>SI-03M2:DI-BPMRFFE</v>
      </c>
      <c r="L1687" s="4" t="str">
        <f aca="false">Def_Instancias_Equipamentos!$D$1256</f>
        <v>SI-03M2:DI-FMCFastADC</v>
      </c>
      <c r="M1687" s="10" t="s">
        <v>173</v>
      </c>
      <c r="N1687" s="11" t="s">
        <v>174</v>
      </c>
      <c r="O1687" s="9" t="str">
        <f aca="false">Def_Sistemas_Conectores_Cabos!$B$7</f>
        <v>SMA 50-ohm</v>
      </c>
      <c r="P1687" s="4" t="str">
        <f aca="false">Def_Sistemas_Conectores_Cabos!$B$7</f>
        <v>SMA 50-ohm</v>
      </c>
      <c r="Q1687" s="8" t="str">
        <f aca="false">K1687&amp;"/"&amp;M1687&amp;CHAR(10)&amp;L1687&amp;"/"&amp;N1687</f>
        <v>SI-03M2:DI-BPMRFFE/BO_OUT
SI-03M2:DI-FMCFastADC/IN4</v>
      </c>
      <c r="R1687" s="18" t="n">
        <v>2</v>
      </c>
      <c r="S1687" s="18" t="n">
        <v>2</v>
      </c>
      <c r="T1687" s="15" t="str">
        <f aca="false">Def_Sistemas_Conectores_Cabos!$C$9</f>
        <v>RG316</v>
      </c>
      <c r="U1687" s="11" t="s">
        <v>169</v>
      </c>
      <c r="V1687" s="13"/>
    </row>
    <row r="1688" customFormat="false" ht="15.75" hidden="true" customHeight="true" outlineLevel="0" collapsed="false">
      <c r="A1688" s="4" t="str">
        <f aca="false">Def_Sistemas_Conectores_Cabos!$A$22</f>
        <v>BPM de elétrons</v>
      </c>
      <c r="B1688" s="5" t="str">
        <f aca="false">Datas_Entregas!$A$3</f>
        <v>BTS/Anel</v>
      </c>
      <c r="C1688" s="6" t="n">
        <f aca="false" t="array" ref="C1688:C1688">INDEX(Datas_Entregas!$B$2:$B$100, MATCH(B1688, Datas_Entregas!$A$2:$A$100, 0), 1)</f>
        <v>43296</v>
      </c>
      <c r="D1688" s="5" t="str">
        <f aca="false">Def_Status_Montagem!$A$4</f>
        <v>Comprado / Esperando entrega</v>
      </c>
      <c r="E1688" s="4" t="str">
        <f aca="false">Def_Status_Montagem!$B$4</f>
        <v>Contratada (inclui etiqueta)</v>
      </c>
      <c r="F1688" s="7"/>
      <c r="G1688" s="8"/>
      <c r="H1688" s="7" t="str">
        <f aca="false" t="array" ref="H1688:H1688">INDEX(Def_Instancias_Equipamentos!$E$2:$E$4986, MATCH(K1688, Def_Instancias_Equipamentos!$D$2:$D$4986, 0), 1)</f>
        <v>IA-03RaBPM</v>
      </c>
      <c r="I1688" s="8" t="str">
        <f aca="false" t="array" ref="I1688:I1688">INDEX(Def_Instancias_Equipamentos!$E$2:$E$4986, MATCH(L1688, Def_Instancias_Equipamentos!$D$2:$D$4986, 0), 1)</f>
        <v>IA-03RaBPM</v>
      </c>
      <c r="J1688" s="8" t="str">
        <f aca="false">IF(H1688=I1688, "INTERNO", "EXTERNO")</f>
        <v>INTERNO</v>
      </c>
      <c r="K1688" s="9" t="str">
        <f aca="false">Def_Instancias_Equipamentos!$D$654</f>
        <v>SI-03M2:DI-BPMRFFE</v>
      </c>
      <c r="L1688" s="4" t="str">
        <f aca="false">Def_Instancias_Equipamentos!$D$1256</f>
        <v>SI-03M2:DI-FMCFastADC</v>
      </c>
      <c r="M1688" s="10" t="s">
        <v>175</v>
      </c>
      <c r="N1688" s="11" t="s">
        <v>176</v>
      </c>
      <c r="O1688" s="9" t="str">
        <f aca="false">Def_Sistemas_Conectores_Cabos!$B$7</f>
        <v>SMA 50-ohm</v>
      </c>
      <c r="P1688" s="4" t="str">
        <f aca="false">Def_Sistemas_Conectores_Cabos!$B$26</f>
        <v>MMCX 50-ohm</v>
      </c>
      <c r="Q1688" s="8" t="str">
        <f aca="false">K1688&amp;"/"&amp;M1688&amp;CHAR(10)&amp;L1688&amp;"/"&amp;N1688</f>
        <v>SI-03M2:DI-BPMRFFE/SW_IN
SI-03M2:DI-FMCFastADC/TRIG</v>
      </c>
      <c r="R1688" s="18" t="n">
        <v>2</v>
      </c>
      <c r="S1688" s="18" t="n">
        <v>2</v>
      </c>
      <c r="T1688" s="15" t="str">
        <f aca="false">Def_Sistemas_Conectores_Cabos!$C$9</f>
        <v>RG316</v>
      </c>
      <c r="U1688" s="11" t="s">
        <v>169</v>
      </c>
      <c r="V1688" s="13"/>
    </row>
    <row r="1689" customFormat="false" ht="15.75" hidden="true" customHeight="true" outlineLevel="0" collapsed="false">
      <c r="A1689" s="4" t="str">
        <f aca="false">Def_Sistemas_Conectores_Cabos!$A$22</f>
        <v>BPM de elétrons</v>
      </c>
      <c r="B1689" s="5" t="str">
        <f aca="false">Datas_Entregas!$A$3</f>
        <v>BTS/Anel</v>
      </c>
      <c r="C1689" s="6" t="n">
        <f aca="false" t="array" ref="C1689:C1689">INDEX(Datas_Entregas!$B$2:$B$100, MATCH(B1689, Datas_Entregas!$A$2:$A$100, 0), 1)</f>
        <v>43296</v>
      </c>
      <c r="D1689" s="5" t="str">
        <f aca="false">Def_Status_Montagem!$A$4</f>
        <v>Comprado / Esperando entrega</v>
      </c>
      <c r="E1689" s="4" t="str">
        <f aca="false">Def_Status_Montagem!$B$4</f>
        <v>Contratada (inclui etiqueta)</v>
      </c>
      <c r="F1689" s="7"/>
      <c r="G1689" s="8"/>
      <c r="H1689" s="7" t="str">
        <f aca="false" t="array" ref="H1689:H1689">INDEX(Def_Instancias_Equipamentos!$E$2:$E$4986, MATCH(K1689, Def_Instancias_Equipamentos!$D$2:$D$4986, 0), 1)</f>
        <v>IA-03RaBPM</v>
      </c>
      <c r="I1689" s="8" t="str">
        <f aca="false" t="array" ref="I1689:I1689">INDEX(Def_Instancias_Equipamentos!$E$2:$E$4986, MATCH(L1689, Def_Instancias_Equipamentos!$D$2:$D$4986, 0), 1)</f>
        <v>IA-03RaBPM</v>
      </c>
      <c r="J1689" s="8" t="str">
        <f aca="false">IF(H1689=I1689, "INTERNO", "EXTERNO")</f>
        <v>INTERNO</v>
      </c>
      <c r="K1689" s="9" t="str">
        <f aca="false">Def_Instancias_Equipamentos!$D$795</f>
        <v>SI-03SP:DI-BPMRFFE-1</v>
      </c>
      <c r="L1689" s="4" t="str">
        <f aca="false">Def_Instancias_Equipamentos!$D$1397</f>
        <v>SI-03SP:DI-FMCFastADC-1</v>
      </c>
      <c r="M1689" s="10" t="s">
        <v>168</v>
      </c>
      <c r="N1689" s="11" t="s">
        <v>143</v>
      </c>
      <c r="O1689" s="9" t="str">
        <f aca="false">Def_Sistemas_Conectores_Cabos!$B$7</f>
        <v>SMA 50-ohm</v>
      </c>
      <c r="P1689" s="4" t="str">
        <f aca="false">Def_Sistemas_Conectores_Cabos!$B$7</f>
        <v>SMA 50-ohm</v>
      </c>
      <c r="Q1689" s="8" t="str">
        <f aca="false">K1689&amp;"/"&amp;M1689&amp;CHAR(10)&amp;L1689&amp;"/"&amp;N1689</f>
        <v>SI-03SP:DI-BPMRFFE-1/TO_OUT
SI-03SP:DI-FMCFastADC-1/IN1</v>
      </c>
      <c r="R1689" s="18" t="n">
        <v>2</v>
      </c>
      <c r="S1689" s="18" t="n">
        <v>2</v>
      </c>
      <c r="T1689" s="15" t="str">
        <f aca="false">Def_Sistemas_Conectores_Cabos!$C$9</f>
        <v>RG316</v>
      </c>
      <c r="U1689" s="11" t="s">
        <v>169</v>
      </c>
      <c r="V1689" s="13"/>
    </row>
    <row r="1690" customFormat="false" ht="15.75" hidden="true" customHeight="true" outlineLevel="0" collapsed="false">
      <c r="A1690" s="4" t="str">
        <f aca="false">Def_Sistemas_Conectores_Cabos!$A$22</f>
        <v>BPM de elétrons</v>
      </c>
      <c r="B1690" s="5" t="str">
        <f aca="false">Datas_Entregas!$A$3</f>
        <v>BTS/Anel</v>
      </c>
      <c r="C1690" s="6" t="n">
        <f aca="false" t="array" ref="C1690:C1690">INDEX(Datas_Entregas!$B$2:$B$100, MATCH(B1690, Datas_Entregas!$A$2:$A$100, 0), 1)</f>
        <v>43296</v>
      </c>
      <c r="D1690" s="5" t="str">
        <f aca="false">Def_Status_Montagem!$A$4</f>
        <v>Comprado / Esperando entrega</v>
      </c>
      <c r="E1690" s="4" t="str">
        <f aca="false">Def_Status_Montagem!$B$4</f>
        <v>Contratada (inclui etiqueta)</v>
      </c>
      <c r="F1690" s="7"/>
      <c r="G1690" s="8"/>
      <c r="H1690" s="7" t="str">
        <f aca="false" t="array" ref="H1690:H1690">INDEX(Def_Instancias_Equipamentos!$E$2:$E$4986, MATCH(K1690, Def_Instancias_Equipamentos!$D$2:$D$4986, 0), 1)</f>
        <v>IA-03RaBPM</v>
      </c>
      <c r="I1690" s="8" t="str">
        <f aca="false" t="array" ref="I1690:I1690">INDEX(Def_Instancias_Equipamentos!$E$2:$E$4986, MATCH(L1690, Def_Instancias_Equipamentos!$D$2:$D$4986, 0), 1)</f>
        <v>IA-03RaBPM</v>
      </c>
      <c r="J1690" s="8" t="str">
        <f aca="false">IF(H1690=I1690, "INTERNO", "EXTERNO")</f>
        <v>INTERNO</v>
      </c>
      <c r="K1690" s="9" t="str">
        <f aca="false">Def_Instancias_Equipamentos!$D$795</f>
        <v>SI-03SP:DI-BPMRFFE-1</v>
      </c>
      <c r="L1690" s="4" t="str">
        <f aca="false">Def_Instancias_Equipamentos!$D$1397</f>
        <v>SI-03SP:DI-FMCFastADC-1</v>
      </c>
      <c r="M1690" s="10" t="s">
        <v>170</v>
      </c>
      <c r="N1690" s="11" t="s">
        <v>145</v>
      </c>
      <c r="O1690" s="9" t="str">
        <f aca="false">Def_Sistemas_Conectores_Cabos!$B$7</f>
        <v>SMA 50-ohm</v>
      </c>
      <c r="P1690" s="4" t="str">
        <f aca="false">Def_Sistemas_Conectores_Cabos!$B$7</f>
        <v>SMA 50-ohm</v>
      </c>
      <c r="Q1690" s="8" t="str">
        <f aca="false">K1690&amp;"/"&amp;M1690&amp;CHAR(10)&amp;L1690&amp;"/"&amp;N1690</f>
        <v>SI-03SP:DI-BPMRFFE-1/BI_OUT
SI-03SP:DI-FMCFastADC-1/IN2</v>
      </c>
      <c r="R1690" s="18" t="n">
        <v>2</v>
      </c>
      <c r="S1690" s="18" t="n">
        <v>2</v>
      </c>
      <c r="T1690" s="15" t="str">
        <f aca="false">Def_Sistemas_Conectores_Cabos!$C$9</f>
        <v>RG316</v>
      </c>
      <c r="U1690" s="11" t="s">
        <v>169</v>
      </c>
      <c r="V1690" s="13"/>
    </row>
    <row r="1691" customFormat="false" ht="15.75" hidden="true" customHeight="true" outlineLevel="0" collapsed="false">
      <c r="A1691" s="4" t="str">
        <f aca="false">Def_Sistemas_Conectores_Cabos!$A$22</f>
        <v>BPM de elétrons</v>
      </c>
      <c r="B1691" s="5" t="str">
        <f aca="false">Datas_Entregas!$A$3</f>
        <v>BTS/Anel</v>
      </c>
      <c r="C1691" s="6" t="n">
        <f aca="false" t="array" ref="C1691:C1691">INDEX(Datas_Entregas!$B$2:$B$100, MATCH(B1691, Datas_Entregas!$A$2:$A$100, 0), 1)</f>
        <v>43296</v>
      </c>
      <c r="D1691" s="5" t="str">
        <f aca="false">Def_Status_Montagem!$A$4</f>
        <v>Comprado / Esperando entrega</v>
      </c>
      <c r="E1691" s="4" t="str">
        <f aca="false">Def_Status_Montagem!$B$4</f>
        <v>Contratada (inclui etiqueta)</v>
      </c>
      <c r="F1691" s="7"/>
      <c r="G1691" s="8"/>
      <c r="H1691" s="7" t="str">
        <f aca="false" t="array" ref="H1691:H1691">INDEX(Def_Instancias_Equipamentos!$E$2:$E$4986, MATCH(K1691, Def_Instancias_Equipamentos!$D$2:$D$4986, 0), 1)</f>
        <v>IA-03RaBPM</v>
      </c>
      <c r="I1691" s="8" t="str">
        <f aca="false" t="array" ref="I1691:I1691">INDEX(Def_Instancias_Equipamentos!$E$2:$E$4986, MATCH(L1691, Def_Instancias_Equipamentos!$D$2:$D$4986, 0), 1)</f>
        <v>IA-03RaBPM</v>
      </c>
      <c r="J1691" s="8" t="str">
        <f aca="false">IF(H1691=I1691, "INTERNO", "EXTERNO")</f>
        <v>INTERNO</v>
      </c>
      <c r="K1691" s="9" t="str">
        <f aca="false">Def_Instancias_Equipamentos!$D$795</f>
        <v>SI-03SP:DI-BPMRFFE-1</v>
      </c>
      <c r="L1691" s="4" t="str">
        <f aca="false">Def_Instancias_Equipamentos!$D$1397</f>
        <v>SI-03SP:DI-FMCFastADC-1</v>
      </c>
      <c r="M1691" s="10" t="s">
        <v>171</v>
      </c>
      <c r="N1691" s="11" t="s">
        <v>172</v>
      </c>
      <c r="O1691" s="9" t="str">
        <f aca="false">Def_Sistemas_Conectores_Cabos!$B$7</f>
        <v>SMA 50-ohm</v>
      </c>
      <c r="P1691" s="4" t="str">
        <f aca="false">Def_Sistemas_Conectores_Cabos!$B$7</f>
        <v>SMA 50-ohm</v>
      </c>
      <c r="Q1691" s="8" t="str">
        <f aca="false">K1691&amp;"/"&amp;M1691&amp;CHAR(10)&amp;L1691&amp;"/"&amp;N1691</f>
        <v>SI-03SP:DI-BPMRFFE-1/TI_OUT
SI-03SP:DI-FMCFastADC-1/IN3</v>
      </c>
      <c r="R1691" s="18" t="n">
        <v>2</v>
      </c>
      <c r="S1691" s="18" t="n">
        <v>2</v>
      </c>
      <c r="T1691" s="15" t="str">
        <f aca="false">Def_Sistemas_Conectores_Cabos!$C$9</f>
        <v>RG316</v>
      </c>
      <c r="U1691" s="11" t="s">
        <v>169</v>
      </c>
      <c r="V1691" s="13"/>
    </row>
    <row r="1692" customFormat="false" ht="15.75" hidden="true" customHeight="true" outlineLevel="0" collapsed="false">
      <c r="A1692" s="4" t="str">
        <f aca="false">Def_Sistemas_Conectores_Cabos!$A$22</f>
        <v>BPM de elétrons</v>
      </c>
      <c r="B1692" s="5" t="str">
        <f aca="false">Datas_Entregas!$A$3</f>
        <v>BTS/Anel</v>
      </c>
      <c r="C1692" s="6" t="n">
        <f aca="false" t="array" ref="C1692:C1692">INDEX(Datas_Entregas!$B$2:$B$100, MATCH(B1692, Datas_Entregas!$A$2:$A$100, 0), 1)</f>
        <v>43296</v>
      </c>
      <c r="D1692" s="5" t="str">
        <f aca="false">Def_Status_Montagem!$A$4</f>
        <v>Comprado / Esperando entrega</v>
      </c>
      <c r="E1692" s="4" t="str">
        <f aca="false">Def_Status_Montagem!$B$4</f>
        <v>Contratada (inclui etiqueta)</v>
      </c>
      <c r="F1692" s="7"/>
      <c r="G1692" s="8"/>
      <c r="H1692" s="7" t="str">
        <f aca="false" t="array" ref="H1692:H1692">INDEX(Def_Instancias_Equipamentos!$E$2:$E$4986, MATCH(K1692, Def_Instancias_Equipamentos!$D$2:$D$4986, 0), 1)</f>
        <v>IA-03RaBPM</v>
      </c>
      <c r="I1692" s="8" t="str">
        <f aca="false" t="array" ref="I1692:I1692">INDEX(Def_Instancias_Equipamentos!$E$2:$E$4986, MATCH(L1692, Def_Instancias_Equipamentos!$D$2:$D$4986, 0), 1)</f>
        <v>IA-03RaBPM</v>
      </c>
      <c r="J1692" s="8" t="str">
        <f aca="false">IF(H1692=I1692, "INTERNO", "EXTERNO")</f>
        <v>INTERNO</v>
      </c>
      <c r="K1692" s="9" t="str">
        <f aca="false">Def_Instancias_Equipamentos!$D$795</f>
        <v>SI-03SP:DI-BPMRFFE-1</v>
      </c>
      <c r="L1692" s="4" t="str">
        <f aca="false">Def_Instancias_Equipamentos!$D$1397</f>
        <v>SI-03SP:DI-FMCFastADC-1</v>
      </c>
      <c r="M1692" s="10" t="s">
        <v>173</v>
      </c>
      <c r="N1692" s="11" t="s">
        <v>174</v>
      </c>
      <c r="O1692" s="9" t="str">
        <f aca="false">Def_Sistemas_Conectores_Cabos!$B$7</f>
        <v>SMA 50-ohm</v>
      </c>
      <c r="P1692" s="4" t="str">
        <f aca="false">Def_Sistemas_Conectores_Cabos!$B$7</f>
        <v>SMA 50-ohm</v>
      </c>
      <c r="Q1692" s="8" t="str">
        <f aca="false">K1692&amp;"/"&amp;M1692&amp;CHAR(10)&amp;L1692&amp;"/"&amp;N1692</f>
        <v>SI-03SP:DI-BPMRFFE-1/BO_OUT
SI-03SP:DI-FMCFastADC-1/IN4</v>
      </c>
      <c r="R1692" s="18" t="n">
        <v>2</v>
      </c>
      <c r="S1692" s="18" t="n">
        <v>2</v>
      </c>
      <c r="T1692" s="15" t="str">
        <f aca="false">Def_Sistemas_Conectores_Cabos!$C$9</f>
        <v>RG316</v>
      </c>
      <c r="U1692" s="11" t="s">
        <v>169</v>
      </c>
      <c r="V1692" s="13"/>
    </row>
    <row r="1693" customFormat="false" ht="15.75" hidden="true" customHeight="true" outlineLevel="0" collapsed="false">
      <c r="A1693" s="4" t="str">
        <f aca="false">Def_Sistemas_Conectores_Cabos!$A$22</f>
        <v>BPM de elétrons</v>
      </c>
      <c r="B1693" s="5" t="str">
        <f aca="false">Datas_Entregas!$A$3</f>
        <v>BTS/Anel</v>
      </c>
      <c r="C1693" s="6" t="n">
        <f aca="false" t="array" ref="C1693:C1693">INDEX(Datas_Entregas!$B$2:$B$100, MATCH(B1693, Datas_Entregas!$A$2:$A$100, 0), 1)</f>
        <v>43296</v>
      </c>
      <c r="D1693" s="5" t="str">
        <f aca="false">Def_Status_Montagem!$A$4</f>
        <v>Comprado / Esperando entrega</v>
      </c>
      <c r="E1693" s="4" t="str">
        <f aca="false">Def_Status_Montagem!$B$4</f>
        <v>Contratada (inclui etiqueta)</v>
      </c>
      <c r="F1693" s="7"/>
      <c r="G1693" s="8"/>
      <c r="H1693" s="7" t="str">
        <f aca="false" t="array" ref="H1693:H1693">INDEX(Def_Instancias_Equipamentos!$E$2:$E$4986, MATCH(K1693, Def_Instancias_Equipamentos!$D$2:$D$4986, 0), 1)</f>
        <v>IA-03RaBPM</v>
      </c>
      <c r="I1693" s="8" t="str">
        <f aca="false" t="array" ref="I1693:I1693">INDEX(Def_Instancias_Equipamentos!$E$2:$E$4986, MATCH(L1693, Def_Instancias_Equipamentos!$D$2:$D$4986, 0), 1)</f>
        <v>IA-03RaBPM</v>
      </c>
      <c r="J1693" s="8" t="str">
        <f aca="false">IF(H1693=I1693, "INTERNO", "EXTERNO")</f>
        <v>INTERNO</v>
      </c>
      <c r="K1693" s="9" t="str">
        <f aca="false">Def_Instancias_Equipamentos!$D$795</f>
        <v>SI-03SP:DI-BPMRFFE-1</v>
      </c>
      <c r="L1693" s="4" t="str">
        <f aca="false">Def_Instancias_Equipamentos!$D$1397</f>
        <v>SI-03SP:DI-FMCFastADC-1</v>
      </c>
      <c r="M1693" s="10" t="s">
        <v>175</v>
      </c>
      <c r="N1693" s="11" t="s">
        <v>176</v>
      </c>
      <c r="O1693" s="9" t="str">
        <f aca="false">Def_Sistemas_Conectores_Cabos!$B$7</f>
        <v>SMA 50-ohm</v>
      </c>
      <c r="P1693" s="4" t="str">
        <f aca="false">Def_Sistemas_Conectores_Cabos!$B$26</f>
        <v>MMCX 50-ohm</v>
      </c>
      <c r="Q1693" s="8" t="str">
        <f aca="false">K1693&amp;"/"&amp;M1693&amp;CHAR(10)&amp;L1693&amp;"/"&amp;N1693</f>
        <v>SI-03SP:DI-BPMRFFE-1/SW_IN
SI-03SP:DI-FMCFastADC-1/TRIG</v>
      </c>
      <c r="R1693" s="18" t="n">
        <v>2</v>
      </c>
      <c r="S1693" s="18" t="n">
        <v>2</v>
      </c>
      <c r="T1693" s="15" t="str">
        <f aca="false">Def_Sistemas_Conectores_Cabos!$C$9</f>
        <v>RG316</v>
      </c>
      <c r="U1693" s="11" t="s">
        <v>169</v>
      </c>
      <c r="V1693" s="13"/>
    </row>
    <row r="1694" customFormat="false" ht="15.75" hidden="true" customHeight="true" outlineLevel="0" collapsed="false">
      <c r="A1694" s="4" t="str">
        <f aca="false">Def_Sistemas_Conectores_Cabos!$A$22</f>
        <v>BPM de elétrons</v>
      </c>
      <c r="B1694" s="5" t="str">
        <f aca="false">Datas_Entregas!$A$3</f>
        <v>BTS/Anel</v>
      </c>
      <c r="C1694" s="6" t="n">
        <f aca="false" t="array" ref="C1694:C1694">INDEX(Datas_Entregas!$B$2:$B$100, MATCH(B1694, Datas_Entregas!$A$2:$A$100, 0), 1)</f>
        <v>43296</v>
      </c>
      <c r="D1694" s="5" t="str">
        <f aca="false">Def_Status_Montagem!$A$4</f>
        <v>Comprado / Esperando entrega</v>
      </c>
      <c r="E1694" s="4" t="str">
        <f aca="false">Def_Status_Montagem!$B$4</f>
        <v>Contratada (inclui etiqueta)</v>
      </c>
      <c r="F1694" s="7"/>
      <c r="G1694" s="8"/>
      <c r="H1694" s="7" t="str">
        <f aca="false" t="array" ref="H1694:H1694">INDEX(Def_Instancias_Equipamentos!$E$2:$E$4986, MATCH(K1694, Def_Instancias_Equipamentos!$D$2:$D$4986, 0), 1)</f>
        <v>IA-03RaBPM</v>
      </c>
      <c r="I1694" s="8" t="str">
        <f aca="false" t="array" ref="I1694:I1694">INDEX(Def_Instancias_Equipamentos!$E$2:$E$4986, MATCH(L1694, Def_Instancias_Equipamentos!$D$2:$D$4986, 0), 1)</f>
        <v>IA-03RaBPM</v>
      </c>
      <c r="J1694" s="8" t="str">
        <f aca="false">IF(H1694=I1694, "INTERNO", "EXTERNO")</f>
        <v>INTERNO</v>
      </c>
      <c r="K1694" s="9" t="str">
        <f aca="false">Def_Instancias_Equipamentos!$D$796</f>
        <v>SI-03SP:DI-BPMRFFE-2</v>
      </c>
      <c r="L1694" s="4" t="str">
        <f aca="false">Def_Instancias_Equipamentos!$D$1398</f>
        <v>SI-03SP:DI-FMCFastADC-2</v>
      </c>
      <c r="M1694" s="10" t="s">
        <v>168</v>
      </c>
      <c r="N1694" s="11" t="s">
        <v>143</v>
      </c>
      <c r="O1694" s="9" t="str">
        <f aca="false">Def_Sistemas_Conectores_Cabos!$B$7</f>
        <v>SMA 50-ohm</v>
      </c>
      <c r="P1694" s="4" t="str">
        <f aca="false">Def_Sistemas_Conectores_Cabos!$B$7</f>
        <v>SMA 50-ohm</v>
      </c>
      <c r="Q1694" s="8" t="str">
        <f aca="false">K1694&amp;"/"&amp;M1694&amp;CHAR(10)&amp;L1694&amp;"/"&amp;N1694</f>
        <v>SI-03SP:DI-BPMRFFE-2/TO_OUT
SI-03SP:DI-FMCFastADC-2/IN1</v>
      </c>
      <c r="R1694" s="18" t="n">
        <v>2</v>
      </c>
      <c r="S1694" s="18" t="n">
        <v>2</v>
      </c>
      <c r="T1694" s="15" t="str">
        <f aca="false">Def_Sistemas_Conectores_Cabos!$C$9</f>
        <v>RG316</v>
      </c>
      <c r="U1694" s="11" t="s">
        <v>169</v>
      </c>
      <c r="V1694" s="13"/>
    </row>
    <row r="1695" customFormat="false" ht="15.75" hidden="true" customHeight="true" outlineLevel="0" collapsed="false">
      <c r="A1695" s="4" t="str">
        <f aca="false">Def_Sistemas_Conectores_Cabos!$A$22</f>
        <v>BPM de elétrons</v>
      </c>
      <c r="B1695" s="5" t="str">
        <f aca="false">Datas_Entregas!$A$3</f>
        <v>BTS/Anel</v>
      </c>
      <c r="C1695" s="6" t="n">
        <f aca="false" t="array" ref="C1695:C1695">INDEX(Datas_Entregas!$B$2:$B$100, MATCH(B1695, Datas_Entregas!$A$2:$A$100, 0), 1)</f>
        <v>43296</v>
      </c>
      <c r="D1695" s="5" t="str">
        <f aca="false">Def_Status_Montagem!$A$4</f>
        <v>Comprado / Esperando entrega</v>
      </c>
      <c r="E1695" s="4" t="str">
        <f aca="false">Def_Status_Montagem!$B$4</f>
        <v>Contratada (inclui etiqueta)</v>
      </c>
      <c r="F1695" s="7"/>
      <c r="G1695" s="8"/>
      <c r="H1695" s="7" t="str">
        <f aca="false" t="array" ref="H1695:H1695">INDEX(Def_Instancias_Equipamentos!$E$2:$E$4986, MATCH(K1695, Def_Instancias_Equipamentos!$D$2:$D$4986, 0), 1)</f>
        <v>IA-03RaBPM</v>
      </c>
      <c r="I1695" s="8" t="str">
        <f aca="false" t="array" ref="I1695:I1695">INDEX(Def_Instancias_Equipamentos!$E$2:$E$4986, MATCH(L1695, Def_Instancias_Equipamentos!$D$2:$D$4986, 0), 1)</f>
        <v>IA-03RaBPM</v>
      </c>
      <c r="J1695" s="8" t="str">
        <f aca="false">IF(H1695=I1695, "INTERNO", "EXTERNO")</f>
        <v>INTERNO</v>
      </c>
      <c r="K1695" s="9" t="str">
        <f aca="false">Def_Instancias_Equipamentos!$D$796</f>
        <v>SI-03SP:DI-BPMRFFE-2</v>
      </c>
      <c r="L1695" s="4" t="str">
        <f aca="false">Def_Instancias_Equipamentos!$D$1398</f>
        <v>SI-03SP:DI-FMCFastADC-2</v>
      </c>
      <c r="M1695" s="10" t="s">
        <v>170</v>
      </c>
      <c r="N1695" s="11" t="s">
        <v>145</v>
      </c>
      <c r="O1695" s="9" t="str">
        <f aca="false">Def_Sistemas_Conectores_Cabos!$B$7</f>
        <v>SMA 50-ohm</v>
      </c>
      <c r="P1695" s="4" t="str">
        <f aca="false">Def_Sistemas_Conectores_Cabos!$B$7</f>
        <v>SMA 50-ohm</v>
      </c>
      <c r="Q1695" s="8" t="str">
        <f aca="false">K1695&amp;"/"&amp;M1695&amp;CHAR(10)&amp;L1695&amp;"/"&amp;N1695</f>
        <v>SI-03SP:DI-BPMRFFE-2/BI_OUT
SI-03SP:DI-FMCFastADC-2/IN2</v>
      </c>
      <c r="R1695" s="18" t="n">
        <v>2</v>
      </c>
      <c r="S1695" s="18" t="n">
        <v>2</v>
      </c>
      <c r="T1695" s="15" t="str">
        <f aca="false">Def_Sistemas_Conectores_Cabos!$C$9</f>
        <v>RG316</v>
      </c>
      <c r="U1695" s="11" t="s">
        <v>169</v>
      </c>
      <c r="V1695" s="13"/>
    </row>
    <row r="1696" customFormat="false" ht="15.75" hidden="true" customHeight="true" outlineLevel="0" collapsed="false">
      <c r="A1696" s="4" t="str">
        <f aca="false">Def_Sistemas_Conectores_Cabos!$A$22</f>
        <v>BPM de elétrons</v>
      </c>
      <c r="B1696" s="5" t="str">
        <f aca="false">Datas_Entregas!$A$3</f>
        <v>BTS/Anel</v>
      </c>
      <c r="C1696" s="6" t="n">
        <f aca="false" t="array" ref="C1696:C1696">INDEX(Datas_Entregas!$B$2:$B$100, MATCH(B1696, Datas_Entregas!$A$2:$A$100, 0), 1)</f>
        <v>43296</v>
      </c>
      <c r="D1696" s="5" t="str">
        <f aca="false">Def_Status_Montagem!$A$4</f>
        <v>Comprado / Esperando entrega</v>
      </c>
      <c r="E1696" s="4" t="str">
        <f aca="false">Def_Status_Montagem!$B$4</f>
        <v>Contratada (inclui etiqueta)</v>
      </c>
      <c r="F1696" s="7"/>
      <c r="G1696" s="8"/>
      <c r="H1696" s="7" t="str">
        <f aca="false" t="array" ref="H1696:H1696">INDEX(Def_Instancias_Equipamentos!$E$2:$E$4986, MATCH(K1696, Def_Instancias_Equipamentos!$D$2:$D$4986, 0), 1)</f>
        <v>IA-03RaBPM</v>
      </c>
      <c r="I1696" s="8" t="str">
        <f aca="false" t="array" ref="I1696:I1696">INDEX(Def_Instancias_Equipamentos!$E$2:$E$4986, MATCH(L1696, Def_Instancias_Equipamentos!$D$2:$D$4986, 0), 1)</f>
        <v>IA-03RaBPM</v>
      </c>
      <c r="J1696" s="8" t="str">
        <f aca="false">IF(H1696=I1696, "INTERNO", "EXTERNO")</f>
        <v>INTERNO</v>
      </c>
      <c r="K1696" s="9" t="str">
        <f aca="false">Def_Instancias_Equipamentos!$D$796</f>
        <v>SI-03SP:DI-BPMRFFE-2</v>
      </c>
      <c r="L1696" s="4" t="str">
        <f aca="false">Def_Instancias_Equipamentos!$D$1398</f>
        <v>SI-03SP:DI-FMCFastADC-2</v>
      </c>
      <c r="M1696" s="10" t="s">
        <v>171</v>
      </c>
      <c r="N1696" s="11" t="s">
        <v>172</v>
      </c>
      <c r="O1696" s="9" t="str">
        <f aca="false">Def_Sistemas_Conectores_Cabos!$B$7</f>
        <v>SMA 50-ohm</v>
      </c>
      <c r="P1696" s="4" t="str">
        <f aca="false">Def_Sistemas_Conectores_Cabos!$B$7</f>
        <v>SMA 50-ohm</v>
      </c>
      <c r="Q1696" s="8" t="str">
        <f aca="false">K1696&amp;"/"&amp;M1696&amp;CHAR(10)&amp;L1696&amp;"/"&amp;N1696</f>
        <v>SI-03SP:DI-BPMRFFE-2/TI_OUT
SI-03SP:DI-FMCFastADC-2/IN3</v>
      </c>
      <c r="R1696" s="18" t="n">
        <v>2</v>
      </c>
      <c r="S1696" s="18" t="n">
        <v>2</v>
      </c>
      <c r="T1696" s="15" t="str">
        <f aca="false">Def_Sistemas_Conectores_Cabos!$C$9</f>
        <v>RG316</v>
      </c>
      <c r="U1696" s="11" t="s">
        <v>169</v>
      </c>
      <c r="V1696" s="13"/>
    </row>
    <row r="1697" customFormat="false" ht="15.75" hidden="true" customHeight="true" outlineLevel="0" collapsed="false">
      <c r="A1697" s="4" t="str">
        <f aca="false">Def_Sistemas_Conectores_Cabos!$A$22</f>
        <v>BPM de elétrons</v>
      </c>
      <c r="B1697" s="5" t="str">
        <f aca="false">Datas_Entregas!$A$3</f>
        <v>BTS/Anel</v>
      </c>
      <c r="C1697" s="6" t="n">
        <f aca="false" t="array" ref="C1697:C1697">INDEX(Datas_Entregas!$B$2:$B$100, MATCH(B1697, Datas_Entregas!$A$2:$A$100, 0), 1)</f>
        <v>43296</v>
      </c>
      <c r="D1697" s="5" t="str">
        <f aca="false">Def_Status_Montagem!$A$4</f>
        <v>Comprado / Esperando entrega</v>
      </c>
      <c r="E1697" s="4" t="str">
        <f aca="false">Def_Status_Montagem!$B$4</f>
        <v>Contratada (inclui etiqueta)</v>
      </c>
      <c r="F1697" s="7"/>
      <c r="G1697" s="8"/>
      <c r="H1697" s="7" t="str">
        <f aca="false" t="array" ref="H1697:H1697">INDEX(Def_Instancias_Equipamentos!$E$2:$E$4986, MATCH(K1697, Def_Instancias_Equipamentos!$D$2:$D$4986, 0), 1)</f>
        <v>IA-03RaBPM</v>
      </c>
      <c r="I1697" s="8" t="str">
        <f aca="false" t="array" ref="I1697:I1697">INDEX(Def_Instancias_Equipamentos!$E$2:$E$4986, MATCH(L1697, Def_Instancias_Equipamentos!$D$2:$D$4986, 0), 1)</f>
        <v>IA-03RaBPM</v>
      </c>
      <c r="J1697" s="8" t="str">
        <f aca="false">IF(H1697=I1697, "INTERNO", "EXTERNO")</f>
        <v>INTERNO</v>
      </c>
      <c r="K1697" s="9" t="str">
        <f aca="false">Def_Instancias_Equipamentos!$D$796</f>
        <v>SI-03SP:DI-BPMRFFE-2</v>
      </c>
      <c r="L1697" s="4" t="str">
        <f aca="false">Def_Instancias_Equipamentos!$D$1398</f>
        <v>SI-03SP:DI-FMCFastADC-2</v>
      </c>
      <c r="M1697" s="10" t="s">
        <v>173</v>
      </c>
      <c r="N1697" s="11" t="s">
        <v>174</v>
      </c>
      <c r="O1697" s="9" t="str">
        <f aca="false">Def_Sistemas_Conectores_Cabos!$B$7</f>
        <v>SMA 50-ohm</v>
      </c>
      <c r="P1697" s="4" t="str">
        <f aca="false">Def_Sistemas_Conectores_Cabos!$B$7</f>
        <v>SMA 50-ohm</v>
      </c>
      <c r="Q1697" s="8" t="str">
        <f aca="false">K1697&amp;"/"&amp;M1697&amp;CHAR(10)&amp;L1697&amp;"/"&amp;N1697</f>
        <v>SI-03SP:DI-BPMRFFE-2/BO_OUT
SI-03SP:DI-FMCFastADC-2/IN4</v>
      </c>
      <c r="R1697" s="18" t="n">
        <v>2</v>
      </c>
      <c r="S1697" s="18" t="n">
        <v>2</v>
      </c>
      <c r="T1697" s="15" t="str">
        <f aca="false">Def_Sistemas_Conectores_Cabos!$C$9</f>
        <v>RG316</v>
      </c>
      <c r="U1697" s="11" t="s">
        <v>169</v>
      </c>
      <c r="V1697" s="13"/>
    </row>
    <row r="1698" customFormat="false" ht="15.75" hidden="true" customHeight="true" outlineLevel="0" collapsed="false">
      <c r="A1698" s="4" t="str">
        <f aca="false">Def_Sistemas_Conectores_Cabos!$A$22</f>
        <v>BPM de elétrons</v>
      </c>
      <c r="B1698" s="5" t="str">
        <f aca="false">Datas_Entregas!$A$3</f>
        <v>BTS/Anel</v>
      </c>
      <c r="C1698" s="6" t="n">
        <f aca="false" t="array" ref="C1698:C1698">INDEX(Datas_Entregas!$B$2:$B$100, MATCH(B1698, Datas_Entregas!$A$2:$A$100, 0), 1)</f>
        <v>43296</v>
      </c>
      <c r="D1698" s="5" t="str">
        <f aca="false">Def_Status_Montagem!$A$4</f>
        <v>Comprado / Esperando entrega</v>
      </c>
      <c r="E1698" s="4" t="str">
        <f aca="false">Def_Status_Montagem!$B$4</f>
        <v>Contratada (inclui etiqueta)</v>
      </c>
      <c r="F1698" s="7"/>
      <c r="G1698" s="8"/>
      <c r="H1698" s="7" t="str">
        <f aca="false" t="array" ref="H1698:H1698">INDEX(Def_Instancias_Equipamentos!$E$2:$E$4986, MATCH(K1698, Def_Instancias_Equipamentos!$D$2:$D$4986, 0), 1)</f>
        <v>IA-03RaBPM</v>
      </c>
      <c r="I1698" s="8" t="str">
        <f aca="false" t="array" ref="I1698:I1698">INDEX(Def_Instancias_Equipamentos!$E$2:$E$4986, MATCH(L1698, Def_Instancias_Equipamentos!$D$2:$D$4986, 0), 1)</f>
        <v>IA-03RaBPM</v>
      </c>
      <c r="J1698" s="8" t="str">
        <f aca="false">IF(H1698=I1698, "INTERNO", "EXTERNO")</f>
        <v>INTERNO</v>
      </c>
      <c r="K1698" s="9" t="str">
        <f aca="false">Def_Instancias_Equipamentos!$D$796</f>
        <v>SI-03SP:DI-BPMRFFE-2</v>
      </c>
      <c r="L1698" s="4" t="str">
        <f aca="false">Def_Instancias_Equipamentos!$D$1398</f>
        <v>SI-03SP:DI-FMCFastADC-2</v>
      </c>
      <c r="M1698" s="10" t="s">
        <v>175</v>
      </c>
      <c r="N1698" s="11" t="s">
        <v>176</v>
      </c>
      <c r="O1698" s="9" t="str">
        <f aca="false">Def_Sistemas_Conectores_Cabos!$B$7</f>
        <v>SMA 50-ohm</v>
      </c>
      <c r="P1698" s="4" t="str">
        <f aca="false">Def_Sistemas_Conectores_Cabos!$B$26</f>
        <v>MMCX 50-ohm</v>
      </c>
      <c r="Q1698" s="8" t="str">
        <f aca="false">K1698&amp;"/"&amp;M1698&amp;CHAR(10)&amp;L1698&amp;"/"&amp;N1698</f>
        <v>SI-03SP:DI-BPMRFFE-2/SW_IN
SI-03SP:DI-FMCFastADC-2/TRIG</v>
      </c>
      <c r="R1698" s="18" t="n">
        <v>2</v>
      </c>
      <c r="S1698" s="18" t="n">
        <v>2</v>
      </c>
      <c r="T1698" s="15" t="str">
        <f aca="false">Def_Sistemas_Conectores_Cabos!$C$9</f>
        <v>RG316</v>
      </c>
      <c r="U1698" s="11" t="s">
        <v>169</v>
      </c>
      <c r="V1698" s="13"/>
    </row>
    <row r="1699" customFormat="false" ht="15.75" hidden="true" customHeight="true" outlineLevel="0" collapsed="false">
      <c r="A1699" s="4" t="str">
        <f aca="false">Def_Sistemas_Conectores_Cabos!$A$22</f>
        <v>BPM de elétrons</v>
      </c>
      <c r="B1699" s="5" t="str">
        <f aca="false">Datas_Entregas!$A$3</f>
        <v>BTS/Anel</v>
      </c>
      <c r="C1699" s="6" t="n">
        <f aca="false" t="array" ref="C1699:C1699">INDEX(Datas_Entregas!$B$2:$B$100, MATCH(B1699, Datas_Entregas!$A$2:$A$100, 0), 1)</f>
        <v>43296</v>
      </c>
      <c r="D1699" s="5" t="str">
        <f aca="false">Def_Status_Montagem!$A$4</f>
        <v>Comprado / Esperando entrega</v>
      </c>
      <c r="E1699" s="4" t="str">
        <f aca="false">Def_Status_Montagem!$B$4</f>
        <v>Contratada (inclui etiqueta)</v>
      </c>
      <c r="F1699" s="7"/>
      <c r="G1699" s="8"/>
      <c r="H1699" s="7" t="str">
        <f aca="false" t="array" ref="H1699:H1699">INDEX(Def_Instancias_Equipamentos!$E$2:$E$4986, MATCH(K1699, Def_Instancias_Equipamentos!$D$2:$D$4986, 0), 1)</f>
        <v>IA-04RaBPM</v>
      </c>
      <c r="I1699" s="8" t="str">
        <f aca="false" t="array" ref="I1699:I1699">INDEX(Def_Instancias_Equipamentos!$E$2:$E$4986, MATCH(L1699, Def_Instancias_Equipamentos!$D$2:$D$4986, 0), 1)</f>
        <v>IA-04RaBPM</v>
      </c>
      <c r="J1699" s="8" t="str">
        <f aca="false">IF(H1699=I1699, "INTERNO", "EXTERNO")</f>
        <v>INTERNO</v>
      </c>
      <c r="K1699" s="9" t="str">
        <f aca="false">Def_Instancias_Equipamentos!$D$655</f>
        <v>SI-04C1:DI-BPMRFFE-1</v>
      </c>
      <c r="L1699" s="4" t="str">
        <f aca="false">Def_Instancias_Equipamentos!$D$1257</f>
        <v>SI-04C1:DI-FMCFastADC-1</v>
      </c>
      <c r="M1699" s="10" t="s">
        <v>168</v>
      </c>
      <c r="N1699" s="11" t="s">
        <v>143</v>
      </c>
      <c r="O1699" s="9" t="str">
        <f aca="false">Def_Sistemas_Conectores_Cabos!$B$7</f>
        <v>SMA 50-ohm</v>
      </c>
      <c r="P1699" s="4" t="str">
        <f aca="false">Def_Sistemas_Conectores_Cabos!$B$7</f>
        <v>SMA 50-ohm</v>
      </c>
      <c r="Q1699" s="8" t="str">
        <f aca="false">K1699&amp;"/"&amp;M1699&amp;CHAR(10)&amp;L1699&amp;"/"&amp;N1699</f>
        <v>SI-04C1:DI-BPMRFFE-1/TO_OUT
SI-04C1:DI-FMCFastADC-1/IN1</v>
      </c>
      <c r="R1699" s="18" t="n">
        <v>2</v>
      </c>
      <c r="S1699" s="18" t="n">
        <v>2</v>
      </c>
      <c r="T1699" s="15" t="str">
        <f aca="false">Def_Sistemas_Conectores_Cabos!$C$9</f>
        <v>RG316</v>
      </c>
      <c r="U1699" s="11" t="s">
        <v>169</v>
      </c>
      <c r="V1699" s="13"/>
    </row>
    <row r="1700" customFormat="false" ht="15.75" hidden="true" customHeight="true" outlineLevel="0" collapsed="false">
      <c r="A1700" s="4" t="str">
        <f aca="false">Def_Sistemas_Conectores_Cabos!$A$22</f>
        <v>BPM de elétrons</v>
      </c>
      <c r="B1700" s="5" t="str">
        <f aca="false">Datas_Entregas!$A$3</f>
        <v>BTS/Anel</v>
      </c>
      <c r="C1700" s="6" t="n">
        <f aca="false" t="array" ref="C1700:C1700">INDEX(Datas_Entregas!$B$2:$B$100, MATCH(B1700, Datas_Entregas!$A$2:$A$100, 0), 1)</f>
        <v>43296</v>
      </c>
      <c r="D1700" s="5" t="str">
        <f aca="false">Def_Status_Montagem!$A$4</f>
        <v>Comprado / Esperando entrega</v>
      </c>
      <c r="E1700" s="4" t="str">
        <f aca="false">Def_Status_Montagem!$B$4</f>
        <v>Contratada (inclui etiqueta)</v>
      </c>
      <c r="F1700" s="7"/>
      <c r="G1700" s="8"/>
      <c r="H1700" s="7" t="str">
        <f aca="false" t="array" ref="H1700:H1700">INDEX(Def_Instancias_Equipamentos!$E$2:$E$4986, MATCH(K1700, Def_Instancias_Equipamentos!$D$2:$D$4986, 0), 1)</f>
        <v>IA-04RaBPM</v>
      </c>
      <c r="I1700" s="8" t="str">
        <f aca="false" t="array" ref="I1700:I1700">INDEX(Def_Instancias_Equipamentos!$E$2:$E$4986, MATCH(L1700, Def_Instancias_Equipamentos!$D$2:$D$4986, 0), 1)</f>
        <v>IA-04RaBPM</v>
      </c>
      <c r="J1700" s="8" t="str">
        <f aca="false">IF(H1700=I1700, "INTERNO", "EXTERNO")</f>
        <v>INTERNO</v>
      </c>
      <c r="K1700" s="9" t="str">
        <f aca="false">Def_Instancias_Equipamentos!$D$655</f>
        <v>SI-04C1:DI-BPMRFFE-1</v>
      </c>
      <c r="L1700" s="4" t="str">
        <f aca="false">Def_Instancias_Equipamentos!$D$1257</f>
        <v>SI-04C1:DI-FMCFastADC-1</v>
      </c>
      <c r="M1700" s="10" t="s">
        <v>170</v>
      </c>
      <c r="N1700" s="11" t="s">
        <v>145</v>
      </c>
      <c r="O1700" s="9" t="str">
        <f aca="false">Def_Sistemas_Conectores_Cabos!$B$7</f>
        <v>SMA 50-ohm</v>
      </c>
      <c r="P1700" s="4" t="str">
        <f aca="false">Def_Sistemas_Conectores_Cabos!$B$7</f>
        <v>SMA 50-ohm</v>
      </c>
      <c r="Q1700" s="8" t="str">
        <f aca="false">K1700&amp;"/"&amp;M1700&amp;CHAR(10)&amp;L1700&amp;"/"&amp;N1700</f>
        <v>SI-04C1:DI-BPMRFFE-1/BI_OUT
SI-04C1:DI-FMCFastADC-1/IN2</v>
      </c>
      <c r="R1700" s="18" t="n">
        <v>2</v>
      </c>
      <c r="S1700" s="18" t="n">
        <v>2</v>
      </c>
      <c r="T1700" s="15" t="str">
        <f aca="false">Def_Sistemas_Conectores_Cabos!$C$9</f>
        <v>RG316</v>
      </c>
      <c r="U1700" s="11" t="s">
        <v>169</v>
      </c>
      <c r="V1700" s="13"/>
    </row>
    <row r="1701" customFormat="false" ht="15.75" hidden="true" customHeight="true" outlineLevel="0" collapsed="false">
      <c r="A1701" s="4" t="str">
        <f aca="false">Def_Sistemas_Conectores_Cabos!$A$22</f>
        <v>BPM de elétrons</v>
      </c>
      <c r="B1701" s="5" t="str">
        <f aca="false">Datas_Entregas!$A$3</f>
        <v>BTS/Anel</v>
      </c>
      <c r="C1701" s="6" t="n">
        <f aca="false" t="array" ref="C1701:C1701">INDEX(Datas_Entregas!$B$2:$B$100, MATCH(B1701, Datas_Entregas!$A$2:$A$100, 0), 1)</f>
        <v>43296</v>
      </c>
      <c r="D1701" s="5" t="str">
        <f aca="false">Def_Status_Montagem!$A$4</f>
        <v>Comprado / Esperando entrega</v>
      </c>
      <c r="E1701" s="4" t="str">
        <f aca="false">Def_Status_Montagem!$B$4</f>
        <v>Contratada (inclui etiqueta)</v>
      </c>
      <c r="F1701" s="7"/>
      <c r="G1701" s="8"/>
      <c r="H1701" s="7" t="str">
        <f aca="false" t="array" ref="H1701:H1701">INDEX(Def_Instancias_Equipamentos!$E$2:$E$4986, MATCH(K1701, Def_Instancias_Equipamentos!$D$2:$D$4986, 0), 1)</f>
        <v>IA-04RaBPM</v>
      </c>
      <c r="I1701" s="8" t="str">
        <f aca="false" t="array" ref="I1701:I1701">INDEX(Def_Instancias_Equipamentos!$E$2:$E$4986, MATCH(L1701, Def_Instancias_Equipamentos!$D$2:$D$4986, 0), 1)</f>
        <v>IA-04RaBPM</v>
      </c>
      <c r="J1701" s="8" t="str">
        <f aca="false">IF(H1701=I1701, "INTERNO", "EXTERNO")</f>
        <v>INTERNO</v>
      </c>
      <c r="K1701" s="9" t="str">
        <f aca="false">Def_Instancias_Equipamentos!$D$655</f>
        <v>SI-04C1:DI-BPMRFFE-1</v>
      </c>
      <c r="L1701" s="4" t="str">
        <f aca="false">Def_Instancias_Equipamentos!$D$1257</f>
        <v>SI-04C1:DI-FMCFastADC-1</v>
      </c>
      <c r="M1701" s="10" t="s">
        <v>171</v>
      </c>
      <c r="N1701" s="11" t="s">
        <v>172</v>
      </c>
      <c r="O1701" s="9" t="str">
        <f aca="false">Def_Sistemas_Conectores_Cabos!$B$7</f>
        <v>SMA 50-ohm</v>
      </c>
      <c r="P1701" s="4" t="str">
        <f aca="false">Def_Sistemas_Conectores_Cabos!$B$7</f>
        <v>SMA 50-ohm</v>
      </c>
      <c r="Q1701" s="8" t="str">
        <f aca="false">K1701&amp;"/"&amp;M1701&amp;CHAR(10)&amp;L1701&amp;"/"&amp;N1701</f>
        <v>SI-04C1:DI-BPMRFFE-1/TI_OUT
SI-04C1:DI-FMCFastADC-1/IN3</v>
      </c>
      <c r="R1701" s="18" t="n">
        <v>2</v>
      </c>
      <c r="S1701" s="18" t="n">
        <v>2</v>
      </c>
      <c r="T1701" s="15" t="str">
        <f aca="false">Def_Sistemas_Conectores_Cabos!$C$9</f>
        <v>RG316</v>
      </c>
      <c r="U1701" s="11" t="s">
        <v>169</v>
      </c>
      <c r="V1701" s="13"/>
    </row>
    <row r="1702" customFormat="false" ht="15.75" hidden="true" customHeight="true" outlineLevel="0" collapsed="false">
      <c r="A1702" s="4" t="str">
        <f aca="false">Def_Sistemas_Conectores_Cabos!$A$22</f>
        <v>BPM de elétrons</v>
      </c>
      <c r="B1702" s="5" t="str">
        <f aca="false">Datas_Entregas!$A$3</f>
        <v>BTS/Anel</v>
      </c>
      <c r="C1702" s="6" t="n">
        <f aca="false" t="array" ref="C1702:C1702">INDEX(Datas_Entregas!$B$2:$B$100, MATCH(B1702, Datas_Entregas!$A$2:$A$100, 0), 1)</f>
        <v>43296</v>
      </c>
      <c r="D1702" s="5" t="str">
        <f aca="false">Def_Status_Montagem!$A$4</f>
        <v>Comprado / Esperando entrega</v>
      </c>
      <c r="E1702" s="4" t="str">
        <f aca="false">Def_Status_Montagem!$B$4</f>
        <v>Contratada (inclui etiqueta)</v>
      </c>
      <c r="F1702" s="7"/>
      <c r="G1702" s="8"/>
      <c r="H1702" s="7" t="str">
        <f aca="false" t="array" ref="H1702:H1702">INDEX(Def_Instancias_Equipamentos!$E$2:$E$4986, MATCH(K1702, Def_Instancias_Equipamentos!$D$2:$D$4986, 0), 1)</f>
        <v>IA-04RaBPM</v>
      </c>
      <c r="I1702" s="8" t="str">
        <f aca="false" t="array" ref="I1702:I1702">INDEX(Def_Instancias_Equipamentos!$E$2:$E$4986, MATCH(L1702, Def_Instancias_Equipamentos!$D$2:$D$4986, 0), 1)</f>
        <v>IA-04RaBPM</v>
      </c>
      <c r="J1702" s="8" t="str">
        <f aca="false">IF(H1702=I1702, "INTERNO", "EXTERNO")</f>
        <v>INTERNO</v>
      </c>
      <c r="K1702" s="9" t="str">
        <f aca="false">Def_Instancias_Equipamentos!$D$655</f>
        <v>SI-04C1:DI-BPMRFFE-1</v>
      </c>
      <c r="L1702" s="4" t="str">
        <f aca="false">Def_Instancias_Equipamentos!$D$1257</f>
        <v>SI-04C1:DI-FMCFastADC-1</v>
      </c>
      <c r="M1702" s="10" t="s">
        <v>173</v>
      </c>
      <c r="N1702" s="11" t="s">
        <v>174</v>
      </c>
      <c r="O1702" s="9" t="str">
        <f aca="false">Def_Sistemas_Conectores_Cabos!$B$7</f>
        <v>SMA 50-ohm</v>
      </c>
      <c r="P1702" s="4" t="str">
        <f aca="false">Def_Sistemas_Conectores_Cabos!$B$7</f>
        <v>SMA 50-ohm</v>
      </c>
      <c r="Q1702" s="8" t="str">
        <f aca="false">K1702&amp;"/"&amp;M1702&amp;CHAR(10)&amp;L1702&amp;"/"&amp;N1702</f>
        <v>SI-04C1:DI-BPMRFFE-1/BO_OUT
SI-04C1:DI-FMCFastADC-1/IN4</v>
      </c>
      <c r="R1702" s="18" t="n">
        <v>2</v>
      </c>
      <c r="S1702" s="18" t="n">
        <v>2</v>
      </c>
      <c r="T1702" s="15" t="str">
        <f aca="false">Def_Sistemas_Conectores_Cabos!$C$9</f>
        <v>RG316</v>
      </c>
      <c r="U1702" s="11" t="s">
        <v>169</v>
      </c>
      <c r="V1702" s="13"/>
    </row>
    <row r="1703" customFormat="false" ht="15.75" hidden="true" customHeight="true" outlineLevel="0" collapsed="false">
      <c r="A1703" s="4" t="str">
        <f aca="false">Def_Sistemas_Conectores_Cabos!$A$22</f>
        <v>BPM de elétrons</v>
      </c>
      <c r="B1703" s="5" t="str">
        <f aca="false">Datas_Entregas!$A$3</f>
        <v>BTS/Anel</v>
      </c>
      <c r="C1703" s="6" t="n">
        <f aca="false" t="array" ref="C1703:C1703">INDEX(Datas_Entregas!$B$2:$B$100, MATCH(B1703, Datas_Entregas!$A$2:$A$100, 0), 1)</f>
        <v>43296</v>
      </c>
      <c r="D1703" s="5" t="str">
        <f aca="false">Def_Status_Montagem!$A$4</f>
        <v>Comprado / Esperando entrega</v>
      </c>
      <c r="E1703" s="4" t="str">
        <f aca="false">Def_Status_Montagem!$B$4</f>
        <v>Contratada (inclui etiqueta)</v>
      </c>
      <c r="F1703" s="7"/>
      <c r="G1703" s="8"/>
      <c r="H1703" s="7" t="str">
        <f aca="false" t="array" ref="H1703:H1703">INDEX(Def_Instancias_Equipamentos!$E$2:$E$4986, MATCH(K1703, Def_Instancias_Equipamentos!$D$2:$D$4986, 0), 1)</f>
        <v>IA-04RaBPM</v>
      </c>
      <c r="I1703" s="8" t="str">
        <f aca="false" t="array" ref="I1703:I1703">INDEX(Def_Instancias_Equipamentos!$E$2:$E$4986, MATCH(L1703, Def_Instancias_Equipamentos!$D$2:$D$4986, 0), 1)</f>
        <v>IA-04RaBPM</v>
      </c>
      <c r="J1703" s="8" t="str">
        <f aca="false">IF(H1703=I1703, "INTERNO", "EXTERNO")</f>
        <v>INTERNO</v>
      </c>
      <c r="K1703" s="9" t="str">
        <f aca="false">Def_Instancias_Equipamentos!$D$655</f>
        <v>SI-04C1:DI-BPMRFFE-1</v>
      </c>
      <c r="L1703" s="4" t="str">
        <f aca="false">Def_Instancias_Equipamentos!$D$1257</f>
        <v>SI-04C1:DI-FMCFastADC-1</v>
      </c>
      <c r="M1703" s="10" t="s">
        <v>175</v>
      </c>
      <c r="N1703" s="11" t="s">
        <v>176</v>
      </c>
      <c r="O1703" s="9" t="str">
        <f aca="false">Def_Sistemas_Conectores_Cabos!$B$7</f>
        <v>SMA 50-ohm</v>
      </c>
      <c r="P1703" s="4" t="str">
        <f aca="false">Def_Sistemas_Conectores_Cabos!$B$26</f>
        <v>MMCX 50-ohm</v>
      </c>
      <c r="Q1703" s="8" t="str">
        <f aca="false">K1703&amp;"/"&amp;M1703&amp;CHAR(10)&amp;L1703&amp;"/"&amp;N1703</f>
        <v>SI-04C1:DI-BPMRFFE-1/SW_IN
SI-04C1:DI-FMCFastADC-1/TRIG</v>
      </c>
      <c r="R1703" s="18" t="n">
        <v>2</v>
      </c>
      <c r="S1703" s="18" t="n">
        <v>2</v>
      </c>
      <c r="T1703" s="15" t="str">
        <f aca="false">Def_Sistemas_Conectores_Cabos!$C$9</f>
        <v>RG316</v>
      </c>
      <c r="U1703" s="11" t="s">
        <v>169</v>
      </c>
      <c r="V1703" s="13"/>
    </row>
    <row r="1704" customFormat="false" ht="15.75" hidden="true" customHeight="true" outlineLevel="0" collapsed="false">
      <c r="A1704" s="4" t="str">
        <f aca="false">Def_Sistemas_Conectores_Cabos!$A$22</f>
        <v>BPM de elétrons</v>
      </c>
      <c r="B1704" s="5" t="str">
        <f aca="false">Datas_Entregas!$A$3</f>
        <v>BTS/Anel</v>
      </c>
      <c r="C1704" s="6" t="n">
        <f aca="false" t="array" ref="C1704:C1704">INDEX(Datas_Entregas!$B$2:$B$100, MATCH(B1704, Datas_Entregas!$A$2:$A$100, 0), 1)</f>
        <v>43296</v>
      </c>
      <c r="D1704" s="5" t="str">
        <f aca="false">Def_Status_Montagem!$A$4</f>
        <v>Comprado / Esperando entrega</v>
      </c>
      <c r="E1704" s="4" t="str">
        <f aca="false">Def_Status_Montagem!$B$4</f>
        <v>Contratada (inclui etiqueta)</v>
      </c>
      <c r="F1704" s="7"/>
      <c r="G1704" s="8"/>
      <c r="H1704" s="7" t="str">
        <f aca="false" t="array" ref="H1704:H1704">INDEX(Def_Instancias_Equipamentos!$E$2:$E$4986, MATCH(K1704, Def_Instancias_Equipamentos!$D$2:$D$4986, 0), 1)</f>
        <v>IA-04RaBPM</v>
      </c>
      <c r="I1704" s="8" t="str">
        <f aca="false" t="array" ref="I1704:I1704">INDEX(Def_Instancias_Equipamentos!$E$2:$E$4986, MATCH(L1704, Def_Instancias_Equipamentos!$D$2:$D$4986, 0), 1)</f>
        <v>IA-04RaBPM</v>
      </c>
      <c r="J1704" s="8" t="str">
        <f aca="false">IF(H1704=I1704, "INTERNO", "EXTERNO")</f>
        <v>INTERNO</v>
      </c>
      <c r="K1704" s="9" t="str">
        <f aca="false">Def_Instancias_Equipamentos!$D$656</f>
        <v>SI-04C1:DI-BPMRFFE-2</v>
      </c>
      <c r="L1704" s="4" t="str">
        <f aca="false">Def_Instancias_Equipamentos!$D$1258</f>
        <v>SI-04C1:DI-FMCFastADC-2</v>
      </c>
      <c r="M1704" s="10" t="s">
        <v>168</v>
      </c>
      <c r="N1704" s="11" t="s">
        <v>143</v>
      </c>
      <c r="O1704" s="9" t="str">
        <f aca="false">Def_Sistemas_Conectores_Cabos!$B$7</f>
        <v>SMA 50-ohm</v>
      </c>
      <c r="P1704" s="4" t="str">
        <f aca="false">Def_Sistemas_Conectores_Cabos!$B$7</f>
        <v>SMA 50-ohm</v>
      </c>
      <c r="Q1704" s="8" t="str">
        <f aca="false">K1704&amp;"/"&amp;M1704&amp;CHAR(10)&amp;L1704&amp;"/"&amp;N1704</f>
        <v>SI-04C1:DI-BPMRFFE-2/TO_OUT
SI-04C1:DI-FMCFastADC-2/IN1</v>
      </c>
      <c r="R1704" s="18" t="n">
        <v>2</v>
      </c>
      <c r="S1704" s="18" t="n">
        <v>2</v>
      </c>
      <c r="T1704" s="15" t="str">
        <f aca="false">Def_Sistemas_Conectores_Cabos!$C$9</f>
        <v>RG316</v>
      </c>
      <c r="U1704" s="11" t="s">
        <v>169</v>
      </c>
      <c r="V1704" s="13"/>
    </row>
    <row r="1705" customFormat="false" ht="15.75" hidden="true" customHeight="true" outlineLevel="0" collapsed="false">
      <c r="A1705" s="4" t="str">
        <f aca="false">Def_Sistemas_Conectores_Cabos!$A$22</f>
        <v>BPM de elétrons</v>
      </c>
      <c r="B1705" s="5" t="str">
        <f aca="false">Datas_Entregas!$A$3</f>
        <v>BTS/Anel</v>
      </c>
      <c r="C1705" s="6" t="n">
        <f aca="false" t="array" ref="C1705:C1705">INDEX(Datas_Entregas!$B$2:$B$100, MATCH(B1705, Datas_Entregas!$A$2:$A$100, 0), 1)</f>
        <v>43296</v>
      </c>
      <c r="D1705" s="5" t="str">
        <f aca="false">Def_Status_Montagem!$A$4</f>
        <v>Comprado / Esperando entrega</v>
      </c>
      <c r="E1705" s="4" t="str">
        <f aca="false">Def_Status_Montagem!$B$4</f>
        <v>Contratada (inclui etiqueta)</v>
      </c>
      <c r="F1705" s="7"/>
      <c r="G1705" s="8"/>
      <c r="H1705" s="7" t="str">
        <f aca="false" t="array" ref="H1705:H1705">INDEX(Def_Instancias_Equipamentos!$E$2:$E$4986, MATCH(K1705, Def_Instancias_Equipamentos!$D$2:$D$4986, 0), 1)</f>
        <v>IA-04RaBPM</v>
      </c>
      <c r="I1705" s="8" t="str">
        <f aca="false" t="array" ref="I1705:I1705">INDEX(Def_Instancias_Equipamentos!$E$2:$E$4986, MATCH(L1705, Def_Instancias_Equipamentos!$D$2:$D$4986, 0), 1)</f>
        <v>IA-04RaBPM</v>
      </c>
      <c r="J1705" s="8" t="str">
        <f aca="false">IF(H1705=I1705, "INTERNO", "EXTERNO")</f>
        <v>INTERNO</v>
      </c>
      <c r="K1705" s="9" t="str">
        <f aca="false">Def_Instancias_Equipamentos!$D$656</f>
        <v>SI-04C1:DI-BPMRFFE-2</v>
      </c>
      <c r="L1705" s="4" t="str">
        <f aca="false">Def_Instancias_Equipamentos!$D$1258</f>
        <v>SI-04C1:DI-FMCFastADC-2</v>
      </c>
      <c r="M1705" s="10" t="s">
        <v>170</v>
      </c>
      <c r="N1705" s="11" t="s">
        <v>145</v>
      </c>
      <c r="O1705" s="9" t="str">
        <f aca="false">Def_Sistemas_Conectores_Cabos!$B$7</f>
        <v>SMA 50-ohm</v>
      </c>
      <c r="P1705" s="4" t="str">
        <f aca="false">Def_Sistemas_Conectores_Cabos!$B$7</f>
        <v>SMA 50-ohm</v>
      </c>
      <c r="Q1705" s="8" t="str">
        <f aca="false">K1705&amp;"/"&amp;M1705&amp;CHAR(10)&amp;L1705&amp;"/"&amp;N1705</f>
        <v>SI-04C1:DI-BPMRFFE-2/BI_OUT
SI-04C1:DI-FMCFastADC-2/IN2</v>
      </c>
      <c r="R1705" s="18" t="n">
        <v>2</v>
      </c>
      <c r="S1705" s="18" t="n">
        <v>2</v>
      </c>
      <c r="T1705" s="15" t="str">
        <f aca="false">Def_Sistemas_Conectores_Cabos!$C$9</f>
        <v>RG316</v>
      </c>
      <c r="U1705" s="11" t="s">
        <v>169</v>
      </c>
      <c r="V1705" s="13"/>
    </row>
    <row r="1706" customFormat="false" ht="15.75" hidden="true" customHeight="true" outlineLevel="0" collapsed="false">
      <c r="A1706" s="4" t="str">
        <f aca="false">Def_Sistemas_Conectores_Cabos!$A$22</f>
        <v>BPM de elétrons</v>
      </c>
      <c r="B1706" s="5" t="str">
        <f aca="false">Datas_Entregas!$A$3</f>
        <v>BTS/Anel</v>
      </c>
      <c r="C1706" s="6" t="n">
        <f aca="false" t="array" ref="C1706:C1706">INDEX(Datas_Entregas!$B$2:$B$100, MATCH(B1706, Datas_Entregas!$A$2:$A$100, 0), 1)</f>
        <v>43296</v>
      </c>
      <c r="D1706" s="5" t="str">
        <f aca="false">Def_Status_Montagem!$A$4</f>
        <v>Comprado / Esperando entrega</v>
      </c>
      <c r="E1706" s="4" t="str">
        <f aca="false">Def_Status_Montagem!$B$4</f>
        <v>Contratada (inclui etiqueta)</v>
      </c>
      <c r="F1706" s="7"/>
      <c r="G1706" s="8"/>
      <c r="H1706" s="7" t="str">
        <f aca="false" t="array" ref="H1706:H1706">INDEX(Def_Instancias_Equipamentos!$E$2:$E$4986, MATCH(K1706, Def_Instancias_Equipamentos!$D$2:$D$4986, 0), 1)</f>
        <v>IA-04RaBPM</v>
      </c>
      <c r="I1706" s="8" t="str">
        <f aca="false" t="array" ref="I1706:I1706">INDEX(Def_Instancias_Equipamentos!$E$2:$E$4986, MATCH(L1706, Def_Instancias_Equipamentos!$D$2:$D$4986, 0), 1)</f>
        <v>IA-04RaBPM</v>
      </c>
      <c r="J1706" s="8" t="str">
        <f aca="false">IF(H1706=I1706, "INTERNO", "EXTERNO")</f>
        <v>INTERNO</v>
      </c>
      <c r="K1706" s="9" t="str">
        <f aca="false">Def_Instancias_Equipamentos!$D$656</f>
        <v>SI-04C1:DI-BPMRFFE-2</v>
      </c>
      <c r="L1706" s="4" t="str">
        <f aca="false">Def_Instancias_Equipamentos!$D$1258</f>
        <v>SI-04C1:DI-FMCFastADC-2</v>
      </c>
      <c r="M1706" s="10" t="s">
        <v>171</v>
      </c>
      <c r="N1706" s="11" t="s">
        <v>172</v>
      </c>
      <c r="O1706" s="9" t="str">
        <f aca="false">Def_Sistemas_Conectores_Cabos!$B$7</f>
        <v>SMA 50-ohm</v>
      </c>
      <c r="P1706" s="4" t="str">
        <f aca="false">Def_Sistemas_Conectores_Cabos!$B$7</f>
        <v>SMA 50-ohm</v>
      </c>
      <c r="Q1706" s="8" t="str">
        <f aca="false">K1706&amp;"/"&amp;M1706&amp;CHAR(10)&amp;L1706&amp;"/"&amp;N1706</f>
        <v>SI-04C1:DI-BPMRFFE-2/TI_OUT
SI-04C1:DI-FMCFastADC-2/IN3</v>
      </c>
      <c r="R1706" s="18" t="n">
        <v>2</v>
      </c>
      <c r="S1706" s="18" t="n">
        <v>2</v>
      </c>
      <c r="T1706" s="15" t="str">
        <f aca="false">Def_Sistemas_Conectores_Cabos!$C$9</f>
        <v>RG316</v>
      </c>
      <c r="U1706" s="11" t="s">
        <v>169</v>
      </c>
      <c r="V1706" s="13"/>
    </row>
    <row r="1707" customFormat="false" ht="15.75" hidden="true" customHeight="true" outlineLevel="0" collapsed="false">
      <c r="A1707" s="4" t="str">
        <f aca="false">Def_Sistemas_Conectores_Cabos!$A$22</f>
        <v>BPM de elétrons</v>
      </c>
      <c r="B1707" s="5" t="str">
        <f aca="false">Datas_Entregas!$A$3</f>
        <v>BTS/Anel</v>
      </c>
      <c r="C1707" s="6" t="n">
        <f aca="false" t="array" ref="C1707:C1707">INDEX(Datas_Entregas!$B$2:$B$100, MATCH(B1707, Datas_Entregas!$A$2:$A$100, 0), 1)</f>
        <v>43296</v>
      </c>
      <c r="D1707" s="5" t="str">
        <f aca="false">Def_Status_Montagem!$A$4</f>
        <v>Comprado / Esperando entrega</v>
      </c>
      <c r="E1707" s="4" t="str">
        <f aca="false">Def_Status_Montagem!$B$4</f>
        <v>Contratada (inclui etiqueta)</v>
      </c>
      <c r="F1707" s="7"/>
      <c r="G1707" s="8"/>
      <c r="H1707" s="7" t="str">
        <f aca="false" t="array" ref="H1707:H1707">INDEX(Def_Instancias_Equipamentos!$E$2:$E$4986, MATCH(K1707, Def_Instancias_Equipamentos!$D$2:$D$4986, 0), 1)</f>
        <v>IA-04RaBPM</v>
      </c>
      <c r="I1707" s="8" t="str">
        <f aca="false" t="array" ref="I1707:I1707">INDEX(Def_Instancias_Equipamentos!$E$2:$E$4986, MATCH(L1707, Def_Instancias_Equipamentos!$D$2:$D$4986, 0), 1)</f>
        <v>IA-04RaBPM</v>
      </c>
      <c r="J1707" s="8" t="str">
        <f aca="false">IF(H1707=I1707, "INTERNO", "EXTERNO")</f>
        <v>INTERNO</v>
      </c>
      <c r="K1707" s="9" t="str">
        <f aca="false">Def_Instancias_Equipamentos!$D$656</f>
        <v>SI-04C1:DI-BPMRFFE-2</v>
      </c>
      <c r="L1707" s="4" t="str">
        <f aca="false">Def_Instancias_Equipamentos!$D$1258</f>
        <v>SI-04C1:DI-FMCFastADC-2</v>
      </c>
      <c r="M1707" s="10" t="s">
        <v>173</v>
      </c>
      <c r="N1707" s="11" t="s">
        <v>174</v>
      </c>
      <c r="O1707" s="9" t="str">
        <f aca="false">Def_Sistemas_Conectores_Cabos!$B$7</f>
        <v>SMA 50-ohm</v>
      </c>
      <c r="P1707" s="4" t="str">
        <f aca="false">Def_Sistemas_Conectores_Cabos!$B$7</f>
        <v>SMA 50-ohm</v>
      </c>
      <c r="Q1707" s="8" t="str">
        <f aca="false">K1707&amp;"/"&amp;M1707&amp;CHAR(10)&amp;L1707&amp;"/"&amp;N1707</f>
        <v>SI-04C1:DI-BPMRFFE-2/BO_OUT
SI-04C1:DI-FMCFastADC-2/IN4</v>
      </c>
      <c r="R1707" s="18" t="n">
        <v>2</v>
      </c>
      <c r="S1707" s="18" t="n">
        <v>2</v>
      </c>
      <c r="T1707" s="15" t="str">
        <f aca="false">Def_Sistemas_Conectores_Cabos!$C$9</f>
        <v>RG316</v>
      </c>
      <c r="U1707" s="11" t="s">
        <v>169</v>
      </c>
      <c r="V1707" s="13"/>
    </row>
    <row r="1708" customFormat="false" ht="15.75" hidden="true" customHeight="true" outlineLevel="0" collapsed="false">
      <c r="A1708" s="4" t="str">
        <f aca="false">Def_Sistemas_Conectores_Cabos!$A$22</f>
        <v>BPM de elétrons</v>
      </c>
      <c r="B1708" s="5" t="str">
        <f aca="false">Datas_Entregas!$A$3</f>
        <v>BTS/Anel</v>
      </c>
      <c r="C1708" s="6" t="n">
        <f aca="false" t="array" ref="C1708:C1708">INDEX(Datas_Entregas!$B$2:$B$100, MATCH(B1708, Datas_Entregas!$A$2:$A$100, 0), 1)</f>
        <v>43296</v>
      </c>
      <c r="D1708" s="5" t="str">
        <f aca="false">Def_Status_Montagem!$A$4</f>
        <v>Comprado / Esperando entrega</v>
      </c>
      <c r="E1708" s="4" t="str">
        <f aca="false">Def_Status_Montagem!$B$4</f>
        <v>Contratada (inclui etiqueta)</v>
      </c>
      <c r="F1708" s="7"/>
      <c r="G1708" s="8"/>
      <c r="H1708" s="7" t="str">
        <f aca="false" t="array" ref="H1708:H1708">INDEX(Def_Instancias_Equipamentos!$E$2:$E$4986, MATCH(K1708, Def_Instancias_Equipamentos!$D$2:$D$4986, 0), 1)</f>
        <v>IA-04RaBPM</v>
      </c>
      <c r="I1708" s="8" t="str">
        <f aca="false" t="array" ref="I1708:I1708">INDEX(Def_Instancias_Equipamentos!$E$2:$E$4986, MATCH(L1708, Def_Instancias_Equipamentos!$D$2:$D$4986, 0), 1)</f>
        <v>IA-04RaBPM</v>
      </c>
      <c r="J1708" s="8" t="str">
        <f aca="false">IF(H1708=I1708, "INTERNO", "EXTERNO")</f>
        <v>INTERNO</v>
      </c>
      <c r="K1708" s="9" t="str">
        <f aca="false">Def_Instancias_Equipamentos!$D$656</f>
        <v>SI-04C1:DI-BPMRFFE-2</v>
      </c>
      <c r="L1708" s="4" t="str">
        <f aca="false">Def_Instancias_Equipamentos!$D$1258</f>
        <v>SI-04C1:DI-FMCFastADC-2</v>
      </c>
      <c r="M1708" s="10" t="s">
        <v>175</v>
      </c>
      <c r="N1708" s="11" t="s">
        <v>176</v>
      </c>
      <c r="O1708" s="9" t="str">
        <f aca="false">Def_Sistemas_Conectores_Cabos!$B$7</f>
        <v>SMA 50-ohm</v>
      </c>
      <c r="P1708" s="4" t="str">
        <f aca="false">Def_Sistemas_Conectores_Cabos!$B$26</f>
        <v>MMCX 50-ohm</v>
      </c>
      <c r="Q1708" s="8" t="str">
        <f aca="false">K1708&amp;"/"&amp;M1708&amp;CHAR(10)&amp;L1708&amp;"/"&amp;N1708</f>
        <v>SI-04C1:DI-BPMRFFE-2/SW_IN
SI-04C1:DI-FMCFastADC-2/TRIG</v>
      </c>
      <c r="R1708" s="18" t="n">
        <v>2</v>
      </c>
      <c r="S1708" s="18" t="n">
        <v>2</v>
      </c>
      <c r="T1708" s="15" t="str">
        <f aca="false">Def_Sistemas_Conectores_Cabos!$C$9</f>
        <v>RG316</v>
      </c>
      <c r="U1708" s="11" t="s">
        <v>169</v>
      </c>
      <c r="V1708" s="13"/>
    </row>
    <row r="1709" customFormat="false" ht="15.75" hidden="true" customHeight="true" outlineLevel="0" collapsed="false">
      <c r="A1709" s="4" t="str">
        <f aca="false">Def_Sistemas_Conectores_Cabos!$A$22</f>
        <v>BPM de elétrons</v>
      </c>
      <c r="B1709" s="5" t="str">
        <f aca="false">Datas_Entregas!$A$3</f>
        <v>BTS/Anel</v>
      </c>
      <c r="C1709" s="6" t="n">
        <f aca="false" t="array" ref="C1709:C1709">INDEX(Datas_Entregas!$B$2:$B$100, MATCH(B1709, Datas_Entregas!$A$2:$A$100, 0), 1)</f>
        <v>43296</v>
      </c>
      <c r="D1709" s="5" t="str">
        <f aca="false">Def_Status_Montagem!$A$4</f>
        <v>Comprado / Esperando entrega</v>
      </c>
      <c r="E1709" s="4" t="str">
        <f aca="false">Def_Status_Montagem!$B$4</f>
        <v>Contratada (inclui etiqueta)</v>
      </c>
      <c r="F1709" s="7"/>
      <c r="G1709" s="8"/>
      <c r="H1709" s="7" t="str">
        <f aca="false" t="array" ref="H1709:H1709">INDEX(Def_Instancias_Equipamentos!$E$2:$E$4986, MATCH(K1709, Def_Instancias_Equipamentos!$D$2:$D$4986, 0), 1)</f>
        <v>IA-04RaBPM</v>
      </c>
      <c r="I1709" s="8" t="str">
        <f aca="false" t="array" ref="I1709:I1709">INDEX(Def_Instancias_Equipamentos!$E$2:$E$4986, MATCH(L1709, Def_Instancias_Equipamentos!$D$2:$D$4986, 0), 1)</f>
        <v>IA-04RaBPM</v>
      </c>
      <c r="J1709" s="8" t="str">
        <f aca="false">IF(H1709=I1709, "INTERNO", "EXTERNO")</f>
        <v>INTERNO</v>
      </c>
      <c r="K1709" s="9" t="str">
        <f aca="false">Def_Instancias_Equipamentos!$D$657</f>
        <v>SI-04C2:DI-BPMRFFE</v>
      </c>
      <c r="L1709" s="4" t="str">
        <f aca="false">Def_Instancias_Equipamentos!$D$1259</f>
        <v>SI-04C2:DI-FMCFastADC</v>
      </c>
      <c r="M1709" s="10" t="s">
        <v>168</v>
      </c>
      <c r="N1709" s="11" t="s">
        <v>143</v>
      </c>
      <c r="O1709" s="9" t="str">
        <f aca="false">Def_Sistemas_Conectores_Cabos!$B$7</f>
        <v>SMA 50-ohm</v>
      </c>
      <c r="P1709" s="4" t="str">
        <f aca="false">Def_Sistemas_Conectores_Cabos!$B$7</f>
        <v>SMA 50-ohm</v>
      </c>
      <c r="Q1709" s="8" t="str">
        <f aca="false">K1709&amp;"/"&amp;M1709&amp;CHAR(10)&amp;L1709&amp;"/"&amp;N1709</f>
        <v>SI-04C2:DI-BPMRFFE/TO_OUT
SI-04C2:DI-FMCFastADC/IN1</v>
      </c>
      <c r="R1709" s="18" t="n">
        <v>2</v>
      </c>
      <c r="S1709" s="18" t="n">
        <v>2</v>
      </c>
      <c r="T1709" s="15" t="str">
        <f aca="false">Def_Sistemas_Conectores_Cabos!$C$9</f>
        <v>RG316</v>
      </c>
      <c r="U1709" s="11" t="s">
        <v>169</v>
      </c>
      <c r="V1709" s="13"/>
    </row>
    <row r="1710" customFormat="false" ht="15.75" hidden="true" customHeight="true" outlineLevel="0" collapsed="false">
      <c r="A1710" s="4" t="str">
        <f aca="false">Def_Sistemas_Conectores_Cabos!$A$22</f>
        <v>BPM de elétrons</v>
      </c>
      <c r="B1710" s="5" t="str">
        <f aca="false">Datas_Entregas!$A$3</f>
        <v>BTS/Anel</v>
      </c>
      <c r="C1710" s="6" t="n">
        <f aca="false" t="array" ref="C1710:C1710">INDEX(Datas_Entregas!$B$2:$B$100, MATCH(B1710, Datas_Entregas!$A$2:$A$100, 0), 1)</f>
        <v>43296</v>
      </c>
      <c r="D1710" s="5" t="str">
        <f aca="false">Def_Status_Montagem!$A$4</f>
        <v>Comprado / Esperando entrega</v>
      </c>
      <c r="E1710" s="4" t="str">
        <f aca="false">Def_Status_Montagem!$B$4</f>
        <v>Contratada (inclui etiqueta)</v>
      </c>
      <c r="F1710" s="7"/>
      <c r="G1710" s="8"/>
      <c r="H1710" s="7" t="str">
        <f aca="false" t="array" ref="H1710:H1710">INDEX(Def_Instancias_Equipamentos!$E$2:$E$4986, MATCH(K1710, Def_Instancias_Equipamentos!$D$2:$D$4986, 0), 1)</f>
        <v>IA-04RaBPM</v>
      </c>
      <c r="I1710" s="8" t="str">
        <f aca="false" t="array" ref="I1710:I1710">INDEX(Def_Instancias_Equipamentos!$E$2:$E$4986, MATCH(L1710, Def_Instancias_Equipamentos!$D$2:$D$4986, 0), 1)</f>
        <v>IA-04RaBPM</v>
      </c>
      <c r="J1710" s="8" t="str">
        <f aca="false">IF(H1710=I1710, "INTERNO", "EXTERNO")</f>
        <v>INTERNO</v>
      </c>
      <c r="K1710" s="9" t="str">
        <f aca="false">Def_Instancias_Equipamentos!$D$657</f>
        <v>SI-04C2:DI-BPMRFFE</v>
      </c>
      <c r="L1710" s="4" t="str">
        <f aca="false">Def_Instancias_Equipamentos!$D$1259</f>
        <v>SI-04C2:DI-FMCFastADC</v>
      </c>
      <c r="M1710" s="10" t="s">
        <v>170</v>
      </c>
      <c r="N1710" s="11" t="s">
        <v>145</v>
      </c>
      <c r="O1710" s="9" t="str">
        <f aca="false">Def_Sistemas_Conectores_Cabos!$B$7</f>
        <v>SMA 50-ohm</v>
      </c>
      <c r="P1710" s="4" t="str">
        <f aca="false">Def_Sistemas_Conectores_Cabos!$B$7</f>
        <v>SMA 50-ohm</v>
      </c>
      <c r="Q1710" s="8" t="str">
        <f aca="false">K1710&amp;"/"&amp;M1710&amp;CHAR(10)&amp;L1710&amp;"/"&amp;N1710</f>
        <v>SI-04C2:DI-BPMRFFE/BI_OUT
SI-04C2:DI-FMCFastADC/IN2</v>
      </c>
      <c r="R1710" s="18" t="n">
        <v>2</v>
      </c>
      <c r="S1710" s="18" t="n">
        <v>2</v>
      </c>
      <c r="T1710" s="15" t="str">
        <f aca="false">Def_Sistemas_Conectores_Cabos!$C$9</f>
        <v>RG316</v>
      </c>
      <c r="U1710" s="11" t="s">
        <v>169</v>
      </c>
      <c r="V1710" s="13"/>
    </row>
    <row r="1711" customFormat="false" ht="15.75" hidden="true" customHeight="true" outlineLevel="0" collapsed="false">
      <c r="A1711" s="4" t="str">
        <f aca="false">Def_Sistemas_Conectores_Cabos!$A$22</f>
        <v>BPM de elétrons</v>
      </c>
      <c r="B1711" s="5" t="str">
        <f aca="false">Datas_Entregas!$A$3</f>
        <v>BTS/Anel</v>
      </c>
      <c r="C1711" s="6" t="n">
        <f aca="false" t="array" ref="C1711:C1711">INDEX(Datas_Entregas!$B$2:$B$100, MATCH(B1711, Datas_Entregas!$A$2:$A$100, 0), 1)</f>
        <v>43296</v>
      </c>
      <c r="D1711" s="5" t="str">
        <f aca="false">Def_Status_Montagem!$A$4</f>
        <v>Comprado / Esperando entrega</v>
      </c>
      <c r="E1711" s="4" t="str">
        <f aca="false">Def_Status_Montagem!$B$4</f>
        <v>Contratada (inclui etiqueta)</v>
      </c>
      <c r="F1711" s="7"/>
      <c r="G1711" s="8"/>
      <c r="H1711" s="7" t="str">
        <f aca="false" t="array" ref="H1711:H1711">INDEX(Def_Instancias_Equipamentos!$E$2:$E$4986, MATCH(K1711, Def_Instancias_Equipamentos!$D$2:$D$4986, 0), 1)</f>
        <v>IA-04RaBPM</v>
      </c>
      <c r="I1711" s="8" t="str">
        <f aca="false" t="array" ref="I1711:I1711">INDEX(Def_Instancias_Equipamentos!$E$2:$E$4986, MATCH(L1711, Def_Instancias_Equipamentos!$D$2:$D$4986, 0), 1)</f>
        <v>IA-04RaBPM</v>
      </c>
      <c r="J1711" s="8" t="str">
        <f aca="false">IF(H1711=I1711, "INTERNO", "EXTERNO")</f>
        <v>INTERNO</v>
      </c>
      <c r="K1711" s="9" t="str">
        <f aca="false">Def_Instancias_Equipamentos!$D$657</f>
        <v>SI-04C2:DI-BPMRFFE</v>
      </c>
      <c r="L1711" s="4" t="str">
        <f aca="false">Def_Instancias_Equipamentos!$D$1259</f>
        <v>SI-04C2:DI-FMCFastADC</v>
      </c>
      <c r="M1711" s="10" t="s">
        <v>171</v>
      </c>
      <c r="N1711" s="11" t="s">
        <v>172</v>
      </c>
      <c r="O1711" s="9" t="str">
        <f aca="false">Def_Sistemas_Conectores_Cabos!$B$7</f>
        <v>SMA 50-ohm</v>
      </c>
      <c r="P1711" s="4" t="str">
        <f aca="false">Def_Sistemas_Conectores_Cabos!$B$7</f>
        <v>SMA 50-ohm</v>
      </c>
      <c r="Q1711" s="8" t="str">
        <f aca="false">K1711&amp;"/"&amp;M1711&amp;CHAR(10)&amp;L1711&amp;"/"&amp;N1711</f>
        <v>SI-04C2:DI-BPMRFFE/TI_OUT
SI-04C2:DI-FMCFastADC/IN3</v>
      </c>
      <c r="R1711" s="18" t="n">
        <v>2</v>
      </c>
      <c r="S1711" s="18" t="n">
        <v>2</v>
      </c>
      <c r="T1711" s="15" t="str">
        <f aca="false">Def_Sistemas_Conectores_Cabos!$C$9</f>
        <v>RG316</v>
      </c>
      <c r="U1711" s="11" t="s">
        <v>169</v>
      </c>
      <c r="V1711" s="13"/>
    </row>
    <row r="1712" customFormat="false" ht="15.75" hidden="true" customHeight="true" outlineLevel="0" collapsed="false">
      <c r="A1712" s="4" t="str">
        <f aca="false">Def_Sistemas_Conectores_Cabos!$A$22</f>
        <v>BPM de elétrons</v>
      </c>
      <c r="B1712" s="5" t="str">
        <f aca="false">Datas_Entregas!$A$3</f>
        <v>BTS/Anel</v>
      </c>
      <c r="C1712" s="6" t="n">
        <f aca="false" t="array" ref="C1712:C1712">INDEX(Datas_Entregas!$B$2:$B$100, MATCH(B1712, Datas_Entregas!$A$2:$A$100, 0), 1)</f>
        <v>43296</v>
      </c>
      <c r="D1712" s="5" t="str">
        <f aca="false">Def_Status_Montagem!$A$4</f>
        <v>Comprado / Esperando entrega</v>
      </c>
      <c r="E1712" s="4" t="str">
        <f aca="false">Def_Status_Montagem!$B$4</f>
        <v>Contratada (inclui etiqueta)</v>
      </c>
      <c r="F1712" s="7"/>
      <c r="G1712" s="8"/>
      <c r="H1712" s="7" t="str">
        <f aca="false" t="array" ref="H1712:H1712">INDEX(Def_Instancias_Equipamentos!$E$2:$E$4986, MATCH(K1712, Def_Instancias_Equipamentos!$D$2:$D$4986, 0), 1)</f>
        <v>IA-04RaBPM</v>
      </c>
      <c r="I1712" s="8" t="str">
        <f aca="false" t="array" ref="I1712:I1712">INDEX(Def_Instancias_Equipamentos!$E$2:$E$4986, MATCH(L1712, Def_Instancias_Equipamentos!$D$2:$D$4986, 0), 1)</f>
        <v>IA-04RaBPM</v>
      </c>
      <c r="J1712" s="8" t="str">
        <f aca="false">IF(H1712=I1712, "INTERNO", "EXTERNO")</f>
        <v>INTERNO</v>
      </c>
      <c r="K1712" s="9" t="str">
        <f aca="false">Def_Instancias_Equipamentos!$D$657</f>
        <v>SI-04C2:DI-BPMRFFE</v>
      </c>
      <c r="L1712" s="4" t="str">
        <f aca="false">Def_Instancias_Equipamentos!$D$1259</f>
        <v>SI-04C2:DI-FMCFastADC</v>
      </c>
      <c r="M1712" s="10" t="s">
        <v>173</v>
      </c>
      <c r="N1712" s="11" t="s">
        <v>174</v>
      </c>
      <c r="O1712" s="9" t="str">
        <f aca="false">Def_Sistemas_Conectores_Cabos!$B$7</f>
        <v>SMA 50-ohm</v>
      </c>
      <c r="P1712" s="4" t="str">
        <f aca="false">Def_Sistemas_Conectores_Cabos!$B$7</f>
        <v>SMA 50-ohm</v>
      </c>
      <c r="Q1712" s="8" t="str">
        <f aca="false">K1712&amp;"/"&amp;M1712&amp;CHAR(10)&amp;L1712&amp;"/"&amp;N1712</f>
        <v>SI-04C2:DI-BPMRFFE/BO_OUT
SI-04C2:DI-FMCFastADC/IN4</v>
      </c>
      <c r="R1712" s="18" t="n">
        <v>2</v>
      </c>
      <c r="S1712" s="18" t="n">
        <v>2</v>
      </c>
      <c r="T1712" s="15" t="str">
        <f aca="false">Def_Sistemas_Conectores_Cabos!$C$9</f>
        <v>RG316</v>
      </c>
      <c r="U1712" s="11" t="s">
        <v>169</v>
      </c>
      <c r="V1712" s="13"/>
    </row>
    <row r="1713" customFormat="false" ht="15.75" hidden="true" customHeight="true" outlineLevel="0" collapsed="false">
      <c r="A1713" s="4" t="str">
        <f aca="false">Def_Sistemas_Conectores_Cabos!$A$22</f>
        <v>BPM de elétrons</v>
      </c>
      <c r="B1713" s="5" t="str">
        <f aca="false">Datas_Entregas!$A$3</f>
        <v>BTS/Anel</v>
      </c>
      <c r="C1713" s="6" t="n">
        <f aca="false" t="array" ref="C1713:C1713">INDEX(Datas_Entregas!$B$2:$B$100, MATCH(B1713, Datas_Entregas!$A$2:$A$100, 0), 1)</f>
        <v>43296</v>
      </c>
      <c r="D1713" s="5" t="str">
        <f aca="false">Def_Status_Montagem!$A$4</f>
        <v>Comprado / Esperando entrega</v>
      </c>
      <c r="E1713" s="4" t="str">
        <f aca="false">Def_Status_Montagem!$B$4</f>
        <v>Contratada (inclui etiqueta)</v>
      </c>
      <c r="F1713" s="7"/>
      <c r="G1713" s="8"/>
      <c r="H1713" s="7" t="str">
        <f aca="false" t="array" ref="H1713:H1713">INDEX(Def_Instancias_Equipamentos!$E$2:$E$4986, MATCH(K1713, Def_Instancias_Equipamentos!$D$2:$D$4986, 0), 1)</f>
        <v>IA-04RaBPM</v>
      </c>
      <c r="I1713" s="8" t="str">
        <f aca="false" t="array" ref="I1713:I1713">INDEX(Def_Instancias_Equipamentos!$E$2:$E$4986, MATCH(L1713, Def_Instancias_Equipamentos!$D$2:$D$4986, 0), 1)</f>
        <v>IA-04RaBPM</v>
      </c>
      <c r="J1713" s="8" t="str">
        <f aca="false">IF(H1713=I1713, "INTERNO", "EXTERNO")</f>
        <v>INTERNO</v>
      </c>
      <c r="K1713" s="9" t="str">
        <f aca="false">Def_Instancias_Equipamentos!$D$657</f>
        <v>SI-04C2:DI-BPMRFFE</v>
      </c>
      <c r="L1713" s="4" t="str">
        <f aca="false">Def_Instancias_Equipamentos!$D$1259</f>
        <v>SI-04C2:DI-FMCFastADC</v>
      </c>
      <c r="M1713" s="10" t="s">
        <v>175</v>
      </c>
      <c r="N1713" s="11" t="s">
        <v>176</v>
      </c>
      <c r="O1713" s="9" t="str">
        <f aca="false">Def_Sistemas_Conectores_Cabos!$B$7</f>
        <v>SMA 50-ohm</v>
      </c>
      <c r="P1713" s="4" t="str">
        <f aca="false">Def_Sistemas_Conectores_Cabos!$B$26</f>
        <v>MMCX 50-ohm</v>
      </c>
      <c r="Q1713" s="8" t="str">
        <f aca="false">K1713&amp;"/"&amp;M1713&amp;CHAR(10)&amp;L1713&amp;"/"&amp;N1713</f>
        <v>SI-04C2:DI-BPMRFFE/SW_IN
SI-04C2:DI-FMCFastADC/TRIG</v>
      </c>
      <c r="R1713" s="18" t="n">
        <v>2</v>
      </c>
      <c r="S1713" s="18" t="n">
        <v>2</v>
      </c>
      <c r="T1713" s="15" t="str">
        <f aca="false">Def_Sistemas_Conectores_Cabos!$C$9</f>
        <v>RG316</v>
      </c>
      <c r="U1713" s="11" t="s">
        <v>169</v>
      </c>
      <c r="V1713" s="13"/>
    </row>
    <row r="1714" customFormat="false" ht="15.75" hidden="true" customHeight="true" outlineLevel="0" collapsed="false">
      <c r="A1714" s="4" t="str">
        <f aca="false">Def_Sistemas_Conectores_Cabos!$A$22</f>
        <v>BPM de elétrons</v>
      </c>
      <c r="B1714" s="5" t="str">
        <f aca="false">Datas_Entregas!$A$3</f>
        <v>BTS/Anel</v>
      </c>
      <c r="C1714" s="6" t="n">
        <f aca="false" t="array" ref="C1714:C1714">INDEX(Datas_Entregas!$B$2:$B$100, MATCH(B1714, Datas_Entregas!$A$2:$A$100, 0), 1)</f>
        <v>43296</v>
      </c>
      <c r="D1714" s="5" t="str">
        <f aca="false">Def_Status_Montagem!$A$4</f>
        <v>Comprado / Esperando entrega</v>
      </c>
      <c r="E1714" s="4" t="str">
        <f aca="false">Def_Status_Montagem!$B$4</f>
        <v>Contratada (inclui etiqueta)</v>
      </c>
      <c r="F1714" s="7"/>
      <c r="G1714" s="8"/>
      <c r="H1714" s="7" t="str">
        <f aca="false" t="array" ref="H1714:H1714">INDEX(Def_Instancias_Equipamentos!$E$2:$E$4986, MATCH(K1714, Def_Instancias_Equipamentos!$D$2:$D$4986, 0), 1)</f>
        <v>IA-04RaBPM</v>
      </c>
      <c r="I1714" s="8" t="str">
        <f aca="false" t="array" ref="I1714:I1714">INDEX(Def_Instancias_Equipamentos!$E$2:$E$4986, MATCH(L1714, Def_Instancias_Equipamentos!$D$2:$D$4986, 0), 1)</f>
        <v>IA-04RaBPM</v>
      </c>
      <c r="J1714" s="8" t="str">
        <f aca="false">IF(H1714=I1714, "INTERNO", "EXTERNO")</f>
        <v>INTERNO</v>
      </c>
      <c r="K1714" s="9" t="str">
        <f aca="false">Def_Instancias_Equipamentos!$D$658</f>
        <v>SI-04C3:DI-BPMRFFE-1</v>
      </c>
      <c r="L1714" s="4" t="str">
        <f aca="false">Def_Instancias_Equipamentos!$D$1260</f>
        <v>SI-04C3:DI-FMCFastADC-1</v>
      </c>
      <c r="M1714" s="10" t="s">
        <v>168</v>
      </c>
      <c r="N1714" s="11" t="s">
        <v>143</v>
      </c>
      <c r="O1714" s="9" t="str">
        <f aca="false">Def_Sistemas_Conectores_Cabos!$B$7</f>
        <v>SMA 50-ohm</v>
      </c>
      <c r="P1714" s="4" t="str">
        <f aca="false">Def_Sistemas_Conectores_Cabos!$B$7</f>
        <v>SMA 50-ohm</v>
      </c>
      <c r="Q1714" s="8" t="str">
        <f aca="false">K1714&amp;"/"&amp;M1714&amp;CHAR(10)&amp;L1714&amp;"/"&amp;N1714</f>
        <v>SI-04C3:DI-BPMRFFE-1/TO_OUT
SI-04C3:DI-FMCFastADC-1/IN1</v>
      </c>
      <c r="R1714" s="18" t="n">
        <v>2</v>
      </c>
      <c r="S1714" s="18" t="n">
        <v>2</v>
      </c>
      <c r="T1714" s="15" t="str">
        <f aca="false">Def_Sistemas_Conectores_Cabos!$C$9</f>
        <v>RG316</v>
      </c>
      <c r="U1714" s="11" t="s">
        <v>169</v>
      </c>
      <c r="V1714" s="13"/>
    </row>
    <row r="1715" customFormat="false" ht="15.75" hidden="true" customHeight="true" outlineLevel="0" collapsed="false">
      <c r="A1715" s="4" t="str">
        <f aca="false">Def_Sistemas_Conectores_Cabos!$A$22</f>
        <v>BPM de elétrons</v>
      </c>
      <c r="B1715" s="5" t="str">
        <f aca="false">Datas_Entregas!$A$3</f>
        <v>BTS/Anel</v>
      </c>
      <c r="C1715" s="6" t="n">
        <f aca="false" t="array" ref="C1715:C1715">INDEX(Datas_Entregas!$B$2:$B$100, MATCH(B1715, Datas_Entregas!$A$2:$A$100, 0), 1)</f>
        <v>43296</v>
      </c>
      <c r="D1715" s="5" t="str">
        <f aca="false">Def_Status_Montagem!$A$4</f>
        <v>Comprado / Esperando entrega</v>
      </c>
      <c r="E1715" s="4" t="str">
        <f aca="false">Def_Status_Montagem!$B$4</f>
        <v>Contratada (inclui etiqueta)</v>
      </c>
      <c r="F1715" s="7"/>
      <c r="G1715" s="8"/>
      <c r="H1715" s="7" t="str">
        <f aca="false" t="array" ref="H1715:H1715">INDEX(Def_Instancias_Equipamentos!$E$2:$E$4986, MATCH(K1715, Def_Instancias_Equipamentos!$D$2:$D$4986, 0), 1)</f>
        <v>IA-04RaBPM</v>
      </c>
      <c r="I1715" s="8" t="str">
        <f aca="false" t="array" ref="I1715:I1715">INDEX(Def_Instancias_Equipamentos!$E$2:$E$4986, MATCH(L1715, Def_Instancias_Equipamentos!$D$2:$D$4986, 0), 1)</f>
        <v>IA-04RaBPM</v>
      </c>
      <c r="J1715" s="8" t="str">
        <f aca="false">IF(H1715=I1715, "INTERNO", "EXTERNO")</f>
        <v>INTERNO</v>
      </c>
      <c r="K1715" s="9" t="str">
        <f aca="false">Def_Instancias_Equipamentos!$D$658</f>
        <v>SI-04C3:DI-BPMRFFE-1</v>
      </c>
      <c r="L1715" s="4" t="str">
        <f aca="false">Def_Instancias_Equipamentos!$D$1260</f>
        <v>SI-04C3:DI-FMCFastADC-1</v>
      </c>
      <c r="M1715" s="10" t="s">
        <v>170</v>
      </c>
      <c r="N1715" s="11" t="s">
        <v>145</v>
      </c>
      <c r="O1715" s="9" t="str">
        <f aca="false">Def_Sistemas_Conectores_Cabos!$B$7</f>
        <v>SMA 50-ohm</v>
      </c>
      <c r="P1715" s="4" t="str">
        <f aca="false">Def_Sistemas_Conectores_Cabos!$B$7</f>
        <v>SMA 50-ohm</v>
      </c>
      <c r="Q1715" s="8" t="str">
        <f aca="false">K1715&amp;"/"&amp;M1715&amp;CHAR(10)&amp;L1715&amp;"/"&amp;N1715</f>
        <v>SI-04C3:DI-BPMRFFE-1/BI_OUT
SI-04C3:DI-FMCFastADC-1/IN2</v>
      </c>
      <c r="R1715" s="18" t="n">
        <v>2</v>
      </c>
      <c r="S1715" s="18" t="n">
        <v>2</v>
      </c>
      <c r="T1715" s="15" t="str">
        <f aca="false">Def_Sistemas_Conectores_Cabos!$C$9</f>
        <v>RG316</v>
      </c>
      <c r="U1715" s="11" t="s">
        <v>169</v>
      </c>
      <c r="V1715" s="13"/>
    </row>
    <row r="1716" customFormat="false" ht="15.75" hidden="true" customHeight="true" outlineLevel="0" collapsed="false">
      <c r="A1716" s="4" t="str">
        <f aca="false">Def_Sistemas_Conectores_Cabos!$A$22</f>
        <v>BPM de elétrons</v>
      </c>
      <c r="B1716" s="5" t="str">
        <f aca="false">Datas_Entregas!$A$3</f>
        <v>BTS/Anel</v>
      </c>
      <c r="C1716" s="6" t="n">
        <f aca="false" t="array" ref="C1716:C1716">INDEX(Datas_Entregas!$B$2:$B$100, MATCH(B1716, Datas_Entregas!$A$2:$A$100, 0), 1)</f>
        <v>43296</v>
      </c>
      <c r="D1716" s="5" t="str">
        <f aca="false">Def_Status_Montagem!$A$4</f>
        <v>Comprado / Esperando entrega</v>
      </c>
      <c r="E1716" s="4" t="str">
        <f aca="false">Def_Status_Montagem!$B$4</f>
        <v>Contratada (inclui etiqueta)</v>
      </c>
      <c r="F1716" s="7"/>
      <c r="G1716" s="8"/>
      <c r="H1716" s="7" t="str">
        <f aca="false" t="array" ref="H1716:H1716">INDEX(Def_Instancias_Equipamentos!$E$2:$E$4986, MATCH(K1716, Def_Instancias_Equipamentos!$D$2:$D$4986, 0), 1)</f>
        <v>IA-04RaBPM</v>
      </c>
      <c r="I1716" s="8" t="str">
        <f aca="false" t="array" ref="I1716:I1716">INDEX(Def_Instancias_Equipamentos!$E$2:$E$4986, MATCH(L1716, Def_Instancias_Equipamentos!$D$2:$D$4986, 0), 1)</f>
        <v>IA-04RaBPM</v>
      </c>
      <c r="J1716" s="8" t="str">
        <f aca="false">IF(H1716=I1716, "INTERNO", "EXTERNO")</f>
        <v>INTERNO</v>
      </c>
      <c r="K1716" s="9" t="str">
        <f aca="false">Def_Instancias_Equipamentos!$D$658</f>
        <v>SI-04C3:DI-BPMRFFE-1</v>
      </c>
      <c r="L1716" s="4" t="str">
        <f aca="false">Def_Instancias_Equipamentos!$D$1260</f>
        <v>SI-04C3:DI-FMCFastADC-1</v>
      </c>
      <c r="M1716" s="10" t="s">
        <v>171</v>
      </c>
      <c r="N1716" s="11" t="s">
        <v>172</v>
      </c>
      <c r="O1716" s="9" t="str">
        <f aca="false">Def_Sistemas_Conectores_Cabos!$B$7</f>
        <v>SMA 50-ohm</v>
      </c>
      <c r="P1716" s="4" t="str">
        <f aca="false">Def_Sistemas_Conectores_Cabos!$B$7</f>
        <v>SMA 50-ohm</v>
      </c>
      <c r="Q1716" s="8" t="str">
        <f aca="false">K1716&amp;"/"&amp;M1716&amp;CHAR(10)&amp;L1716&amp;"/"&amp;N1716</f>
        <v>SI-04C3:DI-BPMRFFE-1/TI_OUT
SI-04C3:DI-FMCFastADC-1/IN3</v>
      </c>
      <c r="R1716" s="18" t="n">
        <v>2</v>
      </c>
      <c r="S1716" s="18" t="n">
        <v>2</v>
      </c>
      <c r="T1716" s="15" t="str">
        <f aca="false">Def_Sistemas_Conectores_Cabos!$C$9</f>
        <v>RG316</v>
      </c>
      <c r="U1716" s="11" t="s">
        <v>169</v>
      </c>
      <c r="V1716" s="13"/>
    </row>
    <row r="1717" customFormat="false" ht="15.75" hidden="true" customHeight="true" outlineLevel="0" collapsed="false">
      <c r="A1717" s="4" t="str">
        <f aca="false">Def_Sistemas_Conectores_Cabos!$A$22</f>
        <v>BPM de elétrons</v>
      </c>
      <c r="B1717" s="5" t="str">
        <f aca="false">Datas_Entregas!$A$3</f>
        <v>BTS/Anel</v>
      </c>
      <c r="C1717" s="6" t="n">
        <f aca="false" t="array" ref="C1717:C1717">INDEX(Datas_Entregas!$B$2:$B$100, MATCH(B1717, Datas_Entregas!$A$2:$A$100, 0), 1)</f>
        <v>43296</v>
      </c>
      <c r="D1717" s="5" t="str">
        <f aca="false">Def_Status_Montagem!$A$4</f>
        <v>Comprado / Esperando entrega</v>
      </c>
      <c r="E1717" s="4" t="str">
        <f aca="false">Def_Status_Montagem!$B$4</f>
        <v>Contratada (inclui etiqueta)</v>
      </c>
      <c r="F1717" s="7"/>
      <c r="G1717" s="8"/>
      <c r="H1717" s="7" t="str">
        <f aca="false" t="array" ref="H1717:H1717">INDEX(Def_Instancias_Equipamentos!$E$2:$E$4986, MATCH(K1717, Def_Instancias_Equipamentos!$D$2:$D$4986, 0), 1)</f>
        <v>IA-04RaBPM</v>
      </c>
      <c r="I1717" s="8" t="str">
        <f aca="false" t="array" ref="I1717:I1717">INDEX(Def_Instancias_Equipamentos!$E$2:$E$4986, MATCH(L1717, Def_Instancias_Equipamentos!$D$2:$D$4986, 0), 1)</f>
        <v>IA-04RaBPM</v>
      </c>
      <c r="J1717" s="8" t="str">
        <f aca="false">IF(H1717=I1717, "INTERNO", "EXTERNO")</f>
        <v>INTERNO</v>
      </c>
      <c r="K1717" s="9" t="str">
        <f aca="false">Def_Instancias_Equipamentos!$D$658</f>
        <v>SI-04C3:DI-BPMRFFE-1</v>
      </c>
      <c r="L1717" s="4" t="str">
        <f aca="false">Def_Instancias_Equipamentos!$D$1260</f>
        <v>SI-04C3:DI-FMCFastADC-1</v>
      </c>
      <c r="M1717" s="10" t="s">
        <v>173</v>
      </c>
      <c r="N1717" s="11" t="s">
        <v>174</v>
      </c>
      <c r="O1717" s="9" t="str">
        <f aca="false">Def_Sistemas_Conectores_Cabos!$B$7</f>
        <v>SMA 50-ohm</v>
      </c>
      <c r="P1717" s="4" t="str">
        <f aca="false">Def_Sistemas_Conectores_Cabos!$B$7</f>
        <v>SMA 50-ohm</v>
      </c>
      <c r="Q1717" s="8" t="str">
        <f aca="false">K1717&amp;"/"&amp;M1717&amp;CHAR(10)&amp;L1717&amp;"/"&amp;N1717</f>
        <v>SI-04C3:DI-BPMRFFE-1/BO_OUT
SI-04C3:DI-FMCFastADC-1/IN4</v>
      </c>
      <c r="R1717" s="18" t="n">
        <v>2</v>
      </c>
      <c r="S1717" s="18" t="n">
        <v>2</v>
      </c>
      <c r="T1717" s="15" t="str">
        <f aca="false">Def_Sistemas_Conectores_Cabos!$C$9</f>
        <v>RG316</v>
      </c>
      <c r="U1717" s="11" t="s">
        <v>169</v>
      </c>
      <c r="V1717" s="13"/>
    </row>
    <row r="1718" customFormat="false" ht="15.75" hidden="true" customHeight="true" outlineLevel="0" collapsed="false">
      <c r="A1718" s="4" t="str">
        <f aca="false">Def_Sistemas_Conectores_Cabos!$A$22</f>
        <v>BPM de elétrons</v>
      </c>
      <c r="B1718" s="5" t="str">
        <f aca="false">Datas_Entregas!$A$3</f>
        <v>BTS/Anel</v>
      </c>
      <c r="C1718" s="6" t="n">
        <f aca="false" t="array" ref="C1718:C1718">INDEX(Datas_Entregas!$B$2:$B$100, MATCH(B1718, Datas_Entregas!$A$2:$A$100, 0), 1)</f>
        <v>43296</v>
      </c>
      <c r="D1718" s="5" t="str">
        <f aca="false">Def_Status_Montagem!$A$4</f>
        <v>Comprado / Esperando entrega</v>
      </c>
      <c r="E1718" s="4" t="str">
        <f aca="false">Def_Status_Montagem!$B$4</f>
        <v>Contratada (inclui etiqueta)</v>
      </c>
      <c r="F1718" s="7"/>
      <c r="G1718" s="8"/>
      <c r="H1718" s="7" t="str">
        <f aca="false" t="array" ref="H1718:H1718">INDEX(Def_Instancias_Equipamentos!$E$2:$E$4986, MATCH(K1718, Def_Instancias_Equipamentos!$D$2:$D$4986, 0), 1)</f>
        <v>IA-04RaBPM</v>
      </c>
      <c r="I1718" s="8" t="str">
        <f aca="false" t="array" ref="I1718:I1718">INDEX(Def_Instancias_Equipamentos!$E$2:$E$4986, MATCH(L1718, Def_Instancias_Equipamentos!$D$2:$D$4986, 0), 1)</f>
        <v>IA-04RaBPM</v>
      </c>
      <c r="J1718" s="8" t="str">
        <f aca="false">IF(H1718=I1718, "INTERNO", "EXTERNO")</f>
        <v>INTERNO</v>
      </c>
      <c r="K1718" s="9" t="str">
        <f aca="false">Def_Instancias_Equipamentos!$D$658</f>
        <v>SI-04C3:DI-BPMRFFE-1</v>
      </c>
      <c r="L1718" s="4" t="str">
        <f aca="false">Def_Instancias_Equipamentos!$D$1260</f>
        <v>SI-04C3:DI-FMCFastADC-1</v>
      </c>
      <c r="M1718" s="10" t="s">
        <v>175</v>
      </c>
      <c r="N1718" s="11" t="s">
        <v>176</v>
      </c>
      <c r="O1718" s="9" t="str">
        <f aca="false">Def_Sistemas_Conectores_Cabos!$B$7</f>
        <v>SMA 50-ohm</v>
      </c>
      <c r="P1718" s="4" t="str">
        <f aca="false">Def_Sistemas_Conectores_Cabos!$B$26</f>
        <v>MMCX 50-ohm</v>
      </c>
      <c r="Q1718" s="8" t="str">
        <f aca="false">K1718&amp;"/"&amp;M1718&amp;CHAR(10)&amp;L1718&amp;"/"&amp;N1718</f>
        <v>SI-04C3:DI-BPMRFFE-1/SW_IN
SI-04C3:DI-FMCFastADC-1/TRIG</v>
      </c>
      <c r="R1718" s="18" t="n">
        <v>2</v>
      </c>
      <c r="S1718" s="18" t="n">
        <v>2</v>
      </c>
      <c r="T1718" s="15" t="str">
        <f aca="false">Def_Sistemas_Conectores_Cabos!$C$9</f>
        <v>RG316</v>
      </c>
      <c r="U1718" s="11" t="s">
        <v>169</v>
      </c>
      <c r="V1718" s="13"/>
    </row>
    <row r="1719" customFormat="false" ht="15.75" hidden="true" customHeight="true" outlineLevel="0" collapsed="false">
      <c r="A1719" s="4" t="str">
        <f aca="false">Def_Sistemas_Conectores_Cabos!$A$22</f>
        <v>BPM de elétrons</v>
      </c>
      <c r="B1719" s="5" t="str">
        <f aca="false">Datas_Entregas!$A$3</f>
        <v>BTS/Anel</v>
      </c>
      <c r="C1719" s="6" t="n">
        <f aca="false" t="array" ref="C1719:C1719">INDEX(Datas_Entregas!$B$2:$B$100, MATCH(B1719, Datas_Entregas!$A$2:$A$100, 0), 1)</f>
        <v>43296</v>
      </c>
      <c r="D1719" s="5" t="str">
        <f aca="false">Def_Status_Montagem!$A$4</f>
        <v>Comprado / Esperando entrega</v>
      </c>
      <c r="E1719" s="4" t="str">
        <f aca="false">Def_Status_Montagem!$B$4</f>
        <v>Contratada (inclui etiqueta)</v>
      </c>
      <c r="F1719" s="7"/>
      <c r="G1719" s="8"/>
      <c r="H1719" s="7" t="str">
        <f aca="false" t="array" ref="H1719:H1719">INDEX(Def_Instancias_Equipamentos!$E$2:$E$4986, MATCH(K1719, Def_Instancias_Equipamentos!$D$2:$D$4986, 0), 1)</f>
        <v>IA-04RaBPM</v>
      </c>
      <c r="I1719" s="8" t="str">
        <f aca="false" t="array" ref="I1719:I1719">INDEX(Def_Instancias_Equipamentos!$E$2:$E$4986, MATCH(L1719, Def_Instancias_Equipamentos!$D$2:$D$4986, 0), 1)</f>
        <v>IA-04RaBPM</v>
      </c>
      <c r="J1719" s="8" t="str">
        <f aca="false">IF(H1719=I1719, "INTERNO", "EXTERNO")</f>
        <v>INTERNO</v>
      </c>
      <c r="K1719" s="9" t="str">
        <f aca="false">Def_Instancias_Equipamentos!$D$659</f>
        <v>SI-04C3:DI-BPMRFFE-2</v>
      </c>
      <c r="L1719" s="4" t="str">
        <f aca="false">Def_Instancias_Equipamentos!$D$1261</f>
        <v>SI-04C3:DI-FMCFastADC-2</v>
      </c>
      <c r="M1719" s="10" t="s">
        <v>168</v>
      </c>
      <c r="N1719" s="11" t="s">
        <v>143</v>
      </c>
      <c r="O1719" s="9" t="str">
        <f aca="false">Def_Sistemas_Conectores_Cabos!$B$7</f>
        <v>SMA 50-ohm</v>
      </c>
      <c r="P1719" s="4" t="str">
        <f aca="false">Def_Sistemas_Conectores_Cabos!$B$7</f>
        <v>SMA 50-ohm</v>
      </c>
      <c r="Q1719" s="8" t="str">
        <f aca="false">K1719&amp;"/"&amp;M1719&amp;CHAR(10)&amp;L1719&amp;"/"&amp;N1719</f>
        <v>SI-04C3:DI-BPMRFFE-2/TO_OUT
SI-04C3:DI-FMCFastADC-2/IN1</v>
      </c>
      <c r="R1719" s="18" t="n">
        <v>2</v>
      </c>
      <c r="S1719" s="18" t="n">
        <v>2</v>
      </c>
      <c r="T1719" s="15" t="str">
        <f aca="false">Def_Sistemas_Conectores_Cabos!$C$9</f>
        <v>RG316</v>
      </c>
      <c r="U1719" s="11" t="s">
        <v>169</v>
      </c>
      <c r="V1719" s="13"/>
    </row>
    <row r="1720" customFormat="false" ht="15.75" hidden="true" customHeight="true" outlineLevel="0" collapsed="false">
      <c r="A1720" s="4" t="str">
        <f aca="false">Def_Sistemas_Conectores_Cabos!$A$22</f>
        <v>BPM de elétrons</v>
      </c>
      <c r="B1720" s="5" t="str">
        <f aca="false">Datas_Entregas!$A$3</f>
        <v>BTS/Anel</v>
      </c>
      <c r="C1720" s="6" t="n">
        <f aca="false" t="array" ref="C1720:C1720">INDEX(Datas_Entregas!$B$2:$B$100, MATCH(B1720, Datas_Entregas!$A$2:$A$100, 0), 1)</f>
        <v>43296</v>
      </c>
      <c r="D1720" s="5" t="str">
        <f aca="false">Def_Status_Montagem!$A$4</f>
        <v>Comprado / Esperando entrega</v>
      </c>
      <c r="E1720" s="4" t="str">
        <f aca="false">Def_Status_Montagem!$B$4</f>
        <v>Contratada (inclui etiqueta)</v>
      </c>
      <c r="F1720" s="7"/>
      <c r="G1720" s="8"/>
      <c r="H1720" s="7" t="str">
        <f aca="false" t="array" ref="H1720:H1720">INDEX(Def_Instancias_Equipamentos!$E$2:$E$4986, MATCH(K1720, Def_Instancias_Equipamentos!$D$2:$D$4986, 0), 1)</f>
        <v>IA-04RaBPM</v>
      </c>
      <c r="I1720" s="8" t="str">
        <f aca="false" t="array" ref="I1720:I1720">INDEX(Def_Instancias_Equipamentos!$E$2:$E$4986, MATCH(L1720, Def_Instancias_Equipamentos!$D$2:$D$4986, 0), 1)</f>
        <v>IA-04RaBPM</v>
      </c>
      <c r="J1720" s="8" t="str">
        <f aca="false">IF(H1720=I1720, "INTERNO", "EXTERNO")</f>
        <v>INTERNO</v>
      </c>
      <c r="K1720" s="9" t="str">
        <f aca="false">Def_Instancias_Equipamentos!$D$659</f>
        <v>SI-04C3:DI-BPMRFFE-2</v>
      </c>
      <c r="L1720" s="4" t="str">
        <f aca="false">Def_Instancias_Equipamentos!$D$1261</f>
        <v>SI-04C3:DI-FMCFastADC-2</v>
      </c>
      <c r="M1720" s="10" t="s">
        <v>170</v>
      </c>
      <c r="N1720" s="11" t="s">
        <v>145</v>
      </c>
      <c r="O1720" s="9" t="str">
        <f aca="false">Def_Sistemas_Conectores_Cabos!$B$7</f>
        <v>SMA 50-ohm</v>
      </c>
      <c r="P1720" s="4" t="str">
        <f aca="false">Def_Sistemas_Conectores_Cabos!$B$7</f>
        <v>SMA 50-ohm</v>
      </c>
      <c r="Q1720" s="8" t="str">
        <f aca="false">K1720&amp;"/"&amp;M1720&amp;CHAR(10)&amp;L1720&amp;"/"&amp;N1720</f>
        <v>SI-04C3:DI-BPMRFFE-2/BI_OUT
SI-04C3:DI-FMCFastADC-2/IN2</v>
      </c>
      <c r="R1720" s="18" t="n">
        <v>2</v>
      </c>
      <c r="S1720" s="18" t="n">
        <v>2</v>
      </c>
      <c r="T1720" s="15" t="str">
        <f aca="false">Def_Sistemas_Conectores_Cabos!$C$9</f>
        <v>RG316</v>
      </c>
      <c r="U1720" s="11" t="s">
        <v>169</v>
      </c>
      <c r="V1720" s="13"/>
    </row>
    <row r="1721" customFormat="false" ht="15.75" hidden="true" customHeight="true" outlineLevel="0" collapsed="false">
      <c r="A1721" s="4" t="str">
        <f aca="false">Def_Sistemas_Conectores_Cabos!$A$22</f>
        <v>BPM de elétrons</v>
      </c>
      <c r="B1721" s="5" t="str">
        <f aca="false">Datas_Entregas!$A$3</f>
        <v>BTS/Anel</v>
      </c>
      <c r="C1721" s="6" t="n">
        <f aca="false" t="array" ref="C1721:C1721">INDEX(Datas_Entregas!$B$2:$B$100, MATCH(B1721, Datas_Entregas!$A$2:$A$100, 0), 1)</f>
        <v>43296</v>
      </c>
      <c r="D1721" s="5" t="str">
        <f aca="false">Def_Status_Montagem!$A$4</f>
        <v>Comprado / Esperando entrega</v>
      </c>
      <c r="E1721" s="4" t="str">
        <f aca="false">Def_Status_Montagem!$B$4</f>
        <v>Contratada (inclui etiqueta)</v>
      </c>
      <c r="F1721" s="7"/>
      <c r="G1721" s="8"/>
      <c r="H1721" s="7" t="str">
        <f aca="false" t="array" ref="H1721:H1721">INDEX(Def_Instancias_Equipamentos!$E$2:$E$4986, MATCH(K1721, Def_Instancias_Equipamentos!$D$2:$D$4986, 0), 1)</f>
        <v>IA-04RaBPM</v>
      </c>
      <c r="I1721" s="8" t="str">
        <f aca="false" t="array" ref="I1721:I1721">INDEX(Def_Instancias_Equipamentos!$E$2:$E$4986, MATCH(L1721, Def_Instancias_Equipamentos!$D$2:$D$4986, 0), 1)</f>
        <v>IA-04RaBPM</v>
      </c>
      <c r="J1721" s="8" t="str">
        <f aca="false">IF(H1721=I1721, "INTERNO", "EXTERNO")</f>
        <v>INTERNO</v>
      </c>
      <c r="K1721" s="9" t="str">
        <f aca="false">Def_Instancias_Equipamentos!$D$659</f>
        <v>SI-04C3:DI-BPMRFFE-2</v>
      </c>
      <c r="L1721" s="4" t="str">
        <f aca="false">Def_Instancias_Equipamentos!$D$1261</f>
        <v>SI-04C3:DI-FMCFastADC-2</v>
      </c>
      <c r="M1721" s="10" t="s">
        <v>171</v>
      </c>
      <c r="N1721" s="11" t="s">
        <v>172</v>
      </c>
      <c r="O1721" s="9" t="str">
        <f aca="false">Def_Sistemas_Conectores_Cabos!$B$7</f>
        <v>SMA 50-ohm</v>
      </c>
      <c r="P1721" s="4" t="str">
        <f aca="false">Def_Sistemas_Conectores_Cabos!$B$7</f>
        <v>SMA 50-ohm</v>
      </c>
      <c r="Q1721" s="8" t="str">
        <f aca="false">K1721&amp;"/"&amp;M1721&amp;CHAR(10)&amp;L1721&amp;"/"&amp;N1721</f>
        <v>SI-04C3:DI-BPMRFFE-2/TI_OUT
SI-04C3:DI-FMCFastADC-2/IN3</v>
      </c>
      <c r="R1721" s="18" t="n">
        <v>2</v>
      </c>
      <c r="S1721" s="18" t="n">
        <v>2</v>
      </c>
      <c r="T1721" s="15" t="str">
        <f aca="false">Def_Sistemas_Conectores_Cabos!$C$9</f>
        <v>RG316</v>
      </c>
      <c r="U1721" s="11" t="s">
        <v>169</v>
      </c>
      <c r="V1721" s="13"/>
    </row>
    <row r="1722" customFormat="false" ht="15.75" hidden="true" customHeight="true" outlineLevel="0" collapsed="false">
      <c r="A1722" s="4" t="str">
        <f aca="false">Def_Sistemas_Conectores_Cabos!$A$22</f>
        <v>BPM de elétrons</v>
      </c>
      <c r="B1722" s="5" t="str">
        <f aca="false">Datas_Entregas!$A$3</f>
        <v>BTS/Anel</v>
      </c>
      <c r="C1722" s="6" t="n">
        <f aca="false" t="array" ref="C1722:C1722">INDEX(Datas_Entregas!$B$2:$B$100, MATCH(B1722, Datas_Entregas!$A$2:$A$100, 0), 1)</f>
        <v>43296</v>
      </c>
      <c r="D1722" s="5" t="str">
        <f aca="false">Def_Status_Montagem!$A$4</f>
        <v>Comprado / Esperando entrega</v>
      </c>
      <c r="E1722" s="4" t="str">
        <f aca="false">Def_Status_Montagem!$B$4</f>
        <v>Contratada (inclui etiqueta)</v>
      </c>
      <c r="F1722" s="7"/>
      <c r="G1722" s="8"/>
      <c r="H1722" s="7" t="str">
        <f aca="false" t="array" ref="H1722:H1722">INDEX(Def_Instancias_Equipamentos!$E$2:$E$4986, MATCH(K1722, Def_Instancias_Equipamentos!$D$2:$D$4986, 0), 1)</f>
        <v>IA-04RaBPM</v>
      </c>
      <c r="I1722" s="8" t="str">
        <f aca="false" t="array" ref="I1722:I1722">INDEX(Def_Instancias_Equipamentos!$E$2:$E$4986, MATCH(L1722, Def_Instancias_Equipamentos!$D$2:$D$4986, 0), 1)</f>
        <v>IA-04RaBPM</v>
      </c>
      <c r="J1722" s="8" t="str">
        <f aca="false">IF(H1722=I1722, "INTERNO", "EXTERNO")</f>
        <v>INTERNO</v>
      </c>
      <c r="K1722" s="9" t="str">
        <f aca="false">Def_Instancias_Equipamentos!$D$659</f>
        <v>SI-04C3:DI-BPMRFFE-2</v>
      </c>
      <c r="L1722" s="4" t="str">
        <f aca="false">Def_Instancias_Equipamentos!$D$1261</f>
        <v>SI-04C3:DI-FMCFastADC-2</v>
      </c>
      <c r="M1722" s="10" t="s">
        <v>173</v>
      </c>
      <c r="N1722" s="11" t="s">
        <v>174</v>
      </c>
      <c r="O1722" s="9" t="str">
        <f aca="false">Def_Sistemas_Conectores_Cabos!$B$7</f>
        <v>SMA 50-ohm</v>
      </c>
      <c r="P1722" s="4" t="str">
        <f aca="false">Def_Sistemas_Conectores_Cabos!$B$7</f>
        <v>SMA 50-ohm</v>
      </c>
      <c r="Q1722" s="8" t="str">
        <f aca="false">K1722&amp;"/"&amp;M1722&amp;CHAR(10)&amp;L1722&amp;"/"&amp;N1722</f>
        <v>SI-04C3:DI-BPMRFFE-2/BO_OUT
SI-04C3:DI-FMCFastADC-2/IN4</v>
      </c>
      <c r="R1722" s="18" t="n">
        <v>2</v>
      </c>
      <c r="S1722" s="18" t="n">
        <v>2</v>
      </c>
      <c r="T1722" s="15" t="str">
        <f aca="false">Def_Sistemas_Conectores_Cabos!$C$9</f>
        <v>RG316</v>
      </c>
      <c r="U1722" s="11" t="s">
        <v>169</v>
      </c>
      <c r="V1722" s="13"/>
    </row>
    <row r="1723" customFormat="false" ht="15.75" hidden="true" customHeight="true" outlineLevel="0" collapsed="false">
      <c r="A1723" s="4" t="str">
        <f aca="false">Def_Sistemas_Conectores_Cabos!$A$22</f>
        <v>BPM de elétrons</v>
      </c>
      <c r="B1723" s="5" t="str">
        <f aca="false">Datas_Entregas!$A$3</f>
        <v>BTS/Anel</v>
      </c>
      <c r="C1723" s="6" t="n">
        <f aca="false" t="array" ref="C1723:C1723">INDEX(Datas_Entregas!$B$2:$B$100, MATCH(B1723, Datas_Entregas!$A$2:$A$100, 0), 1)</f>
        <v>43296</v>
      </c>
      <c r="D1723" s="5" t="str">
        <f aca="false">Def_Status_Montagem!$A$4</f>
        <v>Comprado / Esperando entrega</v>
      </c>
      <c r="E1723" s="4" t="str">
        <f aca="false">Def_Status_Montagem!$B$4</f>
        <v>Contratada (inclui etiqueta)</v>
      </c>
      <c r="F1723" s="7"/>
      <c r="G1723" s="8"/>
      <c r="H1723" s="7" t="str">
        <f aca="false" t="array" ref="H1723:H1723">INDEX(Def_Instancias_Equipamentos!$E$2:$E$4986, MATCH(K1723, Def_Instancias_Equipamentos!$D$2:$D$4986, 0), 1)</f>
        <v>IA-04RaBPM</v>
      </c>
      <c r="I1723" s="8" t="str">
        <f aca="false" t="array" ref="I1723:I1723">INDEX(Def_Instancias_Equipamentos!$E$2:$E$4986, MATCH(L1723, Def_Instancias_Equipamentos!$D$2:$D$4986, 0), 1)</f>
        <v>IA-04RaBPM</v>
      </c>
      <c r="J1723" s="8" t="str">
        <f aca="false">IF(H1723=I1723, "INTERNO", "EXTERNO")</f>
        <v>INTERNO</v>
      </c>
      <c r="K1723" s="9" t="str">
        <f aca="false">Def_Instancias_Equipamentos!$D$659</f>
        <v>SI-04C3:DI-BPMRFFE-2</v>
      </c>
      <c r="L1723" s="4" t="str">
        <f aca="false">Def_Instancias_Equipamentos!$D$1261</f>
        <v>SI-04C3:DI-FMCFastADC-2</v>
      </c>
      <c r="M1723" s="10" t="s">
        <v>175</v>
      </c>
      <c r="N1723" s="11" t="s">
        <v>176</v>
      </c>
      <c r="O1723" s="9" t="str">
        <f aca="false">Def_Sistemas_Conectores_Cabos!$B$7</f>
        <v>SMA 50-ohm</v>
      </c>
      <c r="P1723" s="4" t="str">
        <f aca="false">Def_Sistemas_Conectores_Cabos!$B$26</f>
        <v>MMCX 50-ohm</v>
      </c>
      <c r="Q1723" s="8" t="str">
        <f aca="false">K1723&amp;"/"&amp;M1723&amp;CHAR(10)&amp;L1723&amp;"/"&amp;N1723</f>
        <v>SI-04C3:DI-BPMRFFE-2/SW_IN
SI-04C3:DI-FMCFastADC-2/TRIG</v>
      </c>
      <c r="R1723" s="18" t="n">
        <v>2</v>
      </c>
      <c r="S1723" s="18" t="n">
        <v>2</v>
      </c>
      <c r="T1723" s="15" t="str">
        <f aca="false">Def_Sistemas_Conectores_Cabos!$C$9</f>
        <v>RG316</v>
      </c>
      <c r="U1723" s="11" t="s">
        <v>169</v>
      </c>
      <c r="V1723" s="13"/>
    </row>
    <row r="1724" customFormat="false" ht="15.75" hidden="true" customHeight="true" outlineLevel="0" collapsed="false">
      <c r="A1724" s="4" t="str">
        <f aca="false">Def_Sistemas_Conectores_Cabos!$A$22</f>
        <v>BPM de elétrons</v>
      </c>
      <c r="B1724" s="5" t="str">
        <f aca="false">Datas_Entregas!$A$3</f>
        <v>BTS/Anel</v>
      </c>
      <c r="C1724" s="6" t="n">
        <f aca="false" t="array" ref="C1724:C1724">INDEX(Datas_Entregas!$B$2:$B$100, MATCH(B1724, Datas_Entregas!$A$2:$A$100, 0), 1)</f>
        <v>43296</v>
      </c>
      <c r="D1724" s="5" t="str">
        <f aca="false">Def_Status_Montagem!$A$4</f>
        <v>Comprado / Esperando entrega</v>
      </c>
      <c r="E1724" s="4" t="str">
        <f aca="false">Def_Status_Montagem!$B$4</f>
        <v>Contratada (inclui etiqueta)</v>
      </c>
      <c r="F1724" s="7"/>
      <c r="G1724" s="8"/>
      <c r="H1724" s="7" t="str">
        <f aca="false" t="array" ref="H1724:H1724">INDEX(Def_Instancias_Equipamentos!$E$2:$E$4986, MATCH(K1724, Def_Instancias_Equipamentos!$D$2:$D$4986, 0), 1)</f>
        <v>IA-04RaBPM</v>
      </c>
      <c r="I1724" s="8" t="str">
        <f aca="false" t="array" ref="I1724:I1724">INDEX(Def_Instancias_Equipamentos!$E$2:$E$4986, MATCH(L1724, Def_Instancias_Equipamentos!$D$2:$D$4986, 0), 1)</f>
        <v>IA-04RaBPM</v>
      </c>
      <c r="J1724" s="8" t="str">
        <f aca="false">IF(H1724=I1724, "INTERNO", "EXTERNO")</f>
        <v>INTERNO</v>
      </c>
      <c r="K1724" s="9" t="str">
        <f aca="false">Def_Instancias_Equipamentos!$D$660</f>
        <v>SI-04C4:DI-BPMRFFE</v>
      </c>
      <c r="L1724" s="4" t="str">
        <f aca="false">Def_Instancias_Equipamentos!$D$1262</f>
        <v>SI-04C4:DI-FMCFastADC</v>
      </c>
      <c r="M1724" s="10" t="s">
        <v>168</v>
      </c>
      <c r="N1724" s="11" t="s">
        <v>143</v>
      </c>
      <c r="O1724" s="9" t="str">
        <f aca="false">Def_Sistemas_Conectores_Cabos!$B$7</f>
        <v>SMA 50-ohm</v>
      </c>
      <c r="P1724" s="4" t="str">
        <f aca="false">Def_Sistemas_Conectores_Cabos!$B$7</f>
        <v>SMA 50-ohm</v>
      </c>
      <c r="Q1724" s="8" t="str">
        <f aca="false">K1724&amp;"/"&amp;M1724&amp;CHAR(10)&amp;L1724&amp;"/"&amp;N1724</f>
        <v>SI-04C4:DI-BPMRFFE/TO_OUT
SI-04C4:DI-FMCFastADC/IN1</v>
      </c>
      <c r="R1724" s="18" t="n">
        <v>2</v>
      </c>
      <c r="S1724" s="18" t="n">
        <v>2</v>
      </c>
      <c r="T1724" s="15" t="str">
        <f aca="false">Def_Sistemas_Conectores_Cabos!$C$9</f>
        <v>RG316</v>
      </c>
      <c r="U1724" s="11" t="s">
        <v>169</v>
      </c>
      <c r="V1724" s="13"/>
    </row>
    <row r="1725" customFormat="false" ht="15.75" hidden="true" customHeight="true" outlineLevel="0" collapsed="false">
      <c r="A1725" s="4" t="str">
        <f aca="false">Def_Sistemas_Conectores_Cabos!$A$22</f>
        <v>BPM de elétrons</v>
      </c>
      <c r="B1725" s="5" t="str">
        <f aca="false">Datas_Entregas!$A$3</f>
        <v>BTS/Anel</v>
      </c>
      <c r="C1725" s="6" t="n">
        <f aca="false" t="array" ref="C1725:C1725">INDEX(Datas_Entregas!$B$2:$B$100, MATCH(B1725, Datas_Entregas!$A$2:$A$100, 0), 1)</f>
        <v>43296</v>
      </c>
      <c r="D1725" s="5" t="str">
        <f aca="false">Def_Status_Montagem!$A$4</f>
        <v>Comprado / Esperando entrega</v>
      </c>
      <c r="E1725" s="4" t="str">
        <f aca="false">Def_Status_Montagem!$B$4</f>
        <v>Contratada (inclui etiqueta)</v>
      </c>
      <c r="F1725" s="7"/>
      <c r="G1725" s="8"/>
      <c r="H1725" s="7" t="str">
        <f aca="false" t="array" ref="H1725:H1725">INDEX(Def_Instancias_Equipamentos!$E$2:$E$4986, MATCH(K1725, Def_Instancias_Equipamentos!$D$2:$D$4986, 0), 1)</f>
        <v>IA-04RaBPM</v>
      </c>
      <c r="I1725" s="8" t="str">
        <f aca="false" t="array" ref="I1725:I1725">INDEX(Def_Instancias_Equipamentos!$E$2:$E$4986, MATCH(L1725, Def_Instancias_Equipamentos!$D$2:$D$4986, 0), 1)</f>
        <v>IA-04RaBPM</v>
      </c>
      <c r="J1725" s="8" t="str">
        <f aca="false">IF(H1725=I1725, "INTERNO", "EXTERNO")</f>
        <v>INTERNO</v>
      </c>
      <c r="K1725" s="9" t="str">
        <f aca="false">Def_Instancias_Equipamentos!$D$660</f>
        <v>SI-04C4:DI-BPMRFFE</v>
      </c>
      <c r="L1725" s="4" t="str">
        <f aca="false">Def_Instancias_Equipamentos!$D$1262</f>
        <v>SI-04C4:DI-FMCFastADC</v>
      </c>
      <c r="M1725" s="10" t="s">
        <v>170</v>
      </c>
      <c r="N1725" s="11" t="s">
        <v>145</v>
      </c>
      <c r="O1725" s="9" t="str">
        <f aca="false">Def_Sistemas_Conectores_Cabos!$B$7</f>
        <v>SMA 50-ohm</v>
      </c>
      <c r="P1725" s="4" t="str">
        <f aca="false">Def_Sistemas_Conectores_Cabos!$B$7</f>
        <v>SMA 50-ohm</v>
      </c>
      <c r="Q1725" s="8" t="str">
        <f aca="false">K1725&amp;"/"&amp;M1725&amp;CHAR(10)&amp;L1725&amp;"/"&amp;N1725</f>
        <v>SI-04C4:DI-BPMRFFE/BI_OUT
SI-04C4:DI-FMCFastADC/IN2</v>
      </c>
      <c r="R1725" s="18" t="n">
        <v>2</v>
      </c>
      <c r="S1725" s="18" t="n">
        <v>2</v>
      </c>
      <c r="T1725" s="15" t="str">
        <f aca="false">Def_Sistemas_Conectores_Cabos!$C$9</f>
        <v>RG316</v>
      </c>
      <c r="U1725" s="11" t="s">
        <v>169</v>
      </c>
      <c r="V1725" s="13"/>
    </row>
    <row r="1726" customFormat="false" ht="15.75" hidden="true" customHeight="true" outlineLevel="0" collapsed="false">
      <c r="A1726" s="4" t="str">
        <f aca="false">Def_Sistemas_Conectores_Cabos!$A$22</f>
        <v>BPM de elétrons</v>
      </c>
      <c r="B1726" s="5" t="str">
        <f aca="false">Datas_Entregas!$A$3</f>
        <v>BTS/Anel</v>
      </c>
      <c r="C1726" s="6" t="n">
        <f aca="false" t="array" ref="C1726:C1726">INDEX(Datas_Entregas!$B$2:$B$100, MATCH(B1726, Datas_Entregas!$A$2:$A$100, 0), 1)</f>
        <v>43296</v>
      </c>
      <c r="D1726" s="5" t="str">
        <f aca="false">Def_Status_Montagem!$A$4</f>
        <v>Comprado / Esperando entrega</v>
      </c>
      <c r="E1726" s="4" t="str">
        <f aca="false">Def_Status_Montagem!$B$4</f>
        <v>Contratada (inclui etiqueta)</v>
      </c>
      <c r="F1726" s="7"/>
      <c r="G1726" s="8"/>
      <c r="H1726" s="7" t="str">
        <f aca="false" t="array" ref="H1726:H1726">INDEX(Def_Instancias_Equipamentos!$E$2:$E$4986, MATCH(K1726, Def_Instancias_Equipamentos!$D$2:$D$4986, 0), 1)</f>
        <v>IA-04RaBPM</v>
      </c>
      <c r="I1726" s="8" t="str">
        <f aca="false" t="array" ref="I1726:I1726">INDEX(Def_Instancias_Equipamentos!$E$2:$E$4986, MATCH(L1726, Def_Instancias_Equipamentos!$D$2:$D$4986, 0), 1)</f>
        <v>IA-04RaBPM</v>
      </c>
      <c r="J1726" s="8" t="str">
        <f aca="false">IF(H1726=I1726, "INTERNO", "EXTERNO")</f>
        <v>INTERNO</v>
      </c>
      <c r="K1726" s="9" t="str">
        <f aca="false">Def_Instancias_Equipamentos!$D$660</f>
        <v>SI-04C4:DI-BPMRFFE</v>
      </c>
      <c r="L1726" s="4" t="str">
        <f aca="false">Def_Instancias_Equipamentos!$D$1262</f>
        <v>SI-04C4:DI-FMCFastADC</v>
      </c>
      <c r="M1726" s="10" t="s">
        <v>171</v>
      </c>
      <c r="N1726" s="11" t="s">
        <v>172</v>
      </c>
      <c r="O1726" s="9" t="str">
        <f aca="false">Def_Sistemas_Conectores_Cabos!$B$7</f>
        <v>SMA 50-ohm</v>
      </c>
      <c r="P1726" s="4" t="str">
        <f aca="false">Def_Sistemas_Conectores_Cabos!$B$7</f>
        <v>SMA 50-ohm</v>
      </c>
      <c r="Q1726" s="8" t="str">
        <f aca="false">K1726&amp;"/"&amp;M1726&amp;CHAR(10)&amp;L1726&amp;"/"&amp;N1726</f>
        <v>SI-04C4:DI-BPMRFFE/TI_OUT
SI-04C4:DI-FMCFastADC/IN3</v>
      </c>
      <c r="R1726" s="18" t="n">
        <v>2</v>
      </c>
      <c r="S1726" s="18" t="n">
        <v>2</v>
      </c>
      <c r="T1726" s="15" t="str">
        <f aca="false">Def_Sistemas_Conectores_Cabos!$C$9</f>
        <v>RG316</v>
      </c>
      <c r="U1726" s="11" t="s">
        <v>169</v>
      </c>
      <c r="V1726" s="13"/>
    </row>
    <row r="1727" customFormat="false" ht="15.75" hidden="true" customHeight="true" outlineLevel="0" collapsed="false">
      <c r="A1727" s="4" t="str">
        <f aca="false">Def_Sistemas_Conectores_Cabos!$A$22</f>
        <v>BPM de elétrons</v>
      </c>
      <c r="B1727" s="5" t="str">
        <f aca="false">Datas_Entregas!$A$3</f>
        <v>BTS/Anel</v>
      </c>
      <c r="C1727" s="6" t="n">
        <f aca="false" t="array" ref="C1727:C1727">INDEX(Datas_Entregas!$B$2:$B$100, MATCH(B1727, Datas_Entregas!$A$2:$A$100, 0), 1)</f>
        <v>43296</v>
      </c>
      <c r="D1727" s="5" t="str">
        <f aca="false">Def_Status_Montagem!$A$4</f>
        <v>Comprado / Esperando entrega</v>
      </c>
      <c r="E1727" s="4" t="str">
        <f aca="false">Def_Status_Montagem!$B$4</f>
        <v>Contratada (inclui etiqueta)</v>
      </c>
      <c r="F1727" s="7"/>
      <c r="G1727" s="8"/>
      <c r="H1727" s="7" t="str">
        <f aca="false" t="array" ref="H1727:H1727">INDEX(Def_Instancias_Equipamentos!$E$2:$E$4986, MATCH(K1727, Def_Instancias_Equipamentos!$D$2:$D$4986, 0), 1)</f>
        <v>IA-04RaBPM</v>
      </c>
      <c r="I1727" s="8" t="str">
        <f aca="false" t="array" ref="I1727:I1727">INDEX(Def_Instancias_Equipamentos!$E$2:$E$4986, MATCH(L1727, Def_Instancias_Equipamentos!$D$2:$D$4986, 0), 1)</f>
        <v>IA-04RaBPM</v>
      </c>
      <c r="J1727" s="8" t="str">
        <f aca="false">IF(H1727=I1727, "INTERNO", "EXTERNO")</f>
        <v>INTERNO</v>
      </c>
      <c r="K1727" s="9" t="str">
        <f aca="false">Def_Instancias_Equipamentos!$D$660</f>
        <v>SI-04C4:DI-BPMRFFE</v>
      </c>
      <c r="L1727" s="4" t="str">
        <f aca="false">Def_Instancias_Equipamentos!$D$1262</f>
        <v>SI-04C4:DI-FMCFastADC</v>
      </c>
      <c r="M1727" s="10" t="s">
        <v>173</v>
      </c>
      <c r="N1727" s="11" t="s">
        <v>174</v>
      </c>
      <c r="O1727" s="9" t="str">
        <f aca="false">Def_Sistemas_Conectores_Cabos!$B$7</f>
        <v>SMA 50-ohm</v>
      </c>
      <c r="P1727" s="4" t="str">
        <f aca="false">Def_Sistemas_Conectores_Cabos!$B$7</f>
        <v>SMA 50-ohm</v>
      </c>
      <c r="Q1727" s="8" t="str">
        <f aca="false">K1727&amp;"/"&amp;M1727&amp;CHAR(10)&amp;L1727&amp;"/"&amp;N1727</f>
        <v>SI-04C4:DI-BPMRFFE/BO_OUT
SI-04C4:DI-FMCFastADC/IN4</v>
      </c>
      <c r="R1727" s="18" t="n">
        <v>2</v>
      </c>
      <c r="S1727" s="18" t="n">
        <v>2</v>
      </c>
      <c r="T1727" s="15" t="str">
        <f aca="false">Def_Sistemas_Conectores_Cabos!$C$9</f>
        <v>RG316</v>
      </c>
      <c r="U1727" s="11" t="s">
        <v>169</v>
      </c>
      <c r="V1727" s="13"/>
    </row>
    <row r="1728" customFormat="false" ht="15.75" hidden="true" customHeight="true" outlineLevel="0" collapsed="false">
      <c r="A1728" s="4" t="str">
        <f aca="false">Def_Sistemas_Conectores_Cabos!$A$22</f>
        <v>BPM de elétrons</v>
      </c>
      <c r="B1728" s="5" t="str">
        <f aca="false">Datas_Entregas!$A$3</f>
        <v>BTS/Anel</v>
      </c>
      <c r="C1728" s="6" t="n">
        <f aca="false" t="array" ref="C1728:C1728">INDEX(Datas_Entregas!$B$2:$B$100, MATCH(B1728, Datas_Entregas!$A$2:$A$100, 0), 1)</f>
        <v>43296</v>
      </c>
      <c r="D1728" s="5" t="str">
        <f aca="false">Def_Status_Montagem!$A$4</f>
        <v>Comprado / Esperando entrega</v>
      </c>
      <c r="E1728" s="4" t="str">
        <f aca="false">Def_Status_Montagem!$B$4</f>
        <v>Contratada (inclui etiqueta)</v>
      </c>
      <c r="F1728" s="7"/>
      <c r="G1728" s="8"/>
      <c r="H1728" s="7" t="str">
        <f aca="false" t="array" ref="H1728:H1728">INDEX(Def_Instancias_Equipamentos!$E$2:$E$4986, MATCH(K1728, Def_Instancias_Equipamentos!$D$2:$D$4986, 0), 1)</f>
        <v>IA-04RaBPM</v>
      </c>
      <c r="I1728" s="8" t="str">
        <f aca="false" t="array" ref="I1728:I1728">INDEX(Def_Instancias_Equipamentos!$E$2:$E$4986, MATCH(L1728, Def_Instancias_Equipamentos!$D$2:$D$4986, 0), 1)</f>
        <v>IA-04RaBPM</v>
      </c>
      <c r="J1728" s="8" t="str">
        <f aca="false">IF(H1728=I1728, "INTERNO", "EXTERNO")</f>
        <v>INTERNO</v>
      </c>
      <c r="K1728" s="9" t="str">
        <f aca="false">Def_Instancias_Equipamentos!$D$660</f>
        <v>SI-04C4:DI-BPMRFFE</v>
      </c>
      <c r="L1728" s="4" t="str">
        <f aca="false">Def_Instancias_Equipamentos!$D$1262</f>
        <v>SI-04C4:DI-FMCFastADC</v>
      </c>
      <c r="M1728" s="10" t="s">
        <v>175</v>
      </c>
      <c r="N1728" s="11" t="s">
        <v>176</v>
      </c>
      <c r="O1728" s="9" t="str">
        <f aca="false">Def_Sistemas_Conectores_Cabos!$B$7</f>
        <v>SMA 50-ohm</v>
      </c>
      <c r="P1728" s="4" t="str">
        <f aca="false">Def_Sistemas_Conectores_Cabos!$B$26</f>
        <v>MMCX 50-ohm</v>
      </c>
      <c r="Q1728" s="8" t="str">
        <f aca="false">K1728&amp;"/"&amp;M1728&amp;CHAR(10)&amp;L1728&amp;"/"&amp;N1728</f>
        <v>SI-04C4:DI-BPMRFFE/SW_IN
SI-04C4:DI-FMCFastADC/TRIG</v>
      </c>
      <c r="R1728" s="18" t="n">
        <v>2</v>
      </c>
      <c r="S1728" s="18" t="n">
        <v>2</v>
      </c>
      <c r="T1728" s="15" t="str">
        <f aca="false">Def_Sistemas_Conectores_Cabos!$C$9</f>
        <v>RG316</v>
      </c>
      <c r="U1728" s="11" t="s">
        <v>169</v>
      </c>
      <c r="V1728" s="13"/>
    </row>
    <row r="1729" customFormat="false" ht="15.75" hidden="true" customHeight="true" outlineLevel="0" collapsed="false">
      <c r="A1729" s="4" t="str">
        <f aca="false">Def_Sistemas_Conectores_Cabos!$A$22</f>
        <v>BPM de elétrons</v>
      </c>
      <c r="B1729" s="5" t="str">
        <f aca="false">Datas_Entregas!$A$3</f>
        <v>BTS/Anel</v>
      </c>
      <c r="C1729" s="6" t="n">
        <f aca="false" t="array" ref="C1729:C1729">INDEX(Datas_Entregas!$B$2:$B$100, MATCH(B1729, Datas_Entregas!$A$2:$A$100, 0), 1)</f>
        <v>43296</v>
      </c>
      <c r="D1729" s="5" t="str">
        <f aca="false">Def_Status_Montagem!$A$4</f>
        <v>Comprado / Esperando entrega</v>
      </c>
      <c r="E1729" s="4" t="str">
        <f aca="false">Def_Status_Montagem!$B$4</f>
        <v>Contratada (inclui etiqueta)</v>
      </c>
      <c r="F1729" s="7"/>
      <c r="G1729" s="8"/>
      <c r="H1729" s="7" t="str">
        <f aca="false" t="array" ref="H1729:H1729">INDEX(Def_Instancias_Equipamentos!$E$2:$E$4986, MATCH(K1729, Def_Instancias_Equipamentos!$D$2:$D$4986, 0), 1)</f>
        <v>IA-04RaBPM</v>
      </c>
      <c r="I1729" s="8" t="str">
        <f aca="false" t="array" ref="I1729:I1729">INDEX(Def_Instancias_Equipamentos!$E$2:$E$4986, MATCH(L1729, Def_Instancias_Equipamentos!$D$2:$D$4986, 0), 1)</f>
        <v>IA-04RaBPM</v>
      </c>
      <c r="J1729" s="8" t="str">
        <f aca="false">IF(H1729=I1729, "INTERNO", "EXTERNO")</f>
        <v>INTERNO</v>
      </c>
      <c r="K1729" s="9" t="str">
        <f aca="false">Def_Instancias_Equipamentos!$D$661</f>
        <v>SI-04M1:DI-BPMRFFE</v>
      </c>
      <c r="L1729" s="4" t="str">
        <f aca="false">Def_Instancias_Equipamentos!$D$1263</f>
        <v>SI-04M1:DI-FMCFastADC</v>
      </c>
      <c r="M1729" s="10" t="s">
        <v>168</v>
      </c>
      <c r="N1729" s="11" t="s">
        <v>143</v>
      </c>
      <c r="O1729" s="9" t="str">
        <f aca="false">Def_Sistemas_Conectores_Cabos!$B$7</f>
        <v>SMA 50-ohm</v>
      </c>
      <c r="P1729" s="4" t="str">
        <f aca="false">Def_Sistemas_Conectores_Cabos!$B$7</f>
        <v>SMA 50-ohm</v>
      </c>
      <c r="Q1729" s="8" t="str">
        <f aca="false">K1729&amp;"/"&amp;M1729&amp;CHAR(10)&amp;L1729&amp;"/"&amp;N1729</f>
        <v>SI-04M1:DI-BPMRFFE/TO_OUT
SI-04M1:DI-FMCFastADC/IN1</v>
      </c>
      <c r="R1729" s="18" t="n">
        <v>2</v>
      </c>
      <c r="S1729" s="18" t="n">
        <v>2</v>
      </c>
      <c r="T1729" s="15" t="str">
        <f aca="false">Def_Sistemas_Conectores_Cabos!$C$9</f>
        <v>RG316</v>
      </c>
      <c r="U1729" s="11" t="s">
        <v>169</v>
      </c>
      <c r="V1729" s="13"/>
    </row>
    <row r="1730" customFormat="false" ht="15.75" hidden="true" customHeight="true" outlineLevel="0" collapsed="false">
      <c r="A1730" s="4" t="str">
        <f aca="false">Def_Sistemas_Conectores_Cabos!$A$22</f>
        <v>BPM de elétrons</v>
      </c>
      <c r="B1730" s="5" t="str">
        <f aca="false">Datas_Entregas!$A$3</f>
        <v>BTS/Anel</v>
      </c>
      <c r="C1730" s="6" t="n">
        <f aca="false" t="array" ref="C1730:C1730">INDEX(Datas_Entregas!$B$2:$B$100, MATCH(B1730, Datas_Entregas!$A$2:$A$100, 0), 1)</f>
        <v>43296</v>
      </c>
      <c r="D1730" s="5" t="str">
        <f aca="false">Def_Status_Montagem!$A$4</f>
        <v>Comprado / Esperando entrega</v>
      </c>
      <c r="E1730" s="4" t="str">
        <f aca="false">Def_Status_Montagem!$B$4</f>
        <v>Contratada (inclui etiqueta)</v>
      </c>
      <c r="F1730" s="7"/>
      <c r="G1730" s="8"/>
      <c r="H1730" s="7" t="str">
        <f aca="false" t="array" ref="H1730:H1730">INDEX(Def_Instancias_Equipamentos!$E$2:$E$4986, MATCH(K1730, Def_Instancias_Equipamentos!$D$2:$D$4986, 0), 1)</f>
        <v>IA-04RaBPM</v>
      </c>
      <c r="I1730" s="8" t="str">
        <f aca="false" t="array" ref="I1730:I1730">INDEX(Def_Instancias_Equipamentos!$E$2:$E$4986, MATCH(L1730, Def_Instancias_Equipamentos!$D$2:$D$4986, 0), 1)</f>
        <v>IA-04RaBPM</v>
      </c>
      <c r="J1730" s="8" t="str">
        <f aca="false">IF(H1730=I1730, "INTERNO", "EXTERNO")</f>
        <v>INTERNO</v>
      </c>
      <c r="K1730" s="9" t="str">
        <f aca="false">Def_Instancias_Equipamentos!$D$661</f>
        <v>SI-04M1:DI-BPMRFFE</v>
      </c>
      <c r="L1730" s="4" t="str">
        <f aca="false">Def_Instancias_Equipamentos!$D$1263</f>
        <v>SI-04M1:DI-FMCFastADC</v>
      </c>
      <c r="M1730" s="10" t="s">
        <v>170</v>
      </c>
      <c r="N1730" s="11" t="s">
        <v>145</v>
      </c>
      <c r="O1730" s="9" t="str">
        <f aca="false">Def_Sistemas_Conectores_Cabos!$B$7</f>
        <v>SMA 50-ohm</v>
      </c>
      <c r="P1730" s="4" t="str">
        <f aca="false">Def_Sistemas_Conectores_Cabos!$B$7</f>
        <v>SMA 50-ohm</v>
      </c>
      <c r="Q1730" s="8" t="str">
        <f aca="false">K1730&amp;"/"&amp;M1730&amp;CHAR(10)&amp;L1730&amp;"/"&amp;N1730</f>
        <v>SI-04M1:DI-BPMRFFE/BI_OUT
SI-04M1:DI-FMCFastADC/IN2</v>
      </c>
      <c r="R1730" s="18" t="n">
        <v>2</v>
      </c>
      <c r="S1730" s="18" t="n">
        <v>2</v>
      </c>
      <c r="T1730" s="15" t="str">
        <f aca="false">Def_Sistemas_Conectores_Cabos!$C$9</f>
        <v>RG316</v>
      </c>
      <c r="U1730" s="11" t="s">
        <v>169</v>
      </c>
      <c r="V1730" s="13"/>
    </row>
    <row r="1731" customFormat="false" ht="15.75" hidden="true" customHeight="true" outlineLevel="0" collapsed="false">
      <c r="A1731" s="4" t="str">
        <f aca="false">Def_Sistemas_Conectores_Cabos!$A$22</f>
        <v>BPM de elétrons</v>
      </c>
      <c r="B1731" s="5" t="str">
        <f aca="false">Datas_Entregas!$A$3</f>
        <v>BTS/Anel</v>
      </c>
      <c r="C1731" s="6" t="n">
        <f aca="false" t="array" ref="C1731:C1731">INDEX(Datas_Entregas!$B$2:$B$100, MATCH(B1731, Datas_Entregas!$A$2:$A$100, 0), 1)</f>
        <v>43296</v>
      </c>
      <c r="D1731" s="5" t="str">
        <f aca="false">Def_Status_Montagem!$A$4</f>
        <v>Comprado / Esperando entrega</v>
      </c>
      <c r="E1731" s="4" t="str">
        <f aca="false">Def_Status_Montagem!$B$4</f>
        <v>Contratada (inclui etiqueta)</v>
      </c>
      <c r="F1731" s="7"/>
      <c r="G1731" s="8"/>
      <c r="H1731" s="7" t="str">
        <f aca="false" t="array" ref="H1731:H1731">INDEX(Def_Instancias_Equipamentos!$E$2:$E$4986, MATCH(K1731, Def_Instancias_Equipamentos!$D$2:$D$4986, 0), 1)</f>
        <v>IA-04RaBPM</v>
      </c>
      <c r="I1731" s="8" t="str">
        <f aca="false" t="array" ref="I1731:I1731">INDEX(Def_Instancias_Equipamentos!$E$2:$E$4986, MATCH(L1731, Def_Instancias_Equipamentos!$D$2:$D$4986, 0), 1)</f>
        <v>IA-04RaBPM</v>
      </c>
      <c r="J1731" s="8" t="str">
        <f aca="false">IF(H1731=I1731, "INTERNO", "EXTERNO")</f>
        <v>INTERNO</v>
      </c>
      <c r="K1731" s="9" t="str">
        <f aca="false">Def_Instancias_Equipamentos!$D$661</f>
        <v>SI-04M1:DI-BPMRFFE</v>
      </c>
      <c r="L1731" s="4" t="str">
        <f aca="false">Def_Instancias_Equipamentos!$D$1263</f>
        <v>SI-04M1:DI-FMCFastADC</v>
      </c>
      <c r="M1731" s="10" t="s">
        <v>171</v>
      </c>
      <c r="N1731" s="11" t="s">
        <v>172</v>
      </c>
      <c r="O1731" s="9" t="str">
        <f aca="false">Def_Sistemas_Conectores_Cabos!$B$7</f>
        <v>SMA 50-ohm</v>
      </c>
      <c r="P1731" s="4" t="str">
        <f aca="false">Def_Sistemas_Conectores_Cabos!$B$7</f>
        <v>SMA 50-ohm</v>
      </c>
      <c r="Q1731" s="8" t="str">
        <f aca="false">K1731&amp;"/"&amp;M1731&amp;CHAR(10)&amp;L1731&amp;"/"&amp;N1731</f>
        <v>SI-04M1:DI-BPMRFFE/TI_OUT
SI-04M1:DI-FMCFastADC/IN3</v>
      </c>
      <c r="R1731" s="18" t="n">
        <v>2</v>
      </c>
      <c r="S1731" s="18" t="n">
        <v>2</v>
      </c>
      <c r="T1731" s="15" t="str">
        <f aca="false">Def_Sistemas_Conectores_Cabos!$C$9</f>
        <v>RG316</v>
      </c>
      <c r="U1731" s="11" t="s">
        <v>169</v>
      </c>
      <c r="V1731" s="13"/>
    </row>
    <row r="1732" customFormat="false" ht="15.75" hidden="true" customHeight="true" outlineLevel="0" collapsed="false">
      <c r="A1732" s="4" t="str">
        <f aca="false">Def_Sistemas_Conectores_Cabos!$A$22</f>
        <v>BPM de elétrons</v>
      </c>
      <c r="B1732" s="5" t="str">
        <f aca="false">Datas_Entregas!$A$3</f>
        <v>BTS/Anel</v>
      </c>
      <c r="C1732" s="6" t="n">
        <f aca="false" t="array" ref="C1732:C1732">INDEX(Datas_Entregas!$B$2:$B$100, MATCH(B1732, Datas_Entregas!$A$2:$A$100, 0), 1)</f>
        <v>43296</v>
      </c>
      <c r="D1732" s="5" t="str">
        <f aca="false">Def_Status_Montagem!$A$4</f>
        <v>Comprado / Esperando entrega</v>
      </c>
      <c r="E1732" s="4" t="str">
        <f aca="false">Def_Status_Montagem!$B$4</f>
        <v>Contratada (inclui etiqueta)</v>
      </c>
      <c r="F1732" s="7"/>
      <c r="G1732" s="8"/>
      <c r="H1732" s="7" t="str">
        <f aca="false" t="array" ref="H1732:H1732">INDEX(Def_Instancias_Equipamentos!$E$2:$E$4986, MATCH(K1732, Def_Instancias_Equipamentos!$D$2:$D$4986, 0), 1)</f>
        <v>IA-04RaBPM</v>
      </c>
      <c r="I1732" s="8" t="str">
        <f aca="false" t="array" ref="I1732:I1732">INDEX(Def_Instancias_Equipamentos!$E$2:$E$4986, MATCH(L1732, Def_Instancias_Equipamentos!$D$2:$D$4986, 0), 1)</f>
        <v>IA-04RaBPM</v>
      </c>
      <c r="J1732" s="8" t="str">
        <f aca="false">IF(H1732=I1732, "INTERNO", "EXTERNO")</f>
        <v>INTERNO</v>
      </c>
      <c r="K1732" s="9" t="str">
        <f aca="false">Def_Instancias_Equipamentos!$D$661</f>
        <v>SI-04M1:DI-BPMRFFE</v>
      </c>
      <c r="L1732" s="4" t="str">
        <f aca="false">Def_Instancias_Equipamentos!$D$1263</f>
        <v>SI-04M1:DI-FMCFastADC</v>
      </c>
      <c r="M1732" s="10" t="s">
        <v>173</v>
      </c>
      <c r="N1732" s="11" t="s">
        <v>174</v>
      </c>
      <c r="O1732" s="9" t="str">
        <f aca="false">Def_Sistemas_Conectores_Cabos!$B$7</f>
        <v>SMA 50-ohm</v>
      </c>
      <c r="P1732" s="4" t="str">
        <f aca="false">Def_Sistemas_Conectores_Cabos!$B$7</f>
        <v>SMA 50-ohm</v>
      </c>
      <c r="Q1732" s="8" t="str">
        <f aca="false">K1732&amp;"/"&amp;M1732&amp;CHAR(10)&amp;L1732&amp;"/"&amp;N1732</f>
        <v>SI-04M1:DI-BPMRFFE/BO_OUT
SI-04M1:DI-FMCFastADC/IN4</v>
      </c>
      <c r="R1732" s="18" t="n">
        <v>2</v>
      </c>
      <c r="S1732" s="18" t="n">
        <v>2</v>
      </c>
      <c r="T1732" s="15" t="str">
        <f aca="false">Def_Sistemas_Conectores_Cabos!$C$9</f>
        <v>RG316</v>
      </c>
      <c r="U1732" s="11" t="s">
        <v>169</v>
      </c>
      <c r="V1732" s="13"/>
    </row>
    <row r="1733" customFormat="false" ht="15.75" hidden="true" customHeight="true" outlineLevel="0" collapsed="false">
      <c r="A1733" s="4" t="str">
        <f aca="false">Def_Sistemas_Conectores_Cabos!$A$22</f>
        <v>BPM de elétrons</v>
      </c>
      <c r="B1733" s="5" t="str">
        <f aca="false">Datas_Entregas!$A$3</f>
        <v>BTS/Anel</v>
      </c>
      <c r="C1733" s="6" t="n">
        <f aca="false" t="array" ref="C1733:C1733">INDEX(Datas_Entregas!$B$2:$B$100, MATCH(B1733, Datas_Entregas!$A$2:$A$100, 0), 1)</f>
        <v>43296</v>
      </c>
      <c r="D1733" s="5" t="str">
        <f aca="false">Def_Status_Montagem!$A$4</f>
        <v>Comprado / Esperando entrega</v>
      </c>
      <c r="E1733" s="4" t="str">
        <f aca="false">Def_Status_Montagem!$B$4</f>
        <v>Contratada (inclui etiqueta)</v>
      </c>
      <c r="F1733" s="7"/>
      <c r="G1733" s="8"/>
      <c r="H1733" s="7" t="str">
        <f aca="false" t="array" ref="H1733:H1733">INDEX(Def_Instancias_Equipamentos!$E$2:$E$4986, MATCH(K1733, Def_Instancias_Equipamentos!$D$2:$D$4986, 0), 1)</f>
        <v>IA-04RaBPM</v>
      </c>
      <c r="I1733" s="8" t="str">
        <f aca="false" t="array" ref="I1733:I1733">INDEX(Def_Instancias_Equipamentos!$E$2:$E$4986, MATCH(L1733, Def_Instancias_Equipamentos!$D$2:$D$4986, 0), 1)</f>
        <v>IA-04RaBPM</v>
      </c>
      <c r="J1733" s="8" t="str">
        <f aca="false">IF(H1733=I1733, "INTERNO", "EXTERNO")</f>
        <v>INTERNO</v>
      </c>
      <c r="K1733" s="9" t="str">
        <f aca="false">Def_Instancias_Equipamentos!$D$661</f>
        <v>SI-04M1:DI-BPMRFFE</v>
      </c>
      <c r="L1733" s="4" t="str">
        <f aca="false">Def_Instancias_Equipamentos!$D$1263</f>
        <v>SI-04M1:DI-FMCFastADC</v>
      </c>
      <c r="M1733" s="10" t="s">
        <v>175</v>
      </c>
      <c r="N1733" s="11" t="s">
        <v>176</v>
      </c>
      <c r="O1733" s="9" t="str">
        <f aca="false">Def_Sistemas_Conectores_Cabos!$B$7</f>
        <v>SMA 50-ohm</v>
      </c>
      <c r="P1733" s="4" t="str">
        <f aca="false">Def_Sistemas_Conectores_Cabos!$B$26</f>
        <v>MMCX 50-ohm</v>
      </c>
      <c r="Q1733" s="8" t="str">
        <f aca="false">K1733&amp;"/"&amp;M1733&amp;CHAR(10)&amp;L1733&amp;"/"&amp;N1733</f>
        <v>SI-04M1:DI-BPMRFFE/SW_IN
SI-04M1:DI-FMCFastADC/TRIG</v>
      </c>
      <c r="R1733" s="18" t="n">
        <v>2</v>
      </c>
      <c r="S1733" s="18" t="n">
        <v>2</v>
      </c>
      <c r="T1733" s="15" t="str">
        <f aca="false">Def_Sistemas_Conectores_Cabos!$C$9</f>
        <v>RG316</v>
      </c>
      <c r="U1733" s="11" t="s">
        <v>169</v>
      </c>
      <c r="V1733" s="13"/>
    </row>
    <row r="1734" customFormat="false" ht="15.75" hidden="true" customHeight="true" outlineLevel="0" collapsed="false">
      <c r="A1734" s="4" t="str">
        <f aca="false">Def_Sistemas_Conectores_Cabos!$A$22</f>
        <v>BPM de elétrons</v>
      </c>
      <c r="B1734" s="5" t="str">
        <f aca="false">Datas_Entregas!$A$3</f>
        <v>BTS/Anel</v>
      </c>
      <c r="C1734" s="6" t="n">
        <f aca="false" t="array" ref="C1734:C1734">INDEX(Datas_Entregas!$B$2:$B$100, MATCH(B1734, Datas_Entregas!$A$2:$A$100, 0), 1)</f>
        <v>43296</v>
      </c>
      <c r="D1734" s="5" t="str">
        <f aca="false">Def_Status_Montagem!$A$4</f>
        <v>Comprado / Esperando entrega</v>
      </c>
      <c r="E1734" s="4" t="str">
        <f aca="false">Def_Status_Montagem!$B$4</f>
        <v>Contratada (inclui etiqueta)</v>
      </c>
      <c r="F1734" s="7"/>
      <c r="G1734" s="8"/>
      <c r="H1734" s="7" t="str">
        <f aca="false" t="array" ref="H1734:H1734">INDEX(Def_Instancias_Equipamentos!$E$2:$E$4986, MATCH(K1734, Def_Instancias_Equipamentos!$D$2:$D$4986, 0), 1)</f>
        <v>IA-04RaBPM</v>
      </c>
      <c r="I1734" s="8" t="str">
        <f aca="false" t="array" ref="I1734:I1734">INDEX(Def_Instancias_Equipamentos!$E$2:$E$4986, MATCH(L1734, Def_Instancias_Equipamentos!$D$2:$D$4986, 0), 1)</f>
        <v>IA-04RaBPM</v>
      </c>
      <c r="J1734" s="8" t="str">
        <f aca="false">IF(H1734=I1734, "INTERNO", "EXTERNO")</f>
        <v>INTERNO</v>
      </c>
      <c r="K1734" s="9" t="str">
        <f aca="false">Def_Instancias_Equipamentos!$D$662</f>
        <v>SI-04M2:DI-BPMRFFE</v>
      </c>
      <c r="L1734" s="4" t="str">
        <f aca="false">Def_Instancias_Equipamentos!$D$1264</f>
        <v>SI-04M2:DI-FMCFastADC</v>
      </c>
      <c r="M1734" s="10" t="s">
        <v>168</v>
      </c>
      <c r="N1734" s="11" t="s">
        <v>143</v>
      </c>
      <c r="O1734" s="9" t="str">
        <f aca="false">Def_Sistemas_Conectores_Cabos!$B$7</f>
        <v>SMA 50-ohm</v>
      </c>
      <c r="P1734" s="4" t="str">
        <f aca="false">Def_Sistemas_Conectores_Cabos!$B$7</f>
        <v>SMA 50-ohm</v>
      </c>
      <c r="Q1734" s="8" t="str">
        <f aca="false">K1734&amp;"/"&amp;M1734&amp;CHAR(10)&amp;L1734&amp;"/"&amp;N1734</f>
        <v>SI-04M2:DI-BPMRFFE/TO_OUT
SI-04M2:DI-FMCFastADC/IN1</v>
      </c>
      <c r="R1734" s="18" t="n">
        <v>2</v>
      </c>
      <c r="S1734" s="18" t="n">
        <v>2</v>
      </c>
      <c r="T1734" s="15" t="str">
        <f aca="false">Def_Sistemas_Conectores_Cabos!$C$9</f>
        <v>RG316</v>
      </c>
      <c r="U1734" s="11" t="s">
        <v>169</v>
      </c>
      <c r="V1734" s="13"/>
    </row>
    <row r="1735" customFormat="false" ht="15.75" hidden="true" customHeight="true" outlineLevel="0" collapsed="false">
      <c r="A1735" s="4" t="str">
        <f aca="false">Def_Sistemas_Conectores_Cabos!$A$22</f>
        <v>BPM de elétrons</v>
      </c>
      <c r="B1735" s="5" t="str">
        <f aca="false">Datas_Entregas!$A$3</f>
        <v>BTS/Anel</v>
      </c>
      <c r="C1735" s="6" t="n">
        <f aca="false" t="array" ref="C1735:C1735">INDEX(Datas_Entregas!$B$2:$B$100, MATCH(B1735, Datas_Entregas!$A$2:$A$100, 0), 1)</f>
        <v>43296</v>
      </c>
      <c r="D1735" s="5" t="str">
        <f aca="false">Def_Status_Montagem!$A$4</f>
        <v>Comprado / Esperando entrega</v>
      </c>
      <c r="E1735" s="4" t="str">
        <f aca="false">Def_Status_Montagem!$B$4</f>
        <v>Contratada (inclui etiqueta)</v>
      </c>
      <c r="F1735" s="7"/>
      <c r="G1735" s="8"/>
      <c r="H1735" s="7" t="str">
        <f aca="false" t="array" ref="H1735:H1735">INDEX(Def_Instancias_Equipamentos!$E$2:$E$4986, MATCH(K1735, Def_Instancias_Equipamentos!$D$2:$D$4986, 0), 1)</f>
        <v>IA-04RaBPM</v>
      </c>
      <c r="I1735" s="8" t="str">
        <f aca="false" t="array" ref="I1735:I1735">INDEX(Def_Instancias_Equipamentos!$E$2:$E$4986, MATCH(L1735, Def_Instancias_Equipamentos!$D$2:$D$4986, 0), 1)</f>
        <v>IA-04RaBPM</v>
      </c>
      <c r="J1735" s="8" t="str">
        <f aca="false">IF(H1735=I1735, "INTERNO", "EXTERNO")</f>
        <v>INTERNO</v>
      </c>
      <c r="K1735" s="9" t="str">
        <f aca="false">Def_Instancias_Equipamentos!$D$662</f>
        <v>SI-04M2:DI-BPMRFFE</v>
      </c>
      <c r="L1735" s="4" t="str">
        <f aca="false">Def_Instancias_Equipamentos!$D$1264</f>
        <v>SI-04M2:DI-FMCFastADC</v>
      </c>
      <c r="M1735" s="10" t="s">
        <v>170</v>
      </c>
      <c r="N1735" s="11" t="s">
        <v>145</v>
      </c>
      <c r="O1735" s="9" t="str">
        <f aca="false">Def_Sistemas_Conectores_Cabos!$B$7</f>
        <v>SMA 50-ohm</v>
      </c>
      <c r="P1735" s="4" t="str">
        <f aca="false">Def_Sistemas_Conectores_Cabos!$B$7</f>
        <v>SMA 50-ohm</v>
      </c>
      <c r="Q1735" s="8" t="str">
        <f aca="false">K1735&amp;"/"&amp;M1735&amp;CHAR(10)&amp;L1735&amp;"/"&amp;N1735</f>
        <v>SI-04M2:DI-BPMRFFE/BI_OUT
SI-04M2:DI-FMCFastADC/IN2</v>
      </c>
      <c r="R1735" s="18" t="n">
        <v>2</v>
      </c>
      <c r="S1735" s="18" t="n">
        <v>2</v>
      </c>
      <c r="T1735" s="15" t="str">
        <f aca="false">Def_Sistemas_Conectores_Cabos!$C$9</f>
        <v>RG316</v>
      </c>
      <c r="U1735" s="11" t="s">
        <v>169</v>
      </c>
      <c r="V1735" s="13"/>
    </row>
    <row r="1736" customFormat="false" ht="15.75" hidden="true" customHeight="true" outlineLevel="0" collapsed="false">
      <c r="A1736" s="4" t="str">
        <f aca="false">Def_Sistemas_Conectores_Cabos!$A$22</f>
        <v>BPM de elétrons</v>
      </c>
      <c r="B1736" s="5" t="str">
        <f aca="false">Datas_Entregas!$A$3</f>
        <v>BTS/Anel</v>
      </c>
      <c r="C1736" s="6" t="n">
        <f aca="false" t="array" ref="C1736:C1736">INDEX(Datas_Entregas!$B$2:$B$100, MATCH(B1736, Datas_Entregas!$A$2:$A$100, 0), 1)</f>
        <v>43296</v>
      </c>
      <c r="D1736" s="5" t="str">
        <f aca="false">Def_Status_Montagem!$A$4</f>
        <v>Comprado / Esperando entrega</v>
      </c>
      <c r="E1736" s="4" t="str">
        <f aca="false">Def_Status_Montagem!$B$4</f>
        <v>Contratada (inclui etiqueta)</v>
      </c>
      <c r="F1736" s="7"/>
      <c r="G1736" s="8"/>
      <c r="H1736" s="7" t="str">
        <f aca="false" t="array" ref="H1736:H1736">INDEX(Def_Instancias_Equipamentos!$E$2:$E$4986, MATCH(K1736, Def_Instancias_Equipamentos!$D$2:$D$4986, 0), 1)</f>
        <v>IA-04RaBPM</v>
      </c>
      <c r="I1736" s="8" t="str">
        <f aca="false" t="array" ref="I1736:I1736">INDEX(Def_Instancias_Equipamentos!$E$2:$E$4986, MATCH(L1736, Def_Instancias_Equipamentos!$D$2:$D$4986, 0), 1)</f>
        <v>IA-04RaBPM</v>
      </c>
      <c r="J1736" s="8" t="str">
        <f aca="false">IF(H1736=I1736, "INTERNO", "EXTERNO")</f>
        <v>INTERNO</v>
      </c>
      <c r="K1736" s="9" t="str">
        <f aca="false">Def_Instancias_Equipamentos!$D$662</f>
        <v>SI-04M2:DI-BPMRFFE</v>
      </c>
      <c r="L1736" s="4" t="str">
        <f aca="false">Def_Instancias_Equipamentos!$D$1264</f>
        <v>SI-04M2:DI-FMCFastADC</v>
      </c>
      <c r="M1736" s="10" t="s">
        <v>171</v>
      </c>
      <c r="N1736" s="11" t="s">
        <v>172</v>
      </c>
      <c r="O1736" s="9" t="str">
        <f aca="false">Def_Sistemas_Conectores_Cabos!$B$7</f>
        <v>SMA 50-ohm</v>
      </c>
      <c r="P1736" s="4" t="str">
        <f aca="false">Def_Sistemas_Conectores_Cabos!$B$7</f>
        <v>SMA 50-ohm</v>
      </c>
      <c r="Q1736" s="8" t="str">
        <f aca="false">K1736&amp;"/"&amp;M1736&amp;CHAR(10)&amp;L1736&amp;"/"&amp;N1736</f>
        <v>SI-04M2:DI-BPMRFFE/TI_OUT
SI-04M2:DI-FMCFastADC/IN3</v>
      </c>
      <c r="R1736" s="18" t="n">
        <v>2</v>
      </c>
      <c r="S1736" s="18" t="n">
        <v>2</v>
      </c>
      <c r="T1736" s="15" t="str">
        <f aca="false">Def_Sistemas_Conectores_Cabos!$C$9</f>
        <v>RG316</v>
      </c>
      <c r="U1736" s="11" t="s">
        <v>169</v>
      </c>
      <c r="V1736" s="13"/>
    </row>
    <row r="1737" customFormat="false" ht="15.75" hidden="true" customHeight="true" outlineLevel="0" collapsed="false">
      <c r="A1737" s="4" t="str">
        <f aca="false">Def_Sistemas_Conectores_Cabos!$A$22</f>
        <v>BPM de elétrons</v>
      </c>
      <c r="B1737" s="5" t="str">
        <f aca="false">Datas_Entregas!$A$3</f>
        <v>BTS/Anel</v>
      </c>
      <c r="C1737" s="6" t="n">
        <f aca="false" t="array" ref="C1737:C1737">INDEX(Datas_Entregas!$B$2:$B$100, MATCH(B1737, Datas_Entregas!$A$2:$A$100, 0), 1)</f>
        <v>43296</v>
      </c>
      <c r="D1737" s="5" t="str">
        <f aca="false">Def_Status_Montagem!$A$4</f>
        <v>Comprado / Esperando entrega</v>
      </c>
      <c r="E1737" s="4" t="str">
        <f aca="false">Def_Status_Montagem!$B$4</f>
        <v>Contratada (inclui etiqueta)</v>
      </c>
      <c r="F1737" s="7"/>
      <c r="G1737" s="8"/>
      <c r="H1737" s="7" t="str">
        <f aca="false" t="array" ref="H1737:H1737">INDEX(Def_Instancias_Equipamentos!$E$2:$E$4986, MATCH(K1737, Def_Instancias_Equipamentos!$D$2:$D$4986, 0), 1)</f>
        <v>IA-04RaBPM</v>
      </c>
      <c r="I1737" s="8" t="str">
        <f aca="false" t="array" ref="I1737:I1737">INDEX(Def_Instancias_Equipamentos!$E$2:$E$4986, MATCH(L1737, Def_Instancias_Equipamentos!$D$2:$D$4986, 0), 1)</f>
        <v>IA-04RaBPM</v>
      </c>
      <c r="J1737" s="8" t="str">
        <f aca="false">IF(H1737=I1737, "INTERNO", "EXTERNO")</f>
        <v>INTERNO</v>
      </c>
      <c r="K1737" s="9" t="str">
        <f aca="false">Def_Instancias_Equipamentos!$D$662</f>
        <v>SI-04M2:DI-BPMRFFE</v>
      </c>
      <c r="L1737" s="4" t="str">
        <f aca="false">Def_Instancias_Equipamentos!$D$1264</f>
        <v>SI-04M2:DI-FMCFastADC</v>
      </c>
      <c r="M1737" s="10" t="s">
        <v>173</v>
      </c>
      <c r="N1737" s="11" t="s">
        <v>174</v>
      </c>
      <c r="O1737" s="9" t="str">
        <f aca="false">Def_Sistemas_Conectores_Cabos!$B$7</f>
        <v>SMA 50-ohm</v>
      </c>
      <c r="P1737" s="4" t="str">
        <f aca="false">Def_Sistemas_Conectores_Cabos!$B$7</f>
        <v>SMA 50-ohm</v>
      </c>
      <c r="Q1737" s="8" t="str">
        <f aca="false">K1737&amp;"/"&amp;M1737&amp;CHAR(10)&amp;L1737&amp;"/"&amp;N1737</f>
        <v>SI-04M2:DI-BPMRFFE/BO_OUT
SI-04M2:DI-FMCFastADC/IN4</v>
      </c>
      <c r="R1737" s="18" t="n">
        <v>2</v>
      </c>
      <c r="S1737" s="18" t="n">
        <v>2</v>
      </c>
      <c r="T1737" s="15" t="str">
        <f aca="false">Def_Sistemas_Conectores_Cabos!$C$9</f>
        <v>RG316</v>
      </c>
      <c r="U1737" s="11" t="s">
        <v>169</v>
      </c>
      <c r="V1737" s="13"/>
    </row>
    <row r="1738" customFormat="false" ht="15.75" hidden="true" customHeight="true" outlineLevel="0" collapsed="false">
      <c r="A1738" s="4" t="str">
        <f aca="false">Def_Sistemas_Conectores_Cabos!$A$22</f>
        <v>BPM de elétrons</v>
      </c>
      <c r="B1738" s="5" t="str">
        <f aca="false">Datas_Entregas!$A$3</f>
        <v>BTS/Anel</v>
      </c>
      <c r="C1738" s="6" t="n">
        <f aca="false" t="array" ref="C1738:C1738">INDEX(Datas_Entregas!$B$2:$B$100, MATCH(B1738, Datas_Entregas!$A$2:$A$100, 0), 1)</f>
        <v>43296</v>
      </c>
      <c r="D1738" s="5" t="str">
        <f aca="false">Def_Status_Montagem!$A$4</f>
        <v>Comprado / Esperando entrega</v>
      </c>
      <c r="E1738" s="4" t="str">
        <f aca="false">Def_Status_Montagem!$B$4</f>
        <v>Contratada (inclui etiqueta)</v>
      </c>
      <c r="F1738" s="7"/>
      <c r="G1738" s="8"/>
      <c r="H1738" s="7" t="str">
        <f aca="false" t="array" ref="H1738:H1738">INDEX(Def_Instancias_Equipamentos!$E$2:$E$4986, MATCH(K1738, Def_Instancias_Equipamentos!$D$2:$D$4986, 0), 1)</f>
        <v>IA-04RaBPM</v>
      </c>
      <c r="I1738" s="8" t="str">
        <f aca="false" t="array" ref="I1738:I1738">INDEX(Def_Instancias_Equipamentos!$E$2:$E$4986, MATCH(L1738, Def_Instancias_Equipamentos!$D$2:$D$4986, 0), 1)</f>
        <v>IA-04RaBPM</v>
      </c>
      <c r="J1738" s="8" t="str">
        <f aca="false">IF(H1738=I1738, "INTERNO", "EXTERNO")</f>
        <v>INTERNO</v>
      </c>
      <c r="K1738" s="9" t="str">
        <f aca="false">Def_Instancias_Equipamentos!$D$662</f>
        <v>SI-04M2:DI-BPMRFFE</v>
      </c>
      <c r="L1738" s="4" t="str">
        <f aca="false">Def_Instancias_Equipamentos!$D$1264</f>
        <v>SI-04M2:DI-FMCFastADC</v>
      </c>
      <c r="M1738" s="10" t="s">
        <v>175</v>
      </c>
      <c r="N1738" s="11" t="s">
        <v>176</v>
      </c>
      <c r="O1738" s="9" t="str">
        <f aca="false">Def_Sistemas_Conectores_Cabos!$B$7</f>
        <v>SMA 50-ohm</v>
      </c>
      <c r="P1738" s="4" t="str">
        <f aca="false">Def_Sistemas_Conectores_Cabos!$B$26</f>
        <v>MMCX 50-ohm</v>
      </c>
      <c r="Q1738" s="8" t="str">
        <f aca="false">K1738&amp;"/"&amp;M1738&amp;CHAR(10)&amp;L1738&amp;"/"&amp;N1738</f>
        <v>SI-04M2:DI-BPMRFFE/SW_IN
SI-04M2:DI-FMCFastADC/TRIG</v>
      </c>
      <c r="R1738" s="18" t="n">
        <v>2</v>
      </c>
      <c r="S1738" s="18" t="n">
        <v>2</v>
      </c>
      <c r="T1738" s="15" t="str">
        <f aca="false">Def_Sistemas_Conectores_Cabos!$C$9</f>
        <v>RG316</v>
      </c>
      <c r="U1738" s="11" t="s">
        <v>169</v>
      </c>
      <c r="V1738" s="13"/>
    </row>
    <row r="1739" customFormat="false" ht="15.75" hidden="true" customHeight="true" outlineLevel="0" collapsed="false">
      <c r="A1739" s="4" t="str">
        <f aca="false">Def_Sistemas_Conectores_Cabos!$A$22</f>
        <v>BPM de elétrons</v>
      </c>
      <c r="B1739" s="5" t="str">
        <f aca="false">Datas_Entregas!$A$3</f>
        <v>BTS/Anel</v>
      </c>
      <c r="C1739" s="6" t="n">
        <f aca="false" t="array" ref="C1739:C1739">INDEX(Datas_Entregas!$B$2:$B$100, MATCH(B1739, Datas_Entregas!$A$2:$A$100, 0), 1)</f>
        <v>43296</v>
      </c>
      <c r="D1739" s="5" t="str">
        <f aca="false">Def_Status_Montagem!$A$4</f>
        <v>Comprado / Esperando entrega</v>
      </c>
      <c r="E1739" s="4" t="str">
        <f aca="false">Def_Status_Montagem!$B$4</f>
        <v>Contratada (inclui etiqueta)</v>
      </c>
      <c r="F1739" s="7"/>
      <c r="G1739" s="8"/>
      <c r="H1739" s="7" t="str">
        <f aca="false" t="array" ref="H1739:H1739">INDEX(Def_Instancias_Equipamentos!$E$2:$E$4986, MATCH(K1739, Def_Instancias_Equipamentos!$D$2:$D$4986, 0), 1)</f>
        <v>IA-04RaBPM</v>
      </c>
      <c r="I1739" s="8" t="str">
        <f aca="false" t="array" ref="I1739:I1739">INDEX(Def_Instancias_Equipamentos!$E$2:$E$4986, MATCH(L1739, Def_Instancias_Equipamentos!$D$2:$D$4986, 0), 1)</f>
        <v>IA-04RaBPM</v>
      </c>
      <c r="J1739" s="8" t="str">
        <f aca="false">IF(H1739=I1739, "INTERNO", "EXTERNO")</f>
        <v>INTERNO</v>
      </c>
      <c r="K1739" s="9" t="str">
        <f aca="false">Def_Instancias_Equipamentos!$D$797</f>
        <v>SI-04SB:DI-BPMRFFE-1</v>
      </c>
      <c r="L1739" s="4" t="str">
        <f aca="false">Def_Instancias_Equipamentos!$D$1399</f>
        <v>SI-04SB:DI-FMCFastADC-1</v>
      </c>
      <c r="M1739" s="10" t="s">
        <v>168</v>
      </c>
      <c r="N1739" s="11" t="s">
        <v>143</v>
      </c>
      <c r="O1739" s="9" t="str">
        <f aca="false">Def_Sistemas_Conectores_Cabos!$B$7</f>
        <v>SMA 50-ohm</v>
      </c>
      <c r="P1739" s="4" t="str">
        <f aca="false">Def_Sistemas_Conectores_Cabos!$B$7</f>
        <v>SMA 50-ohm</v>
      </c>
      <c r="Q1739" s="8" t="str">
        <f aca="false">K1739&amp;"/"&amp;M1739&amp;CHAR(10)&amp;L1739&amp;"/"&amp;N1739</f>
        <v>SI-04SB:DI-BPMRFFE-1/TO_OUT
SI-04SB:DI-FMCFastADC-1/IN1</v>
      </c>
      <c r="R1739" s="18" t="n">
        <v>2</v>
      </c>
      <c r="S1739" s="18" t="n">
        <v>2</v>
      </c>
      <c r="T1739" s="15" t="str">
        <f aca="false">Def_Sistemas_Conectores_Cabos!$C$9</f>
        <v>RG316</v>
      </c>
      <c r="U1739" s="11" t="s">
        <v>169</v>
      </c>
      <c r="V1739" s="13"/>
    </row>
    <row r="1740" customFormat="false" ht="15.75" hidden="true" customHeight="true" outlineLevel="0" collapsed="false">
      <c r="A1740" s="4" t="str">
        <f aca="false">Def_Sistemas_Conectores_Cabos!$A$22</f>
        <v>BPM de elétrons</v>
      </c>
      <c r="B1740" s="5" t="str">
        <f aca="false">Datas_Entregas!$A$3</f>
        <v>BTS/Anel</v>
      </c>
      <c r="C1740" s="6" t="n">
        <f aca="false" t="array" ref="C1740:C1740">INDEX(Datas_Entregas!$B$2:$B$100, MATCH(B1740, Datas_Entregas!$A$2:$A$100, 0), 1)</f>
        <v>43296</v>
      </c>
      <c r="D1740" s="5" t="str">
        <f aca="false">Def_Status_Montagem!$A$4</f>
        <v>Comprado / Esperando entrega</v>
      </c>
      <c r="E1740" s="4" t="str">
        <f aca="false">Def_Status_Montagem!$B$4</f>
        <v>Contratada (inclui etiqueta)</v>
      </c>
      <c r="F1740" s="7"/>
      <c r="G1740" s="8"/>
      <c r="H1740" s="7" t="str">
        <f aca="false" t="array" ref="H1740:H1740">INDEX(Def_Instancias_Equipamentos!$E$2:$E$4986, MATCH(K1740, Def_Instancias_Equipamentos!$D$2:$D$4986, 0), 1)</f>
        <v>IA-04RaBPM</v>
      </c>
      <c r="I1740" s="8" t="str">
        <f aca="false" t="array" ref="I1740:I1740">INDEX(Def_Instancias_Equipamentos!$E$2:$E$4986, MATCH(L1740, Def_Instancias_Equipamentos!$D$2:$D$4986, 0), 1)</f>
        <v>IA-04RaBPM</v>
      </c>
      <c r="J1740" s="8" t="str">
        <f aca="false">IF(H1740=I1740, "INTERNO", "EXTERNO")</f>
        <v>INTERNO</v>
      </c>
      <c r="K1740" s="9" t="str">
        <f aca="false">Def_Instancias_Equipamentos!$D$797</f>
        <v>SI-04SB:DI-BPMRFFE-1</v>
      </c>
      <c r="L1740" s="4" t="str">
        <f aca="false">Def_Instancias_Equipamentos!$D$1399</f>
        <v>SI-04SB:DI-FMCFastADC-1</v>
      </c>
      <c r="M1740" s="10" t="s">
        <v>170</v>
      </c>
      <c r="N1740" s="11" t="s">
        <v>145</v>
      </c>
      <c r="O1740" s="9" t="str">
        <f aca="false">Def_Sistemas_Conectores_Cabos!$B$7</f>
        <v>SMA 50-ohm</v>
      </c>
      <c r="P1740" s="4" t="str">
        <f aca="false">Def_Sistemas_Conectores_Cabos!$B$7</f>
        <v>SMA 50-ohm</v>
      </c>
      <c r="Q1740" s="8" t="str">
        <f aca="false">K1740&amp;"/"&amp;M1740&amp;CHAR(10)&amp;L1740&amp;"/"&amp;N1740</f>
        <v>SI-04SB:DI-BPMRFFE-1/BI_OUT
SI-04SB:DI-FMCFastADC-1/IN2</v>
      </c>
      <c r="R1740" s="18" t="n">
        <v>2</v>
      </c>
      <c r="S1740" s="18" t="n">
        <v>2</v>
      </c>
      <c r="T1740" s="15" t="str">
        <f aca="false">Def_Sistemas_Conectores_Cabos!$C$9</f>
        <v>RG316</v>
      </c>
      <c r="U1740" s="11" t="s">
        <v>169</v>
      </c>
      <c r="V1740" s="13"/>
    </row>
    <row r="1741" customFormat="false" ht="15.75" hidden="true" customHeight="true" outlineLevel="0" collapsed="false">
      <c r="A1741" s="4" t="str">
        <f aca="false">Def_Sistemas_Conectores_Cabos!$A$22</f>
        <v>BPM de elétrons</v>
      </c>
      <c r="B1741" s="5" t="str">
        <f aca="false">Datas_Entregas!$A$3</f>
        <v>BTS/Anel</v>
      </c>
      <c r="C1741" s="6" t="n">
        <f aca="false" t="array" ref="C1741:C1741">INDEX(Datas_Entregas!$B$2:$B$100, MATCH(B1741, Datas_Entregas!$A$2:$A$100, 0), 1)</f>
        <v>43296</v>
      </c>
      <c r="D1741" s="5" t="str">
        <f aca="false">Def_Status_Montagem!$A$4</f>
        <v>Comprado / Esperando entrega</v>
      </c>
      <c r="E1741" s="4" t="str">
        <f aca="false">Def_Status_Montagem!$B$4</f>
        <v>Contratada (inclui etiqueta)</v>
      </c>
      <c r="F1741" s="7"/>
      <c r="G1741" s="8"/>
      <c r="H1741" s="7" t="str">
        <f aca="false" t="array" ref="H1741:H1741">INDEX(Def_Instancias_Equipamentos!$E$2:$E$4986, MATCH(K1741, Def_Instancias_Equipamentos!$D$2:$D$4986, 0), 1)</f>
        <v>IA-04RaBPM</v>
      </c>
      <c r="I1741" s="8" t="str">
        <f aca="false" t="array" ref="I1741:I1741">INDEX(Def_Instancias_Equipamentos!$E$2:$E$4986, MATCH(L1741, Def_Instancias_Equipamentos!$D$2:$D$4986, 0), 1)</f>
        <v>IA-04RaBPM</v>
      </c>
      <c r="J1741" s="8" t="str">
        <f aca="false">IF(H1741=I1741, "INTERNO", "EXTERNO")</f>
        <v>INTERNO</v>
      </c>
      <c r="K1741" s="9" t="str">
        <f aca="false">Def_Instancias_Equipamentos!$D$797</f>
        <v>SI-04SB:DI-BPMRFFE-1</v>
      </c>
      <c r="L1741" s="4" t="str">
        <f aca="false">Def_Instancias_Equipamentos!$D$1399</f>
        <v>SI-04SB:DI-FMCFastADC-1</v>
      </c>
      <c r="M1741" s="10" t="s">
        <v>171</v>
      </c>
      <c r="N1741" s="11" t="s">
        <v>172</v>
      </c>
      <c r="O1741" s="9" t="str">
        <f aca="false">Def_Sistemas_Conectores_Cabos!$B$7</f>
        <v>SMA 50-ohm</v>
      </c>
      <c r="P1741" s="4" t="str">
        <f aca="false">Def_Sistemas_Conectores_Cabos!$B$7</f>
        <v>SMA 50-ohm</v>
      </c>
      <c r="Q1741" s="8" t="str">
        <f aca="false">K1741&amp;"/"&amp;M1741&amp;CHAR(10)&amp;L1741&amp;"/"&amp;N1741</f>
        <v>SI-04SB:DI-BPMRFFE-1/TI_OUT
SI-04SB:DI-FMCFastADC-1/IN3</v>
      </c>
      <c r="R1741" s="18" t="n">
        <v>2</v>
      </c>
      <c r="S1741" s="18" t="n">
        <v>2</v>
      </c>
      <c r="T1741" s="15" t="str">
        <f aca="false">Def_Sistemas_Conectores_Cabos!$C$9</f>
        <v>RG316</v>
      </c>
      <c r="U1741" s="11" t="s">
        <v>169</v>
      </c>
      <c r="V1741" s="13"/>
    </row>
    <row r="1742" customFormat="false" ht="15.75" hidden="true" customHeight="true" outlineLevel="0" collapsed="false">
      <c r="A1742" s="4" t="str">
        <f aca="false">Def_Sistemas_Conectores_Cabos!$A$22</f>
        <v>BPM de elétrons</v>
      </c>
      <c r="B1742" s="5" t="str">
        <f aca="false">Datas_Entregas!$A$3</f>
        <v>BTS/Anel</v>
      </c>
      <c r="C1742" s="6" t="n">
        <f aca="false" t="array" ref="C1742:C1742">INDEX(Datas_Entregas!$B$2:$B$100, MATCH(B1742, Datas_Entregas!$A$2:$A$100, 0), 1)</f>
        <v>43296</v>
      </c>
      <c r="D1742" s="5" t="str">
        <f aca="false">Def_Status_Montagem!$A$4</f>
        <v>Comprado / Esperando entrega</v>
      </c>
      <c r="E1742" s="4" t="str">
        <f aca="false">Def_Status_Montagem!$B$4</f>
        <v>Contratada (inclui etiqueta)</v>
      </c>
      <c r="F1742" s="7"/>
      <c r="G1742" s="8"/>
      <c r="H1742" s="7" t="str">
        <f aca="false" t="array" ref="H1742:H1742">INDEX(Def_Instancias_Equipamentos!$E$2:$E$4986, MATCH(K1742, Def_Instancias_Equipamentos!$D$2:$D$4986, 0), 1)</f>
        <v>IA-04RaBPM</v>
      </c>
      <c r="I1742" s="8" t="str">
        <f aca="false" t="array" ref="I1742:I1742">INDEX(Def_Instancias_Equipamentos!$E$2:$E$4986, MATCH(L1742, Def_Instancias_Equipamentos!$D$2:$D$4986, 0), 1)</f>
        <v>IA-04RaBPM</v>
      </c>
      <c r="J1742" s="8" t="str">
        <f aca="false">IF(H1742=I1742, "INTERNO", "EXTERNO")</f>
        <v>INTERNO</v>
      </c>
      <c r="K1742" s="9" t="str">
        <f aca="false">Def_Instancias_Equipamentos!$D$797</f>
        <v>SI-04SB:DI-BPMRFFE-1</v>
      </c>
      <c r="L1742" s="4" t="str">
        <f aca="false">Def_Instancias_Equipamentos!$D$1399</f>
        <v>SI-04SB:DI-FMCFastADC-1</v>
      </c>
      <c r="M1742" s="10" t="s">
        <v>173</v>
      </c>
      <c r="N1742" s="11" t="s">
        <v>174</v>
      </c>
      <c r="O1742" s="9" t="str">
        <f aca="false">Def_Sistemas_Conectores_Cabos!$B$7</f>
        <v>SMA 50-ohm</v>
      </c>
      <c r="P1742" s="4" t="str">
        <f aca="false">Def_Sistemas_Conectores_Cabos!$B$7</f>
        <v>SMA 50-ohm</v>
      </c>
      <c r="Q1742" s="8" t="str">
        <f aca="false">K1742&amp;"/"&amp;M1742&amp;CHAR(10)&amp;L1742&amp;"/"&amp;N1742</f>
        <v>SI-04SB:DI-BPMRFFE-1/BO_OUT
SI-04SB:DI-FMCFastADC-1/IN4</v>
      </c>
      <c r="R1742" s="18" t="n">
        <v>2</v>
      </c>
      <c r="S1742" s="18" t="n">
        <v>2</v>
      </c>
      <c r="T1742" s="15" t="str">
        <f aca="false">Def_Sistemas_Conectores_Cabos!$C$9</f>
        <v>RG316</v>
      </c>
      <c r="U1742" s="11" t="s">
        <v>169</v>
      </c>
      <c r="V1742" s="13"/>
    </row>
    <row r="1743" customFormat="false" ht="15.75" hidden="true" customHeight="true" outlineLevel="0" collapsed="false">
      <c r="A1743" s="4" t="str">
        <f aca="false">Def_Sistemas_Conectores_Cabos!$A$22</f>
        <v>BPM de elétrons</v>
      </c>
      <c r="B1743" s="5" t="str">
        <f aca="false">Datas_Entregas!$A$3</f>
        <v>BTS/Anel</v>
      </c>
      <c r="C1743" s="6" t="n">
        <f aca="false" t="array" ref="C1743:C1743">INDEX(Datas_Entregas!$B$2:$B$100, MATCH(B1743, Datas_Entregas!$A$2:$A$100, 0), 1)</f>
        <v>43296</v>
      </c>
      <c r="D1743" s="5" t="str">
        <f aca="false">Def_Status_Montagem!$A$4</f>
        <v>Comprado / Esperando entrega</v>
      </c>
      <c r="E1743" s="4" t="str">
        <f aca="false">Def_Status_Montagem!$B$4</f>
        <v>Contratada (inclui etiqueta)</v>
      </c>
      <c r="F1743" s="7"/>
      <c r="G1743" s="8"/>
      <c r="H1743" s="7" t="str">
        <f aca="false" t="array" ref="H1743:H1743">INDEX(Def_Instancias_Equipamentos!$E$2:$E$4986, MATCH(K1743, Def_Instancias_Equipamentos!$D$2:$D$4986, 0), 1)</f>
        <v>IA-04RaBPM</v>
      </c>
      <c r="I1743" s="8" t="str">
        <f aca="false" t="array" ref="I1743:I1743">INDEX(Def_Instancias_Equipamentos!$E$2:$E$4986, MATCH(L1743, Def_Instancias_Equipamentos!$D$2:$D$4986, 0), 1)</f>
        <v>IA-04RaBPM</v>
      </c>
      <c r="J1743" s="8" t="str">
        <f aca="false">IF(H1743=I1743, "INTERNO", "EXTERNO")</f>
        <v>INTERNO</v>
      </c>
      <c r="K1743" s="9" t="str">
        <f aca="false">Def_Instancias_Equipamentos!$D$797</f>
        <v>SI-04SB:DI-BPMRFFE-1</v>
      </c>
      <c r="L1743" s="4" t="str">
        <f aca="false">Def_Instancias_Equipamentos!$D$1399</f>
        <v>SI-04SB:DI-FMCFastADC-1</v>
      </c>
      <c r="M1743" s="10" t="s">
        <v>175</v>
      </c>
      <c r="N1743" s="11" t="s">
        <v>176</v>
      </c>
      <c r="O1743" s="9" t="str">
        <f aca="false">Def_Sistemas_Conectores_Cabos!$B$7</f>
        <v>SMA 50-ohm</v>
      </c>
      <c r="P1743" s="4" t="str">
        <f aca="false">Def_Sistemas_Conectores_Cabos!$B$26</f>
        <v>MMCX 50-ohm</v>
      </c>
      <c r="Q1743" s="8" t="str">
        <f aca="false">K1743&amp;"/"&amp;M1743&amp;CHAR(10)&amp;L1743&amp;"/"&amp;N1743</f>
        <v>SI-04SB:DI-BPMRFFE-1/SW_IN
SI-04SB:DI-FMCFastADC-1/TRIG</v>
      </c>
      <c r="R1743" s="18" t="n">
        <v>2</v>
      </c>
      <c r="S1743" s="18" t="n">
        <v>2</v>
      </c>
      <c r="T1743" s="15" t="str">
        <f aca="false">Def_Sistemas_Conectores_Cabos!$C$9</f>
        <v>RG316</v>
      </c>
      <c r="U1743" s="11" t="s">
        <v>169</v>
      </c>
      <c r="V1743" s="13"/>
    </row>
    <row r="1744" customFormat="false" ht="15.75" hidden="true" customHeight="true" outlineLevel="0" collapsed="false">
      <c r="A1744" s="4" t="str">
        <f aca="false">Def_Sistemas_Conectores_Cabos!$A$22</f>
        <v>BPM de elétrons</v>
      </c>
      <c r="B1744" s="5" t="str">
        <f aca="false">Datas_Entregas!$A$3</f>
        <v>BTS/Anel</v>
      </c>
      <c r="C1744" s="6" t="n">
        <f aca="false" t="array" ref="C1744:C1744">INDEX(Datas_Entregas!$B$2:$B$100, MATCH(B1744, Datas_Entregas!$A$2:$A$100, 0), 1)</f>
        <v>43296</v>
      </c>
      <c r="D1744" s="5" t="str">
        <f aca="false">Def_Status_Montagem!$A$4</f>
        <v>Comprado / Esperando entrega</v>
      </c>
      <c r="E1744" s="4" t="str">
        <f aca="false">Def_Status_Montagem!$B$4</f>
        <v>Contratada (inclui etiqueta)</v>
      </c>
      <c r="F1744" s="7"/>
      <c r="G1744" s="8"/>
      <c r="H1744" s="7" t="str">
        <f aca="false" t="array" ref="H1744:H1744">INDEX(Def_Instancias_Equipamentos!$E$2:$E$4986, MATCH(K1744, Def_Instancias_Equipamentos!$D$2:$D$4986, 0), 1)</f>
        <v>IA-04RaBPM</v>
      </c>
      <c r="I1744" s="8" t="str">
        <f aca="false" t="array" ref="I1744:I1744">INDEX(Def_Instancias_Equipamentos!$E$2:$E$4986, MATCH(L1744, Def_Instancias_Equipamentos!$D$2:$D$4986, 0), 1)</f>
        <v>IA-04RaBPM</v>
      </c>
      <c r="J1744" s="8" t="str">
        <f aca="false">IF(H1744=I1744, "INTERNO", "EXTERNO")</f>
        <v>INTERNO</v>
      </c>
      <c r="K1744" s="9" t="str">
        <f aca="false">Def_Instancias_Equipamentos!$D$798</f>
        <v>SI-04SB:DI-BPMRFFE-2</v>
      </c>
      <c r="L1744" s="4" t="str">
        <f aca="false">Def_Instancias_Equipamentos!$D$1400</f>
        <v>SI-04SB:DI-FMCFastADC-2</v>
      </c>
      <c r="M1744" s="10" t="s">
        <v>168</v>
      </c>
      <c r="N1744" s="11" t="s">
        <v>143</v>
      </c>
      <c r="O1744" s="9" t="str">
        <f aca="false">Def_Sistemas_Conectores_Cabos!$B$7</f>
        <v>SMA 50-ohm</v>
      </c>
      <c r="P1744" s="4" t="str">
        <f aca="false">Def_Sistemas_Conectores_Cabos!$B$7</f>
        <v>SMA 50-ohm</v>
      </c>
      <c r="Q1744" s="8" t="str">
        <f aca="false">K1744&amp;"/"&amp;M1744&amp;CHAR(10)&amp;L1744&amp;"/"&amp;N1744</f>
        <v>SI-04SB:DI-BPMRFFE-2/TO_OUT
SI-04SB:DI-FMCFastADC-2/IN1</v>
      </c>
      <c r="R1744" s="18" t="n">
        <v>2</v>
      </c>
      <c r="S1744" s="18" t="n">
        <v>2</v>
      </c>
      <c r="T1744" s="15" t="str">
        <f aca="false">Def_Sistemas_Conectores_Cabos!$C$9</f>
        <v>RG316</v>
      </c>
      <c r="U1744" s="11" t="s">
        <v>169</v>
      </c>
      <c r="V1744" s="13"/>
    </row>
    <row r="1745" customFormat="false" ht="15.75" hidden="true" customHeight="true" outlineLevel="0" collapsed="false">
      <c r="A1745" s="4" t="str">
        <f aca="false">Def_Sistemas_Conectores_Cabos!$A$22</f>
        <v>BPM de elétrons</v>
      </c>
      <c r="B1745" s="5" t="str">
        <f aca="false">Datas_Entregas!$A$3</f>
        <v>BTS/Anel</v>
      </c>
      <c r="C1745" s="6" t="n">
        <f aca="false" t="array" ref="C1745:C1745">INDEX(Datas_Entregas!$B$2:$B$100, MATCH(B1745, Datas_Entregas!$A$2:$A$100, 0), 1)</f>
        <v>43296</v>
      </c>
      <c r="D1745" s="5" t="str">
        <f aca="false">Def_Status_Montagem!$A$4</f>
        <v>Comprado / Esperando entrega</v>
      </c>
      <c r="E1745" s="4" t="str">
        <f aca="false">Def_Status_Montagem!$B$4</f>
        <v>Contratada (inclui etiqueta)</v>
      </c>
      <c r="F1745" s="7"/>
      <c r="G1745" s="8"/>
      <c r="H1745" s="7" t="str">
        <f aca="false" t="array" ref="H1745:H1745">INDEX(Def_Instancias_Equipamentos!$E$2:$E$4986, MATCH(K1745, Def_Instancias_Equipamentos!$D$2:$D$4986, 0), 1)</f>
        <v>IA-04RaBPM</v>
      </c>
      <c r="I1745" s="8" t="str">
        <f aca="false" t="array" ref="I1745:I1745">INDEX(Def_Instancias_Equipamentos!$E$2:$E$4986, MATCH(L1745, Def_Instancias_Equipamentos!$D$2:$D$4986, 0), 1)</f>
        <v>IA-04RaBPM</v>
      </c>
      <c r="J1745" s="8" t="str">
        <f aca="false">IF(H1745=I1745, "INTERNO", "EXTERNO")</f>
        <v>INTERNO</v>
      </c>
      <c r="K1745" s="9" t="str">
        <f aca="false">Def_Instancias_Equipamentos!$D$798</f>
        <v>SI-04SB:DI-BPMRFFE-2</v>
      </c>
      <c r="L1745" s="4" t="str">
        <f aca="false">Def_Instancias_Equipamentos!$D$1400</f>
        <v>SI-04SB:DI-FMCFastADC-2</v>
      </c>
      <c r="M1745" s="10" t="s">
        <v>170</v>
      </c>
      <c r="N1745" s="11" t="s">
        <v>145</v>
      </c>
      <c r="O1745" s="9" t="str">
        <f aca="false">Def_Sistemas_Conectores_Cabos!$B$7</f>
        <v>SMA 50-ohm</v>
      </c>
      <c r="P1745" s="4" t="str">
        <f aca="false">Def_Sistemas_Conectores_Cabos!$B$7</f>
        <v>SMA 50-ohm</v>
      </c>
      <c r="Q1745" s="8" t="str">
        <f aca="false">K1745&amp;"/"&amp;M1745&amp;CHAR(10)&amp;L1745&amp;"/"&amp;N1745</f>
        <v>SI-04SB:DI-BPMRFFE-2/BI_OUT
SI-04SB:DI-FMCFastADC-2/IN2</v>
      </c>
      <c r="R1745" s="18" t="n">
        <v>2</v>
      </c>
      <c r="S1745" s="18" t="n">
        <v>2</v>
      </c>
      <c r="T1745" s="15" t="str">
        <f aca="false">Def_Sistemas_Conectores_Cabos!$C$9</f>
        <v>RG316</v>
      </c>
      <c r="U1745" s="11" t="s">
        <v>169</v>
      </c>
      <c r="V1745" s="13"/>
    </row>
    <row r="1746" customFormat="false" ht="15.75" hidden="true" customHeight="true" outlineLevel="0" collapsed="false">
      <c r="A1746" s="4" t="str">
        <f aca="false">Def_Sistemas_Conectores_Cabos!$A$22</f>
        <v>BPM de elétrons</v>
      </c>
      <c r="B1746" s="5" t="str">
        <f aca="false">Datas_Entregas!$A$3</f>
        <v>BTS/Anel</v>
      </c>
      <c r="C1746" s="6" t="n">
        <f aca="false" t="array" ref="C1746:C1746">INDEX(Datas_Entregas!$B$2:$B$100, MATCH(B1746, Datas_Entregas!$A$2:$A$100, 0), 1)</f>
        <v>43296</v>
      </c>
      <c r="D1746" s="5" t="str">
        <f aca="false">Def_Status_Montagem!$A$4</f>
        <v>Comprado / Esperando entrega</v>
      </c>
      <c r="E1746" s="4" t="str">
        <f aca="false">Def_Status_Montagem!$B$4</f>
        <v>Contratada (inclui etiqueta)</v>
      </c>
      <c r="F1746" s="7"/>
      <c r="G1746" s="8"/>
      <c r="H1746" s="7" t="str">
        <f aca="false" t="array" ref="H1746:H1746">INDEX(Def_Instancias_Equipamentos!$E$2:$E$4986, MATCH(K1746, Def_Instancias_Equipamentos!$D$2:$D$4986, 0), 1)</f>
        <v>IA-04RaBPM</v>
      </c>
      <c r="I1746" s="8" t="str">
        <f aca="false" t="array" ref="I1746:I1746">INDEX(Def_Instancias_Equipamentos!$E$2:$E$4986, MATCH(L1746, Def_Instancias_Equipamentos!$D$2:$D$4986, 0), 1)</f>
        <v>IA-04RaBPM</v>
      </c>
      <c r="J1746" s="8" t="str">
        <f aca="false">IF(H1746=I1746, "INTERNO", "EXTERNO")</f>
        <v>INTERNO</v>
      </c>
      <c r="K1746" s="9" t="str">
        <f aca="false">Def_Instancias_Equipamentos!$D$798</f>
        <v>SI-04SB:DI-BPMRFFE-2</v>
      </c>
      <c r="L1746" s="4" t="str">
        <f aca="false">Def_Instancias_Equipamentos!$D$1400</f>
        <v>SI-04SB:DI-FMCFastADC-2</v>
      </c>
      <c r="M1746" s="10" t="s">
        <v>171</v>
      </c>
      <c r="N1746" s="11" t="s">
        <v>172</v>
      </c>
      <c r="O1746" s="9" t="str">
        <f aca="false">Def_Sistemas_Conectores_Cabos!$B$7</f>
        <v>SMA 50-ohm</v>
      </c>
      <c r="P1746" s="4" t="str">
        <f aca="false">Def_Sistemas_Conectores_Cabos!$B$7</f>
        <v>SMA 50-ohm</v>
      </c>
      <c r="Q1746" s="8" t="str">
        <f aca="false">K1746&amp;"/"&amp;M1746&amp;CHAR(10)&amp;L1746&amp;"/"&amp;N1746</f>
        <v>SI-04SB:DI-BPMRFFE-2/TI_OUT
SI-04SB:DI-FMCFastADC-2/IN3</v>
      </c>
      <c r="R1746" s="18" t="n">
        <v>2</v>
      </c>
      <c r="S1746" s="18" t="n">
        <v>2</v>
      </c>
      <c r="T1746" s="15" t="str">
        <f aca="false">Def_Sistemas_Conectores_Cabos!$C$9</f>
        <v>RG316</v>
      </c>
      <c r="U1746" s="11" t="s">
        <v>169</v>
      </c>
      <c r="V1746" s="13"/>
    </row>
    <row r="1747" customFormat="false" ht="15.75" hidden="true" customHeight="true" outlineLevel="0" collapsed="false">
      <c r="A1747" s="4" t="str">
        <f aca="false">Def_Sistemas_Conectores_Cabos!$A$22</f>
        <v>BPM de elétrons</v>
      </c>
      <c r="B1747" s="5" t="str">
        <f aca="false">Datas_Entregas!$A$3</f>
        <v>BTS/Anel</v>
      </c>
      <c r="C1747" s="6" t="n">
        <f aca="false" t="array" ref="C1747:C1747">INDEX(Datas_Entregas!$B$2:$B$100, MATCH(B1747, Datas_Entregas!$A$2:$A$100, 0), 1)</f>
        <v>43296</v>
      </c>
      <c r="D1747" s="5" t="str">
        <f aca="false">Def_Status_Montagem!$A$4</f>
        <v>Comprado / Esperando entrega</v>
      </c>
      <c r="E1747" s="4" t="str">
        <f aca="false">Def_Status_Montagem!$B$4</f>
        <v>Contratada (inclui etiqueta)</v>
      </c>
      <c r="F1747" s="7"/>
      <c r="G1747" s="8"/>
      <c r="H1747" s="7" t="str">
        <f aca="false" t="array" ref="H1747:H1747">INDEX(Def_Instancias_Equipamentos!$E$2:$E$4986, MATCH(K1747, Def_Instancias_Equipamentos!$D$2:$D$4986, 0), 1)</f>
        <v>IA-04RaBPM</v>
      </c>
      <c r="I1747" s="8" t="str">
        <f aca="false" t="array" ref="I1747:I1747">INDEX(Def_Instancias_Equipamentos!$E$2:$E$4986, MATCH(L1747, Def_Instancias_Equipamentos!$D$2:$D$4986, 0), 1)</f>
        <v>IA-04RaBPM</v>
      </c>
      <c r="J1747" s="8" t="str">
        <f aca="false">IF(H1747=I1747, "INTERNO", "EXTERNO")</f>
        <v>INTERNO</v>
      </c>
      <c r="K1747" s="9" t="str">
        <f aca="false">Def_Instancias_Equipamentos!$D$798</f>
        <v>SI-04SB:DI-BPMRFFE-2</v>
      </c>
      <c r="L1747" s="4" t="str">
        <f aca="false">Def_Instancias_Equipamentos!$D$1400</f>
        <v>SI-04SB:DI-FMCFastADC-2</v>
      </c>
      <c r="M1747" s="10" t="s">
        <v>173</v>
      </c>
      <c r="N1747" s="11" t="s">
        <v>174</v>
      </c>
      <c r="O1747" s="9" t="str">
        <f aca="false">Def_Sistemas_Conectores_Cabos!$B$7</f>
        <v>SMA 50-ohm</v>
      </c>
      <c r="P1747" s="4" t="str">
        <f aca="false">Def_Sistemas_Conectores_Cabos!$B$7</f>
        <v>SMA 50-ohm</v>
      </c>
      <c r="Q1747" s="8" t="str">
        <f aca="false">K1747&amp;"/"&amp;M1747&amp;CHAR(10)&amp;L1747&amp;"/"&amp;N1747</f>
        <v>SI-04SB:DI-BPMRFFE-2/BO_OUT
SI-04SB:DI-FMCFastADC-2/IN4</v>
      </c>
      <c r="R1747" s="18" t="n">
        <v>2</v>
      </c>
      <c r="S1747" s="18" t="n">
        <v>2</v>
      </c>
      <c r="T1747" s="15" t="str">
        <f aca="false">Def_Sistemas_Conectores_Cabos!$C$9</f>
        <v>RG316</v>
      </c>
      <c r="U1747" s="11" t="s">
        <v>169</v>
      </c>
      <c r="V1747" s="13"/>
    </row>
    <row r="1748" customFormat="false" ht="15.75" hidden="true" customHeight="true" outlineLevel="0" collapsed="false">
      <c r="A1748" s="4" t="str">
        <f aca="false">Def_Sistemas_Conectores_Cabos!$A$22</f>
        <v>BPM de elétrons</v>
      </c>
      <c r="B1748" s="5" t="str">
        <f aca="false">Datas_Entregas!$A$3</f>
        <v>BTS/Anel</v>
      </c>
      <c r="C1748" s="6" t="n">
        <f aca="false" t="array" ref="C1748:C1748">INDEX(Datas_Entregas!$B$2:$B$100, MATCH(B1748, Datas_Entregas!$A$2:$A$100, 0), 1)</f>
        <v>43296</v>
      </c>
      <c r="D1748" s="5" t="str">
        <f aca="false">Def_Status_Montagem!$A$4</f>
        <v>Comprado / Esperando entrega</v>
      </c>
      <c r="E1748" s="4" t="str">
        <f aca="false">Def_Status_Montagem!$B$4</f>
        <v>Contratada (inclui etiqueta)</v>
      </c>
      <c r="F1748" s="7"/>
      <c r="G1748" s="8"/>
      <c r="H1748" s="7" t="str">
        <f aca="false" t="array" ref="H1748:H1748">INDEX(Def_Instancias_Equipamentos!$E$2:$E$4986, MATCH(K1748, Def_Instancias_Equipamentos!$D$2:$D$4986, 0), 1)</f>
        <v>IA-04RaBPM</v>
      </c>
      <c r="I1748" s="8" t="str">
        <f aca="false" t="array" ref="I1748:I1748">INDEX(Def_Instancias_Equipamentos!$E$2:$E$4986, MATCH(L1748, Def_Instancias_Equipamentos!$D$2:$D$4986, 0), 1)</f>
        <v>IA-04RaBPM</v>
      </c>
      <c r="J1748" s="8" t="str">
        <f aca="false">IF(H1748=I1748, "INTERNO", "EXTERNO")</f>
        <v>INTERNO</v>
      </c>
      <c r="K1748" s="9" t="str">
        <f aca="false">Def_Instancias_Equipamentos!$D$798</f>
        <v>SI-04SB:DI-BPMRFFE-2</v>
      </c>
      <c r="L1748" s="4" t="str">
        <f aca="false">Def_Instancias_Equipamentos!$D$1400</f>
        <v>SI-04SB:DI-FMCFastADC-2</v>
      </c>
      <c r="M1748" s="10" t="s">
        <v>175</v>
      </c>
      <c r="N1748" s="11" t="s">
        <v>176</v>
      </c>
      <c r="O1748" s="9" t="str">
        <f aca="false">Def_Sistemas_Conectores_Cabos!$B$7</f>
        <v>SMA 50-ohm</v>
      </c>
      <c r="P1748" s="4" t="str">
        <f aca="false">Def_Sistemas_Conectores_Cabos!$B$26</f>
        <v>MMCX 50-ohm</v>
      </c>
      <c r="Q1748" s="8" t="str">
        <f aca="false">K1748&amp;"/"&amp;M1748&amp;CHAR(10)&amp;L1748&amp;"/"&amp;N1748</f>
        <v>SI-04SB:DI-BPMRFFE-2/SW_IN
SI-04SB:DI-FMCFastADC-2/TRIG</v>
      </c>
      <c r="R1748" s="18" t="n">
        <v>2</v>
      </c>
      <c r="S1748" s="18" t="n">
        <v>2</v>
      </c>
      <c r="T1748" s="15" t="str">
        <f aca="false">Def_Sistemas_Conectores_Cabos!$C$9</f>
        <v>RG316</v>
      </c>
      <c r="U1748" s="11" t="s">
        <v>169</v>
      </c>
      <c r="V1748" s="13"/>
    </row>
    <row r="1749" customFormat="false" ht="15.75" hidden="true" customHeight="true" outlineLevel="0" collapsed="false">
      <c r="A1749" s="4" t="str">
        <f aca="false">Def_Sistemas_Conectores_Cabos!$A$22</f>
        <v>BPM de elétrons</v>
      </c>
      <c r="B1749" s="5" t="str">
        <f aca="false">Datas_Entregas!$A$3</f>
        <v>BTS/Anel</v>
      </c>
      <c r="C1749" s="6" t="n">
        <f aca="false" t="array" ref="C1749:C1749">INDEX(Datas_Entregas!$B$2:$B$100, MATCH(B1749, Datas_Entregas!$A$2:$A$100, 0), 1)</f>
        <v>43296</v>
      </c>
      <c r="D1749" s="5" t="str">
        <f aca="false">Def_Status_Montagem!$A$4</f>
        <v>Comprado / Esperando entrega</v>
      </c>
      <c r="E1749" s="4" t="str">
        <f aca="false">Def_Status_Montagem!$B$4</f>
        <v>Contratada (inclui etiqueta)</v>
      </c>
      <c r="F1749" s="7"/>
      <c r="G1749" s="8"/>
      <c r="H1749" s="7" t="str">
        <f aca="false" t="array" ref="H1749:H1749">INDEX(Def_Instancias_Equipamentos!$E$2:$E$4986, MATCH(K1749, Def_Instancias_Equipamentos!$D$2:$D$4986, 0), 1)</f>
        <v>IA-05RaBPM</v>
      </c>
      <c r="I1749" s="8" t="str">
        <f aca="false" t="array" ref="I1749:I1749">INDEX(Def_Instancias_Equipamentos!$E$2:$E$4986, MATCH(L1749, Def_Instancias_Equipamentos!$D$2:$D$4986, 0), 1)</f>
        <v>IA-05RaBPM</v>
      </c>
      <c r="J1749" s="8" t="str">
        <f aca="false">IF(H1749=I1749, "INTERNO", "EXTERNO")</f>
        <v>INTERNO</v>
      </c>
      <c r="K1749" s="9" t="str">
        <f aca="false">Def_Instancias_Equipamentos!$D$663</f>
        <v>SI-05C1:DI-BPMRFFE-1</v>
      </c>
      <c r="L1749" s="4" t="str">
        <f aca="false">Def_Instancias_Equipamentos!$D$1265</f>
        <v>SI-05C1:DI-FMCFastADC-1</v>
      </c>
      <c r="M1749" s="10" t="s">
        <v>168</v>
      </c>
      <c r="N1749" s="11" t="s">
        <v>143</v>
      </c>
      <c r="O1749" s="9" t="str">
        <f aca="false">Def_Sistemas_Conectores_Cabos!$B$7</f>
        <v>SMA 50-ohm</v>
      </c>
      <c r="P1749" s="4" t="str">
        <f aca="false">Def_Sistemas_Conectores_Cabos!$B$7</f>
        <v>SMA 50-ohm</v>
      </c>
      <c r="Q1749" s="8" t="str">
        <f aca="false">K1749&amp;"/"&amp;M1749&amp;CHAR(10)&amp;L1749&amp;"/"&amp;N1749</f>
        <v>SI-05C1:DI-BPMRFFE-1/TO_OUT
SI-05C1:DI-FMCFastADC-1/IN1</v>
      </c>
      <c r="R1749" s="18" t="n">
        <v>2</v>
      </c>
      <c r="S1749" s="18" t="n">
        <v>2</v>
      </c>
      <c r="T1749" s="15" t="str">
        <f aca="false">Def_Sistemas_Conectores_Cabos!$C$9</f>
        <v>RG316</v>
      </c>
      <c r="U1749" s="11" t="s">
        <v>169</v>
      </c>
      <c r="V1749" s="13"/>
    </row>
    <row r="1750" customFormat="false" ht="15.75" hidden="true" customHeight="true" outlineLevel="0" collapsed="false">
      <c r="A1750" s="4" t="str">
        <f aca="false">Def_Sistemas_Conectores_Cabos!$A$22</f>
        <v>BPM de elétrons</v>
      </c>
      <c r="B1750" s="5" t="str">
        <f aca="false">Datas_Entregas!$A$3</f>
        <v>BTS/Anel</v>
      </c>
      <c r="C1750" s="6" t="n">
        <f aca="false" t="array" ref="C1750:C1750">INDEX(Datas_Entregas!$B$2:$B$100, MATCH(B1750, Datas_Entregas!$A$2:$A$100, 0), 1)</f>
        <v>43296</v>
      </c>
      <c r="D1750" s="5" t="str">
        <f aca="false">Def_Status_Montagem!$A$4</f>
        <v>Comprado / Esperando entrega</v>
      </c>
      <c r="E1750" s="4" t="str">
        <f aca="false">Def_Status_Montagem!$B$4</f>
        <v>Contratada (inclui etiqueta)</v>
      </c>
      <c r="F1750" s="7"/>
      <c r="G1750" s="8"/>
      <c r="H1750" s="7" t="str">
        <f aca="false" t="array" ref="H1750:H1750">INDEX(Def_Instancias_Equipamentos!$E$2:$E$4986, MATCH(K1750, Def_Instancias_Equipamentos!$D$2:$D$4986, 0), 1)</f>
        <v>IA-05RaBPM</v>
      </c>
      <c r="I1750" s="8" t="str">
        <f aca="false" t="array" ref="I1750:I1750">INDEX(Def_Instancias_Equipamentos!$E$2:$E$4986, MATCH(L1750, Def_Instancias_Equipamentos!$D$2:$D$4986, 0), 1)</f>
        <v>IA-05RaBPM</v>
      </c>
      <c r="J1750" s="8" t="str">
        <f aca="false">IF(H1750=I1750, "INTERNO", "EXTERNO")</f>
        <v>INTERNO</v>
      </c>
      <c r="K1750" s="9" t="str">
        <f aca="false">Def_Instancias_Equipamentos!$D$663</f>
        <v>SI-05C1:DI-BPMRFFE-1</v>
      </c>
      <c r="L1750" s="4" t="str">
        <f aca="false">Def_Instancias_Equipamentos!$D$1265</f>
        <v>SI-05C1:DI-FMCFastADC-1</v>
      </c>
      <c r="M1750" s="10" t="s">
        <v>170</v>
      </c>
      <c r="N1750" s="11" t="s">
        <v>145</v>
      </c>
      <c r="O1750" s="9" t="str">
        <f aca="false">Def_Sistemas_Conectores_Cabos!$B$7</f>
        <v>SMA 50-ohm</v>
      </c>
      <c r="P1750" s="4" t="str">
        <f aca="false">Def_Sistemas_Conectores_Cabos!$B$7</f>
        <v>SMA 50-ohm</v>
      </c>
      <c r="Q1750" s="8" t="str">
        <f aca="false">K1750&amp;"/"&amp;M1750&amp;CHAR(10)&amp;L1750&amp;"/"&amp;N1750</f>
        <v>SI-05C1:DI-BPMRFFE-1/BI_OUT
SI-05C1:DI-FMCFastADC-1/IN2</v>
      </c>
      <c r="R1750" s="18" t="n">
        <v>2</v>
      </c>
      <c r="S1750" s="18" t="n">
        <v>2</v>
      </c>
      <c r="T1750" s="15" t="str">
        <f aca="false">Def_Sistemas_Conectores_Cabos!$C$9</f>
        <v>RG316</v>
      </c>
      <c r="U1750" s="11" t="s">
        <v>169</v>
      </c>
      <c r="V1750" s="13"/>
    </row>
    <row r="1751" customFormat="false" ht="15.75" hidden="true" customHeight="true" outlineLevel="0" collapsed="false">
      <c r="A1751" s="4" t="str">
        <f aca="false">Def_Sistemas_Conectores_Cabos!$A$22</f>
        <v>BPM de elétrons</v>
      </c>
      <c r="B1751" s="5" t="str">
        <f aca="false">Datas_Entregas!$A$3</f>
        <v>BTS/Anel</v>
      </c>
      <c r="C1751" s="6" t="n">
        <f aca="false" t="array" ref="C1751:C1751">INDEX(Datas_Entregas!$B$2:$B$100, MATCH(B1751, Datas_Entregas!$A$2:$A$100, 0), 1)</f>
        <v>43296</v>
      </c>
      <c r="D1751" s="5" t="str">
        <f aca="false">Def_Status_Montagem!$A$4</f>
        <v>Comprado / Esperando entrega</v>
      </c>
      <c r="E1751" s="4" t="str">
        <f aca="false">Def_Status_Montagem!$B$4</f>
        <v>Contratada (inclui etiqueta)</v>
      </c>
      <c r="F1751" s="7"/>
      <c r="G1751" s="8"/>
      <c r="H1751" s="7" t="str">
        <f aca="false" t="array" ref="H1751:H1751">INDEX(Def_Instancias_Equipamentos!$E$2:$E$4986, MATCH(K1751, Def_Instancias_Equipamentos!$D$2:$D$4986, 0), 1)</f>
        <v>IA-05RaBPM</v>
      </c>
      <c r="I1751" s="8" t="str">
        <f aca="false" t="array" ref="I1751:I1751">INDEX(Def_Instancias_Equipamentos!$E$2:$E$4986, MATCH(L1751, Def_Instancias_Equipamentos!$D$2:$D$4986, 0), 1)</f>
        <v>IA-05RaBPM</v>
      </c>
      <c r="J1751" s="8" t="str">
        <f aca="false">IF(H1751=I1751, "INTERNO", "EXTERNO")</f>
        <v>INTERNO</v>
      </c>
      <c r="K1751" s="9" t="str">
        <f aca="false">Def_Instancias_Equipamentos!$D$663</f>
        <v>SI-05C1:DI-BPMRFFE-1</v>
      </c>
      <c r="L1751" s="4" t="str">
        <f aca="false">Def_Instancias_Equipamentos!$D$1265</f>
        <v>SI-05C1:DI-FMCFastADC-1</v>
      </c>
      <c r="M1751" s="10" t="s">
        <v>171</v>
      </c>
      <c r="N1751" s="11" t="s">
        <v>172</v>
      </c>
      <c r="O1751" s="9" t="str">
        <f aca="false">Def_Sistemas_Conectores_Cabos!$B$7</f>
        <v>SMA 50-ohm</v>
      </c>
      <c r="P1751" s="4" t="str">
        <f aca="false">Def_Sistemas_Conectores_Cabos!$B$7</f>
        <v>SMA 50-ohm</v>
      </c>
      <c r="Q1751" s="8" t="str">
        <f aca="false">K1751&amp;"/"&amp;M1751&amp;CHAR(10)&amp;L1751&amp;"/"&amp;N1751</f>
        <v>SI-05C1:DI-BPMRFFE-1/TI_OUT
SI-05C1:DI-FMCFastADC-1/IN3</v>
      </c>
      <c r="R1751" s="18" t="n">
        <v>2</v>
      </c>
      <c r="S1751" s="18" t="n">
        <v>2</v>
      </c>
      <c r="T1751" s="15" t="str">
        <f aca="false">Def_Sistemas_Conectores_Cabos!$C$9</f>
        <v>RG316</v>
      </c>
      <c r="U1751" s="11" t="s">
        <v>169</v>
      </c>
      <c r="V1751" s="13"/>
    </row>
    <row r="1752" customFormat="false" ht="15.75" hidden="true" customHeight="true" outlineLevel="0" collapsed="false">
      <c r="A1752" s="4" t="str">
        <f aca="false">Def_Sistemas_Conectores_Cabos!$A$22</f>
        <v>BPM de elétrons</v>
      </c>
      <c r="B1752" s="5" t="str">
        <f aca="false">Datas_Entregas!$A$3</f>
        <v>BTS/Anel</v>
      </c>
      <c r="C1752" s="6" t="n">
        <f aca="false" t="array" ref="C1752:C1752">INDEX(Datas_Entregas!$B$2:$B$100, MATCH(B1752, Datas_Entregas!$A$2:$A$100, 0), 1)</f>
        <v>43296</v>
      </c>
      <c r="D1752" s="5" t="str">
        <f aca="false">Def_Status_Montagem!$A$4</f>
        <v>Comprado / Esperando entrega</v>
      </c>
      <c r="E1752" s="4" t="str">
        <f aca="false">Def_Status_Montagem!$B$4</f>
        <v>Contratada (inclui etiqueta)</v>
      </c>
      <c r="F1752" s="7"/>
      <c r="G1752" s="8"/>
      <c r="H1752" s="7" t="str">
        <f aca="false" t="array" ref="H1752:H1752">INDEX(Def_Instancias_Equipamentos!$E$2:$E$4986, MATCH(K1752, Def_Instancias_Equipamentos!$D$2:$D$4986, 0), 1)</f>
        <v>IA-05RaBPM</v>
      </c>
      <c r="I1752" s="8" t="str">
        <f aca="false" t="array" ref="I1752:I1752">INDEX(Def_Instancias_Equipamentos!$E$2:$E$4986, MATCH(L1752, Def_Instancias_Equipamentos!$D$2:$D$4986, 0), 1)</f>
        <v>IA-05RaBPM</v>
      </c>
      <c r="J1752" s="8" t="str">
        <f aca="false">IF(H1752=I1752, "INTERNO", "EXTERNO")</f>
        <v>INTERNO</v>
      </c>
      <c r="K1752" s="9" t="str">
        <f aca="false">Def_Instancias_Equipamentos!$D$663</f>
        <v>SI-05C1:DI-BPMRFFE-1</v>
      </c>
      <c r="L1752" s="4" t="str">
        <f aca="false">Def_Instancias_Equipamentos!$D$1265</f>
        <v>SI-05C1:DI-FMCFastADC-1</v>
      </c>
      <c r="M1752" s="10" t="s">
        <v>173</v>
      </c>
      <c r="N1752" s="11" t="s">
        <v>174</v>
      </c>
      <c r="O1752" s="9" t="str">
        <f aca="false">Def_Sistemas_Conectores_Cabos!$B$7</f>
        <v>SMA 50-ohm</v>
      </c>
      <c r="P1752" s="4" t="str">
        <f aca="false">Def_Sistemas_Conectores_Cabos!$B$7</f>
        <v>SMA 50-ohm</v>
      </c>
      <c r="Q1752" s="8" t="str">
        <f aca="false">K1752&amp;"/"&amp;M1752&amp;CHAR(10)&amp;L1752&amp;"/"&amp;N1752</f>
        <v>SI-05C1:DI-BPMRFFE-1/BO_OUT
SI-05C1:DI-FMCFastADC-1/IN4</v>
      </c>
      <c r="R1752" s="18" t="n">
        <v>2</v>
      </c>
      <c r="S1752" s="18" t="n">
        <v>2</v>
      </c>
      <c r="T1752" s="15" t="str">
        <f aca="false">Def_Sistemas_Conectores_Cabos!$C$9</f>
        <v>RG316</v>
      </c>
      <c r="U1752" s="11" t="s">
        <v>169</v>
      </c>
      <c r="V1752" s="13"/>
    </row>
    <row r="1753" customFormat="false" ht="15.75" hidden="true" customHeight="true" outlineLevel="0" collapsed="false">
      <c r="A1753" s="4" t="str">
        <f aca="false">Def_Sistemas_Conectores_Cabos!$A$22</f>
        <v>BPM de elétrons</v>
      </c>
      <c r="B1753" s="5" t="str">
        <f aca="false">Datas_Entregas!$A$3</f>
        <v>BTS/Anel</v>
      </c>
      <c r="C1753" s="6" t="n">
        <f aca="false" t="array" ref="C1753:C1753">INDEX(Datas_Entregas!$B$2:$B$100, MATCH(B1753, Datas_Entregas!$A$2:$A$100, 0), 1)</f>
        <v>43296</v>
      </c>
      <c r="D1753" s="5" t="str">
        <f aca="false">Def_Status_Montagem!$A$4</f>
        <v>Comprado / Esperando entrega</v>
      </c>
      <c r="E1753" s="4" t="str">
        <f aca="false">Def_Status_Montagem!$B$4</f>
        <v>Contratada (inclui etiqueta)</v>
      </c>
      <c r="F1753" s="7"/>
      <c r="G1753" s="8"/>
      <c r="H1753" s="7" t="str">
        <f aca="false" t="array" ref="H1753:H1753">INDEX(Def_Instancias_Equipamentos!$E$2:$E$4986, MATCH(K1753, Def_Instancias_Equipamentos!$D$2:$D$4986, 0), 1)</f>
        <v>IA-05RaBPM</v>
      </c>
      <c r="I1753" s="8" t="str">
        <f aca="false" t="array" ref="I1753:I1753">INDEX(Def_Instancias_Equipamentos!$E$2:$E$4986, MATCH(L1753, Def_Instancias_Equipamentos!$D$2:$D$4986, 0), 1)</f>
        <v>IA-05RaBPM</v>
      </c>
      <c r="J1753" s="8" t="str">
        <f aca="false">IF(H1753=I1753, "INTERNO", "EXTERNO")</f>
        <v>INTERNO</v>
      </c>
      <c r="K1753" s="9" t="str">
        <f aca="false">Def_Instancias_Equipamentos!$D$663</f>
        <v>SI-05C1:DI-BPMRFFE-1</v>
      </c>
      <c r="L1753" s="4" t="str">
        <f aca="false">Def_Instancias_Equipamentos!$D$1265</f>
        <v>SI-05C1:DI-FMCFastADC-1</v>
      </c>
      <c r="M1753" s="10" t="s">
        <v>175</v>
      </c>
      <c r="N1753" s="11" t="s">
        <v>176</v>
      </c>
      <c r="O1753" s="9" t="str">
        <f aca="false">Def_Sistemas_Conectores_Cabos!$B$7</f>
        <v>SMA 50-ohm</v>
      </c>
      <c r="P1753" s="4" t="str">
        <f aca="false">Def_Sistemas_Conectores_Cabos!$B$26</f>
        <v>MMCX 50-ohm</v>
      </c>
      <c r="Q1753" s="8" t="str">
        <f aca="false">K1753&amp;"/"&amp;M1753&amp;CHAR(10)&amp;L1753&amp;"/"&amp;N1753</f>
        <v>SI-05C1:DI-BPMRFFE-1/SW_IN
SI-05C1:DI-FMCFastADC-1/TRIG</v>
      </c>
      <c r="R1753" s="18" t="n">
        <v>2</v>
      </c>
      <c r="S1753" s="18" t="n">
        <v>2</v>
      </c>
      <c r="T1753" s="15" t="str">
        <f aca="false">Def_Sistemas_Conectores_Cabos!$C$9</f>
        <v>RG316</v>
      </c>
      <c r="U1753" s="11" t="s">
        <v>169</v>
      </c>
      <c r="V1753" s="13"/>
    </row>
    <row r="1754" customFormat="false" ht="15.75" hidden="true" customHeight="true" outlineLevel="0" collapsed="false">
      <c r="A1754" s="4" t="str">
        <f aca="false">Def_Sistemas_Conectores_Cabos!$A$22</f>
        <v>BPM de elétrons</v>
      </c>
      <c r="B1754" s="5" t="str">
        <f aca="false">Datas_Entregas!$A$3</f>
        <v>BTS/Anel</v>
      </c>
      <c r="C1754" s="6" t="n">
        <f aca="false" t="array" ref="C1754:C1754">INDEX(Datas_Entregas!$B$2:$B$100, MATCH(B1754, Datas_Entregas!$A$2:$A$100, 0), 1)</f>
        <v>43296</v>
      </c>
      <c r="D1754" s="5" t="str">
        <f aca="false">Def_Status_Montagem!$A$4</f>
        <v>Comprado / Esperando entrega</v>
      </c>
      <c r="E1754" s="4" t="str">
        <f aca="false">Def_Status_Montagem!$B$4</f>
        <v>Contratada (inclui etiqueta)</v>
      </c>
      <c r="F1754" s="7"/>
      <c r="G1754" s="8"/>
      <c r="H1754" s="7" t="str">
        <f aca="false" t="array" ref="H1754:H1754">INDEX(Def_Instancias_Equipamentos!$E$2:$E$4986, MATCH(K1754, Def_Instancias_Equipamentos!$D$2:$D$4986, 0), 1)</f>
        <v>IA-05RaBPM</v>
      </c>
      <c r="I1754" s="8" t="str">
        <f aca="false" t="array" ref="I1754:I1754">INDEX(Def_Instancias_Equipamentos!$E$2:$E$4986, MATCH(L1754, Def_Instancias_Equipamentos!$D$2:$D$4986, 0), 1)</f>
        <v>IA-05RaBPM</v>
      </c>
      <c r="J1754" s="8" t="str">
        <f aca="false">IF(H1754=I1754, "INTERNO", "EXTERNO")</f>
        <v>INTERNO</v>
      </c>
      <c r="K1754" s="9" t="str">
        <f aca="false">Def_Instancias_Equipamentos!$D$664</f>
        <v>SI-05C1:DI-BPMRFFE-2</v>
      </c>
      <c r="L1754" s="4" t="str">
        <f aca="false">Def_Instancias_Equipamentos!$D$1266</f>
        <v>SI-05C1:DI-FMCFastADC-2</v>
      </c>
      <c r="M1754" s="10" t="s">
        <v>168</v>
      </c>
      <c r="N1754" s="11" t="s">
        <v>143</v>
      </c>
      <c r="O1754" s="9" t="str">
        <f aca="false">Def_Sistemas_Conectores_Cabos!$B$7</f>
        <v>SMA 50-ohm</v>
      </c>
      <c r="P1754" s="4" t="str">
        <f aca="false">Def_Sistemas_Conectores_Cabos!$B$7</f>
        <v>SMA 50-ohm</v>
      </c>
      <c r="Q1754" s="8" t="str">
        <f aca="false">K1754&amp;"/"&amp;M1754&amp;CHAR(10)&amp;L1754&amp;"/"&amp;N1754</f>
        <v>SI-05C1:DI-BPMRFFE-2/TO_OUT
SI-05C1:DI-FMCFastADC-2/IN1</v>
      </c>
      <c r="R1754" s="18" t="n">
        <v>2</v>
      </c>
      <c r="S1754" s="18" t="n">
        <v>2</v>
      </c>
      <c r="T1754" s="15" t="str">
        <f aca="false">Def_Sistemas_Conectores_Cabos!$C$9</f>
        <v>RG316</v>
      </c>
      <c r="U1754" s="11" t="s">
        <v>169</v>
      </c>
      <c r="V1754" s="13"/>
    </row>
    <row r="1755" customFormat="false" ht="15.75" hidden="true" customHeight="true" outlineLevel="0" collapsed="false">
      <c r="A1755" s="4" t="str">
        <f aca="false">Def_Sistemas_Conectores_Cabos!$A$22</f>
        <v>BPM de elétrons</v>
      </c>
      <c r="B1755" s="5" t="str">
        <f aca="false">Datas_Entregas!$A$3</f>
        <v>BTS/Anel</v>
      </c>
      <c r="C1755" s="6" t="n">
        <f aca="false" t="array" ref="C1755:C1755">INDEX(Datas_Entregas!$B$2:$B$100, MATCH(B1755, Datas_Entregas!$A$2:$A$100, 0), 1)</f>
        <v>43296</v>
      </c>
      <c r="D1755" s="5" t="str">
        <f aca="false">Def_Status_Montagem!$A$4</f>
        <v>Comprado / Esperando entrega</v>
      </c>
      <c r="E1755" s="4" t="str">
        <f aca="false">Def_Status_Montagem!$B$4</f>
        <v>Contratada (inclui etiqueta)</v>
      </c>
      <c r="F1755" s="7"/>
      <c r="G1755" s="8"/>
      <c r="H1755" s="7" t="str">
        <f aca="false" t="array" ref="H1755:H1755">INDEX(Def_Instancias_Equipamentos!$E$2:$E$4986, MATCH(K1755, Def_Instancias_Equipamentos!$D$2:$D$4986, 0), 1)</f>
        <v>IA-05RaBPM</v>
      </c>
      <c r="I1755" s="8" t="str">
        <f aca="false" t="array" ref="I1755:I1755">INDEX(Def_Instancias_Equipamentos!$E$2:$E$4986, MATCH(L1755, Def_Instancias_Equipamentos!$D$2:$D$4986, 0), 1)</f>
        <v>IA-05RaBPM</v>
      </c>
      <c r="J1755" s="8" t="str">
        <f aca="false">IF(H1755=I1755, "INTERNO", "EXTERNO")</f>
        <v>INTERNO</v>
      </c>
      <c r="K1755" s="9" t="str">
        <f aca="false">Def_Instancias_Equipamentos!$D$664</f>
        <v>SI-05C1:DI-BPMRFFE-2</v>
      </c>
      <c r="L1755" s="4" t="str">
        <f aca="false">Def_Instancias_Equipamentos!$D$1266</f>
        <v>SI-05C1:DI-FMCFastADC-2</v>
      </c>
      <c r="M1755" s="10" t="s">
        <v>170</v>
      </c>
      <c r="N1755" s="11" t="s">
        <v>145</v>
      </c>
      <c r="O1755" s="9" t="str">
        <f aca="false">Def_Sistemas_Conectores_Cabos!$B$7</f>
        <v>SMA 50-ohm</v>
      </c>
      <c r="P1755" s="4" t="str">
        <f aca="false">Def_Sistemas_Conectores_Cabos!$B$7</f>
        <v>SMA 50-ohm</v>
      </c>
      <c r="Q1755" s="8" t="str">
        <f aca="false">K1755&amp;"/"&amp;M1755&amp;CHAR(10)&amp;L1755&amp;"/"&amp;N1755</f>
        <v>SI-05C1:DI-BPMRFFE-2/BI_OUT
SI-05C1:DI-FMCFastADC-2/IN2</v>
      </c>
      <c r="R1755" s="18" t="n">
        <v>2</v>
      </c>
      <c r="S1755" s="18" t="n">
        <v>2</v>
      </c>
      <c r="T1755" s="15" t="str">
        <f aca="false">Def_Sistemas_Conectores_Cabos!$C$9</f>
        <v>RG316</v>
      </c>
      <c r="U1755" s="11" t="s">
        <v>169</v>
      </c>
      <c r="V1755" s="13"/>
    </row>
    <row r="1756" customFormat="false" ht="15.75" hidden="true" customHeight="true" outlineLevel="0" collapsed="false">
      <c r="A1756" s="4" t="str">
        <f aca="false">Def_Sistemas_Conectores_Cabos!$A$22</f>
        <v>BPM de elétrons</v>
      </c>
      <c r="B1756" s="5" t="str">
        <f aca="false">Datas_Entregas!$A$3</f>
        <v>BTS/Anel</v>
      </c>
      <c r="C1756" s="6" t="n">
        <f aca="false" t="array" ref="C1756:C1756">INDEX(Datas_Entregas!$B$2:$B$100, MATCH(B1756, Datas_Entregas!$A$2:$A$100, 0), 1)</f>
        <v>43296</v>
      </c>
      <c r="D1756" s="5" t="str">
        <f aca="false">Def_Status_Montagem!$A$4</f>
        <v>Comprado / Esperando entrega</v>
      </c>
      <c r="E1756" s="4" t="str">
        <f aca="false">Def_Status_Montagem!$B$4</f>
        <v>Contratada (inclui etiqueta)</v>
      </c>
      <c r="F1756" s="7"/>
      <c r="G1756" s="8"/>
      <c r="H1756" s="7" t="str">
        <f aca="false" t="array" ref="H1756:H1756">INDEX(Def_Instancias_Equipamentos!$E$2:$E$4986, MATCH(K1756, Def_Instancias_Equipamentos!$D$2:$D$4986, 0), 1)</f>
        <v>IA-05RaBPM</v>
      </c>
      <c r="I1756" s="8" t="str">
        <f aca="false" t="array" ref="I1756:I1756">INDEX(Def_Instancias_Equipamentos!$E$2:$E$4986, MATCH(L1756, Def_Instancias_Equipamentos!$D$2:$D$4986, 0), 1)</f>
        <v>IA-05RaBPM</v>
      </c>
      <c r="J1756" s="8" t="str">
        <f aca="false">IF(H1756=I1756, "INTERNO", "EXTERNO")</f>
        <v>INTERNO</v>
      </c>
      <c r="K1756" s="9" t="str">
        <f aca="false">Def_Instancias_Equipamentos!$D$664</f>
        <v>SI-05C1:DI-BPMRFFE-2</v>
      </c>
      <c r="L1756" s="4" t="str">
        <f aca="false">Def_Instancias_Equipamentos!$D$1266</f>
        <v>SI-05C1:DI-FMCFastADC-2</v>
      </c>
      <c r="M1756" s="10" t="s">
        <v>171</v>
      </c>
      <c r="N1756" s="11" t="s">
        <v>172</v>
      </c>
      <c r="O1756" s="9" t="str">
        <f aca="false">Def_Sistemas_Conectores_Cabos!$B$7</f>
        <v>SMA 50-ohm</v>
      </c>
      <c r="P1756" s="4" t="str">
        <f aca="false">Def_Sistemas_Conectores_Cabos!$B$7</f>
        <v>SMA 50-ohm</v>
      </c>
      <c r="Q1756" s="8" t="str">
        <f aca="false">K1756&amp;"/"&amp;M1756&amp;CHAR(10)&amp;L1756&amp;"/"&amp;N1756</f>
        <v>SI-05C1:DI-BPMRFFE-2/TI_OUT
SI-05C1:DI-FMCFastADC-2/IN3</v>
      </c>
      <c r="R1756" s="18" t="n">
        <v>2</v>
      </c>
      <c r="S1756" s="18" t="n">
        <v>2</v>
      </c>
      <c r="T1756" s="15" t="str">
        <f aca="false">Def_Sistemas_Conectores_Cabos!$C$9</f>
        <v>RG316</v>
      </c>
      <c r="U1756" s="11" t="s">
        <v>169</v>
      </c>
      <c r="V1756" s="13"/>
    </row>
    <row r="1757" customFormat="false" ht="15.75" hidden="true" customHeight="true" outlineLevel="0" collapsed="false">
      <c r="A1757" s="4" t="str">
        <f aca="false">Def_Sistemas_Conectores_Cabos!$A$22</f>
        <v>BPM de elétrons</v>
      </c>
      <c r="B1757" s="5" t="str">
        <f aca="false">Datas_Entregas!$A$3</f>
        <v>BTS/Anel</v>
      </c>
      <c r="C1757" s="6" t="n">
        <f aca="false" t="array" ref="C1757:C1757">INDEX(Datas_Entregas!$B$2:$B$100, MATCH(B1757, Datas_Entregas!$A$2:$A$100, 0), 1)</f>
        <v>43296</v>
      </c>
      <c r="D1757" s="5" t="str">
        <f aca="false">Def_Status_Montagem!$A$4</f>
        <v>Comprado / Esperando entrega</v>
      </c>
      <c r="E1757" s="4" t="str">
        <f aca="false">Def_Status_Montagem!$B$4</f>
        <v>Contratada (inclui etiqueta)</v>
      </c>
      <c r="F1757" s="7"/>
      <c r="G1757" s="8"/>
      <c r="H1757" s="7" t="str">
        <f aca="false" t="array" ref="H1757:H1757">INDEX(Def_Instancias_Equipamentos!$E$2:$E$4986, MATCH(K1757, Def_Instancias_Equipamentos!$D$2:$D$4986, 0), 1)</f>
        <v>IA-05RaBPM</v>
      </c>
      <c r="I1757" s="8" t="str">
        <f aca="false" t="array" ref="I1757:I1757">INDEX(Def_Instancias_Equipamentos!$E$2:$E$4986, MATCH(L1757, Def_Instancias_Equipamentos!$D$2:$D$4986, 0), 1)</f>
        <v>IA-05RaBPM</v>
      </c>
      <c r="J1757" s="8" t="str">
        <f aca="false">IF(H1757=I1757, "INTERNO", "EXTERNO")</f>
        <v>INTERNO</v>
      </c>
      <c r="K1757" s="9" t="str">
        <f aca="false">Def_Instancias_Equipamentos!$D$664</f>
        <v>SI-05C1:DI-BPMRFFE-2</v>
      </c>
      <c r="L1757" s="4" t="str">
        <f aca="false">Def_Instancias_Equipamentos!$D$1266</f>
        <v>SI-05C1:DI-FMCFastADC-2</v>
      </c>
      <c r="M1757" s="10" t="s">
        <v>173</v>
      </c>
      <c r="N1757" s="11" t="s">
        <v>174</v>
      </c>
      <c r="O1757" s="9" t="str">
        <f aca="false">Def_Sistemas_Conectores_Cabos!$B$7</f>
        <v>SMA 50-ohm</v>
      </c>
      <c r="P1757" s="4" t="str">
        <f aca="false">Def_Sistemas_Conectores_Cabos!$B$7</f>
        <v>SMA 50-ohm</v>
      </c>
      <c r="Q1757" s="8" t="str">
        <f aca="false">K1757&amp;"/"&amp;M1757&amp;CHAR(10)&amp;L1757&amp;"/"&amp;N1757</f>
        <v>SI-05C1:DI-BPMRFFE-2/BO_OUT
SI-05C1:DI-FMCFastADC-2/IN4</v>
      </c>
      <c r="R1757" s="18" t="n">
        <v>2</v>
      </c>
      <c r="S1757" s="18" t="n">
        <v>2</v>
      </c>
      <c r="T1757" s="15" t="str">
        <f aca="false">Def_Sistemas_Conectores_Cabos!$C$9</f>
        <v>RG316</v>
      </c>
      <c r="U1757" s="11" t="s">
        <v>169</v>
      </c>
      <c r="V1757" s="13"/>
    </row>
    <row r="1758" customFormat="false" ht="15.75" hidden="true" customHeight="true" outlineLevel="0" collapsed="false">
      <c r="A1758" s="4" t="str">
        <f aca="false">Def_Sistemas_Conectores_Cabos!$A$22</f>
        <v>BPM de elétrons</v>
      </c>
      <c r="B1758" s="5" t="str">
        <f aca="false">Datas_Entregas!$A$3</f>
        <v>BTS/Anel</v>
      </c>
      <c r="C1758" s="6" t="n">
        <f aca="false" t="array" ref="C1758:C1758">INDEX(Datas_Entregas!$B$2:$B$100, MATCH(B1758, Datas_Entregas!$A$2:$A$100, 0), 1)</f>
        <v>43296</v>
      </c>
      <c r="D1758" s="5" t="str">
        <f aca="false">Def_Status_Montagem!$A$4</f>
        <v>Comprado / Esperando entrega</v>
      </c>
      <c r="E1758" s="4" t="str">
        <f aca="false">Def_Status_Montagem!$B$4</f>
        <v>Contratada (inclui etiqueta)</v>
      </c>
      <c r="F1758" s="7"/>
      <c r="G1758" s="8"/>
      <c r="H1758" s="7" t="str">
        <f aca="false" t="array" ref="H1758:H1758">INDEX(Def_Instancias_Equipamentos!$E$2:$E$4986, MATCH(K1758, Def_Instancias_Equipamentos!$D$2:$D$4986, 0), 1)</f>
        <v>IA-05RaBPM</v>
      </c>
      <c r="I1758" s="8" t="str">
        <f aca="false" t="array" ref="I1758:I1758">INDEX(Def_Instancias_Equipamentos!$E$2:$E$4986, MATCH(L1758, Def_Instancias_Equipamentos!$D$2:$D$4986, 0), 1)</f>
        <v>IA-05RaBPM</v>
      </c>
      <c r="J1758" s="8" t="str">
        <f aca="false">IF(H1758=I1758, "INTERNO", "EXTERNO")</f>
        <v>INTERNO</v>
      </c>
      <c r="K1758" s="9" t="str">
        <f aca="false">Def_Instancias_Equipamentos!$D$664</f>
        <v>SI-05C1:DI-BPMRFFE-2</v>
      </c>
      <c r="L1758" s="4" t="str">
        <f aca="false">Def_Instancias_Equipamentos!$D$1266</f>
        <v>SI-05C1:DI-FMCFastADC-2</v>
      </c>
      <c r="M1758" s="10" t="s">
        <v>175</v>
      </c>
      <c r="N1758" s="11" t="s">
        <v>176</v>
      </c>
      <c r="O1758" s="9" t="str">
        <f aca="false">Def_Sistemas_Conectores_Cabos!$B$7</f>
        <v>SMA 50-ohm</v>
      </c>
      <c r="P1758" s="4" t="str">
        <f aca="false">Def_Sistemas_Conectores_Cabos!$B$26</f>
        <v>MMCX 50-ohm</v>
      </c>
      <c r="Q1758" s="8" t="str">
        <f aca="false">K1758&amp;"/"&amp;M1758&amp;CHAR(10)&amp;L1758&amp;"/"&amp;N1758</f>
        <v>SI-05C1:DI-BPMRFFE-2/SW_IN
SI-05C1:DI-FMCFastADC-2/TRIG</v>
      </c>
      <c r="R1758" s="18" t="n">
        <v>2</v>
      </c>
      <c r="S1758" s="18" t="n">
        <v>2</v>
      </c>
      <c r="T1758" s="15" t="str">
        <f aca="false">Def_Sistemas_Conectores_Cabos!$C$9</f>
        <v>RG316</v>
      </c>
      <c r="U1758" s="11" t="s">
        <v>169</v>
      </c>
      <c r="V1758" s="13"/>
    </row>
    <row r="1759" customFormat="false" ht="15.75" hidden="true" customHeight="true" outlineLevel="0" collapsed="false">
      <c r="A1759" s="4" t="str">
        <f aca="false">Def_Sistemas_Conectores_Cabos!$A$22</f>
        <v>BPM de elétrons</v>
      </c>
      <c r="B1759" s="5" t="str">
        <f aca="false">Datas_Entregas!$A$3</f>
        <v>BTS/Anel</v>
      </c>
      <c r="C1759" s="6" t="n">
        <f aca="false" t="array" ref="C1759:C1759">INDEX(Datas_Entregas!$B$2:$B$100, MATCH(B1759, Datas_Entregas!$A$2:$A$100, 0), 1)</f>
        <v>43296</v>
      </c>
      <c r="D1759" s="5" t="str">
        <f aca="false">Def_Status_Montagem!$A$4</f>
        <v>Comprado / Esperando entrega</v>
      </c>
      <c r="E1759" s="4" t="str">
        <f aca="false">Def_Status_Montagem!$B$4</f>
        <v>Contratada (inclui etiqueta)</v>
      </c>
      <c r="F1759" s="7"/>
      <c r="G1759" s="8"/>
      <c r="H1759" s="7" t="str">
        <f aca="false" t="array" ref="H1759:H1759">INDEX(Def_Instancias_Equipamentos!$E$2:$E$4986, MATCH(K1759, Def_Instancias_Equipamentos!$D$2:$D$4986, 0), 1)</f>
        <v>IA-05RaBPM</v>
      </c>
      <c r="I1759" s="8" t="str">
        <f aca="false" t="array" ref="I1759:I1759">INDEX(Def_Instancias_Equipamentos!$E$2:$E$4986, MATCH(L1759, Def_Instancias_Equipamentos!$D$2:$D$4986, 0), 1)</f>
        <v>IA-05RaBPM</v>
      </c>
      <c r="J1759" s="8" t="str">
        <f aca="false">IF(H1759=I1759, "INTERNO", "EXTERNO")</f>
        <v>INTERNO</v>
      </c>
      <c r="K1759" s="9" t="str">
        <f aca="false">Def_Instancias_Equipamentos!$D$665</f>
        <v>SI-05C2:DI-BPMRFFE</v>
      </c>
      <c r="L1759" s="4" t="str">
        <f aca="false">Def_Instancias_Equipamentos!$D$1267</f>
        <v>SI-05C2:DI-FMCFastADC</v>
      </c>
      <c r="M1759" s="10" t="s">
        <v>168</v>
      </c>
      <c r="N1759" s="11" t="s">
        <v>143</v>
      </c>
      <c r="O1759" s="9" t="str">
        <f aca="false">Def_Sistemas_Conectores_Cabos!$B$7</f>
        <v>SMA 50-ohm</v>
      </c>
      <c r="P1759" s="4" t="str">
        <f aca="false">Def_Sistemas_Conectores_Cabos!$B$7</f>
        <v>SMA 50-ohm</v>
      </c>
      <c r="Q1759" s="8" t="str">
        <f aca="false">K1759&amp;"/"&amp;M1759&amp;CHAR(10)&amp;L1759&amp;"/"&amp;N1759</f>
        <v>SI-05C2:DI-BPMRFFE/TO_OUT
SI-05C2:DI-FMCFastADC/IN1</v>
      </c>
      <c r="R1759" s="18" t="n">
        <v>2</v>
      </c>
      <c r="S1759" s="18" t="n">
        <v>2</v>
      </c>
      <c r="T1759" s="15" t="str">
        <f aca="false">Def_Sistemas_Conectores_Cabos!$C$9</f>
        <v>RG316</v>
      </c>
      <c r="U1759" s="11" t="s">
        <v>169</v>
      </c>
      <c r="V1759" s="13"/>
    </row>
    <row r="1760" customFormat="false" ht="15.75" hidden="true" customHeight="true" outlineLevel="0" collapsed="false">
      <c r="A1760" s="4" t="str">
        <f aca="false">Def_Sistemas_Conectores_Cabos!$A$22</f>
        <v>BPM de elétrons</v>
      </c>
      <c r="B1760" s="5" t="str">
        <f aca="false">Datas_Entregas!$A$3</f>
        <v>BTS/Anel</v>
      </c>
      <c r="C1760" s="6" t="n">
        <f aca="false" t="array" ref="C1760:C1760">INDEX(Datas_Entregas!$B$2:$B$100, MATCH(B1760, Datas_Entregas!$A$2:$A$100, 0), 1)</f>
        <v>43296</v>
      </c>
      <c r="D1760" s="5" t="str">
        <f aca="false">Def_Status_Montagem!$A$4</f>
        <v>Comprado / Esperando entrega</v>
      </c>
      <c r="E1760" s="4" t="str">
        <f aca="false">Def_Status_Montagem!$B$4</f>
        <v>Contratada (inclui etiqueta)</v>
      </c>
      <c r="F1760" s="7"/>
      <c r="G1760" s="8"/>
      <c r="H1760" s="7" t="str">
        <f aca="false" t="array" ref="H1760:H1760">INDEX(Def_Instancias_Equipamentos!$E$2:$E$4986, MATCH(K1760, Def_Instancias_Equipamentos!$D$2:$D$4986, 0), 1)</f>
        <v>IA-05RaBPM</v>
      </c>
      <c r="I1760" s="8" t="str">
        <f aca="false" t="array" ref="I1760:I1760">INDEX(Def_Instancias_Equipamentos!$E$2:$E$4986, MATCH(L1760, Def_Instancias_Equipamentos!$D$2:$D$4986, 0), 1)</f>
        <v>IA-05RaBPM</v>
      </c>
      <c r="J1760" s="8" t="str">
        <f aca="false">IF(H1760=I1760, "INTERNO", "EXTERNO")</f>
        <v>INTERNO</v>
      </c>
      <c r="K1760" s="9" t="str">
        <f aca="false">Def_Instancias_Equipamentos!$D$665</f>
        <v>SI-05C2:DI-BPMRFFE</v>
      </c>
      <c r="L1760" s="4" t="str">
        <f aca="false">Def_Instancias_Equipamentos!$D$1267</f>
        <v>SI-05C2:DI-FMCFastADC</v>
      </c>
      <c r="M1760" s="10" t="s">
        <v>170</v>
      </c>
      <c r="N1760" s="11" t="s">
        <v>145</v>
      </c>
      <c r="O1760" s="9" t="str">
        <f aca="false">Def_Sistemas_Conectores_Cabos!$B$7</f>
        <v>SMA 50-ohm</v>
      </c>
      <c r="P1760" s="4" t="str">
        <f aca="false">Def_Sistemas_Conectores_Cabos!$B$7</f>
        <v>SMA 50-ohm</v>
      </c>
      <c r="Q1760" s="8" t="str">
        <f aca="false">K1760&amp;"/"&amp;M1760&amp;CHAR(10)&amp;L1760&amp;"/"&amp;N1760</f>
        <v>SI-05C2:DI-BPMRFFE/BI_OUT
SI-05C2:DI-FMCFastADC/IN2</v>
      </c>
      <c r="R1760" s="18" t="n">
        <v>2</v>
      </c>
      <c r="S1760" s="18" t="n">
        <v>2</v>
      </c>
      <c r="T1760" s="15" t="str">
        <f aca="false">Def_Sistemas_Conectores_Cabos!$C$9</f>
        <v>RG316</v>
      </c>
      <c r="U1760" s="11" t="s">
        <v>169</v>
      </c>
      <c r="V1760" s="13"/>
    </row>
    <row r="1761" customFormat="false" ht="15.75" hidden="true" customHeight="true" outlineLevel="0" collapsed="false">
      <c r="A1761" s="4" t="str">
        <f aca="false">Def_Sistemas_Conectores_Cabos!$A$22</f>
        <v>BPM de elétrons</v>
      </c>
      <c r="B1761" s="5" t="str">
        <f aca="false">Datas_Entregas!$A$3</f>
        <v>BTS/Anel</v>
      </c>
      <c r="C1761" s="6" t="n">
        <f aca="false" t="array" ref="C1761:C1761">INDEX(Datas_Entregas!$B$2:$B$100, MATCH(B1761, Datas_Entregas!$A$2:$A$100, 0), 1)</f>
        <v>43296</v>
      </c>
      <c r="D1761" s="5" t="str">
        <f aca="false">Def_Status_Montagem!$A$4</f>
        <v>Comprado / Esperando entrega</v>
      </c>
      <c r="E1761" s="4" t="str">
        <f aca="false">Def_Status_Montagem!$B$4</f>
        <v>Contratada (inclui etiqueta)</v>
      </c>
      <c r="F1761" s="7"/>
      <c r="G1761" s="8"/>
      <c r="H1761" s="7" t="str">
        <f aca="false" t="array" ref="H1761:H1761">INDEX(Def_Instancias_Equipamentos!$E$2:$E$4986, MATCH(K1761, Def_Instancias_Equipamentos!$D$2:$D$4986, 0), 1)</f>
        <v>IA-05RaBPM</v>
      </c>
      <c r="I1761" s="8" t="str">
        <f aca="false" t="array" ref="I1761:I1761">INDEX(Def_Instancias_Equipamentos!$E$2:$E$4986, MATCH(L1761, Def_Instancias_Equipamentos!$D$2:$D$4986, 0), 1)</f>
        <v>IA-05RaBPM</v>
      </c>
      <c r="J1761" s="8" t="str">
        <f aca="false">IF(H1761=I1761, "INTERNO", "EXTERNO")</f>
        <v>INTERNO</v>
      </c>
      <c r="K1761" s="9" t="str">
        <f aca="false">Def_Instancias_Equipamentos!$D$665</f>
        <v>SI-05C2:DI-BPMRFFE</v>
      </c>
      <c r="L1761" s="4" t="str">
        <f aca="false">Def_Instancias_Equipamentos!$D$1267</f>
        <v>SI-05C2:DI-FMCFastADC</v>
      </c>
      <c r="M1761" s="10" t="s">
        <v>171</v>
      </c>
      <c r="N1761" s="11" t="s">
        <v>172</v>
      </c>
      <c r="O1761" s="9" t="str">
        <f aca="false">Def_Sistemas_Conectores_Cabos!$B$7</f>
        <v>SMA 50-ohm</v>
      </c>
      <c r="P1761" s="4" t="str">
        <f aca="false">Def_Sistemas_Conectores_Cabos!$B$7</f>
        <v>SMA 50-ohm</v>
      </c>
      <c r="Q1761" s="8" t="str">
        <f aca="false">K1761&amp;"/"&amp;M1761&amp;CHAR(10)&amp;L1761&amp;"/"&amp;N1761</f>
        <v>SI-05C2:DI-BPMRFFE/TI_OUT
SI-05C2:DI-FMCFastADC/IN3</v>
      </c>
      <c r="R1761" s="18" t="n">
        <v>2</v>
      </c>
      <c r="S1761" s="18" t="n">
        <v>2</v>
      </c>
      <c r="T1761" s="15" t="str">
        <f aca="false">Def_Sistemas_Conectores_Cabos!$C$9</f>
        <v>RG316</v>
      </c>
      <c r="U1761" s="11" t="s">
        <v>169</v>
      </c>
      <c r="V1761" s="13"/>
    </row>
    <row r="1762" customFormat="false" ht="15.75" hidden="true" customHeight="true" outlineLevel="0" collapsed="false">
      <c r="A1762" s="4" t="str">
        <f aca="false">Def_Sistemas_Conectores_Cabos!$A$22</f>
        <v>BPM de elétrons</v>
      </c>
      <c r="B1762" s="5" t="str">
        <f aca="false">Datas_Entregas!$A$3</f>
        <v>BTS/Anel</v>
      </c>
      <c r="C1762" s="6" t="n">
        <f aca="false" t="array" ref="C1762:C1762">INDEX(Datas_Entregas!$B$2:$B$100, MATCH(B1762, Datas_Entregas!$A$2:$A$100, 0), 1)</f>
        <v>43296</v>
      </c>
      <c r="D1762" s="5" t="str">
        <f aca="false">Def_Status_Montagem!$A$4</f>
        <v>Comprado / Esperando entrega</v>
      </c>
      <c r="E1762" s="4" t="str">
        <f aca="false">Def_Status_Montagem!$B$4</f>
        <v>Contratada (inclui etiqueta)</v>
      </c>
      <c r="F1762" s="7"/>
      <c r="G1762" s="8"/>
      <c r="H1762" s="7" t="str">
        <f aca="false" t="array" ref="H1762:H1762">INDEX(Def_Instancias_Equipamentos!$E$2:$E$4986, MATCH(K1762, Def_Instancias_Equipamentos!$D$2:$D$4986, 0), 1)</f>
        <v>IA-05RaBPM</v>
      </c>
      <c r="I1762" s="8" t="str">
        <f aca="false" t="array" ref="I1762:I1762">INDEX(Def_Instancias_Equipamentos!$E$2:$E$4986, MATCH(L1762, Def_Instancias_Equipamentos!$D$2:$D$4986, 0), 1)</f>
        <v>IA-05RaBPM</v>
      </c>
      <c r="J1762" s="8" t="str">
        <f aca="false">IF(H1762=I1762, "INTERNO", "EXTERNO")</f>
        <v>INTERNO</v>
      </c>
      <c r="K1762" s="9" t="str">
        <f aca="false">Def_Instancias_Equipamentos!$D$665</f>
        <v>SI-05C2:DI-BPMRFFE</v>
      </c>
      <c r="L1762" s="4" t="str">
        <f aca="false">Def_Instancias_Equipamentos!$D$1267</f>
        <v>SI-05C2:DI-FMCFastADC</v>
      </c>
      <c r="M1762" s="10" t="s">
        <v>173</v>
      </c>
      <c r="N1762" s="11" t="s">
        <v>174</v>
      </c>
      <c r="O1762" s="9" t="str">
        <f aca="false">Def_Sistemas_Conectores_Cabos!$B$7</f>
        <v>SMA 50-ohm</v>
      </c>
      <c r="P1762" s="4" t="str">
        <f aca="false">Def_Sistemas_Conectores_Cabos!$B$7</f>
        <v>SMA 50-ohm</v>
      </c>
      <c r="Q1762" s="8" t="str">
        <f aca="false">K1762&amp;"/"&amp;M1762&amp;CHAR(10)&amp;L1762&amp;"/"&amp;N1762</f>
        <v>SI-05C2:DI-BPMRFFE/BO_OUT
SI-05C2:DI-FMCFastADC/IN4</v>
      </c>
      <c r="R1762" s="18" t="n">
        <v>2</v>
      </c>
      <c r="S1762" s="18" t="n">
        <v>2</v>
      </c>
      <c r="T1762" s="15" t="str">
        <f aca="false">Def_Sistemas_Conectores_Cabos!$C$9</f>
        <v>RG316</v>
      </c>
      <c r="U1762" s="11" t="s">
        <v>169</v>
      </c>
      <c r="V1762" s="13"/>
    </row>
    <row r="1763" customFormat="false" ht="15.75" hidden="true" customHeight="true" outlineLevel="0" collapsed="false">
      <c r="A1763" s="4" t="str">
        <f aca="false">Def_Sistemas_Conectores_Cabos!$A$22</f>
        <v>BPM de elétrons</v>
      </c>
      <c r="B1763" s="5" t="str">
        <f aca="false">Datas_Entregas!$A$3</f>
        <v>BTS/Anel</v>
      </c>
      <c r="C1763" s="6" t="n">
        <f aca="false" t="array" ref="C1763:C1763">INDEX(Datas_Entregas!$B$2:$B$100, MATCH(B1763, Datas_Entregas!$A$2:$A$100, 0), 1)</f>
        <v>43296</v>
      </c>
      <c r="D1763" s="5" t="str">
        <f aca="false">Def_Status_Montagem!$A$4</f>
        <v>Comprado / Esperando entrega</v>
      </c>
      <c r="E1763" s="4" t="str">
        <f aca="false">Def_Status_Montagem!$B$4</f>
        <v>Contratada (inclui etiqueta)</v>
      </c>
      <c r="F1763" s="7"/>
      <c r="G1763" s="8"/>
      <c r="H1763" s="7" t="str">
        <f aca="false" t="array" ref="H1763:H1763">INDEX(Def_Instancias_Equipamentos!$E$2:$E$4986, MATCH(K1763, Def_Instancias_Equipamentos!$D$2:$D$4986, 0), 1)</f>
        <v>IA-05RaBPM</v>
      </c>
      <c r="I1763" s="8" t="str">
        <f aca="false" t="array" ref="I1763:I1763">INDEX(Def_Instancias_Equipamentos!$E$2:$E$4986, MATCH(L1763, Def_Instancias_Equipamentos!$D$2:$D$4986, 0), 1)</f>
        <v>IA-05RaBPM</v>
      </c>
      <c r="J1763" s="8" t="str">
        <f aca="false">IF(H1763=I1763, "INTERNO", "EXTERNO")</f>
        <v>INTERNO</v>
      </c>
      <c r="K1763" s="9" t="str">
        <f aca="false">Def_Instancias_Equipamentos!$D$665</f>
        <v>SI-05C2:DI-BPMRFFE</v>
      </c>
      <c r="L1763" s="4" t="str">
        <f aca="false">Def_Instancias_Equipamentos!$D$1267</f>
        <v>SI-05C2:DI-FMCFastADC</v>
      </c>
      <c r="M1763" s="10" t="s">
        <v>175</v>
      </c>
      <c r="N1763" s="11" t="s">
        <v>176</v>
      </c>
      <c r="O1763" s="9" t="str">
        <f aca="false">Def_Sistemas_Conectores_Cabos!$B$7</f>
        <v>SMA 50-ohm</v>
      </c>
      <c r="P1763" s="4" t="str">
        <f aca="false">Def_Sistemas_Conectores_Cabos!$B$26</f>
        <v>MMCX 50-ohm</v>
      </c>
      <c r="Q1763" s="8" t="str">
        <f aca="false">K1763&amp;"/"&amp;M1763&amp;CHAR(10)&amp;L1763&amp;"/"&amp;N1763</f>
        <v>SI-05C2:DI-BPMRFFE/SW_IN
SI-05C2:DI-FMCFastADC/TRIG</v>
      </c>
      <c r="R1763" s="18" t="n">
        <v>2</v>
      </c>
      <c r="S1763" s="18" t="n">
        <v>2</v>
      </c>
      <c r="T1763" s="15" t="str">
        <f aca="false">Def_Sistemas_Conectores_Cabos!$C$9</f>
        <v>RG316</v>
      </c>
      <c r="U1763" s="11" t="s">
        <v>169</v>
      </c>
      <c r="V1763" s="13"/>
    </row>
    <row r="1764" customFormat="false" ht="15.75" hidden="true" customHeight="true" outlineLevel="0" collapsed="false">
      <c r="A1764" s="4" t="str">
        <f aca="false">Def_Sistemas_Conectores_Cabos!$A$22</f>
        <v>BPM de elétrons</v>
      </c>
      <c r="B1764" s="5" t="str">
        <f aca="false">Datas_Entregas!$A$3</f>
        <v>BTS/Anel</v>
      </c>
      <c r="C1764" s="6" t="n">
        <f aca="false" t="array" ref="C1764:C1764">INDEX(Datas_Entregas!$B$2:$B$100, MATCH(B1764, Datas_Entregas!$A$2:$A$100, 0), 1)</f>
        <v>43296</v>
      </c>
      <c r="D1764" s="5" t="str">
        <f aca="false">Def_Status_Montagem!$A$4</f>
        <v>Comprado / Esperando entrega</v>
      </c>
      <c r="E1764" s="4" t="str">
        <f aca="false">Def_Status_Montagem!$B$4</f>
        <v>Contratada (inclui etiqueta)</v>
      </c>
      <c r="F1764" s="7"/>
      <c r="G1764" s="8"/>
      <c r="H1764" s="7" t="str">
        <f aca="false" t="array" ref="H1764:H1764">INDEX(Def_Instancias_Equipamentos!$E$2:$E$4986, MATCH(K1764, Def_Instancias_Equipamentos!$D$2:$D$4986, 0), 1)</f>
        <v>IA-05RaBPM</v>
      </c>
      <c r="I1764" s="8" t="str">
        <f aca="false" t="array" ref="I1764:I1764">INDEX(Def_Instancias_Equipamentos!$E$2:$E$4986, MATCH(L1764, Def_Instancias_Equipamentos!$D$2:$D$4986, 0), 1)</f>
        <v>IA-05RaBPM</v>
      </c>
      <c r="J1764" s="8" t="str">
        <f aca="false">IF(H1764=I1764, "INTERNO", "EXTERNO")</f>
        <v>INTERNO</v>
      </c>
      <c r="K1764" s="9" t="str">
        <f aca="false">Def_Instancias_Equipamentos!$D$666</f>
        <v>SI-05C3:DI-BPMRFFE-1</v>
      </c>
      <c r="L1764" s="4" t="str">
        <f aca="false">Def_Instancias_Equipamentos!$D$1268</f>
        <v>SI-05C3:DI-FMCFastADC-1</v>
      </c>
      <c r="M1764" s="10" t="s">
        <v>168</v>
      </c>
      <c r="N1764" s="11" t="s">
        <v>143</v>
      </c>
      <c r="O1764" s="9" t="str">
        <f aca="false">Def_Sistemas_Conectores_Cabos!$B$7</f>
        <v>SMA 50-ohm</v>
      </c>
      <c r="P1764" s="4" t="str">
        <f aca="false">Def_Sistemas_Conectores_Cabos!$B$7</f>
        <v>SMA 50-ohm</v>
      </c>
      <c r="Q1764" s="8" t="str">
        <f aca="false">K1764&amp;"/"&amp;M1764&amp;CHAR(10)&amp;L1764&amp;"/"&amp;N1764</f>
        <v>SI-05C3:DI-BPMRFFE-1/TO_OUT
SI-05C3:DI-FMCFastADC-1/IN1</v>
      </c>
      <c r="R1764" s="18" t="n">
        <v>2</v>
      </c>
      <c r="S1764" s="18" t="n">
        <v>2</v>
      </c>
      <c r="T1764" s="15" t="str">
        <f aca="false">Def_Sistemas_Conectores_Cabos!$C$9</f>
        <v>RG316</v>
      </c>
      <c r="U1764" s="11" t="s">
        <v>169</v>
      </c>
      <c r="V1764" s="13"/>
    </row>
    <row r="1765" customFormat="false" ht="15.75" hidden="true" customHeight="true" outlineLevel="0" collapsed="false">
      <c r="A1765" s="4" t="str">
        <f aca="false">Def_Sistemas_Conectores_Cabos!$A$22</f>
        <v>BPM de elétrons</v>
      </c>
      <c r="B1765" s="5" t="str">
        <f aca="false">Datas_Entregas!$A$3</f>
        <v>BTS/Anel</v>
      </c>
      <c r="C1765" s="6" t="n">
        <f aca="false" t="array" ref="C1765:C1765">INDEX(Datas_Entregas!$B$2:$B$100, MATCH(B1765, Datas_Entregas!$A$2:$A$100, 0), 1)</f>
        <v>43296</v>
      </c>
      <c r="D1765" s="5" t="str">
        <f aca="false">Def_Status_Montagem!$A$4</f>
        <v>Comprado / Esperando entrega</v>
      </c>
      <c r="E1765" s="4" t="str">
        <f aca="false">Def_Status_Montagem!$B$4</f>
        <v>Contratada (inclui etiqueta)</v>
      </c>
      <c r="F1765" s="7"/>
      <c r="G1765" s="8"/>
      <c r="H1765" s="7" t="str">
        <f aca="false" t="array" ref="H1765:H1765">INDEX(Def_Instancias_Equipamentos!$E$2:$E$4986, MATCH(K1765, Def_Instancias_Equipamentos!$D$2:$D$4986, 0), 1)</f>
        <v>IA-05RaBPM</v>
      </c>
      <c r="I1765" s="8" t="str">
        <f aca="false" t="array" ref="I1765:I1765">INDEX(Def_Instancias_Equipamentos!$E$2:$E$4986, MATCH(L1765, Def_Instancias_Equipamentos!$D$2:$D$4986, 0), 1)</f>
        <v>IA-05RaBPM</v>
      </c>
      <c r="J1765" s="8" t="str">
        <f aca="false">IF(H1765=I1765, "INTERNO", "EXTERNO")</f>
        <v>INTERNO</v>
      </c>
      <c r="K1765" s="9" t="str">
        <f aca="false">Def_Instancias_Equipamentos!$D$666</f>
        <v>SI-05C3:DI-BPMRFFE-1</v>
      </c>
      <c r="L1765" s="4" t="str">
        <f aca="false">Def_Instancias_Equipamentos!$D$1268</f>
        <v>SI-05C3:DI-FMCFastADC-1</v>
      </c>
      <c r="M1765" s="10" t="s">
        <v>170</v>
      </c>
      <c r="N1765" s="11" t="s">
        <v>145</v>
      </c>
      <c r="O1765" s="9" t="str">
        <f aca="false">Def_Sistemas_Conectores_Cabos!$B$7</f>
        <v>SMA 50-ohm</v>
      </c>
      <c r="P1765" s="4" t="str">
        <f aca="false">Def_Sistemas_Conectores_Cabos!$B$7</f>
        <v>SMA 50-ohm</v>
      </c>
      <c r="Q1765" s="8" t="str">
        <f aca="false">K1765&amp;"/"&amp;M1765&amp;CHAR(10)&amp;L1765&amp;"/"&amp;N1765</f>
        <v>SI-05C3:DI-BPMRFFE-1/BI_OUT
SI-05C3:DI-FMCFastADC-1/IN2</v>
      </c>
      <c r="R1765" s="18" t="n">
        <v>2</v>
      </c>
      <c r="S1765" s="18" t="n">
        <v>2</v>
      </c>
      <c r="T1765" s="15" t="str">
        <f aca="false">Def_Sistemas_Conectores_Cabos!$C$9</f>
        <v>RG316</v>
      </c>
      <c r="U1765" s="11" t="s">
        <v>169</v>
      </c>
      <c r="V1765" s="13"/>
    </row>
    <row r="1766" customFormat="false" ht="15.75" hidden="true" customHeight="true" outlineLevel="0" collapsed="false">
      <c r="A1766" s="4" t="str">
        <f aca="false">Def_Sistemas_Conectores_Cabos!$A$22</f>
        <v>BPM de elétrons</v>
      </c>
      <c r="B1766" s="5" t="str">
        <f aca="false">Datas_Entregas!$A$3</f>
        <v>BTS/Anel</v>
      </c>
      <c r="C1766" s="6" t="n">
        <f aca="false" t="array" ref="C1766:C1766">INDEX(Datas_Entregas!$B$2:$B$100, MATCH(B1766, Datas_Entregas!$A$2:$A$100, 0), 1)</f>
        <v>43296</v>
      </c>
      <c r="D1766" s="5" t="str">
        <f aca="false">Def_Status_Montagem!$A$4</f>
        <v>Comprado / Esperando entrega</v>
      </c>
      <c r="E1766" s="4" t="str">
        <f aca="false">Def_Status_Montagem!$B$4</f>
        <v>Contratada (inclui etiqueta)</v>
      </c>
      <c r="F1766" s="7"/>
      <c r="G1766" s="8"/>
      <c r="H1766" s="7" t="str">
        <f aca="false" t="array" ref="H1766:H1766">INDEX(Def_Instancias_Equipamentos!$E$2:$E$4986, MATCH(K1766, Def_Instancias_Equipamentos!$D$2:$D$4986, 0), 1)</f>
        <v>IA-05RaBPM</v>
      </c>
      <c r="I1766" s="8" t="str">
        <f aca="false" t="array" ref="I1766:I1766">INDEX(Def_Instancias_Equipamentos!$E$2:$E$4986, MATCH(L1766, Def_Instancias_Equipamentos!$D$2:$D$4986, 0), 1)</f>
        <v>IA-05RaBPM</v>
      </c>
      <c r="J1766" s="8" t="str">
        <f aca="false">IF(H1766=I1766, "INTERNO", "EXTERNO")</f>
        <v>INTERNO</v>
      </c>
      <c r="K1766" s="9" t="str">
        <f aca="false">Def_Instancias_Equipamentos!$D$666</f>
        <v>SI-05C3:DI-BPMRFFE-1</v>
      </c>
      <c r="L1766" s="4" t="str">
        <f aca="false">Def_Instancias_Equipamentos!$D$1268</f>
        <v>SI-05C3:DI-FMCFastADC-1</v>
      </c>
      <c r="M1766" s="10" t="s">
        <v>171</v>
      </c>
      <c r="N1766" s="11" t="s">
        <v>172</v>
      </c>
      <c r="O1766" s="9" t="str">
        <f aca="false">Def_Sistemas_Conectores_Cabos!$B$7</f>
        <v>SMA 50-ohm</v>
      </c>
      <c r="P1766" s="4" t="str">
        <f aca="false">Def_Sistemas_Conectores_Cabos!$B$7</f>
        <v>SMA 50-ohm</v>
      </c>
      <c r="Q1766" s="8" t="str">
        <f aca="false">K1766&amp;"/"&amp;M1766&amp;CHAR(10)&amp;L1766&amp;"/"&amp;N1766</f>
        <v>SI-05C3:DI-BPMRFFE-1/TI_OUT
SI-05C3:DI-FMCFastADC-1/IN3</v>
      </c>
      <c r="R1766" s="18" t="n">
        <v>2</v>
      </c>
      <c r="S1766" s="18" t="n">
        <v>2</v>
      </c>
      <c r="T1766" s="15" t="str">
        <f aca="false">Def_Sistemas_Conectores_Cabos!$C$9</f>
        <v>RG316</v>
      </c>
      <c r="U1766" s="11" t="s">
        <v>169</v>
      </c>
      <c r="V1766" s="13"/>
    </row>
    <row r="1767" customFormat="false" ht="15.75" hidden="true" customHeight="true" outlineLevel="0" collapsed="false">
      <c r="A1767" s="4" t="str">
        <f aca="false">Def_Sistemas_Conectores_Cabos!$A$22</f>
        <v>BPM de elétrons</v>
      </c>
      <c r="B1767" s="5" t="str">
        <f aca="false">Datas_Entregas!$A$3</f>
        <v>BTS/Anel</v>
      </c>
      <c r="C1767" s="6" t="n">
        <f aca="false" t="array" ref="C1767:C1767">INDEX(Datas_Entregas!$B$2:$B$100, MATCH(B1767, Datas_Entregas!$A$2:$A$100, 0), 1)</f>
        <v>43296</v>
      </c>
      <c r="D1767" s="5" t="str">
        <f aca="false">Def_Status_Montagem!$A$4</f>
        <v>Comprado / Esperando entrega</v>
      </c>
      <c r="E1767" s="4" t="str">
        <f aca="false">Def_Status_Montagem!$B$4</f>
        <v>Contratada (inclui etiqueta)</v>
      </c>
      <c r="F1767" s="7"/>
      <c r="G1767" s="8"/>
      <c r="H1767" s="7" t="str">
        <f aca="false" t="array" ref="H1767:H1767">INDEX(Def_Instancias_Equipamentos!$E$2:$E$4986, MATCH(K1767, Def_Instancias_Equipamentos!$D$2:$D$4986, 0), 1)</f>
        <v>IA-05RaBPM</v>
      </c>
      <c r="I1767" s="8" t="str">
        <f aca="false" t="array" ref="I1767:I1767">INDEX(Def_Instancias_Equipamentos!$E$2:$E$4986, MATCH(L1767, Def_Instancias_Equipamentos!$D$2:$D$4986, 0), 1)</f>
        <v>IA-05RaBPM</v>
      </c>
      <c r="J1767" s="8" t="str">
        <f aca="false">IF(H1767=I1767, "INTERNO", "EXTERNO")</f>
        <v>INTERNO</v>
      </c>
      <c r="K1767" s="9" t="str">
        <f aca="false">Def_Instancias_Equipamentos!$D$666</f>
        <v>SI-05C3:DI-BPMRFFE-1</v>
      </c>
      <c r="L1767" s="4" t="str">
        <f aca="false">Def_Instancias_Equipamentos!$D$1268</f>
        <v>SI-05C3:DI-FMCFastADC-1</v>
      </c>
      <c r="M1767" s="10" t="s">
        <v>173</v>
      </c>
      <c r="N1767" s="11" t="s">
        <v>174</v>
      </c>
      <c r="O1767" s="9" t="str">
        <f aca="false">Def_Sistemas_Conectores_Cabos!$B$7</f>
        <v>SMA 50-ohm</v>
      </c>
      <c r="P1767" s="4" t="str">
        <f aca="false">Def_Sistemas_Conectores_Cabos!$B$7</f>
        <v>SMA 50-ohm</v>
      </c>
      <c r="Q1767" s="8" t="str">
        <f aca="false">K1767&amp;"/"&amp;M1767&amp;CHAR(10)&amp;L1767&amp;"/"&amp;N1767</f>
        <v>SI-05C3:DI-BPMRFFE-1/BO_OUT
SI-05C3:DI-FMCFastADC-1/IN4</v>
      </c>
      <c r="R1767" s="18" t="n">
        <v>2</v>
      </c>
      <c r="S1767" s="18" t="n">
        <v>2</v>
      </c>
      <c r="T1767" s="15" t="str">
        <f aca="false">Def_Sistemas_Conectores_Cabos!$C$9</f>
        <v>RG316</v>
      </c>
      <c r="U1767" s="11" t="s">
        <v>169</v>
      </c>
      <c r="V1767" s="13"/>
    </row>
    <row r="1768" customFormat="false" ht="15.75" hidden="true" customHeight="true" outlineLevel="0" collapsed="false">
      <c r="A1768" s="4" t="str">
        <f aca="false">Def_Sistemas_Conectores_Cabos!$A$22</f>
        <v>BPM de elétrons</v>
      </c>
      <c r="B1768" s="5" t="str">
        <f aca="false">Datas_Entregas!$A$3</f>
        <v>BTS/Anel</v>
      </c>
      <c r="C1768" s="6" t="n">
        <f aca="false" t="array" ref="C1768:C1768">INDEX(Datas_Entregas!$B$2:$B$100, MATCH(B1768, Datas_Entregas!$A$2:$A$100, 0), 1)</f>
        <v>43296</v>
      </c>
      <c r="D1768" s="5" t="str">
        <f aca="false">Def_Status_Montagem!$A$4</f>
        <v>Comprado / Esperando entrega</v>
      </c>
      <c r="E1768" s="4" t="str">
        <f aca="false">Def_Status_Montagem!$B$4</f>
        <v>Contratada (inclui etiqueta)</v>
      </c>
      <c r="F1768" s="7"/>
      <c r="G1768" s="8"/>
      <c r="H1768" s="7" t="str">
        <f aca="false" t="array" ref="H1768:H1768">INDEX(Def_Instancias_Equipamentos!$E$2:$E$4986, MATCH(K1768, Def_Instancias_Equipamentos!$D$2:$D$4986, 0), 1)</f>
        <v>IA-05RaBPM</v>
      </c>
      <c r="I1768" s="8" t="str">
        <f aca="false" t="array" ref="I1768:I1768">INDEX(Def_Instancias_Equipamentos!$E$2:$E$4986, MATCH(L1768, Def_Instancias_Equipamentos!$D$2:$D$4986, 0), 1)</f>
        <v>IA-05RaBPM</v>
      </c>
      <c r="J1768" s="8" t="str">
        <f aca="false">IF(H1768=I1768, "INTERNO", "EXTERNO")</f>
        <v>INTERNO</v>
      </c>
      <c r="K1768" s="9" t="str">
        <f aca="false">Def_Instancias_Equipamentos!$D$666</f>
        <v>SI-05C3:DI-BPMRFFE-1</v>
      </c>
      <c r="L1768" s="4" t="str">
        <f aca="false">Def_Instancias_Equipamentos!$D$1268</f>
        <v>SI-05C3:DI-FMCFastADC-1</v>
      </c>
      <c r="M1768" s="10" t="s">
        <v>175</v>
      </c>
      <c r="N1768" s="11" t="s">
        <v>176</v>
      </c>
      <c r="O1768" s="9" t="str">
        <f aca="false">Def_Sistemas_Conectores_Cabos!$B$7</f>
        <v>SMA 50-ohm</v>
      </c>
      <c r="P1768" s="4" t="str">
        <f aca="false">Def_Sistemas_Conectores_Cabos!$B$26</f>
        <v>MMCX 50-ohm</v>
      </c>
      <c r="Q1768" s="8" t="str">
        <f aca="false">K1768&amp;"/"&amp;M1768&amp;CHAR(10)&amp;L1768&amp;"/"&amp;N1768</f>
        <v>SI-05C3:DI-BPMRFFE-1/SW_IN
SI-05C3:DI-FMCFastADC-1/TRIG</v>
      </c>
      <c r="R1768" s="18" t="n">
        <v>2</v>
      </c>
      <c r="S1768" s="18" t="n">
        <v>2</v>
      </c>
      <c r="T1768" s="15" t="str">
        <f aca="false">Def_Sistemas_Conectores_Cabos!$C$9</f>
        <v>RG316</v>
      </c>
      <c r="U1768" s="11" t="s">
        <v>169</v>
      </c>
      <c r="V1768" s="13"/>
    </row>
    <row r="1769" customFormat="false" ht="15.75" hidden="true" customHeight="true" outlineLevel="0" collapsed="false">
      <c r="A1769" s="4" t="str">
        <f aca="false">Def_Sistemas_Conectores_Cabos!$A$22</f>
        <v>BPM de elétrons</v>
      </c>
      <c r="B1769" s="5" t="str">
        <f aca="false">Datas_Entregas!$A$3</f>
        <v>BTS/Anel</v>
      </c>
      <c r="C1769" s="6" t="n">
        <f aca="false" t="array" ref="C1769:C1769">INDEX(Datas_Entregas!$B$2:$B$100, MATCH(B1769, Datas_Entregas!$A$2:$A$100, 0), 1)</f>
        <v>43296</v>
      </c>
      <c r="D1769" s="5" t="str">
        <f aca="false">Def_Status_Montagem!$A$4</f>
        <v>Comprado / Esperando entrega</v>
      </c>
      <c r="E1769" s="4" t="str">
        <f aca="false">Def_Status_Montagem!$B$4</f>
        <v>Contratada (inclui etiqueta)</v>
      </c>
      <c r="F1769" s="7"/>
      <c r="G1769" s="8"/>
      <c r="H1769" s="7" t="str">
        <f aca="false" t="array" ref="H1769:H1769">INDEX(Def_Instancias_Equipamentos!$E$2:$E$4986, MATCH(K1769, Def_Instancias_Equipamentos!$D$2:$D$4986, 0), 1)</f>
        <v>IA-05RaBPM</v>
      </c>
      <c r="I1769" s="8" t="str">
        <f aca="false" t="array" ref="I1769:I1769">INDEX(Def_Instancias_Equipamentos!$E$2:$E$4986, MATCH(L1769, Def_Instancias_Equipamentos!$D$2:$D$4986, 0), 1)</f>
        <v>IA-05RaBPM</v>
      </c>
      <c r="J1769" s="8" t="str">
        <f aca="false">IF(H1769=I1769, "INTERNO", "EXTERNO")</f>
        <v>INTERNO</v>
      </c>
      <c r="K1769" s="9" t="str">
        <f aca="false">Def_Instancias_Equipamentos!$D$667</f>
        <v>SI-05C3:DI-BPMRFFE-2</v>
      </c>
      <c r="L1769" s="4" t="str">
        <f aca="false">Def_Instancias_Equipamentos!$D$1269</f>
        <v>SI-05C3:DI-FMCFastADC-2</v>
      </c>
      <c r="M1769" s="10" t="s">
        <v>168</v>
      </c>
      <c r="N1769" s="11" t="s">
        <v>143</v>
      </c>
      <c r="O1769" s="9" t="str">
        <f aca="false">Def_Sistemas_Conectores_Cabos!$B$7</f>
        <v>SMA 50-ohm</v>
      </c>
      <c r="P1769" s="4" t="str">
        <f aca="false">Def_Sistemas_Conectores_Cabos!$B$7</f>
        <v>SMA 50-ohm</v>
      </c>
      <c r="Q1769" s="8" t="str">
        <f aca="false">K1769&amp;"/"&amp;M1769&amp;CHAR(10)&amp;L1769&amp;"/"&amp;N1769</f>
        <v>SI-05C3:DI-BPMRFFE-2/TO_OUT
SI-05C3:DI-FMCFastADC-2/IN1</v>
      </c>
      <c r="R1769" s="18" t="n">
        <v>2</v>
      </c>
      <c r="S1769" s="18" t="n">
        <v>2</v>
      </c>
      <c r="T1769" s="15" t="str">
        <f aca="false">Def_Sistemas_Conectores_Cabos!$C$9</f>
        <v>RG316</v>
      </c>
      <c r="U1769" s="11" t="s">
        <v>169</v>
      </c>
      <c r="V1769" s="13"/>
    </row>
    <row r="1770" customFormat="false" ht="15.75" hidden="true" customHeight="true" outlineLevel="0" collapsed="false">
      <c r="A1770" s="4" t="str">
        <f aca="false">Def_Sistemas_Conectores_Cabos!$A$22</f>
        <v>BPM de elétrons</v>
      </c>
      <c r="B1770" s="5" t="str">
        <f aca="false">Datas_Entregas!$A$3</f>
        <v>BTS/Anel</v>
      </c>
      <c r="C1770" s="6" t="n">
        <f aca="false" t="array" ref="C1770:C1770">INDEX(Datas_Entregas!$B$2:$B$100, MATCH(B1770, Datas_Entregas!$A$2:$A$100, 0), 1)</f>
        <v>43296</v>
      </c>
      <c r="D1770" s="5" t="str">
        <f aca="false">Def_Status_Montagem!$A$4</f>
        <v>Comprado / Esperando entrega</v>
      </c>
      <c r="E1770" s="4" t="str">
        <f aca="false">Def_Status_Montagem!$B$4</f>
        <v>Contratada (inclui etiqueta)</v>
      </c>
      <c r="F1770" s="7"/>
      <c r="G1770" s="8"/>
      <c r="H1770" s="7" t="str">
        <f aca="false" t="array" ref="H1770:H1770">INDEX(Def_Instancias_Equipamentos!$E$2:$E$4986, MATCH(K1770, Def_Instancias_Equipamentos!$D$2:$D$4986, 0), 1)</f>
        <v>IA-05RaBPM</v>
      </c>
      <c r="I1770" s="8" t="str">
        <f aca="false" t="array" ref="I1770:I1770">INDEX(Def_Instancias_Equipamentos!$E$2:$E$4986, MATCH(L1770, Def_Instancias_Equipamentos!$D$2:$D$4986, 0), 1)</f>
        <v>IA-05RaBPM</v>
      </c>
      <c r="J1770" s="8" t="str">
        <f aca="false">IF(H1770=I1770, "INTERNO", "EXTERNO")</f>
        <v>INTERNO</v>
      </c>
      <c r="K1770" s="9" t="str">
        <f aca="false">Def_Instancias_Equipamentos!$D$667</f>
        <v>SI-05C3:DI-BPMRFFE-2</v>
      </c>
      <c r="L1770" s="4" t="str">
        <f aca="false">Def_Instancias_Equipamentos!$D$1269</f>
        <v>SI-05C3:DI-FMCFastADC-2</v>
      </c>
      <c r="M1770" s="10" t="s">
        <v>170</v>
      </c>
      <c r="N1770" s="11" t="s">
        <v>145</v>
      </c>
      <c r="O1770" s="9" t="str">
        <f aca="false">Def_Sistemas_Conectores_Cabos!$B$7</f>
        <v>SMA 50-ohm</v>
      </c>
      <c r="P1770" s="4" t="str">
        <f aca="false">Def_Sistemas_Conectores_Cabos!$B$7</f>
        <v>SMA 50-ohm</v>
      </c>
      <c r="Q1770" s="8" t="str">
        <f aca="false">K1770&amp;"/"&amp;M1770&amp;CHAR(10)&amp;L1770&amp;"/"&amp;N1770</f>
        <v>SI-05C3:DI-BPMRFFE-2/BI_OUT
SI-05C3:DI-FMCFastADC-2/IN2</v>
      </c>
      <c r="R1770" s="18" t="n">
        <v>2</v>
      </c>
      <c r="S1770" s="18" t="n">
        <v>2</v>
      </c>
      <c r="T1770" s="15" t="str">
        <f aca="false">Def_Sistemas_Conectores_Cabos!$C$9</f>
        <v>RG316</v>
      </c>
      <c r="U1770" s="11" t="s">
        <v>169</v>
      </c>
      <c r="V1770" s="13"/>
    </row>
    <row r="1771" customFormat="false" ht="15.75" hidden="true" customHeight="true" outlineLevel="0" collapsed="false">
      <c r="A1771" s="4" t="str">
        <f aca="false">Def_Sistemas_Conectores_Cabos!$A$22</f>
        <v>BPM de elétrons</v>
      </c>
      <c r="B1771" s="5" t="str">
        <f aca="false">Datas_Entregas!$A$3</f>
        <v>BTS/Anel</v>
      </c>
      <c r="C1771" s="6" t="n">
        <f aca="false" t="array" ref="C1771:C1771">INDEX(Datas_Entregas!$B$2:$B$100, MATCH(B1771, Datas_Entregas!$A$2:$A$100, 0), 1)</f>
        <v>43296</v>
      </c>
      <c r="D1771" s="5" t="str">
        <f aca="false">Def_Status_Montagem!$A$4</f>
        <v>Comprado / Esperando entrega</v>
      </c>
      <c r="E1771" s="4" t="str">
        <f aca="false">Def_Status_Montagem!$B$4</f>
        <v>Contratada (inclui etiqueta)</v>
      </c>
      <c r="F1771" s="7"/>
      <c r="G1771" s="8"/>
      <c r="H1771" s="7" t="str">
        <f aca="false" t="array" ref="H1771:H1771">INDEX(Def_Instancias_Equipamentos!$E$2:$E$4986, MATCH(K1771, Def_Instancias_Equipamentos!$D$2:$D$4986, 0), 1)</f>
        <v>IA-05RaBPM</v>
      </c>
      <c r="I1771" s="8" t="str">
        <f aca="false" t="array" ref="I1771:I1771">INDEX(Def_Instancias_Equipamentos!$E$2:$E$4986, MATCH(L1771, Def_Instancias_Equipamentos!$D$2:$D$4986, 0), 1)</f>
        <v>IA-05RaBPM</v>
      </c>
      <c r="J1771" s="8" t="str">
        <f aca="false">IF(H1771=I1771, "INTERNO", "EXTERNO")</f>
        <v>INTERNO</v>
      </c>
      <c r="K1771" s="9" t="str">
        <f aca="false">Def_Instancias_Equipamentos!$D$667</f>
        <v>SI-05C3:DI-BPMRFFE-2</v>
      </c>
      <c r="L1771" s="4" t="str">
        <f aca="false">Def_Instancias_Equipamentos!$D$1269</f>
        <v>SI-05C3:DI-FMCFastADC-2</v>
      </c>
      <c r="M1771" s="10" t="s">
        <v>171</v>
      </c>
      <c r="N1771" s="11" t="s">
        <v>172</v>
      </c>
      <c r="O1771" s="9" t="str">
        <f aca="false">Def_Sistemas_Conectores_Cabos!$B$7</f>
        <v>SMA 50-ohm</v>
      </c>
      <c r="P1771" s="4" t="str">
        <f aca="false">Def_Sistemas_Conectores_Cabos!$B$7</f>
        <v>SMA 50-ohm</v>
      </c>
      <c r="Q1771" s="8" t="str">
        <f aca="false">K1771&amp;"/"&amp;M1771&amp;CHAR(10)&amp;L1771&amp;"/"&amp;N1771</f>
        <v>SI-05C3:DI-BPMRFFE-2/TI_OUT
SI-05C3:DI-FMCFastADC-2/IN3</v>
      </c>
      <c r="R1771" s="18" t="n">
        <v>2</v>
      </c>
      <c r="S1771" s="18" t="n">
        <v>2</v>
      </c>
      <c r="T1771" s="15" t="str">
        <f aca="false">Def_Sistemas_Conectores_Cabos!$C$9</f>
        <v>RG316</v>
      </c>
      <c r="U1771" s="11" t="s">
        <v>169</v>
      </c>
      <c r="V1771" s="13"/>
    </row>
    <row r="1772" customFormat="false" ht="15.75" hidden="true" customHeight="true" outlineLevel="0" collapsed="false">
      <c r="A1772" s="4" t="str">
        <f aca="false">Def_Sistemas_Conectores_Cabos!$A$22</f>
        <v>BPM de elétrons</v>
      </c>
      <c r="B1772" s="5" t="str">
        <f aca="false">Datas_Entregas!$A$3</f>
        <v>BTS/Anel</v>
      </c>
      <c r="C1772" s="6" t="n">
        <f aca="false" t="array" ref="C1772:C1772">INDEX(Datas_Entregas!$B$2:$B$100, MATCH(B1772, Datas_Entregas!$A$2:$A$100, 0), 1)</f>
        <v>43296</v>
      </c>
      <c r="D1772" s="5" t="str">
        <f aca="false">Def_Status_Montagem!$A$4</f>
        <v>Comprado / Esperando entrega</v>
      </c>
      <c r="E1772" s="4" t="str">
        <f aca="false">Def_Status_Montagem!$B$4</f>
        <v>Contratada (inclui etiqueta)</v>
      </c>
      <c r="F1772" s="7"/>
      <c r="G1772" s="8"/>
      <c r="H1772" s="7" t="str">
        <f aca="false" t="array" ref="H1772:H1772">INDEX(Def_Instancias_Equipamentos!$E$2:$E$4986, MATCH(K1772, Def_Instancias_Equipamentos!$D$2:$D$4986, 0), 1)</f>
        <v>IA-05RaBPM</v>
      </c>
      <c r="I1772" s="8" t="str">
        <f aca="false" t="array" ref="I1772:I1772">INDEX(Def_Instancias_Equipamentos!$E$2:$E$4986, MATCH(L1772, Def_Instancias_Equipamentos!$D$2:$D$4986, 0), 1)</f>
        <v>IA-05RaBPM</v>
      </c>
      <c r="J1772" s="8" t="str">
        <f aca="false">IF(H1772=I1772, "INTERNO", "EXTERNO")</f>
        <v>INTERNO</v>
      </c>
      <c r="K1772" s="9" t="str">
        <f aca="false">Def_Instancias_Equipamentos!$D$667</f>
        <v>SI-05C3:DI-BPMRFFE-2</v>
      </c>
      <c r="L1772" s="4" t="str">
        <f aca="false">Def_Instancias_Equipamentos!$D$1269</f>
        <v>SI-05C3:DI-FMCFastADC-2</v>
      </c>
      <c r="M1772" s="10" t="s">
        <v>173</v>
      </c>
      <c r="N1772" s="11" t="s">
        <v>174</v>
      </c>
      <c r="O1772" s="9" t="str">
        <f aca="false">Def_Sistemas_Conectores_Cabos!$B$7</f>
        <v>SMA 50-ohm</v>
      </c>
      <c r="P1772" s="4" t="str">
        <f aca="false">Def_Sistemas_Conectores_Cabos!$B$7</f>
        <v>SMA 50-ohm</v>
      </c>
      <c r="Q1772" s="8" t="str">
        <f aca="false">K1772&amp;"/"&amp;M1772&amp;CHAR(10)&amp;L1772&amp;"/"&amp;N1772</f>
        <v>SI-05C3:DI-BPMRFFE-2/BO_OUT
SI-05C3:DI-FMCFastADC-2/IN4</v>
      </c>
      <c r="R1772" s="18" t="n">
        <v>2</v>
      </c>
      <c r="S1772" s="18" t="n">
        <v>2</v>
      </c>
      <c r="T1772" s="15" t="str">
        <f aca="false">Def_Sistemas_Conectores_Cabos!$C$9</f>
        <v>RG316</v>
      </c>
      <c r="U1772" s="11" t="s">
        <v>169</v>
      </c>
      <c r="V1772" s="13"/>
    </row>
    <row r="1773" customFormat="false" ht="15.75" hidden="true" customHeight="true" outlineLevel="0" collapsed="false">
      <c r="A1773" s="4" t="str">
        <f aca="false">Def_Sistemas_Conectores_Cabos!$A$22</f>
        <v>BPM de elétrons</v>
      </c>
      <c r="B1773" s="5" t="str">
        <f aca="false">Datas_Entregas!$A$3</f>
        <v>BTS/Anel</v>
      </c>
      <c r="C1773" s="6" t="n">
        <f aca="false" t="array" ref="C1773:C1773">INDEX(Datas_Entregas!$B$2:$B$100, MATCH(B1773, Datas_Entregas!$A$2:$A$100, 0), 1)</f>
        <v>43296</v>
      </c>
      <c r="D1773" s="5" t="str">
        <f aca="false">Def_Status_Montagem!$A$4</f>
        <v>Comprado / Esperando entrega</v>
      </c>
      <c r="E1773" s="4" t="str">
        <f aca="false">Def_Status_Montagem!$B$4</f>
        <v>Contratada (inclui etiqueta)</v>
      </c>
      <c r="F1773" s="7"/>
      <c r="G1773" s="8"/>
      <c r="H1773" s="7" t="str">
        <f aca="false" t="array" ref="H1773:H1773">INDEX(Def_Instancias_Equipamentos!$E$2:$E$4986, MATCH(K1773, Def_Instancias_Equipamentos!$D$2:$D$4986, 0), 1)</f>
        <v>IA-05RaBPM</v>
      </c>
      <c r="I1773" s="8" t="str">
        <f aca="false" t="array" ref="I1773:I1773">INDEX(Def_Instancias_Equipamentos!$E$2:$E$4986, MATCH(L1773, Def_Instancias_Equipamentos!$D$2:$D$4986, 0), 1)</f>
        <v>IA-05RaBPM</v>
      </c>
      <c r="J1773" s="8" t="str">
        <f aca="false">IF(H1773=I1773, "INTERNO", "EXTERNO")</f>
        <v>INTERNO</v>
      </c>
      <c r="K1773" s="9" t="str">
        <f aca="false">Def_Instancias_Equipamentos!$D$667</f>
        <v>SI-05C3:DI-BPMRFFE-2</v>
      </c>
      <c r="L1773" s="4" t="str">
        <f aca="false">Def_Instancias_Equipamentos!$D$1269</f>
        <v>SI-05C3:DI-FMCFastADC-2</v>
      </c>
      <c r="M1773" s="10" t="s">
        <v>175</v>
      </c>
      <c r="N1773" s="11" t="s">
        <v>176</v>
      </c>
      <c r="O1773" s="9" t="str">
        <f aca="false">Def_Sistemas_Conectores_Cabos!$B$7</f>
        <v>SMA 50-ohm</v>
      </c>
      <c r="P1773" s="4" t="str">
        <f aca="false">Def_Sistemas_Conectores_Cabos!$B$26</f>
        <v>MMCX 50-ohm</v>
      </c>
      <c r="Q1773" s="8" t="str">
        <f aca="false">K1773&amp;"/"&amp;M1773&amp;CHAR(10)&amp;L1773&amp;"/"&amp;N1773</f>
        <v>SI-05C3:DI-BPMRFFE-2/SW_IN
SI-05C3:DI-FMCFastADC-2/TRIG</v>
      </c>
      <c r="R1773" s="18" t="n">
        <v>2</v>
      </c>
      <c r="S1773" s="18" t="n">
        <v>2</v>
      </c>
      <c r="T1773" s="15" t="str">
        <f aca="false">Def_Sistemas_Conectores_Cabos!$C$9</f>
        <v>RG316</v>
      </c>
      <c r="U1773" s="11" t="s">
        <v>169</v>
      </c>
      <c r="V1773" s="13"/>
    </row>
    <row r="1774" customFormat="false" ht="15.75" hidden="true" customHeight="true" outlineLevel="0" collapsed="false">
      <c r="A1774" s="4" t="str">
        <f aca="false">Def_Sistemas_Conectores_Cabos!$A$22</f>
        <v>BPM de elétrons</v>
      </c>
      <c r="B1774" s="5" t="str">
        <f aca="false">Datas_Entregas!$A$3</f>
        <v>BTS/Anel</v>
      </c>
      <c r="C1774" s="6" t="n">
        <f aca="false" t="array" ref="C1774:C1774">INDEX(Datas_Entregas!$B$2:$B$100, MATCH(B1774, Datas_Entregas!$A$2:$A$100, 0), 1)</f>
        <v>43296</v>
      </c>
      <c r="D1774" s="5" t="str">
        <f aca="false">Def_Status_Montagem!$A$4</f>
        <v>Comprado / Esperando entrega</v>
      </c>
      <c r="E1774" s="4" t="str">
        <f aca="false">Def_Status_Montagem!$B$4</f>
        <v>Contratada (inclui etiqueta)</v>
      </c>
      <c r="F1774" s="7"/>
      <c r="G1774" s="8"/>
      <c r="H1774" s="7" t="str">
        <f aca="false" t="array" ref="H1774:H1774">INDEX(Def_Instancias_Equipamentos!$E$2:$E$4986, MATCH(K1774, Def_Instancias_Equipamentos!$D$2:$D$4986, 0), 1)</f>
        <v>IA-05RaBPM</v>
      </c>
      <c r="I1774" s="8" t="str">
        <f aca="false" t="array" ref="I1774:I1774">INDEX(Def_Instancias_Equipamentos!$E$2:$E$4986, MATCH(L1774, Def_Instancias_Equipamentos!$D$2:$D$4986, 0), 1)</f>
        <v>IA-05RaBPM</v>
      </c>
      <c r="J1774" s="8" t="str">
        <f aca="false">IF(H1774=I1774, "INTERNO", "EXTERNO")</f>
        <v>INTERNO</v>
      </c>
      <c r="K1774" s="9" t="str">
        <f aca="false">Def_Instancias_Equipamentos!$D$668</f>
        <v>SI-05C4:DI-BPMRFFE</v>
      </c>
      <c r="L1774" s="4" t="str">
        <f aca="false">Def_Instancias_Equipamentos!$D$1270</f>
        <v>SI-05C4:DI-FMCFastADC</v>
      </c>
      <c r="M1774" s="10" t="s">
        <v>168</v>
      </c>
      <c r="N1774" s="11" t="s">
        <v>143</v>
      </c>
      <c r="O1774" s="9" t="str">
        <f aca="false">Def_Sistemas_Conectores_Cabos!$B$7</f>
        <v>SMA 50-ohm</v>
      </c>
      <c r="P1774" s="4" t="str">
        <f aca="false">Def_Sistemas_Conectores_Cabos!$B$7</f>
        <v>SMA 50-ohm</v>
      </c>
      <c r="Q1774" s="8" t="str">
        <f aca="false">K1774&amp;"/"&amp;M1774&amp;CHAR(10)&amp;L1774&amp;"/"&amp;N1774</f>
        <v>SI-05C4:DI-BPMRFFE/TO_OUT
SI-05C4:DI-FMCFastADC/IN1</v>
      </c>
      <c r="R1774" s="18" t="n">
        <v>2</v>
      </c>
      <c r="S1774" s="18" t="n">
        <v>2</v>
      </c>
      <c r="T1774" s="15" t="str">
        <f aca="false">Def_Sistemas_Conectores_Cabos!$C$9</f>
        <v>RG316</v>
      </c>
      <c r="U1774" s="11" t="s">
        <v>169</v>
      </c>
      <c r="V1774" s="13"/>
    </row>
    <row r="1775" customFormat="false" ht="15.75" hidden="true" customHeight="true" outlineLevel="0" collapsed="false">
      <c r="A1775" s="4" t="str">
        <f aca="false">Def_Sistemas_Conectores_Cabos!$A$22</f>
        <v>BPM de elétrons</v>
      </c>
      <c r="B1775" s="5" t="str">
        <f aca="false">Datas_Entregas!$A$3</f>
        <v>BTS/Anel</v>
      </c>
      <c r="C1775" s="6" t="n">
        <f aca="false" t="array" ref="C1775:C1775">INDEX(Datas_Entregas!$B$2:$B$100, MATCH(B1775, Datas_Entregas!$A$2:$A$100, 0), 1)</f>
        <v>43296</v>
      </c>
      <c r="D1775" s="5" t="str">
        <f aca="false">Def_Status_Montagem!$A$4</f>
        <v>Comprado / Esperando entrega</v>
      </c>
      <c r="E1775" s="4" t="str">
        <f aca="false">Def_Status_Montagem!$B$4</f>
        <v>Contratada (inclui etiqueta)</v>
      </c>
      <c r="F1775" s="7"/>
      <c r="G1775" s="8"/>
      <c r="H1775" s="7" t="str">
        <f aca="false" t="array" ref="H1775:H1775">INDEX(Def_Instancias_Equipamentos!$E$2:$E$4986, MATCH(K1775, Def_Instancias_Equipamentos!$D$2:$D$4986, 0), 1)</f>
        <v>IA-05RaBPM</v>
      </c>
      <c r="I1775" s="8" t="str">
        <f aca="false" t="array" ref="I1775:I1775">INDEX(Def_Instancias_Equipamentos!$E$2:$E$4986, MATCH(L1775, Def_Instancias_Equipamentos!$D$2:$D$4986, 0), 1)</f>
        <v>IA-05RaBPM</v>
      </c>
      <c r="J1775" s="8" t="str">
        <f aca="false">IF(H1775=I1775, "INTERNO", "EXTERNO")</f>
        <v>INTERNO</v>
      </c>
      <c r="K1775" s="9" t="str">
        <f aca="false">Def_Instancias_Equipamentos!$D$668</f>
        <v>SI-05C4:DI-BPMRFFE</v>
      </c>
      <c r="L1775" s="4" t="str">
        <f aca="false">Def_Instancias_Equipamentos!$D$1270</f>
        <v>SI-05C4:DI-FMCFastADC</v>
      </c>
      <c r="M1775" s="10" t="s">
        <v>170</v>
      </c>
      <c r="N1775" s="11" t="s">
        <v>145</v>
      </c>
      <c r="O1775" s="9" t="str">
        <f aca="false">Def_Sistemas_Conectores_Cabos!$B$7</f>
        <v>SMA 50-ohm</v>
      </c>
      <c r="P1775" s="4" t="str">
        <f aca="false">Def_Sistemas_Conectores_Cabos!$B$7</f>
        <v>SMA 50-ohm</v>
      </c>
      <c r="Q1775" s="8" t="str">
        <f aca="false">K1775&amp;"/"&amp;M1775&amp;CHAR(10)&amp;L1775&amp;"/"&amp;N1775</f>
        <v>SI-05C4:DI-BPMRFFE/BI_OUT
SI-05C4:DI-FMCFastADC/IN2</v>
      </c>
      <c r="R1775" s="18" t="n">
        <v>2</v>
      </c>
      <c r="S1775" s="18" t="n">
        <v>2</v>
      </c>
      <c r="T1775" s="15" t="str">
        <f aca="false">Def_Sistemas_Conectores_Cabos!$C$9</f>
        <v>RG316</v>
      </c>
      <c r="U1775" s="11" t="s">
        <v>169</v>
      </c>
      <c r="V1775" s="13"/>
    </row>
    <row r="1776" customFormat="false" ht="15.75" hidden="true" customHeight="true" outlineLevel="0" collapsed="false">
      <c r="A1776" s="4" t="str">
        <f aca="false">Def_Sistemas_Conectores_Cabos!$A$22</f>
        <v>BPM de elétrons</v>
      </c>
      <c r="B1776" s="5" t="str">
        <f aca="false">Datas_Entregas!$A$3</f>
        <v>BTS/Anel</v>
      </c>
      <c r="C1776" s="6" t="n">
        <f aca="false" t="array" ref="C1776:C1776">INDEX(Datas_Entregas!$B$2:$B$100, MATCH(B1776, Datas_Entregas!$A$2:$A$100, 0), 1)</f>
        <v>43296</v>
      </c>
      <c r="D1776" s="5" t="str">
        <f aca="false">Def_Status_Montagem!$A$4</f>
        <v>Comprado / Esperando entrega</v>
      </c>
      <c r="E1776" s="4" t="str">
        <f aca="false">Def_Status_Montagem!$B$4</f>
        <v>Contratada (inclui etiqueta)</v>
      </c>
      <c r="F1776" s="7"/>
      <c r="G1776" s="8"/>
      <c r="H1776" s="7" t="str">
        <f aca="false" t="array" ref="H1776:H1776">INDEX(Def_Instancias_Equipamentos!$E$2:$E$4986, MATCH(K1776, Def_Instancias_Equipamentos!$D$2:$D$4986, 0), 1)</f>
        <v>IA-05RaBPM</v>
      </c>
      <c r="I1776" s="8" t="str">
        <f aca="false" t="array" ref="I1776:I1776">INDEX(Def_Instancias_Equipamentos!$E$2:$E$4986, MATCH(L1776, Def_Instancias_Equipamentos!$D$2:$D$4986, 0), 1)</f>
        <v>IA-05RaBPM</v>
      </c>
      <c r="J1776" s="8" t="str">
        <f aca="false">IF(H1776=I1776, "INTERNO", "EXTERNO")</f>
        <v>INTERNO</v>
      </c>
      <c r="K1776" s="9" t="str">
        <f aca="false">Def_Instancias_Equipamentos!$D$668</f>
        <v>SI-05C4:DI-BPMRFFE</v>
      </c>
      <c r="L1776" s="4" t="str">
        <f aca="false">Def_Instancias_Equipamentos!$D$1270</f>
        <v>SI-05C4:DI-FMCFastADC</v>
      </c>
      <c r="M1776" s="10" t="s">
        <v>171</v>
      </c>
      <c r="N1776" s="11" t="s">
        <v>172</v>
      </c>
      <c r="O1776" s="9" t="str">
        <f aca="false">Def_Sistemas_Conectores_Cabos!$B$7</f>
        <v>SMA 50-ohm</v>
      </c>
      <c r="P1776" s="4" t="str">
        <f aca="false">Def_Sistemas_Conectores_Cabos!$B$7</f>
        <v>SMA 50-ohm</v>
      </c>
      <c r="Q1776" s="8" t="str">
        <f aca="false">K1776&amp;"/"&amp;M1776&amp;CHAR(10)&amp;L1776&amp;"/"&amp;N1776</f>
        <v>SI-05C4:DI-BPMRFFE/TI_OUT
SI-05C4:DI-FMCFastADC/IN3</v>
      </c>
      <c r="R1776" s="18" t="n">
        <v>2</v>
      </c>
      <c r="S1776" s="18" t="n">
        <v>2</v>
      </c>
      <c r="T1776" s="15" t="str">
        <f aca="false">Def_Sistemas_Conectores_Cabos!$C$9</f>
        <v>RG316</v>
      </c>
      <c r="U1776" s="11" t="s">
        <v>169</v>
      </c>
      <c r="V1776" s="13"/>
    </row>
    <row r="1777" customFormat="false" ht="15.75" hidden="true" customHeight="true" outlineLevel="0" collapsed="false">
      <c r="A1777" s="4" t="str">
        <f aca="false">Def_Sistemas_Conectores_Cabos!$A$22</f>
        <v>BPM de elétrons</v>
      </c>
      <c r="B1777" s="5" t="str">
        <f aca="false">Datas_Entregas!$A$3</f>
        <v>BTS/Anel</v>
      </c>
      <c r="C1777" s="6" t="n">
        <f aca="false" t="array" ref="C1777:C1777">INDEX(Datas_Entregas!$B$2:$B$100, MATCH(B1777, Datas_Entregas!$A$2:$A$100, 0), 1)</f>
        <v>43296</v>
      </c>
      <c r="D1777" s="5" t="str">
        <f aca="false">Def_Status_Montagem!$A$4</f>
        <v>Comprado / Esperando entrega</v>
      </c>
      <c r="E1777" s="4" t="str">
        <f aca="false">Def_Status_Montagem!$B$4</f>
        <v>Contratada (inclui etiqueta)</v>
      </c>
      <c r="F1777" s="7"/>
      <c r="G1777" s="8"/>
      <c r="H1777" s="7" t="str">
        <f aca="false" t="array" ref="H1777:H1777">INDEX(Def_Instancias_Equipamentos!$E$2:$E$4986, MATCH(K1777, Def_Instancias_Equipamentos!$D$2:$D$4986, 0), 1)</f>
        <v>IA-05RaBPM</v>
      </c>
      <c r="I1777" s="8" t="str">
        <f aca="false" t="array" ref="I1777:I1777">INDEX(Def_Instancias_Equipamentos!$E$2:$E$4986, MATCH(L1777, Def_Instancias_Equipamentos!$D$2:$D$4986, 0), 1)</f>
        <v>IA-05RaBPM</v>
      </c>
      <c r="J1777" s="8" t="str">
        <f aca="false">IF(H1777=I1777, "INTERNO", "EXTERNO")</f>
        <v>INTERNO</v>
      </c>
      <c r="K1777" s="9" t="str">
        <f aca="false">Def_Instancias_Equipamentos!$D$668</f>
        <v>SI-05C4:DI-BPMRFFE</v>
      </c>
      <c r="L1777" s="4" t="str">
        <f aca="false">Def_Instancias_Equipamentos!$D$1270</f>
        <v>SI-05C4:DI-FMCFastADC</v>
      </c>
      <c r="M1777" s="10" t="s">
        <v>173</v>
      </c>
      <c r="N1777" s="11" t="s">
        <v>174</v>
      </c>
      <c r="O1777" s="9" t="str">
        <f aca="false">Def_Sistemas_Conectores_Cabos!$B$7</f>
        <v>SMA 50-ohm</v>
      </c>
      <c r="P1777" s="4" t="str">
        <f aca="false">Def_Sistemas_Conectores_Cabos!$B$7</f>
        <v>SMA 50-ohm</v>
      </c>
      <c r="Q1777" s="8" t="str">
        <f aca="false">K1777&amp;"/"&amp;M1777&amp;CHAR(10)&amp;L1777&amp;"/"&amp;N1777</f>
        <v>SI-05C4:DI-BPMRFFE/BO_OUT
SI-05C4:DI-FMCFastADC/IN4</v>
      </c>
      <c r="R1777" s="18" t="n">
        <v>2</v>
      </c>
      <c r="S1777" s="18" t="n">
        <v>2</v>
      </c>
      <c r="T1777" s="15" t="str">
        <f aca="false">Def_Sistemas_Conectores_Cabos!$C$9</f>
        <v>RG316</v>
      </c>
      <c r="U1777" s="11" t="s">
        <v>169</v>
      </c>
      <c r="V1777" s="13"/>
    </row>
    <row r="1778" customFormat="false" ht="15.75" hidden="true" customHeight="true" outlineLevel="0" collapsed="false">
      <c r="A1778" s="4" t="str">
        <f aca="false">Def_Sistemas_Conectores_Cabos!$A$22</f>
        <v>BPM de elétrons</v>
      </c>
      <c r="B1778" s="5" t="str">
        <f aca="false">Datas_Entregas!$A$3</f>
        <v>BTS/Anel</v>
      </c>
      <c r="C1778" s="6" t="n">
        <f aca="false" t="array" ref="C1778:C1778">INDEX(Datas_Entregas!$B$2:$B$100, MATCH(B1778, Datas_Entregas!$A$2:$A$100, 0), 1)</f>
        <v>43296</v>
      </c>
      <c r="D1778" s="5" t="str">
        <f aca="false">Def_Status_Montagem!$A$4</f>
        <v>Comprado / Esperando entrega</v>
      </c>
      <c r="E1778" s="4" t="str">
        <f aca="false">Def_Status_Montagem!$B$4</f>
        <v>Contratada (inclui etiqueta)</v>
      </c>
      <c r="F1778" s="7"/>
      <c r="G1778" s="8"/>
      <c r="H1778" s="7" t="str">
        <f aca="false" t="array" ref="H1778:H1778">INDEX(Def_Instancias_Equipamentos!$E$2:$E$4986, MATCH(K1778, Def_Instancias_Equipamentos!$D$2:$D$4986, 0), 1)</f>
        <v>IA-05RaBPM</v>
      </c>
      <c r="I1778" s="8" t="str">
        <f aca="false" t="array" ref="I1778:I1778">INDEX(Def_Instancias_Equipamentos!$E$2:$E$4986, MATCH(L1778, Def_Instancias_Equipamentos!$D$2:$D$4986, 0), 1)</f>
        <v>IA-05RaBPM</v>
      </c>
      <c r="J1778" s="8" t="str">
        <f aca="false">IF(H1778=I1778, "INTERNO", "EXTERNO")</f>
        <v>INTERNO</v>
      </c>
      <c r="K1778" s="9" t="str">
        <f aca="false">Def_Instancias_Equipamentos!$D$668</f>
        <v>SI-05C4:DI-BPMRFFE</v>
      </c>
      <c r="L1778" s="4" t="str">
        <f aca="false">Def_Instancias_Equipamentos!$D$1270</f>
        <v>SI-05C4:DI-FMCFastADC</v>
      </c>
      <c r="M1778" s="10" t="s">
        <v>175</v>
      </c>
      <c r="N1778" s="11" t="s">
        <v>176</v>
      </c>
      <c r="O1778" s="9" t="str">
        <f aca="false">Def_Sistemas_Conectores_Cabos!$B$7</f>
        <v>SMA 50-ohm</v>
      </c>
      <c r="P1778" s="4" t="str">
        <f aca="false">Def_Sistemas_Conectores_Cabos!$B$26</f>
        <v>MMCX 50-ohm</v>
      </c>
      <c r="Q1778" s="8" t="str">
        <f aca="false">K1778&amp;"/"&amp;M1778&amp;CHAR(10)&amp;L1778&amp;"/"&amp;N1778</f>
        <v>SI-05C4:DI-BPMRFFE/SW_IN
SI-05C4:DI-FMCFastADC/TRIG</v>
      </c>
      <c r="R1778" s="18" t="n">
        <v>2</v>
      </c>
      <c r="S1778" s="18" t="n">
        <v>2</v>
      </c>
      <c r="T1778" s="15" t="str">
        <f aca="false">Def_Sistemas_Conectores_Cabos!$C$9</f>
        <v>RG316</v>
      </c>
      <c r="U1778" s="11" t="s">
        <v>169</v>
      </c>
      <c r="V1778" s="13"/>
    </row>
    <row r="1779" customFormat="false" ht="15.75" hidden="true" customHeight="true" outlineLevel="0" collapsed="false">
      <c r="A1779" s="4" t="str">
        <f aca="false">Def_Sistemas_Conectores_Cabos!$A$22</f>
        <v>BPM de elétrons</v>
      </c>
      <c r="B1779" s="5" t="str">
        <f aca="false">Datas_Entregas!$A$3</f>
        <v>BTS/Anel</v>
      </c>
      <c r="C1779" s="6" t="n">
        <f aca="false" t="array" ref="C1779:C1779">INDEX(Datas_Entregas!$B$2:$B$100, MATCH(B1779, Datas_Entregas!$A$2:$A$100, 0), 1)</f>
        <v>43296</v>
      </c>
      <c r="D1779" s="5" t="str">
        <f aca="false">Def_Status_Montagem!$A$4</f>
        <v>Comprado / Esperando entrega</v>
      </c>
      <c r="E1779" s="4" t="str">
        <f aca="false">Def_Status_Montagem!$B$4</f>
        <v>Contratada (inclui etiqueta)</v>
      </c>
      <c r="F1779" s="7"/>
      <c r="G1779" s="8"/>
      <c r="H1779" s="7" t="str">
        <f aca="false" t="array" ref="H1779:H1779">INDEX(Def_Instancias_Equipamentos!$E$2:$E$4986, MATCH(K1779, Def_Instancias_Equipamentos!$D$2:$D$4986, 0), 1)</f>
        <v>IA-05RaBPM</v>
      </c>
      <c r="I1779" s="8" t="str">
        <f aca="false" t="array" ref="I1779:I1779">INDEX(Def_Instancias_Equipamentos!$E$2:$E$4986, MATCH(L1779, Def_Instancias_Equipamentos!$D$2:$D$4986, 0), 1)</f>
        <v>IA-05RaBPM</v>
      </c>
      <c r="J1779" s="8" t="str">
        <f aca="false">IF(H1779=I1779, "INTERNO", "EXTERNO")</f>
        <v>INTERNO</v>
      </c>
      <c r="K1779" s="9" t="str">
        <f aca="false">Def_Instancias_Equipamentos!$D$669</f>
        <v>SI-05M1:DI-BPMRFFE</v>
      </c>
      <c r="L1779" s="4" t="str">
        <f aca="false">Def_Instancias_Equipamentos!$D$1271</f>
        <v>SI-05M1:DI-FMCFastADC</v>
      </c>
      <c r="M1779" s="10" t="s">
        <v>168</v>
      </c>
      <c r="N1779" s="11" t="s">
        <v>143</v>
      </c>
      <c r="O1779" s="9" t="str">
        <f aca="false">Def_Sistemas_Conectores_Cabos!$B$7</f>
        <v>SMA 50-ohm</v>
      </c>
      <c r="P1779" s="4" t="str">
        <f aca="false">Def_Sistemas_Conectores_Cabos!$B$7</f>
        <v>SMA 50-ohm</v>
      </c>
      <c r="Q1779" s="8" t="str">
        <f aca="false">K1779&amp;"/"&amp;M1779&amp;CHAR(10)&amp;L1779&amp;"/"&amp;N1779</f>
        <v>SI-05M1:DI-BPMRFFE/TO_OUT
SI-05M1:DI-FMCFastADC/IN1</v>
      </c>
      <c r="R1779" s="18" t="n">
        <v>2</v>
      </c>
      <c r="S1779" s="18" t="n">
        <v>2</v>
      </c>
      <c r="T1779" s="15" t="str">
        <f aca="false">Def_Sistemas_Conectores_Cabos!$C$9</f>
        <v>RG316</v>
      </c>
      <c r="U1779" s="11" t="s">
        <v>169</v>
      </c>
      <c r="V1779" s="13"/>
    </row>
    <row r="1780" customFormat="false" ht="15.75" hidden="true" customHeight="true" outlineLevel="0" collapsed="false">
      <c r="A1780" s="4" t="str">
        <f aca="false">Def_Sistemas_Conectores_Cabos!$A$22</f>
        <v>BPM de elétrons</v>
      </c>
      <c r="B1780" s="5" t="str">
        <f aca="false">Datas_Entregas!$A$3</f>
        <v>BTS/Anel</v>
      </c>
      <c r="C1780" s="6" t="n">
        <f aca="false" t="array" ref="C1780:C1780">INDEX(Datas_Entregas!$B$2:$B$100, MATCH(B1780, Datas_Entregas!$A$2:$A$100, 0), 1)</f>
        <v>43296</v>
      </c>
      <c r="D1780" s="5" t="str">
        <f aca="false">Def_Status_Montagem!$A$4</f>
        <v>Comprado / Esperando entrega</v>
      </c>
      <c r="E1780" s="4" t="str">
        <f aca="false">Def_Status_Montagem!$B$4</f>
        <v>Contratada (inclui etiqueta)</v>
      </c>
      <c r="F1780" s="7"/>
      <c r="G1780" s="8"/>
      <c r="H1780" s="7" t="str">
        <f aca="false" t="array" ref="H1780:H1780">INDEX(Def_Instancias_Equipamentos!$E$2:$E$4986, MATCH(K1780, Def_Instancias_Equipamentos!$D$2:$D$4986, 0), 1)</f>
        <v>IA-05RaBPM</v>
      </c>
      <c r="I1780" s="8" t="str">
        <f aca="false" t="array" ref="I1780:I1780">INDEX(Def_Instancias_Equipamentos!$E$2:$E$4986, MATCH(L1780, Def_Instancias_Equipamentos!$D$2:$D$4986, 0), 1)</f>
        <v>IA-05RaBPM</v>
      </c>
      <c r="J1780" s="8" t="str">
        <f aca="false">IF(H1780=I1780, "INTERNO", "EXTERNO")</f>
        <v>INTERNO</v>
      </c>
      <c r="K1780" s="9" t="str">
        <f aca="false">Def_Instancias_Equipamentos!$D$669</f>
        <v>SI-05M1:DI-BPMRFFE</v>
      </c>
      <c r="L1780" s="4" t="str">
        <f aca="false">Def_Instancias_Equipamentos!$D$1271</f>
        <v>SI-05M1:DI-FMCFastADC</v>
      </c>
      <c r="M1780" s="10" t="s">
        <v>170</v>
      </c>
      <c r="N1780" s="11" t="s">
        <v>145</v>
      </c>
      <c r="O1780" s="9" t="str">
        <f aca="false">Def_Sistemas_Conectores_Cabos!$B$7</f>
        <v>SMA 50-ohm</v>
      </c>
      <c r="P1780" s="4" t="str">
        <f aca="false">Def_Sistemas_Conectores_Cabos!$B$7</f>
        <v>SMA 50-ohm</v>
      </c>
      <c r="Q1780" s="8" t="str">
        <f aca="false">K1780&amp;"/"&amp;M1780&amp;CHAR(10)&amp;L1780&amp;"/"&amp;N1780</f>
        <v>SI-05M1:DI-BPMRFFE/BI_OUT
SI-05M1:DI-FMCFastADC/IN2</v>
      </c>
      <c r="R1780" s="18" t="n">
        <v>2</v>
      </c>
      <c r="S1780" s="18" t="n">
        <v>2</v>
      </c>
      <c r="T1780" s="15" t="str">
        <f aca="false">Def_Sistemas_Conectores_Cabos!$C$9</f>
        <v>RG316</v>
      </c>
      <c r="U1780" s="11" t="s">
        <v>169</v>
      </c>
      <c r="V1780" s="13"/>
    </row>
    <row r="1781" customFormat="false" ht="15.75" hidden="true" customHeight="true" outlineLevel="0" collapsed="false">
      <c r="A1781" s="4" t="str">
        <f aca="false">Def_Sistemas_Conectores_Cabos!$A$22</f>
        <v>BPM de elétrons</v>
      </c>
      <c r="B1781" s="5" t="str">
        <f aca="false">Datas_Entregas!$A$3</f>
        <v>BTS/Anel</v>
      </c>
      <c r="C1781" s="6" t="n">
        <f aca="false" t="array" ref="C1781:C1781">INDEX(Datas_Entregas!$B$2:$B$100, MATCH(B1781, Datas_Entregas!$A$2:$A$100, 0), 1)</f>
        <v>43296</v>
      </c>
      <c r="D1781" s="5" t="str">
        <f aca="false">Def_Status_Montagem!$A$4</f>
        <v>Comprado / Esperando entrega</v>
      </c>
      <c r="E1781" s="4" t="str">
        <f aca="false">Def_Status_Montagem!$B$4</f>
        <v>Contratada (inclui etiqueta)</v>
      </c>
      <c r="F1781" s="7"/>
      <c r="G1781" s="8"/>
      <c r="H1781" s="7" t="str">
        <f aca="false" t="array" ref="H1781:H1781">INDEX(Def_Instancias_Equipamentos!$E$2:$E$4986, MATCH(K1781, Def_Instancias_Equipamentos!$D$2:$D$4986, 0), 1)</f>
        <v>IA-05RaBPM</v>
      </c>
      <c r="I1781" s="8" t="str">
        <f aca="false" t="array" ref="I1781:I1781">INDEX(Def_Instancias_Equipamentos!$E$2:$E$4986, MATCH(L1781, Def_Instancias_Equipamentos!$D$2:$D$4986, 0), 1)</f>
        <v>IA-05RaBPM</v>
      </c>
      <c r="J1781" s="8" t="str">
        <f aca="false">IF(H1781=I1781, "INTERNO", "EXTERNO")</f>
        <v>INTERNO</v>
      </c>
      <c r="K1781" s="9" t="str">
        <f aca="false">Def_Instancias_Equipamentos!$D$669</f>
        <v>SI-05M1:DI-BPMRFFE</v>
      </c>
      <c r="L1781" s="4" t="str">
        <f aca="false">Def_Instancias_Equipamentos!$D$1271</f>
        <v>SI-05M1:DI-FMCFastADC</v>
      </c>
      <c r="M1781" s="10" t="s">
        <v>171</v>
      </c>
      <c r="N1781" s="11" t="s">
        <v>172</v>
      </c>
      <c r="O1781" s="9" t="str">
        <f aca="false">Def_Sistemas_Conectores_Cabos!$B$7</f>
        <v>SMA 50-ohm</v>
      </c>
      <c r="P1781" s="4" t="str">
        <f aca="false">Def_Sistemas_Conectores_Cabos!$B$7</f>
        <v>SMA 50-ohm</v>
      </c>
      <c r="Q1781" s="8" t="str">
        <f aca="false">K1781&amp;"/"&amp;M1781&amp;CHAR(10)&amp;L1781&amp;"/"&amp;N1781</f>
        <v>SI-05M1:DI-BPMRFFE/TI_OUT
SI-05M1:DI-FMCFastADC/IN3</v>
      </c>
      <c r="R1781" s="18" t="n">
        <v>2</v>
      </c>
      <c r="S1781" s="18" t="n">
        <v>2</v>
      </c>
      <c r="T1781" s="15" t="str">
        <f aca="false">Def_Sistemas_Conectores_Cabos!$C$9</f>
        <v>RG316</v>
      </c>
      <c r="U1781" s="11" t="s">
        <v>169</v>
      </c>
      <c r="V1781" s="13"/>
    </row>
    <row r="1782" customFormat="false" ht="15.75" hidden="true" customHeight="true" outlineLevel="0" collapsed="false">
      <c r="A1782" s="4" t="str">
        <f aca="false">Def_Sistemas_Conectores_Cabos!$A$22</f>
        <v>BPM de elétrons</v>
      </c>
      <c r="B1782" s="5" t="str">
        <f aca="false">Datas_Entregas!$A$3</f>
        <v>BTS/Anel</v>
      </c>
      <c r="C1782" s="6" t="n">
        <f aca="false" t="array" ref="C1782:C1782">INDEX(Datas_Entregas!$B$2:$B$100, MATCH(B1782, Datas_Entregas!$A$2:$A$100, 0), 1)</f>
        <v>43296</v>
      </c>
      <c r="D1782" s="5" t="str">
        <f aca="false">Def_Status_Montagem!$A$4</f>
        <v>Comprado / Esperando entrega</v>
      </c>
      <c r="E1782" s="4" t="str">
        <f aca="false">Def_Status_Montagem!$B$4</f>
        <v>Contratada (inclui etiqueta)</v>
      </c>
      <c r="F1782" s="7"/>
      <c r="G1782" s="8"/>
      <c r="H1782" s="7" t="str">
        <f aca="false" t="array" ref="H1782:H1782">INDEX(Def_Instancias_Equipamentos!$E$2:$E$4986, MATCH(K1782, Def_Instancias_Equipamentos!$D$2:$D$4986, 0), 1)</f>
        <v>IA-05RaBPM</v>
      </c>
      <c r="I1782" s="8" t="str">
        <f aca="false" t="array" ref="I1782:I1782">INDEX(Def_Instancias_Equipamentos!$E$2:$E$4986, MATCH(L1782, Def_Instancias_Equipamentos!$D$2:$D$4986, 0), 1)</f>
        <v>IA-05RaBPM</v>
      </c>
      <c r="J1782" s="8" t="str">
        <f aca="false">IF(H1782=I1782, "INTERNO", "EXTERNO")</f>
        <v>INTERNO</v>
      </c>
      <c r="K1782" s="9" t="str">
        <f aca="false">Def_Instancias_Equipamentos!$D$669</f>
        <v>SI-05M1:DI-BPMRFFE</v>
      </c>
      <c r="L1782" s="4" t="str">
        <f aca="false">Def_Instancias_Equipamentos!$D$1271</f>
        <v>SI-05M1:DI-FMCFastADC</v>
      </c>
      <c r="M1782" s="10" t="s">
        <v>173</v>
      </c>
      <c r="N1782" s="11" t="s">
        <v>174</v>
      </c>
      <c r="O1782" s="9" t="str">
        <f aca="false">Def_Sistemas_Conectores_Cabos!$B$7</f>
        <v>SMA 50-ohm</v>
      </c>
      <c r="P1782" s="4" t="str">
        <f aca="false">Def_Sistemas_Conectores_Cabos!$B$7</f>
        <v>SMA 50-ohm</v>
      </c>
      <c r="Q1782" s="8" t="str">
        <f aca="false">K1782&amp;"/"&amp;M1782&amp;CHAR(10)&amp;L1782&amp;"/"&amp;N1782</f>
        <v>SI-05M1:DI-BPMRFFE/BO_OUT
SI-05M1:DI-FMCFastADC/IN4</v>
      </c>
      <c r="R1782" s="18" t="n">
        <v>2</v>
      </c>
      <c r="S1782" s="18" t="n">
        <v>2</v>
      </c>
      <c r="T1782" s="15" t="str">
        <f aca="false">Def_Sistemas_Conectores_Cabos!$C$9</f>
        <v>RG316</v>
      </c>
      <c r="U1782" s="11" t="s">
        <v>169</v>
      </c>
      <c r="V1782" s="13"/>
    </row>
    <row r="1783" customFormat="false" ht="15.75" hidden="true" customHeight="true" outlineLevel="0" collapsed="false">
      <c r="A1783" s="4" t="str">
        <f aca="false">Def_Sistemas_Conectores_Cabos!$A$22</f>
        <v>BPM de elétrons</v>
      </c>
      <c r="B1783" s="5" t="str">
        <f aca="false">Datas_Entregas!$A$3</f>
        <v>BTS/Anel</v>
      </c>
      <c r="C1783" s="6" t="n">
        <f aca="false" t="array" ref="C1783:C1783">INDEX(Datas_Entregas!$B$2:$B$100, MATCH(B1783, Datas_Entregas!$A$2:$A$100, 0), 1)</f>
        <v>43296</v>
      </c>
      <c r="D1783" s="5" t="str">
        <f aca="false">Def_Status_Montagem!$A$4</f>
        <v>Comprado / Esperando entrega</v>
      </c>
      <c r="E1783" s="4" t="str">
        <f aca="false">Def_Status_Montagem!$B$4</f>
        <v>Contratada (inclui etiqueta)</v>
      </c>
      <c r="F1783" s="7"/>
      <c r="G1783" s="8"/>
      <c r="H1783" s="7" t="str">
        <f aca="false" t="array" ref="H1783:H1783">INDEX(Def_Instancias_Equipamentos!$E$2:$E$4986, MATCH(K1783, Def_Instancias_Equipamentos!$D$2:$D$4986, 0), 1)</f>
        <v>IA-05RaBPM</v>
      </c>
      <c r="I1783" s="8" t="str">
        <f aca="false" t="array" ref="I1783:I1783">INDEX(Def_Instancias_Equipamentos!$E$2:$E$4986, MATCH(L1783, Def_Instancias_Equipamentos!$D$2:$D$4986, 0), 1)</f>
        <v>IA-05RaBPM</v>
      </c>
      <c r="J1783" s="8" t="str">
        <f aca="false">IF(H1783=I1783, "INTERNO", "EXTERNO")</f>
        <v>INTERNO</v>
      </c>
      <c r="K1783" s="9" t="str">
        <f aca="false">Def_Instancias_Equipamentos!$D$669</f>
        <v>SI-05M1:DI-BPMRFFE</v>
      </c>
      <c r="L1783" s="4" t="str">
        <f aca="false">Def_Instancias_Equipamentos!$D$1271</f>
        <v>SI-05M1:DI-FMCFastADC</v>
      </c>
      <c r="M1783" s="10" t="s">
        <v>175</v>
      </c>
      <c r="N1783" s="11" t="s">
        <v>176</v>
      </c>
      <c r="O1783" s="9" t="str">
        <f aca="false">Def_Sistemas_Conectores_Cabos!$B$7</f>
        <v>SMA 50-ohm</v>
      </c>
      <c r="P1783" s="4" t="str">
        <f aca="false">Def_Sistemas_Conectores_Cabos!$B$26</f>
        <v>MMCX 50-ohm</v>
      </c>
      <c r="Q1783" s="8" t="str">
        <f aca="false">K1783&amp;"/"&amp;M1783&amp;CHAR(10)&amp;L1783&amp;"/"&amp;N1783</f>
        <v>SI-05M1:DI-BPMRFFE/SW_IN
SI-05M1:DI-FMCFastADC/TRIG</v>
      </c>
      <c r="R1783" s="18" t="n">
        <v>2</v>
      </c>
      <c r="S1783" s="18" t="n">
        <v>2</v>
      </c>
      <c r="T1783" s="15" t="str">
        <f aca="false">Def_Sistemas_Conectores_Cabos!$C$9</f>
        <v>RG316</v>
      </c>
      <c r="U1783" s="11" t="s">
        <v>169</v>
      </c>
      <c r="V1783" s="13"/>
    </row>
    <row r="1784" customFormat="false" ht="15.75" hidden="true" customHeight="true" outlineLevel="0" collapsed="false">
      <c r="A1784" s="4" t="str">
        <f aca="false">Def_Sistemas_Conectores_Cabos!$A$22</f>
        <v>BPM de elétrons</v>
      </c>
      <c r="B1784" s="5" t="str">
        <f aca="false">Datas_Entregas!$A$3</f>
        <v>BTS/Anel</v>
      </c>
      <c r="C1784" s="6" t="n">
        <f aca="false" t="array" ref="C1784:C1784">INDEX(Datas_Entregas!$B$2:$B$100, MATCH(B1784, Datas_Entregas!$A$2:$A$100, 0), 1)</f>
        <v>43296</v>
      </c>
      <c r="D1784" s="5" t="str">
        <f aca="false">Def_Status_Montagem!$A$4</f>
        <v>Comprado / Esperando entrega</v>
      </c>
      <c r="E1784" s="4" t="str">
        <f aca="false">Def_Status_Montagem!$B$4</f>
        <v>Contratada (inclui etiqueta)</v>
      </c>
      <c r="F1784" s="7"/>
      <c r="G1784" s="8"/>
      <c r="H1784" s="7" t="str">
        <f aca="false" t="array" ref="H1784:H1784">INDEX(Def_Instancias_Equipamentos!$E$2:$E$4986, MATCH(K1784, Def_Instancias_Equipamentos!$D$2:$D$4986, 0), 1)</f>
        <v>IA-05RaBPM</v>
      </c>
      <c r="I1784" s="8" t="str">
        <f aca="false" t="array" ref="I1784:I1784">INDEX(Def_Instancias_Equipamentos!$E$2:$E$4986, MATCH(L1784, Def_Instancias_Equipamentos!$D$2:$D$4986, 0), 1)</f>
        <v>IA-05RaBPM</v>
      </c>
      <c r="J1784" s="8" t="str">
        <f aca="false">IF(H1784=I1784, "INTERNO", "EXTERNO")</f>
        <v>INTERNO</v>
      </c>
      <c r="K1784" s="9" t="str">
        <f aca="false">Def_Instancias_Equipamentos!$D$670</f>
        <v>SI-05M2:DI-BPMRFFE</v>
      </c>
      <c r="L1784" s="4" t="str">
        <f aca="false">Def_Instancias_Equipamentos!$D$1272</f>
        <v>SI-05M2:DI-FMCFastADC</v>
      </c>
      <c r="M1784" s="10" t="s">
        <v>168</v>
      </c>
      <c r="N1784" s="11" t="s">
        <v>143</v>
      </c>
      <c r="O1784" s="9" t="str">
        <f aca="false">Def_Sistemas_Conectores_Cabos!$B$7</f>
        <v>SMA 50-ohm</v>
      </c>
      <c r="P1784" s="4" t="str">
        <f aca="false">Def_Sistemas_Conectores_Cabos!$B$7</f>
        <v>SMA 50-ohm</v>
      </c>
      <c r="Q1784" s="8" t="str">
        <f aca="false">K1784&amp;"/"&amp;M1784&amp;CHAR(10)&amp;L1784&amp;"/"&amp;N1784</f>
        <v>SI-05M2:DI-BPMRFFE/TO_OUT
SI-05M2:DI-FMCFastADC/IN1</v>
      </c>
      <c r="R1784" s="18" t="n">
        <v>2</v>
      </c>
      <c r="S1784" s="18" t="n">
        <v>2</v>
      </c>
      <c r="T1784" s="15" t="str">
        <f aca="false">Def_Sistemas_Conectores_Cabos!$C$9</f>
        <v>RG316</v>
      </c>
      <c r="U1784" s="11" t="s">
        <v>169</v>
      </c>
      <c r="V1784" s="13"/>
    </row>
    <row r="1785" customFormat="false" ht="15.75" hidden="true" customHeight="true" outlineLevel="0" collapsed="false">
      <c r="A1785" s="4" t="str">
        <f aca="false">Def_Sistemas_Conectores_Cabos!$A$22</f>
        <v>BPM de elétrons</v>
      </c>
      <c r="B1785" s="5" t="str">
        <f aca="false">Datas_Entregas!$A$3</f>
        <v>BTS/Anel</v>
      </c>
      <c r="C1785" s="6" t="n">
        <f aca="false" t="array" ref="C1785:C1785">INDEX(Datas_Entregas!$B$2:$B$100, MATCH(B1785, Datas_Entregas!$A$2:$A$100, 0), 1)</f>
        <v>43296</v>
      </c>
      <c r="D1785" s="5" t="str">
        <f aca="false">Def_Status_Montagem!$A$4</f>
        <v>Comprado / Esperando entrega</v>
      </c>
      <c r="E1785" s="4" t="str">
        <f aca="false">Def_Status_Montagem!$B$4</f>
        <v>Contratada (inclui etiqueta)</v>
      </c>
      <c r="F1785" s="7"/>
      <c r="G1785" s="8"/>
      <c r="H1785" s="7" t="str">
        <f aca="false" t="array" ref="H1785:H1785">INDEX(Def_Instancias_Equipamentos!$E$2:$E$4986, MATCH(K1785, Def_Instancias_Equipamentos!$D$2:$D$4986, 0), 1)</f>
        <v>IA-05RaBPM</v>
      </c>
      <c r="I1785" s="8" t="str">
        <f aca="false" t="array" ref="I1785:I1785">INDEX(Def_Instancias_Equipamentos!$E$2:$E$4986, MATCH(L1785, Def_Instancias_Equipamentos!$D$2:$D$4986, 0), 1)</f>
        <v>IA-05RaBPM</v>
      </c>
      <c r="J1785" s="8" t="str">
        <f aca="false">IF(H1785=I1785, "INTERNO", "EXTERNO")</f>
        <v>INTERNO</v>
      </c>
      <c r="K1785" s="9" t="str">
        <f aca="false">Def_Instancias_Equipamentos!$D$670</f>
        <v>SI-05M2:DI-BPMRFFE</v>
      </c>
      <c r="L1785" s="4" t="str">
        <f aca="false">Def_Instancias_Equipamentos!$D$1272</f>
        <v>SI-05M2:DI-FMCFastADC</v>
      </c>
      <c r="M1785" s="10" t="s">
        <v>170</v>
      </c>
      <c r="N1785" s="11" t="s">
        <v>145</v>
      </c>
      <c r="O1785" s="9" t="str">
        <f aca="false">Def_Sistemas_Conectores_Cabos!$B$7</f>
        <v>SMA 50-ohm</v>
      </c>
      <c r="P1785" s="4" t="str">
        <f aca="false">Def_Sistemas_Conectores_Cabos!$B$7</f>
        <v>SMA 50-ohm</v>
      </c>
      <c r="Q1785" s="8" t="str">
        <f aca="false">K1785&amp;"/"&amp;M1785&amp;CHAR(10)&amp;L1785&amp;"/"&amp;N1785</f>
        <v>SI-05M2:DI-BPMRFFE/BI_OUT
SI-05M2:DI-FMCFastADC/IN2</v>
      </c>
      <c r="R1785" s="18" t="n">
        <v>2</v>
      </c>
      <c r="S1785" s="18" t="n">
        <v>2</v>
      </c>
      <c r="T1785" s="15" t="str">
        <f aca="false">Def_Sistemas_Conectores_Cabos!$C$9</f>
        <v>RG316</v>
      </c>
      <c r="U1785" s="11" t="s">
        <v>169</v>
      </c>
      <c r="V1785" s="13"/>
    </row>
    <row r="1786" customFormat="false" ht="15.75" hidden="true" customHeight="true" outlineLevel="0" collapsed="false">
      <c r="A1786" s="4" t="str">
        <f aca="false">Def_Sistemas_Conectores_Cabos!$A$22</f>
        <v>BPM de elétrons</v>
      </c>
      <c r="B1786" s="5" t="str">
        <f aca="false">Datas_Entregas!$A$3</f>
        <v>BTS/Anel</v>
      </c>
      <c r="C1786" s="6" t="n">
        <f aca="false" t="array" ref="C1786:C1786">INDEX(Datas_Entregas!$B$2:$B$100, MATCH(B1786, Datas_Entregas!$A$2:$A$100, 0), 1)</f>
        <v>43296</v>
      </c>
      <c r="D1786" s="5" t="str">
        <f aca="false">Def_Status_Montagem!$A$4</f>
        <v>Comprado / Esperando entrega</v>
      </c>
      <c r="E1786" s="4" t="str">
        <f aca="false">Def_Status_Montagem!$B$4</f>
        <v>Contratada (inclui etiqueta)</v>
      </c>
      <c r="F1786" s="7"/>
      <c r="G1786" s="8"/>
      <c r="H1786" s="7" t="str">
        <f aca="false" t="array" ref="H1786:H1786">INDEX(Def_Instancias_Equipamentos!$E$2:$E$4986, MATCH(K1786, Def_Instancias_Equipamentos!$D$2:$D$4986, 0), 1)</f>
        <v>IA-05RaBPM</v>
      </c>
      <c r="I1786" s="8" t="str">
        <f aca="false" t="array" ref="I1786:I1786">INDEX(Def_Instancias_Equipamentos!$E$2:$E$4986, MATCH(L1786, Def_Instancias_Equipamentos!$D$2:$D$4986, 0), 1)</f>
        <v>IA-05RaBPM</v>
      </c>
      <c r="J1786" s="8" t="str">
        <f aca="false">IF(H1786=I1786, "INTERNO", "EXTERNO")</f>
        <v>INTERNO</v>
      </c>
      <c r="K1786" s="9" t="str">
        <f aca="false">Def_Instancias_Equipamentos!$D$670</f>
        <v>SI-05M2:DI-BPMRFFE</v>
      </c>
      <c r="L1786" s="4" t="str">
        <f aca="false">Def_Instancias_Equipamentos!$D$1272</f>
        <v>SI-05M2:DI-FMCFastADC</v>
      </c>
      <c r="M1786" s="10" t="s">
        <v>171</v>
      </c>
      <c r="N1786" s="11" t="s">
        <v>172</v>
      </c>
      <c r="O1786" s="9" t="str">
        <f aca="false">Def_Sistemas_Conectores_Cabos!$B$7</f>
        <v>SMA 50-ohm</v>
      </c>
      <c r="P1786" s="4" t="str">
        <f aca="false">Def_Sistemas_Conectores_Cabos!$B$7</f>
        <v>SMA 50-ohm</v>
      </c>
      <c r="Q1786" s="8" t="str">
        <f aca="false">K1786&amp;"/"&amp;M1786&amp;CHAR(10)&amp;L1786&amp;"/"&amp;N1786</f>
        <v>SI-05M2:DI-BPMRFFE/TI_OUT
SI-05M2:DI-FMCFastADC/IN3</v>
      </c>
      <c r="R1786" s="18" t="n">
        <v>2</v>
      </c>
      <c r="S1786" s="18" t="n">
        <v>2</v>
      </c>
      <c r="T1786" s="15" t="str">
        <f aca="false">Def_Sistemas_Conectores_Cabos!$C$9</f>
        <v>RG316</v>
      </c>
      <c r="U1786" s="11" t="s">
        <v>169</v>
      </c>
      <c r="V1786" s="13"/>
    </row>
    <row r="1787" customFormat="false" ht="15.75" hidden="true" customHeight="true" outlineLevel="0" collapsed="false">
      <c r="A1787" s="4" t="str">
        <f aca="false">Def_Sistemas_Conectores_Cabos!$A$22</f>
        <v>BPM de elétrons</v>
      </c>
      <c r="B1787" s="5" t="str">
        <f aca="false">Datas_Entregas!$A$3</f>
        <v>BTS/Anel</v>
      </c>
      <c r="C1787" s="6" t="n">
        <f aca="false" t="array" ref="C1787:C1787">INDEX(Datas_Entregas!$B$2:$B$100, MATCH(B1787, Datas_Entregas!$A$2:$A$100, 0), 1)</f>
        <v>43296</v>
      </c>
      <c r="D1787" s="5" t="str">
        <f aca="false">Def_Status_Montagem!$A$4</f>
        <v>Comprado / Esperando entrega</v>
      </c>
      <c r="E1787" s="4" t="str">
        <f aca="false">Def_Status_Montagem!$B$4</f>
        <v>Contratada (inclui etiqueta)</v>
      </c>
      <c r="F1787" s="7"/>
      <c r="G1787" s="8"/>
      <c r="H1787" s="7" t="str">
        <f aca="false" t="array" ref="H1787:H1787">INDEX(Def_Instancias_Equipamentos!$E$2:$E$4986, MATCH(K1787, Def_Instancias_Equipamentos!$D$2:$D$4986, 0), 1)</f>
        <v>IA-05RaBPM</v>
      </c>
      <c r="I1787" s="8" t="str">
        <f aca="false" t="array" ref="I1787:I1787">INDEX(Def_Instancias_Equipamentos!$E$2:$E$4986, MATCH(L1787, Def_Instancias_Equipamentos!$D$2:$D$4986, 0), 1)</f>
        <v>IA-05RaBPM</v>
      </c>
      <c r="J1787" s="8" t="str">
        <f aca="false">IF(H1787=I1787, "INTERNO", "EXTERNO")</f>
        <v>INTERNO</v>
      </c>
      <c r="K1787" s="9" t="str">
        <f aca="false">Def_Instancias_Equipamentos!$D$670</f>
        <v>SI-05M2:DI-BPMRFFE</v>
      </c>
      <c r="L1787" s="4" t="str">
        <f aca="false">Def_Instancias_Equipamentos!$D$1272</f>
        <v>SI-05M2:DI-FMCFastADC</v>
      </c>
      <c r="M1787" s="10" t="s">
        <v>173</v>
      </c>
      <c r="N1787" s="11" t="s">
        <v>174</v>
      </c>
      <c r="O1787" s="9" t="str">
        <f aca="false">Def_Sistemas_Conectores_Cabos!$B$7</f>
        <v>SMA 50-ohm</v>
      </c>
      <c r="P1787" s="4" t="str">
        <f aca="false">Def_Sistemas_Conectores_Cabos!$B$7</f>
        <v>SMA 50-ohm</v>
      </c>
      <c r="Q1787" s="8" t="str">
        <f aca="false">K1787&amp;"/"&amp;M1787&amp;CHAR(10)&amp;L1787&amp;"/"&amp;N1787</f>
        <v>SI-05M2:DI-BPMRFFE/BO_OUT
SI-05M2:DI-FMCFastADC/IN4</v>
      </c>
      <c r="R1787" s="18" t="n">
        <v>2</v>
      </c>
      <c r="S1787" s="18" t="n">
        <v>2</v>
      </c>
      <c r="T1787" s="15" t="str">
        <f aca="false">Def_Sistemas_Conectores_Cabos!$C$9</f>
        <v>RG316</v>
      </c>
      <c r="U1787" s="11" t="s">
        <v>169</v>
      </c>
      <c r="V1787" s="13"/>
    </row>
    <row r="1788" customFormat="false" ht="15.75" hidden="true" customHeight="true" outlineLevel="0" collapsed="false">
      <c r="A1788" s="4" t="str">
        <f aca="false">Def_Sistemas_Conectores_Cabos!$A$22</f>
        <v>BPM de elétrons</v>
      </c>
      <c r="B1788" s="5" t="str">
        <f aca="false">Datas_Entregas!$A$3</f>
        <v>BTS/Anel</v>
      </c>
      <c r="C1788" s="6" t="n">
        <f aca="false" t="array" ref="C1788:C1788">INDEX(Datas_Entregas!$B$2:$B$100, MATCH(B1788, Datas_Entregas!$A$2:$A$100, 0), 1)</f>
        <v>43296</v>
      </c>
      <c r="D1788" s="5" t="str">
        <f aca="false">Def_Status_Montagem!$A$4</f>
        <v>Comprado / Esperando entrega</v>
      </c>
      <c r="E1788" s="4" t="str">
        <f aca="false">Def_Status_Montagem!$B$4</f>
        <v>Contratada (inclui etiqueta)</v>
      </c>
      <c r="F1788" s="7"/>
      <c r="G1788" s="8"/>
      <c r="H1788" s="7" t="str">
        <f aca="false" t="array" ref="H1788:H1788">INDEX(Def_Instancias_Equipamentos!$E$2:$E$4986, MATCH(K1788, Def_Instancias_Equipamentos!$D$2:$D$4986, 0), 1)</f>
        <v>IA-05RaBPM</v>
      </c>
      <c r="I1788" s="8" t="str">
        <f aca="false" t="array" ref="I1788:I1788">INDEX(Def_Instancias_Equipamentos!$E$2:$E$4986, MATCH(L1788, Def_Instancias_Equipamentos!$D$2:$D$4986, 0), 1)</f>
        <v>IA-05RaBPM</v>
      </c>
      <c r="J1788" s="8" t="str">
        <f aca="false">IF(H1788=I1788, "INTERNO", "EXTERNO")</f>
        <v>INTERNO</v>
      </c>
      <c r="K1788" s="9" t="str">
        <f aca="false">Def_Instancias_Equipamentos!$D$670</f>
        <v>SI-05M2:DI-BPMRFFE</v>
      </c>
      <c r="L1788" s="4" t="str">
        <f aca="false">Def_Instancias_Equipamentos!$D$1272</f>
        <v>SI-05M2:DI-FMCFastADC</v>
      </c>
      <c r="M1788" s="10" t="s">
        <v>175</v>
      </c>
      <c r="N1788" s="11" t="s">
        <v>176</v>
      </c>
      <c r="O1788" s="9" t="str">
        <f aca="false">Def_Sistemas_Conectores_Cabos!$B$7</f>
        <v>SMA 50-ohm</v>
      </c>
      <c r="P1788" s="4" t="str">
        <f aca="false">Def_Sistemas_Conectores_Cabos!$B$26</f>
        <v>MMCX 50-ohm</v>
      </c>
      <c r="Q1788" s="8" t="str">
        <f aca="false">K1788&amp;"/"&amp;M1788&amp;CHAR(10)&amp;L1788&amp;"/"&amp;N1788</f>
        <v>SI-05M2:DI-BPMRFFE/SW_IN
SI-05M2:DI-FMCFastADC/TRIG</v>
      </c>
      <c r="R1788" s="18" t="n">
        <v>2</v>
      </c>
      <c r="S1788" s="18" t="n">
        <v>2</v>
      </c>
      <c r="T1788" s="15" t="str">
        <f aca="false">Def_Sistemas_Conectores_Cabos!$C$9</f>
        <v>RG316</v>
      </c>
      <c r="U1788" s="11" t="s">
        <v>169</v>
      </c>
      <c r="V1788" s="13"/>
    </row>
    <row r="1789" customFormat="false" ht="15.75" hidden="true" customHeight="true" outlineLevel="0" collapsed="false">
      <c r="A1789" s="4" t="str">
        <f aca="false">Def_Sistemas_Conectores_Cabos!$A$22</f>
        <v>BPM de elétrons</v>
      </c>
      <c r="B1789" s="5" t="str">
        <f aca="false">Datas_Entregas!$A$3</f>
        <v>BTS/Anel</v>
      </c>
      <c r="C1789" s="6" t="n">
        <f aca="false" t="array" ref="C1789:C1789">INDEX(Datas_Entregas!$B$2:$B$100, MATCH(B1789, Datas_Entregas!$A$2:$A$100, 0), 1)</f>
        <v>43296</v>
      </c>
      <c r="D1789" s="5" t="str">
        <f aca="false">Def_Status_Montagem!$A$4</f>
        <v>Comprado / Esperando entrega</v>
      </c>
      <c r="E1789" s="4" t="str">
        <f aca="false">Def_Status_Montagem!$B$4</f>
        <v>Contratada (inclui etiqueta)</v>
      </c>
      <c r="F1789" s="7"/>
      <c r="G1789" s="8"/>
      <c r="H1789" s="7" t="str">
        <f aca="false" t="array" ref="H1789:H1789">INDEX(Def_Instancias_Equipamentos!$E$2:$E$4986, MATCH(K1789, Def_Instancias_Equipamentos!$D$2:$D$4986, 0), 1)</f>
        <v>IA-05RaBPM</v>
      </c>
      <c r="I1789" s="8" t="str">
        <f aca="false" t="array" ref="I1789:I1789">INDEX(Def_Instancias_Equipamentos!$E$2:$E$4986, MATCH(L1789, Def_Instancias_Equipamentos!$D$2:$D$4986, 0), 1)</f>
        <v>IA-05RaBPM</v>
      </c>
      <c r="J1789" s="8" t="str">
        <f aca="false">IF(H1789=I1789, "INTERNO", "EXTERNO")</f>
        <v>INTERNO</v>
      </c>
      <c r="K1789" s="9" t="str">
        <f aca="false">Def_Instancias_Equipamentos!$D$799</f>
        <v>SI-05SA:DI-BPMRFFE-1</v>
      </c>
      <c r="L1789" s="4" t="str">
        <f aca="false">Def_Instancias_Equipamentos!$D$1401</f>
        <v>SI-05SA:DI-FMCFastADC-1</v>
      </c>
      <c r="M1789" s="10" t="s">
        <v>168</v>
      </c>
      <c r="N1789" s="11" t="s">
        <v>143</v>
      </c>
      <c r="O1789" s="9" t="str">
        <f aca="false">Def_Sistemas_Conectores_Cabos!$B$7</f>
        <v>SMA 50-ohm</v>
      </c>
      <c r="P1789" s="4" t="str">
        <f aca="false">Def_Sistemas_Conectores_Cabos!$B$7</f>
        <v>SMA 50-ohm</v>
      </c>
      <c r="Q1789" s="8" t="str">
        <f aca="false">K1789&amp;"/"&amp;M1789&amp;CHAR(10)&amp;L1789&amp;"/"&amp;N1789</f>
        <v>SI-05SA:DI-BPMRFFE-1/TO_OUT
SI-05SA:DI-FMCFastADC-1/IN1</v>
      </c>
      <c r="R1789" s="18" t="n">
        <v>2</v>
      </c>
      <c r="S1789" s="18" t="n">
        <v>2</v>
      </c>
      <c r="T1789" s="15" t="str">
        <f aca="false">Def_Sistemas_Conectores_Cabos!$C$9</f>
        <v>RG316</v>
      </c>
      <c r="U1789" s="11" t="s">
        <v>169</v>
      </c>
      <c r="V1789" s="13"/>
    </row>
    <row r="1790" customFormat="false" ht="15.75" hidden="true" customHeight="true" outlineLevel="0" collapsed="false">
      <c r="A1790" s="4" t="str">
        <f aca="false">Def_Sistemas_Conectores_Cabos!$A$22</f>
        <v>BPM de elétrons</v>
      </c>
      <c r="B1790" s="5" t="str">
        <f aca="false">Datas_Entregas!$A$3</f>
        <v>BTS/Anel</v>
      </c>
      <c r="C1790" s="6" t="n">
        <f aca="false" t="array" ref="C1790:C1790">INDEX(Datas_Entregas!$B$2:$B$100, MATCH(B1790, Datas_Entregas!$A$2:$A$100, 0), 1)</f>
        <v>43296</v>
      </c>
      <c r="D1790" s="5" t="str">
        <f aca="false">Def_Status_Montagem!$A$4</f>
        <v>Comprado / Esperando entrega</v>
      </c>
      <c r="E1790" s="4" t="str">
        <f aca="false">Def_Status_Montagem!$B$4</f>
        <v>Contratada (inclui etiqueta)</v>
      </c>
      <c r="F1790" s="7"/>
      <c r="G1790" s="8"/>
      <c r="H1790" s="7" t="str">
        <f aca="false" t="array" ref="H1790:H1790">INDEX(Def_Instancias_Equipamentos!$E$2:$E$4986, MATCH(K1790, Def_Instancias_Equipamentos!$D$2:$D$4986, 0), 1)</f>
        <v>IA-05RaBPM</v>
      </c>
      <c r="I1790" s="8" t="str">
        <f aca="false" t="array" ref="I1790:I1790">INDEX(Def_Instancias_Equipamentos!$E$2:$E$4986, MATCH(L1790, Def_Instancias_Equipamentos!$D$2:$D$4986, 0), 1)</f>
        <v>IA-05RaBPM</v>
      </c>
      <c r="J1790" s="8" t="str">
        <f aca="false">IF(H1790=I1790, "INTERNO", "EXTERNO")</f>
        <v>INTERNO</v>
      </c>
      <c r="K1790" s="9" t="str">
        <f aca="false">Def_Instancias_Equipamentos!$D$799</f>
        <v>SI-05SA:DI-BPMRFFE-1</v>
      </c>
      <c r="L1790" s="4" t="str">
        <f aca="false">Def_Instancias_Equipamentos!$D$1401</f>
        <v>SI-05SA:DI-FMCFastADC-1</v>
      </c>
      <c r="M1790" s="10" t="s">
        <v>170</v>
      </c>
      <c r="N1790" s="11" t="s">
        <v>145</v>
      </c>
      <c r="O1790" s="9" t="str">
        <f aca="false">Def_Sistemas_Conectores_Cabos!$B$7</f>
        <v>SMA 50-ohm</v>
      </c>
      <c r="P1790" s="4" t="str">
        <f aca="false">Def_Sistemas_Conectores_Cabos!$B$7</f>
        <v>SMA 50-ohm</v>
      </c>
      <c r="Q1790" s="8" t="str">
        <f aca="false">K1790&amp;"/"&amp;M1790&amp;CHAR(10)&amp;L1790&amp;"/"&amp;N1790</f>
        <v>SI-05SA:DI-BPMRFFE-1/BI_OUT
SI-05SA:DI-FMCFastADC-1/IN2</v>
      </c>
      <c r="R1790" s="18" t="n">
        <v>2</v>
      </c>
      <c r="S1790" s="18" t="n">
        <v>2</v>
      </c>
      <c r="T1790" s="15" t="str">
        <f aca="false">Def_Sistemas_Conectores_Cabos!$C$9</f>
        <v>RG316</v>
      </c>
      <c r="U1790" s="11" t="s">
        <v>169</v>
      </c>
      <c r="V1790" s="13"/>
    </row>
    <row r="1791" customFormat="false" ht="15.75" hidden="true" customHeight="true" outlineLevel="0" collapsed="false">
      <c r="A1791" s="4" t="str">
        <f aca="false">Def_Sistemas_Conectores_Cabos!$A$22</f>
        <v>BPM de elétrons</v>
      </c>
      <c r="B1791" s="5" t="str">
        <f aca="false">Datas_Entregas!$A$3</f>
        <v>BTS/Anel</v>
      </c>
      <c r="C1791" s="6" t="n">
        <f aca="false" t="array" ref="C1791:C1791">INDEX(Datas_Entregas!$B$2:$B$100, MATCH(B1791, Datas_Entregas!$A$2:$A$100, 0), 1)</f>
        <v>43296</v>
      </c>
      <c r="D1791" s="5" t="str">
        <f aca="false">Def_Status_Montagem!$A$4</f>
        <v>Comprado / Esperando entrega</v>
      </c>
      <c r="E1791" s="4" t="str">
        <f aca="false">Def_Status_Montagem!$B$4</f>
        <v>Contratada (inclui etiqueta)</v>
      </c>
      <c r="F1791" s="7"/>
      <c r="G1791" s="8"/>
      <c r="H1791" s="7" t="str">
        <f aca="false" t="array" ref="H1791:H1791">INDEX(Def_Instancias_Equipamentos!$E$2:$E$4986, MATCH(K1791, Def_Instancias_Equipamentos!$D$2:$D$4986, 0), 1)</f>
        <v>IA-05RaBPM</v>
      </c>
      <c r="I1791" s="8" t="str">
        <f aca="false" t="array" ref="I1791:I1791">INDEX(Def_Instancias_Equipamentos!$E$2:$E$4986, MATCH(L1791, Def_Instancias_Equipamentos!$D$2:$D$4986, 0), 1)</f>
        <v>IA-05RaBPM</v>
      </c>
      <c r="J1791" s="8" t="str">
        <f aca="false">IF(H1791=I1791, "INTERNO", "EXTERNO")</f>
        <v>INTERNO</v>
      </c>
      <c r="K1791" s="9" t="str">
        <f aca="false">Def_Instancias_Equipamentos!$D$799</f>
        <v>SI-05SA:DI-BPMRFFE-1</v>
      </c>
      <c r="L1791" s="4" t="str">
        <f aca="false">Def_Instancias_Equipamentos!$D$1401</f>
        <v>SI-05SA:DI-FMCFastADC-1</v>
      </c>
      <c r="M1791" s="10" t="s">
        <v>171</v>
      </c>
      <c r="N1791" s="11" t="s">
        <v>172</v>
      </c>
      <c r="O1791" s="9" t="str">
        <f aca="false">Def_Sistemas_Conectores_Cabos!$B$7</f>
        <v>SMA 50-ohm</v>
      </c>
      <c r="P1791" s="4" t="str">
        <f aca="false">Def_Sistemas_Conectores_Cabos!$B$7</f>
        <v>SMA 50-ohm</v>
      </c>
      <c r="Q1791" s="8" t="str">
        <f aca="false">K1791&amp;"/"&amp;M1791&amp;CHAR(10)&amp;L1791&amp;"/"&amp;N1791</f>
        <v>SI-05SA:DI-BPMRFFE-1/TI_OUT
SI-05SA:DI-FMCFastADC-1/IN3</v>
      </c>
      <c r="R1791" s="18" t="n">
        <v>2</v>
      </c>
      <c r="S1791" s="18" t="n">
        <v>2</v>
      </c>
      <c r="T1791" s="15" t="str">
        <f aca="false">Def_Sistemas_Conectores_Cabos!$C$9</f>
        <v>RG316</v>
      </c>
      <c r="U1791" s="11" t="s">
        <v>169</v>
      </c>
      <c r="V1791" s="13"/>
    </row>
    <row r="1792" customFormat="false" ht="15.75" hidden="true" customHeight="true" outlineLevel="0" collapsed="false">
      <c r="A1792" s="4" t="str">
        <f aca="false">Def_Sistemas_Conectores_Cabos!$A$22</f>
        <v>BPM de elétrons</v>
      </c>
      <c r="B1792" s="5" t="str">
        <f aca="false">Datas_Entregas!$A$3</f>
        <v>BTS/Anel</v>
      </c>
      <c r="C1792" s="6" t="n">
        <f aca="false" t="array" ref="C1792:C1792">INDEX(Datas_Entregas!$B$2:$B$100, MATCH(B1792, Datas_Entregas!$A$2:$A$100, 0), 1)</f>
        <v>43296</v>
      </c>
      <c r="D1792" s="5" t="str">
        <f aca="false">Def_Status_Montagem!$A$4</f>
        <v>Comprado / Esperando entrega</v>
      </c>
      <c r="E1792" s="4" t="str">
        <f aca="false">Def_Status_Montagem!$B$4</f>
        <v>Contratada (inclui etiqueta)</v>
      </c>
      <c r="F1792" s="7"/>
      <c r="G1792" s="8"/>
      <c r="H1792" s="7" t="str">
        <f aca="false" t="array" ref="H1792:H1792">INDEX(Def_Instancias_Equipamentos!$E$2:$E$4986, MATCH(K1792, Def_Instancias_Equipamentos!$D$2:$D$4986, 0), 1)</f>
        <v>IA-05RaBPM</v>
      </c>
      <c r="I1792" s="8" t="str">
        <f aca="false" t="array" ref="I1792:I1792">INDEX(Def_Instancias_Equipamentos!$E$2:$E$4986, MATCH(L1792, Def_Instancias_Equipamentos!$D$2:$D$4986, 0), 1)</f>
        <v>IA-05RaBPM</v>
      </c>
      <c r="J1792" s="8" t="str">
        <f aca="false">IF(H1792=I1792, "INTERNO", "EXTERNO")</f>
        <v>INTERNO</v>
      </c>
      <c r="K1792" s="9" t="str">
        <f aca="false">Def_Instancias_Equipamentos!$D$799</f>
        <v>SI-05SA:DI-BPMRFFE-1</v>
      </c>
      <c r="L1792" s="4" t="str">
        <f aca="false">Def_Instancias_Equipamentos!$D$1401</f>
        <v>SI-05SA:DI-FMCFastADC-1</v>
      </c>
      <c r="M1792" s="10" t="s">
        <v>173</v>
      </c>
      <c r="N1792" s="11" t="s">
        <v>174</v>
      </c>
      <c r="O1792" s="9" t="str">
        <f aca="false">Def_Sistemas_Conectores_Cabos!$B$7</f>
        <v>SMA 50-ohm</v>
      </c>
      <c r="P1792" s="4" t="str">
        <f aca="false">Def_Sistemas_Conectores_Cabos!$B$7</f>
        <v>SMA 50-ohm</v>
      </c>
      <c r="Q1792" s="8" t="str">
        <f aca="false">K1792&amp;"/"&amp;M1792&amp;CHAR(10)&amp;L1792&amp;"/"&amp;N1792</f>
        <v>SI-05SA:DI-BPMRFFE-1/BO_OUT
SI-05SA:DI-FMCFastADC-1/IN4</v>
      </c>
      <c r="R1792" s="18" t="n">
        <v>2</v>
      </c>
      <c r="S1792" s="18" t="n">
        <v>2</v>
      </c>
      <c r="T1792" s="15" t="str">
        <f aca="false">Def_Sistemas_Conectores_Cabos!$C$9</f>
        <v>RG316</v>
      </c>
      <c r="U1792" s="11" t="s">
        <v>169</v>
      </c>
      <c r="V1792" s="13"/>
    </row>
    <row r="1793" customFormat="false" ht="15.75" hidden="true" customHeight="true" outlineLevel="0" collapsed="false">
      <c r="A1793" s="4" t="str">
        <f aca="false">Def_Sistemas_Conectores_Cabos!$A$22</f>
        <v>BPM de elétrons</v>
      </c>
      <c r="B1793" s="5" t="str">
        <f aca="false">Datas_Entregas!$A$3</f>
        <v>BTS/Anel</v>
      </c>
      <c r="C1793" s="6" t="n">
        <f aca="false" t="array" ref="C1793:C1793">INDEX(Datas_Entregas!$B$2:$B$100, MATCH(B1793, Datas_Entregas!$A$2:$A$100, 0), 1)</f>
        <v>43296</v>
      </c>
      <c r="D1793" s="5" t="str">
        <f aca="false">Def_Status_Montagem!$A$4</f>
        <v>Comprado / Esperando entrega</v>
      </c>
      <c r="E1793" s="4" t="str">
        <f aca="false">Def_Status_Montagem!$B$4</f>
        <v>Contratada (inclui etiqueta)</v>
      </c>
      <c r="F1793" s="7"/>
      <c r="G1793" s="8"/>
      <c r="H1793" s="7" t="str">
        <f aca="false" t="array" ref="H1793:H1793">INDEX(Def_Instancias_Equipamentos!$E$2:$E$4986, MATCH(K1793, Def_Instancias_Equipamentos!$D$2:$D$4986, 0), 1)</f>
        <v>IA-05RaBPM</v>
      </c>
      <c r="I1793" s="8" t="str">
        <f aca="false" t="array" ref="I1793:I1793">INDEX(Def_Instancias_Equipamentos!$E$2:$E$4986, MATCH(L1793, Def_Instancias_Equipamentos!$D$2:$D$4986, 0), 1)</f>
        <v>IA-05RaBPM</v>
      </c>
      <c r="J1793" s="8" t="str">
        <f aca="false">IF(H1793=I1793, "INTERNO", "EXTERNO")</f>
        <v>INTERNO</v>
      </c>
      <c r="K1793" s="9" t="str">
        <f aca="false">Def_Instancias_Equipamentos!$D$799</f>
        <v>SI-05SA:DI-BPMRFFE-1</v>
      </c>
      <c r="L1793" s="4" t="str">
        <f aca="false">Def_Instancias_Equipamentos!$D$1401</f>
        <v>SI-05SA:DI-FMCFastADC-1</v>
      </c>
      <c r="M1793" s="10" t="s">
        <v>175</v>
      </c>
      <c r="N1793" s="11" t="s">
        <v>176</v>
      </c>
      <c r="O1793" s="9" t="str">
        <f aca="false">Def_Sistemas_Conectores_Cabos!$B$7</f>
        <v>SMA 50-ohm</v>
      </c>
      <c r="P1793" s="4" t="str">
        <f aca="false">Def_Sistemas_Conectores_Cabos!$B$26</f>
        <v>MMCX 50-ohm</v>
      </c>
      <c r="Q1793" s="8" t="str">
        <f aca="false">K1793&amp;"/"&amp;M1793&amp;CHAR(10)&amp;L1793&amp;"/"&amp;N1793</f>
        <v>SI-05SA:DI-BPMRFFE-1/SW_IN
SI-05SA:DI-FMCFastADC-1/TRIG</v>
      </c>
      <c r="R1793" s="18" t="n">
        <v>2</v>
      </c>
      <c r="S1793" s="18" t="n">
        <v>2</v>
      </c>
      <c r="T1793" s="15" t="str">
        <f aca="false">Def_Sistemas_Conectores_Cabos!$C$9</f>
        <v>RG316</v>
      </c>
      <c r="U1793" s="11" t="s">
        <v>169</v>
      </c>
      <c r="V1793" s="13"/>
    </row>
    <row r="1794" customFormat="false" ht="15.75" hidden="true" customHeight="true" outlineLevel="0" collapsed="false">
      <c r="A1794" s="4" t="str">
        <f aca="false">Def_Sistemas_Conectores_Cabos!$A$22</f>
        <v>BPM de elétrons</v>
      </c>
      <c r="B1794" s="5" t="str">
        <f aca="false">Datas_Entregas!$A$3</f>
        <v>BTS/Anel</v>
      </c>
      <c r="C1794" s="6" t="n">
        <f aca="false" t="array" ref="C1794:C1794">INDEX(Datas_Entregas!$B$2:$B$100, MATCH(B1794, Datas_Entregas!$A$2:$A$100, 0), 1)</f>
        <v>43296</v>
      </c>
      <c r="D1794" s="5" t="str">
        <f aca="false">Def_Status_Montagem!$A$4</f>
        <v>Comprado / Esperando entrega</v>
      </c>
      <c r="E1794" s="4" t="str">
        <f aca="false">Def_Status_Montagem!$B$4</f>
        <v>Contratada (inclui etiqueta)</v>
      </c>
      <c r="F1794" s="7"/>
      <c r="G1794" s="8"/>
      <c r="H1794" s="7" t="str">
        <f aca="false" t="array" ref="H1794:H1794">INDEX(Def_Instancias_Equipamentos!$E$2:$E$4986, MATCH(K1794, Def_Instancias_Equipamentos!$D$2:$D$4986, 0), 1)</f>
        <v>IA-05RaBPM</v>
      </c>
      <c r="I1794" s="8" t="str">
        <f aca="false" t="array" ref="I1794:I1794">INDEX(Def_Instancias_Equipamentos!$E$2:$E$4986, MATCH(L1794, Def_Instancias_Equipamentos!$D$2:$D$4986, 0), 1)</f>
        <v>IA-05RaBPM</v>
      </c>
      <c r="J1794" s="8" t="str">
        <f aca="false">IF(H1794=I1794, "INTERNO", "EXTERNO")</f>
        <v>INTERNO</v>
      </c>
      <c r="K1794" s="9" t="str">
        <f aca="false">Def_Instancias_Equipamentos!$D$800</f>
        <v>SI-05SA:DI-BPMRFFE-2</v>
      </c>
      <c r="L1794" s="4" t="str">
        <f aca="false">Def_Instancias_Equipamentos!$D$1402</f>
        <v>SI-05SA:DI-FMCFastADC-2</v>
      </c>
      <c r="M1794" s="10" t="s">
        <v>168</v>
      </c>
      <c r="N1794" s="11" t="s">
        <v>143</v>
      </c>
      <c r="O1794" s="9" t="str">
        <f aca="false">Def_Sistemas_Conectores_Cabos!$B$7</f>
        <v>SMA 50-ohm</v>
      </c>
      <c r="P1794" s="4" t="str">
        <f aca="false">Def_Sistemas_Conectores_Cabos!$B$7</f>
        <v>SMA 50-ohm</v>
      </c>
      <c r="Q1794" s="8" t="str">
        <f aca="false">K1794&amp;"/"&amp;M1794&amp;CHAR(10)&amp;L1794&amp;"/"&amp;N1794</f>
        <v>SI-05SA:DI-BPMRFFE-2/TO_OUT
SI-05SA:DI-FMCFastADC-2/IN1</v>
      </c>
      <c r="R1794" s="18" t="n">
        <v>2</v>
      </c>
      <c r="S1794" s="18" t="n">
        <v>2</v>
      </c>
      <c r="T1794" s="15" t="str">
        <f aca="false">Def_Sistemas_Conectores_Cabos!$C$9</f>
        <v>RG316</v>
      </c>
      <c r="U1794" s="11" t="s">
        <v>169</v>
      </c>
      <c r="V1794" s="13"/>
    </row>
    <row r="1795" customFormat="false" ht="15.75" hidden="true" customHeight="true" outlineLevel="0" collapsed="false">
      <c r="A1795" s="4" t="str">
        <f aca="false">Def_Sistemas_Conectores_Cabos!$A$22</f>
        <v>BPM de elétrons</v>
      </c>
      <c r="B1795" s="5" t="str">
        <f aca="false">Datas_Entregas!$A$3</f>
        <v>BTS/Anel</v>
      </c>
      <c r="C1795" s="6" t="n">
        <f aca="false" t="array" ref="C1795:C1795">INDEX(Datas_Entregas!$B$2:$B$100, MATCH(B1795, Datas_Entregas!$A$2:$A$100, 0), 1)</f>
        <v>43296</v>
      </c>
      <c r="D1795" s="5" t="str">
        <f aca="false">Def_Status_Montagem!$A$4</f>
        <v>Comprado / Esperando entrega</v>
      </c>
      <c r="E1795" s="4" t="str">
        <f aca="false">Def_Status_Montagem!$B$4</f>
        <v>Contratada (inclui etiqueta)</v>
      </c>
      <c r="F1795" s="7"/>
      <c r="G1795" s="8"/>
      <c r="H1795" s="7" t="str">
        <f aca="false" t="array" ref="H1795:H1795">INDEX(Def_Instancias_Equipamentos!$E$2:$E$4986, MATCH(K1795, Def_Instancias_Equipamentos!$D$2:$D$4986, 0), 1)</f>
        <v>IA-05RaBPM</v>
      </c>
      <c r="I1795" s="8" t="str">
        <f aca="false" t="array" ref="I1795:I1795">INDEX(Def_Instancias_Equipamentos!$E$2:$E$4986, MATCH(L1795, Def_Instancias_Equipamentos!$D$2:$D$4986, 0), 1)</f>
        <v>IA-05RaBPM</v>
      </c>
      <c r="J1795" s="8" t="str">
        <f aca="false">IF(H1795=I1795, "INTERNO", "EXTERNO")</f>
        <v>INTERNO</v>
      </c>
      <c r="K1795" s="9" t="str">
        <f aca="false">Def_Instancias_Equipamentos!$D$800</f>
        <v>SI-05SA:DI-BPMRFFE-2</v>
      </c>
      <c r="L1795" s="4" t="str">
        <f aca="false">Def_Instancias_Equipamentos!$D$1402</f>
        <v>SI-05SA:DI-FMCFastADC-2</v>
      </c>
      <c r="M1795" s="10" t="s">
        <v>170</v>
      </c>
      <c r="N1795" s="11" t="s">
        <v>145</v>
      </c>
      <c r="O1795" s="9" t="str">
        <f aca="false">Def_Sistemas_Conectores_Cabos!$B$7</f>
        <v>SMA 50-ohm</v>
      </c>
      <c r="P1795" s="4" t="str">
        <f aca="false">Def_Sistemas_Conectores_Cabos!$B$7</f>
        <v>SMA 50-ohm</v>
      </c>
      <c r="Q1795" s="8" t="str">
        <f aca="false">K1795&amp;"/"&amp;M1795&amp;CHAR(10)&amp;L1795&amp;"/"&amp;N1795</f>
        <v>SI-05SA:DI-BPMRFFE-2/BI_OUT
SI-05SA:DI-FMCFastADC-2/IN2</v>
      </c>
      <c r="R1795" s="18" t="n">
        <v>2</v>
      </c>
      <c r="S1795" s="18" t="n">
        <v>2</v>
      </c>
      <c r="T1795" s="15" t="str">
        <f aca="false">Def_Sistemas_Conectores_Cabos!$C$9</f>
        <v>RG316</v>
      </c>
      <c r="U1795" s="11" t="s">
        <v>169</v>
      </c>
      <c r="V1795" s="13"/>
    </row>
    <row r="1796" customFormat="false" ht="15.75" hidden="true" customHeight="true" outlineLevel="0" collapsed="false">
      <c r="A1796" s="4" t="str">
        <f aca="false">Def_Sistemas_Conectores_Cabos!$A$22</f>
        <v>BPM de elétrons</v>
      </c>
      <c r="B1796" s="5" t="str">
        <f aca="false">Datas_Entregas!$A$3</f>
        <v>BTS/Anel</v>
      </c>
      <c r="C1796" s="6" t="n">
        <f aca="false" t="array" ref="C1796:C1796">INDEX(Datas_Entregas!$B$2:$B$100, MATCH(B1796, Datas_Entregas!$A$2:$A$100, 0), 1)</f>
        <v>43296</v>
      </c>
      <c r="D1796" s="5" t="str">
        <f aca="false">Def_Status_Montagem!$A$4</f>
        <v>Comprado / Esperando entrega</v>
      </c>
      <c r="E1796" s="4" t="str">
        <f aca="false">Def_Status_Montagem!$B$4</f>
        <v>Contratada (inclui etiqueta)</v>
      </c>
      <c r="F1796" s="7"/>
      <c r="G1796" s="8"/>
      <c r="H1796" s="7" t="str">
        <f aca="false" t="array" ref="H1796:H1796">INDEX(Def_Instancias_Equipamentos!$E$2:$E$4986, MATCH(K1796, Def_Instancias_Equipamentos!$D$2:$D$4986, 0), 1)</f>
        <v>IA-05RaBPM</v>
      </c>
      <c r="I1796" s="8" t="str">
        <f aca="false" t="array" ref="I1796:I1796">INDEX(Def_Instancias_Equipamentos!$E$2:$E$4986, MATCH(L1796, Def_Instancias_Equipamentos!$D$2:$D$4986, 0), 1)</f>
        <v>IA-05RaBPM</v>
      </c>
      <c r="J1796" s="8" t="str">
        <f aca="false">IF(H1796=I1796, "INTERNO", "EXTERNO")</f>
        <v>INTERNO</v>
      </c>
      <c r="K1796" s="9" t="str">
        <f aca="false">Def_Instancias_Equipamentos!$D$800</f>
        <v>SI-05SA:DI-BPMRFFE-2</v>
      </c>
      <c r="L1796" s="4" t="str">
        <f aca="false">Def_Instancias_Equipamentos!$D$1402</f>
        <v>SI-05SA:DI-FMCFastADC-2</v>
      </c>
      <c r="M1796" s="10" t="s">
        <v>171</v>
      </c>
      <c r="N1796" s="11" t="s">
        <v>172</v>
      </c>
      <c r="O1796" s="9" t="str">
        <f aca="false">Def_Sistemas_Conectores_Cabos!$B$7</f>
        <v>SMA 50-ohm</v>
      </c>
      <c r="P1796" s="4" t="str">
        <f aca="false">Def_Sistemas_Conectores_Cabos!$B$7</f>
        <v>SMA 50-ohm</v>
      </c>
      <c r="Q1796" s="8" t="str">
        <f aca="false">K1796&amp;"/"&amp;M1796&amp;CHAR(10)&amp;L1796&amp;"/"&amp;N1796</f>
        <v>SI-05SA:DI-BPMRFFE-2/TI_OUT
SI-05SA:DI-FMCFastADC-2/IN3</v>
      </c>
      <c r="R1796" s="18" t="n">
        <v>2</v>
      </c>
      <c r="S1796" s="18" t="n">
        <v>2</v>
      </c>
      <c r="T1796" s="15" t="str">
        <f aca="false">Def_Sistemas_Conectores_Cabos!$C$9</f>
        <v>RG316</v>
      </c>
      <c r="U1796" s="11" t="s">
        <v>169</v>
      </c>
      <c r="V1796" s="13"/>
    </row>
    <row r="1797" customFormat="false" ht="15.75" hidden="true" customHeight="true" outlineLevel="0" collapsed="false">
      <c r="A1797" s="4" t="str">
        <f aca="false">Def_Sistemas_Conectores_Cabos!$A$22</f>
        <v>BPM de elétrons</v>
      </c>
      <c r="B1797" s="5" t="str">
        <f aca="false">Datas_Entregas!$A$3</f>
        <v>BTS/Anel</v>
      </c>
      <c r="C1797" s="6" t="n">
        <f aca="false" t="array" ref="C1797:C1797">INDEX(Datas_Entregas!$B$2:$B$100, MATCH(B1797, Datas_Entregas!$A$2:$A$100, 0), 1)</f>
        <v>43296</v>
      </c>
      <c r="D1797" s="5" t="str">
        <f aca="false">Def_Status_Montagem!$A$4</f>
        <v>Comprado / Esperando entrega</v>
      </c>
      <c r="E1797" s="4" t="str">
        <f aca="false">Def_Status_Montagem!$B$4</f>
        <v>Contratada (inclui etiqueta)</v>
      </c>
      <c r="F1797" s="7"/>
      <c r="G1797" s="8"/>
      <c r="H1797" s="7" t="str">
        <f aca="false" t="array" ref="H1797:H1797">INDEX(Def_Instancias_Equipamentos!$E$2:$E$4986, MATCH(K1797, Def_Instancias_Equipamentos!$D$2:$D$4986, 0), 1)</f>
        <v>IA-05RaBPM</v>
      </c>
      <c r="I1797" s="8" t="str">
        <f aca="false" t="array" ref="I1797:I1797">INDEX(Def_Instancias_Equipamentos!$E$2:$E$4986, MATCH(L1797, Def_Instancias_Equipamentos!$D$2:$D$4986, 0), 1)</f>
        <v>IA-05RaBPM</v>
      </c>
      <c r="J1797" s="8" t="str">
        <f aca="false">IF(H1797=I1797, "INTERNO", "EXTERNO")</f>
        <v>INTERNO</v>
      </c>
      <c r="K1797" s="9" t="str">
        <f aca="false">Def_Instancias_Equipamentos!$D$800</f>
        <v>SI-05SA:DI-BPMRFFE-2</v>
      </c>
      <c r="L1797" s="4" t="str">
        <f aca="false">Def_Instancias_Equipamentos!$D$1402</f>
        <v>SI-05SA:DI-FMCFastADC-2</v>
      </c>
      <c r="M1797" s="10" t="s">
        <v>173</v>
      </c>
      <c r="N1797" s="11" t="s">
        <v>174</v>
      </c>
      <c r="O1797" s="9" t="str">
        <f aca="false">Def_Sistemas_Conectores_Cabos!$B$7</f>
        <v>SMA 50-ohm</v>
      </c>
      <c r="P1797" s="4" t="str">
        <f aca="false">Def_Sistemas_Conectores_Cabos!$B$7</f>
        <v>SMA 50-ohm</v>
      </c>
      <c r="Q1797" s="8" t="str">
        <f aca="false">K1797&amp;"/"&amp;M1797&amp;CHAR(10)&amp;L1797&amp;"/"&amp;N1797</f>
        <v>SI-05SA:DI-BPMRFFE-2/BO_OUT
SI-05SA:DI-FMCFastADC-2/IN4</v>
      </c>
      <c r="R1797" s="18" t="n">
        <v>2</v>
      </c>
      <c r="S1797" s="18" t="n">
        <v>2</v>
      </c>
      <c r="T1797" s="15" t="str">
        <f aca="false">Def_Sistemas_Conectores_Cabos!$C$9</f>
        <v>RG316</v>
      </c>
      <c r="U1797" s="11" t="s">
        <v>169</v>
      </c>
      <c r="V1797" s="13"/>
    </row>
    <row r="1798" customFormat="false" ht="15.75" hidden="true" customHeight="true" outlineLevel="0" collapsed="false">
      <c r="A1798" s="4" t="str">
        <f aca="false">Def_Sistemas_Conectores_Cabos!$A$22</f>
        <v>BPM de elétrons</v>
      </c>
      <c r="B1798" s="5" t="str">
        <f aca="false">Datas_Entregas!$A$3</f>
        <v>BTS/Anel</v>
      </c>
      <c r="C1798" s="6" t="n">
        <f aca="false" t="array" ref="C1798:C1798">INDEX(Datas_Entregas!$B$2:$B$100, MATCH(B1798, Datas_Entregas!$A$2:$A$100, 0), 1)</f>
        <v>43296</v>
      </c>
      <c r="D1798" s="5" t="str">
        <f aca="false">Def_Status_Montagem!$A$4</f>
        <v>Comprado / Esperando entrega</v>
      </c>
      <c r="E1798" s="4" t="str">
        <f aca="false">Def_Status_Montagem!$B$4</f>
        <v>Contratada (inclui etiqueta)</v>
      </c>
      <c r="F1798" s="7"/>
      <c r="G1798" s="8"/>
      <c r="H1798" s="7" t="str">
        <f aca="false" t="array" ref="H1798:H1798">INDEX(Def_Instancias_Equipamentos!$E$2:$E$4986, MATCH(K1798, Def_Instancias_Equipamentos!$D$2:$D$4986, 0), 1)</f>
        <v>IA-05RaBPM</v>
      </c>
      <c r="I1798" s="8" t="str">
        <f aca="false" t="array" ref="I1798:I1798">INDEX(Def_Instancias_Equipamentos!$E$2:$E$4986, MATCH(L1798, Def_Instancias_Equipamentos!$D$2:$D$4986, 0), 1)</f>
        <v>IA-05RaBPM</v>
      </c>
      <c r="J1798" s="8" t="str">
        <f aca="false">IF(H1798=I1798, "INTERNO", "EXTERNO")</f>
        <v>INTERNO</v>
      </c>
      <c r="K1798" s="9" t="str">
        <f aca="false">Def_Instancias_Equipamentos!$D$800</f>
        <v>SI-05SA:DI-BPMRFFE-2</v>
      </c>
      <c r="L1798" s="4" t="str">
        <f aca="false">Def_Instancias_Equipamentos!$D$1402</f>
        <v>SI-05SA:DI-FMCFastADC-2</v>
      </c>
      <c r="M1798" s="10" t="s">
        <v>175</v>
      </c>
      <c r="N1798" s="11" t="s">
        <v>176</v>
      </c>
      <c r="O1798" s="9" t="str">
        <f aca="false">Def_Sistemas_Conectores_Cabos!$B$7</f>
        <v>SMA 50-ohm</v>
      </c>
      <c r="P1798" s="4" t="str">
        <f aca="false">Def_Sistemas_Conectores_Cabos!$B$26</f>
        <v>MMCX 50-ohm</v>
      </c>
      <c r="Q1798" s="8" t="str">
        <f aca="false">K1798&amp;"/"&amp;M1798&amp;CHAR(10)&amp;L1798&amp;"/"&amp;N1798</f>
        <v>SI-05SA:DI-BPMRFFE-2/SW_IN
SI-05SA:DI-FMCFastADC-2/TRIG</v>
      </c>
      <c r="R1798" s="18" t="n">
        <v>2</v>
      </c>
      <c r="S1798" s="18" t="n">
        <v>2</v>
      </c>
      <c r="T1798" s="15" t="str">
        <f aca="false">Def_Sistemas_Conectores_Cabos!$C$9</f>
        <v>RG316</v>
      </c>
      <c r="U1798" s="11" t="s">
        <v>169</v>
      </c>
      <c r="V1798" s="13"/>
    </row>
    <row r="1799" customFormat="false" ht="15.75" hidden="true" customHeight="true" outlineLevel="0" collapsed="false">
      <c r="A1799" s="4" t="str">
        <f aca="false">Def_Sistemas_Conectores_Cabos!$A$22</f>
        <v>BPM de elétrons</v>
      </c>
      <c r="B1799" s="5" t="str">
        <f aca="false">Datas_Entregas!$A$3</f>
        <v>BTS/Anel</v>
      </c>
      <c r="C1799" s="6" t="n">
        <f aca="false" t="array" ref="C1799:C1799">INDEX(Datas_Entregas!$B$2:$B$100, MATCH(B1799, Datas_Entregas!$A$2:$A$100, 0), 1)</f>
        <v>43296</v>
      </c>
      <c r="D1799" s="5" t="str">
        <f aca="false">Def_Status_Montagem!$A$4</f>
        <v>Comprado / Esperando entrega</v>
      </c>
      <c r="E1799" s="4" t="str">
        <f aca="false">Def_Status_Montagem!$B$4</f>
        <v>Contratada (inclui etiqueta)</v>
      </c>
      <c r="F1799" s="7"/>
      <c r="G1799" s="8"/>
      <c r="H1799" s="7" t="str">
        <f aca="false" t="array" ref="H1799:H1799">INDEX(Def_Instancias_Equipamentos!$E$2:$E$4986, MATCH(K1799, Def_Instancias_Equipamentos!$D$2:$D$4986, 0), 1)</f>
        <v>IA-06RaBPM</v>
      </c>
      <c r="I1799" s="8" t="str">
        <f aca="false" t="array" ref="I1799:I1799">INDEX(Def_Instancias_Equipamentos!$E$2:$E$4986, MATCH(L1799, Def_Instancias_Equipamentos!$D$2:$D$4986, 0), 1)</f>
        <v>IA-06RaBPM</v>
      </c>
      <c r="J1799" s="8" t="str">
        <f aca="false">IF(H1799=I1799, "INTERNO", "EXTERNO")</f>
        <v>INTERNO</v>
      </c>
      <c r="K1799" s="9" t="str">
        <f aca="false">Def_Instancias_Equipamentos!$D$671</f>
        <v>SI-06C1:DI-BPMRFFE-1</v>
      </c>
      <c r="L1799" s="4" t="str">
        <f aca="false">Def_Instancias_Equipamentos!$D$1273</f>
        <v>SI-06C1:DI-FMCFastADC-1</v>
      </c>
      <c r="M1799" s="10" t="s">
        <v>168</v>
      </c>
      <c r="N1799" s="11" t="s">
        <v>143</v>
      </c>
      <c r="O1799" s="9" t="str">
        <f aca="false">Def_Sistemas_Conectores_Cabos!$B$7</f>
        <v>SMA 50-ohm</v>
      </c>
      <c r="P1799" s="4" t="str">
        <f aca="false">Def_Sistemas_Conectores_Cabos!$B$7</f>
        <v>SMA 50-ohm</v>
      </c>
      <c r="Q1799" s="8" t="str">
        <f aca="false">K1799&amp;"/"&amp;M1799&amp;CHAR(10)&amp;L1799&amp;"/"&amp;N1799</f>
        <v>SI-06C1:DI-BPMRFFE-1/TO_OUT
SI-06C1:DI-FMCFastADC-1/IN1</v>
      </c>
      <c r="R1799" s="18" t="n">
        <v>2</v>
      </c>
      <c r="S1799" s="18" t="n">
        <v>2</v>
      </c>
      <c r="T1799" s="15" t="str">
        <f aca="false">Def_Sistemas_Conectores_Cabos!$C$9</f>
        <v>RG316</v>
      </c>
      <c r="U1799" s="11" t="s">
        <v>169</v>
      </c>
      <c r="V1799" s="13"/>
    </row>
    <row r="1800" customFormat="false" ht="15.75" hidden="true" customHeight="true" outlineLevel="0" collapsed="false">
      <c r="A1800" s="4" t="str">
        <f aca="false">Def_Sistemas_Conectores_Cabos!$A$22</f>
        <v>BPM de elétrons</v>
      </c>
      <c r="B1800" s="5" t="str">
        <f aca="false">Datas_Entregas!$A$3</f>
        <v>BTS/Anel</v>
      </c>
      <c r="C1800" s="6" t="n">
        <f aca="false" t="array" ref="C1800:C1800">INDEX(Datas_Entregas!$B$2:$B$100, MATCH(B1800, Datas_Entregas!$A$2:$A$100, 0), 1)</f>
        <v>43296</v>
      </c>
      <c r="D1800" s="5" t="str">
        <f aca="false">Def_Status_Montagem!$A$4</f>
        <v>Comprado / Esperando entrega</v>
      </c>
      <c r="E1800" s="4" t="str">
        <f aca="false">Def_Status_Montagem!$B$4</f>
        <v>Contratada (inclui etiqueta)</v>
      </c>
      <c r="F1800" s="7"/>
      <c r="G1800" s="8"/>
      <c r="H1800" s="7" t="str">
        <f aca="false" t="array" ref="H1800:H1800">INDEX(Def_Instancias_Equipamentos!$E$2:$E$4986, MATCH(K1800, Def_Instancias_Equipamentos!$D$2:$D$4986, 0), 1)</f>
        <v>IA-06RaBPM</v>
      </c>
      <c r="I1800" s="8" t="str">
        <f aca="false" t="array" ref="I1800:I1800">INDEX(Def_Instancias_Equipamentos!$E$2:$E$4986, MATCH(L1800, Def_Instancias_Equipamentos!$D$2:$D$4986, 0), 1)</f>
        <v>IA-06RaBPM</v>
      </c>
      <c r="J1800" s="8" t="str">
        <f aca="false">IF(H1800=I1800, "INTERNO", "EXTERNO")</f>
        <v>INTERNO</v>
      </c>
      <c r="K1800" s="9" t="str">
        <f aca="false">Def_Instancias_Equipamentos!$D$671</f>
        <v>SI-06C1:DI-BPMRFFE-1</v>
      </c>
      <c r="L1800" s="4" t="str">
        <f aca="false">Def_Instancias_Equipamentos!$D$1273</f>
        <v>SI-06C1:DI-FMCFastADC-1</v>
      </c>
      <c r="M1800" s="10" t="s">
        <v>170</v>
      </c>
      <c r="N1800" s="11" t="s">
        <v>145</v>
      </c>
      <c r="O1800" s="9" t="str">
        <f aca="false">Def_Sistemas_Conectores_Cabos!$B$7</f>
        <v>SMA 50-ohm</v>
      </c>
      <c r="P1800" s="4" t="str">
        <f aca="false">Def_Sistemas_Conectores_Cabos!$B$7</f>
        <v>SMA 50-ohm</v>
      </c>
      <c r="Q1800" s="8" t="str">
        <f aca="false">K1800&amp;"/"&amp;M1800&amp;CHAR(10)&amp;L1800&amp;"/"&amp;N1800</f>
        <v>SI-06C1:DI-BPMRFFE-1/BI_OUT
SI-06C1:DI-FMCFastADC-1/IN2</v>
      </c>
      <c r="R1800" s="18" t="n">
        <v>2</v>
      </c>
      <c r="S1800" s="18" t="n">
        <v>2</v>
      </c>
      <c r="T1800" s="15" t="str">
        <f aca="false">Def_Sistemas_Conectores_Cabos!$C$9</f>
        <v>RG316</v>
      </c>
      <c r="U1800" s="11" t="s">
        <v>169</v>
      </c>
      <c r="V1800" s="13"/>
    </row>
    <row r="1801" customFormat="false" ht="15.75" hidden="true" customHeight="true" outlineLevel="0" collapsed="false">
      <c r="A1801" s="4" t="str">
        <f aca="false">Def_Sistemas_Conectores_Cabos!$A$22</f>
        <v>BPM de elétrons</v>
      </c>
      <c r="B1801" s="5" t="str">
        <f aca="false">Datas_Entregas!$A$3</f>
        <v>BTS/Anel</v>
      </c>
      <c r="C1801" s="6" t="n">
        <f aca="false" t="array" ref="C1801:C1801">INDEX(Datas_Entregas!$B$2:$B$100, MATCH(B1801, Datas_Entregas!$A$2:$A$100, 0), 1)</f>
        <v>43296</v>
      </c>
      <c r="D1801" s="5" t="str">
        <f aca="false">Def_Status_Montagem!$A$4</f>
        <v>Comprado / Esperando entrega</v>
      </c>
      <c r="E1801" s="4" t="str">
        <f aca="false">Def_Status_Montagem!$B$4</f>
        <v>Contratada (inclui etiqueta)</v>
      </c>
      <c r="F1801" s="7"/>
      <c r="G1801" s="8"/>
      <c r="H1801" s="7" t="str">
        <f aca="false" t="array" ref="H1801:H1801">INDEX(Def_Instancias_Equipamentos!$E$2:$E$4986, MATCH(K1801, Def_Instancias_Equipamentos!$D$2:$D$4986, 0), 1)</f>
        <v>IA-06RaBPM</v>
      </c>
      <c r="I1801" s="8" t="str">
        <f aca="false" t="array" ref="I1801:I1801">INDEX(Def_Instancias_Equipamentos!$E$2:$E$4986, MATCH(L1801, Def_Instancias_Equipamentos!$D$2:$D$4986, 0), 1)</f>
        <v>IA-06RaBPM</v>
      </c>
      <c r="J1801" s="8" t="str">
        <f aca="false">IF(H1801=I1801, "INTERNO", "EXTERNO")</f>
        <v>INTERNO</v>
      </c>
      <c r="K1801" s="9" t="str">
        <f aca="false">Def_Instancias_Equipamentos!$D$671</f>
        <v>SI-06C1:DI-BPMRFFE-1</v>
      </c>
      <c r="L1801" s="4" t="str">
        <f aca="false">Def_Instancias_Equipamentos!$D$1273</f>
        <v>SI-06C1:DI-FMCFastADC-1</v>
      </c>
      <c r="M1801" s="10" t="s">
        <v>171</v>
      </c>
      <c r="N1801" s="11" t="s">
        <v>172</v>
      </c>
      <c r="O1801" s="9" t="str">
        <f aca="false">Def_Sistemas_Conectores_Cabos!$B$7</f>
        <v>SMA 50-ohm</v>
      </c>
      <c r="P1801" s="4" t="str">
        <f aca="false">Def_Sistemas_Conectores_Cabos!$B$7</f>
        <v>SMA 50-ohm</v>
      </c>
      <c r="Q1801" s="8" t="str">
        <f aca="false">K1801&amp;"/"&amp;M1801&amp;CHAR(10)&amp;L1801&amp;"/"&amp;N1801</f>
        <v>SI-06C1:DI-BPMRFFE-1/TI_OUT
SI-06C1:DI-FMCFastADC-1/IN3</v>
      </c>
      <c r="R1801" s="18" t="n">
        <v>2</v>
      </c>
      <c r="S1801" s="18" t="n">
        <v>2</v>
      </c>
      <c r="T1801" s="15" t="str">
        <f aca="false">Def_Sistemas_Conectores_Cabos!$C$9</f>
        <v>RG316</v>
      </c>
      <c r="U1801" s="11" t="s">
        <v>169</v>
      </c>
      <c r="V1801" s="13"/>
    </row>
    <row r="1802" customFormat="false" ht="15.75" hidden="true" customHeight="true" outlineLevel="0" collapsed="false">
      <c r="A1802" s="4" t="str">
        <f aca="false">Def_Sistemas_Conectores_Cabos!$A$22</f>
        <v>BPM de elétrons</v>
      </c>
      <c r="B1802" s="5" t="str">
        <f aca="false">Datas_Entregas!$A$3</f>
        <v>BTS/Anel</v>
      </c>
      <c r="C1802" s="6" t="n">
        <f aca="false" t="array" ref="C1802:C1802">INDEX(Datas_Entregas!$B$2:$B$100, MATCH(B1802, Datas_Entregas!$A$2:$A$100, 0), 1)</f>
        <v>43296</v>
      </c>
      <c r="D1802" s="5" t="str">
        <f aca="false">Def_Status_Montagem!$A$4</f>
        <v>Comprado / Esperando entrega</v>
      </c>
      <c r="E1802" s="4" t="str">
        <f aca="false">Def_Status_Montagem!$B$4</f>
        <v>Contratada (inclui etiqueta)</v>
      </c>
      <c r="F1802" s="7"/>
      <c r="G1802" s="8"/>
      <c r="H1802" s="7" t="str">
        <f aca="false" t="array" ref="H1802:H1802">INDEX(Def_Instancias_Equipamentos!$E$2:$E$4986, MATCH(K1802, Def_Instancias_Equipamentos!$D$2:$D$4986, 0), 1)</f>
        <v>IA-06RaBPM</v>
      </c>
      <c r="I1802" s="8" t="str">
        <f aca="false" t="array" ref="I1802:I1802">INDEX(Def_Instancias_Equipamentos!$E$2:$E$4986, MATCH(L1802, Def_Instancias_Equipamentos!$D$2:$D$4986, 0), 1)</f>
        <v>IA-06RaBPM</v>
      </c>
      <c r="J1802" s="8" t="str">
        <f aca="false">IF(H1802=I1802, "INTERNO", "EXTERNO")</f>
        <v>INTERNO</v>
      </c>
      <c r="K1802" s="9" t="str">
        <f aca="false">Def_Instancias_Equipamentos!$D$671</f>
        <v>SI-06C1:DI-BPMRFFE-1</v>
      </c>
      <c r="L1802" s="4" t="str">
        <f aca="false">Def_Instancias_Equipamentos!$D$1273</f>
        <v>SI-06C1:DI-FMCFastADC-1</v>
      </c>
      <c r="M1802" s="10" t="s">
        <v>173</v>
      </c>
      <c r="N1802" s="11" t="s">
        <v>174</v>
      </c>
      <c r="O1802" s="9" t="str">
        <f aca="false">Def_Sistemas_Conectores_Cabos!$B$7</f>
        <v>SMA 50-ohm</v>
      </c>
      <c r="P1802" s="4" t="str">
        <f aca="false">Def_Sistemas_Conectores_Cabos!$B$7</f>
        <v>SMA 50-ohm</v>
      </c>
      <c r="Q1802" s="8" t="str">
        <f aca="false">K1802&amp;"/"&amp;M1802&amp;CHAR(10)&amp;L1802&amp;"/"&amp;N1802</f>
        <v>SI-06C1:DI-BPMRFFE-1/BO_OUT
SI-06C1:DI-FMCFastADC-1/IN4</v>
      </c>
      <c r="R1802" s="18" t="n">
        <v>2</v>
      </c>
      <c r="S1802" s="18" t="n">
        <v>2</v>
      </c>
      <c r="T1802" s="15" t="str">
        <f aca="false">Def_Sistemas_Conectores_Cabos!$C$9</f>
        <v>RG316</v>
      </c>
      <c r="U1802" s="11" t="s">
        <v>169</v>
      </c>
      <c r="V1802" s="13"/>
    </row>
    <row r="1803" customFormat="false" ht="15.75" hidden="true" customHeight="true" outlineLevel="0" collapsed="false">
      <c r="A1803" s="4" t="str">
        <f aca="false">Def_Sistemas_Conectores_Cabos!$A$22</f>
        <v>BPM de elétrons</v>
      </c>
      <c r="B1803" s="5" t="str">
        <f aca="false">Datas_Entregas!$A$3</f>
        <v>BTS/Anel</v>
      </c>
      <c r="C1803" s="6" t="n">
        <f aca="false" t="array" ref="C1803:C1803">INDEX(Datas_Entregas!$B$2:$B$100, MATCH(B1803, Datas_Entregas!$A$2:$A$100, 0), 1)</f>
        <v>43296</v>
      </c>
      <c r="D1803" s="5" t="str">
        <f aca="false">Def_Status_Montagem!$A$4</f>
        <v>Comprado / Esperando entrega</v>
      </c>
      <c r="E1803" s="4" t="str">
        <f aca="false">Def_Status_Montagem!$B$4</f>
        <v>Contratada (inclui etiqueta)</v>
      </c>
      <c r="F1803" s="7"/>
      <c r="G1803" s="8"/>
      <c r="H1803" s="7" t="str">
        <f aca="false" t="array" ref="H1803:H1803">INDEX(Def_Instancias_Equipamentos!$E$2:$E$4986, MATCH(K1803, Def_Instancias_Equipamentos!$D$2:$D$4986, 0), 1)</f>
        <v>IA-06RaBPM</v>
      </c>
      <c r="I1803" s="8" t="str">
        <f aca="false" t="array" ref="I1803:I1803">INDEX(Def_Instancias_Equipamentos!$E$2:$E$4986, MATCH(L1803, Def_Instancias_Equipamentos!$D$2:$D$4986, 0), 1)</f>
        <v>IA-06RaBPM</v>
      </c>
      <c r="J1803" s="8" t="str">
        <f aca="false">IF(H1803=I1803, "INTERNO", "EXTERNO")</f>
        <v>INTERNO</v>
      </c>
      <c r="K1803" s="9" t="str">
        <f aca="false">Def_Instancias_Equipamentos!$D$671</f>
        <v>SI-06C1:DI-BPMRFFE-1</v>
      </c>
      <c r="L1803" s="4" t="str">
        <f aca="false">Def_Instancias_Equipamentos!$D$1273</f>
        <v>SI-06C1:DI-FMCFastADC-1</v>
      </c>
      <c r="M1803" s="10" t="s">
        <v>175</v>
      </c>
      <c r="N1803" s="11" t="s">
        <v>176</v>
      </c>
      <c r="O1803" s="9" t="str">
        <f aca="false">Def_Sistemas_Conectores_Cabos!$B$7</f>
        <v>SMA 50-ohm</v>
      </c>
      <c r="P1803" s="4" t="str">
        <f aca="false">Def_Sistemas_Conectores_Cabos!$B$26</f>
        <v>MMCX 50-ohm</v>
      </c>
      <c r="Q1803" s="8" t="str">
        <f aca="false">K1803&amp;"/"&amp;M1803&amp;CHAR(10)&amp;L1803&amp;"/"&amp;N1803</f>
        <v>SI-06C1:DI-BPMRFFE-1/SW_IN
SI-06C1:DI-FMCFastADC-1/TRIG</v>
      </c>
      <c r="R1803" s="18" t="n">
        <v>2</v>
      </c>
      <c r="S1803" s="18" t="n">
        <v>2</v>
      </c>
      <c r="T1803" s="15" t="str">
        <f aca="false">Def_Sistemas_Conectores_Cabos!$C$9</f>
        <v>RG316</v>
      </c>
      <c r="U1803" s="11" t="s">
        <v>169</v>
      </c>
      <c r="V1803" s="13"/>
    </row>
    <row r="1804" customFormat="false" ht="15.75" hidden="true" customHeight="true" outlineLevel="0" collapsed="false">
      <c r="A1804" s="4" t="str">
        <f aca="false">Def_Sistemas_Conectores_Cabos!$A$22</f>
        <v>BPM de elétrons</v>
      </c>
      <c r="B1804" s="5" t="str">
        <f aca="false">Datas_Entregas!$A$3</f>
        <v>BTS/Anel</v>
      </c>
      <c r="C1804" s="6" t="n">
        <f aca="false" t="array" ref="C1804:C1804">INDEX(Datas_Entregas!$B$2:$B$100, MATCH(B1804, Datas_Entregas!$A$2:$A$100, 0), 1)</f>
        <v>43296</v>
      </c>
      <c r="D1804" s="5" t="str">
        <f aca="false">Def_Status_Montagem!$A$4</f>
        <v>Comprado / Esperando entrega</v>
      </c>
      <c r="E1804" s="4" t="str">
        <f aca="false">Def_Status_Montagem!$B$4</f>
        <v>Contratada (inclui etiqueta)</v>
      </c>
      <c r="F1804" s="7"/>
      <c r="G1804" s="8"/>
      <c r="H1804" s="7" t="str">
        <f aca="false" t="array" ref="H1804:H1804">INDEX(Def_Instancias_Equipamentos!$E$2:$E$4986, MATCH(K1804, Def_Instancias_Equipamentos!$D$2:$D$4986, 0), 1)</f>
        <v>IA-06RaBPM</v>
      </c>
      <c r="I1804" s="8" t="str">
        <f aca="false" t="array" ref="I1804:I1804">INDEX(Def_Instancias_Equipamentos!$E$2:$E$4986, MATCH(L1804, Def_Instancias_Equipamentos!$D$2:$D$4986, 0), 1)</f>
        <v>IA-06RaBPM</v>
      </c>
      <c r="J1804" s="8" t="str">
        <f aca="false">IF(H1804=I1804, "INTERNO", "EXTERNO")</f>
        <v>INTERNO</v>
      </c>
      <c r="K1804" s="9" t="str">
        <f aca="false">Def_Instancias_Equipamentos!$D$672</f>
        <v>SI-06C1:DI-BPMRFFE-2</v>
      </c>
      <c r="L1804" s="4" t="str">
        <f aca="false">Def_Instancias_Equipamentos!$D$1274</f>
        <v>SI-06C1:DI-FMCFastADC-2</v>
      </c>
      <c r="M1804" s="10" t="s">
        <v>168</v>
      </c>
      <c r="N1804" s="11" t="s">
        <v>143</v>
      </c>
      <c r="O1804" s="9" t="str">
        <f aca="false">Def_Sistemas_Conectores_Cabos!$B$7</f>
        <v>SMA 50-ohm</v>
      </c>
      <c r="P1804" s="4" t="str">
        <f aca="false">Def_Sistemas_Conectores_Cabos!$B$7</f>
        <v>SMA 50-ohm</v>
      </c>
      <c r="Q1804" s="8" t="str">
        <f aca="false">K1804&amp;"/"&amp;M1804&amp;CHAR(10)&amp;L1804&amp;"/"&amp;N1804</f>
        <v>SI-06C1:DI-BPMRFFE-2/TO_OUT
SI-06C1:DI-FMCFastADC-2/IN1</v>
      </c>
      <c r="R1804" s="18" t="n">
        <v>2</v>
      </c>
      <c r="S1804" s="18" t="n">
        <v>2</v>
      </c>
      <c r="T1804" s="15" t="str">
        <f aca="false">Def_Sistemas_Conectores_Cabos!$C$9</f>
        <v>RG316</v>
      </c>
      <c r="U1804" s="11" t="s">
        <v>169</v>
      </c>
      <c r="V1804" s="13"/>
    </row>
    <row r="1805" customFormat="false" ht="15.75" hidden="true" customHeight="true" outlineLevel="0" collapsed="false">
      <c r="A1805" s="4" t="str">
        <f aca="false">Def_Sistemas_Conectores_Cabos!$A$22</f>
        <v>BPM de elétrons</v>
      </c>
      <c r="B1805" s="5" t="str">
        <f aca="false">Datas_Entregas!$A$3</f>
        <v>BTS/Anel</v>
      </c>
      <c r="C1805" s="6" t="n">
        <f aca="false" t="array" ref="C1805:C1805">INDEX(Datas_Entregas!$B$2:$B$100, MATCH(B1805, Datas_Entregas!$A$2:$A$100, 0), 1)</f>
        <v>43296</v>
      </c>
      <c r="D1805" s="5" t="str">
        <f aca="false">Def_Status_Montagem!$A$4</f>
        <v>Comprado / Esperando entrega</v>
      </c>
      <c r="E1805" s="4" t="str">
        <f aca="false">Def_Status_Montagem!$B$4</f>
        <v>Contratada (inclui etiqueta)</v>
      </c>
      <c r="F1805" s="7"/>
      <c r="G1805" s="8"/>
      <c r="H1805" s="7" t="str">
        <f aca="false" t="array" ref="H1805:H1805">INDEX(Def_Instancias_Equipamentos!$E$2:$E$4986, MATCH(K1805, Def_Instancias_Equipamentos!$D$2:$D$4986, 0), 1)</f>
        <v>IA-06RaBPM</v>
      </c>
      <c r="I1805" s="8" t="str">
        <f aca="false" t="array" ref="I1805:I1805">INDEX(Def_Instancias_Equipamentos!$E$2:$E$4986, MATCH(L1805, Def_Instancias_Equipamentos!$D$2:$D$4986, 0), 1)</f>
        <v>IA-06RaBPM</v>
      </c>
      <c r="J1805" s="8" t="str">
        <f aca="false">IF(H1805=I1805, "INTERNO", "EXTERNO")</f>
        <v>INTERNO</v>
      </c>
      <c r="K1805" s="9" t="str">
        <f aca="false">Def_Instancias_Equipamentos!$D$672</f>
        <v>SI-06C1:DI-BPMRFFE-2</v>
      </c>
      <c r="L1805" s="4" t="str">
        <f aca="false">Def_Instancias_Equipamentos!$D$1274</f>
        <v>SI-06C1:DI-FMCFastADC-2</v>
      </c>
      <c r="M1805" s="10" t="s">
        <v>170</v>
      </c>
      <c r="N1805" s="11" t="s">
        <v>145</v>
      </c>
      <c r="O1805" s="9" t="str">
        <f aca="false">Def_Sistemas_Conectores_Cabos!$B$7</f>
        <v>SMA 50-ohm</v>
      </c>
      <c r="P1805" s="4" t="str">
        <f aca="false">Def_Sistemas_Conectores_Cabos!$B$7</f>
        <v>SMA 50-ohm</v>
      </c>
      <c r="Q1805" s="8" t="str">
        <f aca="false">K1805&amp;"/"&amp;M1805&amp;CHAR(10)&amp;L1805&amp;"/"&amp;N1805</f>
        <v>SI-06C1:DI-BPMRFFE-2/BI_OUT
SI-06C1:DI-FMCFastADC-2/IN2</v>
      </c>
      <c r="R1805" s="18" t="n">
        <v>2</v>
      </c>
      <c r="S1805" s="18" t="n">
        <v>2</v>
      </c>
      <c r="T1805" s="15" t="str">
        <f aca="false">Def_Sistemas_Conectores_Cabos!$C$9</f>
        <v>RG316</v>
      </c>
      <c r="U1805" s="11" t="s">
        <v>169</v>
      </c>
      <c r="V1805" s="13"/>
    </row>
    <row r="1806" customFormat="false" ht="15.75" hidden="true" customHeight="true" outlineLevel="0" collapsed="false">
      <c r="A1806" s="4" t="str">
        <f aca="false">Def_Sistemas_Conectores_Cabos!$A$22</f>
        <v>BPM de elétrons</v>
      </c>
      <c r="B1806" s="5" t="str">
        <f aca="false">Datas_Entregas!$A$3</f>
        <v>BTS/Anel</v>
      </c>
      <c r="C1806" s="6" t="n">
        <f aca="false" t="array" ref="C1806:C1806">INDEX(Datas_Entregas!$B$2:$B$100, MATCH(B1806, Datas_Entregas!$A$2:$A$100, 0), 1)</f>
        <v>43296</v>
      </c>
      <c r="D1806" s="5" t="str">
        <f aca="false">Def_Status_Montagem!$A$4</f>
        <v>Comprado / Esperando entrega</v>
      </c>
      <c r="E1806" s="4" t="str">
        <f aca="false">Def_Status_Montagem!$B$4</f>
        <v>Contratada (inclui etiqueta)</v>
      </c>
      <c r="F1806" s="7"/>
      <c r="G1806" s="8"/>
      <c r="H1806" s="7" t="str">
        <f aca="false" t="array" ref="H1806:H1806">INDEX(Def_Instancias_Equipamentos!$E$2:$E$4986, MATCH(K1806, Def_Instancias_Equipamentos!$D$2:$D$4986, 0), 1)</f>
        <v>IA-06RaBPM</v>
      </c>
      <c r="I1806" s="8" t="str">
        <f aca="false" t="array" ref="I1806:I1806">INDEX(Def_Instancias_Equipamentos!$E$2:$E$4986, MATCH(L1806, Def_Instancias_Equipamentos!$D$2:$D$4986, 0), 1)</f>
        <v>IA-06RaBPM</v>
      </c>
      <c r="J1806" s="8" t="str">
        <f aca="false">IF(H1806=I1806, "INTERNO", "EXTERNO")</f>
        <v>INTERNO</v>
      </c>
      <c r="K1806" s="9" t="str">
        <f aca="false">Def_Instancias_Equipamentos!$D$672</f>
        <v>SI-06C1:DI-BPMRFFE-2</v>
      </c>
      <c r="L1806" s="4" t="str">
        <f aca="false">Def_Instancias_Equipamentos!$D$1274</f>
        <v>SI-06C1:DI-FMCFastADC-2</v>
      </c>
      <c r="M1806" s="10" t="s">
        <v>171</v>
      </c>
      <c r="N1806" s="11" t="s">
        <v>172</v>
      </c>
      <c r="O1806" s="9" t="str">
        <f aca="false">Def_Sistemas_Conectores_Cabos!$B$7</f>
        <v>SMA 50-ohm</v>
      </c>
      <c r="P1806" s="4" t="str">
        <f aca="false">Def_Sistemas_Conectores_Cabos!$B$7</f>
        <v>SMA 50-ohm</v>
      </c>
      <c r="Q1806" s="8" t="str">
        <f aca="false">K1806&amp;"/"&amp;M1806&amp;CHAR(10)&amp;L1806&amp;"/"&amp;N1806</f>
        <v>SI-06C1:DI-BPMRFFE-2/TI_OUT
SI-06C1:DI-FMCFastADC-2/IN3</v>
      </c>
      <c r="R1806" s="18" t="n">
        <v>2</v>
      </c>
      <c r="S1806" s="18" t="n">
        <v>2</v>
      </c>
      <c r="T1806" s="15" t="str">
        <f aca="false">Def_Sistemas_Conectores_Cabos!$C$9</f>
        <v>RG316</v>
      </c>
      <c r="U1806" s="11" t="s">
        <v>169</v>
      </c>
      <c r="V1806" s="13"/>
    </row>
    <row r="1807" customFormat="false" ht="15.75" hidden="true" customHeight="true" outlineLevel="0" collapsed="false">
      <c r="A1807" s="4" t="str">
        <f aca="false">Def_Sistemas_Conectores_Cabos!$A$22</f>
        <v>BPM de elétrons</v>
      </c>
      <c r="B1807" s="5" t="str">
        <f aca="false">Datas_Entregas!$A$3</f>
        <v>BTS/Anel</v>
      </c>
      <c r="C1807" s="6" t="n">
        <f aca="false" t="array" ref="C1807:C1807">INDEX(Datas_Entregas!$B$2:$B$100, MATCH(B1807, Datas_Entregas!$A$2:$A$100, 0), 1)</f>
        <v>43296</v>
      </c>
      <c r="D1807" s="5" t="str">
        <f aca="false">Def_Status_Montagem!$A$4</f>
        <v>Comprado / Esperando entrega</v>
      </c>
      <c r="E1807" s="4" t="str">
        <f aca="false">Def_Status_Montagem!$B$4</f>
        <v>Contratada (inclui etiqueta)</v>
      </c>
      <c r="F1807" s="7"/>
      <c r="G1807" s="8"/>
      <c r="H1807" s="7" t="str">
        <f aca="false" t="array" ref="H1807:H1807">INDEX(Def_Instancias_Equipamentos!$E$2:$E$4986, MATCH(K1807, Def_Instancias_Equipamentos!$D$2:$D$4986, 0), 1)</f>
        <v>IA-06RaBPM</v>
      </c>
      <c r="I1807" s="8" t="str">
        <f aca="false" t="array" ref="I1807:I1807">INDEX(Def_Instancias_Equipamentos!$E$2:$E$4986, MATCH(L1807, Def_Instancias_Equipamentos!$D$2:$D$4986, 0), 1)</f>
        <v>IA-06RaBPM</v>
      </c>
      <c r="J1807" s="8" t="str">
        <f aca="false">IF(H1807=I1807, "INTERNO", "EXTERNO")</f>
        <v>INTERNO</v>
      </c>
      <c r="K1807" s="9" t="str">
        <f aca="false">Def_Instancias_Equipamentos!$D$672</f>
        <v>SI-06C1:DI-BPMRFFE-2</v>
      </c>
      <c r="L1807" s="4" t="str">
        <f aca="false">Def_Instancias_Equipamentos!$D$1274</f>
        <v>SI-06C1:DI-FMCFastADC-2</v>
      </c>
      <c r="M1807" s="10" t="s">
        <v>173</v>
      </c>
      <c r="N1807" s="11" t="s">
        <v>174</v>
      </c>
      <c r="O1807" s="9" t="str">
        <f aca="false">Def_Sistemas_Conectores_Cabos!$B$7</f>
        <v>SMA 50-ohm</v>
      </c>
      <c r="P1807" s="4" t="str">
        <f aca="false">Def_Sistemas_Conectores_Cabos!$B$7</f>
        <v>SMA 50-ohm</v>
      </c>
      <c r="Q1807" s="8" t="str">
        <f aca="false">K1807&amp;"/"&amp;M1807&amp;CHAR(10)&amp;L1807&amp;"/"&amp;N1807</f>
        <v>SI-06C1:DI-BPMRFFE-2/BO_OUT
SI-06C1:DI-FMCFastADC-2/IN4</v>
      </c>
      <c r="R1807" s="18" t="n">
        <v>2</v>
      </c>
      <c r="S1807" s="18" t="n">
        <v>2</v>
      </c>
      <c r="T1807" s="15" t="str">
        <f aca="false">Def_Sistemas_Conectores_Cabos!$C$9</f>
        <v>RG316</v>
      </c>
      <c r="U1807" s="11" t="s">
        <v>169</v>
      </c>
      <c r="V1807" s="13"/>
    </row>
    <row r="1808" customFormat="false" ht="15.75" hidden="true" customHeight="true" outlineLevel="0" collapsed="false">
      <c r="A1808" s="4" t="str">
        <f aca="false">Def_Sistemas_Conectores_Cabos!$A$22</f>
        <v>BPM de elétrons</v>
      </c>
      <c r="B1808" s="5" t="str">
        <f aca="false">Datas_Entregas!$A$3</f>
        <v>BTS/Anel</v>
      </c>
      <c r="C1808" s="6" t="n">
        <f aca="false" t="array" ref="C1808:C1808">INDEX(Datas_Entregas!$B$2:$B$100, MATCH(B1808, Datas_Entregas!$A$2:$A$100, 0), 1)</f>
        <v>43296</v>
      </c>
      <c r="D1808" s="5" t="str">
        <f aca="false">Def_Status_Montagem!$A$4</f>
        <v>Comprado / Esperando entrega</v>
      </c>
      <c r="E1808" s="4" t="str">
        <f aca="false">Def_Status_Montagem!$B$4</f>
        <v>Contratada (inclui etiqueta)</v>
      </c>
      <c r="F1808" s="7"/>
      <c r="G1808" s="8"/>
      <c r="H1808" s="7" t="str">
        <f aca="false" t="array" ref="H1808:H1808">INDEX(Def_Instancias_Equipamentos!$E$2:$E$4986, MATCH(K1808, Def_Instancias_Equipamentos!$D$2:$D$4986, 0), 1)</f>
        <v>IA-06RaBPM</v>
      </c>
      <c r="I1808" s="8" t="str">
        <f aca="false" t="array" ref="I1808:I1808">INDEX(Def_Instancias_Equipamentos!$E$2:$E$4986, MATCH(L1808, Def_Instancias_Equipamentos!$D$2:$D$4986, 0), 1)</f>
        <v>IA-06RaBPM</v>
      </c>
      <c r="J1808" s="8" t="str">
        <f aca="false">IF(H1808=I1808, "INTERNO", "EXTERNO")</f>
        <v>INTERNO</v>
      </c>
      <c r="K1808" s="9" t="str">
        <f aca="false">Def_Instancias_Equipamentos!$D$672</f>
        <v>SI-06C1:DI-BPMRFFE-2</v>
      </c>
      <c r="L1808" s="4" t="str">
        <f aca="false">Def_Instancias_Equipamentos!$D$1274</f>
        <v>SI-06C1:DI-FMCFastADC-2</v>
      </c>
      <c r="M1808" s="10" t="s">
        <v>175</v>
      </c>
      <c r="N1808" s="11" t="s">
        <v>176</v>
      </c>
      <c r="O1808" s="9" t="str">
        <f aca="false">Def_Sistemas_Conectores_Cabos!$B$7</f>
        <v>SMA 50-ohm</v>
      </c>
      <c r="P1808" s="4" t="str">
        <f aca="false">Def_Sistemas_Conectores_Cabos!$B$26</f>
        <v>MMCX 50-ohm</v>
      </c>
      <c r="Q1808" s="8" t="str">
        <f aca="false">K1808&amp;"/"&amp;M1808&amp;CHAR(10)&amp;L1808&amp;"/"&amp;N1808</f>
        <v>SI-06C1:DI-BPMRFFE-2/SW_IN
SI-06C1:DI-FMCFastADC-2/TRIG</v>
      </c>
      <c r="R1808" s="18" t="n">
        <v>2</v>
      </c>
      <c r="S1808" s="18" t="n">
        <v>2</v>
      </c>
      <c r="T1808" s="15" t="str">
        <f aca="false">Def_Sistemas_Conectores_Cabos!$C$9</f>
        <v>RG316</v>
      </c>
      <c r="U1808" s="11" t="s">
        <v>169</v>
      </c>
      <c r="V1808" s="13"/>
    </row>
    <row r="1809" customFormat="false" ht="15.75" hidden="true" customHeight="true" outlineLevel="0" collapsed="false">
      <c r="A1809" s="4" t="str">
        <f aca="false">Def_Sistemas_Conectores_Cabos!$A$22</f>
        <v>BPM de elétrons</v>
      </c>
      <c r="B1809" s="5" t="str">
        <f aca="false">Datas_Entregas!$A$3</f>
        <v>BTS/Anel</v>
      </c>
      <c r="C1809" s="6" t="n">
        <f aca="false" t="array" ref="C1809:C1809">INDEX(Datas_Entregas!$B$2:$B$100, MATCH(B1809, Datas_Entregas!$A$2:$A$100, 0), 1)</f>
        <v>43296</v>
      </c>
      <c r="D1809" s="5" t="str">
        <f aca="false">Def_Status_Montagem!$A$4</f>
        <v>Comprado / Esperando entrega</v>
      </c>
      <c r="E1809" s="4" t="str">
        <f aca="false">Def_Status_Montagem!$B$4</f>
        <v>Contratada (inclui etiqueta)</v>
      </c>
      <c r="F1809" s="7"/>
      <c r="G1809" s="8"/>
      <c r="H1809" s="7" t="str">
        <f aca="false" t="array" ref="H1809:H1809">INDEX(Def_Instancias_Equipamentos!$E$2:$E$4986, MATCH(K1809, Def_Instancias_Equipamentos!$D$2:$D$4986, 0), 1)</f>
        <v>IA-06RaBPM</v>
      </c>
      <c r="I1809" s="8" t="str">
        <f aca="false" t="array" ref="I1809:I1809">INDEX(Def_Instancias_Equipamentos!$E$2:$E$4986, MATCH(L1809, Def_Instancias_Equipamentos!$D$2:$D$4986, 0), 1)</f>
        <v>IA-06RaBPM</v>
      </c>
      <c r="J1809" s="8" t="str">
        <f aca="false">IF(H1809=I1809, "INTERNO", "EXTERNO")</f>
        <v>INTERNO</v>
      </c>
      <c r="K1809" s="9" t="str">
        <f aca="false">Def_Instancias_Equipamentos!$D$673</f>
        <v>SI-06C2:DI-BPMRFFE</v>
      </c>
      <c r="L1809" s="4" t="str">
        <f aca="false">Def_Instancias_Equipamentos!$D$1275</f>
        <v>SI-06C2:DI-FMCFastADC</v>
      </c>
      <c r="M1809" s="10" t="s">
        <v>168</v>
      </c>
      <c r="N1809" s="11" t="s">
        <v>143</v>
      </c>
      <c r="O1809" s="9" t="str">
        <f aca="false">Def_Sistemas_Conectores_Cabos!$B$7</f>
        <v>SMA 50-ohm</v>
      </c>
      <c r="P1809" s="4" t="str">
        <f aca="false">Def_Sistemas_Conectores_Cabos!$B$7</f>
        <v>SMA 50-ohm</v>
      </c>
      <c r="Q1809" s="8" t="str">
        <f aca="false">K1809&amp;"/"&amp;M1809&amp;CHAR(10)&amp;L1809&amp;"/"&amp;N1809</f>
        <v>SI-06C2:DI-BPMRFFE/TO_OUT
SI-06C2:DI-FMCFastADC/IN1</v>
      </c>
      <c r="R1809" s="18" t="n">
        <v>2</v>
      </c>
      <c r="S1809" s="18" t="n">
        <v>2</v>
      </c>
      <c r="T1809" s="15" t="str">
        <f aca="false">Def_Sistemas_Conectores_Cabos!$C$9</f>
        <v>RG316</v>
      </c>
      <c r="U1809" s="11" t="s">
        <v>169</v>
      </c>
      <c r="V1809" s="13"/>
    </row>
    <row r="1810" customFormat="false" ht="15.75" hidden="true" customHeight="true" outlineLevel="0" collapsed="false">
      <c r="A1810" s="4" t="str">
        <f aca="false">Def_Sistemas_Conectores_Cabos!$A$22</f>
        <v>BPM de elétrons</v>
      </c>
      <c r="B1810" s="5" t="str">
        <f aca="false">Datas_Entregas!$A$3</f>
        <v>BTS/Anel</v>
      </c>
      <c r="C1810" s="6" t="n">
        <f aca="false" t="array" ref="C1810:C1810">INDEX(Datas_Entregas!$B$2:$B$100, MATCH(B1810, Datas_Entregas!$A$2:$A$100, 0), 1)</f>
        <v>43296</v>
      </c>
      <c r="D1810" s="5" t="str">
        <f aca="false">Def_Status_Montagem!$A$4</f>
        <v>Comprado / Esperando entrega</v>
      </c>
      <c r="E1810" s="4" t="str">
        <f aca="false">Def_Status_Montagem!$B$4</f>
        <v>Contratada (inclui etiqueta)</v>
      </c>
      <c r="F1810" s="7"/>
      <c r="G1810" s="8"/>
      <c r="H1810" s="7" t="str">
        <f aca="false" t="array" ref="H1810:H1810">INDEX(Def_Instancias_Equipamentos!$E$2:$E$4986, MATCH(K1810, Def_Instancias_Equipamentos!$D$2:$D$4986, 0), 1)</f>
        <v>IA-06RaBPM</v>
      </c>
      <c r="I1810" s="8" t="str">
        <f aca="false" t="array" ref="I1810:I1810">INDEX(Def_Instancias_Equipamentos!$E$2:$E$4986, MATCH(L1810, Def_Instancias_Equipamentos!$D$2:$D$4986, 0), 1)</f>
        <v>IA-06RaBPM</v>
      </c>
      <c r="J1810" s="8" t="str">
        <f aca="false">IF(H1810=I1810, "INTERNO", "EXTERNO")</f>
        <v>INTERNO</v>
      </c>
      <c r="K1810" s="9" t="str">
        <f aca="false">Def_Instancias_Equipamentos!$D$673</f>
        <v>SI-06C2:DI-BPMRFFE</v>
      </c>
      <c r="L1810" s="4" t="str">
        <f aca="false">Def_Instancias_Equipamentos!$D$1275</f>
        <v>SI-06C2:DI-FMCFastADC</v>
      </c>
      <c r="M1810" s="10" t="s">
        <v>170</v>
      </c>
      <c r="N1810" s="11" t="s">
        <v>145</v>
      </c>
      <c r="O1810" s="9" t="str">
        <f aca="false">Def_Sistemas_Conectores_Cabos!$B$7</f>
        <v>SMA 50-ohm</v>
      </c>
      <c r="P1810" s="4" t="str">
        <f aca="false">Def_Sistemas_Conectores_Cabos!$B$7</f>
        <v>SMA 50-ohm</v>
      </c>
      <c r="Q1810" s="8" t="str">
        <f aca="false">K1810&amp;"/"&amp;M1810&amp;CHAR(10)&amp;L1810&amp;"/"&amp;N1810</f>
        <v>SI-06C2:DI-BPMRFFE/BI_OUT
SI-06C2:DI-FMCFastADC/IN2</v>
      </c>
      <c r="R1810" s="18" t="n">
        <v>2</v>
      </c>
      <c r="S1810" s="18" t="n">
        <v>2</v>
      </c>
      <c r="T1810" s="15" t="str">
        <f aca="false">Def_Sistemas_Conectores_Cabos!$C$9</f>
        <v>RG316</v>
      </c>
      <c r="U1810" s="11" t="s">
        <v>169</v>
      </c>
      <c r="V1810" s="13"/>
    </row>
    <row r="1811" customFormat="false" ht="15.75" hidden="true" customHeight="true" outlineLevel="0" collapsed="false">
      <c r="A1811" s="4" t="str">
        <f aca="false">Def_Sistemas_Conectores_Cabos!$A$22</f>
        <v>BPM de elétrons</v>
      </c>
      <c r="B1811" s="5" t="str">
        <f aca="false">Datas_Entregas!$A$3</f>
        <v>BTS/Anel</v>
      </c>
      <c r="C1811" s="6" t="n">
        <f aca="false" t="array" ref="C1811:C1811">INDEX(Datas_Entregas!$B$2:$B$100, MATCH(B1811, Datas_Entregas!$A$2:$A$100, 0), 1)</f>
        <v>43296</v>
      </c>
      <c r="D1811" s="5" t="str">
        <f aca="false">Def_Status_Montagem!$A$4</f>
        <v>Comprado / Esperando entrega</v>
      </c>
      <c r="E1811" s="4" t="str">
        <f aca="false">Def_Status_Montagem!$B$4</f>
        <v>Contratada (inclui etiqueta)</v>
      </c>
      <c r="F1811" s="7"/>
      <c r="G1811" s="8"/>
      <c r="H1811" s="7" t="str">
        <f aca="false" t="array" ref="H1811:H1811">INDEX(Def_Instancias_Equipamentos!$E$2:$E$4986, MATCH(K1811, Def_Instancias_Equipamentos!$D$2:$D$4986, 0), 1)</f>
        <v>IA-06RaBPM</v>
      </c>
      <c r="I1811" s="8" t="str">
        <f aca="false" t="array" ref="I1811:I1811">INDEX(Def_Instancias_Equipamentos!$E$2:$E$4986, MATCH(L1811, Def_Instancias_Equipamentos!$D$2:$D$4986, 0), 1)</f>
        <v>IA-06RaBPM</v>
      </c>
      <c r="J1811" s="8" t="str">
        <f aca="false">IF(H1811=I1811, "INTERNO", "EXTERNO")</f>
        <v>INTERNO</v>
      </c>
      <c r="K1811" s="9" t="str">
        <f aca="false">Def_Instancias_Equipamentos!$D$673</f>
        <v>SI-06C2:DI-BPMRFFE</v>
      </c>
      <c r="L1811" s="4" t="str">
        <f aca="false">Def_Instancias_Equipamentos!$D$1275</f>
        <v>SI-06C2:DI-FMCFastADC</v>
      </c>
      <c r="M1811" s="10" t="s">
        <v>171</v>
      </c>
      <c r="N1811" s="11" t="s">
        <v>172</v>
      </c>
      <c r="O1811" s="9" t="str">
        <f aca="false">Def_Sistemas_Conectores_Cabos!$B$7</f>
        <v>SMA 50-ohm</v>
      </c>
      <c r="P1811" s="4" t="str">
        <f aca="false">Def_Sistemas_Conectores_Cabos!$B$7</f>
        <v>SMA 50-ohm</v>
      </c>
      <c r="Q1811" s="8" t="str">
        <f aca="false">K1811&amp;"/"&amp;M1811&amp;CHAR(10)&amp;L1811&amp;"/"&amp;N1811</f>
        <v>SI-06C2:DI-BPMRFFE/TI_OUT
SI-06C2:DI-FMCFastADC/IN3</v>
      </c>
      <c r="R1811" s="18" t="n">
        <v>2</v>
      </c>
      <c r="S1811" s="18" t="n">
        <v>2</v>
      </c>
      <c r="T1811" s="15" t="str">
        <f aca="false">Def_Sistemas_Conectores_Cabos!$C$9</f>
        <v>RG316</v>
      </c>
      <c r="U1811" s="11" t="s">
        <v>169</v>
      </c>
      <c r="V1811" s="13"/>
    </row>
    <row r="1812" customFormat="false" ht="15.75" hidden="true" customHeight="true" outlineLevel="0" collapsed="false">
      <c r="A1812" s="4" t="str">
        <f aca="false">Def_Sistemas_Conectores_Cabos!$A$22</f>
        <v>BPM de elétrons</v>
      </c>
      <c r="B1812" s="5" t="str">
        <f aca="false">Datas_Entregas!$A$3</f>
        <v>BTS/Anel</v>
      </c>
      <c r="C1812" s="6" t="n">
        <f aca="false" t="array" ref="C1812:C1812">INDEX(Datas_Entregas!$B$2:$B$100, MATCH(B1812, Datas_Entregas!$A$2:$A$100, 0), 1)</f>
        <v>43296</v>
      </c>
      <c r="D1812" s="5" t="str">
        <f aca="false">Def_Status_Montagem!$A$4</f>
        <v>Comprado / Esperando entrega</v>
      </c>
      <c r="E1812" s="4" t="str">
        <f aca="false">Def_Status_Montagem!$B$4</f>
        <v>Contratada (inclui etiqueta)</v>
      </c>
      <c r="F1812" s="7"/>
      <c r="G1812" s="8"/>
      <c r="H1812" s="7" t="str">
        <f aca="false" t="array" ref="H1812:H1812">INDEX(Def_Instancias_Equipamentos!$E$2:$E$4986, MATCH(K1812, Def_Instancias_Equipamentos!$D$2:$D$4986, 0), 1)</f>
        <v>IA-06RaBPM</v>
      </c>
      <c r="I1812" s="8" t="str">
        <f aca="false" t="array" ref="I1812:I1812">INDEX(Def_Instancias_Equipamentos!$E$2:$E$4986, MATCH(L1812, Def_Instancias_Equipamentos!$D$2:$D$4986, 0), 1)</f>
        <v>IA-06RaBPM</v>
      </c>
      <c r="J1812" s="8" t="str">
        <f aca="false">IF(H1812=I1812, "INTERNO", "EXTERNO")</f>
        <v>INTERNO</v>
      </c>
      <c r="K1812" s="9" t="str">
        <f aca="false">Def_Instancias_Equipamentos!$D$673</f>
        <v>SI-06C2:DI-BPMRFFE</v>
      </c>
      <c r="L1812" s="4" t="str">
        <f aca="false">Def_Instancias_Equipamentos!$D$1275</f>
        <v>SI-06C2:DI-FMCFastADC</v>
      </c>
      <c r="M1812" s="10" t="s">
        <v>173</v>
      </c>
      <c r="N1812" s="11" t="s">
        <v>174</v>
      </c>
      <c r="O1812" s="9" t="str">
        <f aca="false">Def_Sistemas_Conectores_Cabos!$B$7</f>
        <v>SMA 50-ohm</v>
      </c>
      <c r="P1812" s="4" t="str">
        <f aca="false">Def_Sistemas_Conectores_Cabos!$B$7</f>
        <v>SMA 50-ohm</v>
      </c>
      <c r="Q1812" s="8" t="str">
        <f aca="false">K1812&amp;"/"&amp;M1812&amp;CHAR(10)&amp;L1812&amp;"/"&amp;N1812</f>
        <v>SI-06C2:DI-BPMRFFE/BO_OUT
SI-06C2:DI-FMCFastADC/IN4</v>
      </c>
      <c r="R1812" s="18" t="n">
        <v>2</v>
      </c>
      <c r="S1812" s="18" t="n">
        <v>2</v>
      </c>
      <c r="T1812" s="15" t="str">
        <f aca="false">Def_Sistemas_Conectores_Cabos!$C$9</f>
        <v>RG316</v>
      </c>
      <c r="U1812" s="11" t="s">
        <v>169</v>
      </c>
      <c r="V1812" s="13"/>
    </row>
    <row r="1813" customFormat="false" ht="15.75" hidden="true" customHeight="true" outlineLevel="0" collapsed="false">
      <c r="A1813" s="4" t="str">
        <f aca="false">Def_Sistemas_Conectores_Cabos!$A$22</f>
        <v>BPM de elétrons</v>
      </c>
      <c r="B1813" s="5" t="str">
        <f aca="false">Datas_Entregas!$A$3</f>
        <v>BTS/Anel</v>
      </c>
      <c r="C1813" s="6" t="n">
        <f aca="false" t="array" ref="C1813:C1813">INDEX(Datas_Entregas!$B$2:$B$100, MATCH(B1813, Datas_Entregas!$A$2:$A$100, 0), 1)</f>
        <v>43296</v>
      </c>
      <c r="D1813" s="5" t="str">
        <f aca="false">Def_Status_Montagem!$A$4</f>
        <v>Comprado / Esperando entrega</v>
      </c>
      <c r="E1813" s="4" t="str">
        <f aca="false">Def_Status_Montagem!$B$4</f>
        <v>Contratada (inclui etiqueta)</v>
      </c>
      <c r="F1813" s="7"/>
      <c r="G1813" s="8"/>
      <c r="H1813" s="7" t="str">
        <f aca="false" t="array" ref="H1813:H1813">INDEX(Def_Instancias_Equipamentos!$E$2:$E$4986, MATCH(K1813, Def_Instancias_Equipamentos!$D$2:$D$4986, 0), 1)</f>
        <v>IA-06RaBPM</v>
      </c>
      <c r="I1813" s="8" t="str">
        <f aca="false" t="array" ref="I1813:I1813">INDEX(Def_Instancias_Equipamentos!$E$2:$E$4986, MATCH(L1813, Def_Instancias_Equipamentos!$D$2:$D$4986, 0), 1)</f>
        <v>IA-06RaBPM</v>
      </c>
      <c r="J1813" s="8" t="str">
        <f aca="false">IF(H1813=I1813, "INTERNO", "EXTERNO")</f>
        <v>INTERNO</v>
      </c>
      <c r="K1813" s="9" t="str">
        <f aca="false">Def_Instancias_Equipamentos!$D$673</f>
        <v>SI-06C2:DI-BPMRFFE</v>
      </c>
      <c r="L1813" s="4" t="str">
        <f aca="false">Def_Instancias_Equipamentos!$D$1275</f>
        <v>SI-06C2:DI-FMCFastADC</v>
      </c>
      <c r="M1813" s="10" t="s">
        <v>175</v>
      </c>
      <c r="N1813" s="11" t="s">
        <v>176</v>
      </c>
      <c r="O1813" s="9" t="str">
        <f aca="false">Def_Sistemas_Conectores_Cabos!$B$7</f>
        <v>SMA 50-ohm</v>
      </c>
      <c r="P1813" s="4" t="str">
        <f aca="false">Def_Sistemas_Conectores_Cabos!$B$26</f>
        <v>MMCX 50-ohm</v>
      </c>
      <c r="Q1813" s="8" t="str">
        <f aca="false">K1813&amp;"/"&amp;M1813&amp;CHAR(10)&amp;L1813&amp;"/"&amp;N1813</f>
        <v>SI-06C2:DI-BPMRFFE/SW_IN
SI-06C2:DI-FMCFastADC/TRIG</v>
      </c>
      <c r="R1813" s="18" t="n">
        <v>2</v>
      </c>
      <c r="S1813" s="18" t="n">
        <v>2</v>
      </c>
      <c r="T1813" s="15" t="str">
        <f aca="false">Def_Sistemas_Conectores_Cabos!$C$9</f>
        <v>RG316</v>
      </c>
      <c r="U1813" s="11" t="s">
        <v>169</v>
      </c>
      <c r="V1813" s="13"/>
    </row>
    <row r="1814" customFormat="false" ht="15.75" hidden="true" customHeight="true" outlineLevel="0" collapsed="false">
      <c r="A1814" s="4" t="str">
        <f aca="false">Def_Sistemas_Conectores_Cabos!$A$22</f>
        <v>BPM de elétrons</v>
      </c>
      <c r="B1814" s="5" t="str">
        <f aca="false">Datas_Entregas!$A$3</f>
        <v>BTS/Anel</v>
      </c>
      <c r="C1814" s="6" t="n">
        <f aca="false" t="array" ref="C1814:C1814">INDEX(Datas_Entregas!$B$2:$B$100, MATCH(B1814, Datas_Entregas!$A$2:$A$100, 0), 1)</f>
        <v>43296</v>
      </c>
      <c r="D1814" s="5" t="str">
        <f aca="false">Def_Status_Montagem!$A$4</f>
        <v>Comprado / Esperando entrega</v>
      </c>
      <c r="E1814" s="4" t="str">
        <f aca="false">Def_Status_Montagem!$B$4</f>
        <v>Contratada (inclui etiqueta)</v>
      </c>
      <c r="F1814" s="7"/>
      <c r="G1814" s="8"/>
      <c r="H1814" s="7" t="str">
        <f aca="false" t="array" ref="H1814:H1814">INDEX(Def_Instancias_Equipamentos!$E$2:$E$4986, MATCH(K1814, Def_Instancias_Equipamentos!$D$2:$D$4986, 0), 1)</f>
        <v>IA-06RaBPM</v>
      </c>
      <c r="I1814" s="8" t="str">
        <f aca="false" t="array" ref="I1814:I1814">INDEX(Def_Instancias_Equipamentos!$E$2:$E$4986, MATCH(L1814, Def_Instancias_Equipamentos!$D$2:$D$4986, 0), 1)</f>
        <v>IA-06RaBPM</v>
      </c>
      <c r="J1814" s="8" t="str">
        <f aca="false">IF(H1814=I1814, "INTERNO", "EXTERNO")</f>
        <v>INTERNO</v>
      </c>
      <c r="K1814" s="9" t="str">
        <f aca="false">Def_Instancias_Equipamentos!$D$674</f>
        <v>SI-06C3:DI-BPMRFFE-1</v>
      </c>
      <c r="L1814" s="4" t="str">
        <f aca="false">Def_Instancias_Equipamentos!$D$1276</f>
        <v>SI-06C3:DI-FMCFastADC-1</v>
      </c>
      <c r="M1814" s="10" t="s">
        <v>168</v>
      </c>
      <c r="N1814" s="11" t="s">
        <v>143</v>
      </c>
      <c r="O1814" s="9" t="str">
        <f aca="false">Def_Sistemas_Conectores_Cabos!$B$7</f>
        <v>SMA 50-ohm</v>
      </c>
      <c r="P1814" s="4" t="str">
        <f aca="false">Def_Sistemas_Conectores_Cabos!$B$7</f>
        <v>SMA 50-ohm</v>
      </c>
      <c r="Q1814" s="8" t="str">
        <f aca="false">K1814&amp;"/"&amp;M1814&amp;CHAR(10)&amp;L1814&amp;"/"&amp;N1814</f>
        <v>SI-06C3:DI-BPMRFFE-1/TO_OUT
SI-06C3:DI-FMCFastADC-1/IN1</v>
      </c>
      <c r="R1814" s="18" t="n">
        <v>2</v>
      </c>
      <c r="S1814" s="18" t="n">
        <v>2</v>
      </c>
      <c r="T1814" s="15" t="str">
        <f aca="false">Def_Sistemas_Conectores_Cabos!$C$9</f>
        <v>RG316</v>
      </c>
      <c r="U1814" s="11" t="s">
        <v>169</v>
      </c>
      <c r="V1814" s="13"/>
    </row>
    <row r="1815" customFormat="false" ht="15.75" hidden="true" customHeight="true" outlineLevel="0" collapsed="false">
      <c r="A1815" s="4" t="str">
        <f aca="false">Def_Sistemas_Conectores_Cabos!$A$22</f>
        <v>BPM de elétrons</v>
      </c>
      <c r="B1815" s="5" t="str">
        <f aca="false">Datas_Entregas!$A$3</f>
        <v>BTS/Anel</v>
      </c>
      <c r="C1815" s="6" t="n">
        <f aca="false" t="array" ref="C1815:C1815">INDEX(Datas_Entregas!$B$2:$B$100, MATCH(B1815, Datas_Entregas!$A$2:$A$100, 0), 1)</f>
        <v>43296</v>
      </c>
      <c r="D1815" s="5" t="str">
        <f aca="false">Def_Status_Montagem!$A$4</f>
        <v>Comprado / Esperando entrega</v>
      </c>
      <c r="E1815" s="4" t="str">
        <f aca="false">Def_Status_Montagem!$B$4</f>
        <v>Contratada (inclui etiqueta)</v>
      </c>
      <c r="F1815" s="7"/>
      <c r="G1815" s="8"/>
      <c r="H1815" s="7" t="str">
        <f aca="false" t="array" ref="H1815:H1815">INDEX(Def_Instancias_Equipamentos!$E$2:$E$4986, MATCH(K1815, Def_Instancias_Equipamentos!$D$2:$D$4986, 0), 1)</f>
        <v>IA-06RaBPM</v>
      </c>
      <c r="I1815" s="8" t="str">
        <f aca="false" t="array" ref="I1815:I1815">INDEX(Def_Instancias_Equipamentos!$E$2:$E$4986, MATCH(L1815, Def_Instancias_Equipamentos!$D$2:$D$4986, 0), 1)</f>
        <v>IA-06RaBPM</v>
      </c>
      <c r="J1815" s="8" t="str">
        <f aca="false">IF(H1815=I1815, "INTERNO", "EXTERNO")</f>
        <v>INTERNO</v>
      </c>
      <c r="K1815" s="9" t="str">
        <f aca="false">Def_Instancias_Equipamentos!$D$674</f>
        <v>SI-06C3:DI-BPMRFFE-1</v>
      </c>
      <c r="L1815" s="4" t="str">
        <f aca="false">Def_Instancias_Equipamentos!$D$1276</f>
        <v>SI-06C3:DI-FMCFastADC-1</v>
      </c>
      <c r="M1815" s="10" t="s">
        <v>170</v>
      </c>
      <c r="N1815" s="11" t="s">
        <v>145</v>
      </c>
      <c r="O1815" s="9" t="str">
        <f aca="false">Def_Sistemas_Conectores_Cabos!$B$7</f>
        <v>SMA 50-ohm</v>
      </c>
      <c r="P1815" s="4" t="str">
        <f aca="false">Def_Sistemas_Conectores_Cabos!$B$7</f>
        <v>SMA 50-ohm</v>
      </c>
      <c r="Q1815" s="8" t="str">
        <f aca="false">K1815&amp;"/"&amp;M1815&amp;CHAR(10)&amp;L1815&amp;"/"&amp;N1815</f>
        <v>SI-06C3:DI-BPMRFFE-1/BI_OUT
SI-06C3:DI-FMCFastADC-1/IN2</v>
      </c>
      <c r="R1815" s="18" t="n">
        <v>2</v>
      </c>
      <c r="S1815" s="18" t="n">
        <v>2</v>
      </c>
      <c r="T1815" s="15" t="str">
        <f aca="false">Def_Sistemas_Conectores_Cabos!$C$9</f>
        <v>RG316</v>
      </c>
      <c r="U1815" s="11" t="s">
        <v>169</v>
      </c>
      <c r="V1815" s="13"/>
    </row>
    <row r="1816" customFormat="false" ht="15.75" hidden="true" customHeight="true" outlineLevel="0" collapsed="false">
      <c r="A1816" s="4" t="str">
        <f aca="false">Def_Sistemas_Conectores_Cabos!$A$22</f>
        <v>BPM de elétrons</v>
      </c>
      <c r="B1816" s="5" t="str">
        <f aca="false">Datas_Entregas!$A$3</f>
        <v>BTS/Anel</v>
      </c>
      <c r="C1816" s="6" t="n">
        <f aca="false" t="array" ref="C1816:C1816">INDEX(Datas_Entregas!$B$2:$B$100, MATCH(B1816, Datas_Entregas!$A$2:$A$100, 0), 1)</f>
        <v>43296</v>
      </c>
      <c r="D1816" s="5" t="str">
        <f aca="false">Def_Status_Montagem!$A$4</f>
        <v>Comprado / Esperando entrega</v>
      </c>
      <c r="E1816" s="4" t="str">
        <f aca="false">Def_Status_Montagem!$B$4</f>
        <v>Contratada (inclui etiqueta)</v>
      </c>
      <c r="F1816" s="7"/>
      <c r="G1816" s="8"/>
      <c r="H1816" s="7" t="str">
        <f aca="false" t="array" ref="H1816:H1816">INDEX(Def_Instancias_Equipamentos!$E$2:$E$4986, MATCH(K1816, Def_Instancias_Equipamentos!$D$2:$D$4986, 0), 1)</f>
        <v>IA-06RaBPM</v>
      </c>
      <c r="I1816" s="8" t="str">
        <f aca="false" t="array" ref="I1816:I1816">INDEX(Def_Instancias_Equipamentos!$E$2:$E$4986, MATCH(L1816, Def_Instancias_Equipamentos!$D$2:$D$4986, 0), 1)</f>
        <v>IA-06RaBPM</v>
      </c>
      <c r="J1816" s="8" t="str">
        <f aca="false">IF(H1816=I1816, "INTERNO", "EXTERNO")</f>
        <v>INTERNO</v>
      </c>
      <c r="K1816" s="9" t="str">
        <f aca="false">Def_Instancias_Equipamentos!$D$674</f>
        <v>SI-06C3:DI-BPMRFFE-1</v>
      </c>
      <c r="L1816" s="4" t="str">
        <f aca="false">Def_Instancias_Equipamentos!$D$1276</f>
        <v>SI-06C3:DI-FMCFastADC-1</v>
      </c>
      <c r="M1816" s="10" t="s">
        <v>171</v>
      </c>
      <c r="N1816" s="11" t="s">
        <v>172</v>
      </c>
      <c r="O1816" s="9" t="str">
        <f aca="false">Def_Sistemas_Conectores_Cabos!$B$7</f>
        <v>SMA 50-ohm</v>
      </c>
      <c r="P1816" s="4" t="str">
        <f aca="false">Def_Sistemas_Conectores_Cabos!$B$7</f>
        <v>SMA 50-ohm</v>
      </c>
      <c r="Q1816" s="8" t="str">
        <f aca="false">K1816&amp;"/"&amp;M1816&amp;CHAR(10)&amp;L1816&amp;"/"&amp;N1816</f>
        <v>SI-06C3:DI-BPMRFFE-1/TI_OUT
SI-06C3:DI-FMCFastADC-1/IN3</v>
      </c>
      <c r="R1816" s="18" t="n">
        <v>2</v>
      </c>
      <c r="S1816" s="18" t="n">
        <v>2</v>
      </c>
      <c r="T1816" s="15" t="str">
        <f aca="false">Def_Sistemas_Conectores_Cabos!$C$9</f>
        <v>RG316</v>
      </c>
      <c r="U1816" s="11" t="s">
        <v>169</v>
      </c>
      <c r="V1816" s="13"/>
    </row>
    <row r="1817" customFormat="false" ht="15.75" hidden="true" customHeight="true" outlineLevel="0" collapsed="false">
      <c r="A1817" s="4" t="str">
        <f aca="false">Def_Sistemas_Conectores_Cabos!$A$22</f>
        <v>BPM de elétrons</v>
      </c>
      <c r="B1817" s="5" t="str">
        <f aca="false">Datas_Entregas!$A$3</f>
        <v>BTS/Anel</v>
      </c>
      <c r="C1817" s="6" t="n">
        <f aca="false" t="array" ref="C1817:C1817">INDEX(Datas_Entregas!$B$2:$B$100, MATCH(B1817, Datas_Entregas!$A$2:$A$100, 0), 1)</f>
        <v>43296</v>
      </c>
      <c r="D1817" s="5" t="str">
        <f aca="false">Def_Status_Montagem!$A$4</f>
        <v>Comprado / Esperando entrega</v>
      </c>
      <c r="E1817" s="4" t="str">
        <f aca="false">Def_Status_Montagem!$B$4</f>
        <v>Contratada (inclui etiqueta)</v>
      </c>
      <c r="F1817" s="7"/>
      <c r="G1817" s="8"/>
      <c r="H1817" s="7" t="str">
        <f aca="false" t="array" ref="H1817:H1817">INDEX(Def_Instancias_Equipamentos!$E$2:$E$4986, MATCH(K1817, Def_Instancias_Equipamentos!$D$2:$D$4986, 0), 1)</f>
        <v>IA-06RaBPM</v>
      </c>
      <c r="I1817" s="8" t="str">
        <f aca="false" t="array" ref="I1817:I1817">INDEX(Def_Instancias_Equipamentos!$E$2:$E$4986, MATCH(L1817, Def_Instancias_Equipamentos!$D$2:$D$4986, 0), 1)</f>
        <v>IA-06RaBPM</v>
      </c>
      <c r="J1817" s="8" t="str">
        <f aca="false">IF(H1817=I1817, "INTERNO", "EXTERNO")</f>
        <v>INTERNO</v>
      </c>
      <c r="K1817" s="9" t="str">
        <f aca="false">Def_Instancias_Equipamentos!$D$674</f>
        <v>SI-06C3:DI-BPMRFFE-1</v>
      </c>
      <c r="L1817" s="4" t="str">
        <f aca="false">Def_Instancias_Equipamentos!$D$1276</f>
        <v>SI-06C3:DI-FMCFastADC-1</v>
      </c>
      <c r="M1817" s="10" t="s">
        <v>173</v>
      </c>
      <c r="N1817" s="11" t="s">
        <v>174</v>
      </c>
      <c r="O1817" s="9" t="str">
        <f aca="false">Def_Sistemas_Conectores_Cabos!$B$7</f>
        <v>SMA 50-ohm</v>
      </c>
      <c r="P1817" s="4" t="str">
        <f aca="false">Def_Sistemas_Conectores_Cabos!$B$7</f>
        <v>SMA 50-ohm</v>
      </c>
      <c r="Q1817" s="8" t="str">
        <f aca="false">K1817&amp;"/"&amp;M1817&amp;CHAR(10)&amp;L1817&amp;"/"&amp;N1817</f>
        <v>SI-06C3:DI-BPMRFFE-1/BO_OUT
SI-06C3:DI-FMCFastADC-1/IN4</v>
      </c>
      <c r="R1817" s="18" t="n">
        <v>2</v>
      </c>
      <c r="S1817" s="18" t="n">
        <v>2</v>
      </c>
      <c r="T1817" s="15" t="str">
        <f aca="false">Def_Sistemas_Conectores_Cabos!$C$9</f>
        <v>RG316</v>
      </c>
      <c r="U1817" s="11" t="s">
        <v>169</v>
      </c>
      <c r="V1817" s="13"/>
    </row>
    <row r="1818" customFormat="false" ht="15.75" hidden="true" customHeight="true" outlineLevel="0" collapsed="false">
      <c r="A1818" s="4" t="str">
        <f aca="false">Def_Sistemas_Conectores_Cabos!$A$22</f>
        <v>BPM de elétrons</v>
      </c>
      <c r="B1818" s="5" t="str">
        <f aca="false">Datas_Entregas!$A$3</f>
        <v>BTS/Anel</v>
      </c>
      <c r="C1818" s="6" t="n">
        <f aca="false" t="array" ref="C1818:C1818">INDEX(Datas_Entregas!$B$2:$B$100, MATCH(B1818, Datas_Entregas!$A$2:$A$100, 0), 1)</f>
        <v>43296</v>
      </c>
      <c r="D1818" s="5" t="str">
        <f aca="false">Def_Status_Montagem!$A$4</f>
        <v>Comprado / Esperando entrega</v>
      </c>
      <c r="E1818" s="4" t="str">
        <f aca="false">Def_Status_Montagem!$B$4</f>
        <v>Contratada (inclui etiqueta)</v>
      </c>
      <c r="F1818" s="7"/>
      <c r="G1818" s="8"/>
      <c r="H1818" s="7" t="str">
        <f aca="false" t="array" ref="H1818:H1818">INDEX(Def_Instancias_Equipamentos!$E$2:$E$4986, MATCH(K1818, Def_Instancias_Equipamentos!$D$2:$D$4986, 0), 1)</f>
        <v>IA-06RaBPM</v>
      </c>
      <c r="I1818" s="8" t="str">
        <f aca="false" t="array" ref="I1818:I1818">INDEX(Def_Instancias_Equipamentos!$E$2:$E$4986, MATCH(L1818, Def_Instancias_Equipamentos!$D$2:$D$4986, 0), 1)</f>
        <v>IA-06RaBPM</v>
      </c>
      <c r="J1818" s="8" t="str">
        <f aca="false">IF(H1818=I1818, "INTERNO", "EXTERNO")</f>
        <v>INTERNO</v>
      </c>
      <c r="K1818" s="9" t="str">
        <f aca="false">Def_Instancias_Equipamentos!$D$674</f>
        <v>SI-06C3:DI-BPMRFFE-1</v>
      </c>
      <c r="L1818" s="4" t="str">
        <f aca="false">Def_Instancias_Equipamentos!$D$1276</f>
        <v>SI-06C3:DI-FMCFastADC-1</v>
      </c>
      <c r="M1818" s="10" t="s">
        <v>175</v>
      </c>
      <c r="N1818" s="11" t="s">
        <v>176</v>
      </c>
      <c r="O1818" s="9" t="str">
        <f aca="false">Def_Sistemas_Conectores_Cabos!$B$7</f>
        <v>SMA 50-ohm</v>
      </c>
      <c r="P1818" s="4" t="str">
        <f aca="false">Def_Sistemas_Conectores_Cabos!$B$26</f>
        <v>MMCX 50-ohm</v>
      </c>
      <c r="Q1818" s="8" t="str">
        <f aca="false">K1818&amp;"/"&amp;M1818&amp;CHAR(10)&amp;L1818&amp;"/"&amp;N1818</f>
        <v>SI-06C3:DI-BPMRFFE-1/SW_IN
SI-06C3:DI-FMCFastADC-1/TRIG</v>
      </c>
      <c r="R1818" s="18" t="n">
        <v>2</v>
      </c>
      <c r="S1818" s="18" t="n">
        <v>2</v>
      </c>
      <c r="T1818" s="15" t="str">
        <f aca="false">Def_Sistemas_Conectores_Cabos!$C$9</f>
        <v>RG316</v>
      </c>
      <c r="U1818" s="11" t="s">
        <v>169</v>
      </c>
      <c r="V1818" s="13"/>
    </row>
    <row r="1819" customFormat="false" ht="15.75" hidden="true" customHeight="true" outlineLevel="0" collapsed="false">
      <c r="A1819" s="4" t="str">
        <f aca="false">Def_Sistemas_Conectores_Cabos!$A$22</f>
        <v>BPM de elétrons</v>
      </c>
      <c r="B1819" s="5" t="str">
        <f aca="false">Datas_Entregas!$A$3</f>
        <v>BTS/Anel</v>
      </c>
      <c r="C1819" s="6" t="n">
        <f aca="false" t="array" ref="C1819:C1819">INDEX(Datas_Entregas!$B$2:$B$100, MATCH(B1819, Datas_Entregas!$A$2:$A$100, 0), 1)</f>
        <v>43296</v>
      </c>
      <c r="D1819" s="5" t="str">
        <f aca="false">Def_Status_Montagem!$A$4</f>
        <v>Comprado / Esperando entrega</v>
      </c>
      <c r="E1819" s="4" t="str">
        <f aca="false">Def_Status_Montagem!$B$4</f>
        <v>Contratada (inclui etiqueta)</v>
      </c>
      <c r="F1819" s="7"/>
      <c r="G1819" s="8"/>
      <c r="H1819" s="7" t="str">
        <f aca="false" t="array" ref="H1819:H1819">INDEX(Def_Instancias_Equipamentos!$E$2:$E$4986, MATCH(K1819, Def_Instancias_Equipamentos!$D$2:$D$4986, 0), 1)</f>
        <v>IA-06RaBPM</v>
      </c>
      <c r="I1819" s="8" t="str">
        <f aca="false" t="array" ref="I1819:I1819">INDEX(Def_Instancias_Equipamentos!$E$2:$E$4986, MATCH(L1819, Def_Instancias_Equipamentos!$D$2:$D$4986, 0), 1)</f>
        <v>IA-06RaBPM</v>
      </c>
      <c r="J1819" s="8" t="str">
        <f aca="false">IF(H1819=I1819, "INTERNO", "EXTERNO")</f>
        <v>INTERNO</v>
      </c>
      <c r="K1819" s="9" t="str">
        <f aca="false">Def_Instancias_Equipamentos!$D$675</f>
        <v>SI-06C3:DI-BPMRFFE-2</v>
      </c>
      <c r="L1819" s="4" t="str">
        <f aca="false">Def_Instancias_Equipamentos!$D$1277</f>
        <v>SI-06C3:DI-FMCFastADC-2</v>
      </c>
      <c r="M1819" s="10" t="s">
        <v>168</v>
      </c>
      <c r="N1819" s="11" t="s">
        <v>143</v>
      </c>
      <c r="O1819" s="9" t="str">
        <f aca="false">Def_Sistemas_Conectores_Cabos!$B$7</f>
        <v>SMA 50-ohm</v>
      </c>
      <c r="P1819" s="4" t="str">
        <f aca="false">Def_Sistemas_Conectores_Cabos!$B$7</f>
        <v>SMA 50-ohm</v>
      </c>
      <c r="Q1819" s="8" t="str">
        <f aca="false">K1819&amp;"/"&amp;M1819&amp;CHAR(10)&amp;L1819&amp;"/"&amp;N1819</f>
        <v>SI-06C3:DI-BPMRFFE-2/TO_OUT
SI-06C3:DI-FMCFastADC-2/IN1</v>
      </c>
      <c r="R1819" s="18" t="n">
        <v>2</v>
      </c>
      <c r="S1819" s="18" t="n">
        <v>2</v>
      </c>
      <c r="T1819" s="15" t="str">
        <f aca="false">Def_Sistemas_Conectores_Cabos!$C$9</f>
        <v>RG316</v>
      </c>
      <c r="U1819" s="11" t="s">
        <v>169</v>
      </c>
      <c r="V1819" s="13"/>
    </row>
    <row r="1820" customFormat="false" ht="15.75" hidden="true" customHeight="true" outlineLevel="0" collapsed="false">
      <c r="A1820" s="4" t="str">
        <f aca="false">Def_Sistemas_Conectores_Cabos!$A$22</f>
        <v>BPM de elétrons</v>
      </c>
      <c r="B1820" s="5" t="str">
        <f aca="false">Datas_Entregas!$A$3</f>
        <v>BTS/Anel</v>
      </c>
      <c r="C1820" s="6" t="n">
        <f aca="false" t="array" ref="C1820:C1820">INDEX(Datas_Entregas!$B$2:$B$100, MATCH(B1820, Datas_Entregas!$A$2:$A$100, 0), 1)</f>
        <v>43296</v>
      </c>
      <c r="D1820" s="5" t="str">
        <f aca="false">Def_Status_Montagem!$A$4</f>
        <v>Comprado / Esperando entrega</v>
      </c>
      <c r="E1820" s="4" t="str">
        <f aca="false">Def_Status_Montagem!$B$4</f>
        <v>Contratada (inclui etiqueta)</v>
      </c>
      <c r="F1820" s="7"/>
      <c r="G1820" s="8"/>
      <c r="H1820" s="7" t="str">
        <f aca="false" t="array" ref="H1820:H1820">INDEX(Def_Instancias_Equipamentos!$E$2:$E$4986, MATCH(K1820, Def_Instancias_Equipamentos!$D$2:$D$4986, 0), 1)</f>
        <v>IA-06RaBPM</v>
      </c>
      <c r="I1820" s="8" t="str">
        <f aca="false" t="array" ref="I1820:I1820">INDEX(Def_Instancias_Equipamentos!$E$2:$E$4986, MATCH(L1820, Def_Instancias_Equipamentos!$D$2:$D$4986, 0), 1)</f>
        <v>IA-06RaBPM</v>
      </c>
      <c r="J1820" s="8" t="str">
        <f aca="false">IF(H1820=I1820, "INTERNO", "EXTERNO")</f>
        <v>INTERNO</v>
      </c>
      <c r="K1820" s="9" t="str">
        <f aca="false">Def_Instancias_Equipamentos!$D$675</f>
        <v>SI-06C3:DI-BPMRFFE-2</v>
      </c>
      <c r="L1820" s="4" t="str">
        <f aca="false">Def_Instancias_Equipamentos!$D$1277</f>
        <v>SI-06C3:DI-FMCFastADC-2</v>
      </c>
      <c r="M1820" s="10" t="s">
        <v>170</v>
      </c>
      <c r="N1820" s="11" t="s">
        <v>145</v>
      </c>
      <c r="O1820" s="9" t="str">
        <f aca="false">Def_Sistemas_Conectores_Cabos!$B$7</f>
        <v>SMA 50-ohm</v>
      </c>
      <c r="P1820" s="4" t="str">
        <f aca="false">Def_Sistemas_Conectores_Cabos!$B$7</f>
        <v>SMA 50-ohm</v>
      </c>
      <c r="Q1820" s="8" t="str">
        <f aca="false">K1820&amp;"/"&amp;M1820&amp;CHAR(10)&amp;L1820&amp;"/"&amp;N1820</f>
        <v>SI-06C3:DI-BPMRFFE-2/BI_OUT
SI-06C3:DI-FMCFastADC-2/IN2</v>
      </c>
      <c r="R1820" s="18" t="n">
        <v>2</v>
      </c>
      <c r="S1820" s="18" t="n">
        <v>2</v>
      </c>
      <c r="T1820" s="15" t="str">
        <f aca="false">Def_Sistemas_Conectores_Cabos!$C$9</f>
        <v>RG316</v>
      </c>
      <c r="U1820" s="11" t="s">
        <v>169</v>
      </c>
      <c r="V1820" s="13"/>
    </row>
    <row r="1821" customFormat="false" ht="15.75" hidden="true" customHeight="true" outlineLevel="0" collapsed="false">
      <c r="A1821" s="4" t="str">
        <f aca="false">Def_Sistemas_Conectores_Cabos!$A$22</f>
        <v>BPM de elétrons</v>
      </c>
      <c r="B1821" s="5" t="str">
        <f aca="false">Datas_Entregas!$A$3</f>
        <v>BTS/Anel</v>
      </c>
      <c r="C1821" s="6" t="n">
        <f aca="false" t="array" ref="C1821:C1821">INDEX(Datas_Entregas!$B$2:$B$100, MATCH(B1821, Datas_Entregas!$A$2:$A$100, 0), 1)</f>
        <v>43296</v>
      </c>
      <c r="D1821" s="5" t="str">
        <f aca="false">Def_Status_Montagem!$A$4</f>
        <v>Comprado / Esperando entrega</v>
      </c>
      <c r="E1821" s="4" t="str">
        <f aca="false">Def_Status_Montagem!$B$4</f>
        <v>Contratada (inclui etiqueta)</v>
      </c>
      <c r="F1821" s="7"/>
      <c r="G1821" s="8"/>
      <c r="H1821" s="7" t="str">
        <f aca="false" t="array" ref="H1821:H1821">INDEX(Def_Instancias_Equipamentos!$E$2:$E$4986, MATCH(K1821, Def_Instancias_Equipamentos!$D$2:$D$4986, 0), 1)</f>
        <v>IA-06RaBPM</v>
      </c>
      <c r="I1821" s="8" t="str">
        <f aca="false" t="array" ref="I1821:I1821">INDEX(Def_Instancias_Equipamentos!$E$2:$E$4986, MATCH(L1821, Def_Instancias_Equipamentos!$D$2:$D$4986, 0), 1)</f>
        <v>IA-06RaBPM</v>
      </c>
      <c r="J1821" s="8" t="str">
        <f aca="false">IF(H1821=I1821, "INTERNO", "EXTERNO")</f>
        <v>INTERNO</v>
      </c>
      <c r="K1821" s="9" t="str">
        <f aca="false">Def_Instancias_Equipamentos!$D$675</f>
        <v>SI-06C3:DI-BPMRFFE-2</v>
      </c>
      <c r="L1821" s="4" t="str">
        <f aca="false">Def_Instancias_Equipamentos!$D$1277</f>
        <v>SI-06C3:DI-FMCFastADC-2</v>
      </c>
      <c r="M1821" s="10" t="s">
        <v>171</v>
      </c>
      <c r="N1821" s="11" t="s">
        <v>172</v>
      </c>
      <c r="O1821" s="9" t="str">
        <f aca="false">Def_Sistemas_Conectores_Cabos!$B$7</f>
        <v>SMA 50-ohm</v>
      </c>
      <c r="P1821" s="4" t="str">
        <f aca="false">Def_Sistemas_Conectores_Cabos!$B$7</f>
        <v>SMA 50-ohm</v>
      </c>
      <c r="Q1821" s="8" t="str">
        <f aca="false">K1821&amp;"/"&amp;M1821&amp;CHAR(10)&amp;L1821&amp;"/"&amp;N1821</f>
        <v>SI-06C3:DI-BPMRFFE-2/TI_OUT
SI-06C3:DI-FMCFastADC-2/IN3</v>
      </c>
      <c r="R1821" s="18" t="n">
        <v>2</v>
      </c>
      <c r="S1821" s="18" t="n">
        <v>2</v>
      </c>
      <c r="T1821" s="15" t="str">
        <f aca="false">Def_Sistemas_Conectores_Cabos!$C$9</f>
        <v>RG316</v>
      </c>
      <c r="U1821" s="11" t="s">
        <v>169</v>
      </c>
      <c r="V1821" s="13"/>
    </row>
    <row r="1822" customFormat="false" ht="15.75" hidden="true" customHeight="true" outlineLevel="0" collapsed="false">
      <c r="A1822" s="4" t="str">
        <f aca="false">Def_Sistemas_Conectores_Cabos!$A$22</f>
        <v>BPM de elétrons</v>
      </c>
      <c r="B1822" s="5" t="str">
        <f aca="false">Datas_Entregas!$A$3</f>
        <v>BTS/Anel</v>
      </c>
      <c r="C1822" s="6" t="n">
        <f aca="false" t="array" ref="C1822:C1822">INDEX(Datas_Entregas!$B$2:$B$100, MATCH(B1822, Datas_Entregas!$A$2:$A$100, 0), 1)</f>
        <v>43296</v>
      </c>
      <c r="D1822" s="5" t="str">
        <f aca="false">Def_Status_Montagem!$A$4</f>
        <v>Comprado / Esperando entrega</v>
      </c>
      <c r="E1822" s="4" t="str">
        <f aca="false">Def_Status_Montagem!$B$4</f>
        <v>Contratada (inclui etiqueta)</v>
      </c>
      <c r="F1822" s="7"/>
      <c r="G1822" s="8"/>
      <c r="H1822" s="7" t="str">
        <f aca="false" t="array" ref="H1822:H1822">INDEX(Def_Instancias_Equipamentos!$E$2:$E$4986, MATCH(K1822, Def_Instancias_Equipamentos!$D$2:$D$4986, 0), 1)</f>
        <v>IA-06RaBPM</v>
      </c>
      <c r="I1822" s="8" t="str">
        <f aca="false" t="array" ref="I1822:I1822">INDEX(Def_Instancias_Equipamentos!$E$2:$E$4986, MATCH(L1822, Def_Instancias_Equipamentos!$D$2:$D$4986, 0), 1)</f>
        <v>IA-06RaBPM</v>
      </c>
      <c r="J1822" s="8" t="str">
        <f aca="false">IF(H1822=I1822, "INTERNO", "EXTERNO")</f>
        <v>INTERNO</v>
      </c>
      <c r="K1822" s="9" t="str">
        <f aca="false">Def_Instancias_Equipamentos!$D$675</f>
        <v>SI-06C3:DI-BPMRFFE-2</v>
      </c>
      <c r="L1822" s="4" t="str">
        <f aca="false">Def_Instancias_Equipamentos!$D$1277</f>
        <v>SI-06C3:DI-FMCFastADC-2</v>
      </c>
      <c r="M1822" s="10" t="s">
        <v>173</v>
      </c>
      <c r="N1822" s="11" t="s">
        <v>174</v>
      </c>
      <c r="O1822" s="9" t="str">
        <f aca="false">Def_Sistemas_Conectores_Cabos!$B$7</f>
        <v>SMA 50-ohm</v>
      </c>
      <c r="P1822" s="4" t="str">
        <f aca="false">Def_Sistemas_Conectores_Cabos!$B$7</f>
        <v>SMA 50-ohm</v>
      </c>
      <c r="Q1822" s="8" t="str">
        <f aca="false">K1822&amp;"/"&amp;M1822&amp;CHAR(10)&amp;L1822&amp;"/"&amp;N1822</f>
        <v>SI-06C3:DI-BPMRFFE-2/BO_OUT
SI-06C3:DI-FMCFastADC-2/IN4</v>
      </c>
      <c r="R1822" s="18" t="n">
        <v>2</v>
      </c>
      <c r="S1822" s="18" t="n">
        <v>2</v>
      </c>
      <c r="T1822" s="15" t="str">
        <f aca="false">Def_Sistemas_Conectores_Cabos!$C$9</f>
        <v>RG316</v>
      </c>
      <c r="U1822" s="11" t="s">
        <v>169</v>
      </c>
      <c r="V1822" s="13"/>
    </row>
    <row r="1823" customFormat="false" ht="15.75" hidden="true" customHeight="true" outlineLevel="0" collapsed="false">
      <c r="A1823" s="4" t="str">
        <f aca="false">Def_Sistemas_Conectores_Cabos!$A$22</f>
        <v>BPM de elétrons</v>
      </c>
      <c r="B1823" s="5" t="str">
        <f aca="false">Datas_Entregas!$A$3</f>
        <v>BTS/Anel</v>
      </c>
      <c r="C1823" s="6" t="n">
        <f aca="false" t="array" ref="C1823:C1823">INDEX(Datas_Entregas!$B$2:$B$100, MATCH(B1823, Datas_Entregas!$A$2:$A$100, 0), 1)</f>
        <v>43296</v>
      </c>
      <c r="D1823" s="5" t="str">
        <f aca="false">Def_Status_Montagem!$A$4</f>
        <v>Comprado / Esperando entrega</v>
      </c>
      <c r="E1823" s="4" t="str">
        <f aca="false">Def_Status_Montagem!$B$4</f>
        <v>Contratada (inclui etiqueta)</v>
      </c>
      <c r="F1823" s="7"/>
      <c r="G1823" s="8"/>
      <c r="H1823" s="7" t="str">
        <f aca="false" t="array" ref="H1823:H1823">INDEX(Def_Instancias_Equipamentos!$E$2:$E$4986, MATCH(K1823, Def_Instancias_Equipamentos!$D$2:$D$4986, 0), 1)</f>
        <v>IA-06RaBPM</v>
      </c>
      <c r="I1823" s="8" t="str">
        <f aca="false" t="array" ref="I1823:I1823">INDEX(Def_Instancias_Equipamentos!$E$2:$E$4986, MATCH(L1823, Def_Instancias_Equipamentos!$D$2:$D$4986, 0), 1)</f>
        <v>IA-06RaBPM</v>
      </c>
      <c r="J1823" s="8" t="str">
        <f aca="false">IF(H1823=I1823, "INTERNO", "EXTERNO")</f>
        <v>INTERNO</v>
      </c>
      <c r="K1823" s="9" t="str">
        <f aca="false">Def_Instancias_Equipamentos!$D$675</f>
        <v>SI-06C3:DI-BPMRFFE-2</v>
      </c>
      <c r="L1823" s="4" t="str">
        <f aca="false">Def_Instancias_Equipamentos!$D$1277</f>
        <v>SI-06C3:DI-FMCFastADC-2</v>
      </c>
      <c r="M1823" s="10" t="s">
        <v>175</v>
      </c>
      <c r="N1823" s="11" t="s">
        <v>176</v>
      </c>
      <c r="O1823" s="9" t="str">
        <f aca="false">Def_Sistemas_Conectores_Cabos!$B$7</f>
        <v>SMA 50-ohm</v>
      </c>
      <c r="P1823" s="4" t="str">
        <f aca="false">Def_Sistemas_Conectores_Cabos!$B$26</f>
        <v>MMCX 50-ohm</v>
      </c>
      <c r="Q1823" s="8" t="str">
        <f aca="false">K1823&amp;"/"&amp;M1823&amp;CHAR(10)&amp;L1823&amp;"/"&amp;N1823</f>
        <v>SI-06C3:DI-BPMRFFE-2/SW_IN
SI-06C3:DI-FMCFastADC-2/TRIG</v>
      </c>
      <c r="R1823" s="18" t="n">
        <v>2</v>
      </c>
      <c r="S1823" s="18" t="n">
        <v>2</v>
      </c>
      <c r="T1823" s="15" t="str">
        <f aca="false">Def_Sistemas_Conectores_Cabos!$C$9</f>
        <v>RG316</v>
      </c>
      <c r="U1823" s="11" t="s">
        <v>169</v>
      </c>
      <c r="V1823" s="13"/>
    </row>
    <row r="1824" customFormat="false" ht="15.75" hidden="true" customHeight="true" outlineLevel="0" collapsed="false">
      <c r="A1824" s="4" t="str">
        <f aca="false">Def_Sistemas_Conectores_Cabos!$A$22</f>
        <v>BPM de elétrons</v>
      </c>
      <c r="B1824" s="5" t="str">
        <f aca="false">Datas_Entregas!$A$3</f>
        <v>BTS/Anel</v>
      </c>
      <c r="C1824" s="6" t="n">
        <f aca="false" t="array" ref="C1824:C1824">INDEX(Datas_Entregas!$B$2:$B$100, MATCH(B1824, Datas_Entregas!$A$2:$A$100, 0), 1)</f>
        <v>43296</v>
      </c>
      <c r="D1824" s="5" t="str">
        <f aca="false">Def_Status_Montagem!$A$4</f>
        <v>Comprado / Esperando entrega</v>
      </c>
      <c r="E1824" s="4" t="str">
        <f aca="false">Def_Status_Montagem!$B$4</f>
        <v>Contratada (inclui etiqueta)</v>
      </c>
      <c r="F1824" s="7"/>
      <c r="G1824" s="8"/>
      <c r="H1824" s="7" t="str">
        <f aca="false" t="array" ref="H1824:H1824">INDEX(Def_Instancias_Equipamentos!$E$2:$E$4986, MATCH(K1824, Def_Instancias_Equipamentos!$D$2:$D$4986, 0), 1)</f>
        <v>IA-06RaBPM</v>
      </c>
      <c r="I1824" s="8" t="str">
        <f aca="false" t="array" ref="I1824:I1824">INDEX(Def_Instancias_Equipamentos!$E$2:$E$4986, MATCH(L1824, Def_Instancias_Equipamentos!$D$2:$D$4986, 0), 1)</f>
        <v>IA-06RaBPM</v>
      </c>
      <c r="J1824" s="8" t="str">
        <f aca="false">IF(H1824=I1824, "INTERNO", "EXTERNO")</f>
        <v>INTERNO</v>
      </c>
      <c r="K1824" s="9" t="str">
        <f aca="false">Def_Instancias_Equipamentos!$D$676</f>
        <v>SI-06C4:DI-BPMRFFE</v>
      </c>
      <c r="L1824" s="4" t="str">
        <f aca="false">Def_Instancias_Equipamentos!$D$1278</f>
        <v>SI-06C4:DI-FMCFastADC</v>
      </c>
      <c r="M1824" s="10" t="s">
        <v>168</v>
      </c>
      <c r="N1824" s="11" t="s">
        <v>143</v>
      </c>
      <c r="O1824" s="9" t="str">
        <f aca="false">Def_Sistemas_Conectores_Cabos!$B$7</f>
        <v>SMA 50-ohm</v>
      </c>
      <c r="P1824" s="4" t="str">
        <f aca="false">Def_Sistemas_Conectores_Cabos!$B$7</f>
        <v>SMA 50-ohm</v>
      </c>
      <c r="Q1824" s="8" t="str">
        <f aca="false">K1824&amp;"/"&amp;M1824&amp;CHAR(10)&amp;L1824&amp;"/"&amp;N1824</f>
        <v>SI-06C4:DI-BPMRFFE/TO_OUT
SI-06C4:DI-FMCFastADC/IN1</v>
      </c>
      <c r="R1824" s="18" t="n">
        <v>2</v>
      </c>
      <c r="S1824" s="18" t="n">
        <v>2</v>
      </c>
      <c r="T1824" s="15" t="str">
        <f aca="false">Def_Sistemas_Conectores_Cabos!$C$9</f>
        <v>RG316</v>
      </c>
      <c r="U1824" s="11" t="s">
        <v>169</v>
      </c>
      <c r="V1824" s="13"/>
    </row>
    <row r="1825" customFormat="false" ht="15.75" hidden="true" customHeight="true" outlineLevel="0" collapsed="false">
      <c r="A1825" s="4" t="str">
        <f aca="false">Def_Sistemas_Conectores_Cabos!$A$22</f>
        <v>BPM de elétrons</v>
      </c>
      <c r="B1825" s="5" t="str">
        <f aca="false">Datas_Entregas!$A$3</f>
        <v>BTS/Anel</v>
      </c>
      <c r="C1825" s="6" t="n">
        <f aca="false" t="array" ref="C1825:C1825">INDEX(Datas_Entregas!$B$2:$B$100, MATCH(B1825, Datas_Entregas!$A$2:$A$100, 0), 1)</f>
        <v>43296</v>
      </c>
      <c r="D1825" s="5" t="str">
        <f aca="false">Def_Status_Montagem!$A$4</f>
        <v>Comprado / Esperando entrega</v>
      </c>
      <c r="E1825" s="4" t="str">
        <f aca="false">Def_Status_Montagem!$B$4</f>
        <v>Contratada (inclui etiqueta)</v>
      </c>
      <c r="F1825" s="7"/>
      <c r="G1825" s="8"/>
      <c r="H1825" s="7" t="str">
        <f aca="false" t="array" ref="H1825:H1825">INDEX(Def_Instancias_Equipamentos!$E$2:$E$4986, MATCH(K1825, Def_Instancias_Equipamentos!$D$2:$D$4986, 0), 1)</f>
        <v>IA-06RaBPM</v>
      </c>
      <c r="I1825" s="8" t="str">
        <f aca="false" t="array" ref="I1825:I1825">INDEX(Def_Instancias_Equipamentos!$E$2:$E$4986, MATCH(L1825, Def_Instancias_Equipamentos!$D$2:$D$4986, 0), 1)</f>
        <v>IA-06RaBPM</v>
      </c>
      <c r="J1825" s="8" t="str">
        <f aca="false">IF(H1825=I1825, "INTERNO", "EXTERNO")</f>
        <v>INTERNO</v>
      </c>
      <c r="K1825" s="9" t="str">
        <f aca="false">Def_Instancias_Equipamentos!$D$676</f>
        <v>SI-06C4:DI-BPMRFFE</v>
      </c>
      <c r="L1825" s="4" t="str">
        <f aca="false">Def_Instancias_Equipamentos!$D$1278</f>
        <v>SI-06C4:DI-FMCFastADC</v>
      </c>
      <c r="M1825" s="10" t="s">
        <v>170</v>
      </c>
      <c r="N1825" s="11" t="s">
        <v>145</v>
      </c>
      <c r="O1825" s="9" t="str">
        <f aca="false">Def_Sistemas_Conectores_Cabos!$B$7</f>
        <v>SMA 50-ohm</v>
      </c>
      <c r="P1825" s="4" t="str">
        <f aca="false">Def_Sistemas_Conectores_Cabos!$B$7</f>
        <v>SMA 50-ohm</v>
      </c>
      <c r="Q1825" s="8" t="str">
        <f aca="false">K1825&amp;"/"&amp;M1825&amp;CHAR(10)&amp;L1825&amp;"/"&amp;N1825</f>
        <v>SI-06C4:DI-BPMRFFE/BI_OUT
SI-06C4:DI-FMCFastADC/IN2</v>
      </c>
      <c r="R1825" s="18" t="n">
        <v>2</v>
      </c>
      <c r="S1825" s="18" t="n">
        <v>2</v>
      </c>
      <c r="T1825" s="15" t="str">
        <f aca="false">Def_Sistemas_Conectores_Cabos!$C$9</f>
        <v>RG316</v>
      </c>
      <c r="U1825" s="11" t="s">
        <v>169</v>
      </c>
      <c r="V1825" s="13"/>
    </row>
    <row r="1826" customFormat="false" ht="15.75" hidden="true" customHeight="true" outlineLevel="0" collapsed="false">
      <c r="A1826" s="4" t="str">
        <f aca="false">Def_Sistemas_Conectores_Cabos!$A$22</f>
        <v>BPM de elétrons</v>
      </c>
      <c r="B1826" s="5" t="str">
        <f aca="false">Datas_Entregas!$A$3</f>
        <v>BTS/Anel</v>
      </c>
      <c r="C1826" s="6" t="n">
        <f aca="false" t="array" ref="C1826:C1826">INDEX(Datas_Entregas!$B$2:$B$100, MATCH(B1826, Datas_Entregas!$A$2:$A$100, 0), 1)</f>
        <v>43296</v>
      </c>
      <c r="D1826" s="5" t="str">
        <f aca="false">Def_Status_Montagem!$A$4</f>
        <v>Comprado / Esperando entrega</v>
      </c>
      <c r="E1826" s="4" t="str">
        <f aca="false">Def_Status_Montagem!$B$4</f>
        <v>Contratada (inclui etiqueta)</v>
      </c>
      <c r="F1826" s="7"/>
      <c r="G1826" s="8"/>
      <c r="H1826" s="7" t="str">
        <f aca="false" t="array" ref="H1826:H1826">INDEX(Def_Instancias_Equipamentos!$E$2:$E$4986, MATCH(K1826, Def_Instancias_Equipamentos!$D$2:$D$4986, 0), 1)</f>
        <v>IA-06RaBPM</v>
      </c>
      <c r="I1826" s="8" t="str">
        <f aca="false" t="array" ref="I1826:I1826">INDEX(Def_Instancias_Equipamentos!$E$2:$E$4986, MATCH(L1826, Def_Instancias_Equipamentos!$D$2:$D$4986, 0), 1)</f>
        <v>IA-06RaBPM</v>
      </c>
      <c r="J1826" s="8" t="str">
        <f aca="false">IF(H1826=I1826, "INTERNO", "EXTERNO")</f>
        <v>INTERNO</v>
      </c>
      <c r="K1826" s="9" t="str">
        <f aca="false">Def_Instancias_Equipamentos!$D$676</f>
        <v>SI-06C4:DI-BPMRFFE</v>
      </c>
      <c r="L1826" s="4" t="str">
        <f aca="false">Def_Instancias_Equipamentos!$D$1278</f>
        <v>SI-06C4:DI-FMCFastADC</v>
      </c>
      <c r="M1826" s="10" t="s">
        <v>171</v>
      </c>
      <c r="N1826" s="11" t="s">
        <v>172</v>
      </c>
      <c r="O1826" s="9" t="str">
        <f aca="false">Def_Sistemas_Conectores_Cabos!$B$7</f>
        <v>SMA 50-ohm</v>
      </c>
      <c r="P1826" s="4" t="str">
        <f aca="false">Def_Sistemas_Conectores_Cabos!$B$7</f>
        <v>SMA 50-ohm</v>
      </c>
      <c r="Q1826" s="8" t="str">
        <f aca="false">K1826&amp;"/"&amp;M1826&amp;CHAR(10)&amp;L1826&amp;"/"&amp;N1826</f>
        <v>SI-06C4:DI-BPMRFFE/TI_OUT
SI-06C4:DI-FMCFastADC/IN3</v>
      </c>
      <c r="R1826" s="18" t="n">
        <v>2</v>
      </c>
      <c r="S1826" s="18" t="n">
        <v>2</v>
      </c>
      <c r="T1826" s="15" t="str">
        <f aca="false">Def_Sistemas_Conectores_Cabos!$C$9</f>
        <v>RG316</v>
      </c>
      <c r="U1826" s="11" t="s">
        <v>169</v>
      </c>
      <c r="V1826" s="13"/>
    </row>
    <row r="1827" customFormat="false" ht="15.75" hidden="true" customHeight="true" outlineLevel="0" collapsed="false">
      <c r="A1827" s="4" t="str">
        <f aca="false">Def_Sistemas_Conectores_Cabos!$A$22</f>
        <v>BPM de elétrons</v>
      </c>
      <c r="B1827" s="5" t="str">
        <f aca="false">Datas_Entregas!$A$3</f>
        <v>BTS/Anel</v>
      </c>
      <c r="C1827" s="6" t="n">
        <f aca="false" t="array" ref="C1827:C1827">INDEX(Datas_Entregas!$B$2:$B$100, MATCH(B1827, Datas_Entregas!$A$2:$A$100, 0), 1)</f>
        <v>43296</v>
      </c>
      <c r="D1827" s="5" t="str">
        <f aca="false">Def_Status_Montagem!$A$4</f>
        <v>Comprado / Esperando entrega</v>
      </c>
      <c r="E1827" s="4" t="str">
        <f aca="false">Def_Status_Montagem!$B$4</f>
        <v>Contratada (inclui etiqueta)</v>
      </c>
      <c r="F1827" s="7"/>
      <c r="G1827" s="8"/>
      <c r="H1827" s="7" t="str">
        <f aca="false" t="array" ref="H1827:H1827">INDEX(Def_Instancias_Equipamentos!$E$2:$E$4986, MATCH(K1827, Def_Instancias_Equipamentos!$D$2:$D$4986, 0), 1)</f>
        <v>IA-06RaBPM</v>
      </c>
      <c r="I1827" s="8" t="str">
        <f aca="false" t="array" ref="I1827:I1827">INDEX(Def_Instancias_Equipamentos!$E$2:$E$4986, MATCH(L1827, Def_Instancias_Equipamentos!$D$2:$D$4986, 0), 1)</f>
        <v>IA-06RaBPM</v>
      </c>
      <c r="J1827" s="8" t="str">
        <f aca="false">IF(H1827=I1827, "INTERNO", "EXTERNO")</f>
        <v>INTERNO</v>
      </c>
      <c r="K1827" s="9" t="str">
        <f aca="false">Def_Instancias_Equipamentos!$D$676</f>
        <v>SI-06C4:DI-BPMRFFE</v>
      </c>
      <c r="L1827" s="4" t="str">
        <f aca="false">Def_Instancias_Equipamentos!$D$1278</f>
        <v>SI-06C4:DI-FMCFastADC</v>
      </c>
      <c r="M1827" s="10" t="s">
        <v>173</v>
      </c>
      <c r="N1827" s="11" t="s">
        <v>174</v>
      </c>
      <c r="O1827" s="9" t="str">
        <f aca="false">Def_Sistemas_Conectores_Cabos!$B$7</f>
        <v>SMA 50-ohm</v>
      </c>
      <c r="P1827" s="4" t="str">
        <f aca="false">Def_Sistemas_Conectores_Cabos!$B$7</f>
        <v>SMA 50-ohm</v>
      </c>
      <c r="Q1827" s="8" t="str">
        <f aca="false">K1827&amp;"/"&amp;M1827&amp;CHAR(10)&amp;L1827&amp;"/"&amp;N1827</f>
        <v>SI-06C4:DI-BPMRFFE/BO_OUT
SI-06C4:DI-FMCFastADC/IN4</v>
      </c>
      <c r="R1827" s="18" t="n">
        <v>2</v>
      </c>
      <c r="S1827" s="18" t="n">
        <v>2</v>
      </c>
      <c r="T1827" s="15" t="str">
        <f aca="false">Def_Sistemas_Conectores_Cabos!$C$9</f>
        <v>RG316</v>
      </c>
      <c r="U1827" s="11" t="s">
        <v>169</v>
      </c>
      <c r="V1827" s="13"/>
    </row>
    <row r="1828" customFormat="false" ht="15.75" hidden="true" customHeight="true" outlineLevel="0" collapsed="false">
      <c r="A1828" s="4" t="str">
        <f aca="false">Def_Sistemas_Conectores_Cabos!$A$22</f>
        <v>BPM de elétrons</v>
      </c>
      <c r="B1828" s="5" t="str">
        <f aca="false">Datas_Entregas!$A$3</f>
        <v>BTS/Anel</v>
      </c>
      <c r="C1828" s="6" t="n">
        <f aca="false" t="array" ref="C1828:C1828">INDEX(Datas_Entregas!$B$2:$B$100, MATCH(B1828, Datas_Entregas!$A$2:$A$100, 0), 1)</f>
        <v>43296</v>
      </c>
      <c r="D1828" s="5" t="str">
        <f aca="false">Def_Status_Montagem!$A$4</f>
        <v>Comprado / Esperando entrega</v>
      </c>
      <c r="E1828" s="4" t="str">
        <f aca="false">Def_Status_Montagem!$B$4</f>
        <v>Contratada (inclui etiqueta)</v>
      </c>
      <c r="F1828" s="7"/>
      <c r="G1828" s="8"/>
      <c r="H1828" s="7" t="str">
        <f aca="false" t="array" ref="H1828:H1828">INDEX(Def_Instancias_Equipamentos!$E$2:$E$4986, MATCH(K1828, Def_Instancias_Equipamentos!$D$2:$D$4986, 0), 1)</f>
        <v>IA-06RaBPM</v>
      </c>
      <c r="I1828" s="8" t="str">
        <f aca="false" t="array" ref="I1828:I1828">INDEX(Def_Instancias_Equipamentos!$E$2:$E$4986, MATCH(L1828, Def_Instancias_Equipamentos!$D$2:$D$4986, 0), 1)</f>
        <v>IA-06RaBPM</v>
      </c>
      <c r="J1828" s="8" t="str">
        <f aca="false">IF(H1828=I1828, "INTERNO", "EXTERNO")</f>
        <v>INTERNO</v>
      </c>
      <c r="K1828" s="9" t="str">
        <f aca="false">Def_Instancias_Equipamentos!$D$676</f>
        <v>SI-06C4:DI-BPMRFFE</v>
      </c>
      <c r="L1828" s="4" t="str">
        <f aca="false">Def_Instancias_Equipamentos!$D$1278</f>
        <v>SI-06C4:DI-FMCFastADC</v>
      </c>
      <c r="M1828" s="10" t="s">
        <v>175</v>
      </c>
      <c r="N1828" s="11" t="s">
        <v>176</v>
      </c>
      <c r="O1828" s="9" t="str">
        <f aca="false">Def_Sistemas_Conectores_Cabos!$B$7</f>
        <v>SMA 50-ohm</v>
      </c>
      <c r="P1828" s="4" t="str">
        <f aca="false">Def_Sistemas_Conectores_Cabos!$B$26</f>
        <v>MMCX 50-ohm</v>
      </c>
      <c r="Q1828" s="8" t="str">
        <f aca="false">K1828&amp;"/"&amp;M1828&amp;CHAR(10)&amp;L1828&amp;"/"&amp;N1828</f>
        <v>SI-06C4:DI-BPMRFFE/SW_IN
SI-06C4:DI-FMCFastADC/TRIG</v>
      </c>
      <c r="R1828" s="18" t="n">
        <v>2</v>
      </c>
      <c r="S1828" s="18" t="n">
        <v>2</v>
      </c>
      <c r="T1828" s="15" t="str">
        <f aca="false">Def_Sistemas_Conectores_Cabos!$C$9</f>
        <v>RG316</v>
      </c>
      <c r="U1828" s="11" t="s">
        <v>169</v>
      </c>
      <c r="V1828" s="13"/>
    </row>
    <row r="1829" customFormat="false" ht="15.75" hidden="true" customHeight="true" outlineLevel="0" collapsed="false">
      <c r="A1829" s="4" t="str">
        <f aca="false">Def_Sistemas_Conectores_Cabos!$A$22</f>
        <v>BPM de elétrons</v>
      </c>
      <c r="B1829" s="5" t="str">
        <f aca="false">Datas_Entregas!$A$3</f>
        <v>BTS/Anel</v>
      </c>
      <c r="C1829" s="6" t="n">
        <f aca="false" t="array" ref="C1829:C1829">INDEX(Datas_Entregas!$B$2:$B$100, MATCH(B1829, Datas_Entregas!$A$2:$A$100, 0), 1)</f>
        <v>43296</v>
      </c>
      <c r="D1829" s="5" t="str">
        <f aca="false">Def_Status_Montagem!$A$4</f>
        <v>Comprado / Esperando entrega</v>
      </c>
      <c r="E1829" s="4" t="str">
        <f aca="false">Def_Status_Montagem!$B$4</f>
        <v>Contratada (inclui etiqueta)</v>
      </c>
      <c r="F1829" s="7"/>
      <c r="G1829" s="8"/>
      <c r="H1829" s="7" t="str">
        <f aca="false" t="array" ref="H1829:H1829">INDEX(Def_Instancias_Equipamentos!$E$2:$E$4986, MATCH(K1829, Def_Instancias_Equipamentos!$D$2:$D$4986, 0), 1)</f>
        <v>IA-06RaBPM</v>
      </c>
      <c r="I1829" s="8" t="str">
        <f aca="false" t="array" ref="I1829:I1829">INDEX(Def_Instancias_Equipamentos!$E$2:$E$4986, MATCH(L1829, Def_Instancias_Equipamentos!$D$2:$D$4986, 0), 1)</f>
        <v>IA-06RaBPM</v>
      </c>
      <c r="J1829" s="8" t="str">
        <f aca="false">IF(H1829=I1829, "INTERNO", "EXTERNO")</f>
        <v>INTERNO</v>
      </c>
      <c r="K1829" s="9" t="str">
        <f aca="false">Def_Instancias_Equipamentos!$D$677</f>
        <v>SI-06M1:DI-BPMRFFE</v>
      </c>
      <c r="L1829" s="4" t="str">
        <f aca="false">Def_Instancias_Equipamentos!$D$1279</f>
        <v>SI-06M1:DI-FMCFastADC</v>
      </c>
      <c r="M1829" s="10" t="s">
        <v>168</v>
      </c>
      <c r="N1829" s="11" t="s">
        <v>143</v>
      </c>
      <c r="O1829" s="9" t="str">
        <f aca="false">Def_Sistemas_Conectores_Cabos!$B$7</f>
        <v>SMA 50-ohm</v>
      </c>
      <c r="P1829" s="4" t="str">
        <f aca="false">Def_Sistemas_Conectores_Cabos!$B$7</f>
        <v>SMA 50-ohm</v>
      </c>
      <c r="Q1829" s="8" t="str">
        <f aca="false">K1829&amp;"/"&amp;M1829&amp;CHAR(10)&amp;L1829&amp;"/"&amp;N1829</f>
        <v>SI-06M1:DI-BPMRFFE/TO_OUT
SI-06M1:DI-FMCFastADC/IN1</v>
      </c>
      <c r="R1829" s="18" t="n">
        <v>2</v>
      </c>
      <c r="S1829" s="18" t="n">
        <v>2</v>
      </c>
      <c r="T1829" s="15" t="str">
        <f aca="false">Def_Sistemas_Conectores_Cabos!$C$9</f>
        <v>RG316</v>
      </c>
      <c r="U1829" s="11" t="s">
        <v>169</v>
      </c>
      <c r="V1829" s="13"/>
    </row>
    <row r="1830" customFormat="false" ht="15.75" hidden="true" customHeight="true" outlineLevel="0" collapsed="false">
      <c r="A1830" s="4" t="str">
        <f aca="false">Def_Sistemas_Conectores_Cabos!$A$22</f>
        <v>BPM de elétrons</v>
      </c>
      <c r="B1830" s="5" t="str">
        <f aca="false">Datas_Entregas!$A$3</f>
        <v>BTS/Anel</v>
      </c>
      <c r="C1830" s="6" t="n">
        <f aca="false" t="array" ref="C1830:C1830">INDEX(Datas_Entregas!$B$2:$B$100, MATCH(B1830, Datas_Entregas!$A$2:$A$100, 0), 1)</f>
        <v>43296</v>
      </c>
      <c r="D1830" s="5" t="str">
        <f aca="false">Def_Status_Montagem!$A$4</f>
        <v>Comprado / Esperando entrega</v>
      </c>
      <c r="E1830" s="4" t="str">
        <f aca="false">Def_Status_Montagem!$B$4</f>
        <v>Contratada (inclui etiqueta)</v>
      </c>
      <c r="F1830" s="7"/>
      <c r="G1830" s="8"/>
      <c r="H1830" s="7" t="str">
        <f aca="false" t="array" ref="H1830:H1830">INDEX(Def_Instancias_Equipamentos!$E$2:$E$4986, MATCH(K1830, Def_Instancias_Equipamentos!$D$2:$D$4986, 0), 1)</f>
        <v>IA-06RaBPM</v>
      </c>
      <c r="I1830" s="8" t="str">
        <f aca="false" t="array" ref="I1830:I1830">INDEX(Def_Instancias_Equipamentos!$E$2:$E$4986, MATCH(L1830, Def_Instancias_Equipamentos!$D$2:$D$4986, 0), 1)</f>
        <v>IA-06RaBPM</v>
      </c>
      <c r="J1830" s="8" t="str">
        <f aca="false">IF(H1830=I1830, "INTERNO", "EXTERNO")</f>
        <v>INTERNO</v>
      </c>
      <c r="K1830" s="9" t="str">
        <f aca="false">Def_Instancias_Equipamentos!$D$677</f>
        <v>SI-06M1:DI-BPMRFFE</v>
      </c>
      <c r="L1830" s="4" t="str">
        <f aca="false">Def_Instancias_Equipamentos!$D$1279</f>
        <v>SI-06M1:DI-FMCFastADC</v>
      </c>
      <c r="M1830" s="10" t="s">
        <v>170</v>
      </c>
      <c r="N1830" s="11" t="s">
        <v>145</v>
      </c>
      <c r="O1830" s="9" t="str">
        <f aca="false">Def_Sistemas_Conectores_Cabos!$B$7</f>
        <v>SMA 50-ohm</v>
      </c>
      <c r="P1830" s="4" t="str">
        <f aca="false">Def_Sistemas_Conectores_Cabos!$B$7</f>
        <v>SMA 50-ohm</v>
      </c>
      <c r="Q1830" s="8" t="str">
        <f aca="false">K1830&amp;"/"&amp;M1830&amp;CHAR(10)&amp;L1830&amp;"/"&amp;N1830</f>
        <v>SI-06M1:DI-BPMRFFE/BI_OUT
SI-06M1:DI-FMCFastADC/IN2</v>
      </c>
      <c r="R1830" s="18" t="n">
        <v>2</v>
      </c>
      <c r="S1830" s="18" t="n">
        <v>2</v>
      </c>
      <c r="T1830" s="15" t="str">
        <f aca="false">Def_Sistemas_Conectores_Cabos!$C$9</f>
        <v>RG316</v>
      </c>
      <c r="U1830" s="11" t="s">
        <v>169</v>
      </c>
      <c r="V1830" s="13"/>
    </row>
    <row r="1831" customFormat="false" ht="15.75" hidden="true" customHeight="true" outlineLevel="0" collapsed="false">
      <c r="A1831" s="4" t="str">
        <f aca="false">Def_Sistemas_Conectores_Cabos!$A$22</f>
        <v>BPM de elétrons</v>
      </c>
      <c r="B1831" s="5" t="str">
        <f aca="false">Datas_Entregas!$A$3</f>
        <v>BTS/Anel</v>
      </c>
      <c r="C1831" s="6" t="n">
        <f aca="false" t="array" ref="C1831:C1831">INDEX(Datas_Entregas!$B$2:$B$100, MATCH(B1831, Datas_Entregas!$A$2:$A$100, 0), 1)</f>
        <v>43296</v>
      </c>
      <c r="D1831" s="5" t="str">
        <f aca="false">Def_Status_Montagem!$A$4</f>
        <v>Comprado / Esperando entrega</v>
      </c>
      <c r="E1831" s="4" t="str">
        <f aca="false">Def_Status_Montagem!$B$4</f>
        <v>Contratada (inclui etiqueta)</v>
      </c>
      <c r="F1831" s="7"/>
      <c r="G1831" s="8"/>
      <c r="H1831" s="7" t="str">
        <f aca="false" t="array" ref="H1831:H1831">INDEX(Def_Instancias_Equipamentos!$E$2:$E$4986, MATCH(K1831, Def_Instancias_Equipamentos!$D$2:$D$4986, 0), 1)</f>
        <v>IA-06RaBPM</v>
      </c>
      <c r="I1831" s="8" t="str">
        <f aca="false" t="array" ref="I1831:I1831">INDEX(Def_Instancias_Equipamentos!$E$2:$E$4986, MATCH(L1831, Def_Instancias_Equipamentos!$D$2:$D$4986, 0), 1)</f>
        <v>IA-06RaBPM</v>
      </c>
      <c r="J1831" s="8" t="str">
        <f aca="false">IF(H1831=I1831, "INTERNO", "EXTERNO")</f>
        <v>INTERNO</v>
      </c>
      <c r="K1831" s="9" t="str">
        <f aca="false">Def_Instancias_Equipamentos!$D$677</f>
        <v>SI-06M1:DI-BPMRFFE</v>
      </c>
      <c r="L1831" s="4" t="str">
        <f aca="false">Def_Instancias_Equipamentos!$D$1279</f>
        <v>SI-06M1:DI-FMCFastADC</v>
      </c>
      <c r="M1831" s="10" t="s">
        <v>171</v>
      </c>
      <c r="N1831" s="11" t="s">
        <v>172</v>
      </c>
      <c r="O1831" s="9" t="str">
        <f aca="false">Def_Sistemas_Conectores_Cabos!$B$7</f>
        <v>SMA 50-ohm</v>
      </c>
      <c r="P1831" s="4" t="str">
        <f aca="false">Def_Sistemas_Conectores_Cabos!$B$7</f>
        <v>SMA 50-ohm</v>
      </c>
      <c r="Q1831" s="8" t="str">
        <f aca="false">K1831&amp;"/"&amp;M1831&amp;CHAR(10)&amp;L1831&amp;"/"&amp;N1831</f>
        <v>SI-06M1:DI-BPMRFFE/TI_OUT
SI-06M1:DI-FMCFastADC/IN3</v>
      </c>
      <c r="R1831" s="18" t="n">
        <v>2</v>
      </c>
      <c r="S1831" s="18" t="n">
        <v>2</v>
      </c>
      <c r="T1831" s="15" t="str">
        <f aca="false">Def_Sistemas_Conectores_Cabos!$C$9</f>
        <v>RG316</v>
      </c>
      <c r="U1831" s="11" t="s">
        <v>169</v>
      </c>
      <c r="V1831" s="13"/>
    </row>
    <row r="1832" customFormat="false" ht="15.75" hidden="true" customHeight="true" outlineLevel="0" collapsed="false">
      <c r="A1832" s="4" t="str">
        <f aca="false">Def_Sistemas_Conectores_Cabos!$A$22</f>
        <v>BPM de elétrons</v>
      </c>
      <c r="B1832" s="5" t="str">
        <f aca="false">Datas_Entregas!$A$3</f>
        <v>BTS/Anel</v>
      </c>
      <c r="C1832" s="6" t="n">
        <f aca="false" t="array" ref="C1832:C1832">INDEX(Datas_Entregas!$B$2:$B$100, MATCH(B1832, Datas_Entregas!$A$2:$A$100, 0), 1)</f>
        <v>43296</v>
      </c>
      <c r="D1832" s="5" t="str">
        <f aca="false">Def_Status_Montagem!$A$4</f>
        <v>Comprado / Esperando entrega</v>
      </c>
      <c r="E1832" s="4" t="str">
        <f aca="false">Def_Status_Montagem!$B$4</f>
        <v>Contratada (inclui etiqueta)</v>
      </c>
      <c r="F1832" s="7"/>
      <c r="G1832" s="8"/>
      <c r="H1832" s="7" t="str">
        <f aca="false" t="array" ref="H1832:H1832">INDEX(Def_Instancias_Equipamentos!$E$2:$E$4986, MATCH(K1832, Def_Instancias_Equipamentos!$D$2:$D$4986, 0), 1)</f>
        <v>IA-06RaBPM</v>
      </c>
      <c r="I1832" s="8" t="str">
        <f aca="false" t="array" ref="I1832:I1832">INDEX(Def_Instancias_Equipamentos!$E$2:$E$4986, MATCH(L1832, Def_Instancias_Equipamentos!$D$2:$D$4986, 0), 1)</f>
        <v>IA-06RaBPM</v>
      </c>
      <c r="J1832" s="8" t="str">
        <f aca="false">IF(H1832=I1832, "INTERNO", "EXTERNO")</f>
        <v>INTERNO</v>
      </c>
      <c r="K1832" s="9" t="str">
        <f aca="false">Def_Instancias_Equipamentos!$D$677</f>
        <v>SI-06M1:DI-BPMRFFE</v>
      </c>
      <c r="L1832" s="4" t="str">
        <f aca="false">Def_Instancias_Equipamentos!$D$1279</f>
        <v>SI-06M1:DI-FMCFastADC</v>
      </c>
      <c r="M1832" s="10" t="s">
        <v>173</v>
      </c>
      <c r="N1832" s="11" t="s">
        <v>174</v>
      </c>
      <c r="O1832" s="9" t="str">
        <f aca="false">Def_Sistemas_Conectores_Cabos!$B$7</f>
        <v>SMA 50-ohm</v>
      </c>
      <c r="P1832" s="4" t="str">
        <f aca="false">Def_Sistemas_Conectores_Cabos!$B$7</f>
        <v>SMA 50-ohm</v>
      </c>
      <c r="Q1832" s="8" t="str">
        <f aca="false">K1832&amp;"/"&amp;M1832&amp;CHAR(10)&amp;L1832&amp;"/"&amp;N1832</f>
        <v>SI-06M1:DI-BPMRFFE/BO_OUT
SI-06M1:DI-FMCFastADC/IN4</v>
      </c>
      <c r="R1832" s="18" t="n">
        <v>2</v>
      </c>
      <c r="S1832" s="18" t="n">
        <v>2</v>
      </c>
      <c r="T1832" s="15" t="str">
        <f aca="false">Def_Sistemas_Conectores_Cabos!$C$9</f>
        <v>RG316</v>
      </c>
      <c r="U1832" s="11" t="s">
        <v>169</v>
      </c>
      <c r="V1832" s="13"/>
    </row>
    <row r="1833" customFormat="false" ht="15.75" hidden="true" customHeight="true" outlineLevel="0" collapsed="false">
      <c r="A1833" s="4" t="str">
        <f aca="false">Def_Sistemas_Conectores_Cabos!$A$22</f>
        <v>BPM de elétrons</v>
      </c>
      <c r="B1833" s="5" t="str">
        <f aca="false">Datas_Entregas!$A$3</f>
        <v>BTS/Anel</v>
      </c>
      <c r="C1833" s="6" t="n">
        <f aca="false" t="array" ref="C1833:C1833">INDEX(Datas_Entregas!$B$2:$B$100, MATCH(B1833, Datas_Entregas!$A$2:$A$100, 0), 1)</f>
        <v>43296</v>
      </c>
      <c r="D1833" s="5" t="str">
        <f aca="false">Def_Status_Montagem!$A$4</f>
        <v>Comprado / Esperando entrega</v>
      </c>
      <c r="E1833" s="4" t="str">
        <f aca="false">Def_Status_Montagem!$B$4</f>
        <v>Contratada (inclui etiqueta)</v>
      </c>
      <c r="F1833" s="7"/>
      <c r="G1833" s="8"/>
      <c r="H1833" s="7" t="str">
        <f aca="false" t="array" ref="H1833:H1833">INDEX(Def_Instancias_Equipamentos!$E$2:$E$4986, MATCH(K1833, Def_Instancias_Equipamentos!$D$2:$D$4986, 0), 1)</f>
        <v>IA-06RaBPM</v>
      </c>
      <c r="I1833" s="8" t="str">
        <f aca="false" t="array" ref="I1833:I1833">INDEX(Def_Instancias_Equipamentos!$E$2:$E$4986, MATCH(L1833, Def_Instancias_Equipamentos!$D$2:$D$4986, 0), 1)</f>
        <v>IA-06RaBPM</v>
      </c>
      <c r="J1833" s="8" t="str">
        <f aca="false">IF(H1833=I1833, "INTERNO", "EXTERNO")</f>
        <v>INTERNO</v>
      </c>
      <c r="K1833" s="9" t="str">
        <f aca="false">Def_Instancias_Equipamentos!$D$677</f>
        <v>SI-06M1:DI-BPMRFFE</v>
      </c>
      <c r="L1833" s="4" t="str">
        <f aca="false">Def_Instancias_Equipamentos!$D$1279</f>
        <v>SI-06M1:DI-FMCFastADC</v>
      </c>
      <c r="M1833" s="10" t="s">
        <v>175</v>
      </c>
      <c r="N1833" s="11" t="s">
        <v>176</v>
      </c>
      <c r="O1833" s="9" t="str">
        <f aca="false">Def_Sistemas_Conectores_Cabos!$B$7</f>
        <v>SMA 50-ohm</v>
      </c>
      <c r="P1833" s="4" t="str">
        <f aca="false">Def_Sistemas_Conectores_Cabos!$B$26</f>
        <v>MMCX 50-ohm</v>
      </c>
      <c r="Q1833" s="8" t="str">
        <f aca="false">K1833&amp;"/"&amp;M1833&amp;CHAR(10)&amp;L1833&amp;"/"&amp;N1833</f>
        <v>SI-06M1:DI-BPMRFFE/SW_IN
SI-06M1:DI-FMCFastADC/TRIG</v>
      </c>
      <c r="R1833" s="18" t="n">
        <v>2</v>
      </c>
      <c r="S1833" s="18" t="n">
        <v>2</v>
      </c>
      <c r="T1833" s="15" t="str">
        <f aca="false">Def_Sistemas_Conectores_Cabos!$C$9</f>
        <v>RG316</v>
      </c>
      <c r="U1833" s="11" t="s">
        <v>169</v>
      </c>
      <c r="V1833" s="13"/>
    </row>
    <row r="1834" customFormat="false" ht="15.75" hidden="true" customHeight="true" outlineLevel="0" collapsed="false">
      <c r="A1834" s="4" t="str">
        <f aca="false">Def_Sistemas_Conectores_Cabos!$A$22</f>
        <v>BPM de elétrons</v>
      </c>
      <c r="B1834" s="5" t="str">
        <f aca="false">Datas_Entregas!$A$3</f>
        <v>BTS/Anel</v>
      </c>
      <c r="C1834" s="6" t="n">
        <f aca="false" t="array" ref="C1834:C1834">INDEX(Datas_Entregas!$B$2:$B$100, MATCH(B1834, Datas_Entregas!$A$2:$A$100, 0), 1)</f>
        <v>43296</v>
      </c>
      <c r="D1834" s="5" t="str">
        <f aca="false">Def_Status_Montagem!$A$4</f>
        <v>Comprado / Esperando entrega</v>
      </c>
      <c r="E1834" s="4" t="str">
        <f aca="false">Def_Status_Montagem!$B$4</f>
        <v>Contratada (inclui etiqueta)</v>
      </c>
      <c r="F1834" s="7"/>
      <c r="G1834" s="8"/>
      <c r="H1834" s="7" t="str">
        <f aca="false" t="array" ref="H1834:H1834">INDEX(Def_Instancias_Equipamentos!$E$2:$E$4986, MATCH(K1834, Def_Instancias_Equipamentos!$D$2:$D$4986, 0), 1)</f>
        <v>IA-06RaBPM</v>
      </c>
      <c r="I1834" s="8" t="str">
        <f aca="false" t="array" ref="I1834:I1834">INDEX(Def_Instancias_Equipamentos!$E$2:$E$4986, MATCH(L1834, Def_Instancias_Equipamentos!$D$2:$D$4986, 0), 1)</f>
        <v>IA-06RaBPM</v>
      </c>
      <c r="J1834" s="8" t="str">
        <f aca="false">IF(H1834=I1834, "INTERNO", "EXTERNO")</f>
        <v>INTERNO</v>
      </c>
      <c r="K1834" s="9" t="str">
        <f aca="false">Def_Instancias_Equipamentos!$D$678</f>
        <v>SI-06M2:DI-BPMRFFE</v>
      </c>
      <c r="L1834" s="4" t="str">
        <f aca="false">Def_Instancias_Equipamentos!$D$1280</f>
        <v>SI-06M2:DI-FMCFastADC</v>
      </c>
      <c r="M1834" s="10" t="s">
        <v>168</v>
      </c>
      <c r="N1834" s="11" t="s">
        <v>143</v>
      </c>
      <c r="O1834" s="9" t="str">
        <f aca="false">Def_Sistemas_Conectores_Cabos!$B$7</f>
        <v>SMA 50-ohm</v>
      </c>
      <c r="P1834" s="4" t="str">
        <f aca="false">Def_Sistemas_Conectores_Cabos!$B$7</f>
        <v>SMA 50-ohm</v>
      </c>
      <c r="Q1834" s="8" t="str">
        <f aca="false">K1834&amp;"/"&amp;M1834&amp;CHAR(10)&amp;L1834&amp;"/"&amp;N1834</f>
        <v>SI-06M2:DI-BPMRFFE/TO_OUT
SI-06M2:DI-FMCFastADC/IN1</v>
      </c>
      <c r="R1834" s="18" t="n">
        <v>2</v>
      </c>
      <c r="S1834" s="18" t="n">
        <v>2</v>
      </c>
      <c r="T1834" s="15" t="str">
        <f aca="false">Def_Sistemas_Conectores_Cabos!$C$9</f>
        <v>RG316</v>
      </c>
      <c r="U1834" s="11" t="s">
        <v>169</v>
      </c>
      <c r="V1834" s="13"/>
    </row>
    <row r="1835" customFormat="false" ht="15.75" hidden="true" customHeight="true" outlineLevel="0" collapsed="false">
      <c r="A1835" s="4" t="str">
        <f aca="false">Def_Sistemas_Conectores_Cabos!$A$22</f>
        <v>BPM de elétrons</v>
      </c>
      <c r="B1835" s="5" t="str">
        <f aca="false">Datas_Entregas!$A$3</f>
        <v>BTS/Anel</v>
      </c>
      <c r="C1835" s="6" t="n">
        <f aca="false" t="array" ref="C1835:C1835">INDEX(Datas_Entregas!$B$2:$B$100, MATCH(B1835, Datas_Entregas!$A$2:$A$100, 0), 1)</f>
        <v>43296</v>
      </c>
      <c r="D1835" s="5" t="str">
        <f aca="false">Def_Status_Montagem!$A$4</f>
        <v>Comprado / Esperando entrega</v>
      </c>
      <c r="E1835" s="4" t="str">
        <f aca="false">Def_Status_Montagem!$B$4</f>
        <v>Contratada (inclui etiqueta)</v>
      </c>
      <c r="F1835" s="7"/>
      <c r="G1835" s="8"/>
      <c r="H1835" s="7" t="str">
        <f aca="false" t="array" ref="H1835:H1835">INDEX(Def_Instancias_Equipamentos!$E$2:$E$4986, MATCH(K1835, Def_Instancias_Equipamentos!$D$2:$D$4986, 0), 1)</f>
        <v>IA-06RaBPM</v>
      </c>
      <c r="I1835" s="8" t="str">
        <f aca="false" t="array" ref="I1835:I1835">INDEX(Def_Instancias_Equipamentos!$E$2:$E$4986, MATCH(L1835, Def_Instancias_Equipamentos!$D$2:$D$4986, 0), 1)</f>
        <v>IA-06RaBPM</v>
      </c>
      <c r="J1835" s="8" t="str">
        <f aca="false">IF(H1835=I1835, "INTERNO", "EXTERNO")</f>
        <v>INTERNO</v>
      </c>
      <c r="K1835" s="9" t="str">
        <f aca="false">Def_Instancias_Equipamentos!$D$678</f>
        <v>SI-06M2:DI-BPMRFFE</v>
      </c>
      <c r="L1835" s="4" t="str">
        <f aca="false">Def_Instancias_Equipamentos!$D$1280</f>
        <v>SI-06M2:DI-FMCFastADC</v>
      </c>
      <c r="M1835" s="10" t="s">
        <v>170</v>
      </c>
      <c r="N1835" s="11" t="s">
        <v>145</v>
      </c>
      <c r="O1835" s="9" t="str">
        <f aca="false">Def_Sistemas_Conectores_Cabos!$B$7</f>
        <v>SMA 50-ohm</v>
      </c>
      <c r="P1835" s="4" t="str">
        <f aca="false">Def_Sistemas_Conectores_Cabos!$B$7</f>
        <v>SMA 50-ohm</v>
      </c>
      <c r="Q1835" s="8" t="str">
        <f aca="false">K1835&amp;"/"&amp;M1835&amp;CHAR(10)&amp;L1835&amp;"/"&amp;N1835</f>
        <v>SI-06M2:DI-BPMRFFE/BI_OUT
SI-06M2:DI-FMCFastADC/IN2</v>
      </c>
      <c r="R1835" s="18" t="n">
        <v>2</v>
      </c>
      <c r="S1835" s="18" t="n">
        <v>2</v>
      </c>
      <c r="T1835" s="15" t="str">
        <f aca="false">Def_Sistemas_Conectores_Cabos!$C$9</f>
        <v>RG316</v>
      </c>
      <c r="U1835" s="11" t="s">
        <v>169</v>
      </c>
      <c r="V1835" s="13"/>
    </row>
    <row r="1836" customFormat="false" ht="15.75" hidden="true" customHeight="true" outlineLevel="0" collapsed="false">
      <c r="A1836" s="4" t="str">
        <f aca="false">Def_Sistemas_Conectores_Cabos!$A$22</f>
        <v>BPM de elétrons</v>
      </c>
      <c r="B1836" s="5" t="str">
        <f aca="false">Datas_Entregas!$A$3</f>
        <v>BTS/Anel</v>
      </c>
      <c r="C1836" s="6" t="n">
        <f aca="false" t="array" ref="C1836:C1836">INDEX(Datas_Entregas!$B$2:$B$100, MATCH(B1836, Datas_Entregas!$A$2:$A$100, 0), 1)</f>
        <v>43296</v>
      </c>
      <c r="D1836" s="5" t="str">
        <f aca="false">Def_Status_Montagem!$A$4</f>
        <v>Comprado / Esperando entrega</v>
      </c>
      <c r="E1836" s="4" t="str">
        <f aca="false">Def_Status_Montagem!$B$4</f>
        <v>Contratada (inclui etiqueta)</v>
      </c>
      <c r="F1836" s="7"/>
      <c r="G1836" s="8"/>
      <c r="H1836" s="7" t="str">
        <f aca="false" t="array" ref="H1836:H1836">INDEX(Def_Instancias_Equipamentos!$E$2:$E$4986, MATCH(K1836, Def_Instancias_Equipamentos!$D$2:$D$4986, 0), 1)</f>
        <v>IA-06RaBPM</v>
      </c>
      <c r="I1836" s="8" t="str">
        <f aca="false" t="array" ref="I1836:I1836">INDEX(Def_Instancias_Equipamentos!$E$2:$E$4986, MATCH(L1836, Def_Instancias_Equipamentos!$D$2:$D$4986, 0), 1)</f>
        <v>IA-06RaBPM</v>
      </c>
      <c r="J1836" s="8" t="str">
        <f aca="false">IF(H1836=I1836, "INTERNO", "EXTERNO")</f>
        <v>INTERNO</v>
      </c>
      <c r="K1836" s="9" t="str">
        <f aca="false">Def_Instancias_Equipamentos!$D$678</f>
        <v>SI-06M2:DI-BPMRFFE</v>
      </c>
      <c r="L1836" s="4" t="str">
        <f aca="false">Def_Instancias_Equipamentos!$D$1280</f>
        <v>SI-06M2:DI-FMCFastADC</v>
      </c>
      <c r="M1836" s="10" t="s">
        <v>171</v>
      </c>
      <c r="N1836" s="11" t="s">
        <v>172</v>
      </c>
      <c r="O1836" s="9" t="str">
        <f aca="false">Def_Sistemas_Conectores_Cabos!$B$7</f>
        <v>SMA 50-ohm</v>
      </c>
      <c r="P1836" s="4" t="str">
        <f aca="false">Def_Sistemas_Conectores_Cabos!$B$7</f>
        <v>SMA 50-ohm</v>
      </c>
      <c r="Q1836" s="8" t="str">
        <f aca="false">K1836&amp;"/"&amp;M1836&amp;CHAR(10)&amp;L1836&amp;"/"&amp;N1836</f>
        <v>SI-06M2:DI-BPMRFFE/TI_OUT
SI-06M2:DI-FMCFastADC/IN3</v>
      </c>
      <c r="R1836" s="18" t="n">
        <v>2</v>
      </c>
      <c r="S1836" s="18" t="n">
        <v>2</v>
      </c>
      <c r="T1836" s="15" t="str">
        <f aca="false">Def_Sistemas_Conectores_Cabos!$C$9</f>
        <v>RG316</v>
      </c>
      <c r="U1836" s="11" t="s">
        <v>169</v>
      </c>
      <c r="V1836" s="13"/>
    </row>
    <row r="1837" customFormat="false" ht="15.75" hidden="true" customHeight="true" outlineLevel="0" collapsed="false">
      <c r="A1837" s="4" t="str">
        <f aca="false">Def_Sistemas_Conectores_Cabos!$A$22</f>
        <v>BPM de elétrons</v>
      </c>
      <c r="B1837" s="5" t="str">
        <f aca="false">Datas_Entregas!$A$3</f>
        <v>BTS/Anel</v>
      </c>
      <c r="C1837" s="6" t="n">
        <f aca="false" t="array" ref="C1837:C1837">INDEX(Datas_Entregas!$B$2:$B$100, MATCH(B1837, Datas_Entregas!$A$2:$A$100, 0), 1)</f>
        <v>43296</v>
      </c>
      <c r="D1837" s="5" t="str">
        <f aca="false">Def_Status_Montagem!$A$4</f>
        <v>Comprado / Esperando entrega</v>
      </c>
      <c r="E1837" s="4" t="str">
        <f aca="false">Def_Status_Montagem!$B$4</f>
        <v>Contratada (inclui etiqueta)</v>
      </c>
      <c r="F1837" s="7"/>
      <c r="G1837" s="8"/>
      <c r="H1837" s="7" t="str">
        <f aca="false" t="array" ref="H1837:H1837">INDEX(Def_Instancias_Equipamentos!$E$2:$E$4986, MATCH(K1837, Def_Instancias_Equipamentos!$D$2:$D$4986, 0), 1)</f>
        <v>IA-06RaBPM</v>
      </c>
      <c r="I1837" s="8" t="str">
        <f aca="false" t="array" ref="I1837:I1837">INDEX(Def_Instancias_Equipamentos!$E$2:$E$4986, MATCH(L1837, Def_Instancias_Equipamentos!$D$2:$D$4986, 0), 1)</f>
        <v>IA-06RaBPM</v>
      </c>
      <c r="J1837" s="8" t="str">
        <f aca="false">IF(H1837=I1837, "INTERNO", "EXTERNO")</f>
        <v>INTERNO</v>
      </c>
      <c r="K1837" s="9" t="str">
        <f aca="false">Def_Instancias_Equipamentos!$D$678</f>
        <v>SI-06M2:DI-BPMRFFE</v>
      </c>
      <c r="L1837" s="4" t="str">
        <f aca="false">Def_Instancias_Equipamentos!$D$1280</f>
        <v>SI-06M2:DI-FMCFastADC</v>
      </c>
      <c r="M1837" s="10" t="s">
        <v>173</v>
      </c>
      <c r="N1837" s="11" t="s">
        <v>174</v>
      </c>
      <c r="O1837" s="9" t="str">
        <f aca="false">Def_Sistemas_Conectores_Cabos!$B$7</f>
        <v>SMA 50-ohm</v>
      </c>
      <c r="P1837" s="4" t="str">
        <f aca="false">Def_Sistemas_Conectores_Cabos!$B$7</f>
        <v>SMA 50-ohm</v>
      </c>
      <c r="Q1837" s="8" t="str">
        <f aca="false">K1837&amp;"/"&amp;M1837&amp;CHAR(10)&amp;L1837&amp;"/"&amp;N1837</f>
        <v>SI-06M2:DI-BPMRFFE/BO_OUT
SI-06M2:DI-FMCFastADC/IN4</v>
      </c>
      <c r="R1837" s="18" t="n">
        <v>2</v>
      </c>
      <c r="S1837" s="18" t="n">
        <v>2</v>
      </c>
      <c r="T1837" s="15" t="str">
        <f aca="false">Def_Sistemas_Conectores_Cabos!$C$9</f>
        <v>RG316</v>
      </c>
      <c r="U1837" s="11" t="s">
        <v>169</v>
      </c>
      <c r="V1837" s="13"/>
    </row>
    <row r="1838" customFormat="false" ht="15.75" hidden="true" customHeight="true" outlineLevel="0" collapsed="false">
      <c r="A1838" s="4" t="str">
        <f aca="false">Def_Sistemas_Conectores_Cabos!$A$22</f>
        <v>BPM de elétrons</v>
      </c>
      <c r="B1838" s="5" t="str">
        <f aca="false">Datas_Entregas!$A$3</f>
        <v>BTS/Anel</v>
      </c>
      <c r="C1838" s="6" t="n">
        <f aca="false" t="array" ref="C1838:C1838">INDEX(Datas_Entregas!$B$2:$B$100, MATCH(B1838, Datas_Entregas!$A$2:$A$100, 0), 1)</f>
        <v>43296</v>
      </c>
      <c r="D1838" s="5" t="str">
        <f aca="false">Def_Status_Montagem!$A$4</f>
        <v>Comprado / Esperando entrega</v>
      </c>
      <c r="E1838" s="4" t="str">
        <f aca="false">Def_Status_Montagem!$B$4</f>
        <v>Contratada (inclui etiqueta)</v>
      </c>
      <c r="F1838" s="7"/>
      <c r="G1838" s="8"/>
      <c r="H1838" s="7" t="str">
        <f aca="false" t="array" ref="H1838:H1838">INDEX(Def_Instancias_Equipamentos!$E$2:$E$4986, MATCH(K1838, Def_Instancias_Equipamentos!$D$2:$D$4986, 0), 1)</f>
        <v>IA-06RaBPM</v>
      </c>
      <c r="I1838" s="8" t="str">
        <f aca="false" t="array" ref="I1838:I1838">INDEX(Def_Instancias_Equipamentos!$E$2:$E$4986, MATCH(L1838, Def_Instancias_Equipamentos!$D$2:$D$4986, 0), 1)</f>
        <v>IA-06RaBPM</v>
      </c>
      <c r="J1838" s="8" t="str">
        <f aca="false">IF(H1838=I1838, "INTERNO", "EXTERNO")</f>
        <v>INTERNO</v>
      </c>
      <c r="K1838" s="9" t="str">
        <f aca="false">Def_Instancias_Equipamentos!$D$678</f>
        <v>SI-06M2:DI-BPMRFFE</v>
      </c>
      <c r="L1838" s="4" t="str">
        <f aca="false">Def_Instancias_Equipamentos!$D$1280</f>
        <v>SI-06M2:DI-FMCFastADC</v>
      </c>
      <c r="M1838" s="10" t="s">
        <v>175</v>
      </c>
      <c r="N1838" s="11" t="s">
        <v>176</v>
      </c>
      <c r="O1838" s="9" t="str">
        <f aca="false">Def_Sistemas_Conectores_Cabos!$B$7</f>
        <v>SMA 50-ohm</v>
      </c>
      <c r="P1838" s="4" t="str">
        <f aca="false">Def_Sistemas_Conectores_Cabos!$B$26</f>
        <v>MMCX 50-ohm</v>
      </c>
      <c r="Q1838" s="8" t="str">
        <f aca="false">K1838&amp;"/"&amp;M1838&amp;CHAR(10)&amp;L1838&amp;"/"&amp;N1838</f>
        <v>SI-06M2:DI-BPMRFFE/SW_IN
SI-06M2:DI-FMCFastADC/TRIG</v>
      </c>
      <c r="R1838" s="18" t="n">
        <v>2</v>
      </c>
      <c r="S1838" s="18" t="n">
        <v>2</v>
      </c>
      <c r="T1838" s="15" t="str">
        <f aca="false">Def_Sistemas_Conectores_Cabos!$C$9</f>
        <v>RG316</v>
      </c>
      <c r="U1838" s="11" t="s">
        <v>169</v>
      </c>
      <c r="V1838" s="13"/>
    </row>
    <row r="1839" customFormat="false" ht="15.75" hidden="true" customHeight="true" outlineLevel="0" collapsed="false">
      <c r="A1839" s="4" t="str">
        <f aca="false">Def_Sistemas_Conectores_Cabos!$A$22</f>
        <v>BPM de elétrons</v>
      </c>
      <c r="B1839" s="5" t="str">
        <f aca="false">Datas_Entregas!$A$3</f>
        <v>BTS/Anel</v>
      </c>
      <c r="C1839" s="6" t="n">
        <f aca="false" t="array" ref="C1839:C1839">INDEX(Datas_Entregas!$B$2:$B$100, MATCH(B1839, Datas_Entregas!$A$2:$A$100, 0), 1)</f>
        <v>43296</v>
      </c>
      <c r="D1839" s="5" t="str">
        <f aca="false">Def_Status_Montagem!$A$4</f>
        <v>Comprado / Esperando entrega</v>
      </c>
      <c r="E1839" s="4" t="str">
        <f aca="false">Def_Status_Montagem!$B$4</f>
        <v>Contratada (inclui etiqueta)</v>
      </c>
      <c r="F1839" s="7"/>
      <c r="G1839" s="8"/>
      <c r="H1839" s="7" t="str">
        <f aca="false" t="array" ref="H1839:H1839">INDEX(Def_Instancias_Equipamentos!$E$2:$E$4986, MATCH(K1839, Def_Instancias_Equipamentos!$D$2:$D$4986, 0), 1)</f>
        <v>IA-06RaBPM</v>
      </c>
      <c r="I1839" s="8" t="str">
        <f aca="false" t="array" ref="I1839:I1839">INDEX(Def_Instancias_Equipamentos!$E$2:$E$4986, MATCH(L1839, Def_Instancias_Equipamentos!$D$2:$D$4986, 0), 1)</f>
        <v>IA-06RaBPM</v>
      </c>
      <c r="J1839" s="8" t="str">
        <f aca="false">IF(H1839=I1839, "INTERNO", "EXTERNO")</f>
        <v>INTERNO</v>
      </c>
      <c r="K1839" s="9" t="str">
        <f aca="false">Def_Instancias_Equipamentos!$D$801</f>
        <v>SI-06SB:DI-BPMRFFE-1</v>
      </c>
      <c r="L1839" s="4" t="str">
        <f aca="false">Def_Instancias_Equipamentos!$D$1403</f>
        <v>SI-06SB:DI-FMCFastADC-1</v>
      </c>
      <c r="M1839" s="10" t="s">
        <v>168</v>
      </c>
      <c r="N1839" s="11" t="s">
        <v>143</v>
      </c>
      <c r="O1839" s="9" t="str">
        <f aca="false">Def_Sistemas_Conectores_Cabos!$B$7</f>
        <v>SMA 50-ohm</v>
      </c>
      <c r="P1839" s="4" t="str">
        <f aca="false">Def_Sistemas_Conectores_Cabos!$B$7</f>
        <v>SMA 50-ohm</v>
      </c>
      <c r="Q1839" s="8" t="str">
        <f aca="false">K1839&amp;"/"&amp;M1839&amp;CHAR(10)&amp;L1839&amp;"/"&amp;N1839</f>
        <v>SI-06SB:DI-BPMRFFE-1/TO_OUT
SI-06SB:DI-FMCFastADC-1/IN1</v>
      </c>
      <c r="R1839" s="18" t="n">
        <v>2</v>
      </c>
      <c r="S1839" s="18" t="n">
        <v>2</v>
      </c>
      <c r="T1839" s="15" t="str">
        <f aca="false">Def_Sistemas_Conectores_Cabos!$C$9</f>
        <v>RG316</v>
      </c>
      <c r="U1839" s="11" t="s">
        <v>169</v>
      </c>
      <c r="V1839" s="13"/>
    </row>
    <row r="1840" customFormat="false" ht="15.75" hidden="true" customHeight="true" outlineLevel="0" collapsed="false">
      <c r="A1840" s="4" t="str">
        <f aca="false">Def_Sistemas_Conectores_Cabos!$A$22</f>
        <v>BPM de elétrons</v>
      </c>
      <c r="B1840" s="5" t="str">
        <f aca="false">Datas_Entregas!$A$3</f>
        <v>BTS/Anel</v>
      </c>
      <c r="C1840" s="6" t="n">
        <f aca="false" t="array" ref="C1840:C1840">INDEX(Datas_Entregas!$B$2:$B$100, MATCH(B1840, Datas_Entregas!$A$2:$A$100, 0), 1)</f>
        <v>43296</v>
      </c>
      <c r="D1840" s="5" t="str">
        <f aca="false">Def_Status_Montagem!$A$4</f>
        <v>Comprado / Esperando entrega</v>
      </c>
      <c r="E1840" s="4" t="str">
        <f aca="false">Def_Status_Montagem!$B$4</f>
        <v>Contratada (inclui etiqueta)</v>
      </c>
      <c r="F1840" s="7"/>
      <c r="G1840" s="8"/>
      <c r="H1840" s="7" t="str">
        <f aca="false" t="array" ref="H1840:H1840">INDEX(Def_Instancias_Equipamentos!$E$2:$E$4986, MATCH(K1840, Def_Instancias_Equipamentos!$D$2:$D$4986, 0), 1)</f>
        <v>IA-06RaBPM</v>
      </c>
      <c r="I1840" s="8" t="str">
        <f aca="false" t="array" ref="I1840:I1840">INDEX(Def_Instancias_Equipamentos!$E$2:$E$4986, MATCH(L1840, Def_Instancias_Equipamentos!$D$2:$D$4986, 0), 1)</f>
        <v>IA-06RaBPM</v>
      </c>
      <c r="J1840" s="8" t="str">
        <f aca="false">IF(H1840=I1840, "INTERNO", "EXTERNO")</f>
        <v>INTERNO</v>
      </c>
      <c r="K1840" s="9" t="str">
        <f aca="false">Def_Instancias_Equipamentos!$D$801</f>
        <v>SI-06SB:DI-BPMRFFE-1</v>
      </c>
      <c r="L1840" s="4" t="str">
        <f aca="false">Def_Instancias_Equipamentos!$D$1403</f>
        <v>SI-06SB:DI-FMCFastADC-1</v>
      </c>
      <c r="M1840" s="10" t="s">
        <v>170</v>
      </c>
      <c r="N1840" s="11" t="s">
        <v>145</v>
      </c>
      <c r="O1840" s="9" t="str">
        <f aca="false">Def_Sistemas_Conectores_Cabos!$B$7</f>
        <v>SMA 50-ohm</v>
      </c>
      <c r="P1840" s="4" t="str">
        <f aca="false">Def_Sistemas_Conectores_Cabos!$B$7</f>
        <v>SMA 50-ohm</v>
      </c>
      <c r="Q1840" s="8" t="str">
        <f aca="false">K1840&amp;"/"&amp;M1840&amp;CHAR(10)&amp;L1840&amp;"/"&amp;N1840</f>
        <v>SI-06SB:DI-BPMRFFE-1/BI_OUT
SI-06SB:DI-FMCFastADC-1/IN2</v>
      </c>
      <c r="R1840" s="18" t="n">
        <v>2</v>
      </c>
      <c r="S1840" s="18" t="n">
        <v>2</v>
      </c>
      <c r="T1840" s="15" t="str">
        <f aca="false">Def_Sistemas_Conectores_Cabos!$C$9</f>
        <v>RG316</v>
      </c>
      <c r="U1840" s="11" t="s">
        <v>169</v>
      </c>
      <c r="V1840" s="13"/>
    </row>
    <row r="1841" customFormat="false" ht="15.75" hidden="true" customHeight="true" outlineLevel="0" collapsed="false">
      <c r="A1841" s="4" t="str">
        <f aca="false">Def_Sistemas_Conectores_Cabos!$A$22</f>
        <v>BPM de elétrons</v>
      </c>
      <c r="B1841" s="5" t="str">
        <f aca="false">Datas_Entregas!$A$3</f>
        <v>BTS/Anel</v>
      </c>
      <c r="C1841" s="6" t="n">
        <f aca="false" t="array" ref="C1841:C1841">INDEX(Datas_Entregas!$B$2:$B$100, MATCH(B1841, Datas_Entregas!$A$2:$A$100, 0), 1)</f>
        <v>43296</v>
      </c>
      <c r="D1841" s="5" t="str">
        <f aca="false">Def_Status_Montagem!$A$4</f>
        <v>Comprado / Esperando entrega</v>
      </c>
      <c r="E1841" s="4" t="str">
        <f aca="false">Def_Status_Montagem!$B$4</f>
        <v>Contratada (inclui etiqueta)</v>
      </c>
      <c r="F1841" s="7"/>
      <c r="G1841" s="8"/>
      <c r="H1841" s="7" t="str">
        <f aca="false" t="array" ref="H1841:H1841">INDEX(Def_Instancias_Equipamentos!$E$2:$E$4986, MATCH(K1841, Def_Instancias_Equipamentos!$D$2:$D$4986, 0), 1)</f>
        <v>IA-06RaBPM</v>
      </c>
      <c r="I1841" s="8" t="str">
        <f aca="false" t="array" ref="I1841:I1841">INDEX(Def_Instancias_Equipamentos!$E$2:$E$4986, MATCH(L1841, Def_Instancias_Equipamentos!$D$2:$D$4986, 0), 1)</f>
        <v>IA-06RaBPM</v>
      </c>
      <c r="J1841" s="8" t="str">
        <f aca="false">IF(H1841=I1841, "INTERNO", "EXTERNO")</f>
        <v>INTERNO</v>
      </c>
      <c r="K1841" s="9" t="str">
        <f aca="false">Def_Instancias_Equipamentos!$D$801</f>
        <v>SI-06SB:DI-BPMRFFE-1</v>
      </c>
      <c r="L1841" s="4" t="str">
        <f aca="false">Def_Instancias_Equipamentos!$D$1403</f>
        <v>SI-06SB:DI-FMCFastADC-1</v>
      </c>
      <c r="M1841" s="10" t="s">
        <v>171</v>
      </c>
      <c r="N1841" s="11" t="s">
        <v>172</v>
      </c>
      <c r="O1841" s="9" t="str">
        <f aca="false">Def_Sistemas_Conectores_Cabos!$B$7</f>
        <v>SMA 50-ohm</v>
      </c>
      <c r="P1841" s="4" t="str">
        <f aca="false">Def_Sistemas_Conectores_Cabos!$B$7</f>
        <v>SMA 50-ohm</v>
      </c>
      <c r="Q1841" s="8" t="str">
        <f aca="false">K1841&amp;"/"&amp;M1841&amp;CHAR(10)&amp;L1841&amp;"/"&amp;N1841</f>
        <v>SI-06SB:DI-BPMRFFE-1/TI_OUT
SI-06SB:DI-FMCFastADC-1/IN3</v>
      </c>
      <c r="R1841" s="18" t="n">
        <v>2</v>
      </c>
      <c r="S1841" s="18" t="n">
        <v>2</v>
      </c>
      <c r="T1841" s="15" t="str">
        <f aca="false">Def_Sistemas_Conectores_Cabos!$C$9</f>
        <v>RG316</v>
      </c>
      <c r="U1841" s="11" t="s">
        <v>169</v>
      </c>
      <c r="V1841" s="13"/>
    </row>
    <row r="1842" customFormat="false" ht="15.75" hidden="true" customHeight="true" outlineLevel="0" collapsed="false">
      <c r="A1842" s="4" t="str">
        <f aca="false">Def_Sistemas_Conectores_Cabos!$A$22</f>
        <v>BPM de elétrons</v>
      </c>
      <c r="B1842" s="5" t="str">
        <f aca="false">Datas_Entregas!$A$3</f>
        <v>BTS/Anel</v>
      </c>
      <c r="C1842" s="6" t="n">
        <f aca="false" t="array" ref="C1842:C1842">INDEX(Datas_Entregas!$B$2:$B$100, MATCH(B1842, Datas_Entregas!$A$2:$A$100, 0), 1)</f>
        <v>43296</v>
      </c>
      <c r="D1842" s="5" t="str">
        <f aca="false">Def_Status_Montagem!$A$4</f>
        <v>Comprado / Esperando entrega</v>
      </c>
      <c r="E1842" s="4" t="str">
        <f aca="false">Def_Status_Montagem!$B$4</f>
        <v>Contratada (inclui etiqueta)</v>
      </c>
      <c r="F1842" s="7"/>
      <c r="G1842" s="8"/>
      <c r="H1842" s="7" t="str">
        <f aca="false" t="array" ref="H1842:H1842">INDEX(Def_Instancias_Equipamentos!$E$2:$E$4986, MATCH(K1842, Def_Instancias_Equipamentos!$D$2:$D$4986, 0), 1)</f>
        <v>IA-06RaBPM</v>
      </c>
      <c r="I1842" s="8" t="str">
        <f aca="false" t="array" ref="I1842:I1842">INDEX(Def_Instancias_Equipamentos!$E$2:$E$4986, MATCH(L1842, Def_Instancias_Equipamentos!$D$2:$D$4986, 0), 1)</f>
        <v>IA-06RaBPM</v>
      </c>
      <c r="J1842" s="8" t="str">
        <f aca="false">IF(H1842=I1842, "INTERNO", "EXTERNO")</f>
        <v>INTERNO</v>
      </c>
      <c r="K1842" s="9" t="str">
        <f aca="false">Def_Instancias_Equipamentos!$D$801</f>
        <v>SI-06SB:DI-BPMRFFE-1</v>
      </c>
      <c r="L1842" s="4" t="str">
        <f aca="false">Def_Instancias_Equipamentos!$D$1403</f>
        <v>SI-06SB:DI-FMCFastADC-1</v>
      </c>
      <c r="M1842" s="10" t="s">
        <v>173</v>
      </c>
      <c r="N1842" s="11" t="s">
        <v>174</v>
      </c>
      <c r="O1842" s="9" t="str">
        <f aca="false">Def_Sistemas_Conectores_Cabos!$B$7</f>
        <v>SMA 50-ohm</v>
      </c>
      <c r="P1842" s="4" t="str">
        <f aca="false">Def_Sistemas_Conectores_Cabos!$B$7</f>
        <v>SMA 50-ohm</v>
      </c>
      <c r="Q1842" s="8" t="str">
        <f aca="false">K1842&amp;"/"&amp;M1842&amp;CHAR(10)&amp;L1842&amp;"/"&amp;N1842</f>
        <v>SI-06SB:DI-BPMRFFE-1/BO_OUT
SI-06SB:DI-FMCFastADC-1/IN4</v>
      </c>
      <c r="R1842" s="18" t="n">
        <v>2</v>
      </c>
      <c r="S1842" s="18" t="n">
        <v>2</v>
      </c>
      <c r="T1842" s="15" t="str">
        <f aca="false">Def_Sistemas_Conectores_Cabos!$C$9</f>
        <v>RG316</v>
      </c>
      <c r="U1842" s="11" t="s">
        <v>169</v>
      </c>
      <c r="V1842" s="13"/>
    </row>
    <row r="1843" customFormat="false" ht="15.75" hidden="true" customHeight="true" outlineLevel="0" collapsed="false">
      <c r="A1843" s="4" t="str">
        <f aca="false">Def_Sistemas_Conectores_Cabos!$A$22</f>
        <v>BPM de elétrons</v>
      </c>
      <c r="B1843" s="5" t="str">
        <f aca="false">Datas_Entregas!$A$3</f>
        <v>BTS/Anel</v>
      </c>
      <c r="C1843" s="6" t="n">
        <f aca="false" t="array" ref="C1843:C1843">INDEX(Datas_Entregas!$B$2:$B$100, MATCH(B1843, Datas_Entregas!$A$2:$A$100, 0), 1)</f>
        <v>43296</v>
      </c>
      <c r="D1843" s="5" t="str">
        <f aca="false">Def_Status_Montagem!$A$4</f>
        <v>Comprado / Esperando entrega</v>
      </c>
      <c r="E1843" s="4" t="str">
        <f aca="false">Def_Status_Montagem!$B$4</f>
        <v>Contratada (inclui etiqueta)</v>
      </c>
      <c r="F1843" s="7"/>
      <c r="G1843" s="8"/>
      <c r="H1843" s="7" t="str">
        <f aca="false" t="array" ref="H1843:H1843">INDEX(Def_Instancias_Equipamentos!$E$2:$E$4986, MATCH(K1843, Def_Instancias_Equipamentos!$D$2:$D$4986, 0), 1)</f>
        <v>IA-06RaBPM</v>
      </c>
      <c r="I1843" s="8" t="str">
        <f aca="false" t="array" ref="I1843:I1843">INDEX(Def_Instancias_Equipamentos!$E$2:$E$4986, MATCH(L1843, Def_Instancias_Equipamentos!$D$2:$D$4986, 0), 1)</f>
        <v>IA-06RaBPM</v>
      </c>
      <c r="J1843" s="8" t="str">
        <f aca="false">IF(H1843=I1843, "INTERNO", "EXTERNO")</f>
        <v>INTERNO</v>
      </c>
      <c r="K1843" s="9" t="str">
        <f aca="false">Def_Instancias_Equipamentos!$D$801</f>
        <v>SI-06SB:DI-BPMRFFE-1</v>
      </c>
      <c r="L1843" s="4" t="str">
        <f aca="false">Def_Instancias_Equipamentos!$D$1403</f>
        <v>SI-06SB:DI-FMCFastADC-1</v>
      </c>
      <c r="M1843" s="10" t="s">
        <v>175</v>
      </c>
      <c r="N1843" s="11" t="s">
        <v>176</v>
      </c>
      <c r="O1843" s="9" t="str">
        <f aca="false">Def_Sistemas_Conectores_Cabos!$B$7</f>
        <v>SMA 50-ohm</v>
      </c>
      <c r="P1843" s="4" t="str">
        <f aca="false">Def_Sistemas_Conectores_Cabos!$B$26</f>
        <v>MMCX 50-ohm</v>
      </c>
      <c r="Q1843" s="8" t="str">
        <f aca="false">K1843&amp;"/"&amp;M1843&amp;CHAR(10)&amp;L1843&amp;"/"&amp;N1843</f>
        <v>SI-06SB:DI-BPMRFFE-1/SW_IN
SI-06SB:DI-FMCFastADC-1/TRIG</v>
      </c>
      <c r="R1843" s="18" t="n">
        <v>2</v>
      </c>
      <c r="S1843" s="18" t="n">
        <v>2</v>
      </c>
      <c r="T1843" s="15" t="str">
        <f aca="false">Def_Sistemas_Conectores_Cabos!$C$9</f>
        <v>RG316</v>
      </c>
      <c r="U1843" s="11" t="s">
        <v>169</v>
      </c>
      <c r="V1843" s="13"/>
    </row>
    <row r="1844" customFormat="false" ht="15.75" hidden="true" customHeight="true" outlineLevel="0" collapsed="false">
      <c r="A1844" s="4" t="str">
        <f aca="false">Def_Sistemas_Conectores_Cabos!$A$22</f>
        <v>BPM de elétrons</v>
      </c>
      <c r="B1844" s="5" t="str">
        <f aca="false">Datas_Entregas!$A$3</f>
        <v>BTS/Anel</v>
      </c>
      <c r="C1844" s="6" t="n">
        <f aca="false" t="array" ref="C1844:C1844">INDEX(Datas_Entregas!$B$2:$B$100, MATCH(B1844, Datas_Entregas!$A$2:$A$100, 0), 1)</f>
        <v>43296</v>
      </c>
      <c r="D1844" s="5" t="str">
        <f aca="false">Def_Status_Montagem!$A$4</f>
        <v>Comprado / Esperando entrega</v>
      </c>
      <c r="E1844" s="4" t="str">
        <f aca="false">Def_Status_Montagem!$B$4</f>
        <v>Contratada (inclui etiqueta)</v>
      </c>
      <c r="F1844" s="7"/>
      <c r="G1844" s="8"/>
      <c r="H1844" s="7" t="str">
        <f aca="false" t="array" ref="H1844:H1844">INDEX(Def_Instancias_Equipamentos!$E$2:$E$4986, MATCH(K1844, Def_Instancias_Equipamentos!$D$2:$D$4986, 0), 1)</f>
        <v>IA-06RaBPM</v>
      </c>
      <c r="I1844" s="8" t="str">
        <f aca="false" t="array" ref="I1844:I1844">INDEX(Def_Instancias_Equipamentos!$E$2:$E$4986, MATCH(L1844, Def_Instancias_Equipamentos!$D$2:$D$4986, 0), 1)</f>
        <v>IA-06RaBPM</v>
      </c>
      <c r="J1844" s="8" t="str">
        <f aca="false">IF(H1844=I1844, "INTERNO", "EXTERNO")</f>
        <v>INTERNO</v>
      </c>
      <c r="K1844" s="9" t="str">
        <f aca="false">Def_Instancias_Equipamentos!$D$802</f>
        <v>SI-06SB:DI-BPMRFFE-2</v>
      </c>
      <c r="L1844" s="4" t="str">
        <f aca="false">Def_Instancias_Equipamentos!$D$1404</f>
        <v>SI-06SB:DI-FMCFastADC-2</v>
      </c>
      <c r="M1844" s="10" t="s">
        <v>168</v>
      </c>
      <c r="N1844" s="11" t="s">
        <v>143</v>
      </c>
      <c r="O1844" s="9" t="str">
        <f aca="false">Def_Sistemas_Conectores_Cabos!$B$7</f>
        <v>SMA 50-ohm</v>
      </c>
      <c r="P1844" s="4" t="str">
        <f aca="false">Def_Sistemas_Conectores_Cabos!$B$7</f>
        <v>SMA 50-ohm</v>
      </c>
      <c r="Q1844" s="8" t="str">
        <f aca="false">K1844&amp;"/"&amp;M1844&amp;CHAR(10)&amp;L1844&amp;"/"&amp;N1844</f>
        <v>SI-06SB:DI-BPMRFFE-2/TO_OUT
SI-06SB:DI-FMCFastADC-2/IN1</v>
      </c>
      <c r="R1844" s="18" t="n">
        <v>2</v>
      </c>
      <c r="S1844" s="18" t="n">
        <v>2</v>
      </c>
      <c r="T1844" s="15" t="str">
        <f aca="false">Def_Sistemas_Conectores_Cabos!$C$9</f>
        <v>RG316</v>
      </c>
      <c r="U1844" s="11" t="s">
        <v>169</v>
      </c>
      <c r="V1844" s="13"/>
    </row>
    <row r="1845" customFormat="false" ht="15.75" hidden="true" customHeight="true" outlineLevel="0" collapsed="false">
      <c r="A1845" s="4" t="str">
        <f aca="false">Def_Sistemas_Conectores_Cabos!$A$22</f>
        <v>BPM de elétrons</v>
      </c>
      <c r="B1845" s="5" t="str">
        <f aca="false">Datas_Entregas!$A$3</f>
        <v>BTS/Anel</v>
      </c>
      <c r="C1845" s="6" t="n">
        <f aca="false" t="array" ref="C1845:C1845">INDEX(Datas_Entregas!$B$2:$B$100, MATCH(B1845, Datas_Entregas!$A$2:$A$100, 0), 1)</f>
        <v>43296</v>
      </c>
      <c r="D1845" s="5" t="str">
        <f aca="false">Def_Status_Montagem!$A$4</f>
        <v>Comprado / Esperando entrega</v>
      </c>
      <c r="E1845" s="4" t="str">
        <f aca="false">Def_Status_Montagem!$B$4</f>
        <v>Contratada (inclui etiqueta)</v>
      </c>
      <c r="F1845" s="7"/>
      <c r="G1845" s="8"/>
      <c r="H1845" s="7" t="str">
        <f aca="false" t="array" ref="H1845:H1845">INDEX(Def_Instancias_Equipamentos!$E$2:$E$4986, MATCH(K1845, Def_Instancias_Equipamentos!$D$2:$D$4986, 0), 1)</f>
        <v>IA-06RaBPM</v>
      </c>
      <c r="I1845" s="8" t="str">
        <f aca="false" t="array" ref="I1845:I1845">INDEX(Def_Instancias_Equipamentos!$E$2:$E$4986, MATCH(L1845, Def_Instancias_Equipamentos!$D$2:$D$4986, 0), 1)</f>
        <v>IA-06RaBPM</v>
      </c>
      <c r="J1845" s="8" t="str">
        <f aca="false">IF(H1845=I1845, "INTERNO", "EXTERNO")</f>
        <v>INTERNO</v>
      </c>
      <c r="K1845" s="9" t="str">
        <f aca="false">Def_Instancias_Equipamentos!$D$802</f>
        <v>SI-06SB:DI-BPMRFFE-2</v>
      </c>
      <c r="L1845" s="4" t="str">
        <f aca="false">Def_Instancias_Equipamentos!$D$1404</f>
        <v>SI-06SB:DI-FMCFastADC-2</v>
      </c>
      <c r="M1845" s="10" t="s">
        <v>170</v>
      </c>
      <c r="N1845" s="11" t="s">
        <v>145</v>
      </c>
      <c r="O1845" s="9" t="str">
        <f aca="false">Def_Sistemas_Conectores_Cabos!$B$7</f>
        <v>SMA 50-ohm</v>
      </c>
      <c r="P1845" s="4" t="str">
        <f aca="false">Def_Sistemas_Conectores_Cabos!$B$7</f>
        <v>SMA 50-ohm</v>
      </c>
      <c r="Q1845" s="8" t="str">
        <f aca="false">K1845&amp;"/"&amp;M1845&amp;CHAR(10)&amp;L1845&amp;"/"&amp;N1845</f>
        <v>SI-06SB:DI-BPMRFFE-2/BI_OUT
SI-06SB:DI-FMCFastADC-2/IN2</v>
      </c>
      <c r="R1845" s="18" t="n">
        <v>2</v>
      </c>
      <c r="S1845" s="18" t="n">
        <v>2</v>
      </c>
      <c r="T1845" s="15" t="str">
        <f aca="false">Def_Sistemas_Conectores_Cabos!$C$9</f>
        <v>RG316</v>
      </c>
      <c r="U1845" s="11" t="s">
        <v>169</v>
      </c>
      <c r="V1845" s="13"/>
    </row>
    <row r="1846" customFormat="false" ht="15.75" hidden="true" customHeight="true" outlineLevel="0" collapsed="false">
      <c r="A1846" s="4" t="str">
        <f aca="false">Def_Sistemas_Conectores_Cabos!$A$22</f>
        <v>BPM de elétrons</v>
      </c>
      <c r="B1846" s="5" t="str">
        <f aca="false">Datas_Entregas!$A$3</f>
        <v>BTS/Anel</v>
      </c>
      <c r="C1846" s="6" t="n">
        <f aca="false" t="array" ref="C1846:C1846">INDEX(Datas_Entregas!$B$2:$B$100, MATCH(B1846, Datas_Entregas!$A$2:$A$100, 0), 1)</f>
        <v>43296</v>
      </c>
      <c r="D1846" s="5" t="str">
        <f aca="false">Def_Status_Montagem!$A$4</f>
        <v>Comprado / Esperando entrega</v>
      </c>
      <c r="E1846" s="4" t="str">
        <f aca="false">Def_Status_Montagem!$B$4</f>
        <v>Contratada (inclui etiqueta)</v>
      </c>
      <c r="F1846" s="7"/>
      <c r="G1846" s="8"/>
      <c r="H1846" s="7" t="str">
        <f aca="false" t="array" ref="H1846:H1846">INDEX(Def_Instancias_Equipamentos!$E$2:$E$4986, MATCH(K1846, Def_Instancias_Equipamentos!$D$2:$D$4986, 0), 1)</f>
        <v>IA-06RaBPM</v>
      </c>
      <c r="I1846" s="8" t="str">
        <f aca="false" t="array" ref="I1846:I1846">INDEX(Def_Instancias_Equipamentos!$E$2:$E$4986, MATCH(L1846, Def_Instancias_Equipamentos!$D$2:$D$4986, 0), 1)</f>
        <v>IA-06RaBPM</v>
      </c>
      <c r="J1846" s="8" t="str">
        <f aca="false">IF(H1846=I1846, "INTERNO", "EXTERNO")</f>
        <v>INTERNO</v>
      </c>
      <c r="K1846" s="9" t="str">
        <f aca="false">Def_Instancias_Equipamentos!$D$802</f>
        <v>SI-06SB:DI-BPMRFFE-2</v>
      </c>
      <c r="L1846" s="4" t="str">
        <f aca="false">Def_Instancias_Equipamentos!$D$1404</f>
        <v>SI-06SB:DI-FMCFastADC-2</v>
      </c>
      <c r="M1846" s="10" t="s">
        <v>171</v>
      </c>
      <c r="N1846" s="11" t="s">
        <v>172</v>
      </c>
      <c r="O1846" s="9" t="str">
        <f aca="false">Def_Sistemas_Conectores_Cabos!$B$7</f>
        <v>SMA 50-ohm</v>
      </c>
      <c r="P1846" s="4" t="str">
        <f aca="false">Def_Sistemas_Conectores_Cabos!$B$7</f>
        <v>SMA 50-ohm</v>
      </c>
      <c r="Q1846" s="8" t="str">
        <f aca="false">K1846&amp;"/"&amp;M1846&amp;CHAR(10)&amp;L1846&amp;"/"&amp;N1846</f>
        <v>SI-06SB:DI-BPMRFFE-2/TI_OUT
SI-06SB:DI-FMCFastADC-2/IN3</v>
      </c>
      <c r="R1846" s="18" t="n">
        <v>2</v>
      </c>
      <c r="S1846" s="18" t="n">
        <v>2</v>
      </c>
      <c r="T1846" s="15" t="str">
        <f aca="false">Def_Sistemas_Conectores_Cabos!$C$9</f>
        <v>RG316</v>
      </c>
      <c r="U1846" s="11" t="s">
        <v>169</v>
      </c>
      <c r="V1846" s="13"/>
    </row>
    <row r="1847" customFormat="false" ht="15.75" hidden="true" customHeight="true" outlineLevel="0" collapsed="false">
      <c r="A1847" s="4" t="str">
        <f aca="false">Def_Sistemas_Conectores_Cabos!$A$22</f>
        <v>BPM de elétrons</v>
      </c>
      <c r="B1847" s="5" t="str">
        <f aca="false">Datas_Entregas!$A$3</f>
        <v>BTS/Anel</v>
      </c>
      <c r="C1847" s="6" t="n">
        <f aca="false" t="array" ref="C1847:C1847">INDEX(Datas_Entregas!$B$2:$B$100, MATCH(B1847, Datas_Entregas!$A$2:$A$100, 0), 1)</f>
        <v>43296</v>
      </c>
      <c r="D1847" s="5" t="str">
        <f aca="false">Def_Status_Montagem!$A$4</f>
        <v>Comprado / Esperando entrega</v>
      </c>
      <c r="E1847" s="4" t="str">
        <f aca="false">Def_Status_Montagem!$B$4</f>
        <v>Contratada (inclui etiqueta)</v>
      </c>
      <c r="F1847" s="7"/>
      <c r="G1847" s="8"/>
      <c r="H1847" s="7" t="str">
        <f aca="false" t="array" ref="H1847:H1847">INDEX(Def_Instancias_Equipamentos!$E$2:$E$4986, MATCH(K1847, Def_Instancias_Equipamentos!$D$2:$D$4986, 0), 1)</f>
        <v>IA-06RaBPM</v>
      </c>
      <c r="I1847" s="8" t="str">
        <f aca="false" t="array" ref="I1847:I1847">INDEX(Def_Instancias_Equipamentos!$E$2:$E$4986, MATCH(L1847, Def_Instancias_Equipamentos!$D$2:$D$4986, 0), 1)</f>
        <v>IA-06RaBPM</v>
      </c>
      <c r="J1847" s="8" t="str">
        <f aca="false">IF(H1847=I1847, "INTERNO", "EXTERNO")</f>
        <v>INTERNO</v>
      </c>
      <c r="K1847" s="9" t="str">
        <f aca="false">Def_Instancias_Equipamentos!$D$802</f>
        <v>SI-06SB:DI-BPMRFFE-2</v>
      </c>
      <c r="L1847" s="4" t="str">
        <f aca="false">Def_Instancias_Equipamentos!$D$1404</f>
        <v>SI-06SB:DI-FMCFastADC-2</v>
      </c>
      <c r="M1847" s="10" t="s">
        <v>173</v>
      </c>
      <c r="N1847" s="11" t="s">
        <v>174</v>
      </c>
      <c r="O1847" s="9" t="str">
        <f aca="false">Def_Sistemas_Conectores_Cabos!$B$7</f>
        <v>SMA 50-ohm</v>
      </c>
      <c r="P1847" s="4" t="str">
        <f aca="false">Def_Sistemas_Conectores_Cabos!$B$7</f>
        <v>SMA 50-ohm</v>
      </c>
      <c r="Q1847" s="8" t="str">
        <f aca="false">K1847&amp;"/"&amp;M1847&amp;CHAR(10)&amp;L1847&amp;"/"&amp;N1847</f>
        <v>SI-06SB:DI-BPMRFFE-2/BO_OUT
SI-06SB:DI-FMCFastADC-2/IN4</v>
      </c>
      <c r="R1847" s="18" t="n">
        <v>2</v>
      </c>
      <c r="S1847" s="18" t="n">
        <v>2</v>
      </c>
      <c r="T1847" s="15" t="str">
        <f aca="false">Def_Sistemas_Conectores_Cabos!$C$9</f>
        <v>RG316</v>
      </c>
      <c r="U1847" s="11" t="s">
        <v>169</v>
      </c>
      <c r="V1847" s="13"/>
    </row>
    <row r="1848" customFormat="false" ht="15.75" hidden="true" customHeight="true" outlineLevel="0" collapsed="false">
      <c r="A1848" s="4" t="str">
        <f aca="false">Def_Sistemas_Conectores_Cabos!$A$22</f>
        <v>BPM de elétrons</v>
      </c>
      <c r="B1848" s="5" t="str">
        <f aca="false">Datas_Entregas!$A$3</f>
        <v>BTS/Anel</v>
      </c>
      <c r="C1848" s="6" t="n">
        <f aca="false" t="array" ref="C1848:C1848">INDEX(Datas_Entregas!$B$2:$B$100, MATCH(B1848, Datas_Entregas!$A$2:$A$100, 0), 1)</f>
        <v>43296</v>
      </c>
      <c r="D1848" s="5" t="str">
        <f aca="false">Def_Status_Montagem!$A$4</f>
        <v>Comprado / Esperando entrega</v>
      </c>
      <c r="E1848" s="4" t="str">
        <f aca="false">Def_Status_Montagem!$B$4</f>
        <v>Contratada (inclui etiqueta)</v>
      </c>
      <c r="F1848" s="7"/>
      <c r="G1848" s="8"/>
      <c r="H1848" s="7" t="str">
        <f aca="false" t="array" ref="H1848:H1848">INDEX(Def_Instancias_Equipamentos!$E$2:$E$4986, MATCH(K1848, Def_Instancias_Equipamentos!$D$2:$D$4986, 0), 1)</f>
        <v>IA-06RaBPM</v>
      </c>
      <c r="I1848" s="8" t="str">
        <f aca="false" t="array" ref="I1848:I1848">INDEX(Def_Instancias_Equipamentos!$E$2:$E$4986, MATCH(L1848, Def_Instancias_Equipamentos!$D$2:$D$4986, 0), 1)</f>
        <v>IA-06RaBPM</v>
      </c>
      <c r="J1848" s="8" t="str">
        <f aca="false">IF(H1848=I1848, "INTERNO", "EXTERNO")</f>
        <v>INTERNO</v>
      </c>
      <c r="K1848" s="9" t="str">
        <f aca="false">Def_Instancias_Equipamentos!$D$802</f>
        <v>SI-06SB:DI-BPMRFFE-2</v>
      </c>
      <c r="L1848" s="4" t="str">
        <f aca="false">Def_Instancias_Equipamentos!$D$1404</f>
        <v>SI-06SB:DI-FMCFastADC-2</v>
      </c>
      <c r="M1848" s="10" t="s">
        <v>175</v>
      </c>
      <c r="N1848" s="11" t="s">
        <v>176</v>
      </c>
      <c r="O1848" s="9" t="str">
        <f aca="false">Def_Sistemas_Conectores_Cabos!$B$7</f>
        <v>SMA 50-ohm</v>
      </c>
      <c r="P1848" s="4" t="str">
        <f aca="false">Def_Sistemas_Conectores_Cabos!$B$26</f>
        <v>MMCX 50-ohm</v>
      </c>
      <c r="Q1848" s="8" t="str">
        <f aca="false">K1848&amp;"/"&amp;M1848&amp;CHAR(10)&amp;L1848&amp;"/"&amp;N1848</f>
        <v>SI-06SB:DI-BPMRFFE-2/SW_IN
SI-06SB:DI-FMCFastADC-2/TRIG</v>
      </c>
      <c r="R1848" s="18" t="n">
        <v>2</v>
      </c>
      <c r="S1848" s="18" t="n">
        <v>2</v>
      </c>
      <c r="T1848" s="15" t="str">
        <f aca="false">Def_Sistemas_Conectores_Cabos!$C$9</f>
        <v>RG316</v>
      </c>
      <c r="U1848" s="11" t="s">
        <v>169</v>
      </c>
      <c r="V1848" s="13"/>
    </row>
    <row r="1849" customFormat="false" ht="15.75" hidden="true" customHeight="true" outlineLevel="0" collapsed="false">
      <c r="A1849" s="4" t="str">
        <f aca="false">Def_Sistemas_Conectores_Cabos!$A$22</f>
        <v>BPM de elétrons</v>
      </c>
      <c r="B1849" s="5" t="str">
        <f aca="false">Datas_Entregas!$A$3</f>
        <v>BTS/Anel</v>
      </c>
      <c r="C1849" s="6" t="n">
        <f aca="false" t="array" ref="C1849:C1849">INDEX(Datas_Entregas!$B$2:$B$100, MATCH(B1849, Datas_Entregas!$A$2:$A$100, 0), 1)</f>
        <v>43296</v>
      </c>
      <c r="D1849" s="5" t="str">
        <f aca="false">Def_Status_Montagem!$A$4</f>
        <v>Comprado / Esperando entrega</v>
      </c>
      <c r="E1849" s="4" t="str">
        <f aca="false">Def_Status_Montagem!$B$4</f>
        <v>Contratada (inclui etiqueta)</v>
      </c>
      <c r="F1849" s="7"/>
      <c r="G1849" s="8"/>
      <c r="H1849" s="7" t="str">
        <f aca="false" t="array" ref="H1849:H1849">INDEX(Def_Instancias_Equipamentos!$E$2:$E$4986, MATCH(K1849, Def_Instancias_Equipamentos!$D$2:$D$4986, 0), 1)</f>
        <v>IA-07RaBPM</v>
      </c>
      <c r="I1849" s="8" t="str">
        <f aca="false" t="array" ref="I1849:I1849">INDEX(Def_Instancias_Equipamentos!$E$2:$E$4986, MATCH(L1849, Def_Instancias_Equipamentos!$D$2:$D$4986, 0), 1)</f>
        <v>IA-07RaBPM</v>
      </c>
      <c r="J1849" s="8" t="str">
        <f aca="false">IF(H1849=I1849, "INTERNO", "EXTERNO")</f>
        <v>INTERNO</v>
      </c>
      <c r="K1849" s="9" t="str">
        <f aca="false">Def_Instancias_Equipamentos!$D$679</f>
        <v>SI-07C1:DI-BPMRFFE-1</v>
      </c>
      <c r="L1849" s="4" t="str">
        <f aca="false">Def_Instancias_Equipamentos!$D$1281</f>
        <v>SI-07C1:DI-FMCFastADC-1</v>
      </c>
      <c r="M1849" s="10" t="s">
        <v>168</v>
      </c>
      <c r="N1849" s="11" t="s">
        <v>143</v>
      </c>
      <c r="O1849" s="9" t="str">
        <f aca="false">Def_Sistemas_Conectores_Cabos!$B$7</f>
        <v>SMA 50-ohm</v>
      </c>
      <c r="P1849" s="4" t="str">
        <f aca="false">Def_Sistemas_Conectores_Cabos!$B$7</f>
        <v>SMA 50-ohm</v>
      </c>
      <c r="Q1849" s="8" t="str">
        <f aca="false">K1849&amp;"/"&amp;M1849&amp;CHAR(10)&amp;L1849&amp;"/"&amp;N1849</f>
        <v>SI-07C1:DI-BPMRFFE-1/TO_OUT
SI-07C1:DI-FMCFastADC-1/IN1</v>
      </c>
      <c r="R1849" s="18" t="n">
        <v>2</v>
      </c>
      <c r="S1849" s="18" t="n">
        <v>2</v>
      </c>
      <c r="T1849" s="15" t="str">
        <f aca="false">Def_Sistemas_Conectores_Cabos!$C$9</f>
        <v>RG316</v>
      </c>
      <c r="U1849" s="11" t="s">
        <v>169</v>
      </c>
      <c r="V1849" s="13"/>
    </row>
    <row r="1850" customFormat="false" ht="15.75" hidden="true" customHeight="true" outlineLevel="0" collapsed="false">
      <c r="A1850" s="4" t="str">
        <f aca="false">Def_Sistemas_Conectores_Cabos!$A$22</f>
        <v>BPM de elétrons</v>
      </c>
      <c r="B1850" s="5" t="str">
        <f aca="false">Datas_Entregas!$A$3</f>
        <v>BTS/Anel</v>
      </c>
      <c r="C1850" s="6" t="n">
        <f aca="false" t="array" ref="C1850:C1850">INDEX(Datas_Entregas!$B$2:$B$100, MATCH(B1850, Datas_Entregas!$A$2:$A$100, 0), 1)</f>
        <v>43296</v>
      </c>
      <c r="D1850" s="5" t="str">
        <f aca="false">Def_Status_Montagem!$A$4</f>
        <v>Comprado / Esperando entrega</v>
      </c>
      <c r="E1850" s="4" t="str">
        <f aca="false">Def_Status_Montagem!$B$4</f>
        <v>Contratada (inclui etiqueta)</v>
      </c>
      <c r="F1850" s="7"/>
      <c r="G1850" s="8"/>
      <c r="H1850" s="7" t="str">
        <f aca="false" t="array" ref="H1850:H1850">INDEX(Def_Instancias_Equipamentos!$E$2:$E$4986, MATCH(K1850, Def_Instancias_Equipamentos!$D$2:$D$4986, 0), 1)</f>
        <v>IA-07RaBPM</v>
      </c>
      <c r="I1850" s="8" t="str">
        <f aca="false" t="array" ref="I1850:I1850">INDEX(Def_Instancias_Equipamentos!$E$2:$E$4986, MATCH(L1850, Def_Instancias_Equipamentos!$D$2:$D$4986, 0), 1)</f>
        <v>IA-07RaBPM</v>
      </c>
      <c r="J1850" s="8" t="str">
        <f aca="false">IF(H1850=I1850, "INTERNO", "EXTERNO")</f>
        <v>INTERNO</v>
      </c>
      <c r="K1850" s="9" t="str">
        <f aca="false">Def_Instancias_Equipamentos!$D$679</f>
        <v>SI-07C1:DI-BPMRFFE-1</v>
      </c>
      <c r="L1850" s="4" t="str">
        <f aca="false">Def_Instancias_Equipamentos!$D$1281</f>
        <v>SI-07C1:DI-FMCFastADC-1</v>
      </c>
      <c r="M1850" s="10" t="s">
        <v>170</v>
      </c>
      <c r="N1850" s="11" t="s">
        <v>145</v>
      </c>
      <c r="O1850" s="9" t="str">
        <f aca="false">Def_Sistemas_Conectores_Cabos!$B$7</f>
        <v>SMA 50-ohm</v>
      </c>
      <c r="P1850" s="4" t="str">
        <f aca="false">Def_Sistemas_Conectores_Cabos!$B$7</f>
        <v>SMA 50-ohm</v>
      </c>
      <c r="Q1850" s="8" t="str">
        <f aca="false">K1850&amp;"/"&amp;M1850&amp;CHAR(10)&amp;L1850&amp;"/"&amp;N1850</f>
        <v>SI-07C1:DI-BPMRFFE-1/BI_OUT
SI-07C1:DI-FMCFastADC-1/IN2</v>
      </c>
      <c r="R1850" s="18" t="n">
        <v>2</v>
      </c>
      <c r="S1850" s="18" t="n">
        <v>2</v>
      </c>
      <c r="T1850" s="15" t="str">
        <f aca="false">Def_Sistemas_Conectores_Cabos!$C$9</f>
        <v>RG316</v>
      </c>
      <c r="U1850" s="11" t="s">
        <v>169</v>
      </c>
      <c r="V1850" s="13"/>
    </row>
    <row r="1851" customFormat="false" ht="15.75" hidden="true" customHeight="true" outlineLevel="0" collapsed="false">
      <c r="A1851" s="4" t="str">
        <f aca="false">Def_Sistemas_Conectores_Cabos!$A$22</f>
        <v>BPM de elétrons</v>
      </c>
      <c r="B1851" s="5" t="str">
        <f aca="false">Datas_Entregas!$A$3</f>
        <v>BTS/Anel</v>
      </c>
      <c r="C1851" s="6" t="n">
        <f aca="false" t="array" ref="C1851:C1851">INDEX(Datas_Entregas!$B$2:$B$100, MATCH(B1851, Datas_Entregas!$A$2:$A$100, 0), 1)</f>
        <v>43296</v>
      </c>
      <c r="D1851" s="5" t="str">
        <f aca="false">Def_Status_Montagem!$A$4</f>
        <v>Comprado / Esperando entrega</v>
      </c>
      <c r="E1851" s="4" t="str">
        <f aca="false">Def_Status_Montagem!$B$4</f>
        <v>Contratada (inclui etiqueta)</v>
      </c>
      <c r="F1851" s="7"/>
      <c r="G1851" s="8"/>
      <c r="H1851" s="7" t="str">
        <f aca="false" t="array" ref="H1851:H1851">INDEX(Def_Instancias_Equipamentos!$E$2:$E$4986, MATCH(K1851, Def_Instancias_Equipamentos!$D$2:$D$4986, 0), 1)</f>
        <v>IA-07RaBPM</v>
      </c>
      <c r="I1851" s="8" t="str">
        <f aca="false" t="array" ref="I1851:I1851">INDEX(Def_Instancias_Equipamentos!$E$2:$E$4986, MATCH(L1851, Def_Instancias_Equipamentos!$D$2:$D$4986, 0), 1)</f>
        <v>IA-07RaBPM</v>
      </c>
      <c r="J1851" s="8" t="str">
        <f aca="false">IF(H1851=I1851, "INTERNO", "EXTERNO")</f>
        <v>INTERNO</v>
      </c>
      <c r="K1851" s="9" t="str">
        <f aca="false">Def_Instancias_Equipamentos!$D$679</f>
        <v>SI-07C1:DI-BPMRFFE-1</v>
      </c>
      <c r="L1851" s="4" t="str">
        <f aca="false">Def_Instancias_Equipamentos!$D$1281</f>
        <v>SI-07C1:DI-FMCFastADC-1</v>
      </c>
      <c r="M1851" s="10" t="s">
        <v>171</v>
      </c>
      <c r="N1851" s="11" t="s">
        <v>172</v>
      </c>
      <c r="O1851" s="9" t="str">
        <f aca="false">Def_Sistemas_Conectores_Cabos!$B$7</f>
        <v>SMA 50-ohm</v>
      </c>
      <c r="P1851" s="4" t="str">
        <f aca="false">Def_Sistemas_Conectores_Cabos!$B$7</f>
        <v>SMA 50-ohm</v>
      </c>
      <c r="Q1851" s="8" t="str">
        <f aca="false">K1851&amp;"/"&amp;M1851&amp;CHAR(10)&amp;L1851&amp;"/"&amp;N1851</f>
        <v>SI-07C1:DI-BPMRFFE-1/TI_OUT
SI-07C1:DI-FMCFastADC-1/IN3</v>
      </c>
      <c r="R1851" s="18" t="n">
        <v>2</v>
      </c>
      <c r="S1851" s="18" t="n">
        <v>2</v>
      </c>
      <c r="T1851" s="15" t="str">
        <f aca="false">Def_Sistemas_Conectores_Cabos!$C$9</f>
        <v>RG316</v>
      </c>
      <c r="U1851" s="11" t="s">
        <v>169</v>
      </c>
      <c r="V1851" s="13"/>
    </row>
    <row r="1852" customFormat="false" ht="15.75" hidden="true" customHeight="true" outlineLevel="0" collapsed="false">
      <c r="A1852" s="4" t="str">
        <f aca="false">Def_Sistemas_Conectores_Cabos!$A$22</f>
        <v>BPM de elétrons</v>
      </c>
      <c r="B1852" s="5" t="str">
        <f aca="false">Datas_Entregas!$A$3</f>
        <v>BTS/Anel</v>
      </c>
      <c r="C1852" s="6" t="n">
        <f aca="false" t="array" ref="C1852:C1852">INDEX(Datas_Entregas!$B$2:$B$100, MATCH(B1852, Datas_Entregas!$A$2:$A$100, 0), 1)</f>
        <v>43296</v>
      </c>
      <c r="D1852" s="5" t="str">
        <f aca="false">Def_Status_Montagem!$A$4</f>
        <v>Comprado / Esperando entrega</v>
      </c>
      <c r="E1852" s="4" t="str">
        <f aca="false">Def_Status_Montagem!$B$4</f>
        <v>Contratada (inclui etiqueta)</v>
      </c>
      <c r="F1852" s="7"/>
      <c r="G1852" s="8"/>
      <c r="H1852" s="7" t="str">
        <f aca="false" t="array" ref="H1852:H1852">INDEX(Def_Instancias_Equipamentos!$E$2:$E$4986, MATCH(K1852, Def_Instancias_Equipamentos!$D$2:$D$4986, 0), 1)</f>
        <v>IA-07RaBPM</v>
      </c>
      <c r="I1852" s="8" t="str">
        <f aca="false" t="array" ref="I1852:I1852">INDEX(Def_Instancias_Equipamentos!$E$2:$E$4986, MATCH(L1852, Def_Instancias_Equipamentos!$D$2:$D$4986, 0), 1)</f>
        <v>IA-07RaBPM</v>
      </c>
      <c r="J1852" s="8" t="str">
        <f aca="false">IF(H1852=I1852, "INTERNO", "EXTERNO")</f>
        <v>INTERNO</v>
      </c>
      <c r="K1852" s="9" t="str">
        <f aca="false">Def_Instancias_Equipamentos!$D$679</f>
        <v>SI-07C1:DI-BPMRFFE-1</v>
      </c>
      <c r="L1852" s="4" t="str">
        <f aca="false">Def_Instancias_Equipamentos!$D$1281</f>
        <v>SI-07C1:DI-FMCFastADC-1</v>
      </c>
      <c r="M1852" s="10" t="s">
        <v>173</v>
      </c>
      <c r="N1852" s="11" t="s">
        <v>174</v>
      </c>
      <c r="O1852" s="9" t="str">
        <f aca="false">Def_Sistemas_Conectores_Cabos!$B$7</f>
        <v>SMA 50-ohm</v>
      </c>
      <c r="P1852" s="4" t="str">
        <f aca="false">Def_Sistemas_Conectores_Cabos!$B$7</f>
        <v>SMA 50-ohm</v>
      </c>
      <c r="Q1852" s="8" t="str">
        <f aca="false">K1852&amp;"/"&amp;M1852&amp;CHAR(10)&amp;L1852&amp;"/"&amp;N1852</f>
        <v>SI-07C1:DI-BPMRFFE-1/BO_OUT
SI-07C1:DI-FMCFastADC-1/IN4</v>
      </c>
      <c r="R1852" s="18" t="n">
        <v>2</v>
      </c>
      <c r="S1852" s="18" t="n">
        <v>2</v>
      </c>
      <c r="T1852" s="15" t="str">
        <f aca="false">Def_Sistemas_Conectores_Cabos!$C$9</f>
        <v>RG316</v>
      </c>
      <c r="U1852" s="11" t="s">
        <v>169</v>
      </c>
      <c r="V1852" s="13"/>
    </row>
    <row r="1853" customFormat="false" ht="15.75" hidden="true" customHeight="true" outlineLevel="0" collapsed="false">
      <c r="A1853" s="4" t="str">
        <f aca="false">Def_Sistemas_Conectores_Cabos!$A$22</f>
        <v>BPM de elétrons</v>
      </c>
      <c r="B1853" s="5" t="str">
        <f aca="false">Datas_Entregas!$A$3</f>
        <v>BTS/Anel</v>
      </c>
      <c r="C1853" s="6" t="n">
        <f aca="false" t="array" ref="C1853:C1853">INDEX(Datas_Entregas!$B$2:$B$100, MATCH(B1853, Datas_Entregas!$A$2:$A$100, 0), 1)</f>
        <v>43296</v>
      </c>
      <c r="D1853" s="5" t="str">
        <f aca="false">Def_Status_Montagem!$A$4</f>
        <v>Comprado / Esperando entrega</v>
      </c>
      <c r="E1853" s="4" t="str">
        <f aca="false">Def_Status_Montagem!$B$4</f>
        <v>Contratada (inclui etiqueta)</v>
      </c>
      <c r="F1853" s="7"/>
      <c r="G1853" s="8"/>
      <c r="H1853" s="7" t="str">
        <f aca="false" t="array" ref="H1853:H1853">INDEX(Def_Instancias_Equipamentos!$E$2:$E$4986, MATCH(K1853, Def_Instancias_Equipamentos!$D$2:$D$4986, 0), 1)</f>
        <v>IA-07RaBPM</v>
      </c>
      <c r="I1853" s="8" t="str">
        <f aca="false" t="array" ref="I1853:I1853">INDEX(Def_Instancias_Equipamentos!$E$2:$E$4986, MATCH(L1853, Def_Instancias_Equipamentos!$D$2:$D$4986, 0), 1)</f>
        <v>IA-07RaBPM</v>
      </c>
      <c r="J1853" s="8" t="str">
        <f aca="false">IF(H1853=I1853, "INTERNO", "EXTERNO")</f>
        <v>INTERNO</v>
      </c>
      <c r="K1853" s="9" t="str">
        <f aca="false">Def_Instancias_Equipamentos!$D$679</f>
        <v>SI-07C1:DI-BPMRFFE-1</v>
      </c>
      <c r="L1853" s="4" t="str">
        <f aca="false">Def_Instancias_Equipamentos!$D$1281</f>
        <v>SI-07C1:DI-FMCFastADC-1</v>
      </c>
      <c r="M1853" s="10" t="s">
        <v>175</v>
      </c>
      <c r="N1853" s="11" t="s">
        <v>176</v>
      </c>
      <c r="O1853" s="9" t="str">
        <f aca="false">Def_Sistemas_Conectores_Cabos!$B$7</f>
        <v>SMA 50-ohm</v>
      </c>
      <c r="P1853" s="4" t="str">
        <f aca="false">Def_Sistemas_Conectores_Cabos!$B$26</f>
        <v>MMCX 50-ohm</v>
      </c>
      <c r="Q1853" s="8" t="str">
        <f aca="false">K1853&amp;"/"&amp;M1853&amp;CHAR(10)&amp;L1853&amp;"/"&amp;N1853</f>
        <v>SI-07C1:DI-BPMRFFE-1/SW_IN
SI-07C1:DI-FMCFastADC-1/TRIG</v>
      </c>
      <c r="R1853" s="18" t="n">
        <v>2</v>
      </c>
      <c r="S1853" s="18" t="n">
        <v>2</v>
      </c>
      <c r="T1853" s="15" t="str">
        <f aca="false">Def_Sistemas_Conectores_Cabos!$C$9</f>
        <v>RG316</v>
      </c>
      <c r="U1853" s="11" t="s">
        <v>169</v>
      </c>
      <c r="V1853" s="13"/>
    </row>
    <row r="1854" customFormat="false" ht="15.75" hidden="true" customHeight="true" outlineLevel="0" collapsed="false">
      <c r="A1854" s="4" t="str">
        <f aca="false">Def_Sistemas_Conectores_Cabos!$A$22</f>
        <v>BPM de elétrons</v>
      </c>
      <c r="B1854" s="5" t="str">
        <f aca="false">Datas_Entregas!$A$3</f>
        <v>BTS/Anel</v>
      </c>
      <c r="C1854" s="6" t="n">
        <f aca="false" t="array" ref="C1854:C1854">INDEX(Datas_Entregas!$B$2:$B$100, MATCH(B1854, Datas_Entregas!$A$2:$A$100, 0), 1)</f>
        <v>43296</v>
      </c>
      <c r="D1854" s="5" t="str">
        <f aca="false">Def_Status_Montagem!$A$4</f>
        <v>Comprado / Esperando entrega</v>
      </c>
      <c r="E1854" s="4" t="str">
        <f aca="false">Def_Status_Montagem!$B$4</f>
        <v>Contratada (inclui etiqueta)</v>
      </c>
      <c r="F1854" s="7"/>
      <c r="G1854" s="8"/>
      <c r="H1854" s="7" t="str">
        <f aca="false" t="array" ref="H1854:H1854">INDEX(Def_Instancias_Equipamentos!$E$2:$E$4986, MATCH(K1854, Def_Instancias_Equipamentos!$D$2:$D$4986, 0), 1)</f>
        <v>IA-07RaBPM</v>
      </c>
      <c r="I1854" s="8" t="str">
        <f aca="false" t="array" ref="I1854:I1854">INDEX(Def_Instancias_Equipamentos!$E$2:$E$4986, MATCH(L1854, Def_Instancias_Equipamentos!$D$2:$D$4986, 0), 1)</f>
        <v>IA-07RaBPM</v>
      </c>
      <c r="J1854" s="8" t="str">
        <f aca="false">IF(H1854=I1854, "INTERNO", "EXTERNO")</f>
        <v>INTERNO</v>
      </c>
      <c r="K1854" s="9" t="str">
        <f aca="false">Def_Instancias_Equipamentos!$D$680</f>
        <v>SI-07C1:DI-BPMRFFE-2</v>
      </c>
      <c r="L1854" s="4" t="str">
        <f aca="false">Def_Instancias_Equipamentos!$D$1282</f>
        <v>SI-07C1:DI-FMCFastADC-2</v>
      </c>
      <c r="M1854" s="10" t="s">
        <v>168</v>
      </c>
      <c r="N1854" s="11" t="s">
        <v>143</v>
      </c>
      <c r="O1854" s="9" t="str">
        <f aca="false">Def_Sistemas_Conectores_Cabos!$B$7</f>
        <v>SMA 50-ohm</v>
      </c>
      <c r="P1854" s="4" t="str">
        <f aca="false">Def_Sistemas_Conectores_Cabos!$B$7</f>
        <v>SMA 50-ohm</v>
      </c>
      <c r="Q1854" s="8" t="str">
        <f aca="false">K1854&amp;"/"&amp;M1854&amp;CHAR(10)&amp;L1854&amp;"/"&amp;N1854</f>
        <v>SI-07C1:DI-BPMRFFE-2/TO_OUT
SI-07C1:DI-FMCFastADC-2/IN1</v>
      </c>
      <c r="R1854" s="18" t="n">
        <v>2</v>
      </c>
      <c r="S1854" s="18" t="n">
        <v>2</v>
      </c>
      <c r="T1854" s="15" t="str">
        <f aca="false">Def_Sistemas_Conectores_Cabos!$C$9</f>
        <v>RG316</v>
      </c>
      <c r="U1854" s="11" t="s">
        <v>169</v>
      </c>
      <c r="V1854" s="13"/>
    </row>
    <row r="1855" customFormat="false" ht="15.75" hidden="true" customHeight="true" outlineLevel="0" collapsed="false">
      <c r="A1855" s="4" t="str">
        <f aca="false">Def_Sistemas_Conectores_Cabos!$A$22</f>
        <v>BPM de elétrons</v>
      </c>
      <c r="B1855" s="5" t="str">
        <f aca="false">Datas_Entregas!$A$3</f>
        <v>BTS/Anel</v>
      </c>
      <c r="C1855" s="6" t="n">
        <f aca="false" t="array" ref="C1855:C1855">INDEX(Datas_Entregas!$B$2:$B$100, MATCH(B1855, Datas_Entregas!$A$2:$A$100, 0), 1)</f>
        <v>43296</v>
      </c>
      <c r="D1855" s="5" t="str">
        <f aca="false">Def_Status_Montagem!$A$4</f>
        <v>Comprado / Esperando entrega</v>
      </c>
      <c r="E1855" s="4" t="str">
        <f aca="false">Def_Status_Montagem!$B$4</f>
        <v>Contratada (inclui etiqueta)</v>
      </c>
      <c r="F1855" s="7"/>
      <c r="G1855" s="8"/>
      <c r="H1855" s="7" t="str">
        <f aca="false" t="array" ref="H1855:H1855">INDEX(Def_Instancias_Equipamentos!$E$2:$E$4986, MATCH(K1855, Def_Instancias_Equipamentos!$D$2:$D$4986, 0), 1)</f>
        <v>IA-07RaBPM</v>
      </c>
      <c r="I1855" s="8" t="str">
        <f aca="false" t="array" ref="I1855:I1855">INDEX(Def_Instancias_Equipamentos!$E$2:$E$4986, MATCH(L1855, Def_Instancias_Equipamentos!$D$2:$D$4986, 0), 1)</f>
        <v>IA-07RaBPM</v>
      </c>
      <c r="J1855" s="8" t="str">
        <f aca="false">IF(H1855=I1855, "INTERNO", "EXTERNO")</f>
        <v>INTERNO</v>
      </c>
      <c r="K1855" s="9" t="str">
        <f aca="false">Def_Instancias_Equipamentos!$D$680</f>
        <v>SI-07C1:DI-BPMRFFE-2</v>
      </c>
      <c r="L1855" s="4" t="str">
        <f aca="false">Def_Instancias_Equipamentos!$D$1282</f>
        <v>SI-07C1:DI-FMCFastADC-2</v>
      </c>
      <c r="M1855" s="10" t="s">
        <v>170</v>
      </c>
      <c r="N1855" s="11" t="s">
        <v>145</v>
      </c>
      <c r="O1855" s="9" t="str">
        <f aca="false">Def_Sistemas_Conectores_Cabos!$B$7</f>
        <v>SMA 50-ohm</v>
      </c>
      <c r="P1855" s="4" t="str">
        <f aca="false">Def_Sistemas_Conectores_Cabos!$B$7</f>
        <v>SMA 50-ohm</v>
      </c>
      <c r="Q1855" s="8" t="str">
        <f aca="false">K1855&amp;"/"&amp;M1855&amp;CHAR(10)&amp;L1855&amp;"/"&amp;N1855</f>
        <v>SI-07C1:DI-BPMRFFE-2/BI_OUT
SI-07C1:DI-FMCFastADC-2/IN2</v>
      </c>
      <c r="R1855" s="18" t="n">
        <v>2</v>
      </c>
      <c r="S1855" s="18" t="n">
        <v>2</v>
      </c>
      <c r="T1855" s="15" t="str">
        <f aca="false">Def_Sistemas_Conectores_Cabos!$C$9</f>
        <v>RG316</v>
      </c>
      <c r="U1855" s="11" t="s">
        <v>169</v>
      </c>
      <c r="V1855" s="13"/>
    </row>
    <row r="1856" customFormat="false" ht="15.75" hidden="true" customHeight="true" outlineLevel="0" collapsed="false">
      <c r="A1856" s="4" t="str">
        <f aca="false">Def_Sistemas_Conectores_Cabos!$A$22</f>
        <v>BPM de elétrons</v>
      </c>
      <c r="B1856" s="5" t="str">
        <f aca="false">Datas_Entregas!$A$3</f>
        <v>BTS/Anel</v>
      </c>
      <c r="C1856" s="6" t="n">
        <f aca="false" t="array" ref="C1856:C1856">INDEX(Datas_Entregas!$B$2:$B$100, MATCH(B1856, Datas_Entregas!$A$2:$A$100, 0), 1)</f>
        <v>43296</v>
      </c>
      <c r="D1856" s="5" t="str">
        <f aca="false">Def_Status_Montagem!$A$4</f>
        <v>Comprado / Esperando entrega</v>
      </c>
      <c r="E1856" s="4" t="str">
        <f aca="false">Def_Status_Montagem!$B$4</f>
        <v>Contratada (inclui etiqueta)</v>
      </c>
      <c r="F1856" s="7"/>
      <c r="G1856" s="8"/>
      <c r="H1856" s="7" t="str">
        <f aca="false" t="array" ref="H1856:H1856">INDEX(Def_Instancias_Equipamentos!$E$2:$E$4986, MATCH(K1856, Def_Instancias_Equipamentos!$D$2:$D$4986, 0), 1)</f>
        <v>IA-07RaBPM</v>
      </c>
      <c r="I1856" s="8" t="str">
        <f aca="false" t="array" ref="I1856:I1856">INDEX(Def_Instancias_Equipamentos!$E$2:$E$4986, MATCH(L1856, Def_Instancias_Equipamentos!$D$2:$D$4986, 0), 1)</f>
        <v>IA-07RaBPM</v>
      </c>
      <c r="J1856" s="8" t="str">
        <f aca="false">IF(H1856=I1856, "INTERNO", "EXTERNO")</f>
        <v>INTERNO</v>
      </c>
      <c r="K1856" s="9" t="str">
        <f aca="false">Def_Instancias_Equipamentos!$D$680</f>
        <v>SI-07C1:DI-BPMRFFE-2</v>
      </c>
      <c r="L1856" s="4" t="str">
        <f aca="false">Def_Instancias_Equipamentos!$D$1282</f>
        <v>SI-07C1:DI-FMCFastADC-2</v>
      </c>
      <c r="M1856" s="10" t="s">
        <v>171</v>
      </c>
      <c r="N1856" s="11" t="s">
        <v>172</v>
      </c>
      <c r="O1856" s="9" t="str">
        <f aca="false">Def_Sistemas_Conectores_Cabos!$B$7</f>
        <v>SMA 50-ohm</v>
      </c>
      <c r="P1856" s="4" t="str">
        <f aca="false">Def_Sistemas_Conectores_Cabos!$B$7</f>
        <v>SMA 50-ohm</v>
      </c>
      <c r="Q1856" s="8" t="str">
        <f aca="false">K1856&amp;"/"&amp;M1856&amp;CHAR(10)&amp;L1856&amp;"/"&amp;N1856</f>
        <v>SI-07C1:DI-BPMRFFE-2/TI_OUT
SI-07C1:DI-FMCFastADC-2/IN3</v>
      </c>
      <c r="R1856" s="18" t="n">
        <v>2</v>
      </c>
      <c r="S1856" s="18" t="n">
        <v>2</v>
      </c>
      <c r="T1856" s="15" t="str">
        <f aca="false">Def_Sistemas_Conectores_Cabos!$C$9</f>
        <v>RG316</v>
      </c>
      <c r="U1856" s="11" t="s">
        <v>169</v>
      </c>
      <c r="V1856" s="13"/>
    </row>
    <row r="1857" customFormat="false" ht="15.75" hidden="true" customHeight="true" outlineLevel="0" collapsed="false">
      <c r="A1857" s="4" t="str">
        <f aca="false">Def_Sistemas_Conectores_Cabos!$A$22</f>
        <v>BPM de elétrons</v>
      </c>
      <c r="B1857" s="5" t="str">
        <f aca="false">Datas_Entregas!$A$3</f>
        <v>BTS/Anel</v>
      </c>
      <c r="C1857" s="6" t="n">
        <f aca="false" t="array" ref="C1857:C1857">INDEX(Datas_Entregas!$B$2:$B$100, MATCH(B1857, Datas_Entregas!$A$2:$A$100, 0), 1)</f>
        <v>43296</v>
      </c>
      <c r="D1857" s="5" t="str">
        <f aca="false">Def_Status_Montagem!$A$4</f>
        <v>Comprado / Esperando entrega</v>
      </c>
      <c r="E1857" s="4" t="str">
        <f aca="false">Def_Status_Montagem!$B$4</f>
        <v>Contratada (inclui etiqueta)</v>
      </c>
      <c r="F1857" s="7"/>
      <c r="G1857" s="8"/>
      <c r="H1857" s="7" t="str">
        <f aca="false" t="array" ref="H1857:H1857">INDEX(Def_Instancias_Equipamentos!$E$2:$E$4986, MATCH(K1857, Def_Instancias_Equipamentos!$D$2:$D$4986, 0), 1)</f>
        <v>IA-07RaBPM</v>
      </c>
      <c r="I1857" s="8" t="str">
        <f aca="false" t="array" ref="I1857:I1857">INDEX(Def_Instancias_Equipamentos!$E$2:$E$4986, MATCH(L1857, Def_Instancias_Equipamentos!$D$2:$D$4986, 0), 1)</f>
        <v>IA-07RaBPM</v>
      </c>
      <c r="J1857" s="8" t="str">
        <f aca="false">IF(H1857=I1857, "INTERNO", "EXTERNO")</f>
        <v>INTERNO</v>
      </c>
      <c r="K1857" s="9" t="str">
        <f aca="false">Def_Instancias_Equipamentos!$D$680</f>
        <v>SI-07C1:DI-BPMRFFE-2</v>
      </c>
      <c r="L1857" s="4" t="str">
        <f aca="false">Def_Instancias_Equipamentos!$D$1282</f>
        <v>SI-07C1:DI-FMCFastADC-2</v>
      </c>
      <c r="M1857" s="10" t="s">
        <v>173</v>
      </c>
      <c r="N1857" s="11" t="s">
        <v>174</v>
      </c>
      <c r="O1857" s="9" t="str">
        <f aca="false">Def_Sistemas_Conectores_Cabos!$B$7</f>
        <v>SMA 50-ohm</v>
      </c>
      <c r="P1857" s="4" t="str">
        <f aca="false">Def_Sistemas_Conectores_Cabos!$B$7</f>
        <v>SMA 50-ohm</v>
      </c>
      <c r="Q1857" s="8" t="str">
        <f aca="false">K1857&amp;"/"&amp;M1857&amp;CHAR(10)&amp;L1857&amp;"/"&amp;N1857</f>
        <v>SI-07C1:DI-BPMRFFE-2/BO_OUT
SI-07C1:DI-FMCFastADC-2/IN4</v>
      </c>
      <c r="R1857" s="18" t="n">
        <v>2</v>
      </c>
      <c r="S1857" s="18" t="n">
        <v>2</v>
      </c>
      <c r="T1857" s="15" t="str">
        <f aca="false">Def_Sistemas_Conectores_Cabos!$C$9</f>
        <v>RG316</v>
      </c>
      <c r="U1857" s="11" t="s">
        <v>169</v>
      </c>
      <c r="V1857" s="13"/>
    </row>
    <row r="1858" customFormat="false" ht="15.75" hidden="true" customHeight="true" outlineLevel="0" collapsed="false">
      <c r="A1858" s="4" t="str">
        <f aca="false">Def_Sistemas_Conectores_Cabos!$A$22</f>
        <v>BPM de elétrons</v>
      </c>
      <c r="B1858" s="5" t="str">
        <f aca="false">Datas_Entregas!$A$3</f>
        <v>BTS/Anel</v>
      </c>
      <c r="C1858" s="6" t="n">
        <f aca="false" t="array" ref="C1858:C1858">INDEX(Datas_Entregas!$B$2:$B$100, MATCH(B1858, Datas_Entregas!$A$2:$A$100, 0), 1)</f>
        <v>43296</v>
      </c>
      <c r="D1858" s="5" t="str">
        <f aca="false">Def_Status_Montagem!$A$4</f>
        <v>Comprado / Esperando entrega</v>
      </c>
      <c r="E1858" s="4" t="str">
        <f aca="false">Def_Status_Montagem!$B$4</f>
        <v>Contratada (inclui etiqueta)</v>
      </c>
      <c r="F1858" s="7"/>
      <c r="G1858" s="8"/>
      <c r="H1858" s="7" t="str">
        <f aca="false" t="array" ref="H1858:H1858">INDEX(Def_Instancias_Equipamentos!$E$2:$E$4986, MATCH(K1858, Def_Instancias_Equipamentos!$D$2:$D$4986, 0), 1)</f>
        <v>IA-07RaBPM</v>
      </c>
      <c r="I1858" s="8" t="str">
        <f aca="false" t="array" ref="I1858:I1858">INDEX(Def_Instancias_Equipamentos!$E$2:$E$4986, MATCH(L1858, Def_Instancias_Equipamentos!$D$2:$D$4986, 0), 1)</f>
        <v>IA-07RaBPM</v>
      </c>
      <c r="J1858" s="8" t="str">
        <f aca="false">IF(H1858=I1858, "INTERNO", "EXTERNO")</f>
        <v>INTERNO</v>
      </c>
      <c r="K1858" s="9" t="str">
        <f aca="false">Def_Instancias_Equipamentos!$D$680</f>
        <v>SI-07C1:DI-BPMRFFE-2</v>
      </c>
      <c r="L1858" s="4" t="str">
        <f aca="false">Def_Instancias_Equipamentos!$D$1282</f>
        <v>SI-07C1:DI-FMCFastADC-2</v>
      </c>
      <c r="M1858" s="10" t="s">
        <v>175</v>
      </c>
      <c r="N1858" s="11" t="s">
        <v>176</v>
      </c>
      <c r="O1858" s="9" t="str">
        <f aca="false">Def_Sistemas_Conectores_Cabos!$B$7</f>
        <v>SMA 50-ohm</v>
      </c>
      <c r="P1858" s="4" t="str">
        <f aca="false">Def_Sistemas_Conectores_Cabos!$B$26</f>
        <v>MMCX 50-ohm</v>
      </c>
      <c r="Q1858" s="8" t="str">
        <f aca="false">K1858&amp;"/"&amp;M1858&amp;CHAR(10)&amp;L1858&amp;"/"&amp;N1858</f>
        <v>SI-07C1:DI-BPMRFFE-2/SW_IN
SI-07C1:DI-FMCFastADC-2/TRIG</v>
      </c>
      <c r="R1858" s="18" t="n">
        <v>2</v>
      </c>
      <c r="S1858" s="18" t="n">
        <v>2</v>
      </c>
      <c r="T1858" s="15" t="str">
        <f aca="false">Def_Sistemas_Conectores_Cabos!$C$9</f>
        <v>RG316</v>
      </c>
      <c r="U1858" s="11" t="s">
        <v>169</v>
      </c>
      <c r="V1858" s="13"/>
    </row>
    <row r="1859" customFormat="false" ht="15.75" hidden="true" customHeight="true" outlineLevel="0" collapsed="false">
      <c r="A1859" s="4" t="str">
        <f aca="false">Def_Sistemas_Conectores_Cabos!$A$22</f>
        <v>BPM de elétrons</v>
      </c>
      <c r="B1859" s="5" t="str">
        <f aca="false">Datas_Entregas!$A$3</f>
        <v>BTS/Anel</v>
      </c>
      <c r="C1859" s="6" t="n">
        <f aca="false" t="array" ref="C1859:C1859">INDEX(Datas_Entregas!$B$2:$B$100, MATCH(B1859, Datas_Entregas!$A$2:$A$100, 0), 1)</f>
        <v>43296</v>
      </c>
      <c r="D1859" s="5" t="str">
        <f aca="false">Def_Status_Montagem!$A$4</f>
        <v>Comprado / Esperando entrega</v>
      </c>
      <c r="E1859" s="4" t="str">
        <f aca="false">Def_Status_Montagem!$B$4</f>
        <v>Contratada (inclui etiqueta)</v>
      </c>
      <c r="F1859" s="7"/>
      <c r="G1859" s="8"/>
      <c r="H1859" s="7" t="str">
        <f aca="false" t="array" ref="H1859:H1859">INDEX(Def_Instancias_Equipamentos!$E$2:$E$4986, MATCH(K1859, Def_Instancias_Equipamentos!$D$2:$D$4986, 0), 1)</f>
        <v>IA-07RaBPM</v>
      </c>
      <c r="I1859" s="8" t="str">
        <f aca="false" t="array" ref="I1859:I1859">INDEX(Def_Instancias_Equipamentos!$E$2:$E$4986, MATCH(L1859, Def_Instancias_Equipamentos!$D$2:$D$4986, 0), 1)</f>
        <v>IA-07RaBPM</v>
      </c>
      <c r="J1859" s="8" t="str">
        <f aca="false">IF(H1859=I1859, "INTERNO", "EXTERNO")</f>
        <v>INTERNO</v>
      </c>
      <c r="K1859" s="9" t="str">
        <f aca="false">Def_Instancias_Equipamentos!$D$681</f>
        <v>SI-07C2:DI-BPMRFFE</v>
      </c>
      <c r="L1859" s="4" t="str">
        <f aca="false">Def_Instancias_Equipamentos!$D$1283</f>
        <v>SI-07C2:DI-FMCFastADC</v>
      </c>
      <c r="M1859" s="10" t="s">
        <v>168</v>
      </c>
      <c r="N1859" s="11" t="s">
        <v>143</v>
      </c>
      <c r="O1859" s="9" t="str">
        <f aca="false">Def_Sistemas_Conectores_Cabos!$B$7</f>
        <v>SMA 50-ohm</v>
      </c>
      <c r="P1859" s="4" t="str">
        <f aca="false">Def_Sistemas_Conectores_Cabos!$B$7</f>
        <v>SMA 50-ohm</v>
      </c>
      <c r="Q1859" s="8" t="str">
        <f aca="false">K1859&amp;"/"&amp;M1859&amp;CHAR(10)&amp;L1859&amp;"/"&amp;N1859</f>
        <v>SI-07C2:DI-BPMRFFE/TO_OUT
SI-07C2:DI-FMCFastADC/IN1</v>
      </c>
      <c r="R1859" s="18" t="n">
        <v>2</v>
      </c>
      <c r="S1859" s="18" t="n">
        <v>2</v>
      </c>
      <c r="T1859" s="15" t="str">
        <f aca="false">Def_Sistemas_Conectores_Cabos!$C$9</f>
        <v>RG316</v>
      </c>
      <c r="U1859" s="11" t="s">
        <v>169</v>
      </c>
      <c r="V1859" s="13"/>
    </row>
    <row r="1860" customFormat="false" ht="15.75" hidden="true" customHeight="true" outlineLevel="0" collapsed="false">
      <c r="A1860" s="4" t="str">
        <f aca="false">Def_Sistemas_Conectores_Cabos!$A$22</f>
        <v>BPM de elétrons</v>
      </c>
      <c r="B1860" s="5" t="str">
        <f aca="false">Datas_Entregas!$A$3</f>
        <v>BTS/Anel</v>
      </c>
      <c r="C1860" s="6" t="n">
        <f aca="false" t="array" ref="C1860:C1860">INDEX(Datas_Entregas!$B$2:$B$100, MATCH(B1860, Datas_Entregas!$A$2:$A$100, 0), 1)</f>
        <v>43296</v>
      </c>
      <c r="D1860" s="5" t="str">
        <f aca="false">Def_Status_Montagem!$A$4</f>
        <v>Comprado / Esperando entrega</v>
      </c>
      <c r="E1860" s="4" t="str">
        <f aca="false">Def_Status_Montagem!$B$4</f>
        <v>Contratada (inclui etiqueta)</v>
      </c>
      <c r="F1860" s="7"/>
      <c r="G1860" s="8"/>
      <c r="H1860" s="7" t="str">
        <f aca="false" t="array" ref="H1860:H1860">INDEX(Def_Instancias_Equipamentos!$E$2:$E$4986, MATCH(K1860, Def_Instancias_Equipamentos!$D$2:$D$4986, 0), 1)</f>
        <v>IA-07RaBPM</v>
      </c>
      <c r="I1860" s="8" t="str">
        <f aca="false" t="array" ref="I1860:I1860">INDEX(Def_Instancias_Equipamentos!$E$2:$E$4986, MATCH(L1860, Def_Instancias_Equipamentos!$D$2:$D$4986, 0), 1)</f>
        <v>IA-07RaBPM</v>
      </c>
      <c r="J1860" s="8" t="str">
        <f aca="false">IF(H1860=I1860, "INTERNO", "EXTERNO")</f>
        <v>INTERNO</v>
      </c>
      <c r="K1860" s="9" t="str">
        <f aca="false">Def_Instancias_Equipamentos!$D$681</f>
        <v>SI-07C2:DI-BPMRFFE</v>
      </c>
      <c r="L1860" s="4" t="str">
        <f aca="false">Def_Instancias_Equipamentos!$D$1283</f>
        <v>SI-07C2:DI-FMCFastADC</v>
      </c>
      <c r="M1860" s="10" t="s">
        <v>170</v>
      </c>
      <c r="N1860" s="11" t="s">
        <v>145</v>
      </c>
      <c r="O1860" s="9" t="str">
        <f aca="false">Def_Sistemas_Conectores_Cabos!$B$7</f>
        <v>SMA 50-ohm</v>
      </c>
      <c r="P1860" s="4" t="str">
        <f aca="false">Def_Sistemas_Conectores_Cabos!$B$7</f>
        <v>SMA 50-ohm</v>
      </c>
      <c r="Q1860" s="8" t="str">
        <f aca="false">K1860&amp;"/"&amp;M1860&amp;CHAR(10)&amp;L1860&amp;"/"&amp;N1860</f>
        <v>SI-07C2:DI-BPMRFFE/BI_OUT
SI-07C2:DI-FMCFastADC/IN2</v>
      </c>
      <c r="R1860" s="18" t="n">
        <v>2</v>
      </c>
      <c r="S1860" s="18" t="n">
        <v>2</v>
      </c>
      <c r="T1860" s="15" t="str">
        <f aca="false">Def_Sistemas_Conectores_Cabos!$C$9</f>
        <v>RG316</v>
      </c>
      <c r="U1860" s="11" t="s">
        <v>169</v>
      </c>
      <c r="V1860" s="13"/>
    </row>
    <row r="1861" customFormat="false" ht="15.75" hidden="true" customHeight="true" outlineLevel="0" collapsed="false">
      <c r="A1861" s="4" t="str">
        <f aca="false">Def_Sistemas_Conectores_Cabos!$A$22</f>
        <v>BPM de elétrons</v>
      </c>
      <c r="B1861" s="5" t="str">
        <f aca="false">Datas_Entregas!$A$3</f>
        <v>BTS/Anel</v>
      </c>
      <c r="C1861" s="6" t="n">
        <f aca="false" t="array" ref="C1861:C1861">INDEX(Datas_Entregas!$B$2:$B$100, MATCH(B1861, Datas_Entregas!$A$2:$A$100, 0), 1)</f>
        <v>43296</v>
      </c>
      <c r="D1861" s="5" t="str">
        <f aca="false">Def_Status_Montagem!$A$4</f>
        <v>Comprado / Esperando entrega</v>
      </c>
      <c r="E1861" s="4" t="str">
        <f aca="false">Def_Status_Montagem!$B$4</f>
        <v>Contratada (inclui etiqueta)</v>
      </c>
      <c r="F1861" s="7"/>
      <c r="G1861" s="8"/>
      <c r="H1861" s="7" t="str">
        <f aca="false" t="array" ref="H1861:H1861">INDEX(Def_Instancias_Equipamentos!$E$2:$E$4986, MATCH(K1861, Def_Instancias_Equipamentos!$D$2:$D$4986, 0), 1)</f>
        <v>IA-07RaBPM</v>
      </c>
      <c r="I1861" s="8" t="str">
        <f aca="false" t="array" ref="I1861:I1861">INDEX(Def_Instancias_Equipamentos!$E$2:$E$4986, MATCH(L1861, Def_Instancias_Equipamentos!$D$2:$D$4986, 0), 1)</f>
        <v>IA-07RaBPM</v>
      </c>
      <c r="J1861" s="8" t="str">
        <f aca="false">IF(H1861=I1861, "INTERNO", "EXTERNO")</f>
        <v>INTERNO</v>
      </c>
      <c r="K1861" s="9" t="str">
        <f aca="false">Def_Instancias_Equipamentos!$D$681</f>
        <v>SI-07C2:DI-BPMRFFE</v>
      </c>
      <c r="L1861" s="4" t="str">
        <f aca="false">Def_Instancias_Equipamentos!$D$1283</f>
        <v>SI-07C2:DI-FMCFastADC</v>
      </c>
      <c r="M1861" s="10" t="s">
        <v>171</v>
      </c>
      <c r="N1861" s="11" t="s">
        <v>172</v>
      </c>
      <c r="O1861" s="9" t="str">
        <f aca="false">Def_Sistemas_Conectores_Cabos!$B$7</f>
        <v>SMA 50-ohm</v>
      </c>
      <c r="P1861" s="4" t="str">
        <f aca="false">Def_Sistemas_Conectores_Cabos!$B$7</f>
        <v>SMA 50-ohm</v>
      </c>
      <c r="Q1861" s="8" t="str">
        <f aca="false">K1861&amp;"/"&amp;M1861&amp;CHAR(10)&amp;L1861&amp;"/"&amp;N1861</f>
        <v>SI-07C2:DI-BPMRFFE/TI_OUT
SI-07C2:DI-FMCFastADC/IN3</v>
      </c>
      <c r="R1861" s="18" t="n">
        <v>2</v>
      </c>
      <c r="S1861" s="18" t="n">
        <v>2</v>
      </c>
      <c r="T1861" s="15" t="str">
        <f aca="false">Def_Sistemas_Conectores_Cabos!$C$9</f>
        <v>RG316</v>
      </c>
      <c r="U1861" s="11" t="s">
        <v>169</v>
      </c>
      <c r="V1861" s="13"/>
    </row>
    <row r="1862" customFormat="false" ht="15.75" hidden="true" customHeight="true" outlineLevel="0" collapsed="false">
      <c r="A1862" s="4" t="str">
        <f aca="false">Def_Sistemas_Conectores_Cabos!$A$22</f>
        <v>BPM de elétrons</v>
      </c>
      <c r="B1862" s="5" t="str">
        <f aca="false">Datas_Entregas!$A$3</f>
        <v>BTS/Anel</v>
      </c>
      <c r="C1862" s="6" t="n">
        <f aca="false" t="array" ref="C1862:C1862">INDEX(Datas_Entregas!$B$2:$B$100, MATCH(B1862, Datas_Entregas!$A$2:$A$100, 0), 1)</f>
        <v>43296</v>
      </c>
      <c r="D1862" s="5" t="str">
        <f aca="false">Def_Status_Montagem!$A$4</f>
        <v>Comprado / Esperando entrega</v>
      </c>
      <c r="E1862" s="4" t="str">
        <f aca="false">Def_Status_Montagem!$B$4</f>
        <v>Contratada (inclui etiqueta)</v>
      </c>
      <c r="F1862" s="7"/>
      <c r="G1862" s="8"/>
      <c r="H1862" s="7" t="str">
        <f aca="false" t="array" ref="H1862:H1862">INDEX(Def_Instancias_Equipamentos!$E$2:$E$4986, MATCH(K1862, Def_Instancias_Equipamentos!$D$2:$D$4986, 0), 1)</f>
        <v>IA-07RaBPM</v>
      </c>
      <c r="I1862" s="8" t="str">
        <f aca="false" t="array" ref="I1862:I1862">INDEX(Def_Instancias_Equipamentos!$E$2:$E$4986, MATCH(L1862, Def_Instancias_Equipamentos!$D$2:$D$4986, 0), 1)</f>
        <v>IA-07RaBPM</v>
      </c>
      <c r="J1862" s="8" t="str">
        <f aca="false">IF(H1862=I1862, "INTERNO", "EXTERNO")</f>
        <v>INTERNO</v>
      </c>
      <c r="K1862" s="9" t="str">
        <f aca="false">Def_Instancias_Equipamentos!$D$681</f>
        <v>SI-07C2:DI-BPMRFFE</v>
      </c>
      <c r="L1862" s="4" t="str">
        <f aca="false">Def_Instancias_Equipamentos!$D$1283</f>
        <v>SI-07C2:DI-FMCFastADC</v>
      </c>
      <c r="M1862" s="10" t="s">
        <v>173</v>
      </c>
      <c r="N1862" s="11" t="s">
        <v>174</v>
      </c>
      <c r="O1862" s="9" t="str">
        <f aca="false">Def_Sistemas_Conectores_Cabos!$B$7</f>
        <v>SMA 50-ohm</v>
      </c>
      <c r="P1862" s="4" t="str">
        <f aca="false">Def_Sistemas_Conectores_Cabos!$B$7</f>
        <v>SMA 50-ohm</v>
      </c>
      <c r="Q1862" s="8" t="str">
        <f aca="false">K1862&amp;"/"&amp;M1862&amp;CHAR(10)&amp;L1862&amp;"/"&amp;N1862</f>
        <v>SI-07C2:DI-BPMRFFE/BO_OUT
SI-07C2:DI-FMCFastADC/IN4</v>
      </c>
      <c r="R1862" s="18" t="n">
        <v>2</v>
      </c>
      <c r="S1862" s="18" t="n">
        <v>2</v>
      </c>
      <c r="T1862" s="15" t="str">
        <f aca="false">Def_Sistemas_Conectores_Cabos!$C$9</f>
        <v>RG316</v>
      </c>
      <c r="U1862" s="11" t="s">
        <v>169</v>
      </c>
      <c r="V1862" s="13"/>
    </row>
    <row r="1863" customFormat="false" ht="15.75" hidden="true" customHeight="true" outlineLevel="0" collapsed="false">
      <c r="A1863" s="4" t="str">
        <f aca="false">Def_Sistemas_Conectores_Cabos!$A$22</f>
        <v>BPM de elétrons</v>
      </c>
      <c r="B1863" s="5" t="str">
        <f aca="false">Datas_Entregas!$A$3</f>
        <v>BTS/Anel</v>
      </c>
      <c r="C1863" s="6" t="n">
        <f aca="false" t="array" ref="C1863:C1863">INDEX(Datas_Entregas!$B$2:$B$100, MATCH(B1863, Datas_Entregas!$A$2:$A$100, 0), 1)</f>
        <v>43296</v>
      </c>
      <c r="D1863" s="5" t="str">
        <f aca="false">Def_Status_Montagem!$A$4</f>
        <v>Comprado / Esperando entrega</v>
      </c>
      <c r="E1863" s="4" t="str">
        <f aca="false">Def_Status_Montagem!$B$4</f>
        <v>Contratada (inclui etiqueta)</v>
      </c>
      <c r="F1863" s="7"/>
      <c r="G1863" s="8"/>
      <c r="H1863" s="7" t="str">
        <f aca="false" t="array" ref="H1863:H1863">INDEX(Def_Instancias_Equipamentos!$E$2:$E$4986, MATCH(K1863, Def_Instancias_Equipamentos!$D$2:$D$4986, 0), 1)</f>
        <v>IA-07RaBPM</v>
      </c>
      <c r="I1863" s="8" t="str">
        <f aca="false" t="array" ref="I1863:I1863">INDEX(Def_Instancias_Equipamentos!$E$2:$E$4986, MATCH(L1863, Def_Instancias_Equipamentos!$D$2:$D$4986, 0), 1)</f>
        <v>IA-07RaBPM</v>
      </c>
      <c r="J1863" s="8" t="str">
        <f aca="false">IF(H1863=I1863, "INTERNO", "EXTERNO")</f>
        <v>INTERNO</v>
      </c>
      <c r="K1863" s="9" t="str">
        <f aca="false">Def_Instancias_Equipamentos!$D$681</f>
        <v>SI-07C2:DI-BPMRFFE</v>
      </c>
      <c r="L1863" s="4" t="str">
        <f aca="false">Def_Instancias_Equipamentos!$D$1283</f>
        <v>SI-07C2:DI-FMCFastADC</v>
      </c>
      <c r="M1863" s="10" t="s">
        <v>175</v>
      </c>
      <c r="N1863" s="11" t="s">
        <v>176</v>
      </c>
      <c r="O1863" s="9" t="str">
        <f aca="false">Def_Sistemas_Conectores_Cabos!$B$7</f>
        <v>SMA 50-ohm</v>
      </c>
      <c r="P1863" s="4" t="str">
        <f aca="false">Def_Sistemas_Conectores_Cabos!$B$26</f>
        <v>MMCX 50-ohm</v>
      </c>
      <c r="Q1863" s="8" t="str">
        <f aca="false">K1863&amp;"/"&amp;M1863&amp;CHAR(10)&amp;L1863&amp;"/"&amp;N1863</f>
        <v>SI-07C2:DI-BPMRFFE/SW_IN
SI-07C2:DI-FMCFastADC/TRIG</v>
      </c>
      <c r="R1863" s="18" t="n">
        <v>2</v>
      </c>
      <c r="S1863" s="18" t="n">
        <v>2</v>
      </c>
      <c r="T1863" s="15" t="str">
        <f aca="false">Def_Sistemas_Conectores_Cabos!$C$9</f>
        <v>RG316</v>
      </c>
      <c r="U1863" s="11" t="s">
        <v>169</v>
      </c>
      <c r="V1863" s="13"/>
    </row>
    <row r="1864" customFormat="false" ht="15.75" hidden="true" customHeight="true" outlineLevel="0" collapsed="false">
      <c r="A1864" s="4" t="str">
        <f aca="false">Def_Sistemas_Conectores_Cabos!$A$22</f>
        <v>BPM de elétrons</v>
      </c>
      <c r="B1864" s="5" t="str">
        <f aca="false">Datas_Entregas!$A$3</f>
        <v>BTS/Anel</v>
      </c>
      <c r="C1864" s="6" t="n">
        <f aca="false" t="array" ref="C1864:C1864">INDEX(Datas_Entregas!$B$2:$B$100, MATCH(B1864, Datas_Entregas!$A$2:$A$100, 0), 1)</f>
        <v>43296</v>
      </c>
      <c r="D1864" s="5" t="str">
        <f aca="false">Def_Status_Montagem!$A$4</f>
        <v>Comprado / Esperando entrega</v>
      </c>
      <c r="E1864" s="4" t="str">
        <f aca="false">Def_Status_Montagem!$B$4</f>
        <v>Contratada (inclui etiqueta)</v>
      </c>
      <c r="F1864" s="7"/>
      <c r="G1864" s="8"/>
      <c r="H1864" s="7" t="str">
        <f aca="false" t="array" ref="H1864:H1864">INDEX(Def_Instancias_Equipamentos!$E$2:$E$4986, MATCH(K1864, Def_Instancias_Equipamentos!$D$2:$D$4986, 0), 1)</f>
        <v>IA-07RaBPM</v>
      </c>
      <c r="I1864" s="8" t="str">
        <f aca="false" t="array" ref="I1864:I1864">INDEX(Def_Instancias_Equipamentos!$E$2:$E$4986, MATCH(L1864, Def_Instancias_Equipamentos!$D$2:$D$4986, 0), 1)</f>
        <v>IA-07RaBPM</v>
      </c>
      <c r="J1864" s="8" t="str">
        <f aca="false">IF(H1864=I1864, "INTERNO", "EXTERNO")</f>
        <v>INTERNO</v>
      </c>
      <c r="K1864" s="9" t="str">
        <f aca="false">Def_Instancias_Equipamentos!$D$682</f>
        <v>SI-07C3:DI-BPMRFFE-1</v>
      </c>
      <c r="L1864" s="4" t="str">
        <f aca="false">Def_Instancias_Equipamentos!$D$1284</f>
        <v>SI-07C3:DI-FMCFastADC-1</v>
      </c>
      <c r="M1864" s="10" t="s">
        <v>168</v>
      </c>
      <c r="N1864" s="11" t="s">
        <v>143</v>
      </c>
      <c r="O1864" s="9" t="str">
        <f aca="false">Def_Sistemas_Conectores_Cabos!$B$7</f>
        <v>SMA 50-ohm</v>
      </c>
      <c r="P1864" s="4" t="str">
        <f aca="false">Def_Sistemas_Conectores_Cabos!$B$7</f>
        <v>SMA 50-ohm</v>
      </c>
      <c r="Q1864" s="8" t="str">
        <f aca="false">K1864&amp;"/"&amp;M1864&amp;CHAR(10)&amp;L1864&amp;"/"&amp;N1864</f>
        <v>SI-07C3:DI-BPMRFFE-1/TO_OUT
SI-07C3:DI-FMCFastADC-1/IN1</v>
      </c>
      <c r="R1864" s="18" t="n">
        <v>2</v>
      </c>
      <c r="S1864" s="18" t="n">
        <v>2</v>
      </c>
      <c r="T1864" s="15" t="str">
        <f aca="false">Def_Sistemas_Conectores_Cabos!$C$9</f>
        <v>RG316</v>
      </c>
      <c r="U1864" s="11" t="s">
        <v>169</v>
      </c>
      <c r="V1864" s="13"/>
    </row>
    <row r="1865" customFormat="false" ht="15.75" hidden="true" customHeight="true" outlineLevel="0" collapsed="false">
      <c r="A1865" s="4" t="str">
        <f aca="false">Def_Sistemas_Conectores_Cabos!$A$22</f>
        <v>BPM de elétrons</v>
      </c>
      <c r="B1865" s="5" t="str">
        <f aca="false">Datas_Entregas!$A$3</f>
        <v>BTS/Anel</v>
      </c>
      <c r="C1865" s="6" t="n">
        <f aca="false" t="array" ref="C1865:C1865">INDEX(Datas_Entregas!$B$2:$B$100, MATCH(B1865, Datas_Entregas!$A$2:$A$100, 0), 1)</f>
        <v>43296</v>
      </c>
      <c r="D1865" s="5" t="str">
        <f aca="false">Def_Status_Montagem!$A$4</f>
        <v>Comprado / Esperando entrega</v>
      </c>
      <c r="E1865" s="4" t="str">
        <f aca="false">Def_Status_Montagem!$B$4</f>
        <v>Contratada (inclui etiqueta)</v>
      </c>
      <c r="F1865" s="7"/>
      <c r="G1865" s="8"/>
      <c r="H1865" s="7" t="str">
        <f aca="false" t="array" ref="H1865:H1865">INDEX(Def_Instancias_Equipamentos!$E$2:$E$4986, MATCH(K1865, Def_Instancias_Equipamentos!$D$2:$D$4986, 0), 1)</f>
        <v>IA-07RaBPM</v>
      </c>
      <c r="I1865" s="8" t="str">
        <f aca="false" t="array" ref="I1865:I1865">INDEX(Def_Instancias_Equipamentos!$E$2:$E$4986, MATCH(L1865, Def_Instancias_Equipamentos!$D$2:$D$4986, 0), 1)</f>
        <v>IA-07RaBPM</v>
      </c>
      <c r="J1865" s="8" t="str">
        <f aca="false">IF(H1865=I1865, "INTERNO", "EXTERNO")</f>
        <v>INTERNO</v>
      </c>
      <c r="K1865" s="9" t="str">
        <f aca="false">Def_Instancias_Equipamentos!$D$682</f>
        <v>SI-07C3:DI-BPMRFFE-1</v>
      </c>
      <c r="L1865" s="4" t="str">
        <f aca="false">Def_Instancias_Equipamentos!$D$1284</f>
        <v>SI-07C3:DI-FMCFastADC-1</v>
      </c>
      <c r="M1865" s="10" t="s">
        <v>170</v>
      </c>
      <c r="N1865" s="11" t="s">
        <v>145</v>
      </c>
      <c r="O1865" s="9" t="str">
        <f aca="false">Def_Sistemas_Conectores_Cabos!$B$7</f>
        <v>SMA 50-ohm</v>
      </c>
      <c r="P1865" s="4" t="str">
        <f aca="false">Def_Sistemas_Conectores_Cabos!$B$7</f>
        <v>SMA 50-ohm</v>
      </c>
      <c r="Q1865" s="8" t="str">
        <f aca="false">K1865&amp;"/"&amp;M1865&amp;CHAR(10)&amp;L1865&amp;"/"&amp;N1865</f>
        <v>SI-07C3:DI-BPMRFFE-1/BI_OUT
SI-07C3:DI-FMCFastADC-1/IN2</v>
      </c>
      <c r="R1865" s="18" t="n">
        <v>2</v>
      </c>
      <c r="S1865" s="18" t="n">
        <v>2</v>
      </c>
      <c r="T1865" s="15" t="str">
        <f aca="false">Def_Sistemas_Conectores_Cabos!$C$9</f>
        <v>RG316</v>
      </c>
      <c r="U1865" s="11" t="s">
        <v>169</v>
      </c>
      <c r="V1865" s="13"/>
    </row>
    <row r="1866" customFormat="false" ht="15.75" hidden="true" customHeight="true" outlineLevel="0" collapsed="false">
      <c r="A1866" s="4" t="str">
        <f aca="false">Def_Sistemas_Conectores_Cabos!$A$22</f>
        <v>BPM de elétrons</v>
      </c>
      <c r="B1866" s="5" t="str">
        <f aca="false">Datas_Entregas!$A$3</f>
        <v>BTS/Anel</v>
      </c>
      <c r="C1866" s="6" t="n">
        <f aca="false" t="array" ref="C1866:C1866">INDEX(Datas_Entregas!$B$2:$B$100, MATCH(B1866, Datas_Entregas!$A$2:$A$100, 0), 1)</f>
        <v>43296</v>
      </c>
      <c r="D1866" s="5" t="str">
        <f aca="false">Def_Status_Montagem!$A$4</f>
        <v>Comprado / Esperando entrega</v>
      </c>
      <c r="E1866" s="4" t="str">
        <f aca="false">Def_Status_Montagem!$B$4</f>
        <v>Contratada (inclui etiqueta)</v>
      </c>
      <c r="F1866" s="7"/>
      <c r="G1866" s="8"/>
      <c r="H1866" s="7" t="str">
        <f aca="false" t="array" ref="H1866:H1866">INDEX(Def_Instancias_Equipamentos!$E$2:$E$4986, MATCH(K1866, Def_Instancias_Equipamentos!$D$2:$D$4986, 0), 1)</f>
        <v>IA-07RaBPM</v>
      </c>
      <c r="I1866" s="8" t="str">
        <f aca="false" t="array" ref="I1866:I1866">INDEX(Def_Instancias_Equipamentos!$E$2:$E$4986, MATCH(L1866, Def_Instancias_Equipamentos!$D$2:$D$4986, 0), 1)</f>
        <v>IA-07RaBPM</v>
      </c>
      <c r="J1866" s="8" t="str">
        <f aca="false">IF(H1866=I1866, "INTERNO", "EXTERNO")</f>
        <v>INTERNO</v>
      </c>
      <c r="K1866" s="9" t="str">
        <f aca="false">Def_Instancias_Equipamentos!$D$682</f>
        <v>SI-07C3:DI-BPMRFFE-1</v>
      </c>
      <c r="L1866" s="4" t="str">
        <f aca="false">Def_Instancias_Equipamentos!$D$1284</f>
        <v>SI-07C3:DI-FMCFastADC-1</v>
      </c>
      <c r="M1866" s="10" t="s">
        <v>171</v>
      </c>
      <c r="N1866" s="11" t="s">
        <v>172</v>
      </c>
      <c r="O1866" s="9" t="str">
        <f aca="false">Def_Sistemas_Conectores_Cabos!$B$7</f>
        <v>SMA 50-ohm</v>
      </c>
      <c r="P1866" s="4" t="str">
        <f aca="false">Def_Sistemas_Conectores_Cabos!$B$7</f>
        <v>SMA 50-ohm</v>
      </c>
      <c r="Q1866" s="8" t="str">
        <f aca="false">K1866&amp;"/"&amp;M1866&amp;CHAR(10)&amp;L1866&amp;"/"&amp;N1866</f>
        <v>SI-07C3:DI-BPMRFFE-1/TI_OUT
SI-07C3:DI-FMCFastADC-1/IN3</v>
      </c>
      <c r="R1866" s="18" t="n">
        <v>2</v>
      </c>
      <c r="S1866" s="18" t="n">
        <v>2</v>
      </c>
      <c r="T1866" s="15" t="str">
        <f aca="false">Def_Sistemas_Conectores_Cabos!$C$9</f>
        <v>RG316</v>
      </c>
      <c r="U1866" s="11" t="s">
        <v>169</v>
      </c>
      <c r="V1866" s="13"/>
    </row>
    <row r="1867" customFormat="false" ht="15.75" hidden="true" customHeight="true" outlineLevel="0" collapsed="false">
      <c r="A1867" s="4" t="str">
        <f aca="false">Def_Sistemas_Conectores_Cabos!$A$22</f>
        <v>BPM de elétrons</v>
      </c>
      <c r="B1867" s="5" t="str">
        <f aca="false">Datas_Entregas!$A$3</f>
        <v>BTS/Anel</v>
      </c>
      <c r="C1867" s="6" t="n">
        <f aca="false" t="array" ref="C1867:C1867">INDEX(Datas_Entregas!$B$2:$B$100, MATCH(B1867, Datas_Entregas!$A$2:$A$100, 0), 1)</f>
        <v>43296</v>
      </c>
      <c r="D1867" s="5" t="str">
        <f aca="false">Def_Status_Montagem!$A$4</f>
        <v>Comprado / Esperando entrega</v>
      </c>
      <c r="E1867" s="4" t="str">
        <f aca="false">Def_Status_Montagem!$B$4</f>
        <v>Contratada (inclui etiqueta)</v>
      </c>
      <c r="F1867" s="7"/>
      <c r="G1867" s="8"/>
      <c r="H1867" s="7" t="str">
        <f aca="false" t="array" ref="H1867:H1867">INDEX(Def_Instancias_Equipamentos!$E$2:$E$4986, MATCH(K1867, Def_Instancias_Equipamentos!$D$2:$D$4986, 0), 1)</f>
        <v>IA-07RaBPM</v>
      </c>
      <c r="I1867" s="8" t="str">
        <f aca="false" t="array" ref="I1867:I1867">INDEX(Def_Instancias_Equipamentos!$E$2:$E$4986, MATCH(L1867, Def_Instancias_Equipamentos!$D$2:$D$4986, 0), 1)</f>
        <v>IA-07RaBPM</v>
      </c>
      <c r="J1867" s="8" t="str">
        <f aca="false">IF(H1867=I1867, "INTERNO", "EXTERNO")</f>
        <v>INTERNO</v>
      </c>
      <c r="K1867" s="9" t="str">
        <f aca="false">Def_Instancias_Equipamentos!$D$682</f>
        <v>SI-07C3:DI-BPMRFFE-1</v>
      </c>
      <c r="L1867" s="4" t="str">
        <f aca="false">Def_Instancias_Equipamentos!$D$1284</f>
        <v>SI-07C3:DI-FMCFastADC-1</v>
      </c>
      <c r="M1867" s="10" t="s">
        <v>173</v>
      </c>
      <c r="N1867" s="11" t="s">
        <v>174</v>
      </c>
      <c r="O1867" s="9" t="str">
        <f aca="false">Def_Sistemas_Conectores_Cabos!$B$7</f>
        <v>SMA 50-ohm</v>
      </c>
      <c r="P1867" s="4" t="str">
        <f aca="false">Def_Sistemas_Conectores_Cabos!$B$7</f>
        <v>SMA 50-ohm</v>
      </c>
      <c r="Q1867" s="8" t="str">
        <f aca="false">K1867&amp;"/"&amp;M1867&amp;CHAR(10)&amp;L1867&amp;"/"&amp;N1867</f>
        <v>SI-07C3:DI-BPMRFFE-1/BO_OUT
SI-07C3:DI-FMCFastADC-1/IN4</v>
      </c>
      <c r="R1867" s="18" t="n">
        <v>2</v>
      </c>
      <c r="S1867" s="18" t="n">
        <v>2</v>
      </c>
      <c r="T1867" s="15" t="str">
        <f aca="false">Def_Sistemas_Conectores_Cabos!$C$9</f>
        <v>RG316</v>
      </c>
      <c r="U1867" s="11" t="s">
        <v>169</v>
      </c>
      <c r="V1867" s="13"/>
    </row>
    <row r="1868" customFormat="false" ht="15.75" hidden="true" customHeight="true" outlineLevel="0" collapsed="false">
      <c r="A1868" s="4" t="str">
        <f aca="false">Def_Sistemas_Conectores_Cabos!$A$22</f>
        <v>BPM de elétrons</v>
      </c>
      <c r="B1868" s="5" t="str">
        <f aca="false">Datas_Entregas!$A$3</f>
        <v>BTS/Anel</v>
      </c>
      <c r="C1868" s="6" t="n">
        <f aca="false" t="array" ref="C1868:C1868">INDEX(Datas_Entregas!$B$2:$B$100, MATCH(B1868, Datas_Entregas!$A$2:$A$100, 0), 1)</f>
        <v>43296</v>
      </c>
      <c r="D1868" s="5" t="str">
        <f aca="false">Def_Status_Montagem!$A$4</f>
        <v>Comprado / Esperando entrega</v>
      </c>
      <c r="E1868" s="4" t="str">
        <f aca="false">Def_Status_Montagem!$B$4</f>
        <v>Contratada (inclui etiqueta)</v>
      </c>
      <c r="F1868" s="7"/>
      <c r="G1868" s="8"/>
      <c r="H1868" s="7" t="str">
        <f aca="false" t="array" ref="H1868:H1868">INDEX(Def_Instancias_Equipamentos!$E$2:$E$4986, MATCH(K1868, Def_Instancias_Equipamentos!$D$2:$D$4986, 0), 1)</f>
        <v>IA-07RaBPM</v>
      </c>
      <c r="I1868" s="8" t="str">
        <f aca="false" t="array" ref="I1868:I1868">INDEX(Def_Instancias_Equipamentos!$E$2:$E$4986, MATCH(L1868, Def_Instancias_Equipamentos!$D$2:$D$4986, 0), 1)</f>
        <v>IA-07RaBPM</v>
      </c>
      <c r="J1868" s="8" t="str">
        <f aca="false">IF(H1868=I1868, "INTERNO", "EXTERNO")</f>
        <v>INTERNO</v>
      </c>
      <c r="K1868" s="9" t="str">
        <f aca="false">Def_Instancias_Equipamentos!$D$682</f>
        <v>SI-07C3:DI-BPMRFFE-1</v>
      </c>
      <c r="L1868" s="4" t="str">
        <f aca="false">Def_Instancias_Equipamentos!$D$1284</f>
        <v>SI-07C3:DI-FMCFastADC-1</v>
      </c>
      <c r="M1868" s="10" t="s">
        <v>175</v>
      </c>
      <c r="N1868" s="11" t="s">
        <v>176</v>
      </c>
      <c r="O1868" s="9" t="str">
        <f aca="false">Def_Sistemas_Conectores_Cabos!$B$7</f>
        <v>SMA 50-ohm</v>
      </c>
      <c r="P1868" s="4" t="str">
        <f aca="false">Def_Sistemas_Conectores_Cabos!$B$26</f>
        <v>MMCX 50-ohm</v>
      </c>
      <c r="Q1868" s="8" t="str">
        <f aca="false">K1868&amp;"/"&amp;M1868&amp;CHAR(10)&amp;L1868&amp;"/"&amp;N1868</f>
        <v>SI-07C3:DI-BPMRFFE-1/SW_IN
SI-07C3:DI-FMCFastADC-1/TRIG</v>
      </c>
      <c r="R1868" s="18" t="n">
        <v>2</v>
      </c>
      <c r="S1868" s="18" t="n">
        <v>2</v>
      </c>
      <c r="T1868" s="15" t="str">
        <f aca="false">Def_Sistemas_Conectores_Cabos!$C$9</f>
        <v>RG316</v>
      </c>
      <c r="U1868" s="11" t="s">
        <v>169</v>
      </c>
      <c r="V1868" s="13"/>
    </row>
    <row r="1869" customFormat="false" ht="15.75" hidden="true" customHeight="true" outlineLevel="0" collapsed="false">
      <c r="A1869" s="4" t="str">
        <f aca="false">Def_Sistemas_Conectores_Cabos!$A$22</f>
        <v>BPM de elétrons</v>
      </c>
      <c r="B1869" s="5" t="str">
        <f aca="false">Datas_Entregas!$A$3</f>
        <v>BTS/Anel</v>
      </c>
      <c r="C1869" s="6" t="n">
        <f aca="false" t="array" ref="C1869:C1869">INDEX(Datas_Entregas!$B$2:$B$100, MATCH(B1869, Datas_Entregas!$A$2:$A$100, 0), 1)</f>
        <v>43296</v>
      </c>
      <c r="D1869" s="5" t="str">
        <f aca="false">Def_Status_Montagem!$A$4</f>
        <v>Comprado / Esperando entrega</v>
      </c>
      <c r="E1869" s="4" t="str">
        <f aca="false">Def_Status_Montagem!$B$4</f>
        <v>Contratada (inclui etiqueta)</v>
      </c>
      <c r="F1869" s="7"/>
      <c r="G1869" s="8"/>
      <c r="H1869" s="7" t="str">
        <f aca="false" t="array" ref="H1869:H1869">INDEX(Def_Instancias_Equipamentos!$E$2:$E$4986, MATCH(K1869, Def_Instancias_Equipamentos!$D$2:$D$4986, 0), 1)</f>
        <v>IA-07RaBPM</v>
      </c>
      <c r="I1869" s="8" t="str">
        <f aca="false" t="array" ref="I1869:I1869">INDEX(Def_Instancias_Equipamentos!$E$2:$E$4986, MATCH(L1869, Def_Instancias_Equipamentos!$D$2:$D$4986, 0), 1)</f>
        <v>IA-07RaBPM</v>
      </c>
      <c r="J1869" s="8" t="str">
        <f aca="false">IF(H1869=I1869, "INTERNO", "EXTERNO")</f>
        <v>INTERNO</v>
      </c>
      <c r="K1869" s="9" t="str">
        <f aca="false">Def_Instancias_Equipamentos!$D$683</f>
        <v>SI-07C3:DI-BPMRFFE-2</v>
      </c>
      <c r="L1869" s="4" t="str">
        <f aca="false">Def_Instancias_Equipamentos!$D$1285</f>
        <v>SI-07C3:DI-FMCFastADC-2</v>
      </c>
      <c r="M1869" s="10" t="s">
        <v>168</v>
      </c>
      <c r="N1869" s="11" t="s">
        <v>143</v>
      </c>
      <c r="O1869" s="9" t="str">
        <f aca="false">Def_Sistemas_Conectores_Cabos!$B$7</f>
        <v>SMA 50-ohm</v>
      </c>
      <c r="P1869" s="4" t="str">
        <f aca="false">Def_Sistemas_Conectores_Cabos!$B$7</f>
        <v>SMA 50-ohm</v>
      </c>
      <c r="Q1869" s="8" t="str">
        <f aca="false">K1869&amp;"/"&amp;M1869&amp;CHAR(10)&amp;L1869&amp;"/"&amp;N1869</f>
        <v>SI-07C3:DI-BPMRFFE-2/TO_OUT
SI-07C3:DI-FMCFastADC-2/IN1</v>
      </c>
      <c r="R1869" s="18" t="n">
        <v>2</v>
      </c>
      <c r="S1869" s="18" t="n">
        <v>2</v>
      </c>
      <c r="T1869" s="15" t="str">
        <f aca="false">Def_Sistemas_Conectores_Cabos!$C$9</f>
        <v>RG316</v>
      </c>
      <c r="U1869" s="11" t="s">
        <v>169</v>
      </c>
      <c r="V1869" s="13"/>
    </row>
    <row r="1870" customFormat="false" ht="15.75" hidden="true" customHeight="true" outlineLevel="0" collapsed="false">
      <c r="A1870" s="4" t="str">
        <f aca="false">Def_Sistemas_Conectores_Cabos!$A$22</f>
        <v>BPM de elétrons</v>
      </c>
      <c r="B1870" s="5" t="str">
        <f aca="false">Datas_Entregas!$A$3</f>
        <v>BTS/Anel</v>
      </c>
      <c r="C1870" s="6" t="n">
        <f aca="false" t="array" ref="C1870:C1870">INDEX(Datas_Entregas!$B$2:$B$100, MATCH(B1870, Datas_Entregas!$A$2:$A$100, 0), 1)</f>
        <v>43296</v>
      </c>
      <c r="D1870" s="5" t="str">
        <f aca="false">Def_Status_Montagem!$A$4</f>
        <v>Comprado / Esperando entrega</v>
      </c>
      <c r="E1870" s="4" t="str">
        <f aca="false">Def_Status_Montagem!$B$4</f>
        <v>Contratada (inclui etiqueta)</v>
      </c>
      <c r="F1870" s="7"/>
      <c r="G1870" s="8"/>
      <c r="H1870" s="7" t="str">
        <f aca="false" t="array" ref="H1870:H1870">INDEX(Def_Instancias_Equipamentos!$E$2:$E$4986, MATCH(K1870, Def_Instancias_Equipamentos!$D$2:$D$4986, 0), 1)</f>
        <v>IA-07RaBPM</v>
      </c>
      <c r="I1870" s="8" t="str">
        <f aca="false" t="array" ref="I1870:I1870">INDEX(Def_Instancias_Equipamentos!$E$2:$E$4986, MATCH(L1870, Def_Instancias_Equipamentos!$D$2:$D$4986, 0), 1)</f>
        <v>IA-07RaBPM</v>
      </c>
      <c r="J1870" s="8" t="str">
        <f aca="false">IF(H1870=I1870, "INTERNO", "EXTERNO")</f>
        <v>INTERNO</v>
      </c>
      <c r="K1870" s="9" t="str">
        <f aca="false">Def_Instancias_Equipamentos!$D$683</f>
        <v>SI-07C3:DI-BPMRFFE-2</v>
      </c>
      <c r="L1870" s="4" t="str">
        <f aca="false">Def_Instancias_Equipamentos!$D$1285</f>
        <v>SI-07C3:DI-FMCFastADC-2</v>
      </c>
      <c r="M1870" s="10" t="s">
        <v>170</v>
      </c>
      <c r="N1870" s="11" t="s">
        <v>145</v>
      </c>
      <c r="O1870" s="9" t="str">
        <f aca="false">Def_Sistemas_Conectores_Cabos!$B$7</f>
        <v>SMA 50-ohm</v>
      </c>
      <c r="P1870" s="4" t="str">
        <f aca="false">Def_Sistemas_Conectores_Cabos!$B$7</f>
        <v>SMA 50-ohm</v>
      </c>
      <c r="Q1870" s="8" t="str">
        <f aca="false">K1870&amp;"/"&amp;M1870&amp;CHAR(10)&amp;L1870&amp;"/"&amp;N1870</f>
        <v>SI-07C3:DI-BPMRFFE-2/BI_OUT
SI-07C3:DI-FMCFastADC-2/IN2</v>
      </c>
      <c r="R1870" s="18" t="n">
        <v>2</v>
      </c>
      <c r="S1870" s="18" t="n">
        <v>2</v>
      </c>
      <c r="T1870" s="15" t="str">
        <f aca="false">Def_Sistemas_Conectores_Cabos!$C$9</f>
        <v>RG316</v>
      </c>
      <c r="U1870" s="11" t="s">
        <v>169</v>
      </c>
      <c r="V1870" s="13"/>
    </row>
    <row r="1871" customFormat="false" ht="15.75" hidden="true" customHeight="true" outlineLevel="0" collapsed="false">
      <c r="A1871" s="4" t="str">
        <f aca="false">Def_Sistemas_Conectores_Cabos!$A$22</f>
        <v>BPM de elétrons</v>
      </c>
      <c r="B1871" s="5" t="str">
        <f aca="false">Datas_Entregas!$A$3</f>
        <v>BTS/Anel</v>
      </c>
      <c r="C1871" s="6" t="n">
        <f aca="false" t="array" ref="C1871:C1871">INDEX(Datas_Entregas!$B$2:$B$100, MATCH(B1871, Datas_Entregas!$A$2:$A$100, 0), 1)</f>
        <v>43296</v>
      </c>
      <c r="D1871" s="5" t="str">
        <f aca="false">Def_Status_Montagem!$A$4</f>
        <v>Comprado / Esperando entrega</v>
      </c>
      <c r="E1871" s="4" t="str">
        <f aca="false">Def_Status_Montagem!$B$4</f>
        <v>Contratada (inclui etiqueta)</v>
      </c>
      <c r="F1871" s="7"/>
      <c r="G1871" s="8"/>
      <c r="H1871" s="7" t="str">
        <f aca="false" t="array" ref="H1871:H1871">INDEX(Def_Instancias_Equipamentos!$E$2:$E$4986, MATCH(K1871, Def_Instancias_Equipamentos!$D$2:$D$4986, 0), 1)</f>
        <v>IA-07RaBPM</v>
      </c>
      <c r="I1871" s="8" t="str">
        <f aca="false" t="array" ref="I1871:I1871">INDEX(Def_Instancias_Equipamentos!$E$2:$E$4986, MATCH(L1871, Def_Instancias_Equipamentos!$D$2:$D$4986, 0), 1)</f>
        <v>IA-07RaBPM</v>
      </c>
      <c r="J1871" s="8" t="str">
        <f aca="false">IF(H1871=I1871, "INTERNO", "EXTERNO")</f>
        <v>INTERNO</v>
      </c>
      <c r="K1871" s="9" t="str">
        <f aca="false">Def_Instancias_Equipamentos!$D$683</f>
        <v>SI-07C3:DI-BPMRFFE-2</v>
      </c>
      <c r="L1871" s="4" t="str">
        <f aca="false">Def_Instancias_Equipamentos!$D$1285</f>
        <v>SI-07C3:DI-FMCFastADC-2</v>
      </c>
      <c r="M1871" s="10" t="s">
        <v>171</v>
      </c>
      <c r="N1871" s="11" t="s">
        <v>172</v>
      </c>
      <c r="O1871" s="9" t="str">
        <f aca="false">Def_Sistemas_Conectores_Cabos!$B$7</f>
        <v>SMA 50-ohm</v>
      </c>
      <c r="P1871" s="4" t="str">
        <f aca="false">Def_Sistemas_Conectores_Cabos!$B$7</f>
        <v>SMA 50-ohm</v>
      </c>
      <c r="Q1871" s="8" t="str">
        <f aca="false">K1871&amp;"/"&amp;M1871&amp;CHAR(10)&amp;L1871&amp;"/"&amp;N1871</f>
        <v>SI-07C3:DI-BPMRFFE-2/TI_OUT
SI-07C3:DI-FMCFastADC-2/IN3</v>
      </c>
      <c r="R1871" s="18" t="n">
        <v>2</v>
      </c>
      <c r="S1871" s="18" t="n">
        <v>2</v>
      </c>
      <c r="T1871" s="15" t="str">
        <f aca="false">Def_Sistemas_Conectores_Cabos!$C$9</f>
        <v>RG316</v>
      </c>
      <c r="U1871" s="11" t="s">
        <v>169</v>
      </c>
      <c r="V1871" s="13"/>
    </row>
    <row r="1872" customFormat="false" ht="15.75" hidden="true" customHeight="true" outlineLevel="0" collapsed="false">
      <c r="A1872" s="4" t="str">
        <f aca="false">Def_Sistemas_Conectores_Cabos!$A$22</f>
        <v>BPM de elétrons</v>
      </c>
      <c r="B1872" s="5" t="str">
        <f aca="false">Datas_Entregas!$A$3</f>
        <v>BTS/Anel</v>
      </c>
      <c r="C1872" s="6" t="n">
        <f aca="false" t="array" ref="C1872:C1872">INDEX(Datas_Entregas!$B$2:$B$100, MATCH(B1872, Datas_Entregas!$A$2:$A$100, 0), 1)</f>
        <v>43296</v>
      </c>
      <c r="D1872" s="5" t="str">
        <f aca="false">Def_Status_Montagem!$A$4</f>
        <v>Comprado / Esperando entrega</v>
      </c>
      <c r="E1872" s="4" t="str">
        <f aca="false">Def_Status_Montagem!$B$4</f>
        <v>Contratada (inclui etiqueta)</v>
      </c>
      <c r="F1872" s="7"/>
      <c r="G1872" s="8"/>
      <c r="H1872" s="7" t="str">
        <f aca="false" t="array" ref="H1872:H1872">INDEX(Def_Instancias_Equipamentos!$E$2:$E$4986, MATCH(K1872, Def_Instancias_Equipamentos!$D$2:$D$4986, 0), 1)</f>
        <v>IA-07RaBPM</v>
      </c>
      <c r="I1872" s="8" t="str">
        <f aca="false" t="array" ref="I1872:I1872">INDEX(Def_Instancias_Equipamentos!$E$2:$E$4986, MATCH(L1872, Def_Instancias_Equipamentos!$D$2:$D$4986, 0), 1)</f>
        <v>IA-07RaBPM</v>
      </c>
      <c r="J1872" s="8" t="str">
        <f aca="false">IF(H1872=I1872, "INTERNO", "EXTERNO")</f>
        <v>INTERNO</v>
      </c>
      <c r="K1872" s="9" t="str">
        <f aca="false">Def_Instancias_Equipamentos!$D$683</f>
        <v>SI-07C3:DI-BPMRFFE-2</v>
      </c>
      <c r="L1872" s="4" t="str">
        <f aca="false">Def_Instancias_Equipamentos!$D$1285</f>
        <v>SI-07C3:DI-FMCFastADC-2</v>
      </c>
      <c r="M1872" s="10" t="s">
        <v>173</v>
      </c>
      <c r="N1872" s="11" t="s">
        <v>174</v>
      </c>
      <c r="O1872" s="9" t="str">
        <f aca="false">Def_Sistemas_Conectores_Cabos!$B$7</f>
        <v>SMA 50-ohm</v>
      </c>
      <c r="P1872" s="4" t="str">
        <f aca="false">Def_Sistemas_Conectores_Cabos!$B$7</f>
        <v>SMA 50-ohm</v>
      </c>
      <c r="Q1872" s="8" t="str">
        <f aca="false">K1872&amp;"/"&amp;M1872&amp;CHAR(10)&amp;L1872&amp;"/"&amp;N1872</f>
        <v>SI-07C3:DI-BPMRFFE-2/BO_OUT
SI-07C3:DI-FMCFastADC-2/IN4</v>
      </c>
      <c r="R1872" s="18" t="n">
        <v>2</v>
      </c>
      <c r="S1872" s="18" t="n">
        <v>2</v>
      </c>
      <c r="T1872" s="15" t="str">
        <f aca="false">Def_Sistemas_Conectores_Cabos!$C$9</f>
        <v>RG316</v>
      </c>
      <c r="U1872" s="11" t="s">
        <v>169</v>
      </c>
      <c r="V1872" s="13"/>
    </row>
    <row r="1873" customFormat="false" ht="15.75" hidden="true" customHeight="true" outlineLevel="0" collapsed="false">
      <c r="A1873" s="4" t="str">
        <f aca="false">Def_Sistemas_Conectores_Cabos!$A$22</f>
        <v>BPM de elétrons</v>
      </c>
      <c r="B1873" s="5" t="str">
        <f aca="false">Datas_Entregas!$A$3</f>
        <v>BTS/Anel</v>
      </c>
      <c r="C1873" s="6" t="n">
        <f aca="false" t="array" ref="C1873:C1873">INDEX(Datas_Entregas!$B$2:$B$100, MATCH(B1873, Datas_Entregas!$A$2:$A$100, 0), 1)</f>
        <v>43296</v>
      </c>
      <c r="D1873" s="5" t="str">
        <f aca="false">Def_Status_Montagem!$A$4</f>
        <v>Comprado / Esperando entrega</v>
      </c>
      <c r="E1873" s="4" t="str">
        <f aca="false">Def_Status_Montagem!$B$4</f>
        <v>Contratada (inclui etiqueta)</v>
      </c>
      <c r="F1873" s="7"/>
      <c r="G1873" s="8"/>
      <c r="H1873" s="7" t="str">
        <f aca="false" t="array" ref="H1873:H1873">INDEX(Def_Instancias_Equipamentos!$E$2:$E$4986, MATCH(K1873, Def_Instancias_Equipamentos!$D$2:$D$4986, 0), 1)</f>
        <v>IA-07RaBPM</v>
      </c>
      <c r="I1873" s="8" t="str">
        <f aca="false" t="array" ref="I1873:I1873">INDEX(Def_Instancias_Equipamentos!$E$2:$E$4986, MATCH(L1873, Def_Instancias_Equipamentos!$D$2:$D$4986, 0), 1)</f>
        <v>IA-07RaBPM</v>
      </c>
      <c r="J1873" s="8" t="str">
        <f aca="false">IF(H1873=I1873, "INTERNO", "EXTERNO")</f>
        <v>INTERNO</v>
      </c>
      <c r="K1873" s="9" t="str">
        <f aca="false">Def_Instancias_Equipamentos!$D$683</f>
        <v>SI-07C3:DI-BPMRFFE-2</v>
      </c>
      <c r="L1873" s="4" t="str">
        <f aca="false">Def_Instancias_Equipamentos!$D$1285</f>
        <v>SI-07C3:DI-FMCFastADC-2</v>
      </c>
      <c r="M1873" s="10" t="s">
        <v>175</v>
      </c>
      <c r="N1873" s="11" t="s">
        <v>176</v>
      </c>
      <c r="O1873" s="9" t="str">
        <f aca="false">Def_Sistemas_Conectores_Cabos!$B$7</f>
        <v>SMA 50-ohm</v>
      </c>
      <c r="P1873" s="4" t="str">
        <f aca="false">Def_Sistemas_Conectores_Cabos!$B$26</f>
        <v>MMCX 50-ohm</v>
      </c>
      <c r="Q1873" s="8" t="str">
        <f aca="false">K1873&amp;"/"&amp;M1873&amp;CHAR(10)&amp;L1873&amp;"/"&amp;N1873</f>
        <v>SI-07C3:DI-BPMRFFE-2/SW_IN
SI-07C3:DI-FMCFastADC-2/TRIG</v>
      </c>
      <c r="R1873" s="18" t="n">
        <v>2</v>
      </c>
      <c r="S1873" s="18" t="n">
        <v>2</v>
      </c>
      <c r="T1873" s="15" t="str">
        <f aca="false">Def_Sistemas_Conectores_Cabos!$C$9</f>
        <v>RG316</v>
      </c>
      <c r="U1873" s="11" t="s">
        <v>169</v>
      </c>
      <c r="V1873" s="13"/>
    </row>
    <row r="1874" customFormat="false" ht="15.75" hidden="true" customHeight="true" outlineLevel="0" collapsed="false">
      <c r="A1874" s="4" t="str">
        <f aca="false">Def_Sistemas_Conectores_Cabos!$A$22</f>
        <v>BPM de elétrons</v>
      </c>
      <c r="B1874" s="5" t="str">
        <f aca="false">Datas_Entregas!$A$3</f>
        <v>BTS/Anel</v>
      </c>
      <c r="C1874" s="6" t="n">
        <f aca="false" t="array" ref="C1874:C1874">INDEX(Datas_Entregas!$B$2:$B$100, MATCH(B1874, Datas_Entregas!$A$2:$A$100, 0), 1)</f>
        <v>43296</v>
      </c>
      <c r="D1874" s="5" t="str">
        <f aca="false">Def_Status_Montagem!$A$4</f>
        <v>Comprado / Esperando entrega</v>
      </c>
      <c r="E1874" s="4" t="str">
        <f aca="false">Def_Status_Montagem!$B$4</f>
        <v>Contratada (inclui etiqueta)</v>
      </c>
      <c r="F1874" s="7"/>
      <c r="G1874" s="8"/>
      <c r="H1874" s="7" t="str">
        <f aca="false" t="array" ref="H1874:H1874">INDEX(Def_Instancias_Equipamentos!$E$2:$E$4986, MATCH(K1874, Def_Instancias_Equipamentos!$D$2:$D$4986, 0), 1)</f>
        <v>IA-07RaBPM</v>
      </c>
      <c r="I1874" s="8" t="str">
        <f aca="false" t="array" ref="I1874:I1874">INDEX(Def_Instancias_Equipamentos!$E$2:$E$4986, MATCH(L1874, Def_Instancias_Equipamentos!$D$2:$D$4986, 0), 1)</f>
        <v>IA-07RaBPM</v>
      </c>
      <c r="J1874" s="8" t="str">
        <f aca="false">IF(H1874=I1874, "INTERNO", "EXTERNO")</f>
        <v>INTERNO</v>
      </c>
      <c r="K1874" s="9" t="str">
        <f aca="false">Def_Instancias_Equipamentos!$D$684</f>
        <v>SI-07C4:DI-BPMRFFE</v>
      </c>
      <c r="L1874" s="4" t="str">
        <f aca="false">Def_Instancias_Equipamentos!$D$1286</f>
        <v>SI-07C4:DI-FMCFastADC</v>
      </c>
      <c r="M1874" s="10" t="s">
        <v>168</v>
      </c>
      <c r="N1874" s="11" t="s">
        <v>143</v>
      </c>
      <c r="O1874" s="9" t="str">
        <f aca="false">Def_Sistemas_Conectores_Cabos!$B$7</f>
        <v>SMA 50-ohm</v>
      </c>
      <c r="P1874" s="4" t="str">
        <f aca="false">Def_Sistemas_Conectores_Cabos!$B$7</f>
        <v>SMA 50-ohm</v>
      </c>
      <c r="Q1874" s="8" t="str">
        <f aca="false">K1874&amp;"/"&amp;M1874&amp;CHAR(10)&amp;L1874&amp;"/"&amp;N1874</f>
        <v>SI-07C4:DI-BPMRFFE/TO_OUT
SI-07C4:DI-FMCFastADC/IN1</v>
      </c>
      <c r="R1874" s="18" t="n">
        <v>2</v>
      </c>
      <c r="S1874" s="18" t="n">
        <v>2</v>
      </c>
      <c r="T1874" s="15" t="str">
        <f aca="false">Def_Sistemas_Conectores_Cabos!$C$9</f>
        <v>RG316</v>
      </c>
      <c r="U1874" s="11" t="s">
        <v>169</v>
      </c>
      <c r="V1874" s="13"/>
    </row>
    <row r="1875" customFormat="false" ht="15.75" hidden="true" customHeight="true" outlineLevel="0" collapsed="false">
      <c r="A1875" s="4" t="str">
        <f aca="false">Def_Sistemas_Conectores_Cabos!$A$22</f>
        <v>BPM de elétrons</v>
      </c>
      <c r="B1875" s="5" t="str">
        <f aca="false">Datas_Entregas!$A$3</f>
        <v>BTS/Anel</v>
      </c>
      <c r="C1875" s="6" t="n">
        <f aca="false" t="array" ref="C1875:C1875">INDEX(Datas_Entregas!$B$2:$B$100, MATCH(B1875, Datas_Entregas!$A$2:$A$100, 0), 1)</f>
        <v>43296</v>
      </c>
      <c r="D1875" s="5" t="str">
        <f aca="false">Def_Status_Montagem!$A$4</f>
        <v>Comprado / Esperando entrega</v>
      </c>
      <c r="E1875" s="4" t="str">
        <f aca="false">Def_Status_Montagem!$B$4</f>
        <v>Contratada (inclui etiqueta)</v>
      </c>
      <c r="F1875" s="7"/>
      <c r="G1875" s="8"/>
      <c r="H1875" s="7" t="str">
        <f aca="false" t="array" ref="H1875:H1875">INDEX(Def_Instancias_Equipamentos!$E$2:$E$4986, MATCH(K1875, Def_Instancias_Equipamentos!$D$2:$D$4986, 0), 1)</f>
        <v>IA-07RaBPM</v>
      </c>
      <c r="I1875" s="8" t="str">
        <f aca="false" t="array" ref="I1875:I1875">INDEX(Def_Instancias_Equipamentos!$E$2:$E$4986, MATCH(L1875, Def_Instancias_Equipamentos!$D$2:$D$4986, 0), 1)</f>
        <v>IA-07RaBPM</v>
      </c>
      <c r="J1875" s="8" t="str">
        <f aca="false">IF(H1875=I1875, "INTERNO", "EXTERNO")</f>
        <v>INTERNO</v>
      </c>
      <c r="K1875" s="9" t="str">
        <f aca="false">Def_Instancias_Equipamentos!$D$684</f>
        <v>SI-07C4:DI-BPMRFFE</v>
      </c>
      <c r="L1875" s="4" t="str">
        <f aca="false">Def_Instancias_Equipamentos!$D$1286</f>
        <v>SI-07C4:DI-FMCFastADC</v>
      </c>
      <c r="M1875" s="10" t="s">
        <v>170</v>
      </c>
      <c r="N1875" s="11" t="s">
        <v>145</v>
      </c>
      <c r="O1875" s="9" t="str">
        <f aca="false">Def_Sistemas_Conectores_Cabos!$B$7</f>
        <v>SMA 50-ohm</v>
      </c>
      <c r="P1875" s="4" t="str">
        <f aca="false">Def_Sistemas_Conectores_Cabos!$B$7</f>
        <v>SMA 50-ohm</v>
      </c>
      <c r="Q1875" s="8" t="str">
        <f aca="false">K1875&amp;"/"&amp;M1875&amp;CHAR(10)&amp;L1875&amp;"/"&amp;N1875</f>
        <v>SI-07C4:DI-BPMRFFE/BI_OUT
SI-07C4:DI-FMCFastADC/IN2</v>
      </c>
      <c r="R1875" s="18" t="n">
        <v>2</v>
      </c>
      <c r="S1875" s="18" t="n">
        <v>2</v>
      </c>
      <c r="T1875" s="15" t="str">
        <f aca="false">Def_Sistemas_Conectores_Cabos!$C$9</f>
        <v>RG316</v>
      </c>
      <c r="U1875" s="11" t="s">
        <v>169</v>
      </c>
      <c r="V1875" s="13"/>
    </row>
    <row r="1876" customFormat="false" ht="15.75" hidden="true" customHeight="true" outlineLevel="0" collapsed="false">
      <c r="A1876" s="4" t="str">
        <f aca="false">Def_Sistemas_Conectores_Cabos!$A$22</f>
        <v>BPM de elétrons</v>
      </c>
      <c r="B1876" s="5" t="str">
        <f aca="false">Datas_Entregas!$A$3</f>
        <v>BTS/Anel</v>
      </c>
      <c r="C1876" s="6" t="n">
        <f aca="false" t="array" ref="C1876:C1876">INDEX(Datas_Entregas!$B$2:$B$100, MATCH(B1876, Datas_Entregas!$A$2:$A$100, 0), 1)</f>
        <v>43296</v>
      </c>
      <c r="D1876" s="5" t="str">
        <f aca="false">Def_Status_Montagem!$A$4</f>
        <v>Comprado / Esperando entrega</v>
      </c>
      <c r="E1876" s="4" t="str">
        <f aca="false">Def_Status_Montagem!$B$4</f>
        <v>Contratada (inclui etiqueta)</v>
      </c>
      <c r="F1876" s="7"/>
      <c r="G1876" s="8"/>
      <c r="H1876" s="7" t="str">
        <f aca="false" t="array" ref="H1876:H1876">INDEX(Def_Instancias_Equipamentos!$E$2:$E$4986, MATCH(K1876, Def_Instancias_Equipamentos!$D$2:$D$4986, 0), 1)</f>
        <v>IA-07RaBPM</v>
      </c>
      <c r="I1876" s="8" t="str">
        <f aca="false" t="array" ref="I1876:I1876">INDEX(Def_Instancias_Equipamentos!$E$2:$E$4986, MATCH(L1876, Def_Instancias_Equipamentos!$D$2:$D$4986, 0), 1)</f>
        <v>IA-07RaBPM</v>
      </c>
      <c r="J1876" s="8" t="str">
        <f aca="false">IF(H1876=I1876, "INTERNO", "EXTERNO")</f>
        <v>INTERNO</v>
      </c>
      <c r="K1876" s="9" t="str">
        <f aca="false">Def_Instancias_Equipamentos!$D$684</f>
        <v>SI-07C4:DI-BPMRFFE</v>
      </c>
      <c r="L1876" s="4" t="str">
        <f aca="false">Def_Instancias_Equipamentos!$D$1286</f>
        <v>SI-07C4:DI-FMCFastADC</v>
      </c>
      <c r="M1876" s="10" t="s">
        <v>171</v>
      </c>
      <c r="N1876" s="11" t="s">
        <v>172</v>
      </c>
      <c r="O1876" s="9" t="str">
        <f aca="false">Def_Sistemas_Conectores_Cabos!$B$7</f>
        <v>SMA 50-ohm</v>
      </c>
      <c r="P1876" s="4" t="str">
        <f aca="false">Def_Sistemas_Conectores_Cabos!$B$7</f>
        <v>SMA 50-ohm</v>
      </c>
      <c r="Q1876" s="8" t="str">
        <f aca="false">K1876&amp;"/"&amp;M1876&amp;CHAR(10)&amp;L1876&amp;"/"&amp;N1876</f>
        <v>SI-07C4:DI-BPMRFFE/TI_OUT
SI-07C4:DI-FMCFastADC/IN3</v>
      </c>
      <c r="R1876" s="18" t="n">
        <v>2</v>
      </c>
      <c r="S1876" s="18" t="n">
        <v>2</v>
      </c>
      <c r="T1876" s="15" t="str">
        <f aca="false">Def_Sistemas_Conectores_Cabos!$C$9</f>
        <v>RG316</v>
      </c>
      <c r="U1876" s="11" t="s">
        <v>169</v>
      </c>
      <c r="V1876" s="13"/>
    </row>
    <row r="1877" customFormat="false" ht="15.75" hidden="true" customHeight="true" outlineLevel="0" collapsed="false">
      <c r="A1877" s="4" t="str">
        <f aca="false">Def_Sistemas_Conectores_Cabos!$A$22</f>
        <v>BPM de elétrons</v>
      </c>
      <c r="B1877" s="5" t="str">
        <f aca="false">Datas_Entregas!$A$3</f>
        <v>BTS/Anel</v>
      </c>
      <c r="C1877" s="6" t="n">
        <f aca="false" t="array" ref="C1877:C1877">INDEX(Datas_Entregas!$B$2:$B$100, MATCH(B1877, Datas_Entregas!$A$2:$A$100, 0), 1)</f>
        <v>43296</v>
      </c>
      <c r="D1877" s="5" t="str">
        <f aca="false">Def_Status_Montagem!$A$4</f>
        <v>Comprado / Esperando entrega</v>
      </c>
      <c r="E1877" s="4" t="str">
        <f aca="false">Def_Status_Montagem!$B$4</f>
        <v>Contratada (inclui etiqueta)</v>
      </c>
      <c r="F1877" s="7"/>
      <c r="G1877" s="8"/>
      <c r="H1877" s="7" t="str">
        <f aca="false" t="array" ref="H1877:H1877">INDEX(Def_Instancias_Equipamentos!$E$2:$E$4986, MATCH(K1877, Def_Instancias_Equipamentos!$D$2:$D$4986, 0), 1)</f>
        <v>IA-07RaBPM</v>
      </c>
      <c r="I1877" s="8" t="str">
        <f aca="false" t="array" ref="I1877:I1877">INDEX(Def_Instancias_Equipamentos!$E$2:$E$4986, MATCH(L1877, Def_Instancias_Equipamentos!$D$2:$D$4986, 0), 1)</f>
        <v>IA-07RaBPM</v>
      </c>
      <c r="J1877" s="8" t="str">
        <f aca="false">IF(H1877=I1877, "INTERNO", "EXTERNO")</f>
        <v>INTERNO</v>
      </c>
      <c r="K1877" s="9" t="str">
        <f aca="false">Def_Instancias_Equipamentos!$D$684</f>
        <v>SI-07C4:DI-BPMRFFE</v>
      </c>
      <c r="L1877" s="4" t="str">
        <f aca="false">Def_Instancias_Equipamentos!$D$1286</f>
        <v>SI-07C4:DI-FMCFastADC</v>
      </c>
      <c r="M1877" s="10" t="s">
        <v>173</v>
      </c>
      <c r="N1877" s="11" t="s">
        <v>174</v>
      </c>
      <c r="O1877" s="9" t="str">
        <f aca="false">Def_Sistemas_Conectores_Cabos!$B$7</f>
        <v>SMA 50-ohm</v>
      </c>
      <c r="P1877" s="4" t="str">
        <f aca="false">Def_Sistemas_Conectores_Cabos!$B$7</f>
        <v>SMA 50-ohm</v>
      </c>
      <c r="Q1877" s="8" t="str">
        <f aca="false">K1877&amp;"/"&amp;M1877&amp;CHAR(10)&amp;L1877&amp;"/"&amp;N1877</f>
        <v>SI-07C4:DI-BPMRFFE/BO_OUT
SI-07C4:DI-FMCFastADC/IN4</v>
      </c>
      <c r="R1877" s="18" t="n">
        <v>2</v>
      </c>
      <c r="S1877" s="18" t="n">
        <v>2</v>
      </c>
      <c r="T1877" s="15" t="str">
        <f aca="false">Def_Sistemas_Conectores_Cabos!$C$9</f>
        <v>RG316</v>
      </c>
      <c r="U1877" s="11" t="s">
        <v>169</v>
      </c>
      <c r="V1877" s="13"/>
    </row>
    <row r="1878" customFormat="false" ht="15.75" hidden="true" customHeight="true" outlineLevel="0" collapsed="false">
      <c r="A1878" s="4" t="str">
        <f aca="false">Def_Sistemas_Conectores_Cabos!$A$22</f>
        <v>BPM de elétrons</v>
      </c>
      <c r="B1878" s="5" t="str">
        <f aca="false">Datas_Entregas!$A$3</f>
        <v>BTS/Anel</v>
      </c>
      <c r="C1878" s="6" t="n">
        <f aca="false" t="array" ref="C1878:C1878">INDEX(Datas_Entregas!$B$2:$B$100, MATCH(B1878, Datas_Entregas!$A$2:$A$100, 0), 1)</f>
        <v>43296</v>
      </c>
      <c r="D1878" s="5" t="str">
        <f aca="false">Def_Status_Montagem!$A$4</f>
        <v>Comprado / Esperando entrega</v>
      </c>
      <c r="E1878" s="4" t="str">
        <f aca="false">Def_Status_Montagem!$B$4</f>
        <v>Contratada (inclui etiqueta)</v>
      </c>
      <c r="F1878" s="7"/>
      <c r="G1878" s="8"/>
      <c r="H1878" s="7" t="str">
        <f aca="false" t="array" ref="H1878:H1878">INDEX(Def_Instancias_Equipamentos!$E$2:$E$4986, MATCH(K1878, Def_Instancias_Equipamentos!$D$2:$D$4986, 0), 1)</f>
        <v>IA-07RaBPM</v>
      </c>
      <c r="I1878" s="8" t="str">
        <f aca="false" t="array" ref="I1878:I1878">INDEX(Def_Instancias_Equipamentos!$E$2:$E$4986, MATCH(L1878, Def_Instancias_Equipamentos!$D$2:$D$4986, 0), 1)</f>
        <v>IA-07RaBPM</v>
      </c>
      <c r="J1878" s="8" t="str">
        <f aca="false">IF(H1878=I1878, "INTERNO", "EXTERNO")</f>
        <v>INTERNO</v>
      </c>
      <c r="K1878" s="9" t="str">
        <f aca="false">Def_Instancias_Equipamentos!$D$684</f>
        <v>SI-07C4:DI-BPMRFFE</v>
      </c>
      <c r="L1878" s="4" t="str">
        <f aca="false">Def_Instancias_Equipamentos!$D$1286</f>
        <v>SI-07C4:DI-FMCFastADC</v>
      </c>
      <c r="M1878" s="10" t="s">
        <v>175</v>
      </c>
      <c r="N1878" s="11" t="s">
        <v>176</v>
      </c>
      <c r="O1878" s="9" t="str">
        <f aca="false">Def_Sistemas_Conectores_Cabos!$B$7</f>
        <v>SMA 50-ohm</v>
      </c>
      <c r="P1878" s="4" t="str">
        <f aca="false">Def_Sistemas_Conectores_Cabos!$B$26</f>
        <v>MMCX 50-ohm</v>
      </c>
      <c r="Q1878" s="8" t="str">
        <f aca="false">K1878&amp;"/"&amp;M1878&amp;CHAR(10)&amp;L1878&amp;"/"&amp;N1878</f>
        <v>SI-07C4:DI-BPMRFFE/SW_IN
SI-07C4:DI-FMCFastADC/TRIG</v>
      </c>
      <c r="R1878" s="18" t="n">
        <v>2</v>
      </c>
      <c r="S1878" s="18" t="n">
        <v>2</v>
      </c>
      <c r="T1878" s="15" t="str">
        <f aca="false">Def_Sistemas_Conectores_Cabos!$C$9</f>
        <v>RG316</v>
      </c>
      <c r="U1878" s="11" t="s">
        <v>169</v>
      </c>
      <c r="V1878" s="13"/>
    </row>
    <row r="1879" customFormat="false" ht="15.75" hidden="true" customHeight="true" outlineLevel="0" collapsed="false">
      <c r="A1879" s="4" t="str">
        <f aca="false">Def_Sistemas_Conectores_Cabos!$A$22</f>
        <v>BPM de elétrons</v>
      </c>
      <c r="B1879" s="5" t="str">
        <f aca="false">Datas_Entregas!$A$3</f>
        <v>BTS/Anel</v>
      </c>
      <c r="C1879" s="6" t="n">
        <f aca="false" t="array" ref="C1879:C1879">INDEX(Datas_Entregas!$B$2:$B$100, MATCH(B1879, Datas_Entregas!$A$2:$A$100, 0), 1)</f>
        <v>43296</v>
      </c>
      <c r="D1879" s="5" t="str">
        <f aca="false">Def_Status_Montagem!$A$4</f>
        <v>Comprado / Esperando entrega</v>
      </c>
      <c r="E1879" s="4" t="str">
        <f aca="false">Def_Status_Montagem!$B$4</f>
        <v>Contratada (inclui etiqueta)</v>
      </c>
      <c r="F1879" s="7"/>
      <c r="G1879" s="8"/>
      <c r="H1879" s="7" t="str">
        <f aca="false" t="array" ref="H1879:H1879">INDEX(Def_Instancias_Equipamentos!$E$2:$E$4986, MATCH(K1879, Def_Instancias_Equipamentos!$D$2:$D$4986, 0), 1)</f>
        <v>IA-07RaBPM</v>
      </c>
      <c r="I1879" s="8" t="str">
        <f aca="false" t="array" ref="I1879:I1879">INDEX(Def_Instancias_Equipamentos!$E$2:$E$4986, MATCH(L1879, Def_Instancias_Equipamentos!$D$2:$D$4986, 0), 1)</f>
        <v>IA-07RaBPM</v>
      </c>
      <c r="J1879" s="8" t="str">
        <f aca="false">IF(H1879=I1879, "INTERNO", "EXTERNO")</f>
        <v>INTERNO</v>
      </c>
      <c r="K1879" s="9" t="str">
        <f aca="false">Def_Instancias_Equipamentos!$D$685</f>
        <v>SI-07M1:DI-BPMRFFE</v>
      </c>
      <c r="L1879" s="4" t="str">
        <f aca="false">Def_Instancias_Equipamentos!$D$1287</f>
        <v>SI-07M1:DI-FMCFastADC</v>
      </c>
      <c r="M1879" s="10" t="s">
        <v>168</v>
      </c>
      <c r="N1879" s="11" t="s">
        <v>143</v>
      </c>
      <c r="O1879" s="9" t="str">
        <f aca="false">Def_Sistemas_Conectores_Cabos!$B$7</f>
        <v>SMA 50-ohm</v>
      </c>
      <c r="P1879" s="4" t="str">
        <f aca="false">Def_Sistemas_Conectores_Cabos!$B$7</f>
        <v>SMA 50-ohm</v>
      </c>
      <c r="Q1879" s="8" t="str">
        <f aca="false">K1879&amp;"/"&amp;M1879&amp;CHAR(10)&amp;L1879&amp;"/"&amp;N1879</f>
        <v>SI-07M1:DI-BPMRFFE/TO_OUT
SI-07M1:DI-FMCFastADC/IN1</v>
      </c>
      <c r="R1879" s="18" t="n">
        <v>2</v>
      </c>
      <c r="S1879" s="18" t="n">
        <v>2</v>
      </c>
      <c r="T1879" s="15" t="str">
        <f aca="false">Def_Sistemas_Conectores_Cabos!$C$9</f>
        <v>RG316</v>
      </c>
      <c r="U1879" s="11" t="s">
        <v>169</v>
      </c>
      <c r="V1879" s="13"/>
    </row>
    <row r="1880" customFormat="false" ht="15.75" hidden="true" customHeight="true" outlineLevel="0" collapsed="false">
      <c r="A1880" s="4" t="str">
        <f aca="false">Def_Sistemas_Conectores_Cabos!$A$22</f>
        <v>BPM de elétrons</v>
      </c>
      <c r="B1880" s="5" t="str">
        <f aca="false">Datas_Entregas!$A$3</f>
        <v>BTS/Anel</v>
      </c>
      <c r="C1880" s="6" t="n">
        <f aca="false" t="array" ref="C1880:C1880">INDEX(Datas_Entregas!$B$2:$B$100, MATCH(B1880, Datas_Entregas!$A$2:$A$100, 0), 1)</f>
        <v>43296</v>
      </c>
      <c r="D1880" s="5" t="str">
        <f aca="false">Def_Status_Montagem!$A$4</f>
        <v>Comprado / Esperando entrega</v>
      </c>
      <c r="E1880" s="4" t="str">
        <f aca="false">Def_Status_Montagem!$B$4</f>
        <v>Contratada (inclui etiqueta)</v>
      </c>
      <c r="F1880" s="7"/>
      <c r="G1880" s="8"/>
      <c r="H1880" s="7" t="str">
        <f aca="false" t="array" ref="H1880:H1880">INDEX(Def_Instancias_Equipamentos!$E$2:$E$4986, MATCH(K1880, Def_Instancias_Equipamentos!$D$2:$D$4986, 0), 1)</f>
        <v>IA-07RaBPM</v>
      </c>
      <c r="I1880" s="8" t="str">
        <f aca="false" t="array" ref="I1880:I1880">INDEX(Def_Instancias_Equipamentos!$E$2:$E$4986, MATCH(L1880, Def_Instancias_Equipamentos!$D$2:$D$4986, 0), 1)</f>
        <v>IA-07RaBPM</v>
      </c>
      <c r="J1880" s="8" t="str">
        <f aca="false">IF(H1880=I1880, "INTERNO", "EXTERNO")</f>
        <v>INTERNO</v>
      </c>
      <c r="K1880" s="9" t="str">
        <f aca="false">Def_Instancias_Equipamentos!$D$685</f>
        <v>SI-07M1:DI-BPMRFFE</v>
      </c>
      <c r="L1880" s="4" t="str">
        <f aca="false">Def_Instancias_Equipamentos!$D$1287</f>
        <v>SI-07M1:DI-FMCFastADC</v>
      </c>
      <c r="M1880" s="10" t="s">
        <v>170</v>
      </c>
      <c r="N1880" s="11" t="s">
        <v>145</v>
      </c>
      <c r="O1880" s="9" t="str">
        <f aca="false">Def_Sistemas_Conectores_Cabos!$B$7</f>
        <v>SMA 50-ohm</v>
      </c>
      <c r="P1880" s="4" t="str">
        <f aca="false">Def_Sistemas_Conectores_Cabos!$B$7</f>
        <v>SMA 50-ohm</v>
      </c>
      <c r="Q1880" s="8" t="str">
        <f aca="false">K1880&amp;"/"&amp;M1880&amp;CHAR(10)&amp;L1880&amp;"/"&amp;N1880</f>
        <v>SI-07M1:DI-BPMRFFE/BI_OUT
SI-07M1:DI-FMCFastADC/IN2</v>
      </c>
      <c r="R1880" s="18" t="n">
        <v>2</v>
      </c>
      <c r="S1880" s="18" t="n">
        <v>2</v>
      </c>
      <c r="T1880" s="15" t="str">
        <f aca="false">Def_Sistemas_Conectores_Cabos!$C$9</f>
        <v>RG316</v>
      </c>
      <c r="U1880" s="11" t="s">
        <v>169</v>
      </c>
      <c r="V1880" s="13"/>
    </row>
    <row r="1881" customFormat="false" ht="15.75" hidden="true" customHeight="true" outlineLevel="0" collapsed="false">
      <c r="A1881" s="4" t="str">
        <f aca="false">Def_Sistemas_Conectores_Cabos!$A$22</f>
        <v>BPM de elétrons</v>
      </c>
      <c r="B1881" s="5" t="str">
        <f aca="false">Datas_Entregas!$A$3</f>
        <v>BTS/Anel</v>
      </c>
      <c r="C1881" s="6" t="n">
        <f aca="false" t="array" ref="C1881:C1881">INDEX(Datas_Entregas!$B$2:$B$100, MATCH(B1881, Datas_Entregas!$A$2:$A$100, 0), 1)</f>
        <v>43296</v>
      </c>
      <c r="D1881" s="5" t="str">
        <f aca="false">Def_Status_Montagem!$A$4</f>
        <v>Comprado / Esperando entrega</v>
      </c>
      <c r="E1881" s="4" t="str">
        <f aca="false">Def_Status_Montagem!$B$4</f>
        <v>Contratada (inclui etiqueta)</v>
      </c>
      <c r="F1881" s="7"/>
      <c r="G1881" s="8"/>
      <c r="H1881" s="7" t="str">
        <f aca="false" t="array" ref="H1881:H1881">INDEX(Def_Instancias_Equipamentos!$E$2:$E$4986, MATCH(K1881, Def_Instancias_Equipamentos!$D$2:$D$4986, 0), 1)</f>
        <v>IA-07RaBPM</v>
      </c>
      <c r="I1881" s="8" t="str">
        <f aca="false" t="array" ref="I1881:I1881">INDEX(Def_Instancias_Equipamentos!$E$2:$E$4986, MATCH(L1881, Def_Instancias_Equipamentos!$D$2:$D$4986, 0), 1)</f>
        <v>IA-07RaBPM</v>
      </c>
      <c r="J1881" s="8" t="str">
        <f aca="false">IF(H1881=I1881, "INTERNO", "EXTERNO")</f>
        <v>INTERNO</v>
      </c>
      <c r="K1881" s="9" t="str">
        <f aca="false">Def_Instancias_Equipamentos!$D$685</f>
        <v>SI-07M1:DI-BPMRFFE</v>
      </c>
      <c r="L1881" s="4" t="str">
        <f aca="false">Def_Instancias_Equipamentos!$D$1287</f>
        <v>SI-07M1:DI-FMCFastADC</v>
      </c>
      <c r="M1881" s="10" t="s">
        <v>171</v>
      </c>
      <c r="N1881" s="11" t="s">
        <v>172</v>
      </c>
      <c r="O1881" s="9" t="str">
        <f aca="false">Def_Sistemas_Conectores_Cabos!$B$7</f>
        <v>SMA 50-ohm</v>
      </c>
      <c r="P1881" s="4" t="str">
        <f aca="false">Def_Sistemas_Conectores_Cabos!$B$7</f>
        <v>SMA 50-ohm</v>
      </c>
      <c r="Q1881" s="8" t="str">
        <f aca="false">K1881&amp;"/"&amp;M1881&amp;CHAR(10)&amp;L1881&amp;"/"&amp;N1881</f>
        <v>SI-07M1:DI-BPMRFFE/TI_OUT
SI-07M1:DI-FMCFastADC/IN3</v>
      </c>
      <c r="R1881" s="18" t="n">
        <v>2</v>
      </c>
      <c r="S1881" s="18" t="n">
        <v>2</v>
      </c>
      <c r="T1881" s="15" t="str">
        <f aca="false">Def_Sistemas_Conectores_Cabos!$C$9</f>
        <v>RG316</v>
      </c>
      <c r="U1881" s="11" t="s">
        <v>169</v>
      </c>
      <c r="V1881" s="13"/>
    </row>
    <row r="1882" customFormat="false" ht="15.75" hidden="true" customHeight="true" outlineLevel="0" collapsed="false">
      <c r="A1882" s="4" t="str">
        <f aca="false">Def_Sistemas_Conectores_Cabos!$A$22</f>
        <v>BPM de elétrons</v>
      </c>
      <c r="B1882" s="5" t="str">
        <f aca="false">Datas_Entregas!$A$3</f>
        <v>BTS/Anel</v>
      </c>
      <c r="C1882" s="6" t="n">
        <f aca="false" t="array" ref="C1882:C1882">INDEX(Datas_Entregas!$B$2:$B$100, MATCH(B1882, Datas_Entregas!$A$2:$A$100, 0), 1)</f>
        <v>43296</v>
      </c>
      <c r="D1882" s="5" t="str">
        <f aca="false">Def_Status_Montagem!$A$4</f>
        <v>Comprado / Esperando entrega</v>
      </c>
      <c r="E1882" s="4" t="str">
        <f aca="false">Def_Status_Montagem!$B$4</f>
        <v>Contratada (inclui etiqueta)</v>
      </c>
      <c r="F1882" s="7"/>
      <c r="G1882" s="8"/>
      <c r="H1882" s="7" t="str">
        <f aca="false" t="array" ref="H1882:H1882">INDEX(Def_Instancias_Equipamentos!$E$2:$E$4986, MATCH(K1882, Def_Instancias_Equipamentos!$D$2:$D$4986, 0), 1)</f>
        <v>IA-07RaBPM</v>
      </c>
      <c r="I1882" s="8" t="str">
        <f aca="false" t="array" ref="I1882:I1882">INDEX(Def_Instancias_Equipamentos!$E$2:$E$4986, MATCH(L1882, Def_Instancias_Equipamentos!$D$2:$D$4986, 0), 1)</f>
        <v>IA-07RaBPM</v>
      </c>
      <c r="J1882" s="8" t="str">
        <f aca="false">IF(H1882=I1882, "INTERNO", "EXTERNO")</f>
        <v>INTERNO</v>
      </c>
      <c r="K1882" s="9" t="str">
        <f aca="false">Def_Instancias_Equipamentos!$D$685</f>
        <v>SI-07M1:DI-BPMRFFE</v>
      </c>
      <c r="L1882" s="4" t="str">
        <f aca="false">Def_Instancias_Equipamentos!$D$1287</f>
        <v>SI-07M1:DI-FMCFastADC</v>
      </c>
      <c r="M1882" s="10" t="s">
        <v>173</v>
      </c>
      <c r="N1882" s="11" t="s">
        <v>174</v>
      </c>
      <c r="O1882" s="9" t="str">
        <f aca="false">Def_Sistemas_Conectores_Cabos!$B$7</f>
        <v>SMA 50-ohm</v>
      </c>
      <c r="P1882" s="4" t="str">
        <f aca="false">Def_Sistemas_Conectores_Cabos!$B$7</f>
        <v>SMA 50-ohm</v>
      </c>
      <c r="Q1882" s="8" t="str">
        <f aca="false">K1882&amp;"/"&amp;M1882&amp;CHAR(10)&amp;L1882&amp;"/"&amp;N1882</f>
        <v>SI-07M1:DI-BPMRFFE/BO_OUT
SI-07M1:DI-FMCFastADC/IN4</v>
      </c>
      <c r="R1882" s="18" t="n">
        <v>2</v>
      </c>
      <c r="S1882" s="18" t="n">
        <v>2</v>
      </c>
      <c r="T1882" s="15" t="str">
        <f aca="false">Def_Sistemas_Conectores_Cabos!$C$9</f>
        <v>RG316</v>
      </c>
      <c r="U1882" s="11" t="s">
        <v>169</v>
      </c>
      <c r="V1882" s="13"/>
    </row>
    <row r="1883" customFormat="false" ht="15.75" hidden="true" customHeight="true" outlineLevel="0" collapsed="false">
      <c r="A1883" s="4" t="str">
        <f aca="false">Def_Sistemas_Conectores_Cabos!$A$22</f>
        <v>BPM de elétrons</v>
      </c>
      <c r="B1883" s="5" t="str">
        <f aca="false">Datas_Entregas!$A$3</f>
        <v>BTS/Anel</v>
      </c>
      <c r="C1883" s="6" t="n">
        <f aca="false" t="array" ref="C1883:C1883">INDEX(Datas_Entregas!$B$2:$B$100, MATCH(B1883, Datas_Entregas!$A$2:$A$100, 0), 1)</f>
        <v>43296</v>
      </c>
      <c r="D1883" s="5" t="str">
        <f aca="false">Def_Status_Montagem!$A$4</f>
        <v>Comprado / Esperando entrega</v>
      </c>
      <c r="E1883" s="4" t="str">
        <f aca="false">Def_Status_Montagem!$B$4</f>
        <v>Contratada (inclui etiqueta)</v>
      </c>
      <c r="F1883" s="7"/>
      <c r="G1883" s="8"/>
      <c r="H1883" s="7" t="str">
        <f aca="false" t="array" ref="H1883:H1883">INDEX(Def_Instancias_Equipamentos!$E$2:$E$4986, MATCH(K1883, Def_Instancias_Equipamentos!$D$2:$D$4986, 0), 1)</f>
        <v>IA-07RaBPM</v>
      </c>
      <c r="I1883" s="8" t="str">
        <f aca="false" t="array" ref="I1883:I1883">INDEX(Def_Instancias_Equipamentos!$E$2:$E$4986, MATCH(L1883, Def_Instancias_Equipamentos!$D$2:$D$4986, 0), 1)</f>
        <v>IA-07RaBPM</v>
      </c>
      <c r="J1883" s="8" t="str">
        <f aca="false">IF(H1883=I1883, "INTERNO", "EXTERNO")</f>
        <v>INTERNO</v>
      </c>
      <c r="K1883" s="9" t="str">
        <f aca="false">Def_Instancias_Equipamentos!$D$685</f>
        <v>SI-07M1:DI-BPMRFFE</v>
      </c>
      <c r="L1883" s="4" t="str">
        <f aca="false">Def_Instancias_Equipamentos!$D$1287</f>
        <v>SI-07M1:DI-FMCFastADC</v>
      </c>
      <c r="M1883" s="10" t="s">
        <v>175</v>
      </c>
      <c r="N1883" s="11" t="s">
        <v>176</v>
      </c>
      <c r="O1883" s="9" t="str">
        <f aca="false">Def_Sistemas_Conectores_Cabos!$B$7</f>
        <v>SMA 50-ohm</v>
      </c>
      <c r="P1883" s="4" t="str">
        <f aca="false">Def_Sistemas_Conectores_Cabos!$B$26</f>
        <v>MMCX 50-ohm</v>
      </c>
      <c r="Q1883" s="8" t="str">
        <f aca="false">K1883&amp;"/"&amp;M1883&amp;CHAR(10)&amp;L1883&amp;"/"&amp;N1883</f>
        <v>SI-07M1:DI-BPMRFFE/SW_IN
SI-07M1:DI-FMCFastADC/TRIG</v>
      </c>
      <c r="R1883" s="18" t="n">
        <v>2</v>
      </c>
      <c r="S1883" s="18" t="n">
        <v>2</v>
      </c>
      <c r="T1883" s="15" t="str">
        <f aca="false">Def_Sistemas_Conectores_Cabos!$C$9</f>
        <v>RG316</v>
      </c>
      <c r="U1883" s="11" t="s">
        <v>169</v>
      </c>
      <c r="V1883" s="13"/>
    </row>
    <row r="1884" customFormat="false" ht="15.75" hidden="true" customHeight="true" outlineLevel="0" collapsed="false">
      <c r="A1884" s="4" t="str">
        <f aca="false">Def_Sistemas_Conectores_Cabos!$A$22</f>
        <v>BPM de elétrons</v>
      </c>
      <c r="B1884" s="5" t="str">
        <f aca="false">Datas_Entregas!$A$3</f>
        <v>BTS/Anel</v>
      </c>
      <c r="C1884" s="6" t="n">
        <f aca="false" t="array" ref="C1884:C1884">INDEX(Datas_Entregas!$B$2:$B$100, MATCH(B1884, Datas_Entregas!$A$2:$A$100, 0), 1)</f>
        <v>43296</v>
      </c>
      <c r="D1884" s="5" t="str">
        <f aca="false">Def_Status_Montagem!$A$4</f>
        <v>Comprado / Esperando entrega</v>
      </c>
      <c r="E1884" s="4" t="str">
        <f aca="false">Def_Status_Montagem!$B$4</f>
        <v>Contratada (inclui etiqueta)</v>
      </c>
      <c r="F1884" s="7"/>
      <c r="G1884" s="8"/>
      <c r="H1884" s="7" t="str">
        <f aca="false" t="array" ref="H1884:H1884">INDEX(Def_Instancias_Equipamentos!$E$2:$E$4986, MATCH(K1884, Def_Instancias_Equipamentos!$D$2:$D$4986, 0), 1)</f>
        <v>IA-07RaBPM</v>
      </c>
      <c r="I1884" s="8" t="str">
        <f aca="false" t="array" ref="I1884:I1884">INDEX(Def_Instancias_Equipamentos!$E$2:$E$4986, MATCH(L1884, Def_Instancias_Equipamentos!$D$2:$D$4986, 0), 1)</f>
        <v>IA-07RaBPM</v>
      </c>
      <c r="J1884" s="8" t="str">
        <f aca="false">IF(H1884=I1884, "INTERNO", "EXTERNO")</f>
        <v>INTERNO</v>
      </c>
      <c r="K1884" s="9" t="str">
        <f aca="false">Def_Instancias_Equipamentos!$D$686</f>
        <v>SI-07M2:DI-BPMRFFE</v>
      </c>
      <c r="L1884" s="4" t="str">
        <f aca="false">Def_Instancias_Equipamentos!$D$1288</f>
        <v>SI-07M2:DI-FMCFastADC</v>
      </c>
      <c r="M1884" s="10" t="s">
        <v>168</v>
      </c>
      <c r="N1884" s="11" t="s">
        <v>143</v>
      </c>
      <c r="O1884" s="9" t="str">
        <f aca="false">Def_Sistemas_Conectores_Cabos!$B$7</f>
        <v>SMA 50-ohm</v>
      </c>
      <c r="P1884" s="4" t="str">
        <f aca="false">Def_Sistemas_Conectores_Cabos!$B$7</f>
        <v>SMA 50-ohm</v>
      </c>
      <c r="Q1884" s="8" t="str">
        <f aca="false">K1884&amp;"/"&amp;M1884&amp;CHAR(10)&amp;L1884&amp;"/"&amp;N1884</f>
        <v>SI-07M2:DI-BPMRFFE/TO_OUT
SI-07M2:DI-FMCFastADC/IN1</v>
      </c>
      <c r="R1884" s="18" t="n">
        <v>2</v>
      </c>
      <c r="S1884" s="18" t="n">
        <v>2</v>
      </c>
      <c r="T1884" s="15" t="str">
        <f aca="false">Def_Sistemas_Conectores_Cabos!$C$9</f>
        <v>RG316</v>
      </c>
      <c r="U1884" s="11" t="s">
        <v>169</v>
      </c>
      <c r="V1884" s="13"/>
    </row>
    <row r="1885" customFormat="false" ht="15.75" hidden="true" customHeight="true" outlineLevel="0" collapsed="false">
      <c r="A1885" s="4" t="str">
        <f aca="false">Def_Sistemas_Conectores_Cabos!$A$22</f>
        <v>BPM de elétrons</v>
      </c>
      <c r="B1885" s="5" t="str">
        <f aca="false">Datas_Entregas!$A$3</f>
        <v>BTS/Anel</v>
      </c>
      <c r="C1885" s="6" t="n">
        <f aca="false" t="array" ref="C1885:C1885">INDEX(Datas_Entregas!$B$2:$B$100, MATCH(B1885, Datas_Entregas!$A$2:$A$100, 0), 1)</f>
        <v>43296</v>
      </c>
      <c r="D1885" s="5" t="str">
        <f aca="false">Def_Status_Montagem!$A$4</f>
        <v>Comprado / Esperando entrega</v>
      </c>
      <c r="E1885" s="4" t="str">
        <f aca="false">Def_Status_Montagem!$B$4</f>
        <v>Contratada (inclui etiqueta)</v>
      </c>
      <c r="F1885" s="7"/>
      <c r="G1885" s="8"/>
      <c r="H1885" s="7" t="str">
        <f aca="false" t="array" ref="H1885:H1885">INDEX(Def_Instancias_Equipamentos!$E$2:$E$4986, MATCH(K1885, Def_Instancias_Equipamentos!$D$2:$D$4986, 0), 1)</f>
        <v>IA-07RaBPM</v>
      </c>
      <c r="I1885" s="8" t="str">
        <f aca="false" t="array" ref="I1885:I1885">INDEX(Def_Instancias_Equipamentos!$E$2:$E$4986, MATCH(L1885, Def_Instancias_Equipamentos!$D$2:$D$4986, 0), 1)</f>
        <v>IA-07RaBPM</v>
      </c>
      <c r="J1885" s="8" t="str">
        <f aca="false">IF(H1885=I1885, "INTERNO", "EXTERNO")</f>
        <v>INTERNO</v>
      </c>
      <c r="K1885" s="9" t="str">
        <f aca="false">Def_Instancias_Equipamentos!$D$686</f>
        <v>SI-07M2:DI-BPMRFFE</v>
      </c>
      <c r="L1885" s="4" t="str">
        <f aca="false">Def_Instancias_Equipamentos!$D$1288</f>
        <v>SI-07M2:DI-FMCFastADC</v>
      </c>
      <c r="M1885" s="10" t="s">
        <v>170</v>
      </c>
      <c r="N1885" s="11" t="s">
        <v>145</v>
      </c>
      <c r="O1885" s="9" t="str">
        <f aca="false">Def_Sistemas_Conectores_Cabos!$B$7</f>
        <v>SMA 50-ohm</v>
      </c>
      <c r="P1885" s="4" t="str">
        <f aca="false">Def_Sistemas_Conectores_Cabos!$B$7</f>
        <v>SMA 50-ohm</v>
      </c>
      <c r="Q1885" s="8" t="str">
        <f aca="false">K1885&amp;"/"&amp;M1885&amp;CHAR(10)&amp;L1885&amp;"/"&amp;N1885</f>
        <v>SI-07M2:DI-BPMRFFE/BI_OUT
SI-07M2:DI-FMCFastADC/IN2</v>
      </c>
      <c r="R1885" s="18" t="n">
        <v>2</v>
      </c>
      <c r="S1885" s="18" t="n">
        <v>2</v>
      </c>
      <c r="T1885" s="15" t="str">
        <f aca="false">Def_Sistemas_Conectores_Cabos!$C$9</f>
        <v>RG316</v>
      </c>
      <c r="U1885" s="11" t="s">
        <v>169</v>
      </c>
      <c r="V1885" s="13"/>
    </row>
    <row r="1886" customFormat="false" ht="15.75" hidden="true" customHeight="true" outlineLevel="0" collapsed="false">
      <c r="A1886" s="4" t="str">
        <f aca="false">Def_Sistemas_Conectores_Cabos!$A$22</f>
        <v>BPM de elétrons</v>
      </c>
      <c r="B1886" s="5" t="str">
        <f aca="false">Datas_Entregas!$A$3</f>
        <v>BTS/Anel</v>
      </c>
      <c r="C1886" s="6" t="n">
        <f aca="false" t="array" ref="C1886:C1886">INDEX(Datas_Entregas!$B$2:$B$100, MATCH(B1886, Datas_Entregas!$A$2:$A$100, 0), 1)</f>
        <v>43296</v>
      </c>
      <c r="D1886" s="5" t="str">
        <f aca="false">Def_Status_Montagem!$A$4</f>
        <v>Comprado / Esperando entrega</v>
      </c>
      <c r="E1886" s="4" t="str">
        <f aca="false">Def_Status_Montagem!$B$4</f>
        <v>Contratada (inclui etiqueta)</v>
      </c>
      <c r="F1886" s="7"/>
      <c r="G1886" s="8"/>
      <c r="H1886" s="7" t="str">
        <f aca="false" t="array" ref="H1886:H1886">INDEX(Def_Instancias_Equipamentos!$E$2:$E$4986, MATCH(K1886, Def_Instancias_Equipamentos!$D$2:$D$4986, 0), 1)</f>
        <v>IA-07RaBPM</v>
      </c>
      <c r="I1886" s="8" t="str">
        <f aca="false" t="array" ref="I1886:I1886">INDEX(Def_Instancias_Equipamentos!$E$2:$E$4986, MATCH(L1886, Def_Instancias_Equipamentos!$D$2:$D$4986, 0), 1)</f>
        <v>IA-07RaBPM</v>
      </c>
      <c r="J1886" s="8" t="str">
        <f aca="false">IF(H1886=I1886, "INTERNO", "EXTERNO")</f>
        <v>INTERNO</v>
      </c>
      <c r="K1886" s="9" t="str">
        <f aca="false">Def_Instancias_Equipamentos!$D$686</f>
        <v>SI-07M2:DI-BPMRFFE</v>
      </c>
      <c r="L1886" s="4" t="str">
        <f aca="false">Def_Instancias_Equipamentos!$D$1288</f>
        <v>SI-07M2:DI-FMCFastADC</v>
      </c>
      <c r="M1886" s="10" t="s">
        <v>171</v>
      </c>
      <c r="N1886" s="11" t="s">
        <v>172</v>
      </c>
      <c r="O1886" s="9" t="str">
        <f aca="false">Def_Sistemas_Conectores_Cabos!$B$7</f>
        <v>SMA 50-ohm</v>
      </c>
      <c r="P1886" s="4" t="str">
        <f aca="false">Def_Sistemas_Conectores_Cabos!$B$7</f>
        <v>SMA 50-ohm</v>
      </c>
      <c r="Q1886" s="8" t="str">
        <f aca="false">K1886&amp;"/"&amp;M1886&amp;CHAR(10)&amp;L1886&amp;"/"&amp;N1886</f>
        <v>SI-07M2:DI-BPMRFFE/TI_OUT
SI-07M2:DI-FMCFastADC/IN3</v>
      </c>
      <c r="R1886" s="18" t="n">
        <v>2</v>
      </c>
      <c r="S1886" s="18" t="n">
        <v>2</v>
      </c>
      <c r="T1886" s="15" t="str">
        <f aca="false">Def_Sistemas_Conectores_Cabos!$C$9</f>
        <v>RG316</v>
      </c>
      <c r="U1886" s="11" t="s">
        <v>169</v>
      </c>
      <c r="V1886" s="13"/>
    </row>
    <row r="1887" customFormat="false" ht="15.75" hidden="true" customHeight="true" outlineLevel="0" collapsed="false">
      <c r="A1887" s="4" t="str">
        <f aca="false">Def_Sistemas_Conectores_Cabos!$A$22</f>
        <v>BPM de elétrons</v>
      </c>
      <c r="B1887" s="5" t="str">
        <f aca="false">Datas_Entregas!$A$3</f>
        <v>BTS/Anel</v>
      </c>
      <c r="C1887" s="6" t="n">
        <f aca="false" t="array" ref="C1887:C1887">INDEX(Datas_Entregas!$B$2:$B$100, MATCH(B1887, Datas_Entregas!$A$2:$A$100, 0), 1)</f>
        <v>43296</v>
      </c>
      <c r="D1887" s="5" t="str">
        <f aca="false">Def_Status_Montagem!$A$4</f>
        <v>Comprado / Esperando entrega</v>
      </c>
      <c r="E1887" s="4" t="str">
        <f aca="false">Def_Status_Montagem!$B$4</f>
        <v>Contratada (inclui etiqueta)</v>
      </c>
      <c r="F1887" s="7"/>
      <c r="G1887" s="8"/>
      <c r="H1887" s="7" t="str">
        <f aca="false" t="array" ref="H1887:H1887">INDEX(Def_Instancias_Equipamentos!$E$2:$E$4986, MATCH(K1887, Def_Instancias_Equipamentos!$D$2:$D$4986, 0), 1)</f>
        <v>IA-07RaBPM</v>
      </c>
      <c r="I1887" s="8" t="str">
        <f aca="false" t="array" ref="I1887:I1887">INDEX(Def_Instancias_Equipamentos!$E$2:$E$4986, MATCH(L1887, Def_Instancias_Equipamentos!$D$2:$D$4986, 0), 1)</f>
        <v>IA-07RaBPM</v>
      </c>
      <c r="J1887" s="8" t="str">
        <f aca="false">IF(H1887=I1887, "INTERNO", "EXTERNO")</f>
        <v>INTERNO</v>
      </c>
      <c r="K1887" s="9" t="str">
        <f aca="false">Def_Instancias_Equipamentos!$D$686</f>
        <v>SI-07M2:DI-BPMRFFE</v>
      </c>
      <c r="L1887" s="4" t="str">
        <f aca="false">Def_Instancias_Equipamentos!$D$1288</f>
        <v>SI-07M2:DI-FMCFastADC</v>
      </c>
      <c r="M1887" s="10" t="s">
        <v>173</v>
      </c>
      <c r="N1887" s="11" t="s">
        <v>174</v>
      </c>
      <c r="O1887" s="9" t="str">
        <f aca="false">Def_Sistemas_Conectores_Cabos!$B$7</f>
        <v>SMA 50-ohm</v>
      </c>
      <c r="P1887" s="4" t="str">
        <f aca="false">Def_Sistemas_Conectores_Cabos!$B$7</f>
        <v>SMA 50-ohm</v>
      </c>
      <c r="Q1887" s="8" t="str">
        <f aca="false">K1887&amp;"/"&amp;M1887&amp;CHAR(10)&amp;L1887&amp;"/"&amp;N1887</f>
        <v>SI-07M2:DI-BPMRFFE/BO_OUT
SI-07M2:DI-FMCFastADC/IN4</v>
      </c>
      <c r="R1887" s="18" t="n">
        <v>2</v>
      </c>
      <c r="S1887" s="18" t="n">
        <v>2</v>
      </c>
      <c r="T1887" s="15" t="str">
        <f aca="false">Def_Sistemas_Conectores_Cabos!$C$9</f>
        <v>RG316</v>
      </c>
      <c r="U1887" s="11" t="s">
        <v>169</v>
      </c>
      <c r="V1887" s="13"/>
    </row>
    <row r="1888" customFormat="false" ht="15.75" hidden="true" customHeight="true" outlineLevel="0" collapsed="false">
      <c r="A1888" s="4" t="str">
        <f aca="false">Def_Sistemas_Conectores_Cabos!$A$22</f>
        <v>BPM de elétrons</v>
      </c>
      <c r="B1888" s="5" t="str">
        <f aca="false">Datas_Entregas!$A$3</f>
        <v>BTS/Anel</v>
      </c>
      <c r="C1888" s="6" t="n">
        <f aca="false" t="array" ref="C1888:C1888">INDEX(Datas_Entregas!$B$2:$B$100, MATCH(B1888, Datas_Entregas!$A$2:$A$100, 0), 1)</f>
        <v>43296</v>
      </c>
      <c r="D1888" s="5" t="str">
        <f aca="false">Def_Status_Montagem!$A$4</f>
        <v>Comprado / Esperando entrega</v>
      </c>
      <c r="E1888" s="4" t="str">
        <f aca="false">Def_Status_Montagem!$B$4</f>
        <v>Contratada (inclui etiqueta)</v>
      </c>
      <c r="F1888" s="7"/>
      <c r="G1888" s="8"/>
      <c r="H1888" s="7" t="str">
        <f aca="false" t="array" ref="H1888:H1888">INDEX(Def_Instancias_Equipamentos!$E$2:$E$4986, MATCH(K1888, Def_Instancias_Equipamentos!$D$2:$D$4986, 0), 1)</f>
        <v>IA-07RaBPM</v>
      </c>
      <c r="I1888" s="8" t="str">
        <f aca="false" t="array" ref="I1888:I1888">INDEX(Def_Instancias_Equipamentos!$E$2:$E$4986, MATCH(L1888, Def_Instancias_Equipamentos!$D$2:$D$4986, 0), 1)</f>
        <v>IA-07RaBPM</v>
      </c>
      <c r="J1888" s="8" t="str">
        <f aca="false">IF(H1888=I1888, "INTERNO", "EXTERNO")</f>
        <v>INTERNO</v>
      </c>
      <c r="K1888" s="9" t="str">
        <f aca="false">Def_Instancias_Equipamentos!$D$686</f>
        <v>SI-07M2:DI-BPMRFFE</v>
      </c>
      <c r="L1888" s="4" t="str">
        <f aca="false">Def_Instancias_Equipamentos!$D$1288</f>
        <v>SI-07M2:DI-FMCFastADC</v>
      </c>
      <c r="M1888" s="10" t="s">
        <v>175</v>
      </c>
      <c r="N1888" s="11" t="s">
        <v>176</v>
      </c>
      <c r="O1888" s="9" t="str">
        <f aca="false">Def_Sistemas_Conectores_Cabos!$B$7</f>
        <v>SMA 50-ohm</v>
      </c>
      <c r="P1888" s="4" t="str">
        <f aca="false">Def_Sistemas_Conectores_Cabos!$B$26</f>
        <v>MMCX 50-ohm</v>
      </c>
      <c r="Q1888" s="8" t="str">
        <f aca="false">K1888&amp;"/"&amp;M1888&amp;CHAR(10)&amp;L1888&amp;"/"&amp;N1888</f>
        <v>SI-07M2:DI-BPMRFFE/SW_IN
SI-07M2:DI-FMCFastADC/TRIG</v>
      </c>
      <c r="R1888" s="18" t="n">
        <v>2</v>
      </c>
      <c r="S1888" s="18" t="n">
        <v>2</v>
      </c>
      <c r="T1888" s="15" t="str">
        <f aca="false">Def_Sistemas_Conectores_Cabos!$C$9</f>
        <v>RG316</v>
      </c>
      <c r="U1888" s="11" t="s">
        <v>169</v>
      </c>
      <c r="V1888" s="13"/>
    </row>
    <row r="1889" customFormat="false" ht="15.75" hidden="true" customHeight="true" outlineLevel="0" collapsed="false">
      <c r="A1889" s="4" t="str">
        <f aca="false">Def_Sistemas_Conectores_Cabos!$A$22</f>
        <v>BPM de elétrons</v>
      </c>
      <c r="B1889" s="5" t="str">
        <f aca="false">Datas_Entregas!$A$3</f>
        <v>BTS/Anel</v>
      </c>
      <c r="C1889" s="6" t="n">
        <f aca="false" t="array" ref="C1889:C1889">INDEX(Datas_Entregas!$B$2:$B$100, MATCH(B1889, Datas_Entregas!$A$2:$A$100, 0), 1)</f>
        <v>43296</v>
      </c>
      <c r="D1889" s="5" t="str">
        <f aca="false">Def_Status_Montagem!$A$4</f>
        <v>Comprado / Esperando entrega</v>
      </c>
      <c r="E1889" s="4" t="str">
        <f aca="false">Def_Status_Montagem!$B$4</f>
        <v>Contratada (inclui etiqueta)</v>
      </c>
      <c r="F1889" s="7"/>
      <c r="G1889" s="8"/>
      <c r="H1889" s="7" t="str">
        <f aca="false" t="array" ref="H1889:H1889">INDEX(Def_Instancias_Equipamentos!$E$2:$E$4986, MATCH(K1889, Def_Instancias_Equipamentos!$D$2:$D$4986, 0), 1)</f>
        <v>IA-07RaBPM</v>
      </c>
      <c r="I1889" s="8" t="str">
        <f aca="false" t="array" ref="I1889:I1889">INDEX(Def_Instancias_Equipamentos!$E$2:$E$4986, MATCH(L1889, Def_Instancias_Equipamentos!$D$2:$D$4986, 0), 1)</f>
        <v>IA-07RaBPM</v>
      </c>
      <c r="J1889" s="8" t="str">
        <f aca="false">IF(H1889=I1889, "INTERNO", "EXTERNO")</f>
        <v>INTERNO</v>
      </c>
      <c r="K1889" s="9" t="str">
        <f aca="false">Def_Instancias_Equipamentos!$D$803</f>
        <v>SI-07SP:DI-BPMRFFE-1</v>
      </c>
      <c r="L1889" s="4" t="str">
        <f aca="false">Def_Instancias_Equipamentos!$D$1405</f>
        <v>SI-07SP:DI-FMCFastADC-1</v>
      </c>
      <c r="M1889" s="10" t="s">
        <v>168</v>
      </c>
      <c r="N1889" s="11" t="s">
        <v>143</v>
      </c>
      <c r="O1889" s="9" t="str">
        <f aca="false">Def_Sistemas_Conectores_Cabos!$B$7</f>
        <v>SMA 50-ohm</v>
      </c>
      <c r="P1889" s="4" t="str">
        <f aca="false">Def_Sistemas_Conectores_Cabos!$B$7</f>
        <v>SMA 50-ohm</v>
      </c>
      <c r="Q1889" s="8" t="str">
        <f aca="false">K1889&amp;"/"&amp;M1889&amp;CHAR(10)&amp;L1889&amp;"/"&amp;N1889</f>
        <v>SI-07SP:DI-BPMRFFE-1/TO_OUT
SI-07SP:DI-FMCFastADC-1/IN1</v>
      </c>
      <c r="R1889" s="18" t="n">
        <v>2</v>
      </c>
      <c r="S1889" s="18" t="n">
        <v>2</v>
      </c>
      <c r="T1889" s="15" t="str">
        <f aca="false">Def_Sistemas_Conectores_Cabos!$C$9</f>
        <v>RG316</v>
      </c>
      <c r="U1889" s="11" t="s">
        <v>169</v>
      </c>
      <c r="V1889" s="13"/>
    </row>
    <row r="1890" customFormat="false" ht="15.75" hidden="true" customHeight="true" outlineLevel="0" collapsed="false">
      <c r="A1890" s="4" t="str">
        <f aca="false">Def_Sistemas_Conectores_Cabos!$A$22</f>
        <v>BPM de elétrons</v>
      </c>
      <c r="B1890" s="5" t="str">
        <f aca="false">Datas_Entregas!$A$3</f>
        <v>BTS/Anel</v>
      </c>
      <c r="C1890" s="6" t="n">
        <f aca="false" t="array" ref="C1890:C1890">INDEX(Datas_Entregas!$B$2:$B$100, MATCH(B1890, Datas_Entregas!$A$2:$A$100, 0), 1)</f>
        <v>43296</v>
      </c>
      <c r="D1890" s="5" t="str">
        <f aca="false">Def_Status_Montagem!$A$4</f>
        <v>Comprado / Esperando entrega</v>
      </c>
      <c r="E1890" s="4" t="str">
        <f aca="false">Def_Status_Montagem!$B$4</f>
        <v>Contratada (inclui etiqueta)</v>
      </c>
      <c r="F1890" s="7"/>
      <c r="G1890" s="8"/>
      <c r="H1890" s="7" t="str">
        <f aca="false" t="array" ref="H1890:H1890">INDEX(Def_Instancias_Equipamentos!$E$2:$E$4986, MATCH(K1890, Def_Instancias_Equipamentos!$D$2:$D$4986, 0), 1)</f>
        <v>IA-07RaBPM</v>
      </c>
      <c r="I1890" s="8" t="str">
        <f aca="false" t="array" ref="I1890:I1890">INDEX(Def_Instancias_Equipamentos!$E$2:$E$4986, MATCH(L1890, Def_Instancias_Equipamentos!$D$2:$D$4986, 0), 1)</f>
        <v>IA-07RaBPM</v>
      </c>
      <c r="J1890" s="8" t="str">
        <f aca="false">IF(H1890=I1890, "INTERNO", "EXTERNO")</f>
        <v>INTERNO</v>
      </c>
      <c r="K1890" s="9" t="str">
        <f aca="false">Def_Instancias_Equipamentos!$D$803</f>
        <v>SI-07SP:DI-BPMRFFE-1</v>
      </c>
      <c r="L1890" s="4" t="str">
        <f aca="false">Def_Instancias_Equipamentos!$D$1405</f>
        <v>SI-07SP:DI-FMCFastADC-1</v>
      </c>
      <c r="M1890" s="10" t="s">
        <v>170</v>
      </c>
      <c r="N1890" s="11" t="s">
        <v>145</v>
      </c>
      <c r="O1890" s="9" t="str">
        <f aca="false">Def_Sistemas_Conectores_Cabos!$B$7</f>
        <v>SMA 50-ohm</v>
      </c>
      <c r="P1890" s="4" t="str">
        <f aca="false">Def_Sistemas_Conectores_Cabos!$B$7</f>
        <v>SMA 50-ohm</v>
      </c>
      <c r="Q1890" s="8" t="str">
        <f aca="false">K1890&amp;"/"&amp;M1890&amp;CHAR(10)&amp;L1890&amp;"/"&amp;N1890</f>
        <v>SI-07SP:DI-BPMRFFE-1/BI_OUT
SI-07SP:DI-FMCFastADC-1/IN2</v>
      </c>
      <c r="R1890" s="18" t="n">
        <v>2</v>
      </c>
      <c r="S1890" s="18" t="n">
        <v>2</v>
      </c>
      <c r="T1890" s="15" t="str">
        <f aca="false">Def_Sistemas_Conectores_Cabos!$C$9</f>
        <v>RG316</v>
      </c>
      <c r="U1890" s="11" t="s">
        <v>169</v>
      </c>
      <c r="V1890" s="13"/>
    </row>
    <row r="1891" customFormat="false" ht="15.75" hidden="true" customHeight="true" outlineLevel="0" collapsed="false">
      <c r="A1891" s="4" t="str">
        <f aca="false">Def_Sistemas_Conectores_Cabos!$A$22</f>
        <v>BPM de elétrons</v>
      </c>
      <c r="B1891" s="5" t="str">
        <f aca="false">Datas_Entregas!$A$3</f>
        <v>BTS/Anel</v>
      </c>
      <c r="C1891" s="6" t="n">
        <f aca="false" t="array" ref="C1891:C1891">INDEX(Datas_Entregas!$B$2:$B$100, MATCH(B1891, Datas_Entregas!$A$2:$A$100, 0), 1)</f>
        <v>43296</v>
      </c>
      <c r="D1891" s="5" t="str">
        <f aca="false">Def_Status_Montagem!$A$4</f>
        <v>Comprado / Esperando entrega</v>
      </c>
      <c r="E1891" s="4" t="str">
        <f aca="false">Def_Status_Montagem!$B$4</f>
        <v>Contratada (inclui etiqueta)</v>
      </c>
      <c r="F1891" s="7"/>
      <c r="G1891" s="8"/>
      <c r="H1891" s="7" t="str">
        <f aca="false" t="array" ref="H1891:H1891">INDEX(Def_Instancias_Equipamentos!$E$2:$E$4986, MATCH(K1891, Def_Instancias_Equipamentos!$D$2:$D$4986, 0), 1)</f>
        <v>IA-07RaBPM</v>
      </c>
      <c r="I1891" s="8" t="str">
        <f aca="false" t="array" ref="I1891:I1891">INDEX(Def_Instancias_Equipamentos!$E$2:$E$4986, MATCH(L1891, Def_Instancias_Equipamentos!$D$2:$D$4986, 0), 1)</f>
        <v>IA-07RaBPM</v>
      </c>
      <c r="J1891" s="8" t="str">
        <f aca="false">IF(H1891=I1891, "INTERNO", "EXTERNO")</f>
        <v>INTERNO</v>
      </c>
      <c r="K1891" s="9" t="str">
        <f aca="false">Def_Instancias_Equipamentos!$D$803</f>
        <v>SI-07SP:DI-BPMRFFE-1</v>
      </c>
      <c r="L1891" s="4" t="str">
        <f aca="false">Def_Instancias_Equipamentos!$D$1405</f>
        <v>SI-07SP:DI-FMCFastADC-1</v>
      </c>
      <c r="M1891" s="10" t="s">
        <v>171</v>
      </c>
      <c r="N1891" s="11" t="s">
        <v>172</v>
      </c>
      <c r="O1891" s="9" t="str">
        <f aca="false">Def_Sistemas_Conectores_Cabos!$B$7</f>
        <v>SMA 50-ohm</v>
      </c>
      <c r="P1891" s="4" t="str">
        <f aca="false">Def_Sistemas_Conectores_Cabos!$B$7</f>
        <v>SMA 50-ohm</v>
      </c>
      <c r="Q1891" s="8" t="str">
        <f aca="false">K1891&amp;"/"&amp;M1891&amp;CHAR(10)&amp;L1891&amp;"/"&amp;N1891</f>
        <v>SI-07SP:DI-BPMRFFE-1/TI_OUT
SI-07SP:DI-FMCFastADC-1/IN3</v>
      </c>
      <c r="R1891" s="18" t="n">
        <v>2</v>
      </c>
      <c r="S1891" s="18" t="n">
        <v>2</v>
      </c>
      <c r="T1891" s="15" t="str">
        <f aca="false">Def_Sistemas_Conectores_Cabos!$C$9</f>
        <v>RG316</v>
      </c>
      <c r="U1891" s="11" t="s">
        <v>169</v>
      </c>
      <c r="V1891" s="13"/>
    </row>
    <row r="1892" customFormat="false" ht="15.75" hidden="true" customHeight="true" outlineLevel="0" collapsed="false">
      <c r="A1892" s="4" t="str">
        <f aca="false">Def_Sistemas_Conectores_Cabos!$A$22</f>
        <v>BPM de elétrons</v>
      </c>
      <c r="B1892" s="5" t="str">
        <f aca="false">Datas_Entregas!$A$3</f>
        <v>BTS/Anel</v>
      </c>
      <c r="C1892" s="6" t="n">
        <f aca="false" t="array" ref="C1892:C1892">INDEX(Datas_Entregas!$B$2:$B$100, MATCH(B1892, Datas_Entregas!$A$2:$A$100, 0), 1)</f>
        <v>43296</v>
      </c>
      <c r="D1892" s="5" t="str">
        <f aca="false">Def_Status_Montagem!$A$4</f>
        <v>Comprado / Esperando entrega</v>
      </c>
      <c r="E1892" s="4" t="str">
        <f aca="false">Def_Status_Montagem!$B$4</f>
        <v>Contratada (inclui etiqueta)</v>
      </c>
      <c r="F1892" s="7"/>
      <c r="G1892" s="8"/>
      <c r="H1892" s="7" t="str">
        <f aca="false" t="array" ref="H1892:H1892">INDEX(Def_Instancias_Equipamentos!$E$2:$E$4986, MATCH(K1892, Def_Instancias_Equipamentos!$D$2:$D$4986, 0), 1)</f>
        <v>IA-07RaBPM</v>
      </c>
      <c r="I1892" s="8" t="str">
        <f aca="false" t="array" ref="I1892:I1892">INDEX(Def_Instancias_Equipamentos!$E$2:$E$4986, MATCH(L1892, Def_Instancias_Equipamentos!$D$2:$D$4986, 0), 1)</f>
        <v>IA-07RaBPM</v>
      </c>
      <c r="J1892" s="8" t="str">
        <f aca="false">IF(H1892=I1892, "INTERNO", "EXTERNO")</f>
        <v>INTERNO</v>
      </c>
      <c r="K1892" s="9" t="str">
        <f aca="false">Def_Instancias_Equipamentos!$D$803</f>
        <v>SI-07SP:DI-BPMRFFE-1</v>
      </c>
      <c r="L1892" s="4" t="str">
        <f aca="false">Def_Instancias_Equipamentos!$D$1405</f>
        <v>SI-07SP:DI-FMCFastADC-1</v>
      </c>
      <c r="M1892" s="10" t="s">
        <v>173</v>
      </c>
      <c r="N1892" s="11" t="s">
        <v>174</v>
      </c>
      <c r="O1892" s="9" t="str">
        <f aca="false">Def_Sistemas_Conectores_Cabos!$B$7</f>
        <v>SMA 50-ohm</v>
      </c>
      <c r="P1892" s="4" t="str">
        <f aca="false">Def_Sistemas_Conectores_Cabos!$B$7</f>
        <v>SMA 50-ohm</v>
      </c>
      <c r="Q1892" s="8" t="str">
        <f aca="false">K1892&amp;"/"&amp;M1892&amp;CHAR(10)&amp;L1892&amp;"/"&amp;N1892</f>
        <v>SI-07SP:DI-BPMRFFE-1/BO_OUT
SI-07SP:DI-FMCFastADC-1/IN4</v>
      </c>
      <c r="R1892" s="18" t="n">
        <v>2</v>
      </c>
      <c r="S1892" s="18" t="n">
        <v>2</v>
      </c>
      <c r="T1892" s="15" t="str">
        <f aca="false">Def_Sistemas_Conectores_Cabos!$C$9</f>
        <v>RG316</v>
      </c>
      <c r="U1892" s="11" t="s">
        <v>169</v>
      </c>
      <c r="V1892" s="13"/>
    </row>
    <row r="1893" customFormat="false" ht="15.75" hidden="true" customHeight="true" outlineLevel="0" collapsed="false">
      <c r="A1893" s="4" t="str">
        <f aca="false">Def_Sistemas_Conectores_Cabos!$A$22</f>
        <v>BPM de elétrons</v>
      </c>
      <c r="B1893" s="5" t="str">
        <f aca="false">Datas_Entregas!$A$3</f>
        <v>BTS/Anel</v>
      </c>
      <c r="C1893" s="6" t="n">
        <f aca="false" t="array" ref="C1893:C1893">INDEX(Datas_Entregas!$B$2:$B$100, MATCH(B1893, Datas_Entregas!$A$2:$A$100, 0), 1)</f>
        <v>43296</v>
      </c>
      <c r="D1893" s="5" t="str">
        <f aca="false">Def_Status_Montagem!$A$4</f>
        <v>Comprado / Esperando entrega</v>
      </c>
      <c r="E1893" s="4" t="str">
        <f aca="false">Def_Status_Montagem!$B$4</f>
        <v>Contratada (inclui etiqueta)</v>
      </c>
      <c r="F1893" s="7"/>
      <c r="G1893" s="8"/>
      <c r="H1893" s="7" t="str">
        <f aca="false" t="array" ref="H1893:H1893">INDEX(Def_Instancias_Equipamentos!$E$2:$E$4986, MATCH(K1893, Def_Instancias_Equipamentos!$D$2:$D$4986, 0), 1)</f>
        <v>IA-07RaBPM</v>
      </c>
      <c r="I1893" s="8" t="str">
        <f aca="false" t="array" ref="I1893:I1893">INDEX(Def_Instancias_Equipamentos!$E$2:$E$4986, MATCH(L1893, Def_Instancias_Equipamentos!$D$2:$D$4986, 0), 1)</f>
        <v>IA-07RaBPM</v>
      </c>
      <c r="J1893" s="8" t="str">
        <f aca="false">IF(H1893=I1893, "INTERNO", "EXTERNO")</f>
        <v>INTERNO</v>
      </c>
      <c r="K1893" s="9" t="str">
        <f aca="false">Def_Instancias_Equipamentos!$D$803</f>
        <v>SI-07SP:DI-BPMRFFE-1</v>
      </c>
      <c r="L1893" s="4" t="str">
        <f aca="false">Def_Instancias_Equipamentos!$D$1405</f>
        <v>SI-07SP:DI-FMCFastADC-1</v>
      </c>
      <c r="M1893" s="10" t="s">
        <v>175</v>
      </c>
      <c r="N1893" s="11" t="s">
        <v>176</v>
      </c>
      <c r="O1893" s="9" t="str">
        <f aca="false">Def_Sistemas_Conectores_Cabos!$B$7</f>
        <v>SMA 50-ohm</v>
      </c>
      <c r="P1893" s="4" t="str">
        <f aca="false">Def_Sistemas_Conectores_Cabos!$B$26</f>
        <v>MMCX 50-ohm</v>
      </c>
      <c r="Q1893" s="8" t="str">
        <f aca="false">K1893&amp;"/"&amp;M1893&amp;CHAR(10)&amp;L1893&amp;"/"&amp;N1893</f>
        <v>SI-07SP:DI-BPMRFFE-1/SW_IN
SI-07SP:DI-FMCFastADC-1/TRIG</v>
      </c>
      <c r="R1893" s="18" t="n">
        <v>2</v>
      </c>
      <c r="S1893" s="18" t="n">
        <v>2</v>
      </c>
      <c r="T1893" s="15" t="str">
        <f aca="false">Def_Sistemas_Conectores_Cabos!$C$9</f>
        <v>RG316</v>
      </c>
      <c r="U1893" s="11" t="s">
        <v>169</v>
      </c>
      <c r="V1893" s="13"/>
    </row>
    <row r="1894" customFormat="false" ht="15.75" hidden="true" customHeight="true" outlineLevel="0" collapsed="false">
      <c r="A1894" s="4" t="str">
        <f aca="false">Def_Sistemas_Conectores_Cabos!$A$22</f>
        <v>BPM de elétrons</v>
      </c>
      <c r="B1894" s="5" t="str">
        <f aca="false">Datas_Entregas!$A$3</f>
        <v>BTS/Anel</v>
      </c>
      <c r="C1894" s="6" t="n">
        <f aca="false" t="array" ref="C1894:C1894">INDEX(Datas_Entregas!$B$2:$B$100, MATCH(B1894, Datas_Entregas!$A$2:$A$100, 0), 1)</f>
        <v>43296</v>
      </c>
      <c r="D1894" s="5" t="str">
        <f aca="false">Def_Status_Montagem!$A$4</f>
        <v>Comprado / Esperando entrega</v>
      </c>
      <c r="E1894" s="4" t="str">
        <f aca="false">Def_Status_Montagem!$B$4</f>
        <v>Contratada (inclui etiqueta)</v>
      </c>
      <c r="F1894" s="7"/>
      <c r="G1894" s="8"/>
      <c r="H1894" s="7" t="str">
        <f aca="false" t="array" ref="H1894:H1894">INDEX(Def_Instancias_Equipamentos!$E$2:$E$4986, MATCH(K1894, Def_Instancias_Equipamentos!$D$2:$D$4986, 0), 1)</f>
        <v>IA-07RaBPM</v>
      </c>
      <c r="I1894" s="8" t="str">
        <f aca="false" t="array" ref="I1894:I1894">INDEX(Def_Instancias_Equipamentos!$E$2:$E$4986, MATCH(L1894, Def_Instancias_Equipamentos!$D$2:$D$4986, 0), 1)</f>
        <v>IA-07RaBPM</v>
      </c>
      <c r="J1894" s="8" t="str">
        <f aca="false">IF(H1894=I1894, "INTERNO", "EXTERNO")</f>
        <v>INTERNO</v>
      </c>
      <c r="K1894" s="9" t="str">
        <f aca="false">Def_Instancias_Equipamentos!$D$804</f>
        <v>SI-07SP:DI-BPMRFFE-2</v>
      </c>
      <c r="L1894" s="4" t="str">
        <f aca="false">Def_Instancias_Equipamentos!$D$1406</f>
        <v>SI-07SP:DI-FMCFastADC-2</v>
      </c>
      <c r="M1894" s="10" t="s">
        <v>168</v>
      </c>
      <c r="N1894" s="11" t="s">
        <v>143</v>
      </c>
      <c r="O1894" s="9" t="str">
        <f aca="false">Def_Sistemas_Conectores_Cabos!$B$7</f>
        <v>SMA 50-ohm</v>
      </c>
      <c r="P1894" s="4" t="str">
        <f aca="false">Def_Sistemas_Conectores_Cabos!$B$7</f>
        <v>SMA 50-ohm</v>
      </c>
      <c r="Q1894" s="8" t="str">
        <f aca="false">K1894&amp;"/"&amp;M1894&amp;CHAR(10)&amp;L1894&amp;"/"&amp;N1894</f>
        <v>SI-07SP:DI-BPMRFFE-2/TO_OUT
SI-07SP:DI-FMCFastADC-2/IN1</v>
      </c>
      <c r="R1894" s="18" t="n">
        <v>2</v>
      </c>
      <c r="S1894" s="18" t="n">
        <v>2</v>
      </c>
      <c r="T1894" s="15" t="str">
        <f aca="false">Def_Sistemas_Conectores_Cabos!$C$9</f>
        <v>RG316</v>
      </c>
      <c r="U1894" s="11" t="s">
        <v>169</v>
      </c>
      <c r="V1894" s="13"/>
    </row>
    <row r="1895" customFormat="false" ht="15.75" hidden="true" customHeight="true" outlineLevel="0" collapsed="false">
      <c r="A1895" s="4" t="str">
        <f aca="false">Def_Sistemas_Conectores_Cabos!$A$22</f>
        <v>BPM de elétrons</v>
      </c>
      <c r="B1895" s="5" t="str">
        <f aca="false">Datas_Entregas!$A$3</f>
        <v>BTS/Anel</v>
      </c>
      <c r="C1895" s="6" t="n">
        <f aca="false" t="array" ref="C1895:C1895">INDEX(Datas_Entregas!$B$2:$B$100, MATCH(B1895, Datas_Entregas!$A$2:$A$100, 0), 1)</f>
        <v>43296</v>
      </c>
      <c r="D1895" s="5" t="str">
        <f aca="false">Def_Status_Montagem!$A$4</f>
        <v>Comprado / Esperando entrega</v>
      </c>
      <c r="E1895" s="4" t="str">
        <f aca="false">Def_Status_Montagem!$B$4</f>
        <v>Contratada (inclui etiqueta)</v>
      </c>
      <c r="F1895" s="7"/>
      <c r="G1895" s="8"/>
      <c r="H1895" s="7" t="str">
        <f aca="false" t="array" ref="H1895:H1895">INDEX(Def_Instancias_Equipamentos!$E$2:$E$4986, MATCH(K1895, Def_Instancias_Equipamentos!$D$2:$D$4986, 0), 1)</f>
        <v>IA-07RaBPM</v>
      </c>
      <c r="I1895" s="8" t="str">
        <f aca="false" t="array" ref="I1895:I1895">INDEX(Def_Instancias_Equipamentos!$E$2:$E$4986, MATCH(L1895, Def_Instancias_Equipamentos!$D$2:$D$4986, 0), 1)</f>
        <v>IA-07RaBPM</v>
      </c>
      <c r="J1895" s="8" t="str">
        <f aca="false">IF(H1895=I1895, "INTERNO", "EXTERNO")</f>
        <v>INTERNO</v>
      </c>
      <c r="K1895" s="9" t="str">
        <f aca="false">Def_Instancias_Equipamentos!$D$804</f>
        <v>SI-07SP:DI-BPMRFFE-2</v>
      </c>
      <c r="L1895" s="4" t="str">
        <f aca="false">Def_Instancias_Equipamentos!$D$1406</f>
        <v>SI-07SP:DI-FMCFastADC-2</v>
      </c>
      <c r="M1895" s="10" t="s">
        <v>170</v>
      </c>
      <c r="N1895" s="11" t="s">
        <v>145</v>
      </c>
      <c r="O1895" s="9" t="str">
        <f aca="false">Def_Sistemas_Conectores_Cabos!$B$7</f>
        <v>SMA 50-ohm</v>
      </c>
      <c r="P1895" s="4" t="str">
        <f aca="false">Def_Sistemas_Conectores_Cabos!$B$7</f>
        <v>SMA 50-ohm</v>
      </c>
      <c r="Q1895" s="8" t="str">
        <f aca="false">K1895&amp;"/"&amp;M1895&amp;CHAR(10)&amp;L1895&amp;"/"&amp;N1895</f>
        <v>SI-07SP:DI-BPMRFFE-2/BI_OUT
SI-07SP:DI-FMCFastADC-2/IN2</v>
      </c>
      <c r="R1895" s="18" t="n">
        <v>2</v>
      </c>
      <c r="S1895" s="18" t="n">
        <v>2</v>
      </c>
      <c r="T1895" s="15" t="str">
        <f aca="false">Def_Sistemas_Conectores_Cabos!$C$9</f>
        <v>RG316</v>
      </c>
      <c r="U1895" s="11" t="s">
        <v>169</v>
      </c>
      <c r="V1895" s="13"/>
    </row>
    <row r="1896" customFormat="false" ht="15.75" hidden="true" customHeight="true" outlineLevel="0" collapsed="false">
      <c r="A1896" s="4" t="str">
        <f aca="false">Def_Sistemas_Conectores_Cabos!$A$22</f>
        <v>BPM de elétrons</v>
      </c>
      <c r="B1896" s="5" t="str">
        <f aca="false">Datas_Entregas!$A$3</f>
        <v>BTS/Anel</v>
      </c>
      <c r="C1896" s="6" t="n">
        <f aca="false" t="array" ref="C1896:C1896">INDEX(Datas_Entregas!$B$2:$B$100, MATCH(B1896, Datas_Entregas!$A$2:$A$100, 0), 1)</f>
        <v>43296</v>
      </c>
      <c r="D1896" s="5" t="str">
        <f aca="false">Def_Status_Montagem!$A$4</f>
        <v>Comprado / Esperando entrega</v>
      </c>
      <c r="E1896" s="4" t="str">
        <f aca="false">Def_Status_Montagem!$B$4</f>
        <v>Contratada (inclui etiqueta)</v>
      </c>
      <c r="F1896" s="7"/>
      <c r="G1896" s="8"/>
      <c r="H1896" s="7" t="str">
        <f aca="false" t="array" ref="H1896:H1896">INDEX(Def_Instancias_Equipamentos!$E$2:$E$4986, MATCH(K1896, Def_Instancias_Equipamentos!$D$2:$D$4986, 0), 1)</f>
        <v>IA-07RaBPM</v>
      </c>
      <c r="I1896" s="8" t="str">
        <f aca="false" t="array" ref="I1896:I1896">INDEX(Def_Instancias_Equipamentos!$E$2:$E$4986, MATCH(L1896, Def_Instancias_Equipamentos!$D$2:$D$4986, 0), 1)</f>
        <v>IA-07RaBPM</v>
      </c>
      <c r="J1896" s="8" t="str">
        <f aca="false">IF(H1896=I1896, "INTERNO", "EXTERNO")</f>
        <v>INTERNO</v>
      </c>
      <c r="K1896" s="9" t="str">
        <f aca="false">Def_Instancias_Equipamentos!$D$804</f>
        <v>SI-07SP:DI-BPMRFFE-2</v>
      </c>
      <c r="L1896" s="4" t="str">
        <f aca="false">Def_Instancias_Equipamentos!$D$1406</f>
        <v>SI-07SP:DI-FMCFastADC-2</v>
      </c>
      <c r="M1896" s="10" t="s">
        <v>171</v>
      </c>
      <c r="N1896" s="11" t="s">
        <v>172</v>
      </c>
      <c r="O1896" s="9" t="str">
        <f aca="false">Def_Sistemas_Conectores_Cabos!$B$7</f>
        <v>SMA 50-ohm</v>
      </c>
      <c r="P1896" s="4" t="str">
        <f aca="false">Def_Sistemas_Conectores_Cabos!$B$7</f>
        <v>SMA 50-ohm</v>
      </c>
      <c r="Q1896" s="8" t="str">
        <f aca="false">K1896&amp;"/"&amp;M1896&amp;CHAR(10)&amp;L1896&amp;"/"&amp;N1896</f>
        <v>SI-07SP:DI-BPMRFFE-2/TI_OUT
SI-07SP:DI-FMCFastADC-2/IN3</v>
      </c>
      <c r="R1896" s="18" t="n">
        <v>2</v>
      </c>
      <c r="S1896" s="18" t="n">
        <v>2</v>
      </c>
      <c r="T1896" s="15" t="str">
        <f aca="false">Def_Sistemas_Conectores_Cabos!$C$9</f>
        <v>RG316</v>
      </c>
      <c r="U1896" s="11" t="s">
        <v>169</v>
      </c>
      <c r="V1896" s="13"/>
    </row>
    <row r="1897" customFormat="false" ht="15.75" hidden="true" customHeight="true" outlineLevel="0" collapsed="false">
      <c r="A1897" s="4" t="str">
        <f aca="false">Def_Sistemas_Conectores_Cabos!$A$22</f>
        <v>BPM de elétrons</v>
      </c>
      <c r="B1897" s="5" t="str">
        <f aca="false">Datas_Entregas!$A$3</f>
        <v>BTS/Anel</v>
      </c>
      <c r="C1897" s="6" t="n">
        <f aca="false" t="array" ref="C1897:C1897">INDEX(Datas_Entregas!$B$2:$B$100, MATCH(B1897, Datas_Entregas!$A$2:$A$100, 0), 1)</f>
        <v>43296</v>
      </c>
      <c r="D1897" s="5" t="str">
        <f aca="false">Def_Status_Montagem!$A$4</f>
        <v>Comprado / Esperando entrega</v>
      </c>
      <c r="E1897" s="4" t="str">
        <f aca="false">Def_Status_Montagem!$B$4</f>
        <v>Contratada (inclui etiqueta)</v>
      </c>
      <c r="F1897" s="7"/>
      <c r="G1897" s="8"/>
      <c r="H1897" s="7" t="str">
        <f aca="false" t="array" ref="H1897:H1897">INDEX(Def_Instancias_Equipamentos!$E$2:$E$4986, MATCH(K1897, Def_Instancias_Equipamentos!$D$2:$D$4986, 0), 1)</f>
        <v>IA-07RaBPM</v>
      </c>
      <c r="I1897" s="8" t="str">
        <f aca="false" t="array" ref="I1897:I1897">INDEX(Def_Instancias_Equipamentos!$E$2:$E$4986, MATCH(L1897, Def_Instancias_Equipamentos!$D$2:$D$4986, 0), 1)</f>
        <v>IA-07RaBPM</v>
      </c>
      <c r="J1897" s="8" t="str">
        <f aca="false">IF(H1897=I1897, "INTERNO", "EXTERNO")</f>
        <v>INTERNO</v>
      </c>
      <c r="K1897" s="9" t="str">
        <f aca="false">Def_Instancias_Equipamentos!$D$804</f>
        <v>SI-07SP:DI-BPMRFFE-2</v>
      </c>
      <c r="L1897" s="4" t="str">
        <f aca="false">Def_Instancias_Equipamentos!$D$1406</f>
        <v>SI-07SP:DI-FMCFastADC-2</v>
      </c>
      <c r="M1897" s="10" t="s">
        <v>173</v>
      </c>
      <c r="N1897" s="11" t="s">
        <v>174</v>
      </c>
      <c r="O1897" s="9" t="str">
        <f aca="false">Def_Sistemas_Conectores_Cabos!$B$7</f>
        <v>SMA 50-ohm</v>
      </c>
      <c r="P1897" s="4" t="str">
        <f aca="false">Def_Sistemas_Conectores_Cabos!$B$7</f>
        <v>SMA 50-ohm</v>
      </c>
      <c r="Q1897" s="8" t="str">
        <f aca="false">K1897&amp;"/"&amp;M1897&amp;CHAR(10)&amp;L1897&amp;"/"&amp;N1897</f>
        <v>SI-07SP:DI-BPMRFFE-2/BO_OUT
SI-07SP:DI-FMCFastADC-2/IN4</v>
      </c>
      <c r="R1897" s="18" t="n">
        <v>2</v>
      </c>
      <c r="S1897" s="18" t="n">
        <v>2</v>
      </c>
      <c r="T1897" s="15" t="str">
        <f aca="false">Def_Sistemas_Conectores_Cabos!$C$9</f>
        <v>RG316</v>
      </c>
      <c r="U1897" s="11" t="s">
        <v>169</v>
      </c>
      <c r="V1897" s="13"/>
    </row>
    <row r="1898" customFormat="false" ht="15.75" hidden="true" customHeight="true" outlineLevel="0" collapsed="false">
      <c r="A1898" s="4" t="str">
        <f aca="false">Def_Sistemas_Conectores_Cabos!$A$22</f>
        <v>BPM de elétrons</v>
      </c>
      <c r="B1898" s="5" t="str">
        <f aca="false">Datas_Entregas!$A$3</f>
        <v>BTS/Anel</v>
      </c>
      <c r="C1898" s="6" t="n">
        <f aca="false" t="array" ref="C1898:C1898">INDEX(Datas_Entregas!$B$2:$B$100, MATCH(B1898, Datas_Entregas!$A$2:$A$100, 0), 1)</f>
        <v>43296</v>
      </c>
      <c r="D1898" s="5" t="str">
        <f aca="false">Def_Status_Montagem!$A$4</f>
        <v>Comprado / Esperando entrega</v>
      </c>
      <c r="E1898" s="4" t="str">
        <f aca="false">Def_Status_Montagem!$B$4</f>
        <v>Contratada (inclui etiqueta)</v>
      </c>
      <c r="F1898" s="7"/>
      <c r="G1898" s="8"/>
      <c r="H1898" s="7" t="str">
        <f aca="false" t="array" ref="H1898:H1898">INDEX(Def_Instancias_Equipamentos!$E$2:$E$4986, MATCH(K1898, Def_Instancias_Equipamentos!$D$2:$D$4986, 0), 1)</f>
        <v>IA-07RaBPM</v>
      </c>
      <c r="I1898" s="8" t="str">
        <f aca="false" t="array" ref="I1898:I1898">INDEX(Def_Instancias_Equipamentos!$E$2:$E$4986, MATCH(L1898, Def_Instancias_Equipamentos!$D$2:$D$4986, 0), 1)</f>
        <v>IA-07RaBPM</v>
      </c>
      <c r="J1898" s="8" t="str">
        <f aca="false">IF(H1898=I1898, "INTERNO", "EXTERNO")</f>
        <v>INTERNO</v>
      </c>
      <c r="K1898" s="9" t="str">
        <f aca="false">Def_Instancias_Equipamentos!$D$804</f>
        <v>SI-07SP:DI-BPMRFFE-2</v>
      </c>
      <c r="L1898" s="4" t="str">
        <f aca="false">Def_Instancias_Equipamentos!$D$1406</f>
        <v>SI-07SP:DI-FMCFastADC-2</v>
      </c>
      <c r="M1898" s="10" t="s">
        <v>175</v>
      </c>
      <c r="N1898" s="11" t="s">
        <v>176</v>
      </c>
      <c r="O1898" s="9" t="str">
        <f aca="false">Def_Sistemas_Conectores_Cabos!$B$7</f>
        <v>SMA 50-ohm</v>
      </c>
      <c r="P1898" s="4" t="str">
        <f aca="false">Def_Sistemas_Conectores_Cabos!$B$26</f>
        <v>MMCX 50-ohm</v>
      </c>
      <c r="Q1898" s="8" t="str">
        <f aca="false">K1898&amp;"/"&amp;M1898&amp;CHAR(10)&amp;L1898&amp;"/"&amp;N1898</f>
        <v>SI-07SP:DI-BPMRFFE-2/SW_IN
SI-07SP:DI-FMCFastADC-2/TRIG</v>
      </c>
      <c r="R1898" s="18" t="n">
        <v>2</v>
      </c>
      <c r="S1898" s="18" t="n">
        <v>2</v>
      </c>
      <c r="T1898" s="15" t="str">
        <f aca="false">Def_Sistemas_Conectores_Cabos!$C$9</f>
        <v>RG316</v>
      </c>
      <c r="U1898" s="11" t="s">
        <v>169</v>
      </c>
      <c r="V1898" s="13"/>
    </row>
    <row r="1899" customFormat="false" ht="15.75" hidden="true" customHeight="true" outlineLevel="0" collapsed="false">
      <c r="A1899" s="4" t="str">
        <f aca="false">Def_Sistemas_Conectores_Cabos!$A$22</f>
        <v>BPM de elétrons</v>
      </c>
      <c r="B1899" s="5" t="str">
        <f aca="false">Datas_Entregas!$A$3</f>
        <v>BTS/Anel</v>
      </c>
      <c r="C1899" s="6" t="n">
        <f aca="false" t="array" ref="C1899:C1899">INDEX(Datas_Entregas!$B$2:$B$100, MATCH(B1899, Datas_Entregas!$A$2:$A$100, 0), 1)</f>
        <v>43296</v>
      </c>
      <c r="D1899" s="5" t="str">
        <f aca="false">Def_Status_Montagem!$A$4</f>
        <v>Comprado / Esperando entrega</v>
      </c>
      <c r="E1899" s="4" t="str">
        <f aca="false">Def_Status_Montagem!$B$4</f>
        <v>Contratada (inclui etiqueta)</v>
      </c>
      <c r="F1899" s="7"/>
      <c r="G1899" s="8"/>
      <c r="H1899" s="7" t="str">
        <f aca="false" t="array" ref="H1899:H1899">INDEX(Def_Instancias_Equipamentos!$E$2:$E$4986, MATCH(K1899, Def_Instancias_Equipamentos!$D$2:$D$4986, 0), 1)</f>
        <v>IA-08RaBPM</v>
      </c>
      <c r="I1899" s="8" t="str">
        <f aca="false" t="array" ref="I1899:I1899">INDEX(Def_Instancias_Equipamentos!$E$2:$E$4986, MATCH(L1899, Def_Instancias_Equipamentos!$D$2:$D$4986, 0), 1)</f>
        <v>IA-08RaBPM</v>
      </c>
      <c r="J1899" s="8" t="str">
        <f aca="false">IF(H1899=I1899, "INTERNO", "EXTERNO")</f>
        <v>INTERNO</v>
      </c>
      <c r="K1899" s="9" t="str">
        <f aca="false">Def_Instancias_Equipamentos!$D$687</f>
        <v>SI-08C1:DI-BPMRFFE-1</v>
      </c>
      <c r="L1899" s="4" t="str">
        <f aca="false">Def_Instancias_Equipamentos!$D$1289</f>
        <v>SI-08C1:DI-FMCFastADC-1</v>
      </c>
      <c r="M1899" s="10" t="s">
        <v>168</v>
      </c>
      <c r="N1899" s="11" t="s">
        <v>143</v>
      </c>
      <c r="O1899" s="9" t="str">
        <f aca="false">Def_Sistemas_Conectores_Cabos!$B$7</f>
        <v>SMA 50-ohm</v>
      </c>
      <c r="P1899" s="4" t="str">
        <f aca="false">Def_Sistemas_Conectores_Cabos!$B$7</f>
        <v>SMA 50-ohm</v>
      </c>
      <c r="Q1899" s="8" t="str">
        <f aca="false">K1899&amp;"/"&amp;M1899&amp;CHAR(10)&amp;L1899&amp;"/"&amp;N1899</f>
        <v>SI-08C1:DI-BPMRFFE-1/TO_OUT
SI-08C1:DI-FMCFastADC-1/IN1</v>
      </c>
      <c r="R1899" s="18" t="n">
        <v>2</v>
      </c>
      <c r="S1899" s="18" t="n">
        <v>2</v>
      </c>
      <c r="T1899" s="15" t="str">
        <f aca="false">Def_Sistemas_Conectores_Cabos!$C$9</f>
        <v>RG316</v>
      </c>
      <c r="U1899" s="11" t="s">
        <v>169</v>
      </c>
      <c r="V1899" s="13"/>
    </row>
    <row r="1900" customFormat="false" ht="15.75" hidden="true" customHeight="true" outlineLevel="0" collapsed="false">
      <c r="A1900" s="4" t="str">
        <f aca="false">Def_Sistemas_Conectores_Cabos!$A$22</f>
        <v>BPM de elétrons</v>
      </c>
      <c r="B1900" s="5" t="str">
        <f aca="false">Datas_Entregas!$A$3</f>
        <v>BTS/Anel</v>
      </c>
      <c r="C1900" s="6" t="n">
        <f aca="false" t="array" ref="C1900:C1900">INDEX(Datas_Entregas!$B$2:$B$100, MATCH(B1900, Datas_Entregas!$A$2:$A$100, 0), 1)</f>
        <v>43296</v>
      </c>
      <c r="D1900" s="5" t="str">
        <f aca="false">Def_Status_Montagem!$A$4</f>
        <v>Comprado / Esperando entrega</v>
      </c>
      <c r="E1900" s="4" t="str">
        <f aca="false">Def_Status_Montagem!$B$4</f>
        <v>Contratada (inclui etiqueta)</v>
      </c>
      <c r="F1900" s="7"/>
      <c r="G1900" s="8"/>
      <c r="H1900" s="7" t="str">
        <f aca="false" t="array" ref="H1900:H1900">INDEX(Def_Instancias_Equipamentos!$E$2:$E$4986, MATCH(K1900, Def_Instancias_Equipamentos!$D$2:$D$4986, 0), 1)</f>
        <v>IA-08RaBPM</v>
      </c>
      <c r="I1900" s="8" t="str">
        <f aca="false" t="array" ref="I1900:I1900">INDEX(Def_Instancias_Equipamentos!$E$2:$E$4986, MATCH(L1900, Def_Instancias_Equipamentos!$D$2:$D$4986, 0), 1)</f>
        <v>IA-08RaBPM</v>
      </c>
      <c r="J1900" s="8" t="str">
        <f aca="false">IF(H1900=I1900, "INTERNO", "EXTERNO")</f>
        <v>INTERNO</v>
      </c>
      <c r="K1900" s="9" t="str">
        <f aca="false">Def_Instancias_Equipamentos!$D$687</f>
        <v>SI-08C1:DI-BPMRFFE-1</v>
      </c>
      <c r="L1900" s="4" t="str">
        <f aca="false">Def_Instancias_Equipamentos!$D$1289</f>
        <v>SI-08C1:DI-FMCFastADC-1</v>
      </c>
      <c r="M1900" s="10" t="s">
        <v>170</v>
      </c>
      <c r="N1900" s="11" t="s">
        <v>145</v>
      </c>
      <c r="O1900" s="9" t="str">
        <f aca="false">Def_Sistemas_Conectores_Cabos!$B$7</f>
        <v>SMA 50-ohm</v>
      </c>
      <c r="P1900" s="4" t="str">
        <f aca="false">Def_Sistemas_Conectores_Cabos!$B$7</f>
        <v>SMA 50-ohm</v>
      </c>
      <c r="Q1900" s="8" t="str">
        <f aca="false">K1900&amp;"/"&amp;M1900&amp;CHAR(10)&amp;L1900&amp;"/"&amp;N1900</f>
        <v>SI-08C1:DI-BPMRFFE-1/BI_OUT
SI-08C1:DI-FMCFastADC-1/IN2</v>
      </c>
      <c r="R1900" s="18" t="n">
        <v>2</v>
      </c>
      <c r="S1900" s="18" t="n">
        <v>2</v>
      </c>
      <c r="T1900" s="15" t="str">
        <f aca="false">Def_Sistemas_Conectores_Cabos!$C$9</f>
        <v>RG316</v>
      </c>
      <c r="U1900" s="11" t="s">
        <v>169</v>
      </c>
      <c r="V1900" s="13"/>
    </row>
    <row r="1901" customFormat="false" ht="15.75" hidden="true" customHeight="true" outlineLevel="0" collapsed="false">
      <c r="A1901" s="4" t="str">
        <f aca="false">Def_Sistemas_Conectores_Cabos!$A$22</f>
        <v>BPM de elétrons</v>
      </c>
      <c r="B1901" s="5" t="str">
        <f aca="false">Datas_Entregas!$A$3</f>
        <v>BTS/Anel</v>
      </c>
      <c r="C1901" s="6" t="n">
        <f aca="false" t="array" ref="C1901:C1901">INDEX(Datas_Entregas!$B$2:$B$100, MATCH(B1901, Datas_Entregas!$A$2:$A$100, 0), 1)</f>
        <v>43296</v>
      </c>
      <c r="D1901" s="5" t="str">
        <f aca="false">Def_Status_Montagem!$A$4</f>
        <v>Comprado / Esperando entrega</v>
      </c>
      <c r="E1901" s="4" t="str">
        <f aca="false">Def_Status_Montagem!$B$4</f>
        <v>Contratada (inclui etiqueta)</v>
      </c>
      <c r="F1901" s="7"/>
      <c r="G1901" s="8"/>
      <c r="H1901" s="7" t="str">
        <f aca="false" t="array" ref="H1901:H1901">INDEX(Def_Instancias_Equipamentos!$E$2:$E$4986, MATCH(K1901, Def_Instancias_Equipamentos!$D$2:$D$4986, 0), 1)</f>
        <v>IA-08RaBPM</v>
      </c>
      <c r="I1901" s="8" t="str">
        <f aca="false" t="array" ref="I1901:I1901">INDEX(Def_Instancias_Equipamentos!$E$2:$E$4986, MATCH(L1901, Def_Instancias_Equipamentos!$D$2:$D$4986, 0), 1)</f>
        <v>IA-08RaBPM</v>
      </c>
      <c r="J1901" s="8" t="str">
        <f aca="false">IF(H1901=I1901, "INTERNO", "EXTERNO")</f>
        <v>INTERNO</v>
      </c>
      <c r="K1901" s="9" t="str">
        <f aca="false">Def_Instancias_Equipamentos!$D$687</f>
        <v>SI-08C1:DI-BPMRFFE-1</v>
      </c>
      <c r="L1901" s="4" t="str">
        <f aca="false">Def_Instancias_Equipamentos!$D$1289</f>
        <v>SI-08C1:DI-FMCFastADC-1</v>
      </c>
      <c r="M1901" s="10" t="s">
        <v>171</v>
      </c>
      <c r="N1901" s="11" t="s">
        <v>172</v>
      </c>
      <c r="O1901" s="9" t="str">
        <f aca="false">Def_Sistemas_Conectores_Cabos!$B$7</f>
        <v>SMA 50-ohm</v>
      </c>
      <c r="P1901" s="4" t="str">
        <f aca="false">Def_Sistemas_Conectores_Cabos!$B$7</f>
        <v>SMA 50-ohm</v>
      </c>
      <c r="Q1901" s="8" t="str">
        <f aca="false">K1901&amp;"/"&amp;M1901&amp;CHAR(10)&amp;L1901&amp;"/"&amp;N1901</f>
        <v>SI-08C1:DI-BPMRFFE-1/TI_OUT
SI-08C1:DI-FMCFastADC-1/IN3</v>
      </c>
      <c r="R1901" s="18" t="n">
        <v>2</v>
      </c>
      <c r="S1901" s="18" t="n">
        <v>2</v>
      </c>
      <c r="T1901" s="15" t="str">
        <f aca="false">Def_Sistemas_Conectores_Cabos!$C$9</f>
        <v>RG316</v>
      </c>
      <c r="U1901" s="11" t="s">
        <v>169</v>
      </c>
      <c r="V1901" s="13"/>
    </row>
    <row r="1902" customFormat="false" ht="15.75" hidden="true" customHeight="true" outlineLevel="0" collapsed="false">
      <c r="A1902" s="4" t="str">
        <f aca="false">Def_Sistemas_Conectores_Cabos!$A$22</f>
        <v>BPM de elétrons</v>
      </c>
      <c r="B1902" s="5" t="str">
        <f aca="false">Datas_Entregas!$A$3</f>
        <v>BTS/Anel</v>
      </c>
      <c r="C1902" s="6" t="n">
        <f aca="false" t="array" ref="C1902:C1902">INDEX(Datas_Entregas!$B$2:$B$100, MATCH(B1902, Datas_Entregas!$A$2:$A$100, 0), 1)</f>
        <v>43296</v>
      </c>
      <c r="D1902" s="5" t="str">
        <f aca="false">Def_Status_Montagem!$A$4</f>
        <v>Comprado / Esperando entrega</v>
      </c>
      <c r="E1902" s="4" t="str">
        <f aca="false">Def_Status_Montagem!$B$4</f>
        <v>Contratada (inclui etiqueta)</v>
      </c>
      <c r="F1902" s="7"/>
      <c r="G1902" s="8"/>
      <c r="H1902" s="7" t="str">
        <f aca="false" t="array" ref="H1902:H1902">INDEX(Def_Instancias_Equipamentos!$E$2:$E$4986, MATCH(K1902, Def_Instancias_Equipamentos!$D$2:$D$4986, 0), 1)</f>
        <v>IA-08RaBPM</v>
      </c>
      <c r="I1902" s="8" t="str">
        <f aca="false" t="array" ref="I1902:I1902">INDEX(Def_Instancias_Equipamentos!$E$2:$E$4986, MATCH(L1902, Def_Instancias_Equipamentos!$D$2:$D$4986, 0), 1)</f>
        <v>IA-08RaBPM</v>
      </c>
      <c r="J1902" s="8" t="str">
        <f aca="false">IF(H1902=I1902, "INTERNO", "EXTERNO")</f>
        <v>INTERNO</v>
      </c>
      <c r="K1902" s="9" t="str">
        <f aca="false">Def_Instancias_Equipamentos!$D$687</f>
        <v>SI-08C1:DI-BPMRFFE-1</v>
      </c>
      <c r="L1902" s="4" t="str">
        <f aca="false">Def_Instancias_Equipamentos!$D$1289</f>
        <v>SI-08C1:DI-FMCFastADC-1</v>
      </c>
      <c r="M1902" s="10" t="s">
        <v>173</v>
      </c>
      <c r="N1902" s="11" t="s">
        <v>174</v>
      </c>
      <c r="O1902" s="9" t="str">
        <f aca="false">Def_Sistemas_Conectores_Cabos!$B$7</f>
        <v>SMA 50-ohm</v>
      </c>
      <c r="P1902" s="4" t="str">
        <f aca="false">Def_Sistemas_Conectores_Cabos!$B$7</f>
        <v>SMA 50-ohm</v>
      </c>
      <c r="Q1902" s="8" t="str">
        <f aca="false">K1902&amp;"/"&amp;M1902&amp;CHAR(10)&amp;L1902&amp;"/"&amp;N1902</f>
        <v>SI-08C1:DI-BPMRFFE-1/BO_OUT
SI-08C1:DI-FMCFastADC-1/IN4</v>
      </c>
      <c r="R1902" s="18" t="n">
        <v>2</v>
      </c>
      <c r="S1902" s="18" t="n">
        <v>2</v>
      </c>
      <c r="T1902" s="15" t="str">
        <f aca="false">Def_Sistemas_Conectores_Cabos!$C$9</f>
        <v>RG316</v>
      </c>
      <c r="U1902" s="11" t="s">
        <v>169</v>
      </c>
      <c r="V1902" s="13"/>
    </row>
    <row r="1903" customFormat="false" ht="15.75" hidden="true" customHeight="true" outlineLevel="0" collapsed="false">
      <c r="A1903" s="4" t="str">
        <f aca="false">Def_Sistemas_Conectores_Cabos!$A$22</f>
        <v>BPM de elétrons</v>
      </c>
      <c r="B1903" s="5" t="str">
        <f aca="false">Datas_Entregas!$A$3</f>
        <v>BTS/Anel</v>
      </c>
      <c r="C1903" s="6" t="n">
        <f aca="false" t="array" ref="C1903:C1903">INDEX(Datas_Entregas!$B$2:$B$100, MATCH(B1903, Datas_Entregas!$A$2:$A$100, 0), 1)</f>
        <v>43296</v>
      </c>
      <c r="D1903" s="5" t="str">
        <f aca="false">Def_Status_Montagem!$A$4</f>
        <v>Comprado / Esperando entrega</v>
      </c>
      <c r="E1903" s="4" t="str">
        <f aca="false">Def_Status_Montagem!$B$4</f>
        <v>Contratada (inclui etiqueta)</v>
      </c>
      <c r="F1903" s="7"/>
      <c r="G1903" s="8"/>
      <c r="H1903" s="7" t="str">
        <f aca="false" t="array" ref="H1903:H1903">INDEX(Def_Instancias_Equipamentos!$E$2:$E$4986, MATCH(K1903, Def_Instancias_Equipamentos!$D$2:$D$4986, 0), 1)</f>
        <v>IA-08RaBPM</v>
      </c>
      <c r="I1903" s="8" t="str">
        <f aca="false" t="array" ref="I1903:I1903">INDEX(Def_Instancias_Equipamentos!$E$2:$E$4986, MATCH(L1903, Def_Instancias_Equipamentos!$D$2:$D$4986, 0), 1)</f>
        <v>IA-08RaBPM</v>
      </c>
      <c r="J1903" s="8" t="str">
        <f aca="false">IF(H1903=I1903, "INTERNO", "EXTERNO")</f>
        <v>INTERNO</v>
      </c>
      <c r="K1903" s="9" t="str">
        <f aca="false">Def_Instancias_Equipamentos!$D$687</f>
        <v>SI-08C1:DI-BPMRFFE-1</v>
      </c>
      <c r="L1903" s="4" t="str">
        <f aca="false">Def_Instancias_Equipamentos!$D$1289</f>
        <v>SI-08C1:DI-FMCFastADC-1</v>
      </c>
      <c r="M1903" s="10" t="s">
        <v>175</v>
      </c>
      <c r="N1903" s="11" t="s">
        <v>176</v>
      </c>
      <c r="O1903" s="9" t="str">
        <f aca="false">Def_Sistemas_Conectores_Cabos!$B$7</f>
        <v>SMA 50-ohm</v>
      </c>
      <c r="P1903" s="4" t="str">
        <f aca="false">Def_Sistemas_Conectores_Cabos!$B$26</f>
        <v>MMCX 50-ohm</v>
      </c>
      <c r="Q1903" s="8" t="str">
        <f aca="false">K1903&amp;"/"&amp;M1903&amp;CHAR(10)&amp;L1903&amp;"/"&amp;N1903</f>
        <v>SI-08C1:DI-BPMRFFE-1/SW_IN
SI-08C1:DI-FMCFastADC-1/TRIG</v>
      </c>
      <c r="R1903" s="18" t="n">
        <v>2</v>
      </c>
      <c r="S1903" s="18" t="n">
        <v>2</v>
      </c>
      <c r="T1903" s="15" t="str">
        <f aca="false">Def_Sistemas_Conectores_Cabos!$C$9</f>
        <v>RG316</v>
      </c>
      <c r="U1903" s="11" t="s">
        <v>169</v>
      </c>
      <c r="V1903" s="13"/>
    </row>
    <row r="1904" customFormat="false" ht="15.75" hidden="true" customHeight="true" outlineLevel="0" collapsed="false">
      <c r="A1904" s="4" t="str">
        <f aca="false">Def_Sistemas_Conectores_Cabos!$A$22</f>
        <v>BPM de elétrons</v>
      </c>
      <c r="B1904" s="5" t="str">
        <f aca="false">Datas_Entregas!$A$3</f>
        <v>BTS/Anel</v>
      </c>
      <c r="C1904" s="6" t="n">
        <f aca="false" t="array" ref="C1904:C1904">INDEX(Datas_Entregas!$B$2:$B$100, MATCH(B1904, Datas_Entregas!$A$2:$A$100, 0), 1)</f>
        <v>43296</v>
      </c>
      <c r="D1904" s="5" t="str">
        <f aca="false">Def_Status_Montagem!$A$4</f>
        <v>Comprado / Esperando entrega</v>
      </c>
      <c r="E1904" s="4" t="str">
        <f aca="false">Def_Status_Montagem!$B$4</f>
        <v>Contratada (inclui etiqueta)</v>
      </c>
      <c r="F1904" s="7"/>
      <c r="G1904" s="8"/>
      <c r="H1904" s="7" t="str">
        <f aca="false" t="array" ref="H1904:H1904">INDEX(Def_Instancias_Equipamentos!$E$2:$E$4986, MATCH(K1904, Def_Instancias_Equipamentos!$D$2:$D$4986, 0), 1)</f>
        <v>IA-08RaBPM</v>
      </c>
      <c r="I1904" s="8" t="str">
        <f aca="false" t="array" ref="I1904:I1904">INDEX(Def_Instancias_Equipamentos!$E$2:$E$4986, MATCH(L1904, Def_Instancias_Equipamentos!$D$2:$D$4986, 0), 1)</f>
        <v>IA-08RaBPM</v>
      </c>
      <c r="J1904" s="8" t="str">
        <f aca="false">IF(H1904=I1904, "INTERNO", "EXTERNO")</f>
        <v>INTERNO</v>
      </c>
      <c r="K1904" s="9" t="str">
        <f aca="false">Def_Instancias_Equipamentos!$D$688</f>
        <v>SI-08C1:DI-BPMRFFE-2</v>
      </c>
      <c r="L1904" s="4" t="str">
        <f aca="false">Def_Instancias_Equipamentos!$D$1290</f>
        <v>SI-08C1:DI-FMCFastADC-2</v>
      </c>
      <c r="M1904" s="10" t="s">
        <v>168</v>
      </c>
      <c r="N1904" s="11" t="s">
        <v>143</v>
      </c>
      <c r="O1904" s="9" t="str">
        <f aca="false">Def_Sistemas_Conectores_Cabos!$B$7</f>
        <v>SMA 50-ohm</v>
      </c>
      <c r="P1904" s="4" t="str">
        <f aca="false">Def_Sistemas_Conectores_Cabos!$B$7</f>
        <v>SMA 50-ohm</v>
      </c>
      <c r="Q1904" s="8" t="str">
        <f aca="false">K1904&amp;"/"&amp;M1904&amp;CHAR(10)&amp;L1904&amp;"/"&amp;N1904</f>
        <v>SI-08C1:DI-BPMRFFE-2/TO_OUT
SI-08C1:DI-FMCFastADC-2/IN1</v>
      </c>
      <c r="R1904" s="18" t="n">
        <v>2</v>
      </c>
      <c r="S1904" s="18" t="n">
        <v>2</v>
      </c>
      <c r="T1904" s="15" t="str">
        <f aca="false">Def_Sistemas_Conectores_Cabos!$C$9</f>
        <v>RG316</v>
      </c>
      <c r="U1904" s="11" t="s">
        <v>169</v>
      </c>
      <c r="V1904" s="13"/>
    </row>
    <row r="1905" customFormat="false" ht="15.75" hidden="true" customHeight="true" outlineLevel="0" collapsed="false">
      <c r="A1905" s="4" t="str">
        <f aca="false">Def_Sistemas_Conectores_Cabos!$A$22</f>
        <v>BPM de elétrons</v>
      </c>
      <c r="B1905" s="5" t="str">
        <f aca="false">Datas_Entregas!$A$3</f>
        <v>BTS/Anel</v>
      </c>
      <c r="C1905" s="6" t="n">
        <f aca="false" t="array" ref="C1905:C1905">INDEX(Datas_Entregas!$B$2:$B$100, MATCH(B1905, Datas_Entregas!$A$2:$A$100, 0), 1)</f>
        <v>43296</v>
      </c>
      <c r="D1905" s="5" t="str">
        <f aca="false">Def_Status_Montagem!$A$4</f>
        <v>Comprado / Esperando entrega</v>
      </c>
      <c r="E1905" s="4" t="str">
        <f aca="false">Def_Status_Montagem!$B$4</f>
        <v>Contratada (inclui etiqueta)</v>
      </c>
      <c r="F1905" s="7"/>
      <c r="G1905" s="8"/>
      <c r="H1905" s="7" t="str">
        <f aca="false" t="array" ref="H1905:H1905">INDEX(Def_Instancias_Equipamentos!$E$2:$E$4986, MATCH(K1905, Def_Instancias_Equipamentos!$D$2:$D$4986, 0), 1)</f>
        <v>IA-08RaBPM</v>
      </c>
      <c r="I1905" s="8" t="str">
        <f aca="false" t="array" ref="I1905:I1905">INDEX(Def_Instancias_Equipamentos!$E$2:$E$4986, MATCH(L1905, Def_Instancias_Equipamentos!$D$2:$D$4986, 0), 1)</f>
        <v>IA-08RaBPM</v>
      </c>
      <c r="J1905" s="8" t="str">
        <f aca="false">IF(H1905=I1905, "INTERNO", "EXTERNO")</f>
        <v>INTERNO</v>
      </c>
      <c r="K1905" s="9" t="str">
        <f aca="false">Def_Instancias_Equipamentos!$D$688</f>
        <v>SI-08C1:DI-BPMRFFE-2</v>
      </c>
      <c r="L1905" s="4" t="str">
        <f aca="false">Def_Instancias_Equipamentos!$D$1290</f>
        <v>SI-08C1:DI-FMCFastADC-2</v>
      </c>
      <c r="M1905" s="10" t="s">
        <v>170</v>
      </c>
      <c r="N1905" s="11" t="s">
        <v>145</v>
      </c>
      <c r="O1905" s="9" t="str">
        <f aca="false">Def_Sistemas_Conectores_Cabos!$B$7</f>
        <v>SMA 50-ohm</v>
      </c>
      <c r="P1905" s="4" t="str">
        <f aca="false">Def_Sistemas_Conectores_Cabos!$B$7</f>
        <v>SMA 50-ohm</v>
      </c>
      <c r="Q1905" s="8" t="str">
        <f aca="false">K1905&amp;"/"&amp;M1905&amp;CHAR(10)&amp;L1905&amp;"/"&amp;N1905</f>
        <v>SI-08C1:DI-BPMRFFE-2/BI_OUT
SI-08C1:DI-FMCFastADC-2/IN2</v>
      </c>
      <c r="R1905" s="18" t="n">
        <v>2</v>
      </c>
      <c r="S1905" s="18" t="n">
        <v>2</v>
      </c>
      <c r="T1905" s="15" t="str">
        <f aca="false">Def_Sistemas_Conectores_Cabos!$C$9</f>
        <v>RG316</v>
      </c>
      <c r="U1905" s="11" t="s">
        <v>169</v>
      </c>
      <c r="V1905" s="13"/>
    </row>
    <row r="1906" customFormat="false" ht="15.75" hidden="true" customHeight="true" outlineLevel="0" collapsed="false">
      <c r="A1906" s="4" t="str">
        <f aca="false">Def_Sistemas_Conectores_Cabos!$A$22</f>
        <v>BPM de elétrons</v>
      </c>
      <c r="B1906" s="5" t="str">
        <f aca="false">Datas_Entregas!$A$3</f>
        <v>BTS/Anel</v>
      </c>
      <c r="C1906" s="6" t="n">
        <f aca="false" t="array" ref="C1906:C1906">INDEX(Datas_Entregas!$B$2:$B$100, MATCH(B1906, Datas_Entregas!$A$2:$A$100, 0), 1)</f>
        <v>43296</v>
      </c>
      <c r="D1906" s="5" t="str">
        <f aca="false">Def_Status_Montagem!$A$4</f>
        <v>Comprado / Esperando entrega</v>
      </c>
      <c r="E1906" s="4" t="str">
        <f aca="false">Def_Status_Montagem!$B$4</f>
        <v>Contratada (inclui etiqueta)</v>
      </c>
      <c r="F1906" s="7"/>
      <c r="G1906" s="8"/>
      <c r="H1906" s="7" t="str">
        <f aca="false" t="array" ref="H1906:H1906">INDEX(Def_Instancias_Equipamentos!$E$2:$E$4986, MATCH(K1906, Def_Instancias_Equipamentos!$D$2:$D$4986, 0), 1)</f>
        <v>IA-08RaBPM</v>
      </c>
      <c r="I1906" s="8" t="str">
        <f aca="false" t="array" ref="I1906:I1906">INDEX(Def_Instancias_Equipamentos!$E$2:$E$4986, MATCH(L1906, Def_Instancias_Equipamentos!$D$2:$D$4986, 0), 1)</f>
        <v>IA-08RaBPM</v>
      </c>
      <c r="J1906" s="8" t="str">
        <f aca="false">IF(H1906=I1906, "INTERNO", "EXTERNO")</f>
        <v>INTERNO</v>
      </c>
      <c r="K1906" s="9" t="str">
        <f aca="false">Def_Instancias_Equipamentos!$D$688</f>
        <v>SI-08C1:DI-BPMRFFE-2</v>
      </c>
      <c r="L1906" s="4" t="str">
        <f aca="false">Def_Instancias_Equipamentos!$D$1290</f>
        <v>SI-08C1:DI-FMCFastADC-2</v>
      </c>
      <c r="M1906" s="10" t="s">
        <v>171</v>
      </c>
      <c r="N1906" s="11" t="s">
        <v>172</v>
      </c>
      <c r="O1906" s="9" t="str">
        <f aca="false">Def_Sistemas_Conectores_Cabos!$B$7</f>
        <v>SMA 50-ohm</v>
      </c>
      <c r="P1906" s="4" t="str">
        <f aca="false">Def_Sistemas_Conectores_Cabos!$B$7</f>
        <v>SMA 50-ohm</v>
      </c>
      <c r="Q1906" s="8" t="str">
        <f aca="false">K1906&amp;"/"&amp;M1906&amp;CHAR(10)&amp;L1906&amp;"/"&amp;N1906</f>
        <v>SI-08C1:DI-BPMRFFE-2/TI_OUT
SI-08C1:DI-FMCFastADC-2/IN3</v>
      </c>
      <c r="R1906" s="18" t="n">
        <v>2</v>
      </c>
      <c r="S1906" s="18" t="n">
        <v>2</v>
      </c>
      <c r="T1906" s="15" t="str">
        <f aca="false">Def_Sistemas_Conectores_Cabos!$C$9</f>
        <v>RG316</v>
      </c>
      <c r="U1906" s="11" t="s">
        <v>169</v>
      </c>
      <c r="V1906" s="13"/>
    </row>
    <row r="1907" customFormat="false" ht="15.75" hidden="true" customHeight="true" outlineLevel="0" collapsed="false">
      <c r="A1907" s="4" t="str">
        <f aca="false">Def_Sistemas_Conectores_Cabos!$A$22</f>
        <v>BPM de elétrons</v>
      </c>
      <c r="B1907" s="5" t="str">
        <f aca="false">Datas_Entregas!$A$3</f>
        <v>BTS/Anel</v>
      </c>
      <c r="C1907" s="6" t="n">
        <f aca="false" t="array" ref="C1907:C1907">INDEX(Datas_Entregas!$B$2:$B$100, MATCH(B1907, Datas_Entregas!$A$2:$A$100, 0), 1)</f>
        <v>43296</v>
      </c>
      <c r="D1907" s="5" t="str">
        <f aca="false">Def_Status_Montagem!$A$4</f>
        <v>Comprado / Esperando entrega</v>
      </c>
      <c r="E1907" s="4" t="str">
        <f aca="false">Def_Status_Montagem!$B$4</f>
        <v>Contratada (inclui etiqueta)</v>
      </c>
      <c r="F1907" s="7"/>
      <c r="G1907" s="8"/>
      <c r="H1907" s="7" t="str">
        <f aca="false" t="array" ref="H1907:H1907">INDEX(Def_Instancias_Equipamentos!$E$2:$E$4986, MATCH(K1907, Def_Instancias_Equipamentos!$D$2:$D$4986, 0), 1)</f>
        <v>IA-08RaBPM</v>
      </c>
      <c r="I1907" s="8" t="str">
        <f aca="false" t="array" ref="I1907:I1907">INDEX(Def_Instancias_Equipamentos!$E$2:$E$4986, MATCH(L1907, Def_Instancias_Equipamentos!$D$2:$D$4986, 0), 1)</f>
        <v>IA-08RaBPM</v>
      </c>
      <c r="J1907" s="8" t="str">
        <f aca="false">IF(H1907=I1907, "INTERNO", "EXTERNO")</f>
        <v>INTERNO</v>
      </c>
      <c r="K1907" s="9" t="str">
        <f aca="false">Def_Instancias_Equipamentos!$D$688</f>
        <v>SI-08C1:DI-BPMRFFE-2</v>
      </c>
      <c r="L1907" s="4" t="str">
        <f aca="false">Def_Instancias_Equipamentos!$D$1290</f>
        <v>SI-08C1:DI-FMCFastADC-2</v>
      </c>
      <c r="M1907" s="10" t="s">
        <v>173</v>
      </c>
      <c r="N1907" s="11" t="s">
        <v>174</v>
      </c>
      <c r="O1907" s="9" t="str">
        <f aca="false">Def_Sistemas_Conectores_Cabos!$B$7</f>
        <v>SMA 50-ohm</v>
      </c>
      <c r="P1907" s="4" t="str">
        <f aca="false">Def_Sistemas_Conectores_Cabos!$B$7</f>
        <v>SMA 50-ohm</v>
      </c>
      <c r="Q1907" s="8" t="str">
        <f aca="false">K1907&amp;"/"&amp;M1907&amp;CHAR(10)&amp;L1907&amp;"/"&amp;N1907</f>
        <v>SI-08C1:DI-BPMRFFE-2/BO_OUT
SI-08C1:DI-FMCFastADC-2/IN4</v>
      </c>
      <c r="R1907" s="18" t="n">
        <v>2</v>
      </c>
      <c r="S1907" s="18" t="n">
        <v>2</v>
      </c>
      <c r="T1907" s="15" t="str">
        <f aca="false">Def_Sistemas_Conectores_Cabos!$C$9</f>
        <v>RG316</v>
      </c>
      <c r="U1907" s="11" t="s">
        <v>169</v>
      </c>
      <c r="V1907" s="13"/>
    </row>
    <row r="1908" customFormat="false" ht="15.75" hidden="true" customHeight="true" outlineLevel="0" collapsed="false">
      <c r="A1908" s="4" t="str">
        <f aca="false">Def_Sistemas_Conectores_Cabos!$A$22</f>
        <v>BPM de elétrons</v>
      </c>
      <c r="B1908" s="5" t="str">
        <f aca="false">Datas_Entregas!$A$3</f>
        <v>BTS/Anel</v>
      </c>
      <c r="C1908" s="6" t="n">
        <f aca="false" t="array" ref="C1908:C1908">INDEX(Datas_Entregas!$B$2:$B$100, MATCH(B1908, Datas_Entregas!$A$2:$A$100, 0), 1)</f>
        <v>43296</v>
      </c>
      <c r="D1908" s="5" t="str">
        <f aca="false">Def_Status_Montagem!$A$4</f>
        <v>Comprado / Esperando entrega</v>
      </c>
      <c r="E1908" s="4" t="str">
        <f aca="false">Def_Status_Montagem!$B$4</f>
        <v>Contratada (inclui etiqueta)</v>
      </c>
      <c r="F1908" s="7"/>
      <c r="G1908" s="8"/>
      <c r="H1908" s="7" t="str">
        <f aca="false" t="array" ref="H1908:H1908">INDEX(Def_Instancias_Equipamentos!$E$2:$E$4986, MATCH(K1908, Def_Instancias_Equipamentos!$D$2:$D$4986, 0), 1)</f>
        <v>IA-08RaBPM</v>
      </c>
      <c r="I1908" s="8" t="str">
        <f aca="false" t="array" ref="I1908:I1908">INDEX(Def_Instancias_Equipamentos!$E$2:$E$4986, MATCH(L1908, Def_Instancias_Equipamentos!$D$2:$D$4986, 0), 1)</f>
        <v>IA-08RaBPM</v>
      </c>
      <c r="J1908" s="8" t="str">
        <f aca="false">IF(H1908=I1908, "INTERNO", "EXTERNO")</f>
        <v>INTERNO</v>
      </c>
      <c r="K1908" s="9" t="str">
        <f aca="false">Def_Instancias_Equipamentos!$D$688</f>
        <v>SI-08C1:DI-BPMRFFE-2</v>
      </c>
      <c r="L1908" s="4" t="str">
        <f aca="false">Def_Instancias_Equipamentos!$D$1290</f>
        <v>SI-08C1:DI-FMCFastADC-2</v>
      </c>
      <c r="M1908" s="10" t="s">
        <v>175</v>
      </c>
      <c r="N1908" s="11" t="s">
        <v>176</v>
      </c>
      <c r="O1908" s="9" t="str">
        <f aca="false">Def_Sistemas_Conectores_Cabos!$B$7</f>
        <v>SMA 50-ohm</v>
      </c>
      <c r="P1908" s="4" t="str">
        <f aca="false">Def_Sistemas_Conectores_Cabos!$B$26</f>
        <v>MMCX 50-ohm</v>
      </c>
      <c r="Q1908" s="8" t="str">
        <f aca="false">K1908&amp;"/"&amp;M1908&amp;CHAR(10)&amp;L1908&amp;"/"&amp;N1908</f>
        <v>SI-08C1:DI-BPMRFFE-2/SW_IN
SI-08C1:DI-FMCFastADC-2/TRIG</v>
      </c>
      <c r="R1908" s="18" t="n">
        <v>2</v>
      </c>
      <c r="S1908" s="18" t="n">
        <v>2</v>
      </c>
      <c r="T1908" s="15" t="str">
        <f aca="false">Def_Sistemas_Conectores_Cabos!$C$9</f>
        <v>RG316</v>
      </c>
      <c r="U1908" s="11" t="s">
        <v>169</v>
      </c>
      <c r="V1908" s="13"/>
    </row>
    <row r="1909" customFormat="false" ht="15.75" hidden="true" customHeight="true" outlineLevel="0" collapsed="false">
      <c r="A1909" s="4" t="str">
        <f aca="false">Def_Sistemas_Conectores_Cabos!$A$22</f>
        <v>BPM de elétrons</v>
      </c>
      <c r="B1909" s="5" t="str">
        <f aca="false">Datas_Entregas!$A$3</f>
        <v>BTS/Anel</v>
      </c>
      <c r="C1909" s="6" t="n">
        <f aca="false" t="array" ref="C1909:C1909">INDEX(Datas_Entregas!$B$2:$B$100, MATCH(B1909, Datas_Entregas!$A$2:$A$100, 0), 1)</f>
        <v>43296</v>
      </c>
      <c r="D1909" s="5" t="str">
        <f aca="false">Def_Status_Montagem!$A$4</f>
        <v>Comprado / Esperando entrega</v>
      </c>
      <c r="E1909" s="4" t="str">
        <f aca="false">Def_Status_Montagem!$B$4</f>
        <v>Contratada (inclui etiqueta)</v>
      </c>
      <c r="F1909" s="7"/>
      <c r="G1909" s="8"/>
      <c r="H1909" s="7" t="str">
        <f aca="false" t="array" ref="H1909:H1909">INDEX(Def_Instancias_Equipamentos!$E$2:$E$4986, MATCH(K1909, Def_Instancias_Equipamentos!$D$2:$D$4986, 0), 1)</f>
        <v>IA-08RaBPM</v>
      </c>
      <c r="I1909" s="8" t="str">
        <f aca="false" t="array" ref="I1909:I1909">INDEX(Def_Instancias_Equipamentos!$E$2:$E$4986, MATCH(L1909, Def_Instancias_Equipamentos!$D$2:$D$4986, 0), 1)</f>
        <v>IA-08RaBPM</v>
      </c>
      <c r="J1909" s="8" t="str">
        <f aca="false">IF(H1909=I1909, "INTERNO", "EXTERNO")</f>
        <v>INTERNO</v>
      </c>
      <c r="K1909" s="9" t="str">
        <f aca="false">Def_Instancias_Equipamentos!$D$689</f>
        <v>SI-08C2:DI-BPMRFFE</v>
      </c>
      <c r="L1909" s="4" t="str">
        <f aca="false">Def_Instancias_Equipamentos!$D$1291</f>
        <v>SI-08C2:DI-FMCFastADC</v>
      </c>
      <c r="M1909" s="10" t="s">
        <v>168</v>
      </c>
      <c r="N1909" s="11" t="s">
        <v>143</v>
      </c>
      <c r="O1909" s="9" t="str">
        <f aca="false">Def_Sistemas_Conectores_Cabos!$B$7</f>
        <v>SMA 50-ohm</v>
      </c>
      <c r="P1909" s="4" t="str">
        <f aca="false">Def_Sistemas_Conectores_Cabos!$B$7</f>
        <v>SMA 50-ohm</v>
      </c>
      <c r="Q1909" s="8" t="str">
        <f aca="false">K1909&amp;"/"&amp;M1909&amp;CHAR(10)&amp;L1909&amp;"/"&amp;N1909</f>
        <v>SI-08C2:DI-BPMRFFE/TO_OUT
SI-08C2:DI-FMCFastADC/IN1</v>
      </c>
      <c r="R1909" s="18" t="n">
        <v>2</v>
      </c>
      <c r="S1909" s="18" t="n">
        <v>2</v>
      </c>
      <c r="T1909" s="15" t="str">
        <f aca="false">Def_Sistemas_Conectores_Cabos!$C$9</f>
        <v>RG316</v>
      </c>
      <c r="U1909" s="11" t="s">
        <v>169</v>
      </c>
      <c r="V1909" s="13"/>
    </row>
    <row r="1910" customFormat="false" ht="15.75" hidden="true" customHeight="true" outlineLevel="0" collapsed="false">
      <c r="A1910" s="4" t="str">
        <f aca="false">Def_Sistemas_Conectores_Cabos!$A$22</f>
        <v>BPM de elétrons</v>
      </c>
      <c r="B1910" s="5" t="str">
        <f aca="false">Datas_Entregas!$A$3</f>
        <v>BTS/Anel</v>
      </c>
      <c r="C1910" s="6" t="n">
        <f aca="false" t="array" ref="C1910:C1910">INDEX(Datas_Entregas!$B$2:$B$100, MATCH(B1910, Datas_Entregas!$A$2:$A$100, 0), 1)</f>
        <v>43296</v>
      </c>
      <c r="D1910" s="5" t="str">
        <f aca="false">Def_Status_Montagem!$A$4</f>
        <v>Comprado / Esperando entrega</v>
      </c>
      <c r="E1910" s="4" t="str">
        <f aca="false">Def_Status_Montagem!$B$4</f>
        <v>Contratada (inclui etiqueta)</v>
      </c>
      <c r="F1910" s="7"/>
      <c r="G1910" s="8"/>
      <c r="H1910" s="7" t="str">
        <f aca="false" t="array" ref="H1910:H1910">INDEX(Def_Instancias_Equipamentos!$E$2:$E$4986, MATCH(K1910, Def_Instancias_Equipamentos!$D$2:$D$4986, 0), 1)</f>
        <v>IA-08RaBPM</v>
      </c>
      <c r="I1910" s="8" t="str">
        <f aca="false" t="array" ref="I1910:I1910">INDEX(Def_Instancias_Equipamentos!$E$2:$E$4986, MATCH(L1910, Def_Instancias_Equipamentos!$D$2:$D$4986, 0), 1)</f>
        <v>IA-08RaBPM</v>
      </c>
      <c r="J1910" s="8" t="str">
        <f aca="false">IF(H1910=I1910, "INTERNO", "EXTERNO")</f>
        <v>INTERNO</v>
      </c>
      <c r="K1910" s="9" t="str">
        <f aca="false">Def_Instancias_Equipamentos!$D$689</f>
        <v>SI-08C2:DI-BPMRFFE</v>
      </c>
      <c r="L1910" s="4" t="str">
        <f aca="false">Def_Instancias_Equipamentos!$D$1291</f>
        <v>SI-08C2:DI-FMCFastADC</v>
      </c>
      <c r="M1910" s="10" t="s">
        <v>170</v>
      </c>
      <c r="N1910" s="11" t="s">
        <v>145</v>
      </c>
      <c r="O1910" s="9" t="str">
        <f aca="false">Def_Sistemas_Conectores_Cabos!$B$7</f>
        <v>SMA 50-ohm</v>
      </c>
      <c r="P1910" s="4" t="str">
        <f aca="false">Def_Sistemas_Conectores_Cabos!$B$7</f>
        <v>SMA 50-ohm</v>
      </c>
      <c r="Q1910" s="8" t="str">
        <f aca="false">K1910&amp;"/"&amp;M1910&amp;CHAR(10)&amp;L1910&amp;"/"&amp;N1910</f>
        <v>SI-08C2:DI-BPMRFFE/BI_OUT
SI-08C2:DI-FMCFastADC/IN2</v>
      </c>
      <c r="R1910" s="18" t="n">
        <v>2</v>
      </c>
      <c r="S1910" s="18" t="n">
        <v>2</v>
      </c>
      <c r="T1910" s="15" t="str">
        <f aca="false">Def_Sistemas_Conectores_Cabos!$C$9</f>
        <v>RG316</v>
      </c>
      <c r="U1910" s="11" t="s">
        <v>169</v>
      </c>
      <c r="V1910" s="13"/>
    </row>
    <row r="1911" customFormat="false" ht="15.75" hidden="true" customHeight="true" outlineLevel="0" collapsed="false">
      <c r="A1911" s="4" t="str">
        <f aca="false">Def_Sistemas_Conectores_Cabos!$A$22</f>
        <v>BPM de elétrons</v>
      </c>
      <c r="B1911" s="5" t="str">
        <f aca="false">Datas_Entregas!$A$3</f>
        <v>BTS/Anel</v>
      </c>
      <c r="C1911" s="6" t="n">
        <f aca="false" t="array" ref="C1911:C1911">INDEX(Datas_Entregas!$B$2:$B$100, MATCH(B1911, Datas_Entregas!$A$2:$A$100, 0), 1)</f>
        <v>43296</v>
      </c>
      <c r="D1911" s="5" t="str">
        <f aca="false">Def_Status_Montagem!$A$4</f>
        <v>Comprado / Esperando entrega</v>
      </c>
      <c r="E1911" s="4" t="str">
        <f aca="false">Def_Status_Montagem!$B$4</f>
        <v>Contratada (inclui etiqueta)</v>
      </c>
      <c r="F1911" s="7"/>
      <c r="G1911" s="8"/>
      <c r="H1911" s="7" t="str">
        <f aca="false" t="array" ref="H1911:H1911">INDEX(Def_Instancias_Equipamentos!$E$2:$E$4986, MATCH(K1911, Def_Instancias_Equipamentos!$D$2:$D$4986, 0), 1)</f>
        <v>IA-08RaBPM</v>
      </c>
      <c r="I1911" s="8" t="str">
        <f aca="false" t="array" ref="I1911:I1911">INDEX(Def_Instancias_Equipamentos!$E$2:$E$4986, MATCH(L1911, Def_Instancias_Equipamentos!$D$2:$D$4986, 0), 1)</f>
        <v>IA-08RaBPM</v>
      </c>
      <c r="J1911" s="8" t="str">
        <f aca="false">IF(H1911=I1911, "INTERNO", "EXTERNO")</f>
        <v>INTERNO</v>
      </c>
      <c r="K1911" s="9" t="str">
        <f aca="false">Def_Instancias_Equipamentos!$D$689</f>
        <v>SI-08C2:DI-BPMRFFE</v>
      </c>
      <c r="L1911" s="4" t="str">
        <f aca="false">Def_Instancias_Equipamentos!$D$1291</f>
        <v>SI-08C2:DI-FMCFastADC</v>
      </c>
      <c r="M1911" s="10" t="s">
        <v>171</v>
      </c>
      <c r="N1911" s="11" t="s">
        <v>172</v>
      </c>
      <c r="O1911" s="9" t="str">
        <f aca="false">Def_Sistemas_Conectores_Cabos!$B$7</f>
        <v>SMA 50-ohm</v>
      </c>
      <c r="P1911" s="4" t="str">
        <f aca="false">Def_Sistemas_Conectores_Cabos!$B$7</f>
        <v>SMA 50-ohm</v>
      </c>
      <c r="Q1911" s="8" t="str">
        <f aca="false">K1911&amp;"/"&amp;M1911&amp;CHAR(10)&amp;L1911&amp;"/"&amp;N1911</f>
        <v>SI-08C2:DI-BPMRFFE/TI_OUT
SI-08C2:DI-FMCFastADC/IN3</v>
      </c>
      <c r="R1911" s="18" t="n">
        <v>2</v>
      </c>
      <c r="S1911" s="18" t="n">
        <v>2</v>
      </c>
      <c r="T1911" s="15" t="str">
        <f aca="false">Def_Sistemas_Conectores_Cabos!$C$9</f>
        <v>RG316</v>
      </c>
      <c r="U1911" s="11" t="s">
        <v>169</v>
      </c>
      <c r="V1911" s="13"/>
    </row>
    <row r="1912" customFormat="false" ht="15.75" hidden="true" customHeight="true" outlineLevel="0" collapsed="false">
      <c r="A1912" s="4" t="str">
        <f aca="false">Def_Sistemas_Conectores_Cabos!$A$22</f>
        <v>BPM de elétrons</v>
      </c>
      <c r="B1912" s="5" t="str">
        <f aca="false">Datas_Entregas!$A$3</f>
        <v>BTS/Anel</v>
      </c>
      <c r="C1912" s="6" t="n">
        <f aca="false" t="array" ref="C1912:C1912">INDEX(Datas_Entregas!$B$2:$B$100, MATCH(B1912, Datas_Entregas!$A$2:$A$100, 0), 1)</f>
        <v>43296</v>
      </c>
      <c r="D1912" s="5" t="str">
        <f aca="false">Def_Status_Montagem!$A$4</f>
        <v>Comprado / Esperando entrega</v>
      </c>
      <c r="E1912" s="4" t="str">
        <f aca="false">Def_Status_Montagem!$B$4</f>
        <v>Contratada (inclui etiqueta)</v>
      </c>
      <c r="F1912" s="7"/>
      <c r="G1912" s="8"/>
      <c r="H1912" s="7" t="str">
        <f aca="false" t="array" ref="H1912:H1912">INDEX(Def_Instancias_Equipamentos!$E$2:$E$4986, MATCH(K1912, Def_Instancias_Equipamentos!$D$2:$D$4986, 0), 1)</f>
        <v>IA-08RaBPM</v>
      </c>
      <c r="I1912" s="8" t="str">
        <f aca="false" t="array" ref="I1912:I1912">INDEX(Def_Instancias_Equipamentos!$E$2:$E$4986, MATCH(L1912, Def_Instancias_Equipamentos!$D$2:$D$4986, 0), 1)</f>
        <v>IA-08RaBPM</v>
      </c>
      <c r="J1912" s="8" t="str">
        <f aca="false">IF(H1912=I1912, "INTERNO", "EXTERNO")</f>
        <v>INTERNO</v>
      </c>
      <c r="K1912" s="9" t="str">
        <f aca="false">Def_Instancias_Equipamentos!$D$689</f>
        <v>SI-08C2:DI-BPMRFFE</v>
      </c>
      <c r="L1912" s="4" t="str">
        <f aca="false">Def_Instancias_Equipamentos!$D$1291</f>
        <v>SI-08C2:DI-FMCFastADC</v>
      </c>
      <c r="M1912" s="10" t="s">
        <v>173</v>
      </c>
      <c r="N1912" s="11" t="s">
        <v>174</v>
      </c>
      <c r="O1912" s="9" t="str">
        <f aca="false">Def_Sistemas_Conectores_Cabos!$B$7</f>
        <v>SMA 50-ohm</v>
      </c>
      <c r="P1912" s="4" t="str">
        <f aca="false">Def_Sistemas_Conectores_Cabos!$B$7</f>
        <v>SMA 50-ohm</v>
      </c>
      <c r="Q1912" s="8" t="str">
        <f aca="false">K1912&amp;"/"&amp;M1912&amp;CHAR(10)&amp;L1912&amp;"/"&amp;N1912</f>
        <v>SI-08C2:DI-BPMRFFE/BO_OUT
SI-08C2:DI-FMCFastADC/IN4</v>
      </c>
      <c r="R1912" s="18" t="n">
        <v>2</v>
      </c>
      <c r="S1912" s="18" t="n">
        <v>2</v>
      </c>
      <c r="T1912" s="15" t="str">
        <f aca="false">Def_Sistemas_Conectores_Cabos!$C$9</f>
        <v>RG316</v>
      </c>
      <c r="U1912" s="11" t="s">
        <v>169</v>
      </c>
      <c r="V1912" s="13"/>
    </row>
    <row r="1913" customFormat="false" ht="15.75" hidden="true" customHeight="true" outlineLevel="0" collapsed="false">
      <c r="A1913" s="4" t="str">
        <f aca="false">Def_Sistemas_Conectores_Cabos!$A$22</f>
        <v>BPM de elétrons</v>
      </c>
      <c r="B1913" s="5" t="str">
        <f aca="false">Datas_Entregas!$A$3</f>
        <v>BTS/Anel</v>
      </c>
      <c r="C1913" s="6" t="n">
        <f aca="false" t="array" ref="C1913:C1913">INDEX(Datas_Entregas!$B$2:$B$100, MATCH(B1913, Datas_Entregas!$A$2:$A$100, 0), 1)</f>
        <v>43296</v>
      </c>
      <c r="D1913" s="5" t="str">
        <f aca="false">Def_Status_Montagem!$A$4</f>
        <v>Comprado / Esperando entrega</v>
      </c>
      <c r="E1913" s="4" t="str">
        <f aca="false">Def_Status_Montagem!$B$4</f>
        <v>Contratada (inclui etiqueta)</v>
      </c>
      <c r="F1913" s="7"/>
      <c r="G1913" s="8"/>
      <c r="H1913" s="7" t="str">
        <f aca="false" t="array" ref="H1913:H1913">INDEX(Def_Instancias_Equipamentos!$E$2:$E$4986, MATCH(K1913, Def_Instancias_Equipamentos!$D$2:$D$4986, 0), 1)</f>
        <v>IA-08RaBPM</v>
      </c>
      <c r="I1913" s="8" t="str">
        <f aca="false" t="array" ref="I1913:I1913">INDEX(Def_Instancias_Equipamentos!$E$2:$E$4986, MATCH(L1913, Def_Instancias_Equipamentos!$D$2:$D$4986, 0), 1)</f>
        <v>IA-08RaBPM</v>
      </c>
      <c r="J1913" s="8" t="str">
        <f aca="false">IF(H1913=I1913, "INTERNO", "EXTERNO")</f>
        <v>INTERNO</v>
      </c>
      <c r="K1913" s="9" t="str">
        <f aca="false">Def_Instancias_Equipamentos!$D$689</f>
        <v>SI-08C2:DI-BPMRFFE</v>
      </c>
      <c r="L1913" s="4" t="str">
        <f aca="false">Def_Instancias_Equipamentos!$D$1291</f>
        <v>SI-08C2:DI-FMCFastADC</v>
      </c>
      <c r="M1913" s="10" t="s">
        <v>175</v>
      </c>
      <c r="N1913" s="11" t="s">
        <v>176</v>
      </c>
      <c r="O1913" s="9" t="str">
        <f aca="false">Def_Sistemas_Conectores_Cabos!$B$7</f>
        <v>SMA 50-ohm</v>
      </c>
      <c r="P1913" s="4" t="str">
        <f aca="false">Def_Sistemas_Conectores_Cabos!$B$26</f>
        <v>MMCX 50-ohm</v>
      </c>
      <c r="Q1913" s="8" t="str">
        <f aca="false">K1913&amp;"/"&amp;M1913&amp;CHAR(10)&amp;L1913&amp;"/"&amp;N1913</f>
        <v>SI-08C2:DI-BPMRFFE/SW_IN
SI-08C2:DI-FMCFastADC/TRIG</v>
      </c>
      <c r="R1913" s="18" t="n">
        <v>2</v>
      </c>
      <c r="S1913" s="18" t="n">
        <v>2</v>
      </c>
      <c r="T1913" s="15" t="str">
        <f aca="false">Def_Sistemas_Conectores_Cabos!$C$9</f>
        <v>RG316</v>
      </c>
      <c r="U1913" s="11" t="s">
        <v>169</v>
      </c>
      <c r="V1913" s="13"/>
    </row>
    <row r="1914" customFormat="false" ht="15.75" hidden="true" customHeight="true" outlineLevel="0" collapsed="false">
      <c r="A1914" s="4" t="str">
        <f aca="false">Def_Sistemas_Conectores_Cabos!$A$22</f>
        <v>BPM de elétrons</v>
      </c>
      <c r="B1914" s="5" t="str">
        <f aca="false">Datas_Entregas!$A$3</f>
        <v>BTS/Anel</v>
      </c>
      <c r="C1914" s="6" t="n">
        <f aca="false" t="array" ref="C1914:C1914">INDEX(Datas_Entregas!$B$2:$B$100, MATCH(B1914, Datas_Entregas!$A$2:$A$100, 0), 1)</f>
        <v>43296</v>
      </c>
      <c r="D1914" s="5" t="str">
        <f aca="false">Def_Status_Montagem!$A$4</f>
        <v>Comprado / Esperando entrega</v>
      </c>
      <c r="E1914" s="4" t="str">
        <f aca="false">Def_Status_Montagem!$B$4</f>
        <v>Contratada (inclui etiqueta)</v>
      </c>
      <c r="F1914" s="7"/>
      <c r="G1914" s="8"/>
      <c r="H1914" s="7" t="str">
        <f aca="false" t="array" ref="H1914:H1914">INDEX(Def_Instancias_Equipamentos!$E$2:$E$4986, MATCH(K1914, Def_Instancias_Equipamentos!$D$2:$D$4986, 0), 1)</f>
        <v>IA-08RaBPM</v>
      </c>
      <c r="I1914" s="8" t="str">
        <f aca="false" t="array" ref="I1914:I1914">INDEX(Def_Instancias_Equipamentos!$E$2:$E$4986, MATCH(L1914, Def_Instancias_Equipamentos!$D$2:$D$4986, 0), 1)</f>
        <v>IA-08RaBPM</v>
      </c>
      <c r="J1914" s="8" t="str">
        <f aca="false">IF(H1914=I1914, "INTERNO", "EXTERNO")</f>
        <v>INTERNO</v>
      </c>
      <c r="K1914" s="9" t="str">
        <f aca="false">Def_Instancias_Equipamentos!$D$690</f>
        <v>SI-08C3:DI-BPMRFFE-1</v>
      </c>
      <c r="L1914" s="4" t="str">
        <f aca="false">Def_Instancias_Equipamentos!$D$1292</f>
        <v>SI-08C3:DI-FMCFastADC-1</v>
      </c>
      <c r="M1914" s="10" t="s">
        <v>168</v>
      </c>
      <c r="N1914" s="11" t="s">
        <v>143</v>
      </c>
      <c r="O1914" s="9" t="str">
        <f aca="false">Def_Sistemas_Conectores_Cabos!$B$7</f>
        <v>SMA 50-ohm</v>
      </c>
      <c r="P1914" s="4" t="str">
        <f aca="false">Def_Sistemas_Conectores_Cabos!$B$7</f>
        <v>SMA 50-ohm</v>
      </c>
      <c r="Q1914" s="8" t="str">
        <f aca="false">K1914&amp;"/"&amp;M1914&amp;CHAR(10)&amp;L1914&amp;"/"&amp;N1914</f>
        <v>SI-08C3:DI-BPMRFFE-1/TO_OUT
SI-08C3:DI-FMCFastADC-1/IN1</v>
      </c>
      <c r="R1914" s="18" t="n">
        <v>2</v>
      </c>
      <c r="S1914" s="18" t="n">
        <v>2</v>
      </c>
      <c r="T1914" s="15" t="str">
        <f aca="false">Def_Sistemas_Conectores_Cabos!$C$9</f>
        <v>RG316</v>
      </c>
      <c r="U1914" s="11" t="s">
        <v>169</v>
      </c>
      <c r="V1914" s="13"/>
    </row>
    <row r="1915" customFormat="false" ht="15.75" hidden="true" customHeight="true" outlineLevel="0" collapsed="false">
      <c r="A1915" s="4" t="str">
        <f aca="false">Def_Sistemas_Conectores_Cabos!$A$22</f>
        <v>BPM de elétrons</v>
      </c>
      <c r="B1915" s="5" t="str">
        <f aca="false">Datas_Entregas!$A$3</f>
        <v>BTS/Anel</v>
      </c>
      <c r="C1915" s="6" t="n">
        <f aca="false" t="array" ref="C1915:C1915">INDEX(Datas_Entregas!$B$2:$B$100, MATCH(B1915, Datas_Entregas!$A$2:$A$100, 0), 1)</f>
        <v>43296</v>
      </c>
      <c r="D1915" s="5" t="str">
        <f aca="false">Def_Status_Montagem!$A$4</f>
        <v>Comprado / Esperando entrega</v>
      </c>
      <c r="E1915" s="4" t="str">
        <f aca="false">Def_Status_Montagem!$B$4</f>
        <v>Contratada (inclui etiqueta)</v>
      </c>
      <c r="F1915" s="7"/>
      <c r="G1915" s="8"/>
      <c r="H1915" s="7" t="str">
        <f aca="false" t="array" ref="H1915:H1915">INDEX(Def_Instancias_Equipamentos!$E$2:$E$4986, MATCH(K1915, Def_Instancias_Equipamentos!$D$2:$D$4986, 0), 1)</f>
        <v>IA-08RaBPM</v>
      </c>
      <c r="I1915" s="8" t="str">
        <f aca="false" t="array" ref="I1915:I1915">INDEX(Def_Instancias_Equipamentos!$E$2:$E$4986, MATCH(L1915, Def_Instancias_Equipamentos!$D$2:$D$4986, 0), 1)</f>
        <v>IA-08RaBPM</v>
      </c>
      <c r="J1915" s="8" t="str">
        <f aca="false">IF(H1915=I1915, "INTERNO", "EXTERNO")</f>
        <v>INTERNO</v>
      </c>
      <c r="K1915" s="9" t="str">
        <f aca="false">Def_Instancias_Equipamentos!$D$690</f>
        <v>SI-08C3:DI-BPMRFFE-1</v>
      </c>
      <c r="L1915" s="4" t="str">
        <f aca="false">Def_Instancias_Equipamentos!$D$1292</f>
        <v>SI-08C3:DI-FMCFastADC-1</v>
      </c>
      <c r="M1915" s="10" t="s">
        <v>170</v>
      </c>
      <c r="N1915" s="11" t="s">
        <v>145</v>
      </c>
      <c r="O1915" s="9" t="str">
        <f aca="false">Def_Sistemas_Conectores_Cabos!$B$7</f>
        <v>SMA 50-ohm</v>
      </c>
      <c r="P1915" s="4" t="str">
        <f aca="false">Def_Sistemas_Conectores_Cabos!$B$7</f>
        <v>SMA 50-ohm</v>
      </c>
      <c r="Q1915" s="8" t="str">
        <f aca="false">K1915&amp;"/"&amp;M1915&amp;CHAR(10)&amp;L1915&amp;"/"&amp;N1915</f>
        <v>SI-08C3:DI-BPMRFFE-1/BI_OUT
SI-08C3:DI-FMCFastADC-1/IN2</v>
      </c>
      <c r="R1915" s="18" t="n">
        <v>2</v>
      </c>
      <c r="S1915" s="18" t="n">
        <v>2</v>
      </c>
      <c r="T1915" s="15" t="str">
        <f aca="false">Def_Sistemas_Conectores_Cabos!$C$9</f>
        <v>RG316</v>
      </c>
      <c r="U1915" s="11" t="s">
        <v>169</v>
      </c>
      <c r="V1915" s="13"/>
    </row>
    <row r="1916" customFormat="false" ht="15.75" hidden="true" customHeight="true" outlineLevel="0" collapsed="false">
      <c r="A1916" s="4" t="str">
        <f aca="false">Def_Sistemas_Conectores_Cabos!$A$22</f>
        <v>BPM de elétrons</v>
      </c>
      <c r="B1916" s="5" t="str">
        <f aca="false">Datas_Entregas!$A$3</f>
        <v>BTS/Anel</v>
      </c>
      <c r="C1916" s="6" t="n">
        <f aca="false" t="array" ref="C1916:C1916">INDEX(Datas_Entregas!$B$2:$B$100, MATCH(B1916, Datas_Entregas!$A$2:$A$100, 0), 1)</f>
        <v>43296</v>
      </c>
      <c r="D1916" s="5" t="str">
        <f aca="false">Def_Status_Montagem!$A$4</f>
        <v>Comprado / Esperando entrega</v>
      </c>
      <c r="E1916" s="4" t="str">
        <f aca="false">Def_Status_Montagem!$B$4</f>
        <v>Contratada (inclui etiqueta)</v>
      </c>
      <c r="F1916" s="7"/>
      <c r="G1916" s="8"/>
      <c r="H1916" s="7" t="str">
        <f aca="false" t="array" ref="H1916:H1916">INDEX(Def_Instancias_Equipamentos!$E$2:$E$4986, MATCH(K1916, Def_Instancias_Equipamentos!$D$2:$D$4986, 0), 1)</f>
        <v>IA-08RaBPM</v>
      </c>
      <c r="I1916" s="8" t="str">
        <f aca="false" t="array" ref="I1916:I1916">INDEX(Def_Instancias_Equipamentos!$E$2:$E$4986, MATCH(L1916, Def_Instancias_Equipamentos!$D$2:$D$4986, 0), 1)</f>
        <v>IA-08RaBPM</v>
      </c>
      <c r="J1916" s="8" t="str">
        <f aca="false">IF(H1916=I1916, "INTERNO", "EXTERNO")</f>
        <v>INTERNO</v>
      </c>
      <c r="K1916" s="9" t="str">
        <f aca="false">Def_Instancias_Equipamentos!$D$690</f>
        <v>SI-08C3:DI-BPMRFFE-1</v>
      </c>
      <c r="L1916" s="4" t="str">
        <f aca="false">Def_Instancias_Equipamentos!$D$1292</f>
        <v>SI-08C3:DI-FMCFastADC-1</v>
      </c>
      <c r="M1916" s="10" t="s">
        <v>171</v>
      </c>
      <c r="N1916" s="11" t="s">
        <v>172</v>
      </c>
      <c r="O1916" s="9" t="str">
        <f aca="false">Def_Sistemas_Conectores_Cabos!$B$7</f>
        <v>SMA 50-ohm</v>
      </c>
      <c r="P1916" s="4" t="str">
        <f aca="false">Def_Sistemas_Conectores_Cabos!$B$7</f>
        <v>SMA 50-ohm</v>
      </c>
      <c r="Q1916" s="8" t="str">
        <f aca="false">K1916&amp;"/"&amp;M1916&amp;CHAR(10)&amp;L1916&amp;"/"&amp;N1916</f>
        <v>SI-08C3:DI-BPMRFFE-1/TI_OUT
SI-08C3:DI-FMCFastADC-1/IN3</v>
      </c>
      <c r="R1916" s="18" t="n">
        <v>2</v>
      </c>
      <c r="S1916" s="18" t="n">
        <v>2</v>
      </c>
      <c r="T1916" s="15" t="str">
        <f aca="false">Def_Sistemas_Conectores_Cabos!$C$9</f>
        <v>RG316</v>
      </c>
      <c r="U1916" s="11" t="s">
        <v>169</v>
      </c>
      <c r="V1916" s="13"/>
    </row>
    <row r="1917" customFormat="false" ht="15.75" hidden="true" customHeight="true" outlineLevel="0" collapsed="false">
      <c r="A1917" s="4" t="str">
        <f aca="false">Def_Sistemas_Conectores_Cabos!$A$22</f>
        <v>BPM de elétrons</v>
      </c>
      <c r="B1917" s="5" t="str">
        <f aca="false">Datas_Entregas!$A$3</f>
        <v>BTS/Anel</v>
      </c>
      <c r="C1917" s="6" t="n">
        <f aca="false" t="array" ref="C1917:C1917">INDEX(Datas_Entregas!$B$2:$B$100, MATCH(B1917, Datas_Entregas!$A$2:$A$100, 0), 1)</f>
        <v>43296</v>
      </c>
      <c r="D1917" s="5" t="str">
        <f aca="false">Def_Status_Montagem!$A$4</f>
        <v>Comprado / Esperando entrega</v>
      </c>
      <c r="E1917" s="4" t="str">
        <f aca="false">Def_Status_Montagem!$B$4</f>
        <v>Contratada (inclui etiqueta)</v>
      </c>
      <c r="F1917" s="7"/>
      <c r="G1917" s="8"/>
      <c r="H1917" s="7" t="str">
        <f aca="false" t="array" ref="H1917:H1917">INDEX(Def_Instancias_Equipamentos!$E$2:$E$4986, MATCH(K1917, Def_Instancias_Equipamentos!$D$2:$D$4986, 0), 1)</f>
        <v>IA-08RaBPM</v>
      </c>
      <c r="I1917" s="8" t="str">
        <f aca="false" t="array" ref="I1917:I1917">INDEX(Def_Instancias_Equipamentos!$E$2:$E$4986, MATCH(L1917, Def_Instancias_Equipamentos!$D$2:$D$4986, 0), 1)</f>
        <v>IA-08RaBPM</v>
      </c>
      <c r="J1917" s="8" t="str">
        <f aca="false">IF(H1917=I1917, "INTERNO", "EXTERNO")</f>
        <v>INTERNO</v>
      </c>
      <c r="K1917" s="9" t="str">
        <f aca="false">Def_Instancias_Equipamentos!$D$690</f>
        <v>SI-08C3:DI-BPMRFFE-1</v>
      </c>
      <c r="L1917" s="4" t="str">
        <f aca="false">Def_Instancias_Equipamentos!$D$1292</f>
        <v>SI-08C3:DI-FMCFastADC-1</v>
      </c>
      <c r="M1917" s="10" t="s">
        <v>173</v>
      </c>
      <c r="N1917" s="11" t="s">
        <v>174</v>
      </c>
      <c r="O1917" s="9" t="str">
        <f aca="false">Def_Sistemas_Conectores_Cabos!$B$7</f>
        <v>SMA 50-ohm</v>
      </c>
      <c r="P1917" s="4" t="str">
        <f aca="false">Def_Sistemas_Conectores_Cabos!$B$7</f>
        <v>SMA 50-ohm</v>
      </c>
      <c r="Q1917" s="8" t="str">
        <f aca="false">K1917&amp;"/"&amp;M1917&amp;CHAR(10)&amp;L1917&amp;"/"&amp;N1917</f>
        <v>SI-08C3:DI-BPMRFFE-1/BO_OUT
SI-08C3:DI-FMCFastADC-1/IN4</v>
      </c>
      <c r="R1917" s="18" t="n">
        <v>2</v>
      </c>
      <c r="S1917" s="18" t="n">
        <v>2</v>
      </c>
      <c r="T1917" s="15" t="str">
        <f aca="false">Def_Sistemas_Conectores_Cabos!$C$9</f>
        <v>RG316</v>
      </c>
      <c r="U1917" s="11" t="s">
        <v>169</v>
      </c>
      <c r="V1917" s="13"/>
    </row>
    <row r="1918" customFormat="false" ht="15.75" hidden="true" customHeight="true" outlineLevel="0" collapsed="false">
      <c r="A1918" s="4" t="str">
        <f aca="false">Def_Sistemas_Conectores_Cabos!$A$22</f>
        <v>BPM de elétrons</v>
      </c>
      <c r="B1918" s="5" t="str">
        <f aca="false">Datas_Entregas!$A$3</f>
        <v>BTS/Anel</v>
      </c>
      <c r="C1918" s="6" t="n">
        <f aca="false" t="array" ref="C1918:C1918">INDEX(Datas_Entregas!$B$2:$B$100, MATCH(B1918, Datas_Entregas!$A$2:$A$100, 0), 1)</f>
        <v>43296</v>
      </c>
      <c r="D1918" s="5" t="str">
        <f aca="false">Def_Status_Montagem!$A$4</f>
        <v>Comprado / Esperando entrega</v>
      </c>
      <c r="E1918" s="4" t="str">
        <f aca="false">Def_Status_Montagem!$B$4</f>
        <v>Contratada (inclui etiqueta)</v>
      </c>
      <c r="F1918" s="7"/>
      <c r="G1918" s="8"/>
      <c r="H1918" s="7" t="str">
        <f aca="false" t="array" ref="H1918:H1918">INDEX(Def_Instancias_Equipamentos!$E$2:$E$4986, MATCH(K1918, Def_Instancias_Equipamentos!$D$2:$D$4986, 0), 1)</f>
        <v>IA-08RaBPM</v>
      </c>
      <c r="I1918" s="8" t="str">
        <f aca="false" t="array" ref="I1918:I1918">INDEX(Def_Instancias_Equipamentos!$E$2:$E$4986, MATCH(L1918, Def_Instancias_Equipamentos!$D$2:$D$4986, 0), 1)</f>
        <v>IA-08RaBPM</v>
      </c>
      <c r="J1918" s="8" t="str">
        <f aca="false">IF(H1918=I1918, "INTERNO", "EXTERNO")</f>
        <v>INTERNO</v>
      </c>
      <c r="K1918" s="9" t="str">
        <f aca="false">Def_Instancias_Equipamentos!$D$690</f>
        <v>SI-08C3:DI-BPMRFFE-1</v>
      </c>
      <c r="L1918" s="4" t="str">
        <f aca="false">Def_Instancias_Equipamentos!$D$1292</f>
        <v>SI-08C3:DI-FMCFastADC-1</v>
      </c>
      <c r="M1918" s="10" t="s">
        <v>175</v>
      </c>
      <c r="N1918" s="11" t="s">
        <v>176</v>
      </c>
      <c r="O1918" s="9" t="str">
        <f aca="false">Def_Sistemas_Conectores_Cabos!$B$7</f>
        <v>SMA 50-ohm</v>
      </c>
      <c r="P1918" s="4" t="str">
        <f aca="false">Def_Sistemas_Conectores_Cabos!$B$26</f>
        <v>MMCX 50-ohm</v>
      </c>
      <c r="Q1918" s="8" t="str">
        <f aca="false">K1918&amp;"/"&amp;M1918&amp;CHAR(10)&amp;L1918&amp;"/"&amp;N1918</f>
        <v>SI-08C3:DI-BPMRFFE-1/SW_IN
SI-08C3:DI-FMCFastADC-1/TRIG</v>
      </c>
      <c r="R1918" s="18" t="n">
        <v>2</v>
      </c>
      <c r="S1918" s="18" t="n">
        <v>2</v>
      </c>
      <c r="T1918" s="15" t="str">
        <f aca="false">Def_Sistemas_Conectores_Cabos!$C$9</f>
        <v>RG316</v>
      </c>
      <c r="U1918" s="11" t="s">
        <v>169</v>
      </c>
      <c r="V1918" s="13"/>
    </row>
    <row r="1919" customFormat="false" ht="15.75" hidden="true" customHeight="true" outlineLevel="0" collapsed="false">
      <c r="A1919" s="4" t="str">
        <f aca="false">Def_Sistemas_Conectores_Cabos!$A$22</f>
        <v>BPM de elétrons</v>
      </c>
      <c r="B1919" s="5" t="str">
        <f aca="false">Datas_Entregas!$A$3</f>
        <v>BTS/Anel</v>
      </c>
      <c r="C1919" s="6" t="n">
        <f aca="false" t="array" ref="C1919:C1919">INDEX(Datas_Entregas!$B$2:$B$100, MATCH(B1919, Datas_Entregas!$A$2:$A$100, 0), 1)</f>
        <v>43296</v>
      </c>
      <c r="D1919" s="5" t="str">
        <f aca="false">Def_Status_Montagem!$A$4</f>
        <v>Comprado / Esperando entrega</v>
      </c>
      <c r="E1919" s="4" t="str">
        <f aca="false">Def_Status_Montagem!$B$4</f>
        <v>Contratada (inclui etiqueta)</v>
      </c>
      <c r="F1919" s="7"/>
      <c r="G1919" s="8"/>
      <c r="H1919" s="7" t="str">
        <f aca="false" t="array" ref="H1919:H1919">INDEX(Def_Instancias_Equipamentos!$E$2:$E$4986, MATCH(K1919, Def_Instancias_Equipamentos!$D$2:$D$4986, 0), 1)</f>
        <v>IA-08RaBPM</v>
      </c>
      <c r="I1919" s="8" t="str">
        <f aca="false" t="array" ref="I1919:I1919">INDEX(Def_Instancias_Equipamentos!$E$2:$E$4986, MATCH(L1919, Def_Instancias_Equipamentos!$D$2:$D$4986, 0), 1)</f>
        <v>IA-08RaBPM</v>
      </c>
      <c r="J1919" s="8" t="str">
        <f aca="false">IF(H1919=I1919, "INTERNO", "EXTERNO")</f>
        <v>INTERNO</v>
      </c>
      <c r="K1919" s="9" t="str">
        <f aca="false">Def_Instancias_Equipamentos!$D$691</f>
        <v>SI-08C3:DI-BPMRFFE-2</v>
      </c>
      <c r="L1919" s="4" t="str">
        <f aca="false">Def_Instancias_Equipamentos!$D$1293</f>
        <v>SI-08C3:DI-FMCFastADC-2</v>
      </c>
      <c r="M1919" s="10" t="s">
        <v>168</v>
      </c>
      <c r="N1919" s="11" t="s">
        <v>143</v>
      </c>
      <c r="O1919" s="9" t="str">
        <f aca="false">Def_Sistemas_Conectores_Cabos!$B$7</f>
        <v>SMA 50-ohm</v>
      </c>
      <c r="P1919" s="4" t="str">
        <f aca="false">Def_Sistemas_Conectores_Cabos!$B$7</f>
        <v>SMA 50-ohm</v>
      </c>
      <c r="Q1919" s="8" t="str">
        <f aca="false">K1919&amp;"/"&amp;M1919&amp;CHAR(10)&amp;L1919&amp;"/"&amp;N1919</f>
        <v>SI-08C3:DI-BPMRFFE-2/TO_OUT
SI-08C3:DI-FMCFastADC-2/IN1</v>
      </c>
      <c r="R1919" s="18" t="n">
        <v>2</v>
      </c>
      <c r="S1919" s="18" t="n">
        <v>2</v>
      </c>
      <c r="T1919" s="15" t="str">
        <f aca="false">Def_Sistemas_Conectores_Cabos!$C$9</f>
        <v>RG316</v>
      </c>
      <c r="U1919" s="11" t="s">
        <v>169</v>
      </c>
      <c r="V1919" s="13"/>
    </row>
    <row r="1920" customFormat="false" ht="15.75" hidden="true" customHeight="true" outlineLevel="0" collapsed="false">
      <c r="A1920" s="4" t="str">
        <f aca="false">Def_Sistemas_Conectores_Cabos!$A$22</f>
        <v>BPM de elétrons</v>
      </c>
      <c r="B1920" s="5" t="str">
        <f aca="false">Datas_Entregas!$A$3</f>
        <v>BTS/Anel</v>
      </c>
      <c r="C1920" s="6" t="n">
        <f aca="false" t="array" ref="C1920:C1920">INDEX(Datas_Entregas!$B$2:$B$100, MATCH(B1920, Datas_Entregas!$A$2:$A$100, 0), 1)</f>
        <v>43296</v>
      </c>
      <c r="D1920" s="5" t="str">
        <f aca="false">Def_Status_Montagem!$A$4</f>
        <v>Comprado / Esperando entrega</v>
      </c>
      <c r="E1920" s="4" t="str">
        <f aca="false">Def_Status_Montagem!$B$4</f>
        <v>Contratada (inclui etiqueta)</v>
      </c>
      <c r="F1920" s="7"/>
      <c r="G1920" s="8"/>
      <c r="H1920" s="7" t="str">
        <f aca="false" t="array" ref="H1920:H1920">INDEX(Def_Instancias_Equipamentos!$E$2:$E$4986, MATCH(K1920, Def_Instancias_Equipamentos!$D$2:$D$4986, 0), 1)</f>
        <v>IA-08RaBPM</v>
      </c>
      <c r="I1920" s="8" t="str">
        <f aca="false" t="array" ref="I1920:I1920">INDEX(Def_Instancias_Equipamentos!$E$2:$E$4986, MATCH(L1920, Def_Instancias_Equipamentos!$D$2:$D$4986, 0), 1)</f>
        <v>IA-08RaBPM</v>
      </c>
      <c r="J1920" s="8" t="str">
        <f aca="false">IF(H1920=I1920, "INTERNO", "EXTERNO")</f>
        <v>INTERNO</v>
      </c>
      <c r="K1920" s="9" t="str">
        <f aca="false">Def_Instancias_Equipamentos!$D$691</f>
        <v>SI-08C3:DI-BPMRFFE-2</v>
      </c>
      <c r="L1920" s="4" t="str">
        <f aca="false">Def_Instancias_Equipamentos!$D$1293</f>
        <v>SI-08C3:DI-FMCFastADC-2</v>
      </c>
      <c r="M1920" s="10" t="s">
        <v>170</v>
      </c>
      <c r="N1920" s="11" t="s">
        <v>145</v>
      </c>
      <c r="O1920" s="9" t="str">
        <f aca="false">Def_Sistemas_Conectores_Cabos!$B$7</f>
        <v>SMA 50-ohm</v>
      </c>
      <c r="P1920" s="4" t="str">
        <f aca="false">Def_Sistemas_Conectores_Cabos!$B$7</f>
        <v>SMA 50-ohm</v>
      </c>
      <c r="Q1920" s="8" t="str">
        <f aca="false">K1920&amp;"/"&amp;M1920&amp;CHAR(10)&amp;L1920&amp;"/"&amp;N1920</f>
        <v>SI-08C3:DI-BPMRFFE-2/BI_OUT
SI-08C3:DI-FMCFastADC-2/IN2</v>
      </c>
      <c r="R1920" s="18" t="n">
        <v>2</v>
      </c>
      <c r="S1920" s="18" t="n">
        <v>2</v>
      </c>
      <c r="T1920" s="15" t="str">
        <f aca="false">Def_Sistemas_Conectores_Cabos!$C$9</f>
        <v>RG316</v>
      </c>
      <c r="U1920" s="11" t="s">
        <v>169</v>
      </c>
      <c r="V1920" s="13"/>
    </row>
    <row r="1921" customFormat="false" ht="15.75" hidden="true" customHeight="true" outlineLevel="0" collapsed="false">
      <c r="A1921" s="4" t="str">
        <f aca="false">Def_Sistemas_Conectores_Cabos!$A$22</f>
        <v>BPM de elétrons</v>
      </c>
      <c r="B1921" s="5" t="str">
        <f aca="false">Datas_Entregas!$A$3</f>
        <v>BTS/Anel</v>
      </c>
      <c r="C1921" s="6" t="n">
        <f aca="false" t="array" ref="C1921:C1921">INDEX(Datas_Entregas!$B$2:$B$100, MATCH(B1921, Datas_Entregas!$A$2:$A$100, 0), 1)</f>
        <v>43296</v>
      </c>
      <c r="D1921" s="5" t="str">
        <f aca="false">Def_Status_Montagem!$A$4</f>
        <v>Comprado / Esperando entrega</v>
      </c>
      <c r="E1921" s="4" t="str">
        <f aca="false">Def_Status_Montagem!$B$4</f>
        <v>Contratada (inclui etiqueta)</v>
      </c>
      <c r="F1921" s="7"/>
      <c r="G1921" s="8"/>
      <c r="H1921" s="7" t="str">
        <f aca="false" t="array" ref="H1921:H1921">INDEX(Def_Instancias_Equipamentos!$E$2:$E$4986, MATCH(K1921, Def_Instancias_Equipamentos!$D$2:$D$4986, 0), 1)</f>
        <v>IA-08RaBPM</v>
      </c>
      <c r="I1921" s="8" t="str">
        <f aca="false" t="array" ref="I1921:I1921">INDEX(Def_Instancias_Equipamentos!$E$2:$E$4986, MATCH(L1921, Def_Instancias_Equipamentos!$D$2:$D$4986, 0), 1)</f>
        <v>IA-08RaBPM</v>
      </c>
      <c r="J1921" s="8" t="str">
        <f aca="false">IF(H1921=I1921, "INTERNO", "EXTERNO")</f>
        <v>INTERNO</v>
      </c>
      <c r="K1921" s="9" t="str">
        <f aca="false">Def_Instancias_Equipamentos!$D$691</f>
        <v>SI-08C3:DI-BPMRFFE-2</v>
      </c>
      <c r="L1921" s="4" t="str">
        <f aca="false">Def_Instancias_Equipamentos!$D$1293</f>
        <v>SI-08C3:DI-FMCFastADC-2</v>
      </c>
      <c r="M1921" s="10" t="s">
        <v>171</v>
      </c>
      <c r="N1921" s="11" t="s">
        <v>172</v>
      </c>
      <c r="O1921" s="9" t="str">
        <f aca="false">Def_Sistemas_Conectores_Cabos!$B$7</f>
        <v>SMA 50-ohm</v>
      </c>
      <c r="P1921" s="4" t="str">
        <f aca="false">Def_Sistemas_Conectores_Cabos!$B$7</f>
        <v>SMA 50-ohm</v>
      </c>
      <c r="Q1921" s="8" t="str">
        <f aca="false">K1921&amp;"/"&amp;M1921&amp;CHAR(10)&amp;L1921&amp;"/"&amp;N1921</f>
        <v>SI-08C3:DI-BPMRFFE-2/TI_OUT
SI-08C3:DI-FMCFastADC-2/IN3</v>
      </c>
      <c r="R1921" s="18" t="n">
        <v>2</v>
      </c>
      <c r="S1921" s="18" t="n">
        <v>2</v>
      </c>
      <c r="T1921" s="15" t="str">
        <f aca="false">Def_Sistemas_Conectores_Cabos!$C$9</f>
        <v>RG316</v>
      </c>
      <c r="U1921" s="11" t="s">
        <v>169</v>
      </c>
      <c r="V1921" s="13"/>
    </row>
    <row r="1922" customFormat="false" ht="15.75" hidden="true" customHeight="true" outlineLevel="0" collapsed="false">
      <c r="A1922" s="4" t="str">
        <f aca="false">Def_Sistemas_Conectores_Cabos!$A$22</f>
        <v>BPM de elétrons</v>
      </c>
      <c r="B1922" s="5" t="str">
        <f aca="false">Datas_Entregas!$A$3</f>
        <v>BTS/Anel</v>
      </c>
      <c r="C1922" s="6" t="n">
        <f aca="false" t="array" ref="C1922:C1922">INDEX(Datas_Entregas!$B$2:$B$100, MATCH(B1922, Datas_Entregas!$A$2:$A$100, 0), 1)</f>
        <v>43296</v>
      </c>
      <c r="D1922" s="5" t="str">
        <f aca="false">Def_Status_Montagem!$A$4</f>
        <v>Comprado / Esperando entrega</v>
      </c>
      <c r="E1922" s="4" t="str">
        <f aca="false">Def_Status_Montagem!$B$4</f>
        <v>Contratada (inclui etiqueta)</v>
      </c>
      <c r="F1922" s="7"/>
      <c r="G1922" s="8"/>
      <c r="H1922" s="7" t="str">
        <f aca="false" t="array" ref="H1922:H1922">INDEX(Def_Instancias_Equipamentos!$E$2:$E$4986, MATCH(K1922, Def_Instancias_Equipamentos!$D$2:$D$4986, 0), 1)</f>
        <v>IA-08RaBPM</v>
      </c>
      <c r="I1922" s="8" t="str">
        <f aca="false" t="array" ref="I1922:I1922">INDEX(Def_Instancias_Equipamentos!$E$2:$E$4986, MATCH(L1922, Def_Instancias_Equipamentos!$D$2:$D$4986, 0), 1)</f>
        <v>IA-08RaBPM</v>
      </c>
      <c r="J1922" s="8" t="str">
        <f aca="false">IF(H1922=I1922, "INTERNO", "EXTERNO")</f>
        <v>INTERNO</v>
      </c>
      <c r="K1922" s="9" t="str">
        <f aca="false">Def_Instancias_Equipamentos!$D$691</f>
        <v>SI-08C3:DI-BPMRFFE-2</v>
      </c>
      <c r="L1922" s="4" t="str">
        <f aca="false">Def_Instancias_Equipamentos!$D$1293</f>
        <v>SI-08C3:DI-FMCFastADC-2</v>
      </c>
      <c r="M1922" s="10" t="s">
        <v>173</v>
      </c>
      <c r="N1922" s="11" t="s">
        <v>174</v>
      </c>
      <c r="O1922" s="9" t="str">
        <f aca="false">Def_Sistemas_Conectores_Cabos!$B$7</f>
        <v>SMA 50-ohm</v>
      </c>
      <c r="P1922" s="4" t="str">
        <f aca="false">Def_Sistemas_Conectores_Cabos!$B$7</f>
        <v>SMA 50-ohm</v>
      </c>
      <c r="Q1922" s="8" t="str">
        <f aca="false">K1922&amp;"/"&amp;M1922&amp;CHAR(10)&amp;L1922&amp;"/"&amp;N1922</f>
        <v>SI-08C3:DI-BPMRFFE-2/BO_OUT
SI-08C3:DI-FMCFastADC-2/IN4</v>
      </c>
      <c r="R1922" s="18" t="n">
        <v>2</v>
      </c>
      <c r="S1922" s="18" t="n">
        <v>2</v>
      </c>
      <c r="T1922" s="15" t="str">
        <f aca="false">Def_Sistemas_Conectores_Cabos!$C$9</f>
        <v>RG316</v>
      </c>
      <c r="U1922" s="11" t="s">
        <v>169</v>
      </c>
      <c r="V1922" s="13"/>
    </row>
    <row r="1923" customFormat="false" ht="15.75" hidden="true" customHeight="true" outlineLevel="0" collapsed="false">
      <c r="A1923" s="4" t="str">
        <f aca="false">Def_Sistemas_Conectores_Cabos!$A$22</f>
        <v>BPM de elétrons</v>
      </c>
      <c r="B1923" s="5" t="str">
        <f aca="false">Datas_Entregas!$A$3</f>
        <v>BTS/Anel</v>
      </c>
      <c r="C1923" s="6" t="n">
        <f aca="false" t="array" ref="C1923:C1923">INDEX(Datas_Entregas!$B$2:$B$100, MATCH(B1923, Datas_Entregas!$A$2:$A$100, 0), 1)</f>
        <v>43296</v>
      </c>
      <c r="D1923" s="5" t="str">
        <f aca="false">Def_Status_Montagem!$A$4</f>
        <v>Comprado / Esperando entrega</v>
      </c>
      <c r="E1923" s="4" t="str">
        <f aca="false">Def_Status_Montagem!$B$4</f>
        <v>Contratada (inclui etiqueta)</v>
      </c>
      <c r="F1923" s="7"/>
      <c r="G1923" s="8"/>
      <c r="H1923" s="7" t="str">
        <f aca="false" t="array" ref="H1923:H1923">INDEX(Def_Instancias_Equipamentos!$E$2:$E$4986, MATCH(K1923, Def_Instancias_Equipamentos!$D$2:$D$4986, 0), 1)</f>
        <v>IA-08RaBPM</v>
      </c>
      <c r="I1923" s="8" t="str">
        <f aca="false" t="array" ref="I1923:I1923">INDEX(Def_Instancias_Equipamentos!$E$2:$E$4986, MATCH(L1923, Def_Instancias_Equipamentos!$D$2:$D$4986, 0), 1)</f>
        <v>IA-08RaBPM</v>
      </c>
      <c r="J1923" s="8" t="str">
        <f aca="false">IF(H1923=I1923, "INTERNO", "EXTERNO")</f>
        <v>INTERNO</v>
      </c>
      <c r="K1923" s="9" t="str">
        <f aca="false">Def_Instancias_Equipamentos!$D$691</f>
        <v>SI-08C3:DI-BPMRFFE-2</v>
      </c>
      <c r="L1923" s="4" t="str">
        <f aca="false">Def_Instancias_Equipamentos!$D$1293</f>
        <v>SI-08C3:DI-FMCFastADC-2</v>
      </c>
      <c r="M1923" s="10" t="s">
        <v>175</v>
      </c>
      <c r="N1923" s="11" t="s">
        <v>176</v>
      </c>
      <c r="O1923" s="9" t="str">
        <f aca="false">Def_Sistemas_Conectores_Cabos!$B$7</f>
        <v>SMA 50-ohm</v>
      </c>
      <c r="P1923" s="4" t="str">
        <f aca="false">Def_Sistemas_Conectores_Cabos!$B$26</f>
        <v>MMCX 50-ohm</v>
      </c>
      <c r="Q1923" s="8" t="str">
        <f aca="false">K1923&amp;"/"&amp;M1923&amp;CHAR(10)&amp;L1923&amp;"/"&amp;N1923</f>
        <v>SI-08C3:DI-BPMRFFE-2/SW_IN
SI-08C3:DI-FMCFastADC-2/TRIG</v>
      </c>
      <c r="R1923" s="18" t="n">
        <v>2</v>
      </c>
      <c r="S1923" s="18" t="n">
        <v>2</v>
      </c>
      <c r="T1923" s="15" t="str">
        <f aca="false">Def_Sistemas_Conectores_Cabos!$C$9</f>
        <v>RG316</v>
      </c>
      <c r="U1923" s="11" t="s">
        <v>169</v>
      </c>
      <c r="V1923" s="13"/>
    </row>
    <row r="1924" customFormat="false" ht="15.75" hidden="true" customHeight="true" outlineLevel="0" collapsed="false">
      <c r="A1924" s="4" t="str">
        <f aca="false">Def_Sistemas_Conectores_Cabos!$A$22</f>
        <v>BPM de elétrons</v>
      </c>
      <c r="B1924" s="5" t="str">
        <f aca="false">Datas_Entregas!$A$3</f>
        <v>BTS/Anel</v>
      </c>
      <c r="C1924" s="6" t="n">
        <f aca="false" t="array" ref="C1924:C1924">INDEX(Datas_Entregas!$B$2:$B$100, MATCH(B1924, Datas_Entregas!$A$2:$A$100, 0), 1)</f>
        <v>43296</v>
      </c>
      <c r="D1924" s="5" t="str">
        <f aca="false">Def_Status_Montagem!$A$4</f>
        <v>Comprado / Esperando entrega</v>
      </c>
      <c r="E1924" s="4" t="str">
        <f aca="false">Def_Status_Montagem!$B$4</f>
        <v>Contratada (inclui etiqueta)</v>
      </c>
      <c r="F1924" s="7"/>
      <c r="G1924" s="8"/>
      <c r="H1924" s="7" t="str">
        <f aca="false" t="array" ref="H1924:H1924">INDEX(Def_Instancias_Equipamentos!$E$2:$E$4986, MATCH(K1924, Def_Instancias_Equipamentos!$D$2:$D$4986, 0), 1)</f>
        <v>IA-08RaBPM</v>
      </c>
      <c r="I1924" s="8" t="str">
        <f aca="false" t="array" ref="I1924:I1924">INDEX(Def_Instancias_Equipamentos!$E$2:$E$4986, MATCH(L1924, Def_Instancias_Equipamentos!$D$2:$D$4986, 0), 1)</f>
        <v>IA-08RaBPM</v>
      </c>
      <c r="J1924" s="8" t="str">
        <f aca="false">IF(H1924=I1924, "INTERNO", "EXTERNO")</f>
        <v>INTERNO</v>
      </c>
      <c r="K1924" s="9" t="str">
        <f aca="false">Def_Instancias_Equipamentos!$D$692</f>
        <v>SI-08C4:DI-BPMRFFE</v>
      </c>
      <c r="L1924" s="4" t="str">
        <f aca="false">Def_Instancias_Equipamentos!$D$1294</f>
        <v>SI-08C4:DI-FMCFastADC</v>
      </c>
      <c r="M1924" s="10" t="s">
        <v>168</v>
      </c>
      <c r="N1924" s="11" t="s">
        <v>143</v>
      </c>
      <c r="O1924" s="9" t="str">
        <f aca="false">Def_Sistemas_Conectores_Cabos!$B$7</f>
        <v>SMA 50-ohm</v>
      </c>
      <c r="P1924" s="4" t="str">
        <f aca="false">Def_Sistemas_Conectores_Cabos!$B$7</f>
        <v>SMA 50-ohm</v>
      </c>
      <c r="Q1924" s="8" t="str">
        <f aca="false">K1924&amp;"/"&amp;M1924&amp;CHAR(10)&amp;L1924&amp;"/"&amp;N1924</f>
        <v>SI-08C4:DI-BPMRFFE/TO_OUT
SI-08C4:DI-FMCFastADC/IN1</v>
      </c>
      <c r="R1924" s="18" t="n">
        <v>2</v>
      </c>
      <c r="S1924" s="18" t="n">
        <v>2</v>
      </c>
      <c r="T1924" s="15" t="str">
        <f aca="false">Def_Sistemas_Conectores_Cabos!$C$9</f>
        <v>RG316</v>
      </c>
      <c r="U1924" s="11" t="s">
        <v>169</v>
      </c>
      <c r="V1924" s="13"/>
    </row>
    <row r="1925" customFormat="false" ht="15.75" hidden="true" customHeight="true" outlineLevel="0" collapsed="false">
      <c r="A1925" s="4" t="str">
        <f aca="false">Def_Sistemas_Conectores_Cabos!$A$22</f>
        <v>BPM de elétrons</v>
      </c>
      <c r="B1925" s="5" t="str">
        <f aca="false">Datas_Entregas!$A$3</f>
        <v>BTS/Anel</v>
      </c>
      <c r="C1925" s="6" t="n">
        <f aca="false" t="array" ref="C1925:C1925">INDEX(Datas_Entregas!$B$2:$B$100, MATCH(B1925, Datas_Entregas!$A$2:$A$100, 0), 1)</f>
        <v>43296</v>
      </c>
      <c r="D1925" s="5" t="str">
        <f aca="false">Def_Status_Montagem!$A$4</f>
        <v>Comprado / Esperando entrega</v>
      </c>
      <c r="E1925" s="4" t="str">
        <f aca="false">Def_Status_Montagem!$B$4</f>
        <v>Contratada (inclui etiqueta)</v>
      </c>
      <c r="F1925" s="7"/>
      <c r="G1925" s="8"/>
      <c r="H1925" s="7" t="str">
        <f aca="false" t="array" ref="H1925:H1925">INDEX(Def_Instancias_Equipamentos!$E$2:$E$4986, MATCH(K1925, Def_Instancias_Equipamentos!$D$2:$D$4986, 0), 1)</f>
        <v>IA-08RaBPM</v>
      </c>
      <c r="I1925" s="8" t="str">
        <f aca="false" t="array" ref="I1925:I1925">INDEX(Def_Instancias_Equipamentos!$E$2:$E$4986, MATCH(L1925, Def_Instancias_Equipamentos!$D$2:$D$4986, 0), 1)</f>
        <v>IA-08RaBPM</v>
      </c>
      <c r="J1925" s="8" t="str">
        <f aca="false">IF(H1925=I1925, "INTERNO", "EXTERNO")</f>
        <v>INTERNO</v>
      </c>
      <c r="K1925" s="9" t="str">
        <f aca="false">Def_Instancias_Equipamentos!$D$692</f>
        <v>SI-08C4:DI-BPMRFFE</v>
      </c>
      <c r="L1925" s="4" t="str">
        <f aca="false">Def_Instancias_Equipamentos!$D$1294</f>
        <v>SI-08C4:DI-FMCFastADC</v>
      </c>
      <c r="M1925" s="10" t="s">
        <v>170</v>
      </c>
      <c r="N1925" s="11" t="s">
        <v>145</v>
      </c>
      <c r="O1925" s="9" t="str">
        <f aca="false">Def_Sistemas_Conectores_Cabos!$B$7</f>
        <v>SMA 50-ohm</v>
      </c>
      <c r="P1925" s="4" t="str">
        <f aca="false">Def_Sistemas_Conectores_Cabos!$B$7</f>
        <v>SMA 50-ohm</v>
      </c>
      <c r="Q1925" s="8" t="str">
        <f aca="false">K1925&amp;"/"&amp;M1925&amp;CHAR(10)&amp;L1925&amp;"/"&amp;N1925</f>
        <v>SI-08C4:DI-BPMRFFE/BI_OUT
SI-08C4:DI-FMCFastADC/IN2</v>
      </c>
      <c r="R1925" s="18" t="n">
        <v>2</v>
      </c>
      <c r="S1925" s="18" t="n">
        <v>2</v>
      </c>
      <c r="T1925" s="15" t="str">
        <f aca="false">Def_Sistemas_Conectores_Cabos!$C$9</f>
        <v>RG316</v>
      </c>
      <c r="U1925" s="11" t="s">
        <v>169</v>
      </c>
      <c r="V1925" s="13"/>
    </row>
    <row r="1926" customFormat="false" ht="15.75" hidden="true" customHeight="true" outlineLevel="0" collapsed="false">
      <c r="A1926" s="4" t="str">
        <f aca="false">Def_Sistemas_Conectores_Cabos!$A$22</f>
        <v>BPM de elétrons</v>
      </c>
      <c r="B1926" s="5" t="str">
        <f aca="false">Datas_Entregas!$A$3</f>
        <v>BTS/Anel</v>
      </c>
      <c r="C1926" s="6" t="n">
        <f aca="false" t="array" ref="C1926:C1926">INDEX(Datas_Entregas!$B$2:$B$100, MATCH(B1926, Datas_Entregas!$A$2:$A$100, 0), 1)</f>
        <v>43296</v>
      </c>
      <c r="D1926" s="5" t="str">
        <f aca="false">Def_Status_Montagem!$A$4</f>
        <v>Comprado / Esperando entrega</v>
      </c>
      <c r="E1926" s="4" t="str">
        <f aca="false">Def_Status_Montagem!$B$4</f>
        <v>Contratada (inclui etiqueta)</v>
      </c>
      <c r="F1926" s="7"/>
      <c r="G1926" s="8"/>
      <c r="H1926" s="7" t="str">
        <f aca="false" t="array" ref="H1926:H1926">INDEX(Def_Instancias_Equipamentos!$E$2:$E$4986, MATCH(K1926, Def_Instancias_Equipamentos!$D$2:$D$4986, 0), 1)</f>
        <v>IA-08RaBPM</v>
      </c>
      <c r="I1926" s="8" t="str">
        <f aca="false" t="array" ref="I1926:I1926">INDEX(Def_Instancias_Equipamentos!$E$2:$E$4986, MATCH(L1926, Def_Instancias_Equipamentos!$D$2:$D$4986, 0), 1)</f>
        <v>IA-08RaBPM</v>
      </c>
      <c r="J1926" s="8" t="str">
        <f aca="false">IF(H1926=I1926, "INTERNO", "EXTERNO")</f>
        <v>INTERNO</v>
      </c>
      <c r="K1926" s="9" t="str">
        <f aca="false">Def_Instancias_Equipamentos!$D$692</f>
        <v>SI-08C4:DI-BPMRFFE</v>
      </c>
      <c r="L1926" s="4" t="str">
        <f aca="false">Def_Instancias_Equipamentos!$D$1294</f>
        <v>SI-08C4:DI-FMCFastADC</v>
      </c>
      <c r="M1926" s="10" t="s">
        <v>171</v>
      </c>
      <c r="N1926" s="11" t="s">
        <v>172</v>
      </c>
      <c r="O1926" s="9" t="str">
        <f aca="false">Def_Sistemas_Conectores_Cabos!$B$7</f>
        <v>SMA 50-ohm</v>
      </c>
      <c r="P1926" s="4" t="str">
        <f aca="false">Def_Sistemas_Conectores_Cabos!$B$7</f>
        <v>SMA 50-ohm</v>
      </c>
      <c r="Q1926" s="8" t="str">
        <f aca="false">K1926&amp;"/"&amp;M1926&amp;CHAR(10)&amp;L1926&amp;"/"&amp;N1926</f>
        <v>SI-08C4:DI-BPMRFFE/TI_OUT
SI-08C4:DI-FMCFastADC/IN3</v>
      </c>
      <c r="R1926" s="18" t="n">
        <v>2</v>
      </c>
      <c r="S1926" s="18" t="n">
        <v>2</v>
      </c>
      <c r="T1926" s="15" t="str">
        <f aca="false">Def_Sistemas_Conectores_Cabos!$C$9</f>
        <v>RG316</v>
      </c>
      <c r="U1926" s="11" t="s">
        <v>169</v>
      </c>
      <c r="V1926" s="13"/>
    </row>
    <row r="1927" customFormat="false" ht="15.75" hidden="true" customHeight="true" outlineLevel="0" collapsed="false">
      <c r="A1927" s="4" t="str">
        <f aca="false">Def_Sistemas_Conectores_Cabos!$A$22</f>
        <v>BPM de elétrons</v>
      </c>
      <c r="B1927" s="5" t="str">
        <f aca="false">Datas_Entregas!$A$3</f>
        <v>BTS/Anel</v>
      </c>
      <c r="C1927" s="6" t="n">
        <f aca="false" t="array" ref="C1927:C1927">INDEX(Datas_Entregas!$B$2:$B$100, MATCH(B1927, Datas_Entregas!$A$2:$A$100, 0), 1)</f>
        <v>43296</v>
      </c>
      <c r="D1927" s="5" t="str">
        <f aca="false">Def_Status_Montagem!$A$4</f>
        <v>Comprado / Esperando entrega</v>
      </c>
      <c r="E1927" s="4" t="str">
        <f aca="false">Def_Status_Montagem!$B$4</f>
        <v>Contratada (inclui etiqueta)</v>
      </c>
      <c r="F1927" s="7"/>
      <c r="G1927" s="8"/>
      <c r="H1927" s="7" t="str">
        <f aca="false" t="array" ref="H1927:H1927">INDEX(Def_Instancias_Equipamentos!$E$2:$E$4986, MATCH(K1927, Def_Instancias_Equipamentos!$D$2:$D$4986, 0), 1)</f>
        <v>IA-08RaBPM</v>
      </c>
      <c r="I1927" s="8" t="str">
        <f aca="false" t="array" ref="I1927:I1927">INDEX(Def_Instancias_Equipamentos!$E$2:$E$4986, MATCH(L1927, Def_Instancias_Equipamentos!$D$2:$D$4986, 0), 1)</f>
        <v>IA-08RaBPM</v>
      </c>
      <c r="J1927" s="8" t="str">
        <f aca="false">IF(H1927=I1927, "INTERNO", "EXTERNO")</f>
        <v>INTERNO</v>
      </c>
      <c r="K1927" s="9" t="str">
        <f aca="false">Def_Instancias_Equipamentos!$D$692</f>
        <v>SI-08C4:DI-BPMRFFE</v>
      </c>
      <c r="L1927" s="4" t="str">
        <f aca="false">Def_Instancias_Equipamentos!$D$1294</f>
        <v>SI-08C4:DI-FMCFastADC</v>
      </c>
      <c r="M1927" s="10" t="s">
        <v>173</v>
      </c>
      <c r="N1927" s="11" t="s">
        <v>174</v>
      </c>
      <c r="O1927" s="9" t="str">
        <f aca="false">Def_Sistemas_Conectores_Cabos!$B$7</f>
        <v>SMA 50-ohm</v>
      </c>
      <c r="P1927" s="4" t="str">
        <f aca="false">Def_Sistemas_Conectores_Cabos!$B$7</f>
        <v>SMA 50-ohm</v>
      </c>
      <c r="Q1927" s="8" t="str">
        <f aca="false">K1927&amp;"/"&amp;M1927&amp;CHAR(10)&amp;L1927&amp;"/"&amp;N1927</f>
        <v>SI-08C4:DI-BPMRFFE/BO_OUT
SI-08C4:DI-FMCFastADC/IN4</v>
      </c>
      <c r="R1927" s="18" t="n">
        <v>2</v>
      </c>
      <c r="S1927" s="18" t="n">
        <v>2</v>
      </c>
      <c r="T1927" s="15" t="str">
        <f aca="false">Def_Sistemas_Conectores_Cabos!$C$9</f>
        <v>RG316</v>
      </c>
      <c r="U1927" s="11" t="s">
        <v>169</v>
      </c>
      <c r="V1927" s="13"/>
    </row>
    <row r="1928" customFormat="false" ht="15.75" hidden="true" customHeight="true" outlineLevel="0" collapsed="false">
      <c r="A1928" s="4" t="str">
        <f aca="false">Def_Sistemas_Conectores_Cabos!$A$22</f>
        <v>BPM de elétrons</v>
      </c>
      <c r="B1928" s="5" t="str">
        <f aca="false">Datas_Entregas!$A$3</f>
        <v>BTS/Anel</v>
      </c>
      <c r="C1928" s="6" t="n">
        <f aca="false" t="array" ref="C1928:C1928">INDEX(Datas_Entregas!$B$2:$B$100, MATCH(B1928, Datas_Entregas!$A$2:$A$100, 0), 1)</f>
        <v>43296</v>
      </c>
      <c r="D1928" s="5" t="str">
        <f aca="false">Def_Status_Montagem!$A$4</f>
        <v>Comprado / Esperando entrega</v>
      </c>
      <c r="E1928" s="4" t="str">
        <f aca="false">Def_Status_Montagem!$B$4</f>
        <v>Contratada (inclui etiqueta)</v>
      </c>
      <c r="F1928" s="7"/>
      <c r="G1928" s="8"/>
      <c r="H1928" s="7" t="str">
        <f aca="false" t="array" ref="H1928:H1928">INDEX(Def_Instancias_Equipamentos!$E$2:$E$4986, MATCH(K1928, Def_Instancias_Equipamentos!$D$2:$D$4986, 0), 1)</f>
        <v>IA-08RaBPM</v>
      </c>
      <c r="I1928" s="8" t="str">
        <f aca="false" t="array" ref="I1928:I1928">INDEX(Def_Instancias_Equipamentos!$E$2:$E$4986, MATCH(L1928, Def_Instancias_Equipamentos!$D$2:$D$4986, 0), 1)</f>
        <v>IA-08RaBPM</v>
      </c>
      <c r="J1928" s="8" t="str">
        <f aca="false">IF(H1928=I1928, "INTERNO", "EXTERNO")</f>
        <v>INTERNO</v>
      </c>
      <c r="K1928" s="9" t="str">
        <f aca="false">Def_Instancias_Equipamentos!$D$692</f>
        <v>SI-08C4:DI-BPMRFFE</v>
      </c>
      <c r="L1928" s="4" t="str">
        <f aca="false">Def_Instancias_Equipamentos!$D$1294</f>
        <v>SI-08C4:DI-FMCFastADC</v>
      </c>
      <c r="M1928" s="10" t="s">
        <v>175</v>
      </c>
      <c r="N1928" s="11" t="s">
        <v>176</v>
      </c>
      <c r="O1928" s="9" t="str">
        <f aca="false">Def_Sistemas_Conectores_Cabos!$B$7</f>
        <v>SMA 50-ohm</v>
      </c>
      <c r="P1928" s="4" t="str">
        <f aca="false">Def_Sistemas_Conectores_Cabos!$B$26</f>
        <v>MMCX 50-ohm</v>
      </c>
      <c r="Q1928" s="8" t="str">
        <f aca="false">K1928&amp;"/"&amp;M1928&amp;CHAR(10)&amp;L1928&amp;"/"&amp;N1928</f>
        <v>SI-08C4:DI-BPMRFFE/SW_IN
SI-08C4:DI-FMCFastADC/TRIG</v>
      </c>
      <c r="R1928" s="18" t="n">
        <v>2</v>
      </c>
      <c r="S1928" s="18" t="n">
        <v>2</v>
      </c>
      <c r="T1928" s="15" t="str">
        <f aca="false">Def_Sistemas_Conectores_Cabos!$C$9</f>
        <v>RG316</v>
      </c>
      <c r="U1928" s="11" t="s">
        <v>169</v>
      </c>
      <c r="V1928" s="13"/>
    </row>
    <row r="1929" customFormat="false" ht="15.75" hidden="true" customHeight="true" outlineLevel="0" collapsed="false">
      <c r="A1929" s="4" t="str">
        <f aca="false">Def_Sistemas_Conectores_Cabos!$A$22</f>
        <v>BPM de elétrons</v>
      </c>
      <c r="B1929" s="5" t="str">
        <f aca="false">Datas_Entregas!$A$3</f>
        <v>BTS/Anel</v>
      </c>
      <c r="C1929" s="6" t="n">
        <f aca="false" t="array" ref="C1929:C1929">INDEX(Datas_Entregas!$B$2:$B$100, MATCH(B1929, Datas_Entregas!$A$2:$A$100, 0), 1)</f>
        <v>43296</v>
      </c>
      <c r="D1929" s="5" t="str">
        <f aca="false">Def_Status_Montagem!$A$4</f>
        <v>Comprado / Esperando entrega</v>
      </c>
      <c r="E1929" s="4" t="str">
        <f aca="false">Def_Status_Montagem!$B$4</f>
        <v>Contratada (inclui etiqueta)</v>
      </c>
      <c r="F1929" s="7"/>
      <c r="G1929" s="8"/>
      <c r="H1929" s="7" t="str">
        <f aca="false" t="array" ref="H1929:H1929">INDEX(Def_Instancias_Equipamentos!$E$2:$E$4986, MATCH(K1929, Def_Instancias_Equipamentos!$D$2:$D$4986, 0), 1)</f>
        <v>IA-08RaBPM</v>
      </c>
      <c r="I1929" s="8" t="str">
        <f aca="false" t="array" ref="I1929:I1929">INDEX(Def_Instancias_Equipamentos!$E$2:$E$4986, MATCH(L1929, Def_Instancias_Equipamentos!$D$2:$D$4986, 0), 1)</f>
        <v>IA-08RaBPM</v>
      </c>
      <c r="J1929" s="8" t="str">
        <f aca="false">IF(H1929=I1929, "INTERNO", "EXTERNO")</f>
        <v>INTERNO</v>
      </c>
      <c r="K1929" s="9" t="str">
        <f aca="false">Def_Instancias_Equipamentos!$D$693</f>
        <v>SI-08M1:DI-BPMRFFE</v>
      </c>
      <c r="L1929" s="4" t="str">
        <f aca="false">Def_Instancias_Equipamentos!$D$1295</f>
        <v>SI-08M1:DI-FMCFastADC</v>
      </c>
      <c r="M1929" s="10" t="s">
        <v>168</v>
      </c>
      <c r="N1929" s="11" t="s">
        <v>143</v>
      </c>
      <c r="O1929" s="9" t="str">
        <f aca="false">Def_Sistemas_Conectores_Cabos!$B$7</f>
        <v>SMA 50-ohm</v>
      </c>
      <c r="P1929" s="4" t="str">
        <f aca="false">Def_Sistemas_Conectores_Cabos!$B$7</f>
        <v>SMA 50-ohm</v>
      </c>
      <c r="Q1929" s="8" t="str">
        <f aca="false">K1929&amp;"/"&amp;M1929&amp;CHAR(10)&amp;L1929&amp;"/"&amp;N1929</f>
        <v>SI-08M1:DI-BPMRFFE/TO_OUT
SI-08M1:DI-FMCFastADC/IN1</v>
      </c>
      <c r="R1929" s="18" t="n">
        <v>2</v>
      </c>
      <c r="S1929" s="18" t="n">
        <v>2</v>
      </c>
      <c r="T1929" s="15" t="str">
        <f aca="false">Def_Sistemas_Conectores_Cabos!$C$9</f>
        <v>RG316</v>
      </c>
      <c r="U1929" s="11" t="s">
        <v>169</v>
      </c>
      <c r="V1929" s="13"/>
    </row>
    <row r="1930" customFormat="false" ht="15.75" hidden="true" customHeight="true" outlineLevel="0" collapsed="false">
      <c r="A1930" s="4" t="str">
        <f aca="false">Def_Sistemas_Conectores_Cabos!$A$22</f>
        <v>BPM de elétrons</v>
      </c>
      <c r="B1930" s="5" t="str">
        <f aca="false">Datas_Entregas!$A$3</f>
        <v>BTS/Anel</v>
      </c>
      <c r="C1930" s="6" t="n">
        <f aca="false" t="array" ref="C1930:C1930">INDEX(Datas_Entregas!$B$2:$B$100, MATCH(B1930, Datas_Entregas!$A$2:$A$100, 0), 1)</f>
        <v>43296</v>
      </c>
      <c r="D1930" s="5" t="str">
        <f aca="false">Def_Status_Montagem!$A$4</f>
        <v>Comprado / Esperando entrega</v>
      </c>
      <c r="E1930" s="4" t="str">
        <f aca="false">Def_Status_Montagem!$B$4</f>
        <v>Contratada (inclui etiqueta)</v>
      </c>
      <c r="F1930" s="7"/>
      <c r="G1930" s="8"/>
      <c r="H1930" s="7" t="str">
        <f aca="false" t="array" ref="H1930:H1930">INDEX(Def_Instancias_Equipamentos!$E$2:$E$4986, MATCH(K1930, Def_Instancias_Equipamentos!$D$2:$D$4986, 0), 1)</f>
        <v>IA-08RaBPM</v>
      </c>
      <c r="I1930" s="8" t="str">
        <f aca="false" t="array" ref="I1930:I1930">INDEX(Def_Instancias_Equipamentos!$E$2:$E$4986, MATCH(L1930, Def_Instancias_Equipamentos!$D$2:$D$4986, 0), 1)</f>
        <v>IA-08RaBPM</v>
      </c>
      <c r="J1930" s="8" t="str">
        <f aca="false">IF(H1930=I1930, "INTERNO", "EXTERNO")</f>
        <v>INTERNO</v>
      </c>
      <c r="K1930" s="9" t="str">
        <f aca="false">Def_Instancias_Equipamentos!$D$693</f>
        <v>SI-08M1:DI-BPMRFFE</v>
      </c>
      <c r="L1930" s="4" t="str">
        <f aca="false">Def_Instancias_Equipamentos!$D$1295</f>
        <v>SI-08M1:DI-FMCFastADC</v>
      </c>
      <c r="M1930" s="10" t="s">
        <v>170</v>
      </c>
      <c r="N1930" s="11" t="s">
        <v>145</v>
      </c>
      <c r="O1930" s="9" t="str">
        <f aca="false">Def_Sistemas_Conectores_Cabos!$B$7</f>
        <v>SMA 50-ohm</v>
      </c>
      <c r="P1930" s="4" t="str">
        <f aca="false">Def_Sistemas_Conectores_Cabos!$B$7</f>
        <v>SMA 50-ohm</v>
      </c>
      <c r="Q1930" s="8" t="str">
        <f aca="false">K1930&amp;"/"&amp;M1930&amp;CHAR(10)&amp;L1930&amp;"/"&amp;N1930</f>
        <v>SI-08M1:DI-BPMRFFE/BI_OUT
SI-08M1:DI-FMCFastADC/IN2</v>
      </c>
      <c r="R1930" s="18" t="n">
        <v>2</v>
      </c>
      <c r="S1930" s="18" t="n">
        <v>2</v>
      </c>
      <c r="T1930" s="15" t="str">
        <f aca="false">Def_Sistemas_Conectores_Cabos!$C$9</f>
        <v>RG316</v>
      </c>
      <c r="U1930" s="11" t="s">
        <v>169</v>
      </c>
      <c r="V1930" s="13"/>
    </row>
    <row r="1931" customFormat="false" ht="15.75" hidden="true" customHeight="true" outlineLevel="0" collapsed="false">
      <c r="A1931" s="4" t="str">
        <f aca="false">Def_Sistemas_Conectores_Cabos!$A$22</f>
        <v>BPM de elétrons</v>
      </c>
      <c r="B1931" s="5" t="str">
        <f aca="false">Datas_Entregas!$A$3</f>
        <v>BTS/Anel</v>
      </c>
      <c r="C1931" s="6" t="n">
        <f aca="false" t="array" ref="C1931:C1931">INDEX(Datas_Entregas!$B$2:$B$100, MATCH(B1931, Datas_Entregas!$A$2:$A$100, 0), 1)</f>
        <v>43296</v>
      </c>
      <c r="D1931" s="5" t="str">
        <f aca="false">Def_Status_Montagem!$A$4</f>
        <v>Comprado / Esperando entrega</v>
      </c>
      <c r="E1931" s="4" t="str">
        <f aca="false">Def_Status_Montagem!$B$4</f>
        <v>Contratada (inclui etiqueta)</v>
      </c>
      <c r="F1931" s="7"/>
      <c r="G1931" s="8"/>
      <c r="H1931" s="7" t="str">
        <f aca="false" t="array" ref="H1931:H1931">INDEX(Def_Instancias_Equipamentos!$E$2:$E$4986, MATCH(K1931, Def_Instancias_Equipamentos!$D$2:$D$4986, 0), 1)</f>
        <v>IA-08RaBPM</v>
      </c>
      <c r="I1931" s="8" t="str">
        <f aca="false" t="array" ref="I1931:I1931">INDEX(Def_Instancias_Equipamentos!$E$2:$E$4986, MATCH(L1931, Def_Instancias_Equipamentos!$D$2:$D$4986, 0), 1)</f>
        <v>IA-08RaBPM</v>
      </c>
      <c r="J1931" s="8" t="str">
        <f aca="false">IF(H1931=I1931, "INTERNO", "EXTERNO")</f>
        <v>INTERNO</v>
      </c>
      <c r="K1931" s="9" t="str">
        <f aca="false">Def_Instancias_Equipamentos!$D$693</f>
        <v>SI-08M1:DI-BPMRFFE</v>
      </c>
      <c r="L1931" s="4" t="str">
        <f aca="false">Def_Instancias_Equipamentos!$D$1295</f>
        <v>SI-08M1:DI-FMCFastADC</v>
      </c>
      <c r="M1931" s="10" t="s">
        <v>171</v>
      </c>
      <c r="N1931" s="11" t="s">
        <v>172</v>
      </c>
      <c r="O1931" s="9" t="str">
        <f aca="false">Def_Sistemas_Conectores_Cabos!$B$7</f>
        <v>SMA 50-ohm</v>
      </c>
      <c r="P1931" s="4" t="str">
        <f aca="false">Def_Sistemas_Conectores_Cabos!$B$7</f>
        <v>SMA 50-ohm</v>
      </c>
      <c r="Q1931" s="8" t="str">
        <f aca="false">K1931&amp;"/"&amp;M1931&amp;CHAR(10)&amp;L1931&amp;"/"&amp;N1931</f>
        <v>SI-08M1:DI-BPMRFFE/TI_OUT
SI-08M1:DI-FMCFastADC/IN3</v>
      </c>
      <c r="R1931" s="18" t="n">
        <v>2</v>
      </c>
      <c r="S1931" s="18" t="n">
        <v>2</v>
      </c>
      <c r="T1931" s="15" t="str">
        <f aca="false">Def_Sistemas_Conectores_Cabos!$C$9</f>
        <v>RG316</v>
      </c>
      <c r="U1931" s="11" t="s">
        <v>169</v>
      </c>
      <c r="V1931" s="13"/>
    </row>
    <row r="1932" customFormat="false" ht="15.75" hidden="true" customHeight="true" outlineLevel="0" collapsed="false">
      <c r="A1932" s="4" t="str">
        <f aca="false">Def_Sistemas_Conectores_Cabos!$A$22</f>
        <v>BPM de elétrons</v>
      </c>
      <c r="B1932" s="5" t="str">
        <f aca="false">Datas_Entregas!$A$3</f>
        <v>BTS/Anel</v>
      </c>
      <c r="C1932" s="6" t="n">
        <f aca="false" t="array" ref="C1932:C1932">INDEX(Datas_Entregas!$B$2:$B$100, MATCH(B1932, Datas_Entregas!$A$2:$A$100, 0), 1)</f>
        <v>43296</v>
      </c>
      <c r="D1932" s="5" t="str">
        <f aca="false">Def_Status_Montagem!$A$4</f>
        <v>Comprado / Esperando entrega</v>
      </c>
      <c r="E1932" s="4" t="str">
        <f aca="false">Def_Status_Montagem!$B$4</f>
        <v>Contratada (inclui etiqueta)</v>
      </c>
      <c r="F1932" s="7"/>
      <c r="G1932" s="8"/>
      <c r="H1932" s="7" t="str">
        <f aca="false" t="array" ref="H1932:H1932">INDEX(Def_Instancias_Equipamentos!$E$2:$E$4986, MATCH(K1932, Def_Instancias_Equipamentos!$D$2:$D$4986, 0), 1)</f>
        <v>IA-08RaBPM</v>
      </c>
      <c r="I1932" s="8" t="str">
        <f aca="false" t="array" ref="I1932:I1932">INDEX(Def_Instancias_Equipamentos!$E$2:$E$4986, MATCH(L1932, Def_Instancias_Equipamentos!$D$2:$D$4986, 0), 1)</f>
        <v>IA-08RaBPM</v>
      </c>
      <c r="J1932" s="8" t="str">
        <f aca="false">IF(H1932=I1932, "INTERNO", "EXTERNO")</f>
        <v>INTERNO</v>
      </c>
      <c r="K1932" s="9" t="str">
        <f aca="false">Def_Instancias_Equipamentos!$D$693</f>
        <v>SI-08M1:DI-BPMRFFE</v>
      </c>
      <c r="L1932" s="4" t="str">
        <f aca="false">Def_Instancias_Equipamentos!$D$1295</f>
        <v>SI-08M1:DI-FMCFastADC</v>
      </c>
      <c r="M1932" s="10" t="s">
        <v>173</v>
      </c>
      <c r="N1932" s="11" t="s">
        <v>174</v>
      </c>
      <c r="O1932" s="9" t="str">
        <f aca="false">Def_Sistemas_Conectores_Cabos!$B$7</f>
        <v>SMA 50-ohm</v>
      </c>
      <c r="P1932" s="4" t="str">
        <f aca="false">Def_Sistemas_Conectores_Cabos!$B$7</f>
        <v>SMA 50-ohm</v>
      </c>
      <c r="Q1932" s="8" t="str">
        <f aca="false">K1932&amp;"/"&amp;M1932&amp;CHAR(10)&amp;L1932&amp;"/"&amp;N1932</f>
        <v>SI-08M1:DI-BPMRFFE/BO_OUT
SI-08M1:DI-FMCFastADC/IN4</v>
      </c>
      <c r="R1932" s="18" t="n">
        <v>2</v>
      </c>
      <c r="S1932" s="18" t="n">
        <v>2</v>
      </c>
      <c r="T1932" s="15" t="str">
        <f aca="false">Def_Sistemas_Conectores_Cabos!$C$9</f>
        <v>RG316</v>
      </c>
      <c r="U1932" s="11" t="s">
        <v>169</v>
      </c>
      <c r="V1932" s="13"/>
    </row>
    <row r="1933" customFormat="false" ht="15.75" hidden="true" customHeight="true" outlineLevel="0" collapsed="false">
      <c r="A1933" s="4" t="str">
        <f aca="false">Def_Sistemas_Conectores_Cabos!$A$22</f>
        <v>BPM de elétrons</v>
      </c>
      <c r="B1933" s="5" t="str">
        <f aca="false">Datas_Entregas!$A$3</f>
        <v>BTS/Anel</v>
      </c>
      <c r="C1933" s="6" t="n">
        <f aca="false" t="array" ref="C1933:C1933">INDEX(Datas_Entregas!$B$2:$B$100, MATCH(B1933, Datas_Entregas!$A$2:$A$100, 0), 1)</f>
        <v>43296</v>
      </c>
      <c r="D1933" s="5" t="str">
        <f aca="false">Def_Status_Montagem!$A$4</f>
        <v>Comprado / Esperando entrega</v>
      </c>
      <c r="E1933" s="4" t="str">
        <f aca="false">Def_Status_Montagem!$B$4</f>
        <v>Contratada (inclui etiqueta)</v>
      </c>
      <c r="F1933" s="7"/>
      <c r="G1933" s="8"/>
      <c r="H1933" s="7" t="str">
        <f aca="false" t="array" ref="H1933:H1933">INDEX(Def_Instancias_Equipamentos!$E$2:$E$4986, MATCH(K1933, Def_Instancias_Equipamentos!$D$2:$D$4986, 0), 1)</f>
        <v>IA-08RaBPM</v>
      </c>
      <c r="I1933" s="8" t="str">
        <f aca="false" t="array" ref="I1933:I1933">INDEX(Def_Instancias_Equipamentos!$E$2:$E$4986, MATCH(L1933, Def_Instancias_Equipamentos!$D$2:$D$4986, 0), 1)</f>
        <v>IA-08RaBPM</v>
      </c>
      <c r="J1933" s="8" t="str">
        <f aca="false">IF(H1933=I1933, "INTERNO", "EXTERNO")</f>
        <v>INTERNO</v>
      </c>
      <c r="K1933" s="9" t="str">
        <f aca="false">Def_Instancias_Equipamentos!$D$693</f>
        <v>SI-08M1:DI-BPMRFFE</v>
      </c>
      <c r="L1933" s="4" t="str">
        <f aca="false">Def_Instancias_Equipamentos!$D$1295</f>
        <v>SI-08M1:DI-FMCFastADC</v>
      </c>
      <c r="M1933" s="10" t="s">
        <v>175</v>
      </c>
      <c r="N1933" s="11" t="s">
        <v>176</v>
      </c>
      <c r="O1933" s="9" t="str">
        <f aca="false">Def_Sistemas_Conectores_Cabos!$B$7</f>
        <v>SMA 50-ohm</v>
      </c>
      <c r="P1933" s="4" t="str">
        <f aca="false">Def_Sistemas_Conectores_Cabos!$B$26</f>
        <v>MMCX 50-ohm</v>
      </c>
      <c r="Q1933" s="8" t="str">
        <f aca="false">K1933&amp;"/"&amp;M1933&amp;CHAR(10)&amp;L1933&amp;"/"&amp;N1933</f>
        <v>SI-08M1:DI-BPMRFFE/SW_IN
SI-08M1:DI-FMCFastADC/TRIG</v>
      </c>
      <c r="R1933" s="18" t="n">
        <v>2</v>
      </c>
      <c r="S1933" s="18" t="n">
        <v>2</v>
      </c>
      <c r="T1933" s="15" t="str">
        <f aca="false">Def_Sistemas_Conectores_Cabos!$C$9</f>
        <v>RG316</v>
      </c>
      <c r="U1933" s="11" t="s">
        <v>169</v>
      </c>
      <c r="V1933" s="13"/>
    </row>
    <row r="1934" customFormat="false" ht="15.75" hidden="true" customHeight="true" outlineLevel="0" collapsed="false">
      <c r="A1934" s="4" t="str">
        <f aca="false">Def_Sistemas_Conectores_Cabos!$A$22</f>
        <v>BPM de elétrons</v>
      </c>
      <c r="B1934" s="5" t="str">
        <f aca="false">Datas_Entregas!$A$3</f>
        <v>BTS/Anel</v>
      </c>
      <c r="C1934" s="6" t="n">
        <f aca="false" t="array" ref="C1934:C1934">INDEX(Datas_Entregas!$B$2:$B$100, MATCH(B1934, Datas_Entregas!$A$2:$A$100, 0), 1)</f>
        <v>43296</v>
      </c>
      <c r="D1934" s="5" t="str">
        <f aca="false">Def_Status_Montagem!$A$4</f>
        <v>Comprado / Esperando entrega</v>
      </c>
      <c r="E1934" s="4" t="str">
        <f aca="false">Def_Status_Montagem!$B$4</f>
        <v>Contratada (inclui etiqueta)</v>
      </c>
      <c r="F1934" s="7"/>
      <c r="G1934" s="8"/>
      <c r="H1934" s="7" t="str">
        <f aca="false" t="array" ref="H1934:H1934">INDEX(Def_Instancias_Equipamentos!$E$2:$E$4986, MATCH(K1934, Def_Instancias_Equipamentos!$D$2:$D$4986, 0), 1)</f>
        <v>IA-08RaBPM</v>
      </c>
      <c r="I1934" s="8" t="str">
        <f aca="false" t="array" ref="I1934:I1934">INDEX(Def_Instancias_Equipamentos!$E$2:$E$4986, MATCH(L1934, Def_Instancias_Equipamentos!$D$2:$D$4986, 0), 1)</f>
        <v>IA-08RaBPM</v>
      </c>
      <c r="J1934" s="8" t="str">
        <f aca="false">IF(H1934=I1934, "INTERNO", "EXTERNO")</f>
        <v>INTERNO</v>
      </c>
      <c r="K1934" s="9" t="str">
        <f aca="false">Def_Instancias_Equipamentos!$D$694</f>
        <v>SI-08M2:DI-BPMRFFE</v>
      </c>
      <c r="L1934" s="4" t="str">
        <f aca="false">Def_Instancias_Equipamentos!$D$1296</f>
        <v>SI-08M2:DI-FMCFastADC</v>
      </c>
      <c r="M1934" s="10" t="s">
        <v>168</v>
      </c>
      <c r="N1934" s="11" t="s">
        <v>143</v>
      </c>
      <c r="O1934" s="9" t="str">
        <f aca="false">Def_Sistemas_Conectores_Cabos!$B$7</f>
        <v>SMA 50-ohm</v>
      </c>
      <c r="P1934" s="4" t="str">
        <f aca="false">Def_Sistemas_Conectores_Cabos!$B$7</f>
        <v>SMA 50-ohm</v>
      </c>
      <c r="Q1934" s="8" t="str">
        <f aca="false">K1934&amp;"/"&amp;M1934&amp;CHAR(10)&amp;L1934&amp;"/"&amp;N1934</f>
        <v>SI-08M2:DI-BPMRFFE/TO_OUT
SI-08M2:DI-FMCFastADC/IN1</v>
      </c>
      <c r="R1934" s="18" t="n">
        <v>2</v>
      </c>
      <c r="S1934" s="18" t="n">
        <v>2</v>
      </c>
      <c r="T1934" s="15" t="str">
        <f aca="false">Def_Sistemas_Conectores_Cabos!$C$9</f>
        <v>RG316</v>
      </c>
      <c r="U1934" s="11" t="s">
        <v>169</v>
      </c>
      <c r="V1934" s="13"/>
    </row>
    <row r="1935" customFormat="false" ht="15.75" hidden="true" customHeight="true" outlineLevel="0" collapsed="false">
      <c r="A1935" s="4" t="str">
        <f aca="false">Def_Sistemas_Conectores_Cabos!$A$22</f>
        <v>BPM de elétrons</v>
      </c>
      <c r="B1935" s="5" t="str">
        <f aca="false">Datas_Entregas!$A$3</f>
        <v>BTS/Anel</v>
      </c>
      <c r="C1935" s="6" t="n">
        <f aca="false" t="array" ref="C1935:C1935">INDEX(Datas_Entregas!$B$2:$B$100, MATCH(B1935, Datas_Entregas!$A$2:$A$100, 0), 1)</f>
        <v>43296</v>
      </c>
      <c r="D1935" s="5" t="str">
        <f aca="false">Def_Status_Montagem!$A$4</f>
        <v>Comprado / Esperando entrega</v>
      </c>
      <c r="E1935" s="4" t="str">
        <f aca="false">Def_Status_Montagem!$B$4</f>
        <v>Contratada (inclui etiqueta)</v>
      </c>
      <c r="F1935" s="7"/>
      <c r="G1935" s="8"/>
      <c r="H1935" s="7" t="str">
        <f aca="false" t="array" ref="H1935:H1935">INDEX(Def_Instancias_Equipamentos!$E$2:$E$4986, MATCH(K1935, Def_Instancias_Equipamentos!$D$2:$D$4986, 0), 1)</f>
        <v>IA-08RaBPM</v>
      </c>
      <c r="I1935" s="8" t="str">
        <f aca="false" t="array" ref="I1935:I1935">INDEX(Def_Instancias_Equipamentos!$E$2:$E$4986, MATCH(L1935, Def_Instancias_Equipamentos!$D$2:$D$4986, 0), 1)</f>
        <v>IA-08RaBPM</v>
      </c>
      <c r="J1935" s="8" t="str">
        <f aca="false">IF(H1935=I1935, "INTERNO", "EXTERNO")</f>
        <v>INTERNO</v>
      </c>
      <c r="K1935" s="9" t="str">
        <f aca="false">Def_Instancias_Equipamentos!$D$694</f>
        <v>SI-08M2:DI-BPMRFFE</v>
      </c>
      <c r="L1935" s="4" t="str">
        <f aca="false">Def_Instancias_Equipamentos!$D$1296</f>
        <v>SI-08M2:DI-FMCFastADC</v>
      </c>
      <c r="M1935" s="10" t="s">
        <v>170</v>
      </c>
      <c r="N1935" s="11" t="s">
        <v>145</v>
      </c>
      <c r="O1935" s="9" t="str">
        <f aca="false">Def_Sistemas_Conectores_Cabos!$B$7</f>
        <v>SMA 50-ohm</v>
      </c>
      <c r="P1935" s="4" t="str">
        <f aca="false">Def_Sistemas_Conectores_Cabos!$B$7</f>
        <v>SMA 50-ohm</v>
      </c>
      <c r="Q1935" s="8" t="str">
        <f aca="false">K1935&amp;"/"&amp;M1935&amp;CHAR(10)&amp;L1935&amp;"/"&amp;N1935</f>
        <v>SI-08M2:DI-BPMRFFE/BI_OUT
SI-08M2:DI-FMCFastADC/IN2</v>
      </c>
      <c r="R1935" s="18" t="n">
        <v>2</v>
      </c>
      <c r="S1935" s="18" t="n">
        <v>2</v>
      </c>
      <c r="T1935" s="15" t="str">
        <f aca="false">Def_Sistemas_Conectores_Cabos!$C$9</f>
        <v>RG316</v>
      </c>
      <c r="U1935" s="11" t="s">
        <v>169</v>
      </c>
      <c r="V1935" s="13"/>
    </row>
    <row r="1936" customFormat="false" ht="15.75" hidden="true" customHeight="true" outlineLevel="0" collapsed="false">
      <c r="A1936" s="4" t="str">
        <f aca="false">Def_Sistemas_Conectores_Cabos!$A$22</f>
        <v>BPM de elétrons</v>
      </c>
      <c r="B1936" s="5" t="str">
        <f aca="false">Datas_Entregas!$A$3</f>
        <v>BTS/Anel</v>
      </c>
      <c r="C1936" s="6" t="n">
        <f aca="false" t="array" ref="C1936:C1936">INDEX(Datas_Entregas!$B$2:$B$100, MATCH(B1936, Datas_Entregas!$A$2:$A$100, 0), 1)</f>
        <v>43296</v>
      </c>
      <c r="D1936" s="5" t="str">
        <f aca="false">Def_Status_Montagem!$A$4</f>
        <v>Comprado / Esperando entrega</v>
      </c>
      <c r="E1936" s="4" t="str">
        <f aca="false">Def_Status_Montagem!$B$4</f>
        <v>Contratada (inclui etiqueta)</v>
      </c>
      <c r="F1936" s="7"/>
      <c r="G1936" s="8"/>
      <c r="H1936" s="7" t="str">
        <f aca="false" t="array" ref="H1936:H1936">INDEX(Def_Instancias_Equipamentos!$E$2:$E$4986, MATCH(K1936, Def_Instancias_Equipamentos!$D$2:$D$4986, 0), 1)</f>
        <v>IA-08RaBPM</v>
      </c>
      <c r="I1936" s="8" t="str">
        <f aca="false" t="array" ref="I1936:I1936">INDEX(Def_Instancias_Equipamentos!$E$2:$E$4986, MATCH(L1936, Def_Instancias_Equipamentos!$D$2:$D$4986, 0), 1)</f>
        <v>IA-08RaBPM</v>
      </c>
      <c r="J1936" s="8" t="str">
        <f aca="false">IF(H1936=I1936, "INTERNO", "EXTERNO")</f>
        <v>INTERNO</v>
      </c>
      <c r="K1936" s="9" t="str">
        <f aca="false">Def_Instancias_Equipamentos!$D$694</f>
        <v>SI-08M2:DI-BPMRFFE</v>
      </c>
      <c r="L1936" s="4" t="str">
        <f aca="false">Def_Instancias_Equipamentos!$D$1296</f>
        <v>SI-08M2:DI-FMCFastADC</v>
      </c>
      <c r="M1936" s="10" t="s">
        <v>171</v>
      </c>
      <c r="N1936" s="11" t="s">
        <v>172</v>
      </c>
      <c r="O1936" s="9" t="str">
        <f aca="false">Def_Sistemas_Conectores_Cabos!$B$7</f>
        <v>SMA 50-ohm</v>
      </c>
      <c r="P1936" s="4" t="str">
        <f aca="false">Def_Sistemas_Conectores_Cabos!$B$7</f>
        <v>SMA 50-ohm</v>
      </c>
      <c r="Q1936" s="8" t="str">
        <f aca="false">K1936&amp;"/"&amp;M1936&amp;CHAR(10)&amp;L1936&amp;"/"&amp;N1936</f>
        <v>SI-08M2:DI-BPMRFFE/TI_OUT
SI-08M2:DI-FMCFastADC/IN3</v>
      </c>
      <c r="R1936" s="18" t="n">
        <v>2</v>
      </c>
      <c r="S1936" s="18" t="n">
        <v>2</v>
      </c>
      <c r="T1936" s="15" t="str">
        <f aca="false">Def_Sistemas_Conectores_Cabos!$C$9</f>
        <v>RG316</v>
      </c>
      <c r="U1936" s="11" t="s">
        <v>169</v>
      </c>
      <c r="V1936" s="13"/>
    </row>
    <row r="1937" customFormat="false" ht="15.75" hidden="true" customHeight="true" outlineLevel="0" collapsed="false">
      <c r="A1937" s="4" t="str">
        <f aca="false">Def_Sistemas_Conectores_Cabos!$A$22</f>
        <v>BPM de elétrons</v>
      </c>
      <c r="B1937" s="5" t="str">
        <f aca="false">Datas_Entregas!$A$3</f>
        <v>BTS/Anel</v>
      </c>
      <c r="C1937" s="6" t="n">
        <f aca="false" t="array" ref="C1937:C1937">INDEX(Datas_Entregas!$B$2:$B$100, MATCH(B1937, Datas_Entregas!$A$2:$A$100, 0), 1)</f>
        <v>43296</v>
      </c>
      <c r="D1937" s="5" t="str">
        <f aca="false">Def_Status_Montagem!$A$4</f>
        <v>Comprado / Esperando entrega</v>
      </c>
      <c r="E1937" s="4" t="str">
        <f aca="false">Def_Status_Montagem!$B$4</f>
        <v>Contratada (inclui etiqueta)</v>
      </c>
      <c r="F1937" s="7"/>
      <c r="G1937" s="8"/>
      <c r="H1937" s="7" t="str">
        <f aca="false" t="array" ref="H1937:H1937">INDEX(Def_Instancias_Equipamentos!$E$2:$E$4986, MATCH(K1937, Def_Instancias_Equipamentos!$D$2:$D$4986, 0), 1)</f>
        <v>IA-08RaBPM</v>
      </c>
      <c r="I1937" s="8" t="str">
        <f aca="false" t="array" ref="I1937:I1937">INDEX(Def_Instancias_Equipamentos!$E$2:$E$4986, MATCH(L1937, Def_Instancias_Equipamentos!$D$2:$D$4986, 0), 1)</f>
        <v>IA-08RaBPM</v>
      </c>
      <c r="J1937" s="8" t="str">
        <f aca="false">IF(H1937=I1937, "INTERNO", "EXTERNO")</f>
        <v>INTERNO</v>
      </c>
      <c r="K1937" s="9" t="str">
        <f aca="false">Def_Instancias_Equipamentos!$D$694</f>
        <v>SI-08M2:DI-BPMRFFE</v>
      </c>
      <c r="L1937" s="4" t="str">
        <f aca="false">Def_Instancias_Equipamentos!$D$1296</f>
        <v>SI-08M2:DI-FMCFastADC</v>
      </c>
      <c r="M1937" s="10" t="s">
        <v>173</v>
      </c>
      <c r="N1937" s="11" t="s">
        <v>174</v>
      </c>
      <c r="O1937" s="9" t="str">
        <f aca="false">Def_Sistemas_Conectores_Cabos!$B$7</f>
        <v>SMA 50-ohm</v>
      </c>
      <c r="P1937" s="4" t="str">
        <f aca="false">Def_Sistemas_Conectores_Cabos!$B$7</f>
        <v>SMA 50-ohm</v>
      </c>
      <c r="Q1937" s="8" t="str">
        <f aca="false">K1937&amp;"/"&amp;M1937&amp;CHAR(10)&amp;L1937&amp;"/"&amp;N1937</f>
        <v>SI-08M2:DI-BPMRFFE/BO_OUT
SI-08M2:DI-FMCFastADC/IN4</v>
      </c>
      <c r="R1937" s="18" t="n">
        <v>2</v>
      </c>
      <c r="S1937" s="18" t="n">
        <v>2</v>
      </c>
      <c r="T1937" s="15" t="str">
        <f aca="false">Def_Sistemas_Conectores_Cabos!$C$9</f>
        <v>RG316</v>
      </c>
      <c r="U1937" s="11" t="s">
        <v>169</v>
      </c>
      <c r="V1937" s="13"/>
    </row>
    <row r="1938" customFormat="false" ht="15.75" hidden="true" customHeight="true" outlineLevel="0" collapsed="false">
      <c r="A1938" s="4" t="str">
        <f aca="false">Def_Sistemas_Conectores_Cabos!$A$22</f>
        <v>BPM de elétrons</v>
      </c>
      <c r="B1938" s="5" t="str">
        <f aca="false">Datas_Entregas!$A$3</f>
        <v>BTS/Anel</v>
      </c>
      <c r="C1938" s="6" t="n">
        <f aca="false" t="array" ref="C1938:C1938">INDEX(Datas_Entregas!$B$2:$B$100, MATCH(B1938, Datas_Entregas!$A$2:$A$100, 0), 1)</f>
        <v>43296</v>
      </c>
      <c r="D1938" s="5" t="str">
        <f aca="false">Def_Status_Montagem!$A$4</f>
        <v>Comprado / Esperando entrega</v>
      </c>
      <c r="E1938" s="4" t="str">
        <f aca="false">Def_Status_Montagem!$B$4</f>
        <v>Contratada (inclui etiqueta)</v>
      </c>
      <c r="F1938" s="7"/>
      <c r="G1938" s="8"/>
      <c r="H1938" s="7" t="str">
        <f aca="false" t="array" ref="H1938:H1938">INDEX(Def_Instancias_Equipamentos!$E$2:$E$4986, MATCH(K1938, Def_Instancias_Equipamentos!$D$2:$D$4986, 0), 1)</f>
        <v>IA-08RaBPM</v>
      </c>
      <c r="I1938" s="8" t="str">
        <f aca="false" t="array" ref="I1938:I1938">INDEX(Def_Instancias_Equipamentos!$E$2:$E$4986, MATCH(L1938, Def_Instancias_Equipamentos!$D$2:$D$4986, 0), 1)</f>
        <v>IA-08RaBPM</v>
      </c>
      <c r="J1938" s="8" t="str">
        <f aca="false">IF(H1938=I1938, "INTERNO", "EXTERNO")</f>
        <v>INTERNO</v>
      </c>
      <c r="K1938" s="9" t="str">
        <f aca="false">Def_Instancias_Equipamentos!$D$694</f>
        <v>SI-08M2:DI-BPMRFFE</v>
      </c>
      <c r="L1938" s="4" t="str">
        <f aca="false">Def_Instancias_Equipamentos!$D$1296</f>
        <v>SI-08M2:DI-FMCFastADC</v>
      </c>
      <c r="M1938" s="10" t="s">
        <v>175</v>
      </c>
      <c r="N1938" s="11" t="s">
        <v>176</v>
      </c>
      <c r="O1938" s="9" t="str">
        <f aca="false">Def_Sistemas_Conectores_Cabos!$B$7</f>
        <v>SMA 50-ohm</v>
      </c>
      <c r="P1938" s="4" t="str">
        <f aca="false">Def_Sistemas_Conectores_Cabos!$B$26</f>
        <v>MMCX 50-ohm</v>
      </c>
      <c r="Q1938" s="8" t="str">
        <f aca="false">K1938&amp;"/"&amp;M1938&amp;CHAR(10)&amp;L1938&amp;"/"&amp;N1938</f>
        <v>SI-08M2:DI-BPMRFFE/SW_IN
SI-08M2:DI-FMCFastADC/TRIG</v>
      </c>
      <c r="R1938" s="18" t="n">
        <v>2</v>
      </c>
      <c r="S1938" s="18" t="n">
        <v>2</v>
      </c>
      <c r="T1938" s="15" t="str">
        <f aca="false">Def_Sistemas_Conectores_Cabos!$C$9</f>
        <v>RG316</v>
      </c>
      <c r="U1938" s="11" t="s">
        <v>169</v>
      </c>
      <c r="V1938" s="13"/>
    </row>
    <row r="1939" customFormat="false" ht="15.75" hidden="true" customHeight="true" outlineLevel="0" collapsed="false">
      <c r="A1939" s="4" t="str">
        <f aca="false">Def_Sistemas_Conectores_Cabos!$A$22</f>
        <v>BPM de elétrons</v>
      </c>
      <c r="B1939" s="5" t="str">
        <f aca="false">Datas_Entregas!$A$3</f>
        <v>BTS/Anel</v>
      </c>
      <c r="C1939" s="6" t="n">
        <f aca="false" t="array" ref="C1939:C1939">INDEX(Datas_Entregas!$B$2:$B$100, MATCH(B1939, Datas_Entregas!$A$2:$A$100, 0), 1)</f>
        <v>43296</v>
      </c>
      <c r="D1939" s="5" t="str">
        <f aca="false">Def_Status_Montagem!$A$4</f>
        <v>Comprado / Esperando entrega</v>
      </c>
      <c r="E1939" s="4" t="str">
        <f aca="false">Def_Status_Montagem!$B$4</f>
        <v>Contratada (inclui etiqueta)</v>
      </c>
      <c r="F1939" s="7"/>
      <c r="G1939" s="8"/>
      <c r="H1939" s="7" t="str">
        <f aca="false" t="array" ref="H1939:H1939">INDEX(Def_Instancias_Equipamentos!$E$2:$E$4986, MATCH(K1939, Def_Instancias_Equipamentos!$D$2:$D$4986, 0), 1)</f>
        <v>IA-08RaBPM</v>
      </c>
      <c r="I1939" s="8" t="str">
        <f aca="false" t="array" ref="I1939:I1939">INDEX(Def_Instancias_Equipamentos!$E$2:$E$4986, MATCH(L1939, Def_Instancias_Equipamentos!$D$2:$D$4986, 0), 1)</f>
        <v>IA-08RaBPM</v>
      </c>
      <c r="J1939" s="8" t="str">
        <f aca="false">IF(H1939=I1939, "INTERNO", "EXTERNO")</f>
        <v>INTERNO</v>
      </c>
      <c r="K1939" s="9" t="str">
        <f aca="false">Def_Instancias_Equipamentos!$D$805</f>
        <v>SI-08SB:DI-BPMRFFE-1</v>
      </c>
      <c r="L1939" s="4" t="str">
        <f aca="false">Def_Instancias_Equipamentos!$D$1407</f>
        <v>SI-08SB:DI-FMCFastADC-1</v>
      </c>
      <c r="M1939" s="10" t="s">
        <v>168</v>
      </c>
      <c r="N1939" s="11" t="s">
        <v>143</v>
      </c>
      <c r="O1939" s="9" t="str">
        <f aca="false">Def_Sistemas_Conectores_Cabos!$B$7</f>
        <v>SMA 50-ohm</v>
      </c>
      <c r="P1939" s="4" t="str">
        <f aca="false">Def_Sistemas_Conectores_Cabos!$B$7</f>
        <v>SMA 50-ohm</v>
      </c>
      <c r="Q1939" s="8" t="str">
        <f aca="false">K1939&amp;"/"&amp;M1939&amp;CHAR(10)&amp;L1939&amp;"/"&amp;N1939</f>
        <v>SI-08SB:DI-BPMRFFE-1/TO_OUT
SI-08SB:DI-FMCFastADC-1/IN1</v>
      </c>
      <c r="R1939" s="18" t="n">
        <v>2</v>
      </c>
      <c r="S1939" s="18" t="n">
        <v>2</v>
      </c>
      <c r="T1939" s="15" t="str">
        <f aca="false">Def_Sistemas_Conectores_Cabos!$C$9</f>
        <v>RG316</v>
      </c>
      <c r="U1939" s="11" t="s">
        <v>169</v>
      </c>
      <c r="V1939" s="13"/>
    </row>
    <row r="1940" customFormat="false" ht="15.75" hidden="true" customHeight="true" outlineLevel="0" collapsed="false">
      <c r="A1940" s="4" t="str">
        <f aca="false">Def_Sistemas_Conectores_Cabos!$A$22</f>
        <v>BPM de elétrons</v>
      </c>
      <c r="B1940" s="5" t="str">
        <f aca="false">Datas_Entregas!$A$3</f>
        <v>BTS/Anel</v>
      </c>
      <c r="C1940" s="6" t="n">
        <f aca="false" t="array" ref="C1940:C1940">INDEX(Datas_Entregas!$B$2:$B$100, MATCH(B1940, Datas_Entregas!$A$2:$A$100, 0), 1)</f>
        <v>43296</v>
      </c>
      <c r="D1940" s="5" t="str">
        <f aca="false">Def_Status_Montagem!$A$4</f>
        <v>Comprado / Esperando entrega</v>
      </c>
      <c r="E1940" s="4" t="str">
        <f aca="false">Def_Status_Montagem!$B$4</f>
        <v>Contratada (inclui etiqueta)</v>
      </c>
      <c r="F1940" s="7"/>
      <c r="G1940" s="8"/>
      <c r="H1940" s="7" t="str">
        <f aca="false" t="array" ref="H1940:H1940">INDEX(Def_Instancias_Equipamentos!$E$2:$E$4986, MATCH(K1940, Def_Instancias_Equipamentos!$D$2:$D$4986, 0), 1)</f>
        <v>IA-08RaBPM</v>
      </c>
      <c r="I1940" s="8" t="str">
        <f aca="false" t="array" ref="I1940:I1940">INDEX(Def_Instancias_Equipamentos!$E$2:$E$4986, MATCH(L1940, Def_Instancias_Equipamentos!$D$2:$D$4986, 0), 1)</f>
        <v>IA-08RaBPM</v>
      </c>
      <c r="J1940" s="8" t="str">
        <f aca="false">IF(H1940=I1940, "INTERNO", "EXTERNO")</f>
        <v>INTERNO</v>
      </c>
      <c r="K1940" s="9" t="str">
        <f aca="false">Def_Instancias_Equipamentos!$D$805</f>
        <v>SI-08SB:DI-BPMRFFE-1</v>
      </c>
      <c r="L1940" s="4" t="str">
        <f aca="false">Def_Instancias_Equipamentos!$D$1407</f>
        <v>SI-08SB:DI-FMCFastADC-1</v>
      </c>
      <c r="M1940" s="10" t="s">
        <v>170</v>
      </c>
      <c r="N1940" s="11" t="s">
        <v>145</v>
      </c>
      <c r="O1940" s="9" t="str">
        <f aca="false">Def_Sistemas_Conectores_Cabos!$B$7</f>
        <v>SMA 50-ohm</v>
      </c>
      <c r="P1940" s="4" t="str">
        <f aca="false">Def_Sistemas_Conectores_Cabos!$B$7</f>
        <v>SMA 50-ohm</v>
      </c>
      <c r="Q1940" s="8" t="str">
        <f aca="false">K1940&amp;"/"&amp;M1940&amp;CHAR(10)&amp;L1940&amp;"/"&amp;N1940</f>
        <v>SI-08SB:DI-BPMRFFE-1/BI_OUT
SI-08SB:DI-FMCFastADC-1/IN2</v>
      </c>
      <c r="R1940" s="18" t="n">
        <v>2</v>
      </c>
      <c r="S1940" s="18" t="n">
        <v>2</v>
      </c>
      <c r="T1940" s="15" t="str">
        <f aca="false">Def_Sistemas_Conectores_Cabos!$C$9</f>
        <v>RG316</v>
      </c>
      <c r="U1940" s="11" t="s">
        <v>169</v>
      </c>
      <c r="V1940" s="13"/>
    </row>
    <row r="1941" customFormat="false" ht="15.75" hidden="true" customHeight="true" outlineLevel="0" collapsed="false">
      <c r="A1941" s="4" t="str">
        <f aca="false">Def_Sistemas_Conectores_Cabos!$A$22</f>
        <v>BPM de elétrons</v>
      </c>
      <c r="B1941" s="5" t="str">
        <f aca="false">Datas_Entregas!$A$3</f>
        <v>BTS/Anel</v>
      </c>
      <c r="C1941" s="6" t="n">
        <f aca="false" t="array" ref="C1941:C1941">INDEX(Datas_Entregas!$B$2:$B$100, MATCH(B1941, Datas_Entregas!$A$2:$A$100, 0), 1)</f>
        <v>43296</v>
      </c>
      <c r="D1941" s="5" t="str">
        <f aca="false">Def_Status_Montagem!$A$4</f>
        <v>Comprado / Esperando entrega</v>
      </c>
      <c r="E1941" s="4" t="str">
        <f aca="false">Def_Status_Montagem!$B$4</f>
        <v>Contratada (inclui etiqueta)</v>
      </c>
      <c r="F1941" s="7"/>
      <c r="G1941" s="8"/>
      <c r="H1941" s="7" t="str">
        <f aca="false" t="array" ref="H1941:H1941">INDEX(Def_Instancias_Equipamentos!$E$2:$E$4986, MATCH(K1941, Def_Instancias_Equipamentos!$D$2:$D$4986, 0), 1)</f>
        <v>IA-08RaBPM</v>
      </c>
      <c r="I1941" s="8" t="str">
        <f aca="false" t="array" ref="I1941:I1941">INDEX(Def_Instancias_Equipamentos!$E$2:$E$4986, MATCH(L1941, Def_Instancias_Equipamentos!$D$2:$D$4986, 0), 1)</f>
        <v>IA-08RaBPM</v>
      </c>
      <c r="J1941" s="8" t="str">
        <f aca="false">IF(H1941=I1941, "INTERNO", "EXTERNO")</f>
        <v>INTERNO</v>
      </c>
      <c r="K1941" s="9" t="str">
        <f aca="false">Def_Instancias_Equipamentos!$D$805</f>
        <v>SI-08SB:DI-BPMRFFE-1</v>
      </c>
      <c r="L1941" s="4" t="str">
        <f aca="false">Def_Instancias_Equipamentos!$D$1407</f>
        <v>SI-08SB:DI-FMCFastADC-1</v>
      </c>
      <c r="M1941" s="10" t="s">
        <v>171</v>
      </c>
      <c r="N1941" s="11" t="s">
        <v>172</v>
      </c>
      <c r="O1941" s="9" t="str">
        <f aca="false">Def_Sistemas_Conectores_Cabos!$B$7</f>
        <v>SMA 50-ohm</v>
      </c>
      <c r="P1941" s="4" t="str">
        <f aca="false">Def_Sistemas_Conectores_Cabos!$B$7</f>
        <v>SMA 50-ohm</v>
      </c>
      <c r="Q1941" s="8" t="str">
        <f aca="false">K1941&amp;"/"&amp;M1941&amp;CHAR(10)&amp;L1941&amp;"/"&amp;N1941</f>
        <v>SI-08SB:DI-BPMRFFE-1/TI_OUT
SI-08SB:DI-FMCFastADC-1/IN3</v>
      </c>
      <c r="R1941" s="18" t="n">
        <v>2</v>
      </c>
      <c r="S1941" s="18" t="n">
        <v>2</v>
      </c>
      <c r="T1941" s="15" t="str">
        <f aca="false">Def_Sistemas_Conectores_Cabos!$C$9</f>
        <v>RG316</v>
      </c>
      <c r="U1941" s="11" t="s">
        <v>169</v>
      </c>
      <c r="V1941" s="13"/>
    </row>
    <row r="1942" customFormat="false" ht="15.75" hidden="true" customHeight="true" outlineLevel="0" collapsed="false">
      <c r="A1942" s="4" t="str">
        <f aca="false">Def_Sistemas_Conectores_Cabos!$A$22</f>
        <v>BPM de elétrons</v>
      </c>
      <c r="B1942" s="5" t="str">
        <f aca="false">Datas_Entregas!$A$3</f>
        <v>BTS/Anel</v>
      </c>
      <c r="C1942" s="6" t="n">
        <f aca="false" t="array" ref="C1942:C1942">INDEX(Datas_Entregas!$B$2:$B$100, MATCH(B1942, Datas_Entregas!$A$2:$A$100, 0), 1)</f>
        <v>43296</v>
      </c>
      <c r="D1942" s="5" t="str">
        <f aca="false">Def_Status_Montagem!$A$4</f>
        <v>Comprado / Esperando entrega</v>
      </c>
      <c r="E1942" s="4" t="str">
        <f aca="false">Def_Status_Montagem!$B$4</f>
        <v>Contratada (inclui etiqueta)</v>
      </c>
      <c r="F1942" s="7"/>
      <c r="G1942" s="8"/>
      <c r="H1942" s="7" t="str">
        <f aca="false" t="array" ref="H1942:H1942">INDEX(Def_Instancias_Equipamentos!$E$2:$E$4986, MATCH(K1942, Def_Instancias_Equipamentos!$D$2:$D$4986, 0), 1)</f>
        <v>IA-08RaBPM</v>
      </c>
      <c r="I1942" s="8" t="str">
        <f aca="false" t="array" ref="I1942:I1942">INDEX(Def_Instancias_Equipamentos!$E$2:$E$4986, MATCH(L1942, Def_Instancias_Equipamentos!$D$2:$D$4986, 0), 1)</f>
        <v>IA-08RaBPM</v>
      </c>
      <c r="J1942" s="8" t="str">
        <f aca="false">IF(H1942=I1942, "INTERNO", "EXTERNO")</f>
        <v>INTERNO</v>
      </c>
      <c r="K1942" s="9" t="str">
        <f aca="false">Def_Instancias_Equipamentos!$D$805</f>
        <v>SI-08SB:DI-BPMRFFE-1</v>
      </c>
      <c r="L1942" s="4" t="str">
        <f aca="false">Def_Instancias_Equipamentos!$D$1407</f>
        <v>SI-08SB:DI-FMCFastADC-1</v>
      </c>
      <c r="M1942" s="10" t="s">
        <v>173</v>
      </c>
      <c r="N1942" s="11" t="s">
        <v>174</v>
      </c>
      <c r="O1942" s="9" t="str">
        <f aca="false">Def_Sistemas_Conectores_Cabos!$B$7</f>
        <v>SMA 50-ohm</v>
      </c>
      <c r="P1942" s="4" t="str">
        <f aca="false">Def_Sistemas_Conectores_Cabos!$B$7</f>
        <v>SMA 50-ohm</v>
      </c>
      <c r="Q1942" s="8" t="str">
        <f aca="false">K1942&amp;"/"&amp;M1942&amp;CHAR(10)&amp;L1942&amp;"/"&amp;N1942</f>
        <v>SI-08SB:DI-BPMRFFE-1/BO_OUT
SI-08SB:DI-FMCFastADC-1/IN4</v>
      </c>
      <c r="R1942" s="18" t="n">
        <v>2</v>
      </c>
      <c r="S1942" s="18" t="n">
        <v>2</v>
      </c>
      <c r="T1942" s="15" t="str">
        <f aca="false">Def_Sistemas_Conectores_Cabos!$C$9</f>
        <v>RG316</v>
      </c>
      <c r="U1942" s="11" t="s">
        <v>169</v>
      </c>
      <c r="V1942" s="13"/>
    </row>
    <row r="1943" customFormat="false" ht="15.75" hidden="true" customHeight="true" outlineLevel="0" collapsed="false">
      <c r="A1943" s="4" t="str">
        <f aca="false">Def_Sistemas_Conectores_Cabos!$A$22</f>
        <v>BPM de elétrons</v>
      </c>
      <c r="B1943" s="5" t="str">
        <f aca="false">Datas_Entregas!$A$3</f>
        <v>BTS/Anel</v>
      </c>
      <c r="C1943" s="6" t="n">
        <f aca="false" t="array" ref="C1943:C1943">INDEX(Datas_Entregas!$B$2:$B$100, MATCH(B1943, Datas_Entregas!$A$2:$A$100, 0), 1)</f>
        <v>43296</v>
      </c>
      <c r="D1943" s="5" t="str">
        <f aca="false">Def_Status_Montagem!$A$4</f>
        <v>Comprado / Esperando entrega</v>
      </c>
      <c r="E1943" s="4" t="str">
        <f aca="false">Def_Status_Montagem!$B$4</f>
        <v>Contratada (inclui etiqueta)</v>
      </c>
      <c r="F1943" s="7"/>
      <c r="G1943" s="8"/>
      <c r="H1943" s="7" t="str">
        <f aca="false" t="array" ref="H1943:H1943">INDEX(Def_Instancias_Equipamentos!$E$2:$E$4986, MATCH(K1943, Def_Instancias_Equipamentos!$D$2:$D$4986, 0), 1)</f>
        <v>IA-08RaBPM</v>
      </c>
      <c r="I1943" s="8" t="str">
        <f aca="false" t="array" ref="I1943:I1943">INDEX(Def_Instancias_Equipamentos!$E$2:$E$4986, MATCH(L1943, Def_Instancias_Equipamentos!$D$2:$D$4986, 0), 1)</f>
        <v>IA-08RaBPM</v>
      </c>
      <c r="J1943" s="8" t="str">
        <f aca="false">IF(H1943=I1943, "INTERNO", "EXTERNO")</f>
        <v>INTERNO</v>
      </c>
      <c r="K1943" s="9" t="str">
        <f aca="false">Def_Instancias_Equipamentos!$D$805</f>
        <v>SI-08SB:DI-BPMRFFE-1</v>
      </c>
      <c r="L1943" s="4" t="str">
        <f aca="false">Def_Instancias_Equipamentos!$D$1407</f>
        <v>SI-08SB:DI-FMCFastADC-1</v>
      </c>
      <c r="M1943" s="10" t="s">
        <v>175</v>
      </c>
      <c r="N1943" s="11" t="s">
        <v>176</v>
      </c>
      <c r="O1943" s="9" t="str">
        <f aca="false">Def_Sistemas_Conectores_Cabos!$B$7</f>
        <v>SMA 50-ohm</v>
      </c>
      <c r="P1943" s="4" t="str">
        <f aca="false">Def_Sistemas_Conectores_Cabos!$B$26</f>
        <v>MMCX 50-ohm</v>
      </c>
      <c r="Q1943" s="8" t="str">
        <f aca="false">K1943&amp;"/"&amp;M1943&amp;CHAR(10)&amp;L1943&amp;"/"&amp;N1943</f>
        <v>SI-08SB:DI-BPMRFFE-1/SW_IN
SI-08SB:DI-FMCFastADC-1/TRIG</v>
      </c>
      <c r="R1943" s="18" t="n">
        <v>2</v>
      </c>
      <c r="S1943" s="18" t="n">
        <v>2</v>
      </c>
      <c r="T1943" s="15" t="str">
        <f aca="false">Def_Sistemas_Conectores_Cabos!$C$9</f>
        <v>RG316</v>
      </c>
      <c r="U1943" s="11" t="s">
        <v>169</v>
      </c>
      <c r="V1943" s="13"/>
    </row>
    <row r="1944" customFormat="false" ht="15.75" hidden="true" customHeight="true" outlineLevel="0" collapsed="false">
      <c r="A1944" s="4" t="str">
        <f aca="false">Def_Sistemas_Conectores_Cabos!$A$22</f>
        <v>BPM de elétrons</v>
      </c>
      <c r="B1944" s="5" t="str">
        <f aca="false">Datas_Entregas!$A$3</f>
        <v>BTS/Anel</v>
      </c>
      <c r="C1944" s="6" t="n">
        <f aca="false" t="array" ref="C1944:C1944">INDEX(Datas_Entregas!$B$2:$B$100, MATCH(B1944, Datas_Entregas!$A$2:$A$100, 0), 1)</f>
        <v>43296</v>
      </c>
      <c r="D1944" s="5" t="str">
        <f aca="false">Def_Status_Montagem!$A$4</f>
        <v>Comprado / Esperando entrega</v>
      </c>
      <c r="E1944" s="4" t="str">
        <f aca="false">Def_Status_Montagem!$B$4</f>
        <v>Contratada (inclui etiqueta)</v>
      </c>
      <c r="F1944" s="7"/>
      <c r="G1944" s="8"/>
      <c r="H1944" s="7" t="str">
        <f aca="false" t="array" ref="H1944:H1944">INDEX(Def_Instancias_Equipamentos!$E$2:$E$4986, MATCH(K1944, Def_Instancias_Equipamentos!$D$2:$D$4986, 0), 1)</f>
        <v>IA-08RaBPM</v>
      </c>
      <c r="I1944" s="8" t="str">
        <f aca="false" t="array" ref="I1944:I1944">INDEX(Def_Instancias_Equipamentos!$E$2:$E$4986, MATCH(L1944, Def_Instancias_Equipamentos!$D$2:$D$4986, 0), 1)</f>
        <v>IA-08RaBPM</v>
      </c>
      <c r="J1944" s="8" t="str">
        <f aca="false">IF(H1944=I1944, "INTERNO", "EXTERNO")</f>
        <v>INTERNO</v>
      </c>
      <c r="K1944" s="9" t="str">
        <f aca="false">Def_Instancias_Equipamentos!$D$806</f>
        <v>SI-08SB:DI-BPMRFFE-2</v>
      </c>
      <c r="L1944" s="4" t="str">
        <f aca="false">Def_Instancias_Equipamentos!$D$1408</f>
        <v>SI-08SB:DI-FMCFastADC-2</v>
      </c>
      <c r="M1944" s="10" t="s">
        <v>168</v>
      </c>
      <c r="N1944" s="11" t="s">
        <v>143</v>
      </c>
      <c r="O1944" s="9" t="str">
        <f aca="false">Def_Sistemas_Conectores_Cabos!$B$7</f>
        <v>SMA 50-ohm</v>
      </c>
      <c r="P1944" s="4" t="str">
        <f aca="false">Def_Sistemas_Conectores_Cabos!$B$7</f>
        <v>SMA 50-ohm</v>
      </c>
      <c r="Q1944" s="8" t="str">
        <f aca="false">K1944&amp;"/"&amp;M1944&amp;CHAR(10)&amp;L1944&amp;"/"&amp;N1944</f>
        <v>SI-08SB:DI-BPMRFFE-2/TO_OUT
SI-08SB:DI-FMCFastADC-2/IN1</v>
      </c>
      <c r="R1944" s="18" t="n">
        <v>2</v>
      </c>
      <c r="S1944" s="18" t="n">
        <v>2</v>
      </c>
      <c r="T1944" s="15" t="str">
        <f aca="false">Def_Sistemas_Conectores_Cabos!$C$9</f>
        <v>RG316</v>
      </c>
      <c r="U1944" s="11" t="s">
        <v>169</v>
      </c>
      <c r="V1944" s="13"/>
    </row>
    <row r="1945" customFormat="false" ht="15.75" hidden="true" customHeight="true" outlineLevel="0" collapsed="false">
      <c r="A1945" s="4" t="str">
        <f aca="false">Def_Sistemas_Conectores_Cabos!$A$22</f>
        <v>BPM de elétrons</v>
      </c>
      <c r="B1945" s="5" t="str">
        <f aca="false">Datas_Entregas!$A$3</f>
        <v>BTS/Anel</v>
      </c>
      <c r="C1945" s="6" t="n">
        <f aca="false" t="array" ref="C1945:C1945">INDEX(Datas_Entregas!$B$2:$B$100, MATCH(B1945, Datas_Entregas!$A$2:$A$100, 0), 1)</f>
        <v>43296</v>
      </c>
      <c r="D1945" s="5" t="str">
        <f aca="false">Def_Status_Montagem!$A$4</f>
        <v>Comprado / Esperando entrega</v>
      </c>
      <c r="E1945" s="4" t="str">
        <f aca="false">Def_Status_Montagem!$B$4</f>
        <v>Contratada (inclui etiqueta)</v>
      </c>
      <c r="F1945" s="7"/>
      <c r="G1945" s="8"/>
      <c r="H1945" s="7" t="str">
        <f aca="false" t="array" ref="H1945:H1945">INDEX(Def_Instancias_Equipamentos!$E$2:$E$4986, MATCH(K1945, Def_Instancias_Equipamentos!$D$2:$D$4986, 0), 1)</f>
        <v>IA-08RaBPM</v>
      </c>
      <c r="I1945" s="8" t="str">
        <f aca="false" t="array" ref="I1945:I1945">INDEX(Def_Instancias_Equipamentos!$E$2:$E$4986, MATCH(L1945, Def_Instancias_Equipamentos!$D$2:$D$4986, 0), 1)</f>
        <v>IA-08RaBPM</v>
      </c>
      <c r="J1945" s="8" t="str">
        <f aca="false">IF(H1945=I1945, "INTERNO", "EXTERNO")</f>
        <v>INTERNO</v>
      </c>
      <c r="K1945" s="9" t="str">
        <f aca="false">Def_Instancias_Equipamentos!$D$806</f>
        <v>SI-08SB:DI-BPMRFFE-2</v>
      </c>
      <c r="L1945" s="4" t="str">
        <f aca="false">Def_Instancias_Equipamentos!$D$1408</f>
        <v>SI-08SB:DI-FMCFastADC-2</v>
      </c>
      <c r="M1945" s="10" t="s">
        <v>170</v>
      </c>
      <c r="N1945" s="11" t="s">
        <v>145</v>
      </c>
      <c r="O1945" s="9" t="str">
        <f aca="false">Def_Sistemas_Conectores_Cabos!$B$7</f>
        <v>SMA 50-ohm</v>
      </c>
      <c r="P1945" s="4" t="str">
        <f aca="false">Def_Sistemas_Conectores_Cabos!$B$7</f>
        <v>SMA 50-ohm</v>
      </c>
      <c r="Q1945" s="8" t="str">
        <f aca="false">K1945&amp;"/"&amp;M1945&amp;CHAR(10)&amp;L1945&amp;"/"&amp;N1945</f>
        <v>SI-08SB:DI-BPMRFFE-2/BI_OUT
SI-08SB:DI-FMCFastADC-2/IN2</v>
      </c>
      <c r="R1945" s="18" t="n">
        <v>2</v>
      </c>
      <c r="S1945" s="18" t="n">
        <v>2</v>
      </c>
      <c r="T1945" s="15" t="str">
        <f aca="false">Def_Sistemas_Conectores_Cabos!$C$9</f>
        <v>RG316</v>
      </c>
      <c r="U1945" s="11" t="s">
        <v>169</v>
      </c>
      <c r="V1945" s="13"/>
    </row>
    <row r="1946" customFormat="false" ht="15.75" hidden="true" customHeight="true" outlineLevel="0" collapsed="false">
      <c r="A1946" s="4" t="str">
        <f aca="false">Def_Sistemas_Conectores_Cabos!$A$22</f>
        <v>BPM de elétrons</v>
      </c>
      <c r="B1946" s="5" t="str">
        <f aca="false">Datas_Entregas!$A$3</f>
        <v>BTS/Anel</v>
      </c>
      <c r="C1946" s="6" t="n">
        <f aca="false" t="array" ref="C1946:C1946">INDEX(Datas_Entregas!$B$2:$B$100, MATCH(B1946, Datas_Entregas!$A$2:$A$100, 0), 1)</f>
        <v>43296</v>
      </c>
      <c r="D1946" s="5" t="str">
        <f aca="false">Def_Status_Montagem!$A$4</f>
        <v>Comprado / Esperando entrega</v>
      </c>
      <c r="E1946" s="4" t="str">
        <f aca="false">Def_Status_Montagem!$B$4</f>
        <v>Contratada (inclui etiqueta)</v>
      </c>
      <c r="F1946" s="7"/>
      <c r="G1946" s="8"/>
      <c r="H1946" s="7" t="str">
        <f aca="false" t="array" ref="H1946:H1946">INDEX(Def_Instancias_Equipamentos!$E$2:$E$4986, MATCH(K1946, Def_Instancias_Equipamentos!$D$2:$D$4986, 0), 1)</f>
        <v>IA-08RaBPM</v>
      </c>
      <c r="I1946" s="8" t="str">
        <f aca="false" t="array" ref="I1946:I1946">INDEX(Def_Instancias_Equipamentos!$E$2:$E$4986, MATCH(L1946, Def_Instancias_Equipamentos!$D$2:$D$4986, 0), 1)</f>
        <v>IA-08RaBPM</v>
      </c>
      <c r="J1946" s="8" t="str">
        <f aca="false">IF(H1946=I1946, "INTERNO", "EXTERNO")</f>
        <v>INTERNO</v>
      </c>
      <c r="K1946" s="9" t="str">
        <f aca="false">Def_Instancias_Equipamentos!$D$806</f>
        <v>SI-08SB:DI-BPMRFFE-2</v>
      </c>
      <c r="L1946" s="4" t="str">
        <f aca="false">Def_Instancias_Equipamentos!$D$1408</f>
        <v>SI-08SB:DI-FMCFastADC-2</v>
      </c>
      <c r="M1946" s="10" t="s">
        <v>171</v>
      </c>
      <c r="N1946" s="11" t="s">
        <v>172</v>
      </c>
      <c r="O1946" s="9" t="str">
        <f aca="false">Def_Sistemas_Conectores_Cabos!$B$7</f>
        <v>SMA 50-ohm</v>
      </c>
      <c r="P1946" s="4" t="str">
        <f aca="false">Def_Sistemas_Conectores_Cabos!$B$7</f>
        <v>SMA 50-ohm</v>
      </c>
      <c r="Q1946" s="8" t="str">
        <f aca="false">K1946&amp;"/"&amp;M1946&amp;CHAR(10)&amp;L1946&amp;"/"&amp;N1946</f>
        <v>SI-08SB:DI-BPMRFFE-2/TI_OUT
SI-08SB:DI-FMCFastADC-2/IN3</v>
      </c>
      <c r="R1946" s="18" t="n">
        <v>2</v>
      </c>
      <c r="S1946" s="18" t="n">
        <v>2</v>
      </c>
      <c r="T1946" s="15" t="str">
        <f aca="false">Def_Sistemas_Conectores_Cabos!$C$9</f>
        <v>RG316</v>
      </c>
      <c r="U1946" s="11" t="s">
        <v>169</v>
      </c>
      <c r="V1946" s="13"/>
    </row>
    <row r="1947" customFormat="false" ht="15.75" hidden="true" customHeight="true" outlineLevel="0" collapsed="false">
      <c r="A1947" s="4" t="str">
        <f aca="false">Def_Sistemas_Conectores_Cabos!$A$22</f>
        <v>BPM de elétrons</v>
      </c>
      <c r="B1947" s="5" t="str">
        <f aca="false">Datas_Entregas!$A$3</f>
        <v>BTS/Anel</v>
      </c>
      <c r="C1947" s="6" t="n">
        <f aca="false" t="array" ref="C1947:C1947">INDEX(Datas_Entregas!$B$2:$B$100, MATCH(B1947, Datas_Entregas!$A$2:$A$100, 0), 1)</f>
        <v>43296</v>
      </c>
      <c r="D1947" s="5" t="str">
        <f aca="false">Def_Status_Montagem!$A$4</f>
        <v>Comprado / Esperando entrega</v>
      </c>
      <c r="E1947" s="4" t="str">
        <f aca="false">Def_Status_Montagem!$B$4</f>
        <v>Contratada (inclui etiqueta)</v>
      </c>
      <c r="F1947" s="7"/>
      <c r="G1947" s="8"/>
      <c r="H1947" s="7" t="str">
        <f aca="false" t="array" ref="H1947:H1947">INDEX(Def_Instancias_Equipamentos!$E$2:$E$4986, MATCH(K1947, Def_Instancias_Equipamentos!$D$2:$D$4986, 0), 1)</f>
        <v>IA-08RaBPM</v>
      </c>
      <c r="I1947" s="8" t="str">
        <f aca="false" t="array" ref="I1947:I1947">INDEX(Def_Instancias_Equipamentos!$E$2:$E$4986, MATCH(L1947, Def_Instancias_Equipamentos!$D$2:$D$4986, 0), 1)</f>
        <v>IA-08RaBPM</v>
      </c>
      <c r="J1947" s="8" t="str">
        <f aca="false">IF(H1947=I1947, "INTERNO", "EXTERNO")</f>
        <v>INTERNO</v>
      </c>
      <c r="K1947" s="9" t="str">
        <f aca="false">Def_Instancias_Equipamentos!$D$806</f>
        <v>SI-08SB:DI-BPMRFFE-2</v>
      </c>
      <c r="L1947" s="4" t="str">
        <f aca="false">Def_Instancias_Equipamentos!$D$1408</f>
        <v>SI-08SB:DI-FMCFastADC-2</v>
      </c>
      <c r="M1947" s="10" t="s">
        <v>173</v>
      </c>
      <c r="N1947" s="11" t="s">
        <v>174</v>
      </c>
      <c r="O1947" s="9" t="str">
        <f aca="false">Def_Sistemas_Conectores_Cabos!$B$7</f>
        <v>SMA 50-ohm</v>
      </c>
      <c r="P1947" s="4" t="str">
        <f aca="false">Def_Sistemas_Conectores_Cabos!$B$7</f>
        <v>SMA 50-ohm</v>
      </c>
      <c r="Q1947" s="8" t="str">
        <f aca="false">K1947&amp;"/"&amp;M1947&amp;CHAR(10)&amp;L1947&amp;"/"&amp;N1947</f>
        <v>SI-08SB:DI-BPMRFFE-2/BO_OUT
SI-08SB:DI-FMCFastADC-2/IN4</v>
      </c>
      <c r="R1947" s="18" t="n">
        <v>2</v>
      </c>
      <c r="S1947" s="18" t="n">
        <v>2</v>
      </c>
      <c r="T1947" s="15" t="str">
        <f aca="false">Def_Sistemas_Conectores_Cabos!$C$9</f>
        <v>RG316</v>
      </c>
      <c r="U1947" s="11" t="s">
        <v>169</v>
      </c>
      <c r="V1947" s="13"/>
    </row>
    <row r="1948" customFormat="false" ht="15.75" hidden="true" customHeight="true" outlineLevel="0" collapsed="false">
      <c r="A1948" s="4" t="str">
        <f aca="false">Def_Sistemas_Conectores_Cabos!$A$22</f>
        <v>BPM de elétrons</v>
      </c>
      <c r="B1948" s="5" t="str">
        <f aca="false">Datas_Entregas!$A$3</f>
        <v>BTS/Anel</v>
      </c>
      <c r="C1948" s="6" t="n">
        <f aca="false" t="array" ref="C1948:C1948">INDEX(Datas_Entregas!$B$2:$B$100, MATCH(B1948, Datas_Entregas!$A$2:$A$100, 0), 1)</f>
        <v>43296</v>
      </c>
      <c r="D1948" s="5" t="str">
        <f aca="false">Def_Status_Montagem!$A$4</f>
        <v>Comprado / Esperando entrega</v>
      </c>
      <c r="E1948" s="4" t="str">
        <f aca="false">Def_Status_Montagem!$B$4</f>
        <v>Contratada (inclui etiqueta)</v>
      </c>
      <c r="F1948" s="7"/>
      <c r="G1948" s="8"/>
      <c r="H1948" s="7" t="str">
        <f aca="false" t="array" ref="H1948:H1948">INDEX(Def_Instancias_Equipamentos!$E$2:$E$4986, MATCH(K1948, Def_Instancias_Equipamentos!$D$2:$D$4986, 0), 1)</f>
        <v>IA-08RaBPM</v>
      </c>
      <c r="I1948" s="8" t="str">
        <f aca="false" t="array" ref="I1948:I1948">INDEX(Def_Instancias_Equipamentos!$E$2:$E$4986, MATCH(L1948, Def_Instancias_Equipamentos!$D$2:$D$4986, 0), 1)</f>
        <v>IA-08RaBPM</v>
      </c>
      <c r="J1948" s="8" t="str">
        <f aca="false">IF(H1948=I1948, "INTERNO", "EXTERNO")</f>
        <v>INTERNO</v>
      </c>
      <c r="K1948" s="9" t="str">
        <f aca="false">Def_Instancias_Equipamentos!$D$806</f>
        <v>SI-08SB:DI-BPMRFFE-2</v>
      </c>
      <c r="L1948" s="4" t="str">
        <f aca="false">Def_Instancias_Equipamentos!$D$1408</f>
        <v>SI-08SB:DI-FMCFastADC-2</v>
      </c>
      <c r="M1948" s="10" t="s">
        <v>175</v>
      </c>
      <c r="N1948" s="11" t="s">
        <v>176</v>
      </c>
      <c r="O1948" s="9" t="str">
        <f aca="false">Def_Sistemas_Conectores_Cabos!$B$7</f>
        <v>SMA 50-ohm</v>
      </c>
      <c r="P1948" s="4" t="str">
        <f aca="false">Def_Sistemas_Conectores_Cabos!$B$26</f>
        <v>MMCX 50-ohm</v>
      </c>
      <c r="Q1948" s="8" t="str">
        <f aca="false">K1948&amp;"/"&amp;M1948&amp;CHAR(10)&amp;L1948&amp;"/"&amp;N1948</f>
        <v>SI-08SB:DI-BPMRFFE-2/SW_IN
SI-08SB:DI-FMCFastADC-2/TRIG</v>
      </c>
      <c r="R1948" s="18" t="n">
        <v>2</v>
      </c>
      <c r="S1948" s="18" t="n">
        <v>2</v>
      </c>
      <c r="T1948" s="15" t="str">
        <f aca="false">Def_Sistemas_Conectores_Cabos!$C$9</f>
        <v>RG316</v>
      </c>
      <c r="U1948" s="11" t="s">
        <v>169</v>
      </c>
      <c r="V1948" s="13"/>
    </row>
    <row r="1949" customFormat="false" ht="15.75" hidden="true" customHeight="true" outlineLevel="0" collapsed="false">
      <c r="A1949" s="4" t="str">
        <f aca="false">Def_Sistemas_Conectores_Cabos!$A$22</f>
        <v>BPM de elétrons</v>
      </c>
      <c r="B1949" s="5" t="str">
        <f aca="false">Datas_Entregas!$A$3</f>
        <v>BTS/Anel</v>
      </c>
      <c r="C1949" s="6" t="n">
        <f aca="false" t="array" ref="C1949:C1949">INDEX(Datas_Entregas!$B$2:$B$100, MATCH(B1949, Datas_Entregas!$A$2:$A$100, 0), 1)</f>
        <v>43296</v>
      </c>
      <c r="D1949" s="5" t="str">
        <f aca="false">Def_Status_Montagem!$A$4</f>
        <v>Comprado / Esperando entrega</v>
      </c>
      <c r="E1949" s="4" t="str">
        <f aca="false">Def_Status_Montagem!$B$4</f>
        <v>Contratada (inclui etiqueta)</v>
      </c>
      <c r="F1949" s="7"/>
      <c r="G1949" s="8"/>
      <c r="H1949" s="7" t="str">
        <f aca="false" t="array" ref="H1949:H1949">INDEX(Def_Instancias_Equipamentos!$E$2:$E$4986, MATCH(K1949, Def_Instancias_Equipamentos!$D$2:$D$4986, 0), 1)</f>
        <v>IA-09RaBPM</v>
      </c>
      <c r="I1949" s="8" t="str">
        <f aca="false" t="array" ref="I1949:I1949">INDEX(Def_Instancias_Equipamentos!$E$2:$E$4986, MATCH(L1949, Def_Instancias_Equipamentos!$D$2:$D$4986, 0), 1)</f>
        <v>IA-09RaBPM</v>
      </c>
      <c r="J1949" s="8" t="str">
        <f aca="false">IF(H1949=I1949, "INTERNO", "EXTERNO")</f>
        <v>INTERNO</v>
      </c>
      <c r="K1949" s="9" t="str">
        <f aca="false">Def_Instancias_Equipamentos!$D$695</f>
        <v>SI-09C1:DI-BPMRFFE-1</v>
      </c>
      <c r="L1949" s="4" t="str">
        <f aca="false">Def_Instancias_Equipamentos!$D$1297</f>
        <v>SI-09C1:DI-FMCFastADC-1</v>
      </c>
      <c r="M1949" s="10" t="s">
        <v>168</v>
      </c>
      <c r="N1949" s="11" t="s">
        <v>143</v>
      </c>
      <c r="O1949" s="9" t="str">
        <f aca="false">Def_Sistemas_Conectores_Cabos!$B$7</f>
        <v>SMA 50-ohm</v>
      </c>
      <c r="P1949" s="4" t="str">
        <f aca="false">Def_Sistemas_Conectores_Cabos!$B$7</f>
        <v>SMA 50-ohm</v>
      </c>
      <c r="Q1949" s="8" t="str">
        <f aca="false">K1949&amp;"/"&amp;M1949&amp;CHAR(10)&amp;L1949&amp;"/"&amp;N1949</f>
        <v>SI-09C1:DI-BPMRFFE-1/TO_OUT
SI-09C1:DI-FMCFastADC-1/IN1</v>
      </c>
      <c r="R1949" s="18" t="n">
        <v>2</v>
      </c>
      <c r="S1949" s="18" t="n">
        <v>2</v>
      </c>
      <c r="T1949" s="15" t="str">
        <f aca="false">Def_Sistemas_Conectores_Cabos!$C$9</f>
        <v>RG316</v>
      </c>
      <c r="U1949" s="11" t="s">
        <v>169</v>
      </c>
      <c r="V1949" s="13"/>
    </row>
    <row r="1950" customFormat="false" ht="15.75" hidden="true" customHeight="true" outlineLevel="0" collapsed="false">
      <c r="A1950" s="4" t="str">
        <f aca="false">Def_Sistemas_Conectores_Cabos!$A$22</f>
        <v>BPM de elétrons</v>
      </c>
      <c r="B1950" s="5" t="str">
        <f aca="false">Datas_Entregas!$A$3</f>
        <v>BTS/Anel</v>
      </c>
      <c r="C1950" s="6" t="n">
        <f aca="false" t="array" ref="C1950:C1950">INDEX(Datas_Entregas!$B$2:$B$100, MATCH(B1950, Datas_Entregas!$A$2:$A$100, 0), 1)</f>
        <v>43296</v>
      </c>
      <c r="D1950" s="5" t="str">
        <f aca="false">Def_Status_Montagem!$A$4</f>
        <v>Comprado / Esperando entrega</v>
      </c>
      <c r="E1950" s="4" t="str">
        <f aca="false">Def_Status_Montagem!$B$4</f>
        <v>Contratada (inclui etiqueta)</v>
      </c>
      <c r="F1950" s="7"/>
      <c r="G1950" s="8"/>
      <c r="H1950" s="7" t="str">
        <f aca="false" t="array" ref="H1950:H1950">INDEX(Def_Instancias_Equipamentos!$E$2:$E$4986, MATCH(K1950, Def_Instancias_Equipamentos!$D$2:$D$4986, 0), 1)</f>
        <v>IA-09RaBPM</v>
      </c>
      <c r="I1950" s="8" t="str">
        <f aca="false" t="array" ref="I1950:I1950">INDEX(Def_Instancias_Equipamentos!$E$2:$E$4986, MATCH(L1950, Def_Instancias_Equipamentos!$D$2:$D$4986, 0), 1)</f>
        <v>IA-09RaBPM</v>
      </c>
      <c r="J1950" s="8" t="str">
        <f aca="false">IF(H1950=I1950, "INTERNO", "EXTERNO")</f>
        <v>INTERNO</v>
      </c>
      <c r="K1950" s="9" t="str">
        <f aca="false">Def_Instancias_Equipamentos!$D$695</f>
        <v>SI-09C1:DI-BPMRFFE-1</v>
      </c>
      <c r="L1950" s="4" t="str">
        <f aca="false">Def_Instancias_Equipamentos!$D$1297</f>
        <v>SI-09C1:DI-FMCFastADC-1</v>
      </c>
      <c r="M1950" s="10" t="s">
        <v>170</v>
      </c>
      <c r="N1950" s="11" t="s">
        <v>145</v>
      </c>
      <c r="O1950" s="9" t="str">
        <f aca="false">Def_Sistemas_Conectores_Cabos!$B$7</f>
        <v>SMA 50-ohm</v>
      </c>
      <c r="P1950" s="4" t="str">
        <f aca="false">Def_Sistemas_Conectores_Cabos!$B$7</f>
        <v>SMA 50-ohm</v>
      </c>
      <c r="Q1950" s="8" t="str">
        <f aca="false">K1950&amp;"/"&amp;M1950&amp;CHAR(10)&amp;L1950&amp;"/"&amp;N1950</f>
        <v>SI-09C1:DI-BPMRFFE-1/BI_OUT
SI-09C1:DI-FMCFastADC-1/IN2</v>
      </c>
      <c r="R1950" s="18" t="n">
        <v>2</v>
      </c>
      <c r="S1950" s="18" t="n">
        <v>2</v>
      </c>
      <c r="T1950" s="15" t="str">
        <f aca="false">Def_Sistemas_Conectores_Cabos!$C$9</f>
        <v>RG316</v>
      </c>
      <c r="U1950" s="11" t="s">
        <v>169</v>
      </c>
      <c r="V1950" s="13"/>
    </row>
    <row r="1951" customFormat="false" ht="15.75" hidden="true" customHeight="true" outlineLevel="0" collapsed="false">
      <c r="A1951" s="4" t="str">
        <f aca="false">Def_Sistemas_Conectores_Cabos!$A$22</f>
        <v>BPM de elétrons</v>
      </c>
      <c r="B1951" s="5" t="str">
        <f aca="false">Datas_Entregas!$A$3</f>
        <v>BTS/Anel</v>
      </c>
      <c r="C1951" s="6" t="n">
        <f aca="false" t="array" ref="C1951:C1951">INDEX(Datas_Entregas!$B$2:$B$100, MATCH(B1951, Datas_Entregas!$A$2:$A$100, 0), 1)</f>
        <v>43296</v>
      </c>
      <c r="D1951" s="5" t="str">
        <f aca="false">Def_Status_Montagem!$A$4</f>
        <v>Comprado / Esperando entrega</v>
      </c>
      <c r="E1951" s="4" t="str">
        <f aca="false">Def_Status_Montagem!$B$4</f>
        <v>Contratada (inclui etiqueta)</v>
      </c>
      <c r="F1951" s="7"/>
      <c r="G1951" s="8"/>
      <c r="H1951" s="7" t="str">
        <f aca="false" t="array" ref="H1951:H1951">INDEX(Def_Instancias_Equipamentos!$E$2:$E$4986, MATCH(K1951, Def_Instancias_Equipamentos!$D$2:$D$4986, 0), 1)</f>
        <v>IA-09RaBPM</v>
      </c>
      <c r="I1951" s="8" t="str">
        <f aca="false" t="array" ref="I1951:I1951">INDEX(Def_Instancias_Equipamentos!$E$2:$E$4986, MATCH(L1951, Def_Instancias_Equipamentos!$D$2:$D$4986, 0), 1)</f>
        <v>IA-09RaBPM</v>
      </c>
      <c r="J1951" s="8" t="str">
        <f aca="false">IF(H1951=I1951, "INTERNO", "EXTERNO")</f>
        <v>INTERNO</v>
      </c>
      <c r="K1951" s="9" t="str">
        <f aca="false">Def_Instancias_Equipamentos!$D$695</f>
        <v>SI-09C1:DI-BPMRFFE-1</v>
      </c>
      <c r="L1951" s="4" t="str">
        <f aca="false">Def_Instancias_Equipamentos!$D$1297</f>
        <v>SI-09C1:DI-FMCFastADC-1</v>
      </c>
      <c r="M1951" s="10" t="s">
        <v>171</v>
      </c>
      <c r="N1951" s="11" t="s">
        <v>172</v>
      </c>
      <c r="O1951" s="9" t="str">
        <f aca="false">Def_Sistemas_Conectores_Cabos!$B$7</f>
        <v>SMA 50-ohm</v>
      </c>
      <c r="P1951" s="4" t="str">
        <f aca="false">Def_Sistemas_Conectores_Cabos!$B$7</f>
        <v>SMA 50-ohm</v>
      </c>
      <c r="Q1951" s="8" t="str">
        <f aca="false">K1951&amp;"/"&amp;M1951&amp;CHAR(10)&amp;L1951&amp;"/"&amp;N1951</f>
        <v>SI-09C1:DI-BPMRFFE-1/TI_OUT
SI-09C1:DI-FMCFastADC-1/IN3</v>
      </c>
      <c r="R1951" s="18" t="n">
        <v>2</v>
      </c>
      <c r="S1951" s="18" t="n">
        <v>2</v>
      </c>
      <c r="T1951" s="15" t="str">
        <f aca="false">Def_Sistemas_Conectores_Cabos!$C$9</f>
        <v>RG316</v>
      </c>
      <c r="U1951" s="11" t="s">
        <v>169</v>
      </c>
      <c r="V1951" s="13"/>
    </row>
    <row r="1952" customFormat="false" ht="15.75" hidden="true" customHeight="true" outlineLevel="0" collapsed="false">
      <c r="A1952" s="4" t="str">
        <f aca="false">Def_Sistemas_Conectores_Cabos!$A$22</f>
        <v>BPM de elétrons</v>
      </c>
      <c r="B1952" s="5" t="str">
        <f aca="false">Datas_Entregas!$A$3</f>
        <v>BTS/Anel</v>
      </c>
      <c r="C1952" s="6" t="n">
        <f aca="false" t="array" ref="C1952:C1952">INDEX(Datas_Entregas!$B$2:$B$100, MATCH(B1952, Datas_Entregas!$A$2:$A$100, 0), 1)</f>
        <v>43296</v>
      </c>
      <c r="D1952" s="5" t="str">
        <f aca="false">Def_Status_Montagem!$A$4</f>
        <v>Comprado / Esperando entrega</v>
      </c>
      <c r="E1952" s="4" t="str">
        <f aca="false">Def_Status_Montagem!$B$4</f>
        <v>Contratada (inclui etiqueta)</v>
      </c>
      <c r="F1952" s="7"/>
      <c r="G1952" s="8"/>
      <c r="H1952" s="7" t="str">
        <f aca="false" t="array" ref="H1952:H1952">INDEX(Def_Instancias_Equipamentos!$E$2:$E$4986, MATCH(K1952, Def_Instancias_Equipamentos!$D$2:$D$4986, 0), 1)</f>
        <v>IA-09RaBPM</v>
      </c>
      <c r="I1952" s="8" t="str">
        <f aca="false" t="array" ref="I1952:I1952">INDEX(Def_Instancias_Equipamentos!$E$2:$E$4986, MATCH(L1952, Def_Instancias_Equipamentos!$D$2:$D$4986, 0), 1)</f>
        <v>IA-09RaBPM</v>
      </c>
      <c r="J1952" s="8" t="str">
        <f aca="false">IF(H1952=I1952, "INTERNO", "EXTERNO")</f>
        <v>INTERNO</v>
      </c>
      <c r="K1952" s="9" t="str">
        <f aca="false">Def_Instancias_Equipamentos!$D$695</f>
        <v>SI-09C1:DI-BPMRFFE-1</v>
      </c>
      <c r="L1952" s="4" t="str">
        <f aca="false">Def_Instancias_Equipamentos!$D$1297</f>
        <v>SI-09C1:DI-FMCFastADC-1</v>
      </c>
      <c r="M1952" s="10" t="s">
        <v>173</v>
      </c>
      <c r="N1952" s="11" t="s">
        <v>174</v>
      </c>
      <c r="O1952" s="9" t="str">
        <f aca="false">Def_Sistemas_Conectores_Cabos!$B$7</f>
        <v>SMA 50-ohm</v>
      </c>
      <c r="P1952" s="4" t="str">
        <f aca="false">Def_Sistemas_Conectores_Cabos!$B$7</f>
        <v>SMA 50-ohm</v>
      </c>
      <c r="Q1952" s="8" t="str">
        <f aca="false">K1952&amp;"/"&amp;M1952&amp;CHAR(10)&amp;L1952&amp;"/"&amp;N1952</f>
        <v>SI-09C1:DI-BPMRFFE-1/BO_OUT
SI-09C1:DI-FMCFastADC-1/IN4</v>
      </c>
      <c r="R1952" s="18" t="n">
        <v>2</v>
      </c>
      <c r="S1952" s="18" t="n">
        <v>2</v>
      </c>
      <c r="T1952" s="15" t="str">
        <f aca="false">Def_Sistemas_Conectores_Cabos!$C$9</f>
        <v>RG316</v>
      </c>
      <c r="U1952" s="11" t="s">
        <v>169</v>
      </c>
      <c r="V1952" s="13"/>
    </row>
    <row r="1953" customFormat="false" ht="15.75" hidden="true" customHeight="true" outlineLevel="0" collapsed="false">
      <c r="A1953" s="4" t="str">
        <f aca="false">Def_Sistemas_Conectores_Cabos!$A$22</f>
        <v>BPM de elétrons</v>
      </c>
      <c r="B1953" s="5" t="str">
        <f aca="false">Datas_Entregas!$A$3</f>
        <v>BTS/Anel</v>
      </c>
      <c r="C1953" s="6" t="n">
        <f aca="false" t="array" ref="C1953:C1953">INDEX(Datas_Entregas!$B$2:$B$100, MATCH(B1953, Datas_Entregas!$A$2:$A$100, 0), 1)</f>
        <v>43296</v>
      </c>
      <c r="D1953" s="5" t="str">
        <f aca="false">Def_Status_Montagem!$A$4</f>
        <v>Comprado / Esperando entrega</v>
      </c>
      <c r="E1953" s="4" t="str">
        <f aca="false">Def_Status_Montagem!$B$4</f>
        <v>Contratada (inclui etiqueta)</v>
      </c>
      <c r="F1953" s="7"/>
      <c r="G1953" s="8"/>
      <c r="H1953" s="7" t="str">
        <f aca="false" t="array" ref="H1953:H1953">INDEX(Def_Instancias_Equipamentos!$E$2:$E$4986, MATCH(K1953, Def_Instancias_Equipamentos!$D$2:$D$4986, 0), 1)</f>
        <v>IA-09RaBPM</v>
      </c>
      <c r="I1953" s="8" t="str">
        <f aca="false" t="array" ref="I1953:I1953">INDEX(Def_Instancias_Equipamentos!$E$2:$E$4986, MATCH(L1953, Def_Instancias_Equipamentos!$D$2:$D$4986, 0), 1)</f>
        <v>IA-09RaBPM</v>
      </c>
      <c r="J1953" s="8" t="str">
        <f aca="false">IF(H1953=I1953, "INTERNO", "EXTERNO")</f>
        <v>INTERNO</v>
      </c>
      <c r="K1953" s="9" t="str">
        <f aca="false">Def_Instancias_Equipamentos!$D$695</f>
        <v>SI-09C1:DI-BPMRFFE-1</v>
      </c>
      <c r="L1953" s="4" t="str">
        <f aca="false">Def_Instancias_Equipamentos!$D$1297</f>
        <v>SI-09C1:DI-FMCFastADC-1</v>
      </c>
      <c r="M1953" s="10" t="s">
        <v>175</v>
      </c>
      <c r="N1953" s="11" t="s">
        <v>176</v>
      </c>
      <c r="O1953" s="9" t="str">
        <f aca="false">Def_Sistemas_Conectores_Cabos!$B$7</f>
        <v>SMA 50-ohm</v>
      </c>
      <c r="P1953" s="4" t="str">
        <f aca="false">Def_Sistemas_Conectores_Cabos!$B$26</f>
        <v>MMCX 50-ohm</v>
      </c>
      <c r="Q1953" s="8" t="str">
        <f aca="false">K1953&amp;"/"&amp;M1953&amp;CHAR(10)&amp;L1953&amp;"/"&amp;N1953</f>
        <v>SI-09C1:DI-BPMRFFE-1/SW_IN
SI-09C1:DI-FMCFastADC-1/TRIG</v>
      </c>
      <c r="R1953" s="18" t="n">
        <v>2</v>
      </c>
      <c r="S1953" s="18" t="n">
        <v>2</v>
      </c>
      <c r="T1953" s="15" t="str">
        <f aca="false">Def_Sistemas_Conectores_Cabos!$C$9</f>
        <v>RG316</v>
      </c>
      <c r="U1953" s="11" t="s">
        <v>169</v>
      </c>
      <c r="V1953" s="13"/>
    </row>
    <row r="1954" customFormat="false" ht="15.75" hidden="true" customHeight="true" outlineLevel="0" collapsed="false">
      <c r="A1954" s="4" t="str">
        <f aca="false">Def_Sistemas_Conectores_Cabos!$A$22</f>
        <v>BPM de elétrons</v>
      </c>
      <c r="B1954" s="5" t="str">
        <f aca="false">Datas_Entregas!$A$3</f>
        <v>BTS/Anel</v>
      </c>
      <c r="C1954" s="6" t="n">
        <f aca="false" t="array" ref="C1954:C1954">INDEX(Datas_Entregas!$B$2:$B$100, MATCH(B1954, Datas_Entregas!$A$2:$A$100, 0), 1)</f>
        <v>43296</v>
      </c>
      <c r="D1954" s="5" t="str">
        <f aca="false">Def_Status_Montagem!$A$4</f>
        <v>Comprado / Esperando entrega</v>
      </c>
      <c r="E1954" s="4" t="str">
        <f aca="false">Def_Status_Montagem!$B$4</f>
        <v>Contratada (inclui etiqueta)</v>
      </c>
      <c r="F1954" s="7"/>
      <c r="G1954" s="8"/>
      <c r="H1954" s="7" t="str">
        <f aca="false" t="array" ref="H1954:H1954">INDEX(Def_Instancias_Equipamentos!$E$2:$E$4986, MATCH(K1954, Def_Instancias_Equipamentos!$D$2:$D$4986, 0), 1)</f>
        <v>IA-09RaBPM</v>
      </c>
      <c r="I1954" s="8" t="str">
        <f aca="false" t="array" ref="I1954:I1954">INDEX(Def_Instancias_Equipamentos!$E$2:$E$4986, MATCH(L1954, Def_Instancias_Equipamentos!$D$2:$D$4986, 0), 1)</f>
        <v>IA-09RaBPM</v>
      </c>
      <c r="J1954" s="8" t="str">
        <f aca="false">IF(H1954=I1954, "INTERNO", "EXTERNO")</f>
        <v>INTERNO</v>
      </c>
      <c r="K1954" s="9" t="str">
        <f aca="false">Def_Instancias_Equipamentos!$D$696</f>
        <v>SI-09C1:DI-BPMRFFE-2</v>
      </c>
      <c r="L1954" s="4" t="str">
        <f aca="false">Def_Instancias_Equipamentos!$D$1298</f>
        <v>SI-09C1:DI-FMCFastADC-2</v>
      </c>
      <c r="M1954" s="10" t="s">
        <v>168</v>
      </c>
      <c r="N1954" s="11" t="s">
        <v>143</v>
      </c>
      <c r="O1954" s="9" t="str">
        <f aca="false">Def_Sistemas_Conectores_Cabos!$B$7</f>
        <v>SMA 50-ohm</v>
      </c>
      <c r="P1954" s="4" t="str">
        <f aca="false">Def_Sistemas_Conectores_Cabos!$B$7</f>
        <v>SMA 50-ohm</v>
      </c>
      <c r="Q1954" s="8" t="str">
        <f aca="false">K1954&amp;"/"&amp;M1954&amp;CHAR(10)&amp;L1954&amp;"/"&amp;N1954</f>
        <v>SI-09C1:DI-BPMRFFE-2/TO_OUT
SI-09C1:DI-FMCFastADC-2/IN1</v>
      </c>
      <c r="R1954" s="18" t="n">
        <v>2</v>
      </c>
      <c r="S1954" s="18" t="n">
        <v>2</v>
      </c>
      <c r="T1954" s="15" t="str">
        <f aca="false">Def_Sistemas_Conectores_Cabos!$C$9</f>
        <v>RG316</v>
      </c>
      <c r="U1954" s="11" t="s">
        <v>169</v>
      </c>
      <c r="V1954" s="13"/>
    </row>
    <row r="1955" customFormat="false" ht="15.75" hidden="true" customHeight="true" outlineLevel="0" collapsed="false">
      <c r="A1955" s="4" t="str">
        <f aca="false">Def_Sistemas_Conectores_Cabos!$A$22</f>
        <v>BPM de elétrons</v>
      </c>
      <c r="B1955" s="5" t="str">
        <f aca="false">Datas_Entregas!$A$3</f>
        <v>BTS/Anel</v>
      </c>
      <c r="C1955" s="6" t="n">
        <f aca="false" t="array" ref="C1955:C1955">INDEX(Datas_Entregas!$B$2:$B$100, MATCH(B1955, Datas_Entregas!$A$2:$A$100, 0), 1)</f>
        <v>43296</v>
      </c>
      <c r="D1955" s="5" t="str">
        <f aca="false">Def_Status_Montagem!$A$4</f>
        <v>Comprado / Esperando entrega</v>
      </c>
      <c r="E1955" s="4" t="str">
        <f aca="false">Def_Status_Montagem!$B$4</f>
        <v>Contratada (inclui etiqueta)</v>
      </c>
      <c r="F1955" s="7"/>
      <c r="G1955" s="8"/>
      <c r="H1955" s="7" t="str">
        <f aca="false" t="array" ref="H1955:H1955">INDEX(Def_Instancias_Equipamentos!$E$2:$E$4986, MATCH(K1955, Def_Instancias_Equipamentos!$D$2:$D$4986, 0), 1)</f>
        <v>IA-09RaBPM</v>
      </c>
      <c r="I1955" s="8" t="str">
        <f aca="false" t="array" ref="I1955:I1955">INDEX(Def_Instancias_Equipamentos!$E$2:$E$4986, MATCH(L1955, Def_Instancias_Equipamentos!$D$2:$D$4986, 0), 1)</f>
        <v>IA-09RaBPM</v>
      </c>
      <c r="J1955" s="8" t="str">
        <f aca="false">IF(H1955=I1955, "INTERNO", "EXTERNO")</f>
        <v>INTERNO</v>
      </c>
      <c r="K1955" s="9" t="str">
        <f aca="false">Def_Instancias_Equipamentos!$D$696</f>
        <v>SI-09C1:DI-BPMRFFE-2</v>
      </c>
      <c r="L1955" s="4" t="str">
        <f aca="false">Def_Instancias_Equipamentos!$D$1298</f>
        <v>SI-09C1:DI-FMCFastADC-2</v>
      </c>
      <c r="M1955" s="10" t="s">
        <v>170</v>
      </c>
      <c r="N1955" s="11" t="s">
        <v>145</v>
      </c>
      <c r="O1955" s="9" t="str">
        <f aca="false">Def_Sistemas_Conectores_Cabos!$B$7</f>
        <v>SMA 50-ohm</v>
      </c>
      <c r="P1955" s="4" t="str">
        <f aca="false">Def_Sistemas_Conectores_Cabos!$B$7</f>
        <v>SMA 50-ohm</v>
      </c>
      <c r="Q1955" s="8" t="str">
        <f aca="false">K1955&amp;"/"&amp;M1955&amp;CHAR(10)&amp;L1955&amp;"/"&amp;N1955</f>
        <v>SI-09C1:DI-BPMRFFE-2/BI_OUT
SI-09C1:DI-FMCFastADC-2/IN2</v>
      </c>
      <c r="R1955" s="18" t="n">
        <v>2</v>
      </c>
      <c r="S1955" s="18" t="n">
        <v>2</v>
      </c>
      <c r="T1955" s="15" t="str">
        <f aca="false">Def_Sistemas_Conectores_Cabos!$C$9</f>
        <v>RG316</v>
      </c>
      <c r="U1955" s="11" t="s">
        <v>169</v>
      </c>
      <c r="V1955" s="13"/>
    </row>
    <row r="1956" customFormat="false" ht="15.75" hidden="true" customHeight="true" outlineLevel="0" collapsed="false">
      <c r="A1956" s="4" t="str">
        <f aca="false">Def_Sistemas_Conectores_Cabos!$A$22</f>
        <v>BPM de elétrons</v>
      </c>
      <c r="B1956" s="5" t="str">
        <f aca="false">Datas_Entregas!$A$3</f>
        <v>BTS/Anel</v>
      </c>
      <c r="C1956" s="6" t="n">
        <f aca="false" t="array" ref="C1956:C1956">INDEX(Datas_Entregas!$B$2:$B$100, MATCH(B1956, Datas_Entregas!$A$2:$A$100, 0), 1)</f>
        <v>43296</v>
      </c>
      <c r="D1956" s="5" t="str">
        <f aca="false">Def_Status_Montagem!$A$4</f>
        <v>Comprado / Esperando entrega</v>
      </c>
      <c r="E1956" s="4" t="str">
        <f aca="false">Def_Status_Montagem!$B$4</f>
        <v>Contratada (inclui etiqueta)</v>
      </c>
      <c r="F1956" s="7"/>
      <c r="G1956" s="8"/>
      <c r="H1956" s="7" t="str">
        <f aca="false" t="array" ref="H1956:H1956">INDEX(Def_Instancias_Equipamentos!$E$2:$E$4986, MATCH(K1956, Def_Instancias_Equipamentos!$D$2:$D$4986, 0), 1)</f>
        <v>IA-09RaBPM</v>
      </c>
      <c r="I1956" s="8" t="str">
        <f aca="false" t="array" ref="I1956:I1956">INDEX(Def_Instancias_Equipamentos!$E$2:$E$4986, MATCH(L1956, Def_Instancias_Equipamentos!$D$2:$D$4986, 0), 1)</f>
        <v>IA-09RaBPM</v>
      </c>
      <c r="J1956" s="8" t="str">
        <f aca="false">IF(H1956=I1956, "INTERNO", "EXTERNO")</f>
        <v>INTERNO</v>
      </c>
      <c r="K1956" s="9" t="str">
        <f aca="false">Def_Instancias_Equipamentos!$D$696</f>
        <v>SI-09C1:DI-BPMRFFE-2</v>
      </c>
      <c r="L1956" s="4" t="str">
        <f aca="false">Def_Instancias_Equipamentos!$D$1298</f>
        <v>SI-09C1:DI-FMCFastADC-2</v>
      </c>
      <c r="M1956" s="10" t="s">
        <v>171</v>
      </c>
      <c r="N1956" s="11" t="s">
        <v>172</v>
      </c>
      <c r="O1956" s="9" t="str">
        <f aca="false">Def_Sistemas_Conectores_Cabos!$B$7</f>
        <v>SMA 50-ohm</v>
      </c>
      <c r="P1956" s="4" t="str">
        <f aca="false">Def_Sistemas_Conectores_Cabos!$B$7</f>
        <v>SMA 50-ohm</v>
      </c>
      <c r="Q1956" s="8" t="str">
        <f aca="false">K1956&amp;"/"&amp;M1956&amp;CHAR(10)&amp;L1956&amp;"/"&amp;N1956</f>
        <v>SI-09C1:DI-BPMRFFE-2/TI_OUT
SI-09C1:DI-FMCFastADC-2/IN3</v>
      </c>
      <c r="R1956" s="18" t="n">
        <v>2</v>
      </c>
      <c r="S1956" s="18" t="n">
        <v>2</v>
      </c>
      <c r="T1956" s="15" t="str">
        <f aca="false">Def_Sistemas_Conectores_Cabos!$C$9</f>
        <v>RG316</v>
      </c>
      <c r="U1956" s="11" t="s">
        <v>169</v>
      </c>
      <c r="V1956" s="13"/>
    </row>
    <row r="1957" customFormat="false" ht="15.75" hidden="true" customHeight="true" outlineLevel="0" collapsed="false">
      <c r="A1957" s="4" t="str">
        <f aca="false">Def_Sistemas_Conectores_Cabos!$A$22</f>
        <v>BPM de elétrons</v>
      </c>
      <c r="B1957" s="5" t="str">
        <f aca="false">Datas_Entregas!$A$3</f>
        <v>BTS/Anel</v>
      </c>
      <c r="C1957" s="6" t="n">
        <f aca="false" t="array" ref="C1957:C1957">INDEX(Datas_Entregas!$B$2:$B$100, MATCH(B1957, Datas_Entregas!$A$2:$A$100, 0), 1)</f>
        <v>43296</v>
      </c>
      <c r="D1957" s="5" t="str">
        <f aca="false">Def_Status_Montagem!$A$4</f>
        <v>Comprado / Esperando entrega</v>
      </c>
      <c r="E1957" s="4" t="str">
        <f aca="false">Def_Status_Montagem!$B$4</f>
        <v>Contratada (inclui etiqueta)</v>
      </c>
      <c r="F1957" s="7"/>
      <c r="G1957" s="8"/>
      <c r="H1957" s="7" t="str">
        <f aca="false" t="array" ref="H1957:H1957">INDEX(Def_Instancias_Equipamentos!$E$2:$E$4986, MATCH(K1957, Def_Instancias_Equipamentos!$D$2:$D$4986, 0), 1)</f>
        <v>IA-09RaBPM</v>
      </c>
      <c r="I1957" s="8" t="str">
        <f aca="false" t="array" ref="I1957:I1957">INDEX(Def_Instancias_Equipamentos!$E$2:$E$4986, MATCH(L1957, Def_Instancias_Equipamentos!$D$2:$D$4986, 0), 1)</f>
        <v>IA-09RaBPM</v>
      </c>
      <c r="J1957" s="8" t="str">
        <f aca="false">IF(H1957=I1957, "INTERNO", "EXTERNO")</f>
        <v>INTERNO</v>
      </c>
      <c r="K1957" s="9" t="str">
        <f aca="false">Def_Instancias_Equipamentos!$D$696</f>
        <v>SI-09C1:DI-BPMRFFE-2</v>
      </c>
      <c r="L1957" s="4" t="str">
        <f aca="false">Def_Instancias_Equipamentos!$D$1298</f>
        <v>SI-09C1:DI-FMCFastADC-2</v>
      </c>
      <c r="M1957" s="10" t="s">
        <v>173</v>
      </c>
      <c r="N1957" s="11" t="s">
        <v>174</v>
      </c>
      <c r="O1957" s="9" t="str">
        <f aca="false">Def_Sistemas_Conectores_Cabos!$B$7</f>
        <v>SMA 50-ohm</v>
      </c>
      <c r="P1957" s="4" t="str">
        <f aca="false">Def_Sistemas_Conectores_Cabos!$B$7</f>
        <v>SMA 50-ohm</v>
      </c>
      <c r="Q1957" s="8" t="str">
        <f aca="false">K1957&amp;"/"&amp;M1957&amp;CHAR(10)&amp;L1957&amp;"/"&amp;N1957</f>
        <v>SI-09C1:DI-BPMRFFE-2/BO_OUT
SI-09C1:DI-FMCFastADC-2/IN4</v>
      </c>
      <c r="R1957" s="18" t="n">
        <v>2</v>
      </c>
      <c r="S1957" s="18" t="n">
        <v>2</v>
      </c>
      <c r="T1957" s="15" t="str">
        <f aca="false">Def_Sistemas_Conectores_Cabos!$C$9</f>
        <v>RG316</v>
      </c>
      <c r="U1957" s="11" t="s">
        <v>169</v>
      </c>
      <c r="V1957" s="13"/>
    </row>
    <row r="1958" customFormat="false" ht="15.75" hidden="true" customHeight="true" outlineLevel="0" collapsed="false">
      <c r="A1958" s="4" t="str">
        <f aca="false">Def_Sistemas_Conectores_Cabos!$A$22</f>
        <v>BPM de elétrons</v>
      </c>
      <c r="B1958" s="5" t="str">
        <f aca="false">Datas_Entregas!$A$3</f>
        <v>BTS/Anel</v>
      </c>
      <c r="C1958" s="6" t="n">
        <f aca="false" t="array" ref="C1958:C1958">INDEX(Datas_Entregas!$B$2:$B$100, MATCH(B1958, Datas_Entregas!$A$2:$A$100, 0), 1)</f>
        <v>43296</v>
      </c>
      <c r="D1958" s="5" t="str">
        <f aca="false">Def_Status_Montagem!$A$4</f>
        <v>Comprado / Esperando entrega</v>
      </c>
      <c r="E1958" s="4" t="str">
        <f aca="false">Def_Status_Montagem!$B$4</f>
        <v>Contratada (inclui etiqueta)</v>
      </c>
      <c r="F1958" s="7"/>
      <c r="G1958" s="8"/>
      <c r="H1958" s="7" t="str">
        <f aca="false" t="array" ref="H1958:H1958">INDEX(Def_Instancias_Equipamentos!$E$2:$E$4986, MATCH(K1958, Def_Instancias_Equipamentos!$D$2:$D$4986, 0), 1)</f>
        <v>IA-09RaBPM</v>
      </c>
      <c r="I1958" s="8" t="str">
        <f aca="false" t="array" ref="I1958:I1958">INDEX(Def_Instancias_Equipamentos!$E$2:$E$4986, MATCH(L1958, Def_Instancias_Equipamentos!$D$2:$D$4986, 0), 1)</f>
        <v>IA-09RaBPM</v>
      </c>
      <c r="J1958" s="8" t="str">
        <f aca="false">IF(H1958=I1958, "INTERNO", "EXTERNO")</f>
        <v>INTERNO</v>
      </c>
      <c r="K1958" s="9" t="str">
        <f aca="false">Def_Instancias_Equipamentos!$D$696</f>
        <v>SI-09C1:DI-BPMRFFE-2</v>
      </c>
      <c r="L1958" s="4" t="str">
        <f aca="false">Def_Instancias_Equipamentos!$D$1298</f>
        <v>SI-09C1:DI-FMCFastADC-2</v>
      </c>
      <c r="M1958" s="10" t="s">
        <v>175</v>
      </c>
      <c r="N1958" s="11" t="s">
        <v>176</v>
      </c>
      <c r="O1958" s="9" t="str">
        <f aca="false">Def_Sistemas_Conectores_Cabos!$B$7</f>
        <v>SMA 50-ohm</v>
      </c>
      <c r="P1958" s="4" t="str">
        <f aca="false">Def_Sistemas_Conectores_Cabos!$B$26</f>
        <v>MMCX 50-ohm</v>
      </c>
      <c r="Q1958" s="8" t="str">
        <f aca="false">K1958&amp;"/"&amp;M1958&amp;CHAR(10)&amp;L1958&amp;"/"&amp;N1958</f>
        <v>SI-09C1:DI-BPMRFFE-2/SW_IN
SI-09C1:DI-FMCFastADC-2/TRIG</v>
      </c>
      <c r="R1958" s="18" t="n">
        <v>2</v>
      </c>
      <c r="S1958" s="18" t="n">
        <v>2</v>
      </c>
      <c r="T1958" s="15" t="str">
        <f aca="false">Def_Sistemas_Conectores_Cabos!$C$9</f>
        <v>RG316</v>
      </c>
      <c r="U1958" s="11" t="s">
        <v>169</v>
      </c>
      <c r="V1958" s="13"/>
    </row>
    <row r="1959" customFormat="false" ht="15.75" hidden="true" customHeight="true" outlineLevel="0" collapsed="false">
      <c r="A1959" s="4" t="str">
        <f aca="false">Def_Sistemas_Conectores_Cabos!$A$22</f>
        <v>BPM de elétrons</v>
      </c>
      <c r="B1959" s="5" t="str">
        <f aca="false">Datas_Entregas!$A$3</f>
        <v>BTS/Anel</v>
      </c>
      <c r="C1959" s="6" t="n">
        <f aca="false" t="array" ref="C1959:C1959">INDEX(Datas_Entregas!$B$2:$B$100, MATCH(B1959, Datas_Entregas!$A$2:$A$100, 0), 1)</f>
        <v>43296</v>
      </c>
      <c r="D1959" s="5" t="str">
        <f aca="false">Def_Status_Montagem!$A$4</f>
        <v>Comprado / Esperando entrega</v>
      </c>
      <c r="E1959" s="4" t="str">
        <f aca="false">Def_Status_Montagem!$B$4</f>
        <v>Contratada (inclui etiqueta)</v>
      </c>
      <c r="F1959" s="7"/>
      <c r="G1959" s="8"/>
      <c r="H1959" s="7" t="str">
        <f aca="false" t="array" ref="H1959:H1959">INDEX(Def_Instancias_Equipamentos!$E$2:$E$4986, MATCH(K1959, Def_Instancias_Equipamentos!$D$2:$D$4986, 0), 1)</f>
        <v>IA-09RaBPM</v>
      </c>
      <c r="I1959" s="8" t="str">
        <f aca="false" t="array" ref="I1959:I1959">INDEX(Def_Instancias_Equipamentos!$E$2:$E$4986, MATCH(L1959, Def_Instancias_Equipamentos!$D$2:$D$4986, 0), 1)</f>
        <v>IA-09RaBPM</v>
      </c>
      <c r="J1959" s="8" t="str">
        <f aca="false">IF(H1959=I1959, "INTERNO", "EXTERNO")</f>
        <v>INTERNO</v>
      </c>
      <c r="K1959" s="9" t="str">
        <f aca="false">Def_Instancias_Equipamentos!$D$697</f>
        <v>SI-09C2:DI-BPMRFFE</v>
      </c>
      <c r="L1959" s="4" t="str">
        <f aca="false">Def_Instancias_Equipamentos!$D$1299</f>
        <v>SI-09C2:DI-FMCFastADC</v>
      </c>
      <c r="M1959" s="10" t="s">
        <v>168</v>
      </c>
      <c r="N1959" s="11" t="s">
        <v>143</v>
      </c>
      <c r="O1959" s="9" t="str">
        <f aca="false">Def_Sistemas_Conectores_Cabos!$B$7</f>
        <v>SMA 50-ohm</v>
      </c>
      <c r="P1959" s="4" t="str">
        <f aca="false">Def_Sistemas_Conectores_Cabos!$B$7</f>
        <v>SMA 50-ohm</v>
      </c>
      <c r="Q1959" s="8" t="str">
        <f aca="false">K1959&amp;"/"&amp;M1959&amp;CHAR(10)&amp;L1959&amp;"/"&amp;N1959</f>
        <v>SI-09C2:DI-BPMRFFE/TO_OUT
SI-09C2:DI-FMCFastADC/IN1</v>
      </c>
      <c r="R1959" s="18" t="n">
        <v>2</v>
      </c>
      <c r="S1959" s="18" t="n">
        <v>2</v>
      </c>
      <c r="T1959" s="15" t="str">
        <f aca="false">Def_Sistemas_Conectores_Cabos!$C$9</f>
        <v>RG316</v>
      </c>
      <c r="U1959" s="11" t="s">
        <v>169</v>
      </c>
      <c r="V1959" s="13"/>
    </row>
    <row r="1960" customFormat="false" ht="15.75" hidden="true" customHeight="true" outlineLevel="0" collapsed="false">
      <c r="A1960" s="4" t="str">
        <f aca="false">Def_Sistemas_Conectores_Cabos!$A$22</f>
        <v>BPM de elétrons</v>
      </c>
      <c r="B1960" s="5" t="str">
        <f aca="false">Datas_Entregas!$A$3</f>
        <v>BTS/Anel</v>
      </c>
      <c r="C1960" s="6" t="n">
        <f aca="false" t="array" ref="C1960:C1960">INDEX(Datas_Entregas!$B$2:$B$100, MATCH(B1960, Datas_Entregas!$A$2:$A$100, 0), 1)</f>
        <v>43296</v>
      </c>
      <c r="D1960" s="5" t="str">
        <f aca="false">Def_Status_Montagem!$A$4</f>
        <v>Comprado / Esperando entrega</v>
      </c>
      <c r="E1960" s="4" t="str">
        <f aca="false">Def_Status_Montagem!$B$4</f>
        <v>Contratada (inclui etiqueta)</v>
      </c>
      <c r="F1960" s="7"/>
      <c r="G1960" s="8"/>
      <c r="H1960" s="7" t="str">
        <f aca="false" t="array" ref="H1960:H1960">INDEX(Def_Instancias_Equipamentos!$E$2:$E$4986, MATCH(K1960, Def_Instancias_Equipamentos!$D$2:$D$4986, 0), 1)</f>
        <v>IA-09RaBPM</v>
      </c>
      <c r="I1960" s="8" t="str">
        <f aca="false" t="array" ref="I1960:I1960">INDEX(Def_Instancias_Equipamentos!$E$2:$E$4986, MATCH(L1960, Def_Instancias_Equipamentos!$D$2:$D$4986, 0), 1)</f>
        <v>IA-09RaBPM</v>
      </c>
      <c r="J1960" s="8" t="str">
        <f aca="false">IF(H1960=I1960, "INTERNO", "EXTERNO")</f>
        <v>INTERNO</v>
      </c>
      <c r="K1960" s="9" t="str">
        <f aca="false">Def_Instancias_Equipamentos!$D$697</f>
        <v>SI-09C2:DI-BPMRFFE</v>
      </c>
      <c r="L1960" s="4" t="str">
        <f aca="false">Def_Instancias_Equipamentos!$D$1299</f>
        <v>SI-09C2:DI-FMCFastADC</v>
      </c>
      <c r="M1960" s="10" t="s">
        <v>170</v>
      </c>
      <c r="N1960" s="11" t="s">
        <v>145</v>
      </c>
      <c r="O1960" s="9" t="str">
        <f aca="false">Def_Sistemas_Conectores_Cabos!$B$7</f>
        <v>SMA 50-ohm</v>
      </c>
      <c r="P1960" s="4" t="str">
        <f aca="false">Def_Sistemas_Conectores_Cabos!$B$7</f>
        <v>SMA 50-ohm</v>
      </c>
      <c r="Q1960" s="8" t="str">
        <f aca="false">K1960&amp;"/"&amp;M1960&amp;CHAR(10)&amp;L1960&amp;"/"&amp;N1960</f>
        <v>SI-09C2:DI-BPMRFFE/BI_OUT
SI-09C2:DI-FMCFastADC/IN2</v>
      </c>
      <c r="R1960" s="18" t="n">
        <v>2</v>
      </c>
      <c r="S1960" s="18" t="n">
        <v>2</v>
      </c>
      <c r="T1960" s="15" t="str">
        <f aca="false">Def_Sistemas_Conectores_Cabos!$C$9</f>
        <v>RG316</v>
      </c>
      <c r="U1960" s="11" t="s">
        <v>169</v>
      </c>
      <c r="V1960" s="13"/>
    </row>
    <row r="1961" customFormat="false" ht="15.75" hidden="true" customHeight="true" outlineLevel="0" collapsed="false">
      <c r="A1961" s="4" t="str">
        <f aca="false">Def_Sistemas_Conectores_Cabos!$A$22</f>
        <v>BPM de elétrons</v>
      </c>
      <c r="B1961" s="5" t="str">
        <f aca="false">Datas_Entregas!$A$3</f>
        <v>BTS/Anel</v>
      </c>
      <c r="C1961" s="6" t="n">
        <f aca="false" t="array" ref="C1961:C1961">INDEX(Datas_Entregas!$B$2:$B$100, MATCH(B1961, Datas_Entregas!$A$2:$A$100, 0), 1)</f>
        <v>43296</v>
      </c>
      <c r="D1961" s="5" t="str">
        <f aca="false">Def_Status_Montagem!$A$4</f>
        <v>Comprado / Esperando entrega</v>
      </c>
      <c r="E1961" s="4" t="str">
        <f aca="false">Def_Status_Montagem!$B$4</f>
        <v>Contratada (inclui etiqueta)</v>
      </c>
      <c r="F1961" s="7"/>
      <c r="G1961" s="8"/>
      <c r="H1961" s="7" t="str">
        <f aca="false" t="array" ref="H1961:H1961">INDEX(Def_Instancias_Equipamentos!$E$2:$E$4986, MATCH(K1961, Def_Instancias_Equipamentos!$D$2:$D$4986, 0), 1)</f>
        <v>IA-09RaBPM</v>
      </c>
      <c r="I1961" s="8" t="str">
        <f aca="false" t="array" ref="I1961:I1961">INDEX(Def_Instancias_Equipamentos!$E$2:$E$4986, MATCH(L1961, Def_Instancias_Equipamentos!$D$2:$D$4986, 0), 1)</f>
        <v>IA-09RaBPM</v>
      </c>
      <c r="J1961" s="8" t="str">
        <f aca="false">IF(H1961=I1961, "INTERNO", "EXTERNO")</f>
        <v>INTERNO</v>
      </c>
      <c r="K1961" s="9" t="str">
        <f aca="false">Def_Instancias_Equipamentos!$D$697</f>
        <v>SI-09C2:DI-BPMRFFE</v>
      </c>
      <c r="L1961" s="4" t="str">
        <f aca="false">Def_Instancias_Equipamentos!$D$1299</f>
        <v>SI-09C2:DI-FMCFastADC</v>
      </c>
      <c r="M1961" s="10" t="s">
        <v>171</v>
      </c>
      <c r="N1961" s="11" t="s">
        <v>172</v>
      </c>
      <c r="O1961" s="9" t="str">
        <f aca="false">Def_Sistemas_Conectores_Cabos!$B$7</f>
        <v>SMA 50-ohm</v>
      </c>
      <c r="P1961" s="4" t="str">
        <f aca="false">Def_Sistemas_Conectores_Cabos!$B$7</f>
        <v>SMA 50-ohm</v>
      </c>
      <c r="Q1961" s="8" t="str">
        <f aca="false">K1961&amp;"/"&amp;M1961&amp;CHAR(10)&amp;L1961&amp;"/"&amp;N1961</f>
        <v>SI-09C2:DI-BPMRFFE/TI_OUT
SI-09C2:DI-FMCFastADC/IN3</v>
      </c>
      <c r="R1961" s="18" t="n">
        <v>2</v>
      </c>
      <c r="S1961" s="18" t="n">
        <v>2</v>
      </c>
      <c r="T1961" s="15" t="str">
        <f aca="false">Def_Sistemas_Conectores_Cabos!$C$9</f>
        <v>RG316</v>
      </c>
      <c r="U1961" s="11" t="s">
        <v>169</v>
      </c>
      <c r="V1961" s="13"/>
    </row>
    <row r="1962" customFormat="false" ht="15.75" hidden="true" customHeight="true" outlineLevel="0" collapsed="false">
      <c r="A1962" s="4" t="str">
        <f aca="false">Def_Sistemas_Conectores_Cabos!$A$22</f>
        <v>BPM de elétrons</v>
      </c>
      <c r="B1962" s="5" t="str">
        <f aca="false">Datas_Entregas!$A$3</f>
        <v>BTS/Anel</v>
      </c>
      <c r="C1962" s="6" t="n">
        <f aca="false" t="array" ref="C1962:C1962">INDEX(Datas_Entregas!$B$2:$B$100, MATCH(B1962, Datas_Entregas!$A$2:$A$100, 0), 1)</f>
        <v>43296</v>
      </c>
      <c r="D1962" s="5" t="str">
        <f aca="false">Def_Status_Montagem!$A$4</f>
        <v>Comprado / Esperando entrega</v>
      </c>
      <c r="E1962" s="4" t="str">
        <f aca="false">Def_Status_Montagem!$B$4</f>
        <v>Contratada (inclui etiqueta)</v>
      </c>
      <c r="F1962" s="7"/>
      <c r="G1962" s="8"/>
      <c r="H1962" s="7" t="str">
        <f aca="false" t="array" ref="H1962:H1962">INDEX(Def_Instancias_Equipamentos!$E$2:$E$4986, MATCH(K1962, Def_Instancias_Equipamentos!$D$2:$D$4986, 0), 1)</f>
        <v>IA-09RaBPM</v>
      </c>
      <c r="I1962" s="8" t="str">
        <f aca="false" t="array" ref="I1962:I1962">INDEX(Def_Instancias_Equipamentos!$E$2:$E$4986, MATCH(L1962, Def_Instancias_Equipamentos!$D$2:$D$4986, 0), 1)</f>
        <v>IA-09RaBPM</v>
      </c>
      <c r="J1962" s="8" t="str">
        <f aca="false">IF(H1962=I1962, "INTERNO", "EXTERNO")</f>
        <v>INTERNO</v>
      </c>
      <c r="K1962" s="9" t="str">
        <f aca="false">Def_Instancias_Equipamentos!$D$697</f>
        <v>SI-09C2:DI-BPMRFFE</v>
      </c>
      <c r="L1962" s="4" t="str">
        <f aca="false">Def_Instancias_Equipamentos!$D$1299</f>
        <v>SI-09C2:DI-FMCFastADC</v>
      </c>
      <c r="M1962" s="10" t="s">
        <v>173</v>
      </c>
      <c r="N1962" s="11" t="s">
        <v>174</v>
      </c>
      <c r="O1962" s="9" t="str">
        <f aca="false">Def_Sistemas_Conectores_Cabos!$B$7</f>
        <v>SMA 50-ohm</v>
      </c>
      <c r="P1962" s="4" t="str">
        <f aca="false">Def_Sistemas_Conectores_Cabos!$B$7</f>
        <v>SMA 50-ohm</v>
      </c>
      <c r="Q1962" s="8" t="str">
        <f aca="false">K1962&amp;"/"&amp;M1962&amp;CHAR(10)&amp;L1962&amp;"/"&amp;N1962</f>
        <v>SI-09C2:DI-BPMRFFE/BO_OUT
SI-09C2:DI-FMCFastADC/IN4</v>
      </c>
      <c r="R1962" s="18" t="n">
        <v>2</v>
      </c>
      <c r="S1962" s="18" t="n">
        <v>2</v>
      </c>
      <c r="T1962" s="15" t="str">
        <f aca="false">Def_Sistemas_Conectores_Cabos!$C$9</f>
        <v>RG316</v>
      </c>
      <c r="U1962" s="11" t="s">
        <v>169</v>
      </c>
      <c r="V1962" s="13"/>
    </row>
    <row r="1963" customFormat="false" ht="15.75" hidden="true" customHeight="true" outlineLevel="0" collapsed="false">
      <c r="A1963" s="4" t="str">
        <f aca="false">Def_Sistemas_Conectores_Cabos!$A$22</f>
        <v>BPM de elétrons</v>
      </c>
      <c r="B1963" s="5" t="str">
        <f aca="false">Datas_Entregas!$A$3</f>
        <v>BTS/Anel</v>
      </c>
      <c r="C1963" s="6" t="n">
        <f aca="false" t="array" ref="C1963:C1963">INDEX(Datas_Entregas!$B$2:$B$100, MATCH(B1963, Datas_Entregas!$A$2:$A$100, 0), 1)</f>
        <v>43296</v>
      </c>
      <c r="D1963" s="5" t="str">
        <f aca="false">Def_Status_Montagem!$A$4</f>
        <v>Comprado / Esperando entrega</v>
      </c>
      <c r="E1963" s="4" t="str">
        <f aca="false">Def_Status_Montagem!$B$4</f>
        <v>Contratada (inclui etiqueta)</v>
      </c>
      <c r="F1963" s="7"/>
      <c r="G1963" s="8"/>
      <c r="H1963" s="7" t="str">
        <f aca="false" t="array" ref="H1963:H1963">INDEX(Def_Instancias_Equipamentos!$E$2:$E$4986, MATCH(K1963, Def_Instancias_Equipamentos!$D$2:$D$4986, 0), 1)</f>
        <v>IA-09RaBPM</v>
      </c>
      <c r="I1963" s="8" t="str">
        <f aca="false" t="array" ref="I1963:I1963">INDEX(Def_Instancias_Equipamentos!$E$2:$E$4986, MATCH(L1963, Def_Instancias_Equipamentos!$D$2:$D$4986, 0), 1)</f>
        <v>IA-09RaBPM</v>
      </c>
      <c r="J1963" s="8" t="str">
        <f aca="false">IF(H1963=I1963, "INTERNO", "EXTERNO")</f>
        <v>INTERNO</v>
      </c>
      <c r="K1963" s="9" t="str">
        <f aca="false">Def_Instancias_Equipamentos!$D$697</f>
        <v>SI-09C2:DI-BPMRFFE</v>
      </c>
      <c r="L1963" s="4" t="str">
        <f aca="false">Def_Instancias_Equipamentos!$D$1299</f>
        <v>SI-09C2:DI-FMCFastADC</v>
      </c>
      <c r="M1963" s="10" t="s">
        <v>175</v>
      </c>
      <c r="N1963" s="11" t="s">
        <v>176</v>
      </c>
      <c r="O1963" s="9" t="str">
        <f aca="false">Def_Sistemas_Conectores_Cabos!$B$7</f>
        <v>SMA 50-ohm</v>
      </c>
      <c r="P1963" s="4" t="str">
        <f aca="false">Def_Sistemas_Conectores_Cabos!$B$26</f>
        <v>MMCX 50-ohm</v>
      </c>
      <c r="Q1963" s="8" t="str">
        <f aca="false">K1963&amp;"/"&amp;M1963&amp;CHAR(10)&amp;L1963&amp;"/"&amp;N1963</f>
        <v>SI-09C2:DI-BPMRFFE/SW_IN
SI-09C2:DI-FMCFastADC/TRIG</v>
      </c>
      <c r="R1963" s="18" t="n">
        <v>2</v>
      </c>
      <c r="S1963" s="18" t="n">
        <v>2</v>
      </c>
      <c r="T1963" s="15" t="str">
        <f aca="false">Def_Sistemas_Conectores_Cabos!$C$9</f>
        <v>RG316</v>
      </c>
      <c r="U1963" s="11" t="s">
        <v>169</v>
      </c>
      <c r="V1963" s="13"/>
    </row>
    <row r="1964" customFormat="false" ht="15.75" hidden="true" customHeight="true" outlineLevel="0" collapsed="false">
      <c r="A1964" s="4" t="str">
        <f aca="false">Def_Sistemas_Conectores_Cabos!$A$22</f>
        <v>BPM de elétrons</v>
      </c>
      <c r="B1964" s="5" t="str">
        <f aca="false">Datas_Entregas!$A$3</f>
        <v>BTS/Anel</v>
      </c>
      <c r="C1964" s="6" t="n">
        <f aca="false" t="array" ref="C1964:C1964">INDEX(Datas_Entregas!$B$2:$B$100, MATCH(B1964, Datas_Entregas!$A$2:$A$100, 0), 1)</f>
        <v>43296</v>
      </c>
      <c r="D1964" s="5" t="str">
        <f aca="false">Def_Status_Montagem!$A$4</f>
        <v>Comprado / Esperando entrega</v>
      </c>
      <c r="E1964" s="4" t="str">
        <f aca="false">Def_Status_Montagem!$B$4</f>
        <v>Contratada (inclui etiqueta)</v>
      </c>
      <c r="F1964" s="7"/>
      <c r="G1964" s="8"/>
      <c r="H1964" s="7" t="str">
        <f aca="false" t="array" ref="H1964:H1964">INDEX(Def_Instancias_Equipamentos!$E$2:$E$4986, MATCH(K1964, Def_Instancias_Equipamentos!$D$2:$D$4986, 0), 1)</f>
        <v>IA-09RaBPM</v>
      </c>
      <c r="I1964" s="8" t="str">
        <f aca="false" t="array" ref="I1964:I1964">INDEX(Def_Instancias_Equipamentos!$E$2:$E$4986, MATCH(L1964, Def_Instancias_Equipamentos!$D$2:$D$4986, 0), 1)</f>
        <v>IA-09RaBPM</v>
      </c>
      <c r="J1964" s="8" t="str">
        <f aca="false">IF(H1964=I1964, "INTERNO", "EXTERNO")</f>
        <v>INTERNO</v>
      </c>
      <c r="K1964" s="9" t="str">
        <f aca="false">Def_Instancias_Equipamentos!$D$698</f>
        <v>SI-09C3:DI-BPMRFFE-1</v>
      </c>
      <c r="L1964" s="4" t="str">
        <f aca="false">Def_Instancias_Equipamentos!$D$1300</f>
        <v>SI-09C3:DI-FMCFastADC-1</v>
      </c>
      <c r="M1964" s="10" t="s">
        <v>168</v>
      </c>
      <c r="N1964" s="11" t="s">
        <v>143</v>
      </c>
      <c r="O1964" s="9" t="str">
        <f aca="false">Def_Sistemas_Conectores_Cabos!$B$7</f>
        <v>SMA 50-ohm</v>
      </c>
      <c r="P1964" s="4" t="str">
        <f aca="false">Def_Sistemas_Conectores_Cabos!$B$7</f>
        <v>SMA 50-ohm</v>
      </c>
      <c r="Q1964" s="8" t="str">
        <f aca="false">K1964&amp;"/"&amp;M1964&amp;CHAR(10)&amp;L1964&amp;"/"&amp;N1964</f>
        <v>SI-09C3:DI-BPMRFFE-1/TO_OUT
SI-09C3:DI-FMCFastADC-1/IN1</v>
      </c>
      <c r="R1964" s="18" t="n">
        <v>2</v>
      </c>
      <c r="S1964" s="18" t="n">
        <v>2</v>
      </c>
      <c r="T1964" s="15" t="str">
        <f aca="false">Def_Sistemas_Conectores_Cabos!$C$9</f>
        <v>RG316</v>
      </c>
      <c r="U1964" s="11" t="s">
        <v>169</v>
      </c>
      <c r="V1964" s="13"/>
    </row>
    <row r="1965" customFormat="false" ht="15.75" hidden="true" customHeight="true" outlineLevel="0" collapsed="false">
      <c r="A1965" s="4" t="str">
        <f aca="false">Def_Sistemas_Conectores_Cabos!$A$22</f>
        <v>BPM de elétrons</v>
      </c>
      <c r="B1965" s="5" t="str">
        <f aca="false">Datas_Entregas!$A$3</f>
        <v>BTS/Anel</v>
      </c>
      <c r="C1965" s="6" t="n">
        <f aca="false" t="array" ref="C1965:C1965">INDEX(Datas_Entregas!$B$2:$B$100, MATCH(B1965, Datas_Entregas!$A$2:$A$100, 0), 1)</f>
        <v>43296</v>
      </c>
      <c r="D1965" s="5" t="str">
        <f aca="false">Def_Status_Montagem!$A$4</f>
        <v>Comprado / Esperando entrega</v>
      </c>
      <c r="E1965" s="4" t="str">
        <f aca="false">Def_Status_Montagem!$B$4</f>
        <v>Contratada (inclui etiqueta)</v>
      </c>
      <c r="F1965" s="7"/>
      <c r="G1965" s="8"/>
      <c r="H1965" s="7" t="str">
        <f aca="false" t="array" ref="H1965:H1965">INDEX(Def_Instancias_Equipamentos!$E$2:$E$4986, MATCH(K1965, Def_Instancias_Equipamentos!$D$2:$D$4986, 0), 1)</f>
        <v>IA-09RaBPM</v>
      </c>
      <c r="I1965" s="8" t="str">
        <f aca="false" t="array" ref="I1965:I1965">INDEX(Def_Instancias_Equipamentos!$E$2:$E$4986, MATCH(L1965, Def_Instancias_Equipamentos!$D$2:$D$4986, 0), 1)</f>
        <v>IA-09RaBPM</v>
      </c>
      <c r="J1965" s="8" t="str">
        <f aca="false">IF(H1965=I1965, "INTERNO", "EXTERNO")</f>
        <v>INTERNO</v>
      </c>
      <c r="K1965" s="9" t="str">
        <f aca="false">Def_Instancias_Equipamentos!$D$698</f>
        <v>SI-09C3:DI-BPMRFFE-1</v>
      </c>
      <c r="L1965" s="4" t="str">
        <f aca="false">Def_Instancias_Equipamentos!$D$1300</f>
        <v>SI-09C3:DI-FMCFastADC-1</v>
      </c>
      <c r="M1965" s="10" t="s">
        <v>170</v>
      </c>
      <c r="N1965" s="11" t="s">
        <v>145</v>
      </c>
      <c r="O1965" s="9" t="str">
        <f aca="false">Def_Sistemas_Conectores_Cabos!$B$7</f>
        <v>SMA 50-ohm</v>
      </c>
      <c r="P1965" s="4" t="str">
        <f aca="false">Def_Sistemas_Conectores_Cabos!$B$7</f>
        <v>SMA 50-ohm</v>
      </c>
      <c r="Q1965" s="8" t="str">
        <f aca="false">K1965&amp;"/"&amp;M1965&amp;CHAR(10)&amp;L1965&amp;"/"&amp;N1965</f>
        <v>SI-09C3:DI-BPMRFFE-1/BI_OUT
SI-09C3:DI-FMCFastADC-1/IN2</v>
      </c>
      <c r="R1965" s="18" t="n">
        <v>2</v>
      </c>
      <c r="S1965" s="18" t="n">
        <v>2</v>
      </c>
      <c r="T1965" s="15" t="str">
        <f aca="false">Def_Sistemas_Conectores_Cabos!$C$9</f>
        <v>RG316</v>
      </c>
      <c r="U1965" s="11" t="s">
        <v>169</v>
      </c>
      <c r="V1965" s="13"/>
    </row>
    <row r="1966" customFormat="false" ht="15.75" hidden="true" customHeight="true" outlineLevel="0" collapsed="false">
      <c r="A1966" s="4" t="str">
        <f aca="false">Def_Sistemas_Conectores_Cabos!$A$22</f>
        <v>BPM de elétrons</v>
      </c>
      <c r="B1966" s="5" t="str">
        <f aca="false">Datas_Entregas!$A$3</f>
        <v>BTS/Anel</v>
      </c>
      <c r="C1966" s="6" t="n">
        <f aca="false" t="array" ref="C1966:C1966">INDEX(Datas_Entregas!$B$2:$B$100, MATCH(B1966, Datas_Entregas!$A$2:$A$100, 0), 1)</f>
        <v>43296</v>
      </c>
      <c r="D1966" s="5" t="str">
        <f aca="false">Def_Status_Montagem!$A$4</f>
        <v>Comprado / Esperando entrega</v>
      </c>
      <c r="E1966" s="4" t="str">
        <f aca="false">Def_Status_Montagem!$B$4</f>
        <v>Contratada (inclui etiqueta)</v>
      </c>
      <c r="F1966" s="7"/>
      <c r="G1966" s="8"/>
      <c r="H1966" s="7" t="str">
        <f aca="false" t="array" ref="H1966:H1966">INDEX(Def_Instancias_Equipamentos!$E$2:$E$4986, MATCH(K1966, Def_Instancias_Equipamentos!$D$2:$D$4986, 0), 1)</f>
        <v>IA-09RaBPM</v>
      </c>
      <c r="I1966" s="8" t="str">
        <f aca="false" t="array" ref="I1966:I1966">INDEX(Def_Instancias_Equipamentos!$E$2:$E$4986, MATCH(L1966, Def_Instancias_Equipamentos!$D$2:$D$4986, 0), 1)</f>
        <v>IA-09RaBPM</v>
      </c>
      <c r="J1966" s="8" t="str">
        <f aca="false">IF(H1966=I1966, "INTERNO", "EXTERNO")</f>
        <v>INTERNO</v>
      </c>
      <c r="K1966" s="9" t="str">
        <f aca="false">Def_Instancias_Equipamentos!$D$698</f>
        <v>SI-09C3:DI-BPMRFFE-1</v>
      </c>
      <c r="L1966" s="4" t="str">
        <f aca="false">Def_Instancias_Equipamentos!$D$1300</f>
        <v>SI-09C3:DI-FMCFastADC-1</v>
      </c>
      <c r="M1966" s="10" t="s">
        <v>171</v>
      </c>
      <c r="N1966" s="11" t="s">
        <v>172</v>
      </c>
      <c r="O1966" s="9" t="str">
        <f aca="false">Def_Sistemas_Conectores_Cabos!$B$7</f>
        <v>SMA 50-ohm</v>
      </c>
      <c r="P1966" s="4" t="str">
        <f aca="false">Def_Sistemas_Conectores_Cabos!$B$7</f>
        <v>SMA 50-ohm</v>
      </c>
      <c r="Q1966" s="8" t="str">
        <f aca="false">K1966&amp;"/"&amp;M1966&amp;CHAR(10)&amp;L1966&amp;"/"&amp;N1966</f>
        <v>SI-09C3:DI-BPMRFFE-1/TI_OUT
SI-09C3:DI-FMCFastADC-1/IN3</v>
      </c>
      <c r="R1966" s="18" t="n">
        <v>2</v>
      </c>
      <c r="S1966" s="18" t="n">
        <v>2</v>
      </c>
      <c r="T1966" s="15" t="str">
        <f aca="false">Def_Sistemas_Conectores_Cabos!$C$9</f>
        <v>RG316</v>
      </c>
      <c r="U1966" s="11" t="s">
        <v>169</v>
      </c>
      <c r="V1966" s="13"/>
    </row>
    <row r="1967" customFormat="false" ht="15.75" hidden="true" customHeight="true" outlineLevel="0" collapsed="false">
      <c r="A1967" s="4" t="str">
        <f aca="false">Def_Sistemas_Conectores_Cabos!$A$22</f>
        <v>BPM de elétrons</v>
      </c>
      <c r="B1967" s="5" t="str">
        <f aca="false">Datas_Entregas!$A$3</f>
        <v>BTS/Anel</v>
      </c>
      <c r="C1967" s="6" t="n">
        <f aca="false" t="array" ref="C1967:C1967">INDEX(Datas_Entregas!$B$2:$B$100, MATCH(B1967, Datas_Entregas!$A$2:$A$100, 0), 1)</f>
        <v>43296</v>
      </c>
      <c r="D1967" s="5" t="str">
        <f aca="false">Def_Status_Montagem!$A$4</f>
        <v>Comprado / Esperando entrega</v>
      </c>
      <c r="E1967" s="4" t="str">
        <f aca="false">Def_Status_Montagem!$B$4</f>
        <v>Contratada (inclui etiqueta)</v>
      </c>
      <c r="F1967" s="7"/>
      <c r="G1967" s="8"/>
      <c r="H1967" s="7" t="str">
        <f aca="false" t="array" ref="H1967:H1967">INDEX(Def_Instancias_Equipamentos!$E$2:$E$4986, MATCH(K1967, Def_Instancias_Equipamentos!$D$2:$D$4986, 0), 1)</f>
        <v>IA-09RaBPM</v>
      </c>
      <c r="I1967" s="8" t="str">
        <f aca="false" t="array" ref="I1967:I1967">INDEX(Def_Instancias_Equipamentos!$E$2:$E$4986, MATCH(L1967, Def_Instancias_Equipamentos!$D$2:$D$4986, 0), 1)</f>
        <v>IA-09RaBPM</v>
      </c>
      <c r="J1967" s="8" t="str">
        <f aca="false">IF(H1967=I1967, "INTERNO", "EXTERNO")</f>
        <v>INTERNO</v>
      </c>
      <c r="K1967" s="9" t="str">
        <f aca="false">Def_Instancias_Equipamentos!$D$698</f>
        <v>SI-09C3:DI-BPMRFFE-1</v>
      </c>
      <c r="L1967" s="4" t="str">
        <f aca="false">Def_Instancias_Equipamentos!$D$1300</f>
        <v>SI-09C3:DI-FMCFastADC-1</v>
      </c>
      <c r="M1967" s="10" t="s">
        <v>173</v>
      </c>
      <c r="N1967" s="11" t="s">
        <v>174</v>
      </c>
      <c r="O1967" s="9" t="str">
        <f aca="false">Def_Sistemas_Conectores_Cabos!$B$7</f>
        <v>SMA 50-ohm</v>
      </c>
      <c r="P1967" s="4" t="str">
        <f aca="false">Def_Sistemas_Conectores_Cabos!$B$7</f>
        <v>SMA 50-ohm</v>
      </c>
      <c r="Q1967" s="8" t="str">
        <f aca="false">K1967&amp;"/"&amp;M1967&amp;CHAR(10)&amp;L1967&amp;"/"&amp;N1967</f>
        <v>SI-09C3:DI-BPMRFFE-1/BO_OUT
SI-09C3:DI-FMCFastADC-1/IN4</v>
      </c>
      <c r="R1967" s="18" t="n">
        <v>2</v>
      </c>
      <c r="S1967" s="18" t="n">
        <v>2</v>
      </c>
      <c r="T1967" s="15" t="str">
        <f aca="false">Def_Sistemas_Conectores_Cabos!$C$9</f>
        <v>RG316</v>
      </c>
      <c r="U1967" s="11" t="s">
        <v>169</v>
      </c>
      <c r="V1967" s="13"/>
    </row>
    <row r="1968" customFormat="false" ht="15.75" hidden="true" customHeight="true" outlineLevel="0" collapsed="false">
      <c r="A1968" s="4" t="str">
        <f aca="false">Def_Sistemas_Conectores_Cabos!$A$22</f>
        <v>BPM de elétrons</v>
      </c>
      <c r="B1968" s="5" t="str">
        <f aca="false">Datas_Entregas!$A$3</f>
        <v>BTS/Anel</v>
      </c>
      <c r="C1968" s="6" t="n">
        <f aca="false" t="array" ref="C1968:C1968">INDEX(Datas_Entregas!$B$2:$B$100, MATCH(B1968, Datas_Entregas!$A$2:$A$100, 0), 1)</f>
        <v>43296</v>
      </c>
      <c r="D1968" s="5" t="str">
        <f aca="false">Def_Status_Montagem!$A$4</f>
        <v>Comprado / Esperando entrega</v>
      </c>
      <c r="E1968" s="4" t="str">
        <f aca="false">Def_Status_Montagem!$B$4</f>
        <v>Contratada (inclui etiqueta)</v>
      </c>
      <c r="F1968" s="7"/>
      <c r="G1968" s="8"/>
      <c r="H1968" s="7" t="str">
        <f aca="false" t="array" ref="H1968:H1968">INDEX(Def_Instancias_Equipamentos!$E$2:$E$4986, MATCH(K1968, Def_Instancias_Equipamentos!$D$2:$D$4986, 0), 1)</f>
        <v>IA-09RaBPM</v>
      </c>
      <c r="I1968" s="8" t="str">
        <f aca="false" t="array" ref="I1968:I1968">INDEX(Def_Instancias_Equipamentos!$E$2:$E$4986, MATCH(L1968, Def_Instancias_Equipamentos!$D$2:$D$4986, 0), 1)</f>
        <v>IA-09RaBPM</v>
      </c>
      <c r="J1968" s="8" t="str">
        <f aca="false">IF(H1968=I1968, "INTERNO", "EXTERNO")</f>
        <v>INTERNO</v>
      </c>
      <c r="K1968" s="9" t="str">
        <f aca="false">Def_Instancias_Equipamentos!$D$698</f>
        <v>SI-09C3:DI-BPMRFFE-1</v>
      </c>
      <c r="L1968" s="4" t="str">
        <f aca="false">Def_Instancias_Equipamentos!$D$1300</f>
        <v>SI-09C3:DI-FMCFastADC-1</v>
      </c>
      <c r="M1968" s="10" t="s">
        <v>175</v>
      </c>
      <c r="N1968" s="11" t="s">
        <v>176</v>
      </c>
      <c r="O1968" s="9" t="str">
        <f aca="false">Def_Sistemas_Conectores_Cabos!$B$7</f>
        <v>SMA 50-ohm</v>
      </c>
      <c r="P1968" s="4" t="str">
        <f aca="false">Def_Sistemas_Conectores_Cabos!$B$26</f>
        <v>MMCX 50-ohm</v>
      </c>
      <c r="Q1968" s="8" t="str">
        <f aca="false">K1968&amp;"/"&amp;M1968&amp;CHAR(10)&amp;L1968&amp;"/"&amp;N1968</f>
        <v>SI-09C3:DI-BPMRFFE-1/SW_IN
SI-09C3:DI-FMCFastADC-1/TRIG</v>
      </c>
      <c r="R1968" s="18" t="n">
        <v>2</v>
      </c>
      <c r="S1968" s="18" t="n">
        <v>2</v>
      </c>
      <c r="T1968" s="15" t="str">
        <f aca="false">Def_Sistemas_Conectores_Cabos!$C$9</f>
        <v>RG316</v>
      </c>
      <c r="U1968" s="11" t="s">
        <v>169</v>
      </c>
      <c r="V1968" s="13"/>
    </row>
    <row r="1969" customFormat="false" ht="15.75" hidden="true" customHeight="true" outlineLevel="0" collapsed="false">
      <c r="A1969" s="4" t="str">
        <f aca="false">Def_Sistemas_Conectores_Cabos!$A$22</f>
        <v>BPM de elétrons</v>
      </c>
      <c r="B1969" s="5" t="str">
        <f aca="false">Datas_Entregas!$A$3</f>
        <v>BTS/Anel</v>
      </c>
      <c r="C1969" s="6" t="n">
        <f aca="false" t="array" ref="C1969:C1969">INDEX(Datas_Entregas!$B$2:$B$100, MATCH(B1969, Datas_Entregas!$A$2:$A$100, 0), 1)</f>
        <v>43296</v>
      </c>
      <c r="D1969" s="5" t="str">
        <f aca="false">Def_Status_Montagem!$A$4</f>
        <v>Comprado / Esperando entrega</v>
      </c>
      <c r="E1969" s="4" t="str">
        <f aca="false">Def_Status_Montagem!$B$4</f>
        <v>Contratada (inclui etiqueta)</v>
      </c>
      <c r="F1969" s="7"/>
      <c r="G1969" s="8"/>
      <c r="H1969" s="7" t="str">
        <f aca="false" t="array" ref="H1969:H1969">INDEX(Def_Instancias_Equipamentos!$E$2:$E$4986, MATCH(K1969, Def_Instancias_Equipamentos!$D$2:$D$4986, 0), 1)</f>
        <v>IA-09RaBPM</v>
      </c>
      <c r="I1969" s="8" t="str">
        <f aca="false" t="array" ref="I1969:I1969">INDEX(Def_Instancias_Equipamentos!$E$2:$E$4986, MATCH(L1969, Def_Instancias_Equipamentos!$D$2:$D$4986, 0), 1)</f>
        <v>IA-09RaBPM</v>
      </c>
      <c r="J1969" s="8" t="str">
        <f aca="false">IF(H1969=I1969, "INTERNO", "EXTERNO")</f>
        <v>INTERNO</v>
      </c>
      <c r="K1969" s="9" t="str">
        <f aca="false">Def_Instancias_Equipamentos!$D$699</f>
        <v>SI-09C3:DI-BPMRFFE-2</v>
      </c>
      <c r="L1969" s="4" t="str">
        <f aca="false">Def_Instancias_Equipamentos!$D$1301</f>
        <v>SI-09C3:DI-FMCFastADC-2</v>
      </c>
      <c r="M1969" s="10" t="s">
        <v>168</v>
      </c>
      <c r="N1969" s="11" t="s">
        <v>143</v>
      </c>
      <c r="O1969" s="9" t="str">
        <f aca="false">Def_Sistemas_Conectores_Cabos!$B$7</f>
        <v>SMA 50-ohm</v>
      </c>
      <c r="P1969" s="4" t="str">
        <f aca="false">Def_Sistemas_Conectores_Cabos!$B$7</f>
        <v>SMA 50-ohm</v>
      </c>
      <c r="Q1969" s="8" t="str">
        <f aca="false">K1969&amp;"/"&amp;M1969&amp;CHAR(10)&amp;L1969&amp;"/"&amp;N1969</f>
        <v>SI-09C3:DI-BPMRFFE-2/TO_OUT
SI-09C3:DI-FMCFastADC-2/IN1</v>
      </c>
      <c r="R1969" s="18" t="n">
        <v>2</v>
      </c>
      <c r="S1969" s="18" t="n">
        <v>2</v>
      </c>
      <c r="T1969" s="15" t="str">
        <f aca="false">Def_Sistemas_Conectores_Cabos!$C$9</f>
        <v>RG316</v>
      </c>
      <c r="U1969" s="11" t="s">
        <v>169</v>
      </c>
      <c r="V1969" s="13"/>
    </row>
    <row r="1970" customFormat="false" ht="15.75" hidden="true" customHeight="true" outlineLevel="0" collapsed="false">
      <c r="A1970" s="4" t="str">
        <f aca="false">Def_Sistemas_Conectores_Cabos!$A$22</f>
        <v>BPM de elétrons</v>
      </c>
      <c r="B1970" s="5" t="str">
        <f aca="false">Datas_Entregas!$A$3</f>
        <v>BTS/Anel</v>
      </c>
      <c r="C1970" s="6" t="n">
        <f aca="false" t="array" ref="C1970:C1970">INDEX(Datas_Entregas!$B$2:$B$100, MATCH(B1970, Datas_Entregas!$A$2:$A$100, 0), 1)</f>
        <v>43296</v>
      </c>
      <c r="D1970" s="5" t="str">
        <f aca="false">Def_Status_Montagem!$A$4</f>
        <v>Comprado / Esperando entrega</v>
      </c>
      <c r="E1970" s="4" t="str">
        <f aca="false">Def_Status_Montagem!$B$4</f>
        <v>Contratada (inclui etiqueta)</v>
      </c>
      <c r="F1970" s="7"/>
      <c r="G1970" s="8"/>
      <c r="H1970" s="7" t="str">
        <f aca="false" t="array" ref="H1970:H1970">INDEX(Def_Instancias_Equipamentos!$E$2:$E$4986, MATCH(K1970, Def_Instancias_Equipamentos!$D$2:$D$4986, 0), 1)</f>
        <v>IA-09RaBPM</v>
      </c>
      <c r="I1970" s="8" t="str">
        <f aca="false" t="array" ref="I1970:I1970">INDEX(Def_Instancias_Equipamentos!$E$2:$E$4986, MATCH(L1970, Def_Instancias_Equipamentos!$D$2:$D$4986, 0), 1)</f>
        <v>IA-09RaBPM</v>
      </c>
      <c r="J1970" s="8" t="str">
        <f aca="false">IF(H1970=I1970, "INTERNO", "EXTERNO")</f>
        <v>INTERNO</v>
      </c>
      <c r="K1970" s="9" t="str">
        <f aca="false">Def_Instancias_Equipamentos!$D$699</f>
        <v>SI-09C3:DI-BPMRFFE-2</v>
      </c>
      <c r="L1970" s="4" t="str">
        <f aca="false">Def_Instancias_Equipamentos!$D$1301</f>
        <v>SI-09C3:DI-FMCFastADC-2</v>
      </c>
      <c r="M1970" s="10" t="s">
        <v>170</v>
      </c>
      <c r="N1970" s="11" t="s">
        <v>145</v>
      </c>
      <c r="O1970" s="9" t="str">
        <f aca="false">Def_Sistemas_Conectores_Cabos!$B$7</f>
        <v>SMA 50-ohm</v>
      </c>
      <c r="P1970" s="4" t="str">
        <f aca="false">Def_Sistemas_Conectores_Cabos!$B$7</f>
        <v>SMA 50-ohm</v>
      </c>
      <c r="Q1970" s="8" t="str">
        <f aca="false">K1970&amp;"/"&amp;M1970&amp;CHAR(10)&amp;L1970&amp;"/"&amp;N1970</f>
        <v>SI-09C3:DI-BPMRFFE-2/BI_OUT
SI-09C3:DI-FMCFastADC-2/IN2</v>
      </c>
      <c r="R1970" s="18" t="n">
        <v>2</v>
      </c>
      <c r="S1970" s="18" t="n">
        <v>2</v>
      </c>
      <c r="T1970" s="15" t="str">
        <f aca="false">Def_Sistemas_Conectores_Cabos!$C$9</f>
        <v>RG316</v>
      </c>
      <c r="U1970" s="11" t="s">
        <v>169</v>
      </c>
      <c r="V1970" s="13"/>
    </row>
    <row r="1971" customFormat="false" ht="15.75" hidden="true" customHeight="true" outlineLevel="0" collapsed="false">
      <c r="A1971" s="4" t="str">
        <f aca="false">Def_Sistemas_Conectores_Cabos!$A$22</f>
        <v>BPM de elétrons</v>
      </c>
      <c r="B1971" s="5" t="str">
        <f aca="false">Datas_Entregas!$A$3</f>
        <v>BTS/Anel</v>
      </c>
      <c r="C1971" s="6" t="n">
        <f aca="false" t="array" ref="C1971:C1971">INDEX(Datas_Entregas!$B$2:$B$100, MATCH(B1971, Datas_Entregas!$A$2:$A$100, 0), 1)</f>
        <v>43296</v>
      </c>
      <c r="D1971" s="5" t="str">
        <f aca="false">Def_Status_Montagem!$A$4</f>
        <v>Comprado / Esperando entrega</v>
      </c>
      <c r="E1971" s="4" t="str">
        <f aca="false">Def_Status_Montagem!$B$4</f>
        <v>Contratada (inclui etiqueta)</v>
      </c>
      <c r="F1971" s="7"/>
      <c r="G1971" s="8"/>
      <c r="H1971" s="7" t="str">
        <f aca="false" t="array" ref="H1971:H1971">INDEX(Def_Instancias_Equipamentos!$E$2:$E$4986, MATCH(K1971, Def_Instancias_Equipamentos!$D$2:$D$4986, 0), 1)</f>
        <v>IA-09RaBPM</v>
      </c>
      <c r="I1971" s="8" t="str">
        <f aca="false" t="array" ref="I1971:I1971">INDEX(Def_Instancias_Equipamentos!$E$2:$E$4986, MATCH(L1971, Def_Instancias_Equipamentos!$D$2:$D$4986, 0), 1)</f>
        <v>IA-09RaBPM</v>
      </c>
      <c r="J1971" s="8" t="str">
        <f aca="false">IF(H1971=I1971, "INTERNO", "EXTERNO")</f>
        <v>INTERNO</v>
      </c>
      <c r="K1971" s="9" t="str">
        <f aca="false">Def_Instancias_Equipamentos!$D$699</f>
        <v>SI-09C3:DI-BPMRFFE-2</v>
      </c>
      <c r="L1971" s="4" t="str">
        <f aca="false">Def_Instancias_Equipamentos!$D$1301</f>
        <v>SI-09C3:DI-FMCFastADC-2</v>
      </c>
      <c r="M1971" s="10" t="s">
        <v>171</v>
      </c>
      <c r="N1971" s="11" t="s">
        <v>172</v>
      </c>
      <c r="O1971" s="9" t="str">
        <f aca="false">Def_Sistemas_Conectores_Cabos!$B$7</f>
        <v>SMA 50-ohm</v>
      </c>
      <c r="P1971" s="4" t="str">
        <f aca="false">Def_Sistemas_Conectores_Cabos!$B$7</f>
        <v>SMA 50-ohm</v>
      </c>
      <c r="Q1971" s="8" t="str">
        <f aca="false">K1971&amp;"/"&amp;M1971&amp;CHAR(10)&amp;L1971&amp;"/"&amp;N1971</f>
        <v>SI-09C3:DI-BPMRFFE-2/TI_OUT
SI-09C3:DI-FMCFastADC-2/IN3</v>
      </c>
      <c r="R1971" s="18" t="n">
        <v>2</v>
      </c>
      <c r="S1971" s="18" t="n">
        <v>2</v>
      </c>
      <c r="T1971" s="15" t="str">
        <f aca="false">Def_Sistemas_Conectores_Cabos!$C$9</f>
        <v>RG316</v>
      </c>
      <c r="U1971" s="11" t="s">
        <v>169</v>
      </c>
      <c r="V1971" s="13"/>
    </row>
    <row r="1972" customFormat="false" ht="15.75" hidden="true" customHeight="true" outlineLevel="0" collapsed="false">
      <c r="A1972" s="4" t="str">
        <f aca="false">Def_Sistemas_Conectores_Cabos!$A$22</f>
        <v>BPM de elétrons</v>
      </c>
      <c r="B1972" s="5" t="str">
        <f aca="false">Datas_Entregas!$A$3</f>
        <v>BTS/Anel</v>
      </c>
      <c r="C1972" s="6" t="n">
        <f aca="false" t="array" ref="C1972:C1972">INDEX(Datas_Entregas!$B$2:$B$100, MATCH(B1972, Datas_Entregas!$A$2:$A$100, 0), 1)</f>
        <v>43296</v>
      </c>
      <c r="D1972" s="5" t="str">
        <f aca="false">Def_Status_Montagem!$A$4</f>
        <v>Comprado / Esperando entrega</v>
      </c>
      <c r="E1972" s="4" t="str">
        <f aca="false">Def_Status_Montagem!$B$4</f>
        <v>Contratada (inclui etiqueta)</v>
      </c>
      <c r="F1972" s="7"/>
      <c r="G1972" s="8"/>
      <c r="H1972" s="7" t="str">
        <f aca="false" t="array" ref="H1972:H1972">INDEX(Def_Instancias_Equipamentos!$E$2:$E$4986, MATCH(K1972, Def_Instancias_Equipamentos!$D$2:$D$4986, 0), 1)</f>
        <v>IA-09RaBPM</v>
      </c>
      <c r="I1972" s="8" t="str">
        <f aca="false" t="array" ref="I1972:I1972">INDEX(Def_Instancias_Equipamentos!$E$2:$E$4986, MATCH(L1972, Def_Instancias_Equipamentos!$D$2:$D$4986, 0), 1)</f>
        <v>IA-09RaBPM</v>
      </c>
      <c r="J1972" s="8" t="str">
        <f aca="false">IF(H1972=I1972, "INTERNO", "EXTERNO")</f>
        <v>INTERNO</v>
      </c>
      <c r="K1972" s="9" t="str">
        <f aca="false">Def_Instancias_Equipamentos!$D$699</f>
        <v>SI-09C3:DI-BPMRFFE-2</v>
      </c>
      <c r="L1972" s="4" t="str">
        <f aca="false">Def_Instancias_Equipamentos!$D$1301</f>
        <v>SI-09C3:DI-FMCFastADC-2</v>
      </c>
      <c r="M1972" s="10" t="s">
        <v>173</v>
      </c>
      <c r="N1972" s="11" t="s">
        <v>174</v>
      </c>
      <c r="O1972" s="9" t="str">
        <f aca="false">Def_Sistemas_Conectores_Cabos!$B$7</f>
        <v>SMA 50-ohm</v>
      </c>
      <c r="P1972" s="4" t="str">
        <f aca="false">Def_Sistemas_Conectores_Cabos!$B$7</f>
        <v>SMA 50-ohm</v>
      </c>
      <c r="Q1972" s="8" t="str">
        <f aca="false">K1972&amp;"/"&amp;M1972&amp;CHAR(10)&amp;L1972&amp;"/"&amp;N1972</f>
        <v>SI-09C3:DI-BPMRFFE-2/BO_OUT
SI-09C3:DI-FMCFastADC-2/IN4</v>
      </c>
      <c r="R1972" s="18" t="n">
        <v>2</v>
      </c>
      <c r="S1972" s="18" t="n">
        <v>2</v>
      </c>
      <c r="T1972" s="15" t="str">
        <f aca="false">Def_Sistemas_Conectores_Cabos!$C$9</f>
        <v>RG316</v>
      </c>
      <c r="U1972" s="11" t="s">
        <v>169</v>
      </c>
      <c r="V1972" s="13"/>
    </row>
    <row r="1973" customFormat="false" ht="15.75" hidden="true" customHeight="true" outlineLevel="0" collapsed="false">
      <c r="A1973" s="4" t="str">
        <f aca="false">Def_Sistemas_Conectores_Cabos!$A$22</f>
        <v>BPM de elétrons</v>
      </c>
      <c r="B1973" s="5" t="str">
        <f aca="false">Datas_Entregas!$A$3</f>
        <v>BTS/Anel</v>
      </c>
      <c r="C1973" s="6" t="n">
        <f aca="false" t="array" ref="C1973:C1973">INDEX(Datas_Entregas!$B$2:$B$100, MATCH(B1973, Datas_Entregas!$A$2:$A$100, 0), 1)</f>
        <v>43296</v>
      </c>
      <c r="D1973" s="5" t="str">
        <f aca="false">Def_Status_Montagem!$A$4</f>
        <v>Comprado / Esperando entrega</v>
      </c>
      <c r="E1973" s="4" t="str">
        <f aca="false">Def_Status_Montagem!$B$4</f>
        <v>Contratada (inclui etiqueta)</v>
      </c>
      <c r="F1973" s="7"/>
      <c r="G1973" s="8"/>
      <c r="H1973" s="7" t="str">
        <f aca="false" t="array" ref="H1973:H1973">INDEX(Def_Instancias_Equipamentos!$E$2:$E$4986, MATCH(K1973, Def_Instancias_Equipamentos!$D$2:$D$4986, 0), 1)</f>
        <v>IA-09RaBPM</v>
      </c>
      <c r="I1973" s="8" t="str">
        <f aca="false" t="array" ref="I1973:I1973">INDEX(Def_Instancias_Equipamentos!$E$2:$E$4986, MATCH(L1973, Def_Instancias_Equipamentos!$D$2:$D$4986, 0), 1)</f>
        <v>IA-09RaBPM</v>
      </c>
      <c r="J1973" s="8" t="str">
        <f aca="false">IF(H1973=I1973, "INTERNO", "EXTERNO")</f>
        <v>INTERNO</v>
      </c>
      <c r="K1973" s="9" t="str">
        <f aca="false">Def_Instancias_Equipamentos!$D$699</f>
        <v>SI-09C3:DI-BPMRFFE-2</v>
      </c>
      <c r="L1973" s="4" t="str">
        <f aca="false">Def_Instancias_Equipamentos!$D$1301</f>
        <v>SI-09C3:DI-FMCFastADC-2</v>
      </c>
      <c r="M1973" s="10" t="s">
        <v>175</v>
      </c>
      <c r="N1973" s="11" t="s">
        <v>176</v>
      </c>
      <c r="O1973" s="9" t="str">
        <f aca="false">Def_Sistemas_Conectores_Cabos!$B$7</f>
        <v>SMA 50-ohm</v>
      </c>
      <c r="P1973" s="4" t="str">
        <f aca="false">Def_Sistemas_Conectores_Cabos!$B$26</f>
        <v>MMCX 50-ohm</v>
      </c>
      <c r="Q1973" s="8" t="str">
        <f aca="false">K1973&amp;"/"&amp;M1973&amp;CHAR(10)&amp;L1973&amp;"/"&amp;N1973</f>
        <v>SI-09C3:DI-BPMRFFE-2/SW_IN
SI-09C3:DI-FMCFastADC-2/TRIG</v>
      </c>
      <c r="R1973" s="18" t="n">
        <v>2</v>
      </c>
      <c r="S1973" s="18" t="n">
        <v>2</v>
      </c>
      <c r="T1973" s="15" t="str">
        <f aca="false">Def_Sistemas_Conectores_Cabos!$C$9</f>
        <v>RG316</v>
      </c>
      <c r="U1973" s="11" t="s">
        <v>169</v>
      </c>
      <c r="V1973" s="13"/>
    </row>
    <row r="1974" customFormat="false" ht="15.75" hidden="true" customHeight="true" outlineLevel="0" collapsed="false">
      <c r="A1974" s="4" t="str">
        <f aca="false">Def_Sistemas_Conectores_Cabos!$A$22</f>
        <v>BPM de elétrons</v>
      </c>
      <c r="B1974" s="5" t="str">
        <f aca="false">Datas_Entregas!$A$3</f>
        <v>BTS/Anel</v>
      </c>
      <c r="C1974" s="6" t="n">
        <f aca="false" t="array" ref="C1974:C1974">INDEX(Datas_Entregas!$B$2:$B$100, MATCH(B1974, Datas_Entregas!$A$2:$A$100, 0), 1)</f>
        <v>43296</v>
      </c>
      <c r="D1974" s="5" t="str">
        <f aca="false">Def_Status_Montagem!$A$4</f>
        <v>Comprado / Esperando entrega</v>
      </c>
      <c r="E1974" s="4" t="str">
        <f aca="false">Def_Status_Montagem!$B$4</f>
        <v>Contratada (inclui etiqueta)</v>
      </c>
      <c r="F1974" s="7"/>
      <c r="G1974" s="8"/>
      <c r="H1974" s="7" t="str">
        <f aca="false" t="array" ref="H1974:H1974">INDEX(Def_Instancias_Equipamentos!$E$2:$E$4986, MATCH(K1974, Def_Instancias_Equipamentos!$D$2:$D$4986, 0), 1)</f>
        <v>IA-09RaBPM</v>
      </c>
      <c r="I1974" s="8" t="str">
        <f aca="false" t="array" ref="I1974:I1974">INDEX(Def_Instancias_Equipamentos!$E$2:$E$4986, MATCH(L1974, Def_Instancias_Equipamentos!$D$2:$D$4986, 0), 1)</f>
        <v>IA-09RaBPM</v>
      </c>
      <c r="J1974" s="8" t="str">
        <f aca="false">IF(H1974=I1974, "INTERNO", "EXTERNO")</f>
        <v>INTERNO</v>
      </c>
      <c r="K1974" s="9" t="str">
        <f aca="false">Def_Instancias_Equipamentos!$D$700</f>
        <v>SI-09C4:DI-BPMRFFE</v>
      </c>
      <c r="L1974" s="4" t="str">
        <f aca="false">Def_Instancias_Equipamentos!$D$1302</f>
        <v>SI-09C4:DI-FMCFastADC</v>
      </c>
      <c r="M1974" s="10" t="s">
        <v>168</v>
      </c>
      <c r="N1974" s="11" t="s">
        <v>143</v>
      </c>
      <c r="O1974" s="9" t="str">
        <f aca="false">Def_Sistemas_Conectores_Cabos!$B$7</f>
        <v>SMA 50-ohm</v>
      </c>
      <c r="P1974" s="4" t="str">
        <f aca="false">Def_Sistemas_Conectores_Cabos!$B$7</f>
        <v>SMA 50-ohm</v>
      </c>
      <c r="Q1974" s="8" t="str">
        <f aca="false">K1974&amp;"/"&amp;M1974&amp;CHAR(10)&amp;L1974&amp;"/"&amp;N1974</f>
        <v>SI-09C4:DI-BPMRFFE/TO_OUT
SI-09C4:DI-FMCFastADC/IN1</v>
      </c>
      <c r="R1974" s="18" t="n">
        <v>2</v>
      </c>
      <c r="S1974" s="18" t="n">
        <v>2</v>
      </c>
      <c r="T1974" s="15" t="str">
        <f aca="false">Def_Sistemas_Conectores_Cabos!$C$9</f>
        <v>RG316</v>
      </c>
      <c r="U1974" s="11" t="s">
        <v>169</v>
      </c>
      <c r="V1974" s="13"/>
    </row>
    <row r="1975" customFormat="false" ht="15.75" hidden="true" customHeight="true" outlineLevel="0" collapsed="false">
      <c r="A1975" s="4" t="str">
        <f aca="false">Def_Sistemas_Conectores_Cabos!$A$22</f>
        <v>BPM de elétrons</v>
      </c>
      <c r="B1975" s="5" t="str">
        <f aca="false">Datas_Entregas!$A$3</f>
        <v>BTS/Anel</v>
      </c>
      <c r="C1975" s="6" t="n">
        <f aca="false" t="array" ref="C1975:C1975">INDEX(Datas_Entregas!$B$2:$B$100, MATCH(B1975, Datas_Entregas!$A$2:$A$100, 0), 1)</f>
        <v>43296</v>
      </c>
      <c r="D1975" s="5" t="str">
        <f aca="false">Def_Status_Montagem!$A$4</f>
        <v>Comprado / Esperando entrega</v>
      </c>
      <c r="E1975" s="4" t="str">
        <f aca="false">Def_Status_Montagem!$B$4</f>
        <v>Contratada (inclui etiqueta)</v>
      </c>
      <c r="F1975" s="7"/>
      <c r="G1975" s="8"/>
      <c r="H1975" s="7" t="str">
        <f aca="false" t="array" ref="H1975:H1975">INDEX(Def_Instancias_Equipamentos!$E$2:$E$4986, MATCH(K1975, Def_Instancias_Equipamentos!$D$2:$D$4986, 0), 1)</f>
        <v>IA-09RaBPM</v>
      </c>
      <c r="I1975" s="8" t="str">
        <f aca="false" t="array" ref="I1975:I1975">INDEX(Def_Instancias_Equipamentos!$E$2:$E$4986, MATCH(L1975, Def_Instancias_Equipamentos!$D$2:$D$4986, 0), 1)</f>
        <v>IA-09RaBPM</v>
      </c>
      <c r="J1975" s="8" t="str">
        <f aca="false">IF(H1975=I1975, "INTERNO", "EXTERNO")</f>
        <v>INTERNO</v>
      </c>
      <c r="K1975" s="9" t="str">
        <f aca="false">Def_Instancias_Equipamentos!$D$700</f>
        <v>SI-09C4:DI-BPMRFFE</v>
      </c>
      <c r="L1975" s="4" t="str">
        <f aca="false">Def_Instancias_Equipamentos!$D$1302</f>
        <v>SI-09C4:DI-FMCFastADC</v>
      </c>
      <c r="M1975" s="10" t="s">
        <v>170</v>
      </c>
      <c r="N1975" s="11" t="s">
        <v>145</v>
      </c>
      <c r="O1975" s="9" t="str">
        <f aca="false">Def_Sistemas_Conectores_Cabos!$B$7</f>
        <v>SMA 50-ohm</v>
      </c>
      <c r="P1975" s="4" t="str">
        <f aca="false">Def_Sistemas_Conectores_Cabos!$B$7</f>
        <v>SMA 50-ohm</v>
      </c>
      <c r="Q1975" s="8" t="str">
        <f aca="false">K1975&amp;"/"&amp;M1975&amp;CHAR(10)&amp;L1975&amp;"/"&amp;N1975</f>
        <v>SI-09C4:DI-BPMRFFE/BI_OUT
SI-09C4:DI-FMCFastADC/IN2</v>
      </c>
      <c r="R1975" s="18" t="n">
        <v>2</v>
      </c>
      <c r="S1975" s="18" t="n">
        <v>2</v>
      </c>
      <c r="T1975" s="15" t="str">
        <f aca="false">Def_Sistemas_Conectores_Cabos!$C$9</f>
        <v>RG316</v>
      </c>
      <c r="U1975" s="11" t="s">
        <v>169</v>
      </c>
      <c r="V1975" s="13"/>
    </row>
    <row r="1976" customFormat="false" ht="15.75" hidden="true" customHeight="true" outlineLevel="0" collapsed="false">
      <c r="A1976" s="4" t="str">
        <f aca="false">Def_Sistemas_Conectores_Cabos!$A$22</f>
        <v>BPM de elétrons</v>
      </c>
      <c r="B1976" s="5" t="str">
        <f aca="false">Datas_Entregas!$A$3</f>
        <v>BTS/Anel</v>
      </c>
      <c r="C1976" s="6" t="n">
        <f aca="false" t="array" ref="C1976:C1976">INDEX(Datas_Entregas!$B$2:$B$100, MATCH(B1976, Datas_Entregas!$A$2:$A$100, 0), 1)</f>
        <v>43296</v>
      </c>
      <c r="D1976" s="5" t="str">
        <f aca="false">Def_Status_Montagem!$A$4</f>
        <v>Comprado / Esperando entrega</v>
      </c>
      <c r="E1976" s="4" t="str">
        <f aca="false">Def_Status_Montagem!$B$4</f>
        <v>Contratada (inclui etiqueta)</v>
      </c>
      <c r="F1976" s="7"/>
      <c r="G1976" s="8"/>
      <c r="H1976" s="7" t="str">
        <f aca="false" t="array" ref="H1976:H1976">INDEX(Def_Instancias_Equipamentos!$E$2:$E$4986, MATCH(K1976, Def_Instancias_Equipamentos!$D$2:$D$4986, 0), 1)</f>
        <v>IA-09RaBPM</v>
      </c>
      <c r="I1976" s="8" t="str">
        <f aca="false" t="array" ref="I1976:I1976">INDEX(Def_Instancias_Equipamentos!$E$2:$E$4986, MATCH(L1976, Def_Instancias_Equipamentos!$D$2:$D$4986, 0), 1)</f>
        <v>IA-09RaBPM</v>
      </c>
      <c r="J1976" s="8" t="str">
        <f aca="false">IF(H1976=I1976, "INTERNO", "EXTERNO")</f>
        <v>INTERNO</v>
      </c>
      <c r="K1976" s="9" t="str">
        <f aca="false">Def_Instancias_Equipamentos!$D$700</f>
        <v>SI-09C4:DI-BPMRFFE</v>
      </c>
      <c r="L1976" s="4" t="str">
        <f aca="false">Def_Instancias_Equipamentos!$D$1302</f>
        <v>SI-09C4:DI-FMCFastADC</v>
      </c>
      <c r="M1976" s="10" t="s">
        <v>171</v>
      </c>
      <c r="N1976" s="11" t="s">
        <v>172</v>
      </c>
      <c r="O1976" s="9" t="str">
        <f aca="false">Def_Sistemas_Conectores_Cabos!$B$7</f>
        <v>SMA 50-ohm</v>
      </c>
      <c r="P1976" s="4" t="str">
        <f aca="false">Def_Sistemas_Conectores_Cabos!$B$7</f>
        <v>SMA 50-ohm</v>
      </c>
      <c r="Q1976" s="8" t="str">
        <f aca="false">K1976&amp;"/"&amp;M1976&amp;CHAR(10)&amp;L1976&amp;"/"&amp;N1976</f>
        <v>SI-09C4:DI-BPMRFFE/TI_OUT
SI-09C4:DI-FMCFastADC/IN3</v>
      </c>
      <c r="R1976" s="18" t="n">
        <v>2</v>
      </c>
      <c r="S1976" s="18" t="n">
        <v>2</v>
      </c>
      <c r="T1976" s="15" t="str">
        <f aca="false">Def_Sistemas_Conectores_Cabos!$C$9</f>
        <v>RG316</v>
      </c>
      <c r="U1976" s="11" t="s">
        <v>169</v>
      </c>
      <c r="V1976" s="13"/>
    </row>
    <row r="1977" customFormat="false" ht="15.75" hidden="true" customHeight="true" outlineLevel="0" collapsed="false">
      <c r="A1977" s="4" t="str">
        <f aca="false">Def_Sistemas_Conectores_Cabos!$A$22</f>
        <v>BPM de elétrons</v>
      </c>
      <c r="B1977" s="5" t="str">
        <f aca="false">Datas_Entregas!$A$3</f>
        <v>BTS/Anel</v>
      </c>
      <c r="C1977" s="6" t="n">
        <f aca="false" t="array" ref="C1977:C1977">INDEX(Datas_Entregas!$B$2:$B$100, MATCH(B1977, Datas_Entregas!$A$2:$A$100, 0), 1)</f>
        <v>43296</v>
      </c>
      <c r="D1977" s="5" t="str">
        <f aca="false">Def_Status_Montagem!$A$4</f>
        <v>Comprado / Esperando entrega</v>
      </c>
      <c r="E1977" s="4" t="str">
        <f aca="false">Def_Status_Montagem!$B$4</f>
        <v>Contratada (inclui etiqueta)</v>
      </c>
      <c r="F1977" s="7"/>
      <c r="G1977" s="8"/>
      <c r="H1977" s="7" t="str">
        <f aca="false" t="array" ref="H1977:H1977">INDEX(Def_Instancias_Equipamentos!$E$2:$E$4986, MATCH(K1977, Def_Instancias_Equipamentos!$D$2:$D$4986, 0), 1)</f>
        <v>IA-09RaBPM</v>
      </c>
      <c r="I1977" s="8" t="str">
        <f aca="false" t="array" ref="I1977:I1977">INDEX(Def_Instancias_Equipamentos!$E$2:$E$4986, MATCH(L1977, Def_Instancias_Equipamentos!$D$2:$D$4986, 0), 1)</f>
        <v>IA-09RaBPM</v>
      </c>
      <c r="J1977" s="8" t="str">
        <f aca="false">IF(H1977=I1977, "INTERNO", "EXTERNO")</f>
        <v>INTERNO</v>
      </c>
      <c r="K1977" s="9" t="str">
        <f aca="false">Def_Instancias_Equipamentos!$D$700</f>
        <v>SI-09C4:DI-BPMRFFE</v>
      </c>
      <c r="L1977" s="4" t="str">
        <f aca="false">Def_Instancias_Equipamentos!$D$1302</f>
        <v>SI-09C4:DI-FMCFastADC</v>
      </c>
      <c r="M1977" s="10" t="s">
        <v>173</v>
      </c>
      <c r="N1977" s="11" t="s">
        <v>174</v>
      </c>
      <c r="O1977" s="9" t="str">
        <f aca="false">Def_Sistemas_Conectores_Cabos!$B$7</f>
        <v>SMA 50-ohm</v>
      </c>
      <c r="P1977" s="4" t="str">
        <f aca="false">Def_Sistemas_Conectores_Cabos!$B$7</f>
        <v>SMA 50-ohm</v>
      </c>
      <c r="Q1977" s="8" t="str">
        <f aca="false">K1977&amp;"/"&amp;M1977&amp;CHAR(10)&amp;L1977&amp;"/"&amp;N1977</f>
        <v>SI-09C4:DI-BPMRFFE/BO_OUT
SI-09C4:DI-FMCFastADC/IN4</v>
      </c>
      <c r="R1977" s="18" t="n">
        <v>2</v>
      </c>
      <c r="S1977" s="18" t="n">
        <v>2</v>
      </c>
      <c r="T1977" s="15" t="str">
        <f aca="false">Def_Sistemas_Conectores_Cabos!$C$9</f>
        <v>RG316</v>
      </c>
      <c r="U1977" s="11" t="s">
        <v>169</v>
      </c>
      <c r="V1977" s="13"/>
    </row>
    <row r="1978" customFormat="false" ht="15.75" hidden="true" customHeight="true" outlineLevel="0" collapsed="false">
      <c r="A1978" s="4" t="str">
        <f aca="false">Def_Sistemas_Conectores_Cabos!$A$22</f>
        <v>BPM de elétrons</v>
      </c>
      <c r="B1978" s="5" t="str">
        <f aca="false">Datas_Entregas!$A$3</f>
        <v>BTS/Anel</v>
      </c>
      <c r="C1978" s="6" t="n">
        <f aca="false" t="array" ref="C1978:C1978">INDEX(Datas_Entregas!$B$2:$B$100, MATCH(B1978, Datas_Entregas!$A$2:$A$100, 0), 1)</f>
        <v>43296</v>
      </c>
      <c r="D1978" s="5" t="str">
        <f aca="false">Def_Status_Montagem!$A$4</f>
        <v>Comprado / Esperando entrega</v>
      </c>
      <c r="E1978" s="4" t="str">
        <f aca="false">Def_Status_Montagem!$B$4</f>
        <v>Contratada (inclui etiqueta)</v>
      </c>
      <c r="F1978" s="7"/>
      <c r="G1978" s="8"/>
      <c r="H1978" s="7" t="str">
        <f aca="false" t="array" ref="H1978:H1978">INDEX(Def_Instancias_Equipamentos!$E$2:$E$4986, MATCH(K1978, Def_Instancias_Equipamentos!$D$2:$D$4986, 0), 1)</f>
        <v>IA-09RaBPM</v>
      </c>
      <c r="I1978" s="8" t="str">
        <f aca="false" t="array" ref="I1978:I1978">INDEX(Def_Instancias_Equipamentos!$E$2:$E$4986, MATCH(L1978, Def_Instancias_Equipamentos!$D$2:$D$4986, 0), 1)</f>
        <v>IA-09RaBPM</v>
      </c>
      <c r="J1978" s="8" t="str">
        <f aca="false">IF(H1978=I1978, "INTERNO", "EXTERNO")</f>
        <v>INTERNO</v>
      </c>
      <c r="K1978" s="9" t="str">
        <f aca="false">Def_Instancias_Equipamentos!$D$700</f>
        <v>SI-09C4:DI-BPMRFFE</v>
      </c>
      <c r="L1978" s="4" t="str">
        <f aca="false">Def_Instancias_Equipamentos!$D$1302</f>
        <v>SI-09C4:DI-FMCFastADC</v>
      </c>
      <c r="M1978" s="10" t="s">
        <v>175</v>
      </c>
      <c r="N1978" s="11" t="s">
        <v>176</v>
      </c>
      <c r="O1978" s="9" t="str">
        <f aca="false">Def_Sistemas_Conectores_Cabos!$B$7</f>
        <v>SMA 50-ohm</v>
      </c>
      <c r="P1978" s="4" t="str">
        <f aca="false">Def_Sistemas_Conectores_Cabos!$B$26</f>
        <v>MMCX 50-ohm</v>
      </c>
      <c r="Q1978" s="8" t="str">
        <f aca="false">K1978&amp;"/"&amp;M1978&amp;CHAR(10)&amp;L1978&amp;"/"&amp;N1978</f>
        <v>SI-09C4:DI-BPMRFFE/SW_IN
SI-09C4:DI-FMCFastADC/TRIG</v>
      </c>
      <c r="R1978" s="18" t="n">
        <v>2</v>
      </c>
      <c r="S1978" s="18" t="n">
        <v>2</v>
      </c>
      <c r="T1978" s="15" t="str">
        <f aca="false">Def_Sistemas_Conectores_Cabos!$C$9</f>
        <v>RG316</v>
      </c>
      <c r="U1978" s="11" t="s">
        <v>169</v>
      </c>
      <c r="V1978" s="13"/>
    </row>
    <row r="1979" customFormat="false" ht="15.75" hidden="true" customHeight="true" outlineLevel="0" collapsed="false">
      <c r="A1979" s="4" t="str">
        <f aca="false">Def_Sistemas_Conectores_Cabos!$A$22</f>
        <v>BPM de elétrons</v>
      </c>
      <c r="B1979" s="5" t="str">
        <f aca="false">Datas_Entregas!$A$3</f>
        <v>BTS/Anel</v>
      </c>
      <c r="C1979" s="6" t="n">
        <f aca="false" t="array" ref="C1979:C1979">INDEX(Datas_Entregas!$B$2:$B$100, MATCH(B1979, Datas_Entregas!$A$2:$A$100, 0), 1)</f>
        <v>43296</v>
      </c>
      <c r="D1979" s="5" t="str">
        <f aca="false">Def_Status_Montagem!$A$4</f>
        <v>Comprado / Esperando entrega</v>
      </c>
      <c r="E1979" s="4" t="str">
        <f aca="false">Def_Status_Montagem!$B$4</f>
        <v>Contratada (inclui etiqueta)</v>
      </c>
      <c r="F1979" s="7"/>
      <c r="G1979" s="8"/>
      <c r="H1979" s="7" t="str">
        <f aca="false" t="array" ref="H1979:H1979">INDEX(Def_Instancias_Equipamentos!$E$2:$E$4986, MATCH(K1979, Def_Instancias_Equipamentos!$D$2:$D$4986, 0), 1)</f>
        <v>IA-09RaBPM</v>
      </c>
      <c r="I1979" s="8" t="str">
        <f aca="false" t="array" ref="I1979:I1979">INDEX(Def_Instancias_Equipamentos!$E$2:$E$4986, MATCH(L1979, Def_Instancias_Equipamentos!$D$2:$D$4986, 0), 1)</f>
        <v>IA-09RaBPM</v>
      </c>
      <c r="J1979" s="8" t="str">
        <f aca="false">IF(H1979=I1979, "INTERNO", "EXTERNO")</f>
        <v>INTERNO</v>
      </c>
      <c r="K1979" s="9" t="str">
        <f aca="false">Def_Instancias_Equipamentos!$D$701</f>
        <v>SI-09M1:DI-BPMRFFE</v>
      </c>
      <c r="L1979" s="4" t="str">
        <f aca="false">Def_Instancias_Equipamentos!$D$1303</f>
        <v>SI-09M1:DI-FMCFastADC</v>
      </c>
      <c r="M1979" s="10" t="s">
        <v>168</v>
      </c>
      <c r="N1979" s="11" t="s">
        <v>143</v>
      </c>
      <c r="O1979" s="9" t="str">
        <f aca="false">Def_Sistemas_Conectores_Cabos!$B$7</f>
        <v>SMA 50-ohm</v>
      </c>
      <c r="P1979" s="4" t="str">
        <f aca="false">Def_Sistemas_Conectores_Cabos!$B$7</f>
        <v>SMA 50-ohm</v>
      </c>
      <c r="Q1979" s="8" t="str">
        <f aca="false">K1979&amp;"/"&amp;M1979&amp;CHAR(10)&amp;L1979&amp;"/"&amp;N1979</f>
        <v>SI-09M1:DI-BPMRFFE/TO_OUT
SI-09M1:DI-FMCFastADC/IN1</v>
      </c>
      <c r="R1979" s="18" t="n">
        <v>2</v>
      </c>
      <c r="S1979" s="18" t="n">
        <v>2</v>
      </c>
      <c r="T1979" s="15" t="str">
        <f aca="false">Def_Sistemas_Conectores_Cabos!$C$9</f>
        <v>RG316</v>
      </c>
      <c r="U1979" s="11" t="s">
        <v>169</v>
      </c>
      <c r="V1979" s="13"/>
    </row>
    <row r="1980" customFormat="false" ht="15.75" hidden="true" customHeight="true" outlineLevel="0" collapsed="false">
      <c r="A1980" s="4" t="str">
        <f aca="false">Def_Sistemas_Conectores_Cabos!$A$22</f>
        <v>BPM de elétrons</v>
      </c>
      <c r="B1980" s="5" t="str">
        <f aca="false">Datas_Entregas!$A$3</f>
        <v>BTS/Anel</v>
      </c>
      <c r="C1980" s="6" t="n">
        <f aca="false" t="array" ref="C1980:C1980">INDEX(Datas_Entregas!$B$2:$B$100, MATCH(B1980, Datas_Entregas!$A$2:$A$100, 0), 1)</f>
        <v>43296</v>
      </c>
      <c r="D1980" s="5" t="str">
        <f aca="false">Def_Status_Montagem!$A$4</f>
        <v>Comprado / Esperando entrega</v>
      </c>
      <c r="E1980" s="4" t="str">
        <f aca="false">Def_Status_Montagem!$B$4</f>
        <v>Contratada (inclui etiqueta)</v>
      </c>
      <c r="F1980" s="7"/>
      <c r="G1980" s="8"/>
      <c r="H1980" s="7" t="str">
        <f aca="false" t="array" ref="H1980:H1980">INDEX(Def_Instancias_Equipamentos!$E$2:$E$4986, MATCH(K1980, Def_Instancias_Equipamentos!$D$2:$D$4986, 0), 1)</f>
        <v>IA-09RaBPM</v>
      </c>
      <c r="I1980" s="8" t="str">
        <f aca="false" t="array" ref="I1980:I1980">INDEX(Def_Instancias_Equipamentos!$E$2:$E$4986, MATCH(L1980, Def_Instancias_Equipamentos!$D$2:$D$4986, 0), 1)</f>
        <v>IA-09RaBPM</v>
      </c>
      <c r="J1980" s="8" t="str">
        <f aca="false">IF(H1980=I1980, "INTERNO", "EXTERNO")</f>
        <v>INTERNO</v>
      </c>
      <c r="K1980" s="9" t="str">
        <f aca="false">Def_Instancias_Equipamentos!$D$701</f>
        <v>SI-09M1:DI-BPMRFFE</v>
      </c>
      <c r="L1980" s="4" t="str">
        <f aca="false">Def_Instancias_Equipamentos!$D$1303</f>
        <v>SI-09M1:DI-FMCFastADC</v>
      </c>
      <c r="M1980" s="10" t="s">
        <v>170</v>
      </c>
      <c r="N1980" s="11" t="s">
        <v>145</v>
      </c>
      <c r="O1980" s="9" t="str">
        <f aca="false">Def_Sistemas_Conectores_Cabos!$B$7</f>
        <v>SMA 50-ohm</v>
      </c>
      <c r="P1980" s="4" t="str">
        <f aca="false">Def_Sistemas_Conectores_Cabos!$B$7</f>
        <v>SMA 50-ohm</v>
      </c>
      <c r="Q1980" s="8" t="str">
        <f aca="false">K1980&amp;"/"&amp;M1980&amp;CHAR(10)&amp;L1980&amp;"/"&amp;N1980</f>
        <v>SI-09M1:DI-BPMRFFE/BI_OUT
SI-09M1:DI-FMCFastADC/IN2</v>
      </c>
      <c r="R1980" s="18" t="n">
        <v>2</v>
      </c>
      <c r="S1980" s="18" t="n">
        <v>2</v>
      </c>
      <c r="T1980" s="15" t="str">
        <f aca="false">Def_Sistemas_Conectores_Cabos!$C$9</f>
        <v>RG316</v>
      </c>
      <c r="U1980" s="11" t="s">
        <v>169</v>
      </c>
      <c r="V1980" s="13"/>
    </row>
    <row r="1981" customFormat="false" ht="15.75" hidden="true" customHeight="true" outlineLevel="0" collapsed="false">
      <c r="A1981" s="4" t="str">
        <f aca="false">Def_Sistemas_Conectores_Cabos!$A$22</f>
        <v>BPM de elétrons</v>
      </c>
      <c r="B1981" s="5" t="str">
        <f aca="false">Datas_Entregas!$A$3</f>
        <v>BTS/Anel</v>
      </c>
      <c r="C1981" s="6" t="n">
        <f aca="false" t="array" ref="C1981:C1981">INDEX(Datas_Entregas!$B$2:$B$100, MATCH(B1981, Datas_Entregas!$A$2:$A$100, 0), 1)</f>
        <v>43296</v>
      </c>
      <c r="D1981" s="5" t="str">
        <f aca="false">Def_Status_Montagem!$A$4</f>
        <v>Comprado / Esperando entrega</v>
      </c>
      <c r="E1981" s="4" t="str">
        <f aca="false">Def_Status_Montagem!$B$4</f>
        <v>Contratada (inclui etiqueta)</v>
      </c>
      <c r="F1981" s="7"/>
      <c r="G1981" s="8"/>
      <c r="H1981" s="7" t="str">
        <f aca="false" t="array" ref="H1981:H1981">INDEX(Def_Instancias_Equipamentos!$E$2:$E$4986, MATCH(K1981, Def_Instancias_Equipamentos!$D$2:$D$4986, 0), 1)</f>
        <v>IA-09RaBPM</v>
      </c>
      <c r="I1981" s="8" t="str">
        <f aca="false" t="array" ref="I1981:I1981">INDEX(Def_Instancias_Equipamentos!$E$2:$E$4986, MATCH(L1981, Def_Instancias_Equipamentos!$D$2:$D$4986, 0), 1)</f>
        <v>IA-09RaBPM</v>
      </c>
      <c r="J1981" s="8" t="str">
        <f aca="false">IF(H1981=I1981, "INTERNO", "EXTERNO")</f>
        <v>INTERNO</v>
      </c>
      <c r="K1981" s="9" t="str">
        <f aca="false">Def_Instancias_Equipamentos!$D$701</f>
        <v>SI-09M1:DI-BPMRFFE</v>
      </c>
      <c r="L1981" s="4" t="str">
        <f aca="false">Def_Instancias_Equipamentos!$D$1303</f>
        <v>SI-09M1:DI-FMCFastADC</v>
      </c>
      <c r="M1981" s="10" t="s">
        <v>171</v>
      </c>
      <c r="N1981" s="11" t="s">
        <v>172</v>
      </c>
      <c r="O1981" s="9" t="str">
        <f aca="false">Def_Sistemas_Conectores_Cabos!$B$7</f>
        <v>SMA 50-ohm</v>
      </c>
      <c r="P1981" s="4" t="str">
        <f aca="false">Def_Sistemas_Conectores_Cabos!$B$7</f>
        <v>SMA 50-ohm</v>
      </c>
      <c r="Q1981" s="8" t="str">
        <f aca="false">K1981&amp;"/"&amp;M1981&amp;CHAR(10)&amp;L1981&amp;"/"&amp;N1981</f>
        <v>SI-09M1:DI-BPMRFFE/TI_OUT
SI-09M1:DI-FMCFastADC/IN3</v>
      </c>
      <c r="R1981" s="18" t="n">
        <v>2</v>
      </c>
      <c r="S1981" s="18" t="n">
        <v>2</v>
      </c>
      <c r="T1981" s="15" t="str">
        <f aca="false">Def_Sistemas_Conectores_Cabos!$C$9</f>
        <v>RG316</v>
      </c>
      <c r="U1981" s="11" t="s">
        <v>169</v>
      </c>
      <c r="V1981" s="13"/>
    </row>
    <row r="1982" customFormat="false" ht="15.75" hidden="true" customHeight="true" outlineLevel="0" collapsed="false">
      <c r="A1982" s="4" t="str">
        <f aca="false">Def_Sistemas_Conectores_Cabos!$A$22</f>
        <v>BPM de elétrons</v>
      </c>
      <c r="B1982" s="5" t="str">
        <f aca="false">Datas_Entregas!$A$3</f>
        <v>BTS/Anel</v>
      </c>
      <c r="C1982" s="6" t="n">
        <f aca="false" t="array" ref="C1982:C1982">INDEX(Datas_Entregas!$B$2:$B$100, MATCH(B1982, Datas_Entregas!$A$2:$A$100, 0), 1)</f>
        <v>43296</v>
      </c>
      <c r="D1982" s="5" t="str">
        <f aca="false">Def_Status_Montagem!$A$4</f>
        <v>Comprado / Esperando entrega</v>
      </c>
      <c r="E1982" s="4" t="str">
        <f aca="false">Def_Status_Montagem!$B$4</f>
        <v>Contratada (inclui etiqueta)</v>
      </c>
      <c r="F1982" s="7"/>
      <c r="G1982" s="8"/>
      <c r="H1982" s="7" t="str">
        <f aca="false" t="array" ref="H1982:H1982">INDEX(Def_Instancias_Equipamentos!$E$2:$E$4986, MATCH(K1982, Def_Instancias_Equipamentos!$D$2:$D$4986, 0), 1)</f>
        <v>IA-09RaBPM</v>
      </c>
      <c r="I1982" s="8" t="str">
        <f aca="false" t="array" ref="I1982:I1982">INDEX(Def_Instancias_Equipamentos!$E$2:$E$4986, MATCH(L1982, Def_Instancias_Equipamentos!$D$2:$D$4986, 0), 1)</f>
        <v>IA-09RaBPM</v>
      </c>
      <c r="J1982" s="8" t="str">
        <f aca="false">IF(H1982=I1982, "INTERNO", "EXTERNO")</f>
        <v>INTERNO</v>
      </c>
      <c r="K1982" s="9" t="str">
        <f aca="false">Def_Instancias_Equipamentos!$D$701</f>
        <v>SI-09M1:DI-BPMRFFE</v>
      </c>
      <c r="L1982" s="4" t="str">
        <f aca="false">Def_Instancias_Equipamentos!$D$1303</f>
        <v>SI-09M1:DI-FMCFastADC</v>
      </c>
      <c r="M1982" s="10" t="s">
        <v>173</v>
      </c>
      <c r="N1982" s="11" t="s">
        <v>174</v>
      </c>
      <c r="O1982" s="9" t="str">
        <f aca="false">Def_Sistemas_Conectores_Cabos!$B$7</f>
        <v>SMA 50-ohm</v>
      </c>
      <c r="P1982" s="4" t="str">
        <f aca="false">Def_Sistemas_Conectores_Cabos!$B$7</f>
        <v>SMA 50-ohm</v>
      </c>
      <c r="Q1982" s="8" t="str">
        <f aca="false">K1982&amp;"/"&amp;M1982&amp;CHAR(10)&amp;L1982&amp;"/"&amp;N1982</f>
        <v>SI-09M1:DI-BPMRFFE/BO_OUT
SI-09M1:DI-FMCFastADC/IN4</v>
      </c>
      <c r="R1982" s="18" t="n">
        <v>2</v>
      </c>
      <c r="S1982" s="18" t="n">
        <v>2</v>
      </c>
      <c r="T1982" s="15" t="str">
        <f aca="false">Def_Sistemas_Conectores_Cabos!$C$9</f>
        <v>RG316</v>
      </c>
      <c r="U1982" s="11" t="s">
        <v>169</v>
      </c>
      <c r="V1982" s="13"/>
    </row>
    <row r="1983" customFormat="false" ht="15.75" hidden="true" customHeight="true" outlineLevel="0" collapsed="false">
      <c r="A1983" s="4" t="str">
        <f aca="false">Def_Sistemas_Conectores_Cabos!$A$22</f>
        <v>BPM de elétrons</v>
      </c>
      <c r="B1983" s="5" t="str">
        <f aca="false">Datas_Entregas!$A$3</f>
        <v>BTS/Anel</v>
      </c>
      <c r="C1983" s="6" t="n">
        <f aca="false" t="array" ref="C1983:C1983">INDEX(Datas_Entregas!$B$2:$B$100, MATCH(B1983, Datas_Entregas!$A$2:$A$100, 0), 1)</f>
        <v>43296</v>
      </c>
      <c r="D1983" s="5" t="str">
        <f aca="false">Def_Status_Montagem!$A$4</f>
        <v>Comprado / Esperando entrega</v>
      </c>
      <c r="E1983" s="4" t="str">
        <f aca="false">Def_Status_Montagem!$B$4</f>
        <v>Contratada (inclui etiqueta)</v>
      </c>
      <c r="F1983" s="7"/>
      <c r="G1983" s="8"/>
      <c r="H1983" s="7" t="str">
        <f aca="false" t="array" ref="H1983:H1983">INDEX(Def_Instancias_Equipamentos!$E$2:$E$4986, MATCH(K1983, Def_Instancias_Equipamentos!$D$2:$D$4986, 0), 1)</f>
        <v>IA-09RaBPM</v>
      </c>
      <c r="I1983" s="8" t="str">
        <f aca="false" t="array" ref="I1983:I1983">INDEX(Def_Instancias_Equipamentos!$E$2:$E$4986, MATCH(L1983, Def_Instancias_Equipamentos!$D$2:$D$4986, 0), 1)</f>
        <v>IA-09RaBPM</v>
      </c>
      <c r="J1983" s="8" t="str">
        <f aca="false">IF(H1983=I1983, "INTERNO", "EXTERNO")</f>
        <v>INTERNO</v>
      </c>
      <c r="K1983" s="9" t="str">
        <f aca="false">Def_Instancias_Equipamentos!$D$701</f>
        <v>SI-09M1:DI-BPMRFFE</v>
      </c>
      <c r="L1983" s="4" t="str">
        <f aca="false">Def_Instancias_Equipamentos!$D$1303</f>
        <v>SI-09M1:DI-FMCFastADC</v>
      </c>
      <c r="M1983" s="10" t="s">
        <v>175</v>
      </c>
      <c r="N1983" s="11" t="s">
        <v>176</v>
      </c>
      <c r="O1983" s="9" t="str">
        <f aca="false">Def_Sistemas_Conectores_Cabos!$B$7</f>
        <v>SMA 50-ohm</v>
      </c>
      <c r="P1983" s="4" t="str">
        <f aca="false">Def_Sistemas_Conectores_Cabos!$B$26</f>
        <v>MMCX 50-ohm</v>
      </c>
      <c r="Q1983" s="8" t="str">
        <f aca="false">K1983&amp;"/"&amp;M1983&amp;CHAR(10)&amp;L1983&amp;"/"&amp;N1983</f>
        <v>SI-09M1:DI-BPMRFFE/SW_IN
SI-09M1:DI-FMCFastADC/TRIG</v>
      </c>
      <c r="R1983" s="18" t="n">
        <v>2</v>
      </c>
      <c r="S1983" s="18" t="n">
        <v>2</v>
      </c>
      <c r="T1983" s="15" t="str">
        <f aca="false">Def_Sistemas_Conectores_Cabos!$C$9</f>
        <v>RG316</v>
      </c>
      <c r="U1983" s="11" t="s">
        <v>169</v>
      </c>
      <c r="V1983" s="13"/>
    </row>
    <row r="1984" customFormat="false" ht="15.75" hidden="true" customHeight="true" outlineLevel="0" collapsed="false">
      <c r="A1984" s="4" t="str">
        <f aca="false">Def_Sistemas_Conectores_Cabos!$A$22</f>
        <v>BPM de elétrons</v>
      </c>
      <c r="B1984" s="5" t="str">
        <f aca="false">Datas_Entregas!$A$3</f>
        <v>BTS/Anel</v>
      </c>
      <c r="C1984" s="6" t="n">
        <f aca="false" t="array" ref="C1984:C1984">INDEX(Datas_Entregas!$B$2:$B$100, MATCH(B1984, Datas_Entregas!$A$2:$A$100, 0), 1)</f>
        <v>43296</v>
      </c>
      <c r="D1984" s="5" t="str">
        <f aca="false">Def_Status_Montagem!$A$4</f>
        <v>Comprado / Esperando entrega</v>
      </c>
      <c r="E1984" s="4" t="str">
        <f aca="false">Def_Status_Montagem!$B$4</f>
        <v>Contratada (inclui etiqueta)</v>
      </c>
      <c r="F1984" s="7"/>
      <c r="G1984" s="8"/>
      <c r="H1984" s="7" t="str">
        <f aca="false" t="array" ref="H1984:H1984">INDEX(Def_Instancias_Equipamentos!$E$2:$E$4986, MATCH(K1984, Def_Instancias_Equipamentos!$D$2:$D$4986, 0), 1)</f>
        <v>IA-09RaBPM</v>
      </c>
      <c r="I1984" s="8" t="str">
        <f aca="false" t="array" ref="I1984:I1984">INDEX(Def_Instancias_Equipamentos!$E$2:$E$4986, MATCH(L1984, Def_Instancias_Equipamentos!$D$2:$D$4986, 0), 1)</f>
        <v>IA-09RaBPM</v>
      </c>
      <c r="J1984" s="8" t="str">
        <f aca="false">IF(H1984=I1984, "INTERNO", "EXTERNO")</f>
        <v>INTERNO</v>
      </c>
      <c r="K1984" s="9" t="str">
        <f aca="false">Def_Instancias_Equipamentos!$D$702</f>
        <v>SI-09M2:DI-BPMRFFE</v>
      </c>
      <c r="L1984" s="4" t="str">
        <f aca="false">Def_Instancias_Equipamentos!$D$1304</f>
        <v>SI-09M2:DI-FMCFastADC</v>
      </c>
      <c r="M1984" s="10" t="s">
        <v>168</v>
      </c>
      <c r="N1984" s="11" t="s">
        <v>143</v>
      </c>
      <c r="O1984" s="9" t="str">
        <f aca="false">Def_Sistemas_Conectores_Cabos!$B$7</f>
        <v>SMA 50-ohm</v>
      </c>
      <c r="P1984" s="4" t="str">
        <f aca="false">Def_Sistemas_Conectores_Cabos!$B$7</f>
        <v>SMA 50-ohm</v>
      </c>
      <c r="Q1984" s="8" t="str">
        <f aca="false">K1984&amp;"/"&amp;M1984&amp;CHAR(10)&amp;L1984&amp;"/"&amp;N1984</f>
        <v>SI-09M2:DI-BPMRFFE/TO_OUT
SI-09M2:DI-FMCFastADC/IN1</v>
      </c>
      <c r="R1984" s="18" t="n">
        <v>2</v>
      </c>
      <c r="S1984" s="18" t="n">
        <v>2</v>
      </c>
      <c r="T1984" s="15" t="str">
        <f aca="false">Def_Sistemas_Conectores_Cabos!$C$9</f>
        <v>RG316</v>
      </c>
      <c r="U1984" s="11" t="s">
        <v>169</v>
      </c>
      <c r="V1984" s="13"/>
    </row>
    <row r="1985" customFormat="false" ht="15.75" hidden="true" customHeight="true" outlineLevel="0" collapsed="false">
      <c r="A1985" s="4" t="str">
        <f aca="false">Def_Sistemas_Conectores_Cabos!$A$22</f>
        <v>BPM de elétrons</v>
      </c>
      <c r="B1985" s="5" t="str">
        <f aca="false">Datas_Entregas!$A$3</f>
        <v>BTS/Anel</v>
      </c>
      <c r="C1985" s="6" t="n">
        <f aca="false" t="array" ref="C1985:C1985">INDEX(Datas_Entregas!$B$2:$B$100, MATCH(B1985, Datas_Entregas!$A$2:$A$100, 0), 1)</f>
        <v>43296</v>
      </c>
      <c r="D1985" s="5" t="str">
        <f aca="false">Def_Status_Montagem!$A$4</f>
        <v>Comprado / Esperando entrega</v>
      </c>
      <c r="E1985" s="4" t="str">
        <f aca="false">Def_Status_Montagem!$B$4</f>
        <v>Contratada (inclui etiqueta)</v>
      </c>
      <c r="F1985" s="7"/>
      <c r="G1985" s="8"/>
      <c r="H1985" s="7" t="str">
        <f aca="false" t="array" ref="H1985:H1985">INDEX(Def_Instancias_Equipamentos!$E$2:$E$4986, MATCH(K1985, Def_Instancias_Equipamentos!$D$2:$D$4986, 0), 1)</f>
        <v>IA-09RaBPM</v>
      </c>
      <c r="I1985" s="8" t="str">
        <f aca="false" t="array" ref="I1985:I1985">INDEX(Def_Instancias_Equipamentos!$E$2:$E$4986, MATCH(L1985, Def_Instancias_Equipamentos!$D$2:$D$4986, 0), 1)</f>
        <v>IA-09RaBPM</v>
      </c>
      <c r="J1985" s="8" t="str">
        <f aca="false">IF(H1985=I1985, "INTERNO", "EXTERNO")</f>
        <v>INTERNO</v>
      </c>
      <c r="K1985" s="9" t="str">
        <f aca="false">Def_Instancias_Equipamentos!$D$702</f>
        <v>SI-09M2:DI-BPMRFFE</v>
      </c>
      <c r="L1985" s="4" t="str">
        <f aca="false">Def_Instancias_Equipamentos!$D$1304</f>
        <v>SI-09M2:DI-FMCFastADC</v>
      </c>
      <c r="M1985" s="10" t="s">
        <v>170</v>
      </c>
      <c r="N1985" s="11" t="s">
        <v>145</v>
      </c>
      <c r="O1985" s="9" t="str">
        <f aca="false">Def_Sistemas_Conectores_Cabos!$B$7</f>
        <v>SMA 50-ohm</v>
      </c>
      <c r="P1985" s="4" t="str">
        <f aca="false">Def_Sistemas_Conectores_Cabos!$B$7</f>
        <v>SMA 50-ohm</v>
      </c>
      <c r="Q1985" s="8" t="str">
        <f aca="false">K1985&amp;"/"&amp;M1985&amp;CHAR(10)&amp;L1985&amp;"/"&amp;N1985</f>
        <v>SI-09M2:DI-BPMRFFE/BI_OUT
SI-09M2:DI-FMCFastADC/IN2</v>
      </c>
      <c r="R1985" s="18" t="n">
        <v>2</v>
      </c>
      <c r="S1985" s="18" t="n">
        <v>2</v>
      </c>
      <c r="T1985" s="15" t="str">
        <f aca="false">Def_Sistemas_Conectores_Cabos!$C$9</f>
        <v>RG316</v>
      </c>
      <c r="U1985" s="11" t="s">
        <v>169</v>
      </c>
      <c r="V1985" s="13"/>
    </row>
    <row r="1986" customFormat="false" ht="15.75" hidden="true" customHeight="true" outlineLevel="0" collapsed="false">
      <c r="A1986" s="4" t="str">
        <f aca="false">Def_Sistemas_Conectores_Cabos!$A$22</f>
        <v>BPM de elétrons</v>
      </c>
      <c r="B1986" s="5" t="str">
        <f aca="false">Datas_Entregas!$A$3</f>
        <v>BTS/Anel</v>
      </c>
      <c r="C1986" s="6" t="n">
        <f aca="false" t="array" ref="C1986:C1986">INDEX(Datas_Entregas!$B$2:$B$100, MATCH(B1986, Datas_Entregas!$A$2:$A$100, 0), 1)</f>
        <v>43296</v>
      </c>
      <c r="D1986" s="5" t="str">
        <f aca="false">Def_Status_Montagem!$A$4</f>
        <v>Comprado / Esperando entrega</v>
      </c>
      <c r="E1986" s="4" t="str">
        <f aca="false">Def_Status_Montagem!$B$4</f>
        <v>Contratada (inclui etiqueta)</v>
      </c>
      <c r="F1986" s="7"/>
      <c r="G1986" s="8"/>
      <c r="H1986" s="7" t="str">
        <f aca="false" t="array" ref="H1986:H1986">INDEX(Def_Instancias_Equipamentos!$E$2:$E$4986, MATCH(K1986, Def_Instancias_Equipamentos!$D$2:$D$4986, 0), 1)</f>
        <v>IA-09RaBPM</v>
      </c>
      <c r="I1986" s="8" t="str">
        <f aca="false" t="array" ref="I1986:I1986">INDEX(Def_Instancias_Equipamentos!$E$2:$E$4986, MATCH(L1986, Def_Instancias_Equipamentos!$D$2:$D$4986, 0), 1)</f>
        <v>IA-09RaBPM</v>
      </c>
      <c r="J1986" s="8" t="str">
        <f aca="false">IF(H1986=I1986, "INTERNO", "EXTERNO")</f>
        <v>INTERNO</v>
      </c>
      <c r="K1986" s="9" t="str">
        <f aca="false">Def_Instancias_Equipamentos!$D$702</f>
        <v>SI-09M2:DI-BPMRFFE</v>
      </c>
      <c r="L1986" s="4" t="str">
        <f aca="false">Def_Instancias_Equipamentos!$D$1304</f>
        <v>SI-09M2:DI-FMCFastADC</v>
      </c>
      <c r="M1986" s="10" t="s">
        <v>171</v>
      </c>
      <c r="N1986" s="11" t="s">
        <v>172</v>
      </c>
      <c r="O1986" s="9" t="str">
        <f aca="false">Def_Sistemas_Conectores_Cabos!$B$7</f>
        <v>SMA 50-ohm</v>
      </c>
      <c r="P1986" s="4" t="str">
        <f aca="false">Def_Sistemas_Conectores_Cabos!$B$7</f>
        <v>SMA 50-ohm</v>
      </c>
      <c r="Q1986" s="8" t="str">
        <f aca="false">K1986&amp;"/"&amp;M1986&amp;CHAR(10)&amp;L1986&amp;"/"&amp;N1986</f>
        <v>SI-09M2:DI-BPMRFFE/TI_OUT
SI-09M2:DI-FMCFastADC/IN3</v>
      </c>
      <c r="R1986" s="18" t="n">
        <v>2</v>
      </c>
      <c r="S1986" s="18" t="n">
        <v>2</v>
      </c>
      <c r="T1986" s="15" t="str">
        <f aca="false">Def_Sistemas_Conectores_Cabos!$C$9</f>
        <v>RG316</v>
      </c>
      <c r="U1986" s="11" t="s">
        <v>169</v>
      </c>
      <c r="V1986" s="13"/>
    </row>
    <row r="1987" customFormat="false" ht="15.75" hidden="true" customHeight="true" outlineLevel="0" collapsed="false">
      <c r="A1987" s="4" t="str">
        <f aca="false">Def_Sistemas_Conectores_Cabos!$A$22</f>
        <v>BPM de elétrons</v>
      </c>
      <c r="B1987" s="5" t="str">
        <f aca="false">Datas_Entregas!$A$3</f>
        <v>BTS/Anel</v>
      </c>
      <c r="C1987" s="6" t="n">
        <f aca="false" t="array" ref="C1987:C1987">INDEX(Datas_Entregas!$B$2:$B$100, MATCH(B1987, Datas_Entregas!$A$2:$A$100, 0), 1)</f>
        <v>43296</v>
      </c>
      <c r="D1987" s="5" t="str">
        <f aca="false">Def_Status_Montagem!$A$4</f>
        <v>Comprado / Esperando entrega</v>
      </c>
      <c r="E1987" s="4" t="str">
        <f aca="false">Def_Status_Montagem!$B$4</f>
        <v>Contratada (inclui etiqueta)</v>
      </c>
      <c r="F1987" s="7"/>
      <c r="G1987" s="8"/>
      <c r="H1987" s="7" t="str">
        <f aca="false" t="array" ref="H1987:H1987">INDEX(Def_Instancias_Equipamentos!$E$2:$E$4986, MATCH(K1987, Def_Instancias_Equipamentos!$D$2:$D$4986, 0), 1)</f>
        <v>IA-09RaBPM</v>
      </c>
      <c r="I1987" s="8" t="str">
        <f aca="false" t="array" ref="I1987:I1987">INDEX(Def_Instancias_Equipamentos!$E$2:$E$4986, MATCH(L1987, Def_Instancias_Equipamentos!$D$2:$D$4986, 0), 1)</f>
        <v>IA-09RaBPM</v>
      </c>
      <c r="J1987" s="8" t="str">
        <f aca="false">IF(H1987=I1987, "INTERNO", "EXTERNO")</f>
        <v>INTERNO</v>
      </c>
      <c r="K1987" s="9" t="str">
        <f aca="false">Def_Instancias_Equipamentos!$D$702</f>
        <v>SI-09M2:DI-BPMRFFE</v>
      </c>
      <c r="L1987" s="4" t="str">
        <f aca="false">Def_Instancias_Equipamentos!$D$1304</f>
        <v>SI-09M2:DI-FMCFastADC</v>
      </c>
      <c r="M1987" s="10" t="s">
        <v>173</v>
      </c>
      <c r="N1987" s="11" t="s">
        <v>174</v>
      </c>
      <c r="O1987" s="9" t="str">
        <f aca="false">Def_Sistemas_Conectores_Cabos!$B$7</f>
        <v>SMA 50-ohm</v>
      </c>
      <c r="P1987" s="4" t="str">
        <f aca="false">Def_Sistemas_Conectores_Cabos!$B$7</f>
        <v>SMA 50-ohm</v>
      </c>
      <c r="Q1987" s="8" t="str">
        <f aca="false">K1987&amp;"/"&amp;M1987&amp;CHAR(10)&amp;L1987&amp;"/"&amp;N1987</f>
        <v>SI-09M2:DI-BPMRFFE/BO_OUT
SI-09M2:DI-FMCFastADC/IN4</v>
      </c>
      <c r="R1987" s="18" t="n">
        <v>2</v>
      </c>
      <c r="S1987" s="18" t="n">
        <v>2</v>
      </c>
      <c r="T1987" s="15" t="str">
        <f aca="false">Def_Sistemas_Conectores_Cabos!$C$9</f>
        <v>RG316</v>
      </c>
      <c r="U1987" s="11" t="s">
        <v>169</v>
      </c>
      <c r="V1987" s="13"/>
    </row>
    <row r="1988" customFormat="false" ht="15.75" hidden="true" customHeight="true" outlineLevel="0" collapsed="false">
      <c r="A1988" s="4" t="str">
        <f aca="false">Def_Sistemas_Conectores_Cabos!$A$22</f>
        <v>BPM de elétrons</v>
      </c>
      <c r="B1988" s="5" t="str">
        <f aca="false">Datas_Entregas!$A$3</f>
        <v>BTS/Anel</v>
      </c>
      <c r="C1988" s="6" t="n">
        <f aca="false" t="array" ref="C1988:C1988">INDEX(Datas_Entregas!$B$2:$B$100, MATCH(B1988, Datas_Entregas!$A$2:$A$100, 0), 1)</f>
        <v>43296</v>
      </c>
      <c r="D1988" s="5" t="str">
        <f aca="false">Def_Status_Montagem!$A$4</f>
        <v>Comprado / Esperando entrega</v>
      </c>
      <c r="E1988" s="4" t="str">
        <f aca="false">Def_Status_Montagem!$B$4</f>
        <v>Contratada (inclui etiqueta)</v>
      </c>
      <c r="F1988" s="7"/>
      <c r="G1988" s="8"/>
      <c r="H1988" s="7" t="str">
        <f aca="false" t="array" ref="H1988:H1988">INDEX(Def_Instancias_Equipamentos!$E$2:$E$4986, MATCH(K1988, Def_Instancias_Equipamentos!$D$2:$D$4986, 0), 1)</f>
        <v>IA-09RaBPM</v>
      </c>
      <c r="I1988" s="8" t="str">
        <f aca="false" t="array" ref="I1988:I1988">INDEX(Def_Instancias_Equipamentos!$E$2:$E$4986, MATCH(L1988, Def_Instancias_Equipamentos!$D$2:$D$4986, 0), 1)</f>
        <v>IA-09RaBPM</v>
      </c>
      <c r="J1988" s="8" t="str">
        <f aca="false">IF(H1988=I1988, "INTERNO", "EXTERNO")</f>
        <v>INTERNO</v>
      </c>
      <c r="K1988" s="9" t="str">
        <f aca="false">Def_Instancias_Equipamentos!$D$702</f>
        <v>SI-09M2:DI-BPMRFFE</v>
      </c>
      <c r="L1988" s="4" t="str">
        <f aca="false">Def_Instancias_Equipamentos!$D$1304</f>
        <v>SI-09M2:DI-FMCFastADC</v>
      </c>
      <c r="M1988" s="10" t="s">
        <v>175</v>
      </c>
      <c r="N1988" s="11" t="s">
        <v>176</v>
      </c>
      <c r="O1988" s="9" t="str">
        <f aca="false">Def_Sistemas_Conectores_Cabos!$B$7</f>
        <v>SMA 50-ohm</v>
      </c>
      <c r="P1988" s="4" t="str">
        <f aca="false">Def_Sistemas_Conectores_Cabos!$B$26</f>
        <v>MMCX 50-ohm</v>
      </c>
      <c r="Q1988" s="8" t="str">
        <f aca="false">K1988&amp;"/"&amp;M1988&amp;CHAR(10)&amp;L1988&amp;"/"&amp;N1988</f>
        <v>SI-09M2:DI-BPMRFFE/SW_IN
SI-09M2:DI-FMCFastADC/TRIG</v>
      </c>
      <c r="R1988" s="18" t="n">
        <v>2</v>
      </c>
      <c r="S1988" s="18" t="n">
        <v>2</v>
      </c>
      <c r="T1988" s="15" t="str">
        <f aca="false">Def_Sistemas_Conectores_Cabos!$C$9</f>
        <v>RG316</v>
      </c>
      <c r="U1988" s="11" t="s">
        <v>169</v>
      </c>
      <c r="V1988" s="13"/>
    </row>
    <row r="1989" customFormat="false" ht="15.75" hidden="true" customHeight="true" outlineLevel="0" collapsed="false">
      <c r="A1989" s="4" t="str">
        <f aca="false">Def_Sistemas_Conectores_Cabos!$A$22</f>
        <v>BPM de elétrons</v>
      </c>
      <c r="B1989" s="5" t="str">
        <f aca="false">Datas_Entregas!$A$3</f>
        <v>BTS/Anel</v>
      </c>
      <c r="C1989" s="6" t="n">
        <f aca="false" t="array" ref="C1989:C1989">INDEX(Datas_Entregas!$B$2:$B$100, MATCH(B1989, Datas_Entregas!$A$2:$A$100, 0), 1)</f>
        <v>43296</v>
      </c>
      <c r="D1989" s="5" t="str">
        <f aca="false">Def_Status_Montagem!$A$4</f>
        <v>Comprado / Esperando entrega</v>
      </c>
      <c r="E1989" s="4" t="str">
        <f aca="false">Def_Status_Montagem!$B$4</f>
        <v>Contratada (inclui etiqueta)</v>
      </c>
      <c r="F1989" s="7"/>
      <c r="G1989" s="8"/>
      <c r="H1989" s="7" t="str">
        <f aca="false" t="array" ref="H1989:H1989">INDEX(Def_Instancias_Equipamentos!$E$2:$E$4986, MATCH(K1989, Def_Instancias_Equipamentos!$D$2:$D$4986, 0), 1)</f>
        <v>IA-09RaBPM</v>
      </c>
      <c r="I1989" s="8" t="str">
        <f aca="false" t="array" ref="I1989:I1989">INDEX(Def_Instancias_Equipamentos!$E$2:$E$4986, MATCH(L1989, Def_Instancias_Equipamentos!$D$2:$D$4986, 0), 1)</f>
        <v>IA-09RaBPM</v>
      </c>
      <c r="J1989" s="8" t="str">
        <f aca="false">IF(H1989=I1989, "INTERNO", "EXTERNO")</f>
        <v>INTERNO</v>
      </c>
      <c r="K1989" s="9" t="str">
        <f aca="false">Def_Instancias_Equipamentos!$D$807</f>
        <v>SI-09SA:DI-BPMRFFE-1</v>
      </c>
      <c r="L1989" s="4" t="str">
        <f aca="false">Def_Instancias_Equipamentos!$D$1409</f>
        <v>SI-09SA:DI-FMCFastADC-1</v>
      </c>
      <c r="M1989" s="10" t="s">
        <v>168</v>
      </c>
      <c r="N1989" s="11" t="s">
        <v>143</v>
      </c>
      <c r="O1989" s="9" t="str">
        <f aca="false">Def_Sistemas_Conectores_Cabos!$B$7</f>
        <v>SMA 50-ohm</v>
      </c>
      <c r="P1989" s="4" t="str">
        <f aca="false">Def_Sistemas_Conectores_Cabos!$B$7</f>
        <v>SMA 50-ohm</v>
      </c>
      <c r="Q1989" s="8" t="str">
        <f aca="false">K1989&amp;"/"&amp;M1989&amp;CHAR(10)&amp;L1989&amp;"/"&amp;N1989</f>
        <v>SI-09SA:DI-BPMRFFE-1/TO_OUT
SI-09SA:DI-FMCFastADC-1/IN1</v>
      </c>
      <c r="R1989" s="18" t="n">
        <v>2</v>
      </c>
      <c r="S1989" s="18" t="n">
        <v>2</v>
      </c>
      <c r="T1989" s="15" t="str">
        <f aca="false">Def_Sistemas_Conectores_Cabos!$C$9</f>
        <v>RG316</v>
      </c>
      <c r="U1989" s="11" t="s">
        <v>169</v>
      </c>
      <c r="V1989" s="13"/>
    </row>
    <row r="1990" customFormat="false" ht="15.75" hidden="true" customHeight="true" outlineLevel="0" collapsed="false">
      <c r="A1990" s="4" t="str">
        <f aca="false">Def_Sistemas_Conectores_Cabos!$A$22</f>
        <v>BPM de elétrons</v>
      </c>
      <c r="B1990" s="5" t="str">
        <f aca="false">Datas_Entregas!$A$3</f>
        <v>BTS/Anel</v>
      </c>
      <c r="C1990" s="6" t="n">
        <f aca="false" t="array" ref="C1990:C1990">INDEX(Datas_Entregas!$B$2:$B$100, MATCH(B1990, Datas_Entregas!$A$2:$A$100, 0), 1)</f>
        <v>43296</v>
      </c>
      <c r="D1990" s="5" t="str">
        <f aca="false">Def_Status_Montagem!$A$4</f>
        <v>Comprado / Esperando entrega</v>
      </c>
      <c r="E1990" s="4" t="str">
        <f aca="false">Def_Status_Montagem!$B$4</f>
        <v>Contratada (inclui etiqueta)</v>
      </c>
      <c r="F1990" s="7"/>
      <c r="G1990" s="8"/>
      <c r="H1990" s="7" t="str">
        <f aca="false" t="array" ref="H1990:H1990">INDEX(Def_Instancias_Equipamentos!$E$2:$E$4986, MATCH(K1990, Def_Instancias_Equipamentos!$D$2:$D$4986, 0), 1)</f>
        <v>IA-09RaBPM</v>
      </c>
      <c r="I1990" s="8" t="str">
        <f aca="false" t="array" ref="I1990:I1990">INDEX(Def_Instancias_Equipamentos!$E$2:$E$4986, MATCH(L1990, Def_Instancias_Equipamentos!$D$2:$D$4986, 0), 1)</f>
        <v>IA-09RaBPM</v>
      </c>
      <c r="J1990" s="8" t="str">
        <f aca="false">IF(H1990=I1990, "INTERNO", "EXTERNO")</f>
        <v>INTERNO</v>
      </c>
      <c r="K1990" s="9" t="str">
        <f aca="false">Def_Instancias_Equipamentos!$D$807</f>
        <v>SI-09SA:DI-BPMRFFE-1</v>
      </c>
      <c r="L1990" s="4" t="str">
        <f aca="false">Def_Instancias_Equipamentos!$D$1409</f>
        <v>SI-09SA:DI-FMCFastADC-1</v>
      </c>
      <c r="M1990" s="10" t="s">
        <v>170</v>
      </c>
      <c r="N1990" s="11" t="s">
        <v>145</v>
      </c>
      <c r="O1990" s="9" t="str">
        <f aca="false">Def_Sistemas_Conectores_Cabos!$B$7</f>
        <v>SMA 50-ohm</v>
      </c>
      <c r="P1990" s="4" t="str">
        <f aca="false">Def_Sistemas_Conectores_Cabos!$B$7</f>
        <v>SMA 50-ohm</v>
      </c>
      <c r="Q1990" s="8" t="str">
        <f aca="false">K1990&amp;"/"&amp;M1990&amp;CHAR(10)&amp;L1990&amp;"/"&amp;N1990</f>
        <v>SI-09SA:DI-BPMRFFE-1/BI_OUT
SI-09SA:DI-FMCFastADC-1/IN2</v>
      </c>
      <c r="R1990" s="18" t="n">
        <v>2</v>
      </c>
      <c r="S1990" s="18" t="n">
        <v>2</v>
      </c>
      <c r="T1990" s="15" t="str">
        <f aca="false">Def_Sistemas_Conectores_Cabos!$C$9</f>
        <v>RG316</v>
      </c>
      <c r="U1990" s="11" t="s">
        <v>169</v>
      </c>
      <c r="V1990" s="13"/>
    </row>
    <row r="1991" customFormat="false" ht="15.75" hidden="true" customHeight="true" outlineLevel="0" collapsed="false">
      <c r="A1991" s="4" t="str">
        <f aca="false">Def_Sistemas_Conectores_Cabos!$A$22</f>
        <v>BPM de elétrons</v>
      </c>
      <c r="B1991" s="5" t="str">
        <f aca="false">Datas_Entregas!$A$3</f>
        <v>BTS/Anel</v>
      </c>
      <c r="C1991" s="6" t="n">
        <f aca="false" t="array" ref="C1991:C1991">INDEX(Datas_Entregas!$B$2:$B$100, MATCH(B1991, Datas_Entregas!$A$2:$A$100, 0), 1)</f>
        <v>43296</v>
      </c>
      <c r="D1991" s="5" t="str">
        <f aca="false">Def_Status_Montagem!$A$4</f>
        <v>Comprado / Esperando entrega</v>
      </c>
      <c r="E1991" s="4" t="str">
        <f aca="false">Def_Status_Montagem!$B$4</f>
        <v>Contratada (inclui etiqueta)</v>
      </c>
      <c r="F1991" s="7"/>
      <c r="G1991" s="8"/>
      <c r="H1991" s="7" t="str">
        <f aca="false" t="array" ref="H1991:H1991">INDEX(Def_Instancias_Equipamentos!$E$2:$E$4986, MATCH(K1991, Def_Instancias_Equipamentos!$D$2:$D$4986, 0), 1)</f>
        <v>IA-09RaBPM</v>
      </c>
      <c r="I1991" s="8" t="str">
        <f aca="false" t="array" ref="I1991:I1991">INDEX(Def_Instancias_Equipamentos!$E$2:$E$4986, MATCH(L1991, Def_Instancias_Equipamentos!$D$2:$D$4986, 0), 1)</f>
        <v>IA-09RaBPM</v>
      </c>
      <c r="J1991" s="8" t="str">
        <f aca="false">IF(H1991=I1991, "INTERNO", "EXTERNO")</f>
        <v>INTERNO</v>
      </c>
      <c r="K1991" s="9" t="str">
        <f aca="false">Def_Instancias_Equipamentos!$D$807</f>
        <v>SI-09SA:DI-BPMRFFE-1</v>
      </c>
      <c r="L1991" s="4" t="str">
        <f aca="false">Def_Instancias_Equipamentos!$D$1409</f>
        <v>SI-09SA:DI-FMCFastADC-1</v>
      </c>
      <c r="M1991" s="10" t="s">
        <v>171</v>
      </c>
      <c r="N1991" s="11" t="s">
        <v>172</v>
      </c>
      <c r="O1991" s="9" t="str">
        <f aca="false">Def_Sistemas_Conectores_Cabos!$B$7</f>
        <v>SMA 50-ohm</v>
      </c>
      <c r="P1991" s="4" t="str">
        <f aca="false">Def_Sistemas_Conectores_Cabos!$B$7</f>
        <v>SMA 50-ohm</v>
      </c>
      <c r="Q1991" s="8" t="str">
        <f aca="false">K1991&amp;"/"&amp;M1991&amp;CHAR(10)&amp;L1991&amp;"/"&amp;N1991</f>
        <v>SI-09SA:DI-BPMRFFE-1/TI_OUT
SI-09SA:DI-FMCFastADC-1/IN3</v>
      </c>
      <c r="R1991" s="18" t="n">
        <v>2</v>
      </c>
      <c r="S1991" s="18" t="n">
        <v>2</v>
      </c>
      <c r="T1991" s="15" t="str">
        <f aca="false">Def_Sistemas_Conectores_Cabos!$C$9</f>
        <v>RG316</v>
      </c>
      <c r="U1991" s="11" t="s">
        <v>169</v>
      </c>
      <c r="V1991" s="13"/>
    </row>
    <row r="1992" customFormat="false" ht="15.75" hidden="true" customHeight="true" outlineLevel="0" collapsed="false">
      <c r="A1992" s="4" t="str">
        <f aca="false">Def_Sistemas_Conectores_Cabos!$A$22</f>
        <v>BPM de elétrons</v>
      </c>
      <c r="B1992" s="5" t="str">
        <f aca="false">Datas_Entregas!$A$3</f>
        <v>BTS/Anel</v>
      </c>
      <c r="C1992" s="6" t="n">
        <f aca="false" t="array" ref="C1992:C1992">INDEX(Datas_Entregas!$B$2:$B$100, MATCH(B1992, Datas_Entregas!$A$2:$A$100, 0), 1)</f>
        <v>43296</v>
      </c>
      <c r="D1992" s="5" t="str">
        <f aca="false">Def_Status_Montagem!$A$4</f>
        <v>Comprado / Esperando entrega</v>
      </c>
      <c r="E1992" s="4" t="str">
        <f aca="false">Def_Status_Montagem!$B$4</f>
        <v>Contratada (inclui etiqueta)</v>
      </c>
      <c r="F1992" s="7"/>
      <c r="G1992" s="8"/>
      <c r="H1992" s="7" t="str">
        <f aca="false" t="array" ref="H1992:H1992">INDEX(Def_Instancias_Equipamentos!$E$2:$E$4986, MATCH(K1992, Def_Instancias_Equipamentos!$D$2:$D$4986, 0), 1)</f>
        <v>IA-09RaBPM</v>
      </c>
      <c r="I1992" s="8" t="str">
        <f aca="false" t="array" ref="I1992:I1992">INDEX(Def_Instancias_Equipamentos!$E$2:$E$4986, MATCH(L1992, Def_Instancias_Equipamentos!$D$2:$D$4986, 0), 1)</f>
        <v>IA-09RaBPM</v>
      </c>
      <c r="J1992" s="8" t="str">
        <f aca="false">IF(H1992=I1992, "INTERNO", "EXTERNO")</f>
        <v>INTERNO</v>
      </c>
      <c r="K1992" s="9" t="str">
        <f aca="false">Def_Instancias_Equipamentos!$D$807</f>
        <v>SI-09SA:DI-BPMRFFE-1</v>
      </c>
      <c r="L1992" s="4" t="str">
        <f aca="false">Def_Instancias_Equipamentos!$D$1409</f>
        <v>SI-09SA:DI-FMCFastADC-1</v>
      </c>
      <c r="M1992" s="10" t="s">
        <v>173</v>
      </c>
      <c r="N1992" s="11" t="s">
        <v>174</v>
      </c>
      <c r="O1992" s="9" t="str">
        <f aca="false">Def_Sistemas_Conectores_Cabos!$B$7</f>
        <v>SMA 50-ohm</v>
      </c>
      <c r="P1992" s="4" t="str">
        <f aca="false">Def_Sistemas_Conectores_Cabos!$B$7</f>
        <v>SMA 50-ohm</v>
      </c>
      <c r="Q1992" s="8" t="str">
        <f aca="false">K1992&amp;"/"&amp;M1992&amp;CHAR(10)&amp;L1992&amp;"/"&amp;N1992</f>
        <v>SI-09SA:DI-BPMRFFE-1/BO_OUT
SI-09SA:DI-FMCFastADC-1/IN4</v>
      </c>
      <c r="R1992" s="18" t="n">
        <v>2</v>
      </c>
      <c r="S1992" s="18" t="n">
        <v>2</v>
      </c>
      <c r="T1992" s="15" t="str">
        <f aca="false">Def_Sistemas_Conectores_Cabos!$C$9</f>
        <v>RG316</v>
      </c>
      <c r="U1992" s="11" t="s">
        <v>169</v>
      </c>
      <c r="V1992" s="13"/>
    </row>
    <row r="1993" customFormat="false" ht="15.75" hidden="true" customHeight="true" outlineLevel="0" collapsed="false">
      <c r="A1993" s="4" t="str">
        <f aca="false">Def_Sistemas_Conectores_Cabos!$A$22</f>
        <v>BPM de elétrons</v>
      </c>
      <c r="B1993" s="5" t="str">
        <f aca="false">Datas_Entregas!$A$3</f>
        <v>BTS/Anel</v>
      </c>
      <c r="C1993" s="6" t="n">
        <f aca="false" t="array" ref="C1993:C1993">INDEX(Datas_Entregas!$B$2:$B$100, MATCH(B1993, Datas_Entregas!$A$2:$A$100, 0), 1)</f>
        <v>43296</v>
      </c>
      <c r="D1993" s="5" t="str">
        <f aca="false">Def_Status_Montagem!$A$4</f>
        <v>Comprado / Esperando entrega</v>
      </c>
      <c r="E1993" s="4" t="str">
        <f aca="false">Def_Status_Montagem!$B$4</f>
        <v>Contratada (inclui etiqueta)</v>
      </c>
      <c r="F1993" s="7"/>
      <c r="G1993" s="8"/>
      <c r="H1993" s="7" t="str">
        <f aca="false" t="array" ref="H1993:H1993">INDEX(Def_Instancias_Equipamentos!$E$2:$E$4986, MATCH(K1993, Def_Instancias_Equipamentos!$D$2:$D$4986, 0), 1)</f>
        <v>IA-09RaBPM</v>
      </c>
      <c r="I1993" s="8" t="str">
        <f aca="false" t="array" ref="I1993:I1993">INDEX(Def_Instancias_Equipamentos!$E$2:$E$4986, MATCH(L1993, Def_Instancias_Equipamentos!$D$2:$D$4986, 0), 1)</f>
        <v>IA-09RaBPM</v>
      </c>
      <c r="J1993" s="8" t="str">
        <f aca="false">IF(H1993=I1993, "INTERNO", "EXTERNO")</f>
        <v>INTERNO</v>
      </c>
      <c r="K1993" s="9" t="str">
        <f aca="false">Def_Instancias_Equipamentos!$D$807</f>
        <v>SI-09SA:DI-BPMRFFE-1</v>
      </c>
      <c r="L1993" s="4" t="str">
        <f aca="false">Def_Instancias_Equipamentos!$D$1409</f>
        <v>SI-09SA:DI-FMCFastADC-1</v>
      </c>
      <c r="M1993" s="10" t="s">
        <v>175</v>
      </c>
      <c r="N1993" s="11" t="s">
        <v>176</v>
      </c>
      <c r="O1993" s="9" t="str">
        <f aca="false">Def_Sistemas_Conectores_Cabos!$B$7</f>
        <v>SMA 50-ohm</v>
      </c>
      <c r="P1993" s="4" t="str">
        <f aca="false">Def_Sistemas_Conectores_Cabos!$B$26</f>
        <v>MMCX 50-ohm</v>
      </c>
      <c r="Q1993" s="8" t="str">
        <f aca="false">K1993&amp;"/"&amp;M1993&amp;CHAR(10)&amp;L1993&amp;"/"&amp;N1993</f>
        <v>SI-09SA:DI-BPMRFFE-1/SW_IN
SI-09SA:DI-FMCFastADC-1/TRIG</v>
      </c>
      <c r="R1993" s="18" t="n">
        <v>2</v>
      </c>
      <c r="S1993" s="18" t="n">
        <v>2</v>
      </c>
      <c r="T1993" s="15" t="str">
        <f aca="false">Def_Sistemas_Conectores_Cabos!$C$9</f>
        <v>RG316</v>
      </c>
      <c r="U1993" s="11" t="s">
        <v>169</v>
      </c>
      <c r="V1993" s="13"/>
    </row>
    <row r="1994" customFormat="false" ht="15.75" hidden="true" customHeight="true" outlineLevel="0" collapsed="false">
      <c r="A1994" s="4" t="str">
        <f aca="false">Def_Sistemas_Conectores_Cabos!$A$22</f>
        <v>BPM de elétrons</v>
      </c>
      <c r="B1994" s="5" t="str">
        <f aca="false">Datas_Entregas!$A$3</f>
        <v>BTS/Anel</v>
      </c>
      <c r="C1994" s="6" t="n">
        <f aca="false" t="array" ref="C1994:C1994">INDEX(Datas_Entregas!$B$2:$B$100, MATCH(B1994, Datas_Entregas!$A$2:$A$100, 0), 1)</f>
        <v>43296</v>
      </c>
      <c r="D1994" s="5" t="str">
        <f aca="false">Def_Status_Montagem!$A$4</f>
        <v>Comprado / Esperando entrega</v>
      </c>
      <c r="E1994" s="4" t="str">
        <f aca="false">Def_Status_Montagem!$B$4</f>
        <v>Contratada (inclui etiqueta)</v>
      </c>
      <c r="F1994" s="7"/>
      <c r="G1994" s="8"/>
      <c r="H1994" s="7" t="str">
        <f aca="false" t="array" ref="H1994:H1994">INDEX(Def_Instancias_Equipamentos!$E$2:$E$4986, MATCH(K1994, Def_Instancias_Equipamentos!$D$2:$D$4986, 0), 1)</f>
        <v>IA-09RaBPM</v>
      </c>
      <c r="I1994" s="8" t="str">
        <f aca="false" t="array" ref="I1994:I1994">INDEX(Def_Instancias_Equipamentos!$E$2:$E$4986, MATCH(L1994, Def_Instancias_Equipamentos!$D$2:$D$4986, 0), 1)</f>
        <v>IA-09RaBPM</v>
      </c>
      <c r="J1994" s="8" t="str">
        <f aca="false">IF(H1994=I1994, "INTERNO", "EXTERNO")</f>
        <v>INTERNO</v>
      </c>
      <c r="K1994" s="9" t="str">
        <f aca="false">Def_Instancias_Equipamentos!$D$808</f>
        <v>SI-09SA:DI-BPMRFFE-2</v>
      </c>
      <c r="L1994" s="4" t="str">
        <f aca="false">Def_Instancias_Equipamentos!$D$1410</f>
        <v>SI-09SA:DI-FMCFastADC-2</v>
      </c>
      <c r="M1994" s="10" t="s">
        <v>168</v>
      </c>
      <c r="N1994" s="11" t="s">
        <v>143</v>
      </c>
      <c r="O1994" s="9" t="str">
        <f aca="false">Def_Sistemas_Conectores_Cabos!$B$7</f>
        <v>SMA 50-ohm</v>
      </c>
      <c r="P1994" s="4" t="str">
        <f aca="false">Def_Sistemas_Conectores_Cabos!$B$7</f>
        <v>SMA 50-ohm</v>
      </c>
      <c r="Q1994" s="8" t="str">
        <f aca="false">K1994&amp;"/"&amp;M1994&amp;CHAR(10)&amp;L1994&amp;"/"&amp;N1994</f>
        <v>SI-09SA:DI-BPMRFFE-2/TO_OUT
SI-09SA:DI-FMCFastADC-2/IN1</v>
      </c>
      <c r="R1994" s="18" t="n">
        <v>2</v>
      </c>
      <c r="S1994" s="18" t="n">
        <v>2</v>
      </c>
      <c r="T1994" s="15" t="str">
        <f aca="false">Def_Sistemas_Conectores_Cabos!$C$9</f>
        <v>RG316</v>
      </c>
      <c r="U1994" s="11" t="s">
        <v>169</v>
      </c>
      <c r="V1994" s="13"/>
    </row>
    <row r="1995" customFormat="false" ht="15.75" hidden="true" customHeight="true" outlineLevel="0" collapsed="false">
      <c r="A1995" s="4" t="str">
        <f aca="false">Def_Sistemas_Conectores_Cabos!$A$22</f>
        <v>BPM de elétrons</v>
      </c>
      <c r="B1995" s="5" t="str">
        <f aca="false">Datas_Entregas!$A$3</f>
        <v>BTS/Anel</v>
      </c>
      <c r="C1995" s="6" t="n">
        <f aca="false" t="array" ref="C1995:C1995">INDEX(Datas_Entregas!$B$2:$B$100, MATCH(B1995, Datas_Entregas!$A$2:$A$100, 0), 1)</f>
        <v>43296</v>
      </c>
      <c r="D1995" s="5" t="str">
        <f aca="false">Def_Status_Montagem!$A$4</f>
        <v>Comprado / Esperando entrega</v>
      </c>
      <c r="E1995" s="4" t="str">
        <f aca="false">Def_Status_Montagem!$B$4</f>
        <v>Contratada (inclui etiqueta)</v>
      </c>
      <c r="F1995" s="7"/>
      <c r="G1995" s="8"/>
      <c r="H1995" s="7" t="str">
        <f aca="false" t="array" ref="H1995:H1995">INDEX(Def_Instancias_Equipamentos!$E$2:$E$4986, MATCH(K1995, Def_Instancias_Equipamentos!$D$2:$D$4986, 0), 1)</f>
        <v>IA-09RaBPM</v>
      </c>
      <c r="I1995" s="8" t="str">
        <f aca="false" t="array" ref="I1995:I1995">INDEX(Def_Instancias_Equipamentos!$E$2:$E$4986, MATCH(L1995, Def_Instancias_Equipamentos!$D$2:$D$4986, 0), 1)</f>
        <v>IA-09RaBPM</v>
      </c>
      <c r="J1995" s="8" t="str">
        <f aca="false">IF(H1995=I1995, "INTERNO", "EXTERNO")</f>
        <v>INTERNO</v>
      </c>
      <c r="K1995" s="9" t="str">
        <f aca="false">Def_Instancias_Equipamentos!$D$808</f>
        <v>SI-09SA:DI-BPMRFFE-2</v>
      </c>
      <c r="L1995" s="4" t="str">
        <f aca="false">Def_Instancias_Equipamentos!$D$1410</f>
        <v>SI-09SA:DI-FMCFastADC-2</v>
      </c>
      <c r="M1995" s="10" t="s">
        <v>170</v>
      </c>
      <c r="N1995" s="11" t="s">
        <v>145</v>
      </c>
      <c r="O1995" s="9" t="str">
        <f aca="false">Def_Sistemas_Conectores_Cabos!$B$7</f>
        <v>SMA 50-ohm</v>
      </c>
      <c r="P1995" s="4" t="str">
        <f aca="false">Def_Sistemas_Conectores_Cabos!$B$7</f>
        <v>SMA 50-ohm</v>
      </c>
      <c r="Q1995" s="8" t="str">
        <f aca="false">K1995&amp;"/"&amp;M1995&amp;CHAR(10)&amp;L1995&amp;"/"&amp;N1995</f>
        <v>SI-09SA:DI-BPMRFFE-2/BI_OUT
SI-09SA:DI-FMCFastADC-2/IN2</v>
      </c>
      <c r="R1995" s="18" t="n">
        <v>2</v>
      </c>
      <c r="S1995" s="18" t="n">
        <v>2</v>
      </c>
      <c r="T1995" s="15" t="str">
        <f aca="false">Def_Sistemas_Conectores_Cabos!$C$9</f>
        <v>RG316</v>
      </c>
      <c r="U1995" s="11" t="s">
        <v>169</v>
      </c>
      <c r="V1995" s="13"/>
    </row>
    <row r="1996" customFormat="false" ht="15.75" hidden="true" customHeight="true" outlineLevel="0" collapsed="false">
      <c r="A1996" s="4" t="str">
        <f aca="false">Def_Sistemas_Conectores_Cabos!$A$22</f>
        <v>BPM de elétrons</v>
      </c>
      <c r="B1996" s="5" t="str">
        <f aca="false">Datas_Entregas!$A$3</f>
        <v>BTS/Anel</v>
      </c>
      <c r="C1996" s="6" t="n">
        <f aca="false" t="array" ref="C1996:C1996">INDEX(Datas_Entregas!$B$2:$B$100, MATCH(B1996, Datas_Entregas!$A$2:$A$100, 0), 1)</f>
        <v>43296</v>
      </c>
      <c r="D1996" s="5" t="str">
        <f aca="false">Def_Status_Montagem!$A$4</f>
        <v>Comprado / Esperando entrega</v>
      </c>
      <c r="E1996" s="4" t="str">
        <f aca="false">Def_Status_Montagem!$B$4</f>
        <v>Contratada (inclui etiqueta)</v>
      </c>
      <c r="F1996" s="7"/>
      <c r="G1996" s="8"/>
      <c r="H1996" s="7" t="str">
        <f aca="false" t="array" ref="H1996:H1996">INDEX(Def_Instancias_Equipamentos!$E$2:$E$4986, MATCH(K1996, Def_Instancias_Equipamentos!$D$2:$D$4986, 0), 1)</f>
        <v>IA-09RaBPM</v>
      </c>
      <c r="I1996" s="8" t="str">
        <f aca="false" t="array" ref="I1996:I1996">INDEX(Def_Instancias_Equipamentos!$E$2:$E$4986, MATCH(L1996, Def_Instancias_Equipamentos!$D$2:$D$4986, 0), 1)</f>
        <v>IA-09RaBPM</v>
      </c>
      <c r="J1996" s="8" t="str">
        <f aca="false">IF(H1996=I1996, "INTERNO", "EXTERNO")</f>
        <v>INTERNO</v>
      </c>
      <c r="K1996" s="9" t="str">
        <f aca="false">Def_Instancias_Equipamentos!$D$808</f>
        <v>SI-09SA:DI-BPMRFFE-2</v>
      </c>
      <c r="L1996" s="4" t="str">
        <f aca="false">Def_Instancias_Equipamentos!$D$1410</f>
        <v>SI-09SA:DI-FMCFastADC-2</v>
      </c>
      <c r="M1996" s="10" t="s">
        <v>171</v>
      </c>
      <c r="N1996" s="11" t="s">
        <v>172</v>
      </c>
      <c r="O1996" s="9" t="str">
        <f aca="false">Def_Sistemas_Conectores_Cabos!$B$7</f>
        <v>SMA 50-ohm</v>
      </c>
      <c r="P1996" s="4" t="str">
        <f aca="false">Def_Sistemas_Conectores_Cabos!$B$7</f>
        <v>SMA 50-ohm</v>
      </c>
      <c r="Q1996" s="8" t="str">
        <f aca="false">K1996&amp;"/"&amp;M1996&amp;CHAR(10)&amp;L1996&amp;"/"&amp;N1996</f>
        <v>SI-09SA:DI-BPMRFFE-2/TI_OUT
SI-09SA:DI-FMCFastADC-2/IN3</v>
      </c>
      <c r="R1996" s="18" t="n">
        <v>2</v>
      </c>
      <c r="S1996" s="18" t="n">
        <v>2</v>
      </c>
      <c r="T1996" s="15" t="str">
        <f aca="false">Def_Sistemas_Conectores_Cabos!$C$9</f>
        <v>RG316</v>
      </c>
      <c r="U1996" s="11" t="s">
        <v>169</v>
      </c>
      <c r="V1996" s="13"/>
    </row>
    <row r="1997" customFormat="false" ht="15.75" hidden="true" customHeight="true" outlineLevel="0" collapsed="false">
      <c r="A1997" s="4" t="str">
        <f aca="false">Def_Sistemas_Conectores_Cabos!$A$22</f>
        <v>BPM de elétrons</v>
      </c>
      <c r="B1997" s="5" t="str">
        <f aca="false">Datas_Entregas!$A$3</f>
        <v>BTS/Anel</v>
      </c>
      <c r="C1997" s="6" t="n">
        <f aca="false" t="array" ref="C1997:C1997">INDEX(Datas_Entregas!$B$2:$B$100, MATCH(B1997, Datas_Entregas!$A$2:$A$100, 0), 1)</f>
        <v>43296</v>
      </c>
      <c r="D1997" s="5" t="str">
        <f aca="false">Def_Status_Montagem!$A$4</f>
        <v>Comprado / Esperando entrega</v>
      </c>
      <c r="E1997" s="4" t="str">
        <f aca="false">Def_Status_Montagem!$B$4</f>
        <v>Contratada (inclui etiqueta)</v>
      </c>
      <c r="F1997" s="7"/>
      <c r="G1997" s="8"/>
      <c r="H1997" s="7" t="str">
        <f aca="false" t="array" ref="H1997:H1997">INDEX(Def_Instancias_Equipamentos!$E$2:$E$4986, MATCH(K1997, Def_Instancias_Equipamentos!$D$2:$D$4986, 0), 1)</f>
        <v>IA-09RaBPM</v>
      </c>
      <c r="I1997" s="8" t="str">
        <f aca="false" t="array" ref="I1997:I1997">INDEX(Def_Instancias_Equipamentos!$E$2:$E$4986, MATCH(L1997, Def_Instancias_Equipamentos!$D$2:$D$4986, 0), 1)</f>
        <v>IA-09RaBPM</v>
      </c>
      <c r="J1997" s="8" t="str">
        <f aca="false">IF(H1997=I1997, "INTERNO", "EXTERNO")</f>
        <v>INTERNO</v>
      </c>
      <c r="K1997" s="9" t="str">
        <f aca="false">Def_Instancias_Equipamentos!$D$808</f>
        <v>SI-09SA:DI-BPMRFFE-2</v>
      </c>
      <c r="L1997" s="4" t="str">
        <f aca="false">Def_Instancias_Equipamentos!$D$1410</f>
        <v>SI-09SA:DI-FMCFastADC-2</v>
      </c>
      <c r="M1997" s="10" t="s">
        <v>173</v>
      </c>
      <c r="N1997" s="11" t="s">
        <v>174</v>
      </c>
      <c r="O1997" s="9" t="str">
        <f aca="false">Def_Sistemas_Conectores_Cabos!$B$7</f>
        <v>SMA 50-ohm</v>
      </c>
      <c r="P1997" s="4" t="str">
        <f aca="false">Def_Sistemas_Conectores_Cabos!$B$7</f>
        <v>SMA 50-ohm</v>
      </c>
      <c r="Q1997" s="8" t="str">
        <f aca="false">K1997&amp;"/"&amp;M1997&amp;CHAR(10)&amp;L1997&amp;"/"&amp;N1997</f>
        <v>SI-09SA:DI-BPMRFFE-2/BO_OUT
SI-09SA:DI-FMCFastADC-2/IN4</v>
      </c>
      <c r="R1997" s="18" t="n">
        <v>2</v>
      </c>
      <c r="S1997" s="18" t="n">
        <v>2</v>
      </c>
      <c r="T1997" s="15" t="str">
        <f aca="false">Def_Sistemas_Conectores_Cabos!$C$9</f>
        <v>RG316</v>
      </c>
      <c r="U1997" s="11" t="s">
        <v>169</v>
      </c>
      <c r="V1997" s="13"/>
    </row>
    <row r="1998" customFormat="false" ht="15.75" hidden="true" customHeight="true" outlineLevel="0" collapsed="false">
      <c r="A1998" s="4" t="str">
        <f aca="false">Def_Sistemas_Conectores_Cabos!$A$22</f>
        <v>BPM de elétrons</v>
      </c>
      <c r="B1998" s="5" t="str">
        <f aca="false">Datas_Entregas!$A$3</f>
        <v>BTS/Anel</v>
      </c>
      <c r="C1998" s="6" t="n">
        <f aca="false" t="array" ref="C1998:C1998">INDEX(Datas_Entregas!$B$2:$B$100, MATCH(B1998, Datas_Entregas!$A$2:$A$100, 0), 1)</f>
        <v>43296</v>
      </c>
      <c r="D1998" s="5" t="str">
        <f aca="false">Def_Status_Montagem!$A$4</f>
        <v>Comprado / Esperando entrega</v>
      </c>
      <c r="E1998" s="4" t="str">
        <f aca="false">Def_Status_Montagem!$B$4</f>
        <v>Contratada (inclui etiqueta)</v>
      </c>
      <c r="F1998" s="7"/>
      <c r="G1998" s="8"/>
      <c r="H1998" s="7" t="str">
        <f aca="false" t="array" ref="H1998:H1998">INDEX(Def_Instancias_Equipamentos!$E$2:$E$4986, MATCH(K1998, Def_Instancias_Equipamentos!$D$2:$D$4986, 0), 1)</f>
        <v>IA-09RaBPM</v>
      </c>
      <c r="I1998" s="8" t="str">
        <f aca="false" t="array" ref="I1998:I1998">INDEX(Def_Instancias_Equipamentos!$E$2:$E$4986, MATCH(L1998, Def_Instancias_Equipamentos!$D$2:$D$4986, 0), 1)</f>
        <v>IA-09RaBPM</v>
      </c>
      <c r="J1998" s="8" t="str">
        <f aca="false">IF(H1998=I1998, "INTERNO", "EXTERNO")</f>
        <v>INTERNO</v>
      </c>
      <c r="K1998" s="9" t="str">
        <f aca="false">Def_Instancias_Equipamentos!$D$808</f>
        <v>SI-09SA:DI-BPMRFFE-2</v>
      </c>
      <c r="L1998" s="4" t="str">
        <f aca="false">Def_Instancias_Equipamentos!$D$1410</f>
        <v>SI-09SA:DI-FMCFastADC-2</v>
      </c>
      <c r="M1998" s="10" t="s">
        <v>175</v>
      </c>
      <c r="N1998" s="11" t="s">
        <v>176</v>
      </c>
      <c r="O1998" s="9" t="str">
        <f aca="false">Def_Sistemas_Conectores_Cabos!$B$7</f>
        <v>SMA 50-ohm</v>
      </c>
      <c r="P1998" s="4" t="str">
        <f aca="false">Def_Sistemas_Conectores_Cabos!$B$26</f>
        <v>MMCX 50-ohm</v>
      </c>
      <c r="Q1998" s="8" t="str">
        <f aca="false">K1998&amp;"/"&amp;M1998&amp;CHAR(10)&amp;L1998&amp;"/"&amp;N1998</f>
        <v>SI-09SA:DI-BPMRFFE-2/SW_IN
SI-09SA:DI-FMCFastADC-2/TRIG</v>
      </c>
      <c r="R1998" s="18" t="n">
        <v>2</v>
      </c>
      <c r="S1998" s="18" t="n">
        <v>2</v>
      </c>
      <c r="T1998" s="15" t="str">
        <f aca="false">Def_Sistemas_Conectores_Cabos!$C$9</f>
        <v>RG316</v>
      </c>
      <c r="U1998" s="11" t="s">
        <v>169</v>
      </c>
      <c r="V1998" s="13"/>
    </row>
    <row r="1999" customFormat="false" ht="15.75" hidden="true" customHeight="true" outlineLevel="0" collapsed="false">
      <c r="A1999" s="4" t="str">
        <f aca="false">Def_Sistemas_Conectores_Cabos!$A$22</f>
        <v>BPM de elétrons</v>
      </c>
      <c r="B1999" s="5" t="str">
        <f aca="false">Datas_Entregas!$A$3</f>
        <v>BTS/Anel</v>
      </c>
      <c r="C1999" s="6" t="n">
        <f aca="false" t="array" ref="C1999:C1999">INDEX(Datas_Entregas!$B$2:$B$100, MATCH(B1999, Datas_Entregas!$A$2:$A$100, 0), 1)</f>
        <v>43296</v>
      </c>
      <c r="D1999" s="5" t="str">
        <f aca="false">Def_Status_Montagem!$A$4</f>
        <v>Comprado / Esperando entrega</v>
      </c>
      <c r="E1999" s="4" t="str">
        <f aca="false">Def_Status_Montagem!$B$4</f>
        <v>Contratada (inclui etiqueta)</v>
      </c>
      <c r="F1999" s="7"/>
      <c r="G1999" s="8"/>
      <c r="H1999" s="7" t="str">
        <f aca="false" t="array" ref="H1999:H1999">INDEX(Def_Instancias_Equipamentos!$E$2:$E$4986, MATCH(K1999, Def_Instancias_Equipamentos!$D$2:$D$4986, 0), 1)</f>
        <v>IA-10RaBPM</v>
      </c>
      <c r="I1999" s="8" t="str">
        <f aca="false" t="array" ref="I1999:I1999">INDEX(Def_Instancias_Equipamentos!$E$2:$E$4986, MATCH(L1999, Def_Instancias_Equipamentos!$D$2:$D$4986, 0), 1)</f>
        <v>IA-10RaBPM</v>
      </c>
      <c r="J1999" s="8" t="str">
        <f aca="false">IF(H1999=I1999, "INTERNO", "EXTERNO")</f>
        <v>INTERNO</v>
      </c>
      <c r="K1999" s="9" t="str">
        <f aca="false">Def_Instancias_Equipamentos!$D$703</f>
        <v>SI-10C1:DI-BPMRFFE-1</v>
      </c>
      <c r="L1999" s="4" t="str">
        <f aca="false">Def_Instancias_Equipamentos!$D$1305</f>
        <v>SI-10C1:DI-FMCFastADC-1</v>
      </c>
      <c r="M1999" s="10" t="s">
        <v>168</v>
      </c>
      <c r="N1999" s="11" t="s">
        <v>143</v>
      </c>
      <c r="O1999" s="9" t="str">
        <f aca="false">Def_Sistemas_Conectores_Cabos!$B$7</f>
        <v>SMA 50-ohm</v>
      </c>
      <c r="P1999" s="4" t="str">
        <f aca="false">Def_Sistemas_Conectores_Cabos!$B$7</f>
        <v>SMA 50-ohm</v>
      </c>
      <c r="Q1999" s="8" t="str">
        <f aca="false">K1999&amp;"/"&amp;M1999&amp;CHAR(10)&amp;L1999&amp;"/"&amp;N1999</f>
        <v>SI-10C1:DI-BPMRFFE-1/TO_OUT
SI-10C1:DI-FMCFastADC-1/IN1</v>
      </c>
      <c r="R1999" s="18" t="n">
        <v>2</v>
      </c>
      <c r="S1999" s="18" t="n">
        <v>2</v>
      </c>
      <c r="T1999" s="15" t="str">
        <f aca="false">Def_Sistemas_Conectores_Cabos!$C$9</f>
        <v>RG316</v>
      </c>
      <c r="U1999" s="11" t="s">
        <v>169</v>
      </c>
      <c r="V1999" s="13"/>
    </row>
    <row r="2000" customFormat="false" ht="15.75" hidden="true" customHeight="true" outlineLevel="0" collapsed="false">
      <c r="A2000" s="4" t="str">
        <f aca="false">Def_Sistemas_Conectores_Cabos!$A$22</f>
        <v>BPM de elétrons</v>
      </c>
      <c r="B2000" s="5" t="str">
        <f aca="false">Datas_Entregas!$A$3</f>
        <v>BTS/Anel</v>
      </c>
      <c r="C2000" s="6" t="n">
        <f aca="false" t="array" ref="C2000:C2000">INDEX(Datas_Entregas!$B$2:$B$100, MATCH(B2000, Datas_Entregas!$A$2:$A$100, 0), 1)</f>
        <v>43296</v>
      </c>
      <c r="D2000" s="5" t="str">
        <f aca="false">Def_Status_Montagem!$A$4</f>
        <v>Comprado / Esperando entrega</v>
      </c>
      <c r="E2000" s="4" t="str">
        <f aca="false">Def_Status_Montagem!$B$4</f>
        <v>Contratada (inclui etiqueta)</v>
      </c>
      <c r="F2000" s="7"/>
      <c r="G2000" s="8"/>
      <c r="H2000" s="7" t="str">
        <f aca="false" t="array" ref="H2000:H2000">INDEX(Def_Instancias_Equipamentos!$E$2:$E$4986, MATCH(K2000, Def_Instancias_Equipamentos!$D$2:$D$4986, 0), 1)</f>
        <v>IA-10RaBPM</v>
      </c>
      <c r="I2000" s="8" t="str">
        <f aca="false" t="array" ref="I2000:I2000">INDEX(Def_Instancias_Equipamentos!$E$2:$E$4986, MATCH(L2000, Def_Instancias_Equipamentos!$D$2:$D$4986, 0), 1)</f>
        <v>IA-10RaBPM</v>
      </c>
      <c r="J2000" s="8" t="str">
        <f aca="false">IF(H2000=I2000, "INTERNO", "EXTERNO")</f>
        <v>INTERNO</v>
      </c>
      <c r="K2000" s="9" t="str">
        <f aca="false">Def_Instancias_Equipamentos!$D$703</f>
        <v>SI-10C1:DI-BPMRFFE-1</v>
      </c>
      <c r="L2000" s="4" t="str">
        <f aca="false">Def_Instancias_Equipamentos!$D$1305</f>
        <v>SI-10C1:DI-FMCFastADC-1</v>
      </c>
      <c r="M2000" s="10" t="s">
        <v>170</v>
      </c>
      <c r="N2000" s="11" t="s">
        <v>145</v>
      </c>
      <c r="O2000" s="9" t="str">
        <f aca="false">Def_Sistemas_Conectores_Cabos!$B$7</f>
        <v>SMA 50-ohm</v>
      </c>
      <c r="P2000" s="4" t="str">
        <f aca="false">Def_Sistemas_Conectores_Cabos!$B$7</f>
        <v>SMA 50-ohm</v>
      </c>
      <c r="Q2000" s="8" t="str">
        <f aca="false">K2000&amp;"/"&amp;M2000&amp;CHAR(10)&amp;L2000&amp;"/"&amp;N2000</f>
        <v>SI-10C1:DI-BPMRFFE-1/BI_OUT
SI-10C1:DI-FMCFastADC-1/IN2</v>
      </c>
      <c r="R2000" s="18" t="n">
        <v>2</v>
      </c>
      <c r="S2000" s="18" t="n">
        <v>2</v>
      </c>
      <c r="T2000" s="15" t="str">
        <f aca="false">Def_Sistemas_Conectores_Cabos!$C$9</f>
        <v>RG316</v>
      </c>
      <c r="U2000" s="11" t="s">
        <v>169</v>
      </c>
      <c r="V2000" s="13"/>
    </row>
    <row r="2001" customFormat="false" ht="15.75" hidden="true" customHeight="true" outlineLevel="0" collapsed="false">
      <c r="A2001" s="4" t="str">
        <f aca="false">Def_Sistemas_Conectores_Cabos!$A$22</f>
        <v>BPM de elétrons</v>
      </c>
      <c r="B2001" s="5" t="str">
        <f aca="false">Datas_Entregas!$A$3</f>
        <v>BTS/Anel</v>
      </c>
      <c r="C2001" s="6" t="n">
        <f aca="false" t="array" ref="C2001:C2001">INDEX(Datas_Entregas!$B$2:$B$100, MATCH(B2001, Datas_Entregas!$A$2:$A$100, 0), 1)</f>
        <v>43296</v>
      </c>
      <c r="D2001" s="5" t="str">
        <f aca="false">Def_Status_Montagem!$A$4</f>
        <v>Comprado / Esperando entrega</v>
      </c>
      <c r="E2001" s="4" t="str">
        <f aca="false">Def_Status_Montagem!$B$4</f>
        <v>Contratada (inclui etiqueta)</v>
      </c>
      <c r="F2001" s="7"/>
      <c r="G2001" s="8"/>
      <c r="H2001" s="7" t="str">
        <f aca="false" t="array" ref="H2001:H2001">INDEX(Def_Instancias_Equipamentos!$E$2:$E$4986, MATCH(K2001, Def_Instancias_Equipamentos!$D$2:$D$4986, 0), 1)</f>
        <v>IA-10RaBPM</v>
      </c>
      <c r="I2001" s="8" t="str">
        <f aca="false" t="array" ref="I2001:I2001">INDEX(Def_Instancias_Equipamentos!$E$2:$E$4986, MATCH(L2001, Def_Instancias_Equipamentos!$D$2:$D$4986, 0), 1)</f>
        <v>IA-10RaBPM</v>
      </c>
      <c r="J2001" s="8" t="str">
        <f aca="false">IF(H2001=I2001, "INTERNO", "EXTERNO")</f>
        <v>INTERNO</v>
      </c>
      <c r="K2001" s="9" t="str">
        <f aca="false">Def_Instancias_Equipamentos!$D$703</f>
        <v>SI-10C1:DI-BPMRFFE-1</v>
      </c>
      <c r="L2001" s="4" t="str">
        <f aca="false">Def_Instancias_Equipamentos!$D$1305</f>
        <v>SI-10C1:DI-FMCFastADC-1</v>
      </c>
      <c r="M2001" s="10" t="s">
        <v>171</v>
      </c>
      <c r="N2001" s="11" t="s">
        <v>172</v>
      </c>
      <c r="O2001" s="9" t="str">
        <f aca="false">Def_Sistemas_Conectores_Cabos!$B$7</f>
        <v>SMA 50-ohm</v>
      </c>
      <c r="P2001" s="4" t="str">
        <f aca="false">Def_Sistemas_Conectores_Cabos!$B$7</f>
        <v>SMA 50-ohm</v>
      </c>
      <c r="Q2001" s="8" t="str">
        <f aca="false">K2001&amp;"/"&amp;M2001&amp;CHAR(10)&amp;L2001&amp;"/"&amp;N2001</f>
        <v>SI-10C1:DI-BPMRFFE-1/TI_OUT
SI-10C1:DI-FMCFastADC-1/IN3</v>
      </c>
      <c r="R2001" s="18" t="n">
        <v>2</v>
      </c>
      <c r="S2001" s="18" t="n">
        <v>2</v>
      </c>
      <c r="T2001" s="15" t="str">
        <f aca="false">Def_Sistemas_Conectores_Cabos!$C$9</f>
        <v>RG316</v>
      </c>
      <c r="U2001" s="11" t="s">
        <v>169</v>
      </c>
      <c r="V2001" s="13"/>
    </row>
    <row r="2002" customFormat="false" ht="15.75" hidden="true" customHeight="true" outlineLevel="0" collapsed="false">
      <c r="A2002" s="4" t="str">
        <f aca="false">Def_Sistemas_Conectores_Cabos!$A$22</f>
        <v>BPM de elétrons</v>
      </c>
      <c r="B2002" s="5" t="str">
        <f aca="false">Datas_Entregas!$A$3</f>
        <v>BTS/Anel</v>
      </c>
      <c r="C2002" s="6" t="n">
        <f aca="false" t="array" ref="C2002:C2002">INDEX(Datas_Entregas!$B$2:$B$100, MATCH(B2002, Datas_Entregas!$A$2:$A$100, 0), 1)</f>
        <v>43296</v>
      </c>
      <c r="D2002" s="5" t="str">
        <f aca="false">Def_Status_Montagem!$A$4</f>
        <v>Comprado / Esperando entrega</v>
      </c>
      <c r="E2002" s="4" t="str">
        <f aca="false">Def_Status_Montagem!$B$4</f>
        <v>Contratada (inclui etiqueta)</v>
      </c>
      <c r="F2002" s="7"/>
      <c r="G2002" s="8"/>
      <c r="H2002" s="7" t="str">
        <f aca="false" t="array" ref="H2002:H2002">INDEX(Def_Instancias_Equipamentos!$E$2:$E$4986, MATCH(K2002, Def_Instancias_Equipamentos!$D$2:$D$4986, 0), 1)</f>
        <v>IA-10RaBPM</v>
      </c>
      <c r="I2002" s="8" t="str">
        <f aca="false" t="array" ref="I2002:I2002">INDEX(Def_Instancias_Equipamentos!$E$2:$E$4986, MATCH(L2002, Def_Instancias_Equipamentos!$D$2:$D$4986, 0), 1)</f>
        <v>IA-10RaBPM</v>
      </c>
      <c r="J2002" s="8" t="str">
        <f aca="false">IF(H2002=I2002, "INTERNO", "EXTERNO")</f>
        <v>INTERNO</v>
      </c>
      <c r="K2002" s="9" t="str">
        <f aca="false">Def_Instancias_Equipamentos!$D$703</f>
        <v>SI-10C1:DI-BPMRFFE-1</v>
      </c>
      <c r="L2002" s="4" t="str">
        <f aca="false">Def_Instancias_Equipamentos!$D$1305</f>
        <v>SI-10C1:DI-FMCFastADC-1</v>
      </c>
      <c r="M2002" s="10" t="s">
        <v>173</v>
      </c>
      <c r="N2002" s="11" t="s">
        <v>174</v>
      </c>
      <c r="O2002" s="9" t="str">
        <f aca="false">Def_Sistemas_Conectores_Cabos!$B$7</f>
        <v>SMA 50-ohm</v>
      </c>
      <c r="P2002" s="4" t="str">
        <f aca="false">Def_Sistemas_Conectores_Cabos!$B$7</f>
        <v>SMA 50-ohm</v>
      </c>
      <c r="Q2002" s="8" t="str">
        <f aca="false">K2002&amp;"/"&amp;M2002&amp;CHAR(10)&amp;L2002&amp;"/"&amp;N2002</f>
        <v>SI-10C1:DI-BPMRFFE-1/BO_OUT
SI-10C1:DI-FMCFastADC-1/IN4</v>
      </c>
      <c r="R2002" s="18" t="n">
        <v>2</v>
      </c>
      <c r="S2002" s="18" t="n">
        <v>2</v>
      </c>
      <c r="T2002" s="15" t="str">
        <f aca="false">Def_Sistemas_Conectores_Cabos!$C$9</f>
        <v>RG316</v>
      </c>
      <c r="U2002" s="11" t="s">
        <v>169</v>
      </c>
      <c r="V2002" s="13"/>
    </row>
    <row r="2003" customFormat="false" ht="15.75" hidden="true" customHeight="true" outlineLevel="0" collapsed="false">
      <c r="A2003" s="4" t="str">
        <f aca="false">Def_Sistemas_Conectores_Cabos!$A$22</f>
        <v>BPM de elétrons</v>
      </c>
      <c r="B2003" s="5" t="str">
        <f aca="false">Datas_Entregas!$A$3</f>
        <v>BTS/Anel</v>
      </c>
      <c r="C2003" s="6" t="n">
        <f aca="false" t="array" ref="C2003:C2003">INDEX(Datas_Entregas!$B$2:$B$100, MATCH(B2003, Datas_Entregas!$A$2:$A$100, 0), 1)</f>
        <v>43296</v>
      </c>
      <c r="D2003" s="5" t="str">
        <f aca="false">Def_Status_Montagem!$A$4</f>
        <v>Comprado / Esperando entrega</v>
      </c>
      <c r="E2003" s="4" t="str">
        <f aca="false">Def_Status_Montagem!$B$4</f>
        <v>Contratada (inclui etiqueta)</v>
      </c>
      <c r="F2003" s="7"/>
      <c r="G2003" s="8"/>
      <c r="H2003" s="7" t="str">
        <f aca="false" t="array" ref="H2003:H2003">INDEX(Def_Instancias_Equipamentos!$E$2:$E$4986, MATCH(K2003, Def_Instancias_Equipamentos!$D$2:$D$4986, 0), 1)</f>
        <v>IA-10RaBPM</v>
      </c>
      <c r="I2003" s="8" t="str">
        <f aca="false" t="array" ref="I2003:I2003">INDEX(Def_Instancias_Equipamentos!$E$2:$E$4986, MATCH(L2003, Def_Instancias_Equipamentos!$D$2:$D$4986, 0), 1)</f>
        <v>IA-10RaBPM</v>
      </c>
      <c r="J2003" s="8" t="str">
        <f aca="false">IF(H2003=I2003, "INTERNO", "EXTERNO")</f>
        <v>INTERNO</v>
      </c>
      <c r="K2003" s="9" t="str">
        <f aca="false">Def_Instancias_Equipamentos!$D$703</f>
        <v>SI-10C1:DI-BPMRFFE-1</v>
      </c>
      <c r="L2003" s="4" t="str">
        <f aca="false">Def_Instancias_Equipamentos!$D$1305</f>
        <v>SI-10C1:DI-FMCFastADC-1</v>
      </c>
      <c r="M2003" s="10" t="s">
        <v>175</v>
      </c>
      <c r="N2003" s="11" t="s">
        <v>176</v>
      </c>
      <c r="O2003" s="9" t="str">
        <f aca="false">Def_Sistemas_Conectores_Cabos!$B$7</f>
        <v>SMA 50-ohm</v>
      </c>
      <c r="P2003" s="4" t="str">
        <f aca="false">Def_Sistemas_Conectores_Cabos!$B$26</f>
        <v>MMCX 50-ohm</v>
      </c>
      <c r="Q2003" s="8" t="str">
        <f aca="false">K2003&amp;"/"&amp;M2003&amp;CHAR(10)&amp;L2003&amp;"/"&amp;N2003</f>
        <v>SI-10C1:DI-BPMRFFE-1/SW_IN
SI-10C1:DI-FMCFastADC-1/TRIG</v>
      </c>
      <c r="R2003" s="18" t="n">
        <v>2</v>
      </c>
      <c r="S2003" s="18" t="n">
        <v>2</v>
      </c>
      <c r="T2003" s="15" t="str">
        <f aca="false">Def_Sistemas_Conectores_Cabos!$C$9</f>
        <v>RG316</v>
      </c>
      <c r="U2003" s="11" t="s">
        <v>169</v>
      </c>
      <c r="V2003" s="13"/>
    </row>
    <row r="2004" customFormat="false" ht="15.75" hidden="true" customHeight="true" outlineLevel="0" collapsed="false">
      <c r="A2004" s="4" t="str">
        <f aca="false">Def_Sistemas_Conectores_Cabos!$A$22</f>
        <v>BPM de elétrons</v>
      </c>
      <c r="B2004" s="5" t="str">
        <f aca="false">Datas_Entregas!$A$3</f>
        <v>BTS/Anel</v>
      </c>
      <c r="C2004" s="6" t="n">
        <f aca="false" t="array" ref="C2004:C2004">INDEX(Datas_Entregas!$B$2:$B$100, MATCH(B2004, Datas_Entregas!$A$2:$A$100, 0), 1)</f>
        <v>43296</v>
      </c>
      <c r="D2004" s="5" t="str">
        <f aca="false">Def_Status_Montagem!$A$4</f>
        <v>Comprado / Esperando entrega</v>
      </c>
      <c r="E2004" s="4" t="str">
        <f aca="false">Def_Status_Montagem!$B$4</f>
        <v>Contratada (inclui etiqueta)</v>
      </c>
      <c r="F2004" s="7"/>
      <c r="G2004" s="8"/>
      <c r="H2004" s="7" t="str">
        <f aca="false" t="array" ref="H2004:H2004">INDEX(Def_Instancias_Equipamentos!$E$2:$E$4986, MATCH(K2004, Def_Instancias_Equipamentos!$D$2:$D$4986, 0), 1)</f>
        <v>IA-10RaBPM</v>
      </c>
      <c r="I2004" s="8" t="str">
        <f aca="false" t="array" ref="I2004:I2004">INDEX(Def_Instancias_Equipamentos!$E$2:$E$4986, MATCH(L2004, Def_Instancias_Equipamentos!$D$2:$D$4986, 0), 1)</f>
        <v>IA-10RaBPM</v>
      </c>
      <c r="J2004" s="8" t="str">
        <f aca="false">IF(H2004=I2004, "INTERNO", "EXTERNO")</f>
        <v>INTERNO</v>
      </c>
      <c r="K2004" s="9" t="str">
        <f aca="false">Def_Instancias_Equipamentos!$D$704</f>
        <v>SI-10C1:DI-BPMRFFE-2</v>
      </c>
      <c r="L2004" s="4" t="str">
        <f aca="false">Def_Instancias_Equipamentos!$D$1306</f>
        <v>SI-10C1:DI-FMCFastADC-2</v>
      </c>
      <c r="M2004" s="10" t="s">
        <v>168</v>
      </c>
      <c r="N2004" s="11" t="s">
        <v>143</v>
      </c>
      <c r="O2004" s="9" t="str">
        <f aca="false">Def_Sistemas_Conectores_Cabos!$B$7</f>
        <v>SMA 50-ohm</v>
      </c>
      <c r="P2004" s="4" t="str">
        <f aca="false">Def_Sistemas_Conectores_Cabos!$B$7</f>
        <v>SMA 50-ohm</v>
      </c>
      <c r="Q2004" s="8" t="str">
        <f aca="false">K2004&amp;"/"&amp;M2004&amp;CHAR(10)&amp;L2004&amp;"/"&amp;N2004</f>
        <v>SI-10C1:DI-BPMRFFE-2/TO_OUT
SI-10C1:DI-FMCFastADC-2/IN1</v>
      </c>
      <c r="R2004" s="18" t="n">
        <v>2</v>
      </c>
      <c r="S2004" s="18" t="n">
        <v>2</v>
      </c>
      <c r="T2004" s="15" t="str">
        <f aca="false">Def_Sistemas_Conectores_Cabos!$C$9</f>
        <v>RG316</v>
      </c>
      <c r="U2004" s="11" t="s">
        <v>169</v>
      </c>
      <c r="V2004" s="13"/>
    </row>
    <row r="2005" customFormat="false" ht="15.75" hidden="true" customHeight="true" outlineLevel="0" collapsed="false">
      <c r="A2005" s="4" t="str">
        <f aca="false">Def_Sistemas_Conectores_Cabos!$A$22</f>
        <v>BPM de elétrons</v>
      </c>
      <c r="B2005" s="5" t="str">
        <f aca="false">Datas_Entregas!$A$3</f>
        <v>BTS/Anel</v>
      </c>
      <c r="C2005" s="6" t="n">
        <f aca="false" t="array" ref="C2005:C2005">INDEX(Datas_Entregas!$B$2:$B$100, MATCH(B2005, Datas_Entregas!$A$2:$A$100, 0), 1)</f>
        <v>43296</v>
      </c>
      <c r="D2005" s="5" t="str">
        <f aca="false">Def_Status_Montagem!$A$4</f>
        <v>Comprado / Esperando entrega</v>
      </c>
      <c r="E2005" s="4" t="str">
        <f aca="false">Def_Status_Montagem!$B$4</f>
        <v>Contratada (inclui etiqueta)</v>
      </c>
      <c r="F2005" s="7"/>
      <c r="G2005" s="8"/>
      <c r="H2005" s="7" t="str">
        <f aca="false" t="array" ref="H2005:H2005">INDEX(Def_Instancias_Equipamentos!$E$2:$E$4986, MATCH(K2005, Def_Instancias_Equipamentos!$D$2:$D$4986, 0), 1)</f>
        <v>IA-10RaBPM</v>
      </c>
      <c r="I2005" s="8" t="str">
        <f aca="false" t="array" ref="I2005:I2005">INDEX(Def_Instancias_Equipamentos!$E$2:$E$4986, MATCH(L2005, Def_Instancias_Equipamentos!$D$2:$D$4986, 0), 1)</f>
        <v>IA-10RaBPM</v>
      </c>
      <c r="J2005" s="8" t="str">
        <f aca="false">IF(H2005=I2005, "INTERNO", "EXTERNO")</f>
        <v>INTERNO</v>
      </c>
      <c r="K2005" s="9" t="str">
        <f aca="false">Def_Instancias_Equipamentos!$D$704</f>
        <v>SI-10C1:DI-BPMRFFE-2</v>
      </c>
      <c r="L2005" s="4" t="str">
        <f aca="false">Def_Instancias_Equipamentos!$D$1306</f>
        <v>SI-10C1:DI-FMCFastADC-2</v>
      </c>
      <c r="M2005" s="10" t="s">
        <v>170</v>
      </c>
      <c r="N2005" s="11" t="s">
        <v>145</v>
      </c>
      <c r="O2005" s="9" t="str">
        <f aca="false">Def_Sistemas_Conectores_Cabos!$B$7</f>
        <v>SMA 50-ohm</v>
      </c>
      <c r="P2005" s="4" t="str">
        <f aca="false">Def_Sistemas_Conectores_Cabos!$B$7</f>
        <v>SMA 50-ohm</v>
      </c>
      <c r="Q2005" s="8" t="str">
        <f aca="false">K2005&amp;"/"&amp;M2005&amp;CHAR(10)&amp;L2005&amp;"/"&amp;N2005</f>
        <v>SI-10C1:DI-BPMRFFE-2/BI_OUT
SI-10C1:DI-FMCFastADC-2/IN2</v>
      </c>
      <c r="R2005" s="18" t="n">
        <v>2</v>
      </c>
      <c r="S2005" s="18" t="n">
        <v>2</v>
      </c>
      <c r="T2005" s="15" t="str">
        <f aca="false">Def_Sistemas_Conectores_Cabos!$C$9</f>
        <v>RG316</v>
      </c>
      <c r="U2005" s="11" t="s">
        <v>169</v>
      </c>
      <c r="V2005" s="13"/>
    </row>
    <row r="2006" customFormat="false" ht="15.75" hidden="true" customHeight="true" outlineLevel="0" collapsed="false">
      <c r="A2006" s="4" t="str">
        <f aca="false">Def_Sistemas_Conectores_Cabos!$A$22</f>
        <v>BPM de elétrons</v>
      </c>
      <c r="B2006" s="5" t="str">
        <f aca="false">Datas_Entregas!$A$3</f>
        <v>BTS/Anel</v>
      </c>
      <c r="C2006" s="6" t="n">
        <f aca="false" t="array" ref="C2006:C2006">INDEX(Datas_Entregas!$B$2:$B$100, MATCH(B2006, Datas_Entregas!$A$2:$A$100, 0), 1)</f>
        <v>43296</v>
      </c>
      <c r="D2006" s="5" t="str">
        <f aca="false">Def_Status_Montagem!$A$4</f>
        <v>Comprado / Esperando entrega</v>
      </c>
      <c r="E2006" s="4" t="str">
        <f aca="false">Def_Status_Montagem!$B$4</f>
        <v>Contratada (inclui etiqueta)</v>
      </c>
      <c r="F2006" s="7"/>
      <c r="G2006" s="8"/>
      <c r="H2006" s="7" t="str">
        <f aca="false" t="array" ref="H2006:H2006">INDEX(Def_Instancias_Equipamentos!$E$2:$E$4986, MATCH(K2006, Def_Instancias_Equipamentos!$D$2:$D$4986, 0), 1)</f>
        <v>IA-10RaBPM</v>
      </c>
      <c r="I2006" s="8" t="str">
        <f aca="false" t="array" ref="I2006:I2006">INDEX(Def_Instancias_Equipamentos!$E$2:$E$4986, MATCH(L2006, Def_Instancias_Equipamentos!$D$2:$D$4986, 0), 1)</f>
        <v>IA-10RaBPM</v>
      </c>
      <c r="J2006" s="8" t="str">
        <f aca="false">IF(H2006=I2006, "INTERNO", "EXTERNO")</f>
        <v>INTERNO</v>
      </c>
      <c r="K2006" s="9" t="str">
        <f aca="false">Def_Instancias_Equipamentos!$D$704</f>
        <v>SI-10C1:DI-BPMRFFE-2</v>
      </c>
      <c r="L2006" s="4" t="str">
        <f aca="false">Def_Instancias_Equipamentos!$D$1306</f>
        <v>SI-10C1:DI-FMCFastADC-2</v>
      </c>
      <c r="M2006" s="10" t="s">
        <v>171</v>
      </c>
      <c r="N2006" s="11" t="s">
        <v>172</v>
      </c>
      <c r="O2006" s="9" t="str">
        <f aca="false">Def_Sistemas_Conectores_Cabos!$B$7</f>
        <v>SMA 50-ohm</v>
      </c>
      <c r="P2006" s="4" t="str">
        <f aca="false">Def_Sistemas_Conectores_Cabos!$B$7</f>
        <v>SMA 50-ohm</v>
      </c>
      <c r="Q2006" s="8" t="str">
        <f aca="false">K2006&amp;"/"&amp;M2006&amp;CHAR(10)&amp;L2006&amp;"/"&amp;N2006</f>
        <v>SI-10C1:DI-BPMRFFE-2/TI_OUT
SI-10C1:DI-FMCFastADC-2/IN3</v>
      </c>
      <c r="R2006" s="18" t="n">
        <v>2</v>
      </c>
      <c r="S2006" s="18" t="n">
        <v>2</v>
      </c>
      <c r="T2006" s="15" t="str">
        <f aca="false">Def_Sistemas_Conectores_Cabos!$C$9</f>
        <v>RG316</v>
      </c>
      <c r="U2006" s="11" t="s">
        <v>169</v>
      </c>
      <c r="V2006" s="13"/>
    </row>
    <row r="2007" customFormat="false" ht="15.75" hidden="true" customHeight="true" outlineLevel="0" collapsed="false">
      <c r="A2007" s="4" t="str">
        <f aca="false">Def_Sistemas_Conectores_Cabos!$A$22</f>
        <v>BPM de elétrons</v>
      </c>
      <c r="B2007" s="5" t="str">
        <f aca="false">Datas_Entregas!$A$3</f>
        <v>BTS/Anel</v>
      </c>
      <c r="C2007" s="6" t="n">
        <f aca="false" t="array" ref="C2007:C2007">INDEX(Datas_Entregas!$B$2:$B$100, MATCH(B2007, Datas_Entregas!$A$2:$A$100, 0), 1)</f>
        <v>43296</v>
      </c>
      <c r="D2007" s="5" t="str">
        <f aca="false">Def_Status_Montagem!$A$4</f>
        <v>Comprado / Esperando entrega</v>
      </c>
      <c r="E2007" s="4" t="str">
        <f aca="false">Def_Status_Montagem!$B$4</f>
        <v>Contratada (inclui etiqueta)</v>
      </c>
      <c r="F2007" s="7"/>
      <c r="G2007" s="8"/>
      <c r="H2007" s="7" t="str">
        <f aca="false" t="array" ref="H2007:H2007">INDEX(Def_Instancias_Equipamentos!$E$2:$E$4986, MATCH(K2007, Def_Instancias_Equipamentos!$D$2:$D$4986, 0), 1)</f>
        <v>IA-10RaBPM</v>
      </c>
      <c r="I2007" s="8" t="str">
        <f aca="false" t="array" ref="I2007:I2007">INDEX(Def_Instancias_Equipamentos!$E$2:$E$4986, MATCH(L2007, Def_Instancias_Equipamentos!$D$2:$D$4986, 0), 1)</f>
        <v>IA-10RaBPM</v>
      </c>
      <c r="J2007" s="8" t="str">
        <f aca="false">IF(H2007=I2007, "INTERNO", "EXTERNO")</f>
        <v>INTERNO</v>
      </c>
      <c r="K2007" s="9" t="str">
        <f aca="false">Def_Instancias_Equipamentos!$D$704</f>
        <v>SI-10C1:DI-BPMRFFE-2</v>
      </c>
      <c r="L2007" s="4" t="str">
        <f aca="false">Def_Instancias_Equipamentos!$D$1306</f>
        <v>SI-10C1:DI-FMCFastADC-2</v>
      </c>
      <c r="M2007" s="10" t="s">
        <v>173</v>
      </c>
      <c r="N2007" s="11" t="s">
        <v>174</v>
      </c>
      <c r="O2007" s="9" t="str">
        <f aca="false">Def_Sistemas_Conectores_Cabos!$B$7</f>
        <v>SMA 50-ohm</v>
      </c>
      <c r="P2007" s="4" t="str">
        <f aca="false">Def_Sistemas_Conectores_Cabos!$B$7</f>
        <v>SMA 50-ohm</v>
      </c>
      <c r="Q2007" s="8" t="str">
        <f aca="false">K2007&amp;"/"&amp;M2007&amp;CHAR(10)&amp;L2007&amp;"/"&amp;N2007</f>
        <v>SI-10C1:DI-BPMRFFE-2/BO_OUT
SI-10C1:DI-FMCFastADC-2/IN4</v>
      </c>
      <c r="R2007" s="18" t="n">
        <v>2</v>
      </c>
      <c r="S2007" s="18" t="n">
        <v>2</v>
      </c>
      <c r="T2007" s="15" t="str">
        <f aca="false">Def_Sistemas_Conectores_Cabos!$C$9</f>
        <v>RG316</v>
      </c>
      <c r="U2007" s="11" t="s">
        <v>169</v>
      </c>
      <c r="V2007" s="13"/>
    </row>
    <row r="2008" customFormat="false" ht="15.75" hidden="true" customHeight="true" outlineLevel="0" collapsed="false">
      <c r="A2008" s="4" t="str">
        <f aca="false">Def_Sistemas_Conectores_Cabos!$A$22</f>
        <v>BPM de elétrons</v>
      </c>
      <c r="B2008" s="5" t="str">
        <f aca="false">Datas_Entregas!$A$3</f>
        <v>BTS/Anel</v>
      </c>
      <c r="C2008" s="6" t="n">
        <f aca="false" t="array" ref="C2008:C2008">INDEX(Datas_Entregas!$B$2:$B$100, MATCH(B2008, Datas_Entregas!$A$2:$A$100, 0), 1)</f>
        <v>43296</v>
      </c>
      <c r="D2008" s="5" t="str">
        <f aca="false">Def_Status_Montagem!$A$4</f>
        <v>Comprado / Esperando entrega</v>
      </c>
      <c r="E2008" s="4" t="str">
        <f aca="false">Def_Status_Montagem!$B$4</f>
        <v>Contratada (inclui etiqueta)</v>
      </c>
      <c r="F2008" s="7"/>
      <c r="G2008" s="8"/>
      <c r="H2008" s="7" t="str">
        <f aca="false" t="array" ref="H2008:H2008">INDEX(Def_Instancias_Equipamentos!$E$2:$E$4986, MATCH(K2008, Def_Instancias_Equipamentos!$D$2:$D$4986, 0), 1)</f>
        <v>IA-10RaBPM</v>
      </c>
      <c r="I2008" s="8" t="str">
        <f aca="false" t="array" ref="I2008:I2008">INDEX(Def_Instancias_Equipamentos!$E$2:$E$4986, MATCH(L2008, Def_Instancias_Equipamentos!$D$2:$D$4986, 0), 1)</f>
        <v>IA-10RaBPM</v>
      </c>
      <c r="J2008" s="8" t="str">
        <f aca="false">IF(H2008=I2008, "INTERNO", "EXTERNO")</f>
        <v>INTERNO</v>
      </c>
      <c r="K2008" s="9" t="str">
        <f aca="false">Def_Instancias_Equipamentos!$D$704</f>
        <v>SI-10C1:DI-BPMRFFE-2</v>
      </c>
      <c r="L2008" s="4" t="str">
        <f aca="false">Def_Instancias_Equipamentos!$D$1306</f>
        <v>SI-10C1:DI-FMCFastADC-2</v>
      </c>
      <c r="M2008" s="10" t="s">
        <v>175</v>
      </c>
      <c r="N2008" s="11" t="s">
        <v>176</v>
      </c>
      <c r="O2008" s="9" t="str">
        <f aca="false">Def_Sistemas_Conectores_Cabos!$B$7</f>
        <v>SMA 50-ohm</v>
      </c>
      <c r="P2008" s="4" t="str">
        <f aca="false">Def_Sistemas_Conectores_Cabos!$B$26</f>
        <v>MMCX 50-ohm</v>
      </c>
      <c r="Q2008" s="8" t="str">
        <f aca="false">K2008&amp;"/"&amp;M2008&amp;CHAR(10)&amp;L2008&amp;"/"&amp;N2008</f>
        <v>SI-10C1:DI-BPMRFFE-2/SW_IN
SI-10C1:DI-FMCFastADC-2/TRIG</v>
      </c>
      <c r="R2008" s="18" t="n">
        <v>2</v>
      </c>
      <c r="S2008" s="18" t="n">
        <v>2</v>
      </c>
      <c r="T2008" s="15" t="str">
        <f aca="false">Def_Sistemas_Conectores_Cabos!$C$9</f>
        <v>RG316</v>
      </c>
      <c r="U2008" s="11" t="s">
        <v>169</v>
      </c>
      <c r="V2008" s="13"/>
    </row>
    <row r="2009" customFormat="false" ht="15.75" hidden="true" customHeight="true" outlineLevel="0" collapsed="false">
      <c r="A2009" s="4" t="str">
        <f aca="false">Def_Sistemas_Conectores_Cabos!$A$22</f>
        <v>BPM de elétrons</v>
      </c>
      <c r="B2009" s="5" t="str">
        <f aca="false">Datas_Entregas!$A$3</f>
        <v>BTS/Anel</v>
      </c>
      <c r="C2009" s="6" t="n">
        <f aca="false" t="array" ref="C2009:C2009">INDEX(Datas_Entregas!$B$2:$B$100, MATCH(B2009, Datas_Entregas!$A$2:$A$100, 0), 1)</f>
        <v>43296</v>
      </c>
      <c r="D2009" s="5" t="str">
        <f aca="false">Def_Status_Montagem!$A$4</f>
        <v>Comprado / Esperando entrega</v>
      </c>
      <c r="E2009" s="4" t="str">
        <f aca="false">Def_Status_Montagem!$B$4</f>
        <v>Contratada (inclui etiqueta)</v>
      </c>
      <c r="F2009" s="7"/>
      <c r="G2009" s="8"/>
      <c r="H2009" s="7" t="str">
        <f aca="false" t="array" ref="H2009:H2009">INDEX(Def_Instancias_Equipamentos!$E$2:$E$4986, MATCH(K2009, Def_Instancias_Equipamentos!$D$2:$D$4986, 0), 1)</f>
        <v>IA-10RaBPM</v>
      </c>
      <c r="I2009" s="8" t="str">
        <f aca="false" t="array" ref="I2009:I2009">INDEX(Def_Instancias_Equipamentos!$E$2:$E$4986, MATCH(L2009, Def_Instancias_Equipamentos!$D$2:$D$4986, 0), 1)</f>
        <v>IA-10RaBPM</v>
      </c>
      <c r="J2009" s="8" t="str">
        <f aca="false">IF(H2009=I2009, "INTERNO", "EXTERNO")</f>
        <v>INTERNO</v>
      </c>
      <c r="K2009" s="9" t="str">
        <f aca="false">Def_Instancias_Equipamentos!$D$705</f>
        <v>SI-10C2:DI-BPMRFFE</v>
      </c>
      <c r="L2009" s="4" t="str">
        <f aca="false">Def_Instancias_Equipamentos!$D$1307</f>
        <v>SI-10C2:DI-FMCFastADC</v>
      </c>
      <c r="M2009" s="10" t="s">
        <v>168</v>
      </c>
      <c r="N2009" s="11" t="s">
        <v>143</v>
      </c>
      <c r="O2009" s="9" t="str">
        <f aca="false">Def_Sistemas_Conectores_Cabos!$B$7</f>
        <v>SMA 50-ohm</v>
      </c>
      <c r="P2009" s="4" t="str">
        <f aca="false">Def_Sistemas_Conectores_Cabos!$B$7</f>
        <v>SMA 50-ohm</v>
      </c>
      <c r="Q2009" s="8" t="str">
        <f aca="false">K2009&amp;"/"&amp;M2009&amp;CHAR(10)&amp;L2009&amp;"/"&amp;N2009</f>
        <v>SI-10C2:DI-BPMRFFE/TO_OUT
SI-10C2:DI-FMCFastADC/IN1</v>
      </c>
      <c r="R2009" s="18" t="n">
        <v>2</v>
      </c>
      <c r="S2009" s="18" t="n">
        <v>2</v>
      </c>
      <c r="T2009" s="15" t="str">
        <f aca="false">Def_Sistemas_Conectores_Cabos!$C$9</f>
        <v>RG316</v>
      </c>
      <c r="U2009" s="11" t="s">
        <v>169</v>
      </c>
      <c r="V2009" s="13"/>
    </row>
    <row r="2010" customFormat="false" ht="15.75" hidden="true" customHeight="true" outlineLevel="0" collapsed="false">
      <c r="A2010" s="4" t="str">
        <f aca="false">Def_Sistemas_Conectores_Cabos!$A$22</f>
        <v>BPM de elétrons</v>
      </c>
      <c r="B2010" s="5" t="str">
        <f aca="false">Datas_Entregas!$A$3</f>
        <v>BTS/Anel</v>
      </c>
      <c r="C2010" s="6" t="n">
        <f aca="false" t="array" ref="C2010:C2010">INDEX(Datas_Entregas!$B$2:$B$100, MATCH(B2010, Datas_Entregas!$A$2:$A$100, 0), 1)</f>
        <v>43296</v>
      </c>
      <c r="D2010" s="5" t="str">
        <f aca="false">Def_Status_Montagem!$A$4</f>
        <v>Comprado / Esperando entrega</v>
      </c>
      <c r="E2010" s="4" t="str">
        <f aca="false">Def_Status_Montagem!$B$4</f>
        <v>Contratada (inclui etiqueta)</v>
      </c>
      <c r="F2010" s="7"/>
      <c r="G2010" s="8"/>
      <c r="H2010" s="7" t="str">
        <f aca="false" t="array" ref="H2010:H2010">INDEX(Def_Instancias_Equipamentos!$E$2:$E$4986, MATCH(K2010, Def_Instancias_Equipamentos!$D$2:$D$4986, 0), 1)</f>
        <v>IA-10RaBPM</v>
      </c>
      <c r="I2010" s="8" t="str">
        <f aca="false" t="array" ref="I2010:I2010">INDEX(Def_Instancias_Equipamentos!$E$2:$E$4986, MATCH(L2010, Def_Instancias_Equipamentos!$D$2:$D$4986, 0), 1)</f>
        <v>IA-10RaBPM</v>
      </c>
      <c r="J2010" s="8" t="str">
        <f aca="false">IF(H2010=I2010, "INTERNO", "EXTERNO")</f>
        <v>INTERNO</v>
      </c>
      <c r="K2010" s="9" t="str">
        <f aca="false">Def_Instancias_Equipamentos!$D$705</f>
        <v>SI-10C2:DI-BPMRFFE</v>
      </c>
      <c r="L2010" s="4" t="str">
        <f aca="false">Def_Instancias_Equipamentos!$D$1307</f>
        <v>SI-10C2:DI-FMCFastADC</v>
      </c>
      <c r="M2010" s="10" t="s">
        <v>170</v>
      </c>
      <c r="N2010" s="11" t="s">
        <v>145</v>
      </c>
      <c r="O2010" s="9" t="str">
        <f aca="false">Def_Sistemas_Conectores_Cabos!$B$7</f>
        <v>SMA 50-ohm</v>
      </c>
      <c r="P2010" s="4" t="str">
        <f aca="false">Def_Sistemas_Conectores_Cabos!$B$7</f>
        <v>SMA 50-ohm</v>
      </c>
      <c r="Q2010" s="8" t="str">
        <f aca="false">K2010&amp;"/"&amp;M2010&amp;CHAR(10)&amp;L2010&amp;"/"&amp;N2010</f>
        <v>SI-10C2:DI-BPMRFFE/BI_OUT
SI-10C2:DI-FMCFastADC/IN2</v>
      </c>
      <c r="R2010" s="18" t="n">
        <v>2</v>
      </c>
      <c r="S2010" s="18" t="n">
        <v>2</v>
      </c>
      <c r="T2010" s="15" t="str">
        <f aca="false">Def_Sistemas_Conectores_Cabos!$C$9</f>
        <v>RG316</v>
      </c>
      <c r="U2010" s="11" t="s">
        <v>169</v>
      </c>
      <c r="V2010" s="13"/>
    </row>
    <row r="2011" customFormat="false" ht="15.75" hidden="true" customHeight="true" outlineLevel="0" collapsed="false">
      <c r="A2011" s="4" t="str">
        <f aca="false">Def_Sistemas_Conectores_Cabos!$A$22</f>
        <v>BPM de elétrons</v>
      </c>
      <c r="B2011" s="5" t="str">
        <f aca="false">Datas_Entregas!$A$3</f>
        <v>BTS/Anel</v>
      </c>
      <c r="C2011" s="6" t="n">
        <f aca="false" t="array" ref="C2011:C2011">INDEX(Datas_Entregas!$B$2:$B$100, MATCH(B2011, Datas_Entregas!$A$2:$A$100, 0), 1)</f>
        <v>43296</v>
      </c>
      <c r="D2011" s="5" t="str">
        <f aca="false">Def_Status_Montagem!$A$4</f>
        <v>Comprado / Esperando entrega</v>
      </c>
      <c r="E2011" s="4" t="str">
        <f aca="false">Def_Status_Montagem!$B$4</f>
        <v>Contratada (inclui etiqueta)</v>
      </c>
      <c r="F2011" s="7"/>
      <c r="G2011" s="8"/>
      <c r="H2011" s="7" t="str">
        <f aca="false" t="array" ref="H2011:H2011">INDEX(Def_Instancias_Equipamentos!$E$2:$E$4986, MATCH(K2011, Def_Instancias_Equipamentos!$D$2:$D$4986, 0), 1)</f>
        <v>IA-10RaBPM</v>
      </c>
      <c r="I2011" s="8" t="str">
        <f aca="false" t="array" ref="I2011:I2011">INDEX(Def_Instancias_Equipamentos!$E$2:$E$4986, MATCH(L2011, Def_Instancias_Equipamentos!$D$2:$D$4986, 0), 1)</f>
        <v>IA-10RaBPM</v>
      </c>
      <c r="J2011" s="8" t="str">
        <f aca="false">IF(H2011=I2011, "INTERNO", "EXTERNO")</f>
        <v>INTERNO</v>
      </c>
      <c r="K2011" s="9" t="str">
        <f aca="false">Def_Instancias_Equipamentos!$D$705</f>
        <v>SI-10C2:DI-BPMRFFE</v>
      </c>
      <c r="L2011" s="4" t="str">
        <f aca="false">Def_Instancias_Equipamentos!$D$1307</f>
        <v>SI-10C2:DI-FMCFastADC</v>
      </c>
      <c r="M2011" s="10" t="s">
        <v>171</v>
      </c>
      <c r="N2011" s="11" t="s">
        <v>172</v>
      </c>
      <c r="O2011" s="9" t="str">
        <f aca="false">Def_Sistemas_Conectores_Cabos!$B$7</f>
        <v>SMA 50-ohm</v>
      </c>
      <c r="P2011" s="4" t="str">
        <f aca="false">Def_Sistemas_Conectores_Cabos!$B$7</f>
        <v>SMA 50-ohm</v>
      </c>
      <c r="Q2011" s="8" t="str">
        <f aca="false">K2011&amp;"/"&amp;M2011&amp;CHAR(10)&amp;L2011&amp;"/"&amp;N2011</f>
        <v>SI-10C2:DI-BPMRFFE/TI_OUT
SI-10C2:DI-FMCFastADC/IN3</v>
      </c>
      <c r="R2011" s="18" t="n">
        <v>2</v>
      </c>
      <c r="S2011" s="18" t="n">
        <v>2</v>
      </c>
      <c r="T2011" s="15" t="str">
        <f aca="false">Def_Sistemas_Conectores_Cabos!$C$9</f>
        <v>RG316</v>
      </c>
      <c r="U2011" s="11" t="s">
        <v>169</v>
      </c>
      <c r="V2011" s="13"/>
    </row>
    <row r="2012" customFormat="false" ht="15.75" hidden="true" customHeight="true" outlineLevel="0" collapsed="false">
      <c r="A2012" s="4" t="str">
        <f aca="false">Def_Sistemas_Conectores_Cabos!$A$22</f>
        <v>BPM de elétrons</v>
      </c>
      <c r="B2012" s="5" t="str">
        <f aca="false">Datas_Entregas!$A$3</f>
        <v>BTS/Anel</v>
      </c>
      <c r="C2012" s="6" t="n">
        <f aca="false" t="array" ref="C2012:C2012">INDEX(Datas_Entregas!$B$2:$B$100, MATCH(B2012, Datas_Entregas!$A$2:$A$100, 0), 1)</f>
        <v>43296</v>
      </c>
      <c r="D2012" s="5" t="str">
        <f aca="false">Def_Status_Montagem!$A$4</f>
        <v>Comprado / Esperando entrega</v>
      </c>
      <c r="E2012" s="4" t="str">
        <f aca="false">Def_Status_Montagem!$B$4</f>
        <v>Contratada (inclui etiqueta)</v>
      </c>
      <c r="F2012" s="7"/>
      <c r="G2012" s="8"/>
      <c r="H2012" s="7" t="str">
        <f aca="false" t="array" ref="H2012:H2012">INDEX(Def_Instancias_Equipamentos!$E$2:$E$4986, MATCH(K2012, Def_Instancias_Equipamentos!$D$2:$D$4986, 0), 1)</f>
        <v>IA-10RaBPM</v>
      </c>
      <c r="I2012" s="8" t="str">
        <f aca="false" t="array" ref="I2012:I2012">INDEX(Def_Instancias_Equipamentos!$E$2:$E$4986, MATCH(L2012, Def_Instancias_Equipamentos!$D$2:$D$4986, 0), 1)</f>
        <v>IA-10RaBPM</v>
      </c>
      <c r="J2012" s="8" t="str">
        <f aca="false">IF(H2012=I2012, "INTERNO", "EXTERNO")</f>
        <v>INTERNO</v>
      </c>
      <c r="K2012" s="9" t="str">
        <f aca="false">Def_Instancias_Equipamentos!$D$705</f>
        <v>SI-10C2:DI-BPMRFFE</v>
      </c>
      <c r="L2012" s="4" t="str">
        <f aca="false">Def_Instancias_Equipamentos!$D$1307</f>
        <v>SI-10C2:DI-FMCFastADC</v>
      </c>
      <c r="M2012" s="10" t="s">
        <v>173</v>
      </c>
      <c r="N2012" s="11" t="s">
        <v>174</v>
      </c>
      <c r="O2012" s="9" t="str">
        <f aca="false">Def_Sistemas_Conectores_Cabos!$B$7</f>
        <v>SMA 50-ohm</v>
      </c>
      <c r="P2012" s="4" t="str">
        <f aca="false">Def_Sistemas_Conectores_Cabos!$B$7</f>
        <v>SMA 50-ohm</v>
      </c>
      <c r="Q2012" s="8" t="str">
        <f aca="false">K2012&amp;"/"&amp;M2012&amp;CHAR(10)&amp;L2012&amp;"/"&amp;N2012</f>
        <v>SI-10C2:DI-BPMRFFE/BO_OUT
SI-10C2:DI-FMCFastADC/IN4</v>
      </c>
      <c r="R2012" s="18" t="n">
        <v>2</v>
      </c>
      <c r="S2012" s="18" t="n">
        <v>2</v>
      </c>
      <c r="T2012" s="15" t="str">
        <f aca="false">Def_Sistemas_Conectores_Cabos!$C$9</f>
        <v>RG316</v>
      </c>
      <c r="U2012" s="11" t="s">
        <v>169</v>
      </c>
      <c r="V2012" s="13"/>
    </row>
    <row r="2013" customFormat="false" ht="15.75" hidden="true" customHeight="true" outlineLevel="0" collapsed="false">
      <c r="A2013" s="4" t="str">
        <f aca="false">Def_Sistemas_Conectores_Cabos!$A$22</f>
        <v>BPM de elétrons</v>
      </c>
      <c r="B2013" s="5" t="str">
        <f aca="false">Datas_Entregas!$A$3</f>
        <v>BTS/Anel</v>
      </c>
      <c r="C2013" s="6" t="n">
        <f aca="false" t="array" ref="C2013:C2013">INDEX(Datas_Entregas!$B$2:$B$100, MATCH(B2013, Datas_Entregas!$A$2:$A$100, 0), 1)</f>
        <v>43296</v>
      </c>
      <c r="D2013" s="5" t="str">
        <f aca="false">Def_Status_Montagem!$A$4</f>
        <v>Comprado / Esperando entrega</v>
      </c>
      <c r="E2013" s="4" t="str">
        <f aca="false">Def_Status_Montagem!$B$4</f>
        <v>Contratada (inclui etiqueta)</v>
      </c>
      <c r="F2013" s="7"/>
      <c r="G2013" s="8"/>
      <c r="H2013" s="7" t="str">
        <f aca="false" t="array" ref="H2013:H2013">INDEX(Def_Instancias_Equipamentos!$E$2:$E$4986, MATCH(K2013, Def_Instancias_Equipamentos!$D$2:$D$4986, 0), 1)</f>
        <v>IA-10RaBPM</v>
      </c>
      <c r="I2013" s="8" t="str">
        <f aca="false" t="array" ref="I2013:I2013">INDEX(Def_Instancias_Equipamentos!$E$2:$E$4986, MATCH(L2013, Def_Instancias_Equipamentos!$D$2:$D$4986, 0), 1)</f>
        <v>IA-10RaBPM</v>
      </c>
      <c r="J2013" s="8" t="str">
        <f aca="false">IF(H2013=I2013, "INTERNO", "EXTERNO")</f>
        <v>INTERNO</v>
      </c>
      <c r="K2013" s="9" t="str">
        <f aca="false">Def_Instancias_Equipamentos!$D$705</f>
        <v>SI-10C2:DI-BPMRFFE</v>
      </c>
      <c r="L2013" s="4" t="str">
        <f aca="false">Def_Instancias_Equipamentos!$D$1307</f>
        <v>SI-10C2:DI-FMCFastADC</v>
      </c>
      <c r="M2013" s="10" t="s">
        <v>175</v>
      </c>
      <c r="N2013" s="11" t="s">
        <v>176</v>
      </c>
      <c r="O2013" s="9" t="str">
        <f aca="false">Def_Sistemas_Conectores_Cabos!$B$7</f>
        <v>SMA 50-ohm</v>
      </c>
      <c r="P2013" s="4" t="str">
        <f aca="false">Def_Sistemas_Conectores_Cabos!$B$26</f>
        <v>MMCX 50-ohm</v>
      </c>
      <c r="Q2013" s="8" t="str">
        <f aca="false">K2013&amp;"/"&amp;M2013&amp;CHAR(10)&amp;L2013&amp;"/"&amp;N2013</f>
        <v>SI-10C2:DI-BPMRFFE/SW_IN
SI-10C2:DI-FMCFastADC/TRIG</v>
      </c>
      <c r="R2013" s="18" t="n">
        <v>2</v>
      </c>
      <c r="S2013" s="18" t="n">
        <v>2</v>
      </c>
      <c r="T2013" s="15" t="str">
        <f aca="false">Def_Sistemas_Conectores_Cabos!$C$9</f>
        <v>RG316</v>
      </c>
      <c r="U2013" s="11" t="s">
        <v>169</v>
      </c>
      <c r="V2013" s="13"/>
    </row>
    <row r="2014" customFormat="false" ht="15.75" hidden="true" customHeight="true" outlineLevel="0" collapsed="false">
      <c r="A2014" s="4" t="str">
        <f aca="false">Def_Sistemas_Conectores_Cabos!$A$22</f>
        <v>BPM de elétrons</v>
      </c>
      <c r="B2014" s="5" t="str">
        <f aca="false">Datas_Entregas!$A$3</f>
        <v>BTS/Anel</v>
      </c>
      <c r="C2014" s="6" t="n">
        <f aca="false" t="array" ref="C2014:C2014">INDEX(Datas_Entregas!$B$2:$B$100, MATCH(B2014, Datas_Entregas!$A$2:$A$100, 0), 1)</f>
        <v>43296</v>
      </c>
      <c r="D2014" s="5" t="str">
        <f aca="false">Def_Status_Montagem!$A$4</f>
        <v>Comprado / Esperando entrega</v>
      </c>
      <c r="E2014" s="4" t="str">
        <f aca="false">Def_Status_Montagem!$B$4</f>
        <v>Contratada (inclui etiqueta)</v>
      </c>
      <c r="F2014" s="7"/>
      <c r="G2014" s="8"/>
      <c r="H2014" s="7" t="str">
        <f aca="false" t="array" ref="H2014:H2014">INDEX(Def_Instancias_Equipamentos!$E$2:$E$4986, MATCH(K2014, Def_Instancias_Equipamentos!$D$2:$D$4986, 0), 1)</f>
        <v>IA-10RaBPM</v>
      </c>
      <c r="I2014" s="8" t="str">
        <f aca="false" t="array" ref="I2014:I2014">INDEX(Def_Instancias_Equipamentos!$E$2:$E$4986, MATCH(L2014, Def_Instancias_Equipamentos!$D$2:$D$4986, 0), 1)</f>
        <v>IA-10RaBPM</v>
      </c>
      <c r="J2014" s="8" t="str">
        <f aca="false">IF(H2014=I2014, "INTERNO", "EXTERNO")</f>
        <v>INTERNO</v>
      </c>
      <c r="K2014" s="9" t="str">
        <f aca="false">Def_Instancias_Equipamentos!$D$706</f>
        <v>SI-10C3:DI-BPMRFFE-1</v>
      </c>
      <c r="L2014" s="4" t="str">
        <f aca="false">Def_Instancias_Equipamentos!$D$1308</f>
        <v>SI-10C3:DI-FMCFastADC-1</v>
      </c>
      <c r="M2014" s="10" t="s">
        <v>168</v>
      </c>
      <c r="N2014" s="11" t="s">
        <v>143</v>
      </c>
      <c r="O2014" s="9" t="str">
        <f aca="false">Def_Sistemas_Conectores_Cabos!$B$7</f>
        <v>SMA 50-ohm</v>
      </c>
      <c r="P2014" s="4" t="str">
        <f aca="false">Def_Sistemas_Conectores_Cabos!$B$7</f>
        <v>SMA 50-ohm</v>
      </c>
      <c r="Q2014" s="8" t="str">
        <f aca="false">K2014&amp;"/"&amp;M2014&amp;CHAR(10)&amp;L2014&amp;"/"&amp;N2014</f>
        <v>SI-10C3:DI-BPMRFFE-1/TO_OUT
SI-10C3:DI-FMCFastADC-1/IN1</v>
      </c>
      <c r="R2014" s="18" t="n">
        <v>2</v>
      </c>
      <c r="S2014" s="18" t="n">
        <v>2</v>
      </c>
      <c r="T2014" s="15" t="str">
        <f aca="false">Def_Sistemas_Conectores_Cabos!$C$9</f>
        <v>RG316</v>
      </c>
      <c r="U2014" s="11" t="s">
        <v>169</v>
      </c>
      <c r="V2014" s="13"/>
    </row>
    <row r="2015" customFormat="false" ht="15.75" hidden="true" customHeight="true" outlineLevel="0" collapsed="false">
      <c r="A2015" s="4" t="str">
        <f aca="false">Def_Sistemas_Conectores_Cabos!$A$22</f>
        <v>BPM de elétrons</v>
      </c>
      <c r="B2015" s="5" t="str">
        <f aca="false">Datas_Entregas!$A$3</f>
        <v>BTS/Anel</v>
      </c>
      <c r="C2015" s="6" t="n">
        <f aca="false" t="array" ref="C2015:C2015">INDEX(Datas_Entregas!$B$2:$B$100, MATCH(B2015, Datas_Entregas!$A$2:$A$100, 0), 1)</f>
        <v>43296</v>
      </c>
      <c r="D2015" s="5" t="str">
        <f aca="false">Def_Status_Montagem!$A$4</f>
        <v>Comprado / Esperando entrega</v>
      </c>
      <c r="E2015" s="4" t="str">
        <f aca="false">Def_Status_Montagem!$B$4</f>
        <v>Contratada (inclui etiqueta)</v>
      </c>
      <c r="F2015" s="7"/>
      <c r="G2015" s="8"/>
      <c r="H2015" s="7" t="str">
        <f aca="false" t="array" ref="H2015:H2015">INDEX(Def_Instancias_Equipamentos!$E$2:$E$4986, MATCH(K2015, Def_Instancias_Equipamentos!$D$2:$D$4986, 0), 1)</f>
        <v>IA-10RaBPM</v>
      </c>
      <c r="I2015" s="8" t="str">
        <f aca="false" t="array" ref="I2015:I2015">INDEX(Def_Instancias_Equipamentos!$E$2:$E$4986, MATCH(L2015, Def_Instancias_Equipamentos!$D$2:$D$4986, 0), 1)</f>
        <v>IA-10RaBPM</v>
      </c>
      <c r="J2015" s="8" t="str">
        <f aca="false">IF(H2015=I2015, "INTERNO", "EXTERNO")</f>
        <v>INTERNO</v>
      </c>
      <c r="K2015" s="9" t="str">
        <f aca="false">Def_Instancias_Equipamentos!$D$706</f>
        <v>SI-10C3:DI-BPMRFFE-1</v>
      </c>
      <c r="L2015" s="4" t="str">
        <f aca="false">Def_Instancias_Equipamentos!$D$1308</f>
        <v>SI-10C3:DI-FMCFastADC-1</v>
      </c>
      <c r="M2015" s="10" t="s">
        <v>170</v>
      </c>
      <c r="N2015" s="11" t="s">
        <v>145</v>
      </c>
      <c r="O2015" s="9" t="str">
        <f aca="false">Def_Sistemas_Conectores_Cabos!$B$7</f>
        <v>SMA 50-ohm</v>
      </c>
      <c r="P2015" s="4" t="str">
        <f aca="false">Def_Sistemas_Conectores_Cabos!$B$7</f>
        <v>SMA 50-ohm</v>
      </c>
      <c r="Q2015" s="8" t="str">
        <f aca="false">K2015&amp;"/"&amp;M2015&amp;CHAR(10)&amp;L2015&amp;"/"&amp;N2015</f>
        <v>SI-10C3:DI-BPMRFFE-1/BI_OUT
SI-10C3:DI-FMCFastADC-1/IN2</v>
      </c>
      <c r="R2015" s="18" t="n">
        <v>2</v>
      </c>
      <c r="S2015" s="18" t="n">
        <v>2</v>
      </c>
      <c r="T2015" s="15" t="str">
        <f aca="false">Def_Sistemas_Conectores_Cabos!$C$9</f>
        <v>RG316</v>
      </c>
      <c r="U2015" s="11" t="s">
        <v>169</v>
      </c>
      <c r="V2015" s="13"/>
    </row>
    <row r="2016" customFormat="false" ht="15.75" hidden="true" customHeight="true" outlineLevel="0" collapsed="false">
      <c r="A2016" s="4" t="str">
        <f aca="false">Def_Sistemas_Conectores_Cabos!$A$22</f>
        <v>BPM de elétrons</v>
      </c>
      <c r="B2016" s="5" t="str">
        <f aca="false">Datas_Entregas!$A$3</f>
        <v>BTS/Anel</v>
      </c>
      <c r="C2016" s="6" t="n">
        <f aca="false" t="array" ref="C2016:C2016">INDEX(Datas_Entregas!$B$2:$B$100, MATCH(B2016, Datas_Entregas!$A$2:$A$100, 0), 1)</f>
        <v>43296</v>
      </c>
      <c r="D2016" s="5" t="str">
        <f aca="false">Def_Status_Montagem!$A$4</f>
        <v>Comprado / Esperando entrega</v>
      </c>
      <c r="E2016" s="4" t="str">
        <f aca="false">Def_Status_Montagem!$B$4</f>
        <v>Contratada (inclui etiqueta)</v>
      </c>
      <c r="F2016" s="7"/>
      <c r="G2016" s="8"/>
      <c r="H2016" s="7" t="str">
        <f aca="false" t="array" ref="H2016:H2016">INDEX(Def_Instancias_Equipamentos!$E$2:$E$4986, MATCH(K2016, Def_Instancias_Equipamentos!$D$2:$D$4986, 0), 1)</f>
        <v>IA-10RaBPM</v>
      </c>
      <c r="I2016" s="8" t="str">
        <f aca="false" t="array" ref="I2016:I2016">INDEX(Def_Instancias_Equipamentos!$E$2:$E$4986, MATCH(L2016, Def_Instancias_Equipamentos!$D$2:$D$4986, 0), 1)</f>
        <v>IA-10RaBPM</v>
      </c>
      <c r="J2016" s="8" t="str">
        <f aca="false">IF(H2016=I2016, "INTERNO", "EXTERNO")</f>
        <v>INTERNO</v>
      </c>
      <c r="K2016" s="9" t="str">
        <f aca="false">Def_Instancias_Equipamentos!$D$706</f>
        <v>SI-10C3:DI-BPMRFFE-1</v>
      </c>
      <c r="L2016" s="4" t="str">
        <f aca="false">Def_Instancias_Equipamentos!$D$1308</f>
        <v>SI-10C3:DI-FMCFastADC-1</v>
      </c>
      <c r="M2016" s="10" t="s">
        <v>171</v>
      </c>
      <c r="N2016" s="11" t="s">
        <v>172</v>
      </c>
      <c r="O2016" s="9" t="str">
        <f aca="false">Def_Sistemas_Conectores_Cabos!$B$7</f>
        <v>SMA 50-ohm</v>
      </c>
      <c r="P2016" s="4" t="str">
        <f aca="false">Def_Sistemas_Conectores_Cabos!$B$7</f>
        <v>SMA 50-ohm</v>
      </c>
      <c r="Q2016" s="8" t="str">
        <f aca="false">K2016&amp;"/"&amp;M2016&amp;CHAR(10)&amp;L2016&amp;"/"&amp;N2016</f>
        <v>SI-10C3:DI-BPMRFFE-1/TI_OUT
SI-10C3:DI-FMCFastADC-1/IN3</v>
      </c>
      <c r="R2016" s="18" t="n">
        <v>2</v>
      </c>
      <c r="S2016" s="18" t="n">
        <v>2</v>
      </c>
      <c r="T2016" s="15" t="str">
        <f aca="false">Def_Sistemas_Conectores_Cabos!$C$9</f>
        <v>RG316</v>
      </c>
      <c r="U2016" s="11" t="s">
        <v>169</v>
      </c>
      <c r="V2016" s="13"/>
    </row>
    <row r="2017" customFormat="false" ht="15.75" hidden="true" customHeight="true" outlineLevel="0" collapsed="false">
      <c r="A2017" s="4" t="str">
        <f aca="false">Def_Sistemas_Conectores_Cabos!$A$22</f>
        <v>BPM de elétrons</v>
      </c>
      <c r="B2017" s="5" t="str">
        <f aca="false">Datas_Entregas!$A$3</f>
        <v>BTS/Anel</v>
      </c>
      <c r="C2017" s="6" t="n">
        <f aca="false" t="array" ref="C2017:C2017">INDEX(Datas_Entregas!$B$2:$B$100, MATCH(B2017, Datas_Entregas!$A$2:$A$100, 0), 1)</f>
        <v>43296</v>
      </c>
      <c r="D2017" s="5" t="str">
        <f aca="false">Def_Status_Montagem!$A$4</f>
        <v>Comprado / Esperando entrega</v>
      </c>
      <c r="E2017" s="4" t="str">
        <f aca="false">Def_Status_Montagem!$B$4</f>
        <v>Contratada (inclui etiqueta)</v>
      </c>
      <c r="F2017" s="7"/>
      <c r="G2017" s="8"/>
      <c r="H2017" s="7" t="str">
        <f aca="false" t="array" ref="H2017:H2017">INDEX(Def_Instancias_Equipamentos!$E$2:$E$4986, MATCH(K2017, Def_Instancias_Equipamentos!$D$2:$D$4986, 0), 1)</f>
        <v>IA-10RaBPM</v>
      </c>
      <c r="I2017" s="8" t="str">
        <f aca="false" t="array" ref="I2017:I2017">INDEX(Def_Instancias_Equipamentos!$E$2:$E$4986, MATCH(L2017, Def_Instancias_Equipamentos!$D$2:$D$4986, 0), 1)</f>
        <v>IA-10RaBPM</v>
      </c>
      <c r="J2017" s="8" t="str">
        <f aca="false">IF(H2017=I2017, "INTERNO", "EXTERNO")</f>
        <v>INTERNO</v>
      </c>
      <c r="K2017" s="9" t="str">
        <f aca="false">Def_Instancias_Equipamentos!$D$706</f>
        <v>SI-10C3:DI-BPMRFFE-1</v>
      </c>
      <c r="L2017" s="4" t="str">
        <f aca="false">Def_Instancias_Equipamentos!$D$1308</f>
        <v>SI-10C3:DI-FMCFastADC-1</v>
      </c>
      <c r="M2017" s="10" t="s">
        <v>173</v>
      </c>
      <c r="N2017" s="11" t="s">
        <v>174</v>
      </c>
      <c r="O2017" s="9" t="str">
        <f aca="false">Def_Sistemas_Conectores_Cabos!$B$7</f>
        <v>SMA 50-ohm</v>
      </c>
      <c r="P2017" s="4" t="str">
        <f aca="false">Def_Sistemas_Conectores_Cabos!$B$7</f>
        <v>SMA 50-ohm</v>
      </c>
      <c r="Q2017" s="8" t="str">
        <f aca="false">K2017&amp;"/"&amp;M2017&amp;CHAR(10)&amp;L2017&amp;"/"&amp;N2017</f>
        <v>SI-10C3:DI-BPMRFFE-1/BO_OUT
SI-10C3:DI-FMCFastADC-1/IN4</v>
      </c>
      <c r="R2017" s="18" t="n">
        <v>2</v>
      </c>
      <c r="S2017" s="18" t="n">
        <v>2</v>
      </c>
      <c r="T2017" s="15" t="str">
        <f aca="false">Def_Sistemas_Conectores_Cabos!$C$9</f>
        <v>RG316</v>
      </c>
      <c r="U2017" s="11" t="s">
        <v>169</v>
      </c>
      <c r="V2017" s="13"/>
    </row>
    <row r="2018" customFormat="false" ht="15.75" hidden="true" customHeight="true" outlineLevel="0" collapsed="false">
      <c r="A2018" s="4" t="str">
        <f aca="false">Def_Sistemas_Conectores_Cabos!$A$22</f>
        <v>BPM de elétrons</v>
      </c>
      <c r="B2018" s="5" t="str">
        <f aca="false">Datas_Entregas!$A$3</f>
        <v>BTS/Anel</v>
      </c>
      <c r="C2018" s="6" t="n">
        <f aca="false" t="array" ref="C2018:C2018">INDEX(Datas_Entregas!$B$2:$B$100, MATCH(B2018, Datas_Entregas!$A$2:$A$100, 0), 1)</f>
        <v>43296</v>
      </c>
      <c r="D2018" s="5" t="str">
        <f aca="false">Def_Status_Montagem!$A$4</f>
        <v>Comprado / Esperando entrega</v>
      </c>
      <c r="E2018" s="4" t="str">
        <f aca="false">Def_Status_Montagem!$B$4</f>
        <v>Contratada (inclui etiqueta)</v>
      </c>
      <c r="F2018" s="7"/>
      <c r="G2018" s="8"/>
      <c r="H2018" s="7" t="str">
        <f aca="false" t="array" ref="H2018:H2018">INDEX(Def_Instancias_Equipamentos!$E$2:$E$4986, MATCH(K2018, Def_Instancias_Equipamentos!$D$2:$D$4986, 0), 1)</f>
        <v>IA-10RaBPM</v>
      </c>
      <c r="I2018" s="8" t="str">
        <f aca="false" t="array" ref="I2018:I2018">INDEX(Def_Instancias_Equipamentos!$E$2:$E$4986, MATCH(L2018, Def_Instancias_Equipamentos!$D$2:$D$4986, 0), 1)</f>
        <v>IA-10RaBPM</v>
      </c>
      <c r="J2018" s="8" t="str">
        <f aca="false">IF(H2018=I2018, "INTERNO", "EXTERNO")</f>
        <v>INTERNO</v>
      </c>
      <c r="K2018" s="9" t="str">
        <f aca="false">Def_Instancias_Equipamentos!$D$706</f>
        <v>SI-10C3:DI-BPMRFFE-1</v>
      </c>
      <c r="L2018" s="4" t="str">
        <f aca="false">Def_Instancias_Equipamentos!$D$1308</f>
        <v>SI-10C3:DI-FMCFastADC-1</v>
      </c>
      <c r="M2018" s="10" t="s">
        <v>175</v>
      </c>
      <c r="N2018" s="11" t="s">
        <v>176</v>
      </c>
      <c r="O2018" s="9" t="str">
        <f aca="false">Def_Sistemas_Conectores_Cabos!$B$7</f>
        <v>SMA 50-ohm</v>
      </c>
      <c r="P2018" s="4" t="str">
        <f aca="false">Def_Sistemas_Conectores_Cabos!$B$26</f>
        <v>MMCX 50-ohm</v>
      </c>
      <c r="Q2018" s="8" t="str">
        <f aca="false">K2018&amp;"/"&amp;M2018&amp;CHAR(10)&amp;L2018&amp;"/"&amp;N2018</f>
        <v>SI-10C3:DI-BPMRFFE-1/SW_IN
SI-10C3:DI-FMCFastADC-1/TRIG</v>
      </c>
      <c r="R2018" s="18" t="n">
        <v>2</v>
      </c>
      <c r="S2018" s="18" t="n">
        <v>2</v>
      </c>
      <c r="T2018" s="15" t="str">
        <f aca="false">Def_Sistemas_Conectores_Cabos!$C$9</f>
        <v>RG316</v>
      </c>
      <c r="U2018" s="11" t="s">
        <v>169</v>
      </c>
      <c r="V2018" s="13"/>
    </row>
    <row r="2019" customFormat="false" ht="15.75" hidden="true" customHeight="true" outlineLevel="0" collapsed="false">
      <c r="A2019" s="4" t="str">
        <f aca="false">Def_Sistemas_Conectores_Cabos!$A$22</f>
        <v>BPM de elétrons</v>
      </c>
      <c r="B2019" s="5" t="str">
        <f aca="false">Datas_Entregas!$A$3</f>
        <v>BTS/Anel</v>
      </c>
      <c r="C2019" s="6" t="n">
        <f aca="false" t="array" ref="C2019:C2019">INDEX(Datas_Entregas!$B$2:$B$100, MATCH(B2019, Datas_Entregas!$A$2:$A$100, 0), 1)</f>
        <v>43296</v>
      </c>
      <c r="D2019" s="5" t="str">
        <f aca="false">Def_Status_Montagem!$A$4</f>
        <v>Comprado / Esperando entrega</v>
      </c>
      <c r="E2019" s="4" t="str">
        <f aca="false">Def_Status_Montagem!$B$4</f>
        <v>Contratada (inclui etiqueta)</v>
      </c>
      <c r="F2019" s="7"/>
      <c r="G2019" s="8"/>
      <c r="H2019" s="7" t="str">
        <f aca="false" t="array" ref="H2019:H2019">INDEX(Def_Instancias_Equipamentos!$E$2:$E$4986, MATCH(K2019, Def_Instancias_Equipamentos!$D$2:$D$4986, 0), 1)</f>
        <v>IA-10RaBPM</v>
      </c>
      <c r="I2019" s="8" t="str">
        <f aca="false" t="array" ref="I2019:I2019">INDEX(Def_Instancias_Equipamentos!$E$2:$E$4986, MATCH(L2019, Def_Instancias_Equipamentos!$D$2:$D$4986, 0), 1)</f>
        <v>IA-10RaBPM</v>
      </c>
      <c r="J2019" s="8" t="str">
        <f aca="false">IF(H2019=I2019, "INTERNO", "EXTERNO")</f>
        <v>INTERNO</v>
      </c>
      <c r="K2019" s="9" t="str">
        <f aca="false">Def_Instancias_Equipamentos!$D$707</f>
        <v>SI-10C3:DI-BPMRFFE-2</v>
      </c>
      <c r="L2019" s="4" t="str">
        <f aca="false">Def_Instancias_Equipamentos!$D$1309</f>
        <v>SI-10C3:DI-FMCFastADC-2</v>
      </c>
      <c r="M2019" s="10" t="s">
        <v>168</v>
      </c>
      <c r="N2019" s="11" t="s">
        <v>143</v>
      </c>
      <c r="O2019" s="9" t="str">
        <f aca="false">Def_Sistemas_Conectores_Cabos!$B$7</f>
        <v>SMA 50-ohm</v>
      </c>
      <c r="P2019" s="4" t="str">
        <f aca="false">Def_Sistemas_Conectores_Cabos!$B$7</f>
        <v>SMA 50-ohm</v>
      </c>
      <c r="Q2019" s="8" t="str">
        <f aca="false">K2019&amp;"/"&amp;M2019&amp;CHAR(10)&amp;L2019&amp;"/"&amp;N2019</f>
        <v>SI-10C3:DI-BPMRFFE-2/TO_OUT
SI-10C3:DI-FMCFastADC-2/IN1</v>
      </c>
      <c r="R2019" s="18" t="n">
        <v>2</v>
      </c>
      <c r="S2019" s="18" t="n">
        <v>2</v>
      </c>
      <c r="T2019" s="15" t="str">
        <f aca="false">Def_Sistemas_Conectores_Cabos!$C$9</f>
        <v>RG316</v>
      </c>
      <c r="U2019" s="11" t="s">
        <v>169</v>
      </c>
      <c r="V2019" s="13"/>
    </row>
    <row r="2020" customFormat="false" ht="15.75" hidden="true" customHeight="true" outlineLevel="0" collapsed="false">
      <c r="A2020" s="4" t="str">
        <f aca="false">Def_Sistemas_Conectores_Cabos!$A$22</f>
        <v>BPM de elétrons</v>
      </c>
      <c r="B2020" s="5" t="str">
        <f aca="false">Datas_Entregas!$A$3</f>
        <v>BTS/Anel</v>
      </c>
      <c r="C2020" s="6" t="n">
        <f aca="false" t="array" ref="C2020:C2020">INDEX(Datas_Entregas!$B$2:$B$100, MATCH(B2020, Datas_Entregas!$A$2:$A$100, 0), 1)</f>
        <v>43296</v>
      </c>
      <c r="D2020" s="5" t="str">
        <f aca="false">Def_Status_Montagem!$A$4</f>
        <v>Comprado / Esperando entrega</v>
      </c>
      <c r="E2020" s="4" t="str">
        <f aca="false">Def_Status_Montagem!$B$4</f>
        <v>Contratada (inclui etiqueta)</v>
      </c>
      <c r="F2020" s="7"/>
      <c r="G2020" s="8"/>
      <c r="H2020" s="7" t="str">
        <f aca="false" t="array" ref="H2020:H2020">INDEX(Def_Instancias_Equipamentos!$E$2:$E$4986, MATCH(K2020, Def_Instancias_Equipamentos!$D$2:$D$4986, 0), 1)</f>
        <v>IA-10RaBPM</v>
      </c>
      <c r="I2020" s="8" t="str">
        <f aca="false" t="array" ref="I2020:I2020">INDEX(Def_Instancias_Equipamentos!$E$2:$E$4986, MATCH(L2020, Def_Instancias_Equipamentos!$D$2:$D$4986, 0), 1)</f>
        <v>IA-10RaBPM</v>
      </c>
      <c r="J2020" s="8" t="str">
        <f aca="false">IF(H2020=I2020, "INTERNO", "EXTERNO")</f>
        <v>INTERNO</v>
      </c>
      <c r="K2020" s="9" t="str">
        <f aca="false">Def_Instancias_Equipamentos!$D$707</f>
        <v>SI-10C3:DI-BPMRFFE-2</v>
      </c>
      <c r="L2020" s="4" t="str">
        <f aca="false">Def_Instancias_Equipamentos!$D$1309</f>
        <v>SI-10C3:DI-FMCFastADC-2</v>
      </c>
      <c r="M2020" s="10" t="s">
        <v>170</v>
      </c>
      <c r="N2020" s="11" t="s">
        <v>145</v>
      </c>
      <c r="O2020" s="9" t="str">
        <f aca="false">Def_Sistemas_Conectores_Cabos!$B$7</f>
        <v>SMA 50-ohm</v>
      </c>
      <c r="P2020" s="4" t="str">
        <f aca="false">Def_Sistemas_Conectores_Cabos!$B$7</f>
        <v>SMA 50-ohm</v>
      </c>
      <c r="Q2020" s="8" t="str">
        <f aca="false">K2020&amp;"/"&amp;M2020&amp;CHAR(10)&amp;L2020&amp;"/"&amp;N2020</f>
        <v>SI-10C3:DI-BPMRFFE-2/BI_OUT
SI-10C3:DI-FMCFastADC-2/IN2</v>
      </c>
      <c r="R2020" s="18" t="n">
        <v>2</v>
      </c>
      <c r="S2020" s="18" t="n">
        <v>2</v>
      </c>
      <c r="T2020" s="15" t="str">
        <f aca="false">Def_Sistemas_Conectores_Cabos!$C$9</f>
        <v>RG316</v>
      </c>
      <c r="U2020" s="11" t="s">
        <v>169</v>
      </c>
      <c r="V2020" s="13"/>
    </row>
    <row r="2021" customFormat="false" ht="15.75" hidden="true" customHeight="true" outlineLevel="0" collapsed="false">
      <c r="A2021" s="4" t="str">
        <f aca="false">Def_Sistemas_Conectores_Cabos!$A$22</f>
        <v>BPM de elétrons</v>
      </c>
      <c r="B2021" s="5" t="str">
        <f aca="false">Datas_Entregas!$A$3</f>
        <v>BTS/Anel</v>
      </c>
      <c r="C2021" s="6" t="n">
        <f aca="false" t="array" ref="C2021:C2021">INDEX(Datas_Entregas!$B$2:$B$100, MATCH(B2021, Datas_Entregas!$A$2:$A$100, 0), 1)</f>
        <v>43296</v>
      </c>
      <c r="D2021" s="5" t="str">
        <f aca="false">Def_Status_Montagem!$A$4</f>
        <v>Comprado / Esperando entrega</v>
      </c>
      <c r="E2021" s="4" t="str">
        <f aca="false">Def_Status_Montagem!$B$4</f>
        <v>Contratada (inclui etiqueta)</v>
      </c>
      <c r="F2021" s="7"/>
      <c r="G2021" s="8"/>
      <c r="H2021" s="7" t="str">
        <f aca="false" t="array" ref="H2021:H2021">INDEX(Def_Instancias_Equipamentos!$E$2:$E$4986, MATCH(K2021, Def_Instancias_Equipamentos!$D$2:$D$4986, 0), 1)</f>
        <v>IA-10RaBPM</v>
      </c>
      <c r="I2021" s="8" t="str">
        <f aca="false" t="array" ref="I2021:I2021">INDEX(Def_Instancias_Equipamentos!$E$2:$E$4986, MATCH(L2021, Def_Instancias_Equipamentos!$D$2:$D$4986, 0), 1)</f>
        <v>IA-10RaBPM</v>
      </c>
      <c r="J2021" s="8" t="str">
        <f aca="false">IF(H2021=I2021, "INTERNO", "EXTERNO")</f>
        <v>INTERNO</v>
      </c>
      <c r="K2021" s="9" t="str">
        <f aca="false">Def_Instancias_Equipamentos!$D$707</f>
        <v>SI-10C3:DI-BPMRFFE-2</v>
      </c>
      <c r="L2021" s="4" t="str">
        <f aca="false">Def_Instancias_Equipamentos!$D$1309</f>
        <v>SI-10C3:DI-FMCFastADC-2</v>
      </c>
      <c r="M2021" s="10" t="s">
        <v>171</v>
      </c>
      <c r="N2021" s="11" t="s">
        <v>172</v>
      </c>
      <c r="O2021" s="9" t="str">
        <f aca="false">Def_Sistemas_Conectores_Cabos!$B$7</f>
        <v>SMA 50-ohm</v>
      </c>
      <c r="P2021" s="4" t="str">
        <f aca="false">Def_Sistemas_Conectores_Cabos!$B$7</f>
        <v>SMA 50-ohm</v>
      </c>
      <c r="Q2021" s="8" t="str">
        <f aca="false">K2021&amp;"/"&amp;M2021&amp;CHAR(10)&amp;L2021&amp;"/"&amp;N2021</f>
        <v>SI-10C3:DI-BPMRFFE-2/TI_OUT
SI-10C3:DI-FMCFastADC-2/IN3</v>
      </c>
      <c r="R2021" s="18" t="n">
        <v>2</v>
      </c>
      <c r="S2021" s="18" t="n">
        <v>2</v>
      </c>
      <c r="T2021" s="15" t="str">
        <f aca="false">Def_Sistemas_Conectores_Cabos!$C$9</f>
        <v>RG316</v>
      </c>
      <c r="U2021" s="11" t="s">
        <v>169</v>
      </c>
      <c r="V2021" s="13"/>
    </row>
    <row r="2022" customFormat="false" ht="15.75" hidden="true" customHeight="true" outlineLevel="0" collapsed="false">
      <c r="A2022" s="4" t="str">
        <f aca="false">Def_Sistemas_Conectores_Cabos!$A$22</f>
        <v>BPM de elétrons</v>
      </c>
      <c r="B2022" s="5" t="str">
        <f aca="false">Datas_Entregas!$A$3</f>
        <v>BTS/Anel</v>
      </c>
      <c r="C2022" s="6" t="n">
        <f aca="false" t="array" ref="C2022:C2022">INDEX(Datas_Entregas!$B$2:$B$100, MATCH(B2022, Datas_Entregas!$A$2:$A$100, 0), 1)</f>
        <v>43296</v>
      </c>
      <c r="D2022" s="5" t="str">
        <f aca="false">Def_Status_Montagem!$A$4</f>
        <v>Comprado / Esperando entrega</v>
      </c>
      <c r="E2022" s="4" t="str">
        <f aca="false">Def_Status_Montagem!$B$4</f>
        <v>Contratada (inclui etiqueta)</v>
      </c>
      <c r="F2022" s="7"/>
      <c r="G2022" s="8"/>
      <c r="H2022" s="7" t="str">
        <f aca="false" t="array" ref="H2022:H2022">INDEX(Def_Instancias_Equipamentos!$E$2:$E$4986, MATCH(K2022, Def_Instancias_Equipamentos!$D$2:$D$4986, 0), 1)</f>
        <v>IA-10RaBPM</v>
      </c>
      <c r="I2022" s="8" t="str">
        <f aca="false" t="array" ref="I2022:I2022">INDEX(Def_Instancias_Equipamentos!$E$2:$E$4986, MATCH(L2022, Def_Instancias_Equipamentos!$D$2:$D$4986, 0), 1)</f>
        <v>IA-10RaBPM</v>
      </c>
      <c r="J2022" s="8" t="str">
        <f aca="false">IF(H2022=I2022, "INTERNO", "EXTERNO")</f>
        <v>INTERNO</v>
      </c>
      <c r="K2022" s="9" t="str">
        <f aca="false">Def_Instancias_Equipamentos!$D$707</f>
        <v>SI-10C3:DI-BPMRFFE-2</v>
      </c>
      <c r="L2022" s="4" t="str">
        <f aca="false">Def_Instancias_Equipamentos!$D$1309</f>
        <v>SI-10C3:DI-FMCFastADC-2</v>
      </c>
      <c r="M2022" s="10" t="s">
        <v>173</v>
      </c>
      <c r="N2022" s="11" t="s">
        <v>174</v>
      </c>
      <c r="O2022" s="9" t="str">
        <f aca="false">Def_Sistemas_Conectores_Cabos!$B$7</f>
        <v>SMA 50-ohm</v>
      </c>
      <c r="P2022" s="4" t="str">
        <f aca="false">Def_Sistemas_Conectores_Cabos!$B$7</f>
        <v>SMA 50-ohm</v>
      </c>
      <c r="Q2022" s="8" t="str">
        <f aca="false">K2022&amp;"/"&amp;M2022&amp;CHAR(10)&amp;L2022&amp;"/"&amp;N2022</f>
        <v>SI-10C3:DI-BPMRFFE-2/BO_OUT
SI-10C3:DI-FMCFastADC-2/IN4</v>
      </c>
      <c r="R2022" s="18" t="n">
        <v>2</v>
      </c>
      <c r="S2022" s="18" t="n">
        <v>2</v>
      </c>
      <c r="T2022" s="15" t="str">
        <f aca="false">Def_Sistemas_Conectores_Cabos!$C$9</f>
        <v>RG316</v>
      </c>
      <c r="U2022" s="11" t="s">
        <v>169</v>
      </c>
      <c r="V2022" s="13"/>
    </row>
    <row r="2023" customFormat="false" ht="15.75" hidden="true" customHeight="true" outlineLevel="0" collapsed="false">
      <c r="A2023" s="4" t="str">
        <f aca="false">Def_Sistemas_Conectores_Cabos!$A$22</f>
        <v>BPM de elétrons</v>
      </c>
      <c r="B2023" s="5" t="str">
        <f aca="false">Datas_Entregas!$A$3</f>
        <v>BTS/Anel</v>
      </c>
      <c r="C2023" s="6" t="n">
        <f aca="false" t="array" ref="C2023:C2023">INDEX(Datas_Entregas!$B$2:$B$100, MATCH(B2023, Datas_Entregas!$A$2:$A$100, 0), 1)</f>
        <v>43296</v>
      </c>
      <c r="D2023" s="5" t="str">
        <f aca="false">Def_Status_Montagem!$A$4</f>
        <v>Comprado / Esperando entrega</v>
      </c>
      <c r="E2023" s="4" t="str">
        <f aca="false">Def_Status_Montagem!$B$4</f>
        <v>Contratada (inclui etiqueta)</v>
      </c>
      <c r="F2023" s="7"/>
      <c r="G2023" s="8"/>
      <c r="H2023" s="7" t="str">
        <f aca="false" t="array" ref="H2023:H2023">INDEX(Def_Instancias_Equipamentos!$E$2:$E$4986, MATCH(K2023, Def_Instancias_Equipamentos!$D$2:$D$4986, 0), 1)</f>
        <v>IA-10RaBPM</v>
      </c>
      <c r="I2023" s="8" t="str">
        <f aca="false" t="array" ref="I2023:I2023">INDEX(Def_Instancias_Equipamentos!$E$2:$E$4986, MATCH(L2023, Def_Instancias_Equipamentos!$D$2:$D$4986, 0), 1)</f>
        <v>IA-10RaBPM</v>
      </c>
      <c r="J2023" s="8" t="str">
        <f aca="false">IF(H2023=I2023, "INTERNO", "EXTERNO")</f>
        <v>INTERNO</v>
      </c>
      <c r="K2023" s="9" t="str">
        <f aca="false">Def_Instancias_Equipamentos!$D$707</f>
        <v>SI-10C3:DI-BPMRFFE-2</v>
      </c>
      <c r="L2023" s="4" t="str">
        <f aca="false">Def_Instancias_Equipamentos!$D$1309</f>
        <v>SI-10C3:DI-FMCFastADC-2</v>
      </c>
      <c r="M2023" s="10" t="s">
        <v>175</v>
      </c>
      <c r="N2023" s="11" t="s">
        <v>176</v>
      </c>
      <c r="O2023" s="9" t="str">
        <f aca="false">Def_Sistemas_Conectores_Cabos!$B$7</f>
        <v>SMA 50-ohm</v>
      </c>
      <c r="P2023" s="4" t="str">
        <f aca="false">Def_Sistemas_Conectores_Cabos!$B$26</f>
        <v>MMCX 50-ohm</v>
      </c>
      <c r="Q2023" s="8" t="str">
        <f aca="false">K2023&amp;"/"&amp;M2023&amp;CHAR(10)&amp;L2023&amp;"/"&amp;N2023</f>
        <v>SI-10C3:DI-BPMRFFE-2/SW_IN
SI-10C3:DI-FMCFastADC-2/TRIG</v>
      </c>
      <c r="R2023" s="18" t="n">
        <v>2</v>
      </c>
      <c r="S2023" s="18" t="n">
        <v>2</v>
      </c>
      <c r="T2023" s="15" t="str">
        <f aca="false">Def_Sistemas_Conectores_Cabos!$C$9</f>
        <v>RG316</v>
      </c>
      <c r="U2023" s="11" t="s">
        <v>169</v>
      </c>
      <c r="V2023" s="13"/>
    </row>
    <row r="2024" customFormat="false" ht="15.75" hidden="true" customHeight="true" outlineLevel="0" collapsed="false">
      <c r="A2024" s="4" t="str">
        <f aca="false">Def_Sistemas_Conectores_Cabos!$A$22</f>
        <v>BPM de elétrons</v>
      </c>
      <c r="B2024" s="5" t="str">
        <f aca="false">Datas_Entregas!$A$3</f>
        <v>BTS/Anel</v>
      </c>
      <c r="C2024" s="6" t="n">
        <f aca="false" t="array" ref="C2024:C2024">INDEX(Datas_Entregas!$B$2:$B$100, MATCH(B2024, Datas_Entregas!$A$2:$A$100, 0), 1)</f>
        <v>43296</v>
      </c>
      <c r="D2024" s="5" t="str">
        <f aca="false">Def_Status_Montagem!$A$4</f>
        <v>Comprado / Esperando entrega</v>
      </c>
      <c r="E2024" s="4" t="str">
        <f aca="false">Def_Status_Montagem!$B$4</f>
        <v>Contratada (inclui etiqueta)</v>
      </c>
      <c r="F2024" s="7"/>
      <c r="G2024" s="8"/>
      <c r="H2024" s="7" t="str">
        <f aca="false" t="array" ref="H2024:H2024">INDEX(Def_Instancias_Equipamentos!$E$2:$E$4986, MATCH(K2024, Def_Instancias_Equipamentos!$D$2:$D$4986, 0), 1)</f>
        <v>IA-10RaBPM</v>
      </c>
      <c r="I2024" s="8" t="str">
        <f aca="false" t="array" ref="I2024:I2024">INDEX(Def_Instancias_Equipamentos!$E$2:$E$4986, MATCH(L2024, Def_Instancias_Equipamentos!$D$2:$D$4986, 0), 1)</f>
        <v>IA-10RaBPM</v>
      </c>
      <c r="J2024" s="8" t="str">
        <f aca="false">IF(H2024=I2024, "INTERNO", "EXTERNO")</f>
        <v>INTERNO</v>
      </c>
      <c r="K2024" s="9" t="str">
        <f aca="false">Def_Instancias_Equipamentos!$D$708</f>
        <v>SI-10C4:DI-BPMRFFE</v>
      </c>
      <c r="L2024" s="4" t="str">
        <f aca="false">Def_Instancias_Equipamentos!$D$1310</f>
        <v>SI-10C4:DI-FMCFastADC</v>
      </c>
      <c r="M2024" s="10" t="s">
        <v>168</v>
      </c>
      <c r="N2024" s="11" t="s">
        <v>143</v>
      </c>
      <c r="O2024" s="9" t="str">
        <f aca="false">Def_Sistemas_Conectores_Cabos!$B$7</f>
        <v>SMA 50-ohm</v>
      </c>
      <c r="P2024" s="4" t="str">
        <f aca="false">Def_Sistemas_Conectores_Cabos!$B$7</f>
        <v>SMA 50-ohm</v>
      </c>
      <c r="Q2024" s="8" t="str">
        <f aca="false">K2024&amp;"/"&amp;M2024&amp;CHAR(10)&amp;L2024&amp;"/"&amp;N2024</f>
        <v>SI-10C4:DI-BPMRFFE/TO_OUT
SI-10C4:DI-FMCFastADC/IN1</v>
      </c>
      <c r="R2024" s="18" t="n">
        <v>2</v>
      </c>
      <c r="S2024" s="18" t="n">
        <v>2</v>
      </c>
      <c r="T2024" s="15" t="str">
        <f aca="false">Def_Sistemas_Conectores_Cabos!$C$9</f>
        <v>RG316</v>
      </c>
      <c r="U2024" s="11" t="s">
        <v>169</v>
      </c>
      <c r="V2024" s="13"/>
    </row>
    <row r="2025" customFormat="false" ht="15.75" hidden="true" customHeight="true" outlineLevel="0" collapsed="false">
      <c r="A2025" s="4" t="str">
        <f aca="false">Def_Sistemas_Conectores_Cabos!$A$22</f>
        <v>BPM de elétrons</v>
      </c>
      <c r="B2025" s="5" t="str">
        <f aca="false">Datas_Entregas!$A$3</f>
        <v>BTS/Anel</v>
      </c>
      <c r="C2025" s="6" t="n">
        <f aca="false" t="array" ref="C2025:C2025">INDEX(Datas_Entregas!$B$2:$B$100, MATCH(B2025, Datas_Entregas!$A$2:$A$100, 0), 1)</f>
        <v>43296</v>
      </c>
      <c r="D2025" s="5" t="str">
        <f aca="false">Def_Status_Montagem!$A$4</f>
        <v>Comprado / Esperando entrega</v>
      </c>
      <c r="E2025" s="4" t="str">
        <f aca="false">Def_Status_Montagem!$B$4</f>
        <v>Contratada (inclui etiqueta)</v>
      </c>
      <c r="F2025" s="7"/>
      <c r="G2025" s="8"/>
      <c r="H2025" s="7" t="str">
        <f aca="false" t="array" ref="H2025:H2025">INDEX(Def_Instancias_Equipamentos!$E$2:$E$4986, MATCH(K2025, Def_Instancias_Equipamentos!$D$2:$D$4986, 0), 1)</f>
        <v>IA-10RaBPM</v>
      </c>
      <c r="I2025" s="8" t="str">
        <f aca="false" t="array" ref="I2025:I2025">INDEX(Def_Instancias_Equipamentos!$E$2:$E$4986, MATCH(L2025, Def_Instancias_Equipamentos!$D$2:$D$4986, 0), 1)</f>
        <v>IA-10RaBPM</v>
      </c>
      <c r="J2025" s="8" t="str">
        <f aca="false">IF(H2025=I2025, "INTERNO", "EXTERNO")</f>
        <v>INTERNO</v>
      </c>
      <c r="K2025" s="9" t="str">
        <f aca="false">Def_Instancias_Equipamentos!$D$708</f>
        <v>SI-10C4:DI-BPMRFFE</v>
      </c>
      <c r="L2025" s="4" t="str">
        <f aca="false">Def_Instancias_Equipamentos!$D$1310</f>
        <v>SI-10C4:DI-FMCFastADC</v>
      </c>
      <c r="M2025" s="10" t="s">
        <v>170</v>
      </c>
      <c r="N2025" s="11" t="s">
        <v>145</v>
      </c>
      <c r="O2025" s="9" t="str">
        <f aca="false">Def_Sistemas_Conectores_Cabos!$B$7</f>
        <v>SMA 50-ohm</v>
      </c>
      <c r="P2025" s="4" t="str">
        <f aca="false">Def_Sistemas_Conectores_Cabos!$B$7</f>
        <v>SMA 50-ohm</v>
      </c>
      <c r="Q2025" s="8" t="str">
        <f aca="false">K2025&amp;"/"&amp;M2025&amp;CHAR(10)&amp;L2025&amp;"/"&amp;N2025</f>
        <v>SI-10C4:DI-BPMRFFE/BI_OUT
SI-10C4:DI-FMCFastADC/IN2</v>
      </c>
      <c r="R2025" s="18" t="n">
        <v>2</v>
      </c>
      <c r="S2025" s="18" t="n">
        <v>2</v>
      </c>
      <c r="T2025" s="15" t="str">
        <f aca="false">Def_Sistemas_Conectores_Cabos!$C$9</f>
        <v>RG316</v>
      </c>
      <c r="U2025" s="11" t="s">
        <v>169</v>
      </c>
      <c r="V2025" s="13"/>
    </row>
    <row r="2026" customFormat="false" ht="15.75" hidden="true" customHeight="true" outlineLevel="0" collapsed="false">
      <c r="A2026" s="4" t="str">
        <f aca="false">Def_Sistemas_Conectores_Cabos!$A$22</f>
        <v>BPM de elétrons</v>
      </c>
      <c r="B2026" s="5" t="str">
        <f aca="false">Datas_Entregas!$A$3</f>
        <v>BTS/Anel</v>
      </c>
      <c r="C2026" s="6" t="n">
        <f aca="false" t="array" ref="C2026:C2026">INDEX(Datas_Entregas!$B$2:$B$100, MATCH(B2026, Datas_Entregas!$A$2:$A$100, 0), 1)</f>
        <v>43296</v>
      </c>
      <c r="D2026" s="5" t="str">
        <f aca="false">Def_Status_Montagem!$A$4</f>
        <v>Comprado / Esperando entrega</v>
      </c>
      <c r="E2026" s="4" t="str">
        <f aca="false">Def_Status_Montagem!$B$4</f>
        <v>Contratada (inclui etiqueta)</v>
      </c>
      <c r="F2026" s="7"/>
      <c r="G2026" s="8"/>
      <c r="H2026" s="7" t="str">
        <f aca="false" t="array" ref="H2026:H2026">INDEX(Def_Instancias_Equipamentos!$E$2:$E$4986, MATCH(K2026, Def_Instancias_Equipamentos!$D$2:$D$4986, 0), 1)</f>
        <v>IA-10RaBPM</v>
      </c>
      <c r="I2026" s="8" t="str">
        <f aca="false" t="array" ref="I2026:I2026">INDEX(Def_Instancias_Equipamentos!$E$2:$E$4986, MATCH(L2026, Def_Instancias_Equipamentos!$D$2:$D$4986, 0), 1)</f>
        <v>IA-10RaBPM</v>
      </c>
      <c r="J2026" s="8" t="str">
        <f aca="false">IF(H2026=I2026, "INTERNO", "EXTERNO")</f>
        <v>INTERNO</v>
      </c>
      <c r="K2026" s="9" t="str">
        <f aca="false">Def_Instancias_Equipamentos!$D$708</f>
        <v>SI-10C4:DI-BPMRFFE</v>
      </c>
      <c r="L2026" s="4" t="str">
        <f aca="false">Def_Instancias_Equipamentos!$D$1310</f>
        <v>SI-10C4:DI-FMCFastADC</v>
      </c>
      <c r="M2026" s="10" t="s">
        <v>171</v>
      </c>
      <c r="N2026" s="11" t="s">
        <v>172</v>
      </c>
      <c r="O2026" s="9" t="str">
        <f aca="false">Def_Sistemas_Conectores_Cabos!$B$7</f>
        <v>SMA 50-ohm</v>
      </c>
      <c r="P2026" s="4" t="str">
        <f aca="false">Def_Sistemas_Conectores_Cabos!$B$7</f>
        <v>SMA 50-ohm</v>
      </c>
      <c r="Q2026" s="8" t="str">
        <f aca="false">K2026&amp;"/"&amp;M2026&amp;CHAR(10)&amp;L2026&amp;"/"&amp;N2026</f>
        <v>SI-10C4:DI-BPMRFFE/TI_OUT
SI-10C4:DI-FMCFastADC/IN3</v>
      </c>
      <c r="R2026" s="18" t="n">
        <v>2</v>
      </c>
      <c r="S2026" s="18" t="n">
        <v>2</v>
      </c>
      <c r="T2026" s="15" t="str">
        <f aca="false">Def_Sistemas_Conectores_Cabos!$C$9</f>
        <v>RG316</v>
      </c>
      <c r="U2026" s="11" t="s">
        <v>169</v>
      </c>
      <c r="V2026" s="13"/>
    </row>
    <row r="2027" customFormat="false" ht="15.75" hidden="true" customHeight="true" outlineLevel="0" collapsed="false">
      <c r="A2027" s="4" t="str">
        <f aca="false">Def_Sistemas_Conectores_Cabos!$A$22</f>
        <v>BPM de elétrons</v>
      </c>
      <c r="B2027" s="5" t="str">
        <f aca="false">Datas_Entregas!$A$3</f>
        <v>BTS/Anel</v>
      </c>
      <c r="C2027" s="6" t="n">
        <f aca="false" t="array" ref="C2027:C2027">INDEX(Datas_Entregas!$B$2:$B$100, MATCH(B2027, Datas_Entregas!$A$2:$A$100, 0), 1)</f>
        <v>43296</v>
      </c>
      <c r="D2027" s="5" t="str">
        <f aca="false">Def_Status_Montagem!$A$4</f>
        <v>Comprado / Esperando entrega</v>
      </c>
      <c r="E2027" s="4" t="str">
        <f aca="false">Def_Status_Montagem!$B$4</f>
        <v>Contratada (inclui etiqueta)</v>
      </c>
      <c r="F2027" s="7"/>
      <c r="G2027" s="8"/>
      <c r="H2027" s="7" t="str">
        <f aca="false" t="array" ref="H2027:H2027">INDEX(Def_Instancias_Equipamentos!$E$2:$E$4986, MATCH(K2027, Def_Instancias_Equipamentos!$D$2:$D$4986, 0), 1)</f>
        <v>IA-10RaBPM</v>
      </c>
      <c r="I2027" s="8" t="str">
        <f aca="false" t="array" ref="I2027:I2027">INDEX(Def_Instancias_Equipamentos!$E$2:$E$4986, MATCH(L2027, Def_Instancias_Equipamentos!$D$2:$D$4986, 0), 1)</f>
        <v>IA-10RaBPM</v>
      </c>
      <c r="J2027" s="8" t="str">
        <f aca="false">IF(H2027=I2027, "INTERNO", "EXTERNO")</f>
        <v>INTERNO</v>
      </c>
      <c r="K2027" s="9" t="str">
        <f aca="false">Def_Instancias_Equipamentos!$D$708</f>
        <v>SI-10C4:DI-BPMRFFE</v>
      </c>
      <c r="L2027" s="4" t="str">
        <f aca="false">Def_Instancias_Equipamentos!$D$1310</f>
        <v>SI-10C4:DI-FMCFastADC</v>
      </c>
      <c r="M2027" s="10" t="s">
        <v>173</v>
      </c>
      <c r="N2027" s="11" t="s">
        <v>174</v>
      </c>
      <c r="O2027" s="9" t="str">
        <f aca="false">Def_Sistemas_Conectores_Cabos!$B$7</f>
        <v>SMA 50-ohm</v>
      </c>
      <c r="P2027" s="4" t="str">
        <f aca="false">Def_Sistemas_Conectores_Cabos!$B$7</f>
        <v>SMA 50-ohm</v>
      </c>
      <c r="Q2027" s="8" t="str">
        <f aca="false">K2027&amp;"/"&amp;M2027&amp;CHAR(10)&amp;L2027&amp;"/"&amp;N2027</f>
        <v>SI-10C4:DI-BPMRFFE/BO_OUT
SI-10C4:DI-FMCFastADC/IN4</v>
      </c>
      <c r="R2027" s="18" t="n">
        <v>2</v>
      </c>
      <c r="S2027" s="18" t="n">
        <v>2</v>
      </c>
      <c r="T2027" s="15" t="str">
        <f aca="false">Def_Sistemas_Conectores_Cabos!$C$9</f>
        <v>RG316</v>
      </c>
      <c r="U2027" s="11" t="s">
        <v>169</v>
      </c>
      <c r="V2027" s="13"/>
    </row>
    <row r="2028" customFormat="false" ht="15.75" hidden="true" customHeight="true" outlineLevel="0" collapsed="false">
      <c r="A2028" s="4" t="str">
        <f aca="false">Def_Sistemas_Conectores_Cabos!$A$22</f>
        <v>BPM de elétrons</v>
      </c>
      <c r="B2028" s="5" t="str">
        <f aca="false">Datas_Entregas!$A$3</f>
        <v>BTS/Anel</v>
      </c>
      <c r="C2028" s="6" t="n">
        <f aca="false" t="array" ref="C2028:C2028">INDEX(Datas_Entregas!$B$2:$B$100, MATCH(B2028, Datas_Entregas!$A$2:$A$100, 0), 1)</f>
        <v>43296</v>
      </c>
      <c r="D2028" s="5" t="str">
        <f aca="false">Def_Status_Montagem!$A$4</f>
        <v>Comprado / Esperando entrega</v>
      </c>
      <c r="E2028" s="4" t="str">
        <f aca="false">Def_Status_Montagem!$B$4</f>
        <v>Contratada (inclui etiqueta)</v>
      </c>
      <c r="F2028" s="7"/>
      <c r="G2028" s="8"/>
      <c r="H2028" s="7" t="str">
        <f aca="false" t="array" ref="H2028:H2028">INDEX(Def_Instancias_Equipamentos!$E$2:$E$4986, MATCH(K2028, Def_Instancias_Equipamentos!$D$2:$D$4986, 0), 1)</f>
        <v>IA-10RaBPM</v>
      </c>
      <c r="I2028" s="8" t="str">
        <f aca="false" t="array" ref="I2028:I2028">INDEX(Def_Instancias_Equipamentos!$E$2:$E$4986, MATCH(L2028, Def_Instancias_Equipamentos!$D$2:$D$4986, 0), 1)</f>
        <v>IA-10RaBPM</v>
      </c>
      <c r="J2028" s="8" t="str">
        <f aca="false">IF(H2028=I2028, "INTERNO", "EXTERNO")</f>
        <v>INTERNO</v>
      </c>
      <c r="K2028" s="9" t="str">
        <f aca="false">Def_Instancias_Equipamentos!$D$708</f>
        <v>SI-10C4:DI-BPMRFFE</v>
      </c>
      <c r="L2028" s="4" t="str">
        <f aca="false">Def_Instancias_Equipamentos!$D$1310</f>
        <v>SI-10C4:DI-FMCFastADC</v>
      </c>
      <c r="M2028" s="10" t="s">
        <v>175</v>
      </c>
      <c r="N2028" s="11" t="s">
        <v>176</v>
      </c>
      <c r="O2028" s="9" t="str">
        <f aca="false">Def_Sistemas_Conectores_Cabos!$B$7</f>
        <v>SMA 50-ohm</v>
      </c>
      <c r="P2028" s="4" t="str">
        <f aca="false">Def_Sistemas_Conectores_Cabos!$B$26</f>
        <v>MMCX 50-ohm</v>
      </c>
      <c r="Q2028" s="8" t="str">
        <f aca="false">K2028&amp;"/"&amp;M2028&amp;CHAR(10)&amp;L2028&amp;"/"&amp;N2028</f>
        <v>SI-10C4:DI-BPMRFFE/SW_IN
SI-10C4:DI-FMCFastADC/TRIG</v>
      </c>
      <c r="R2028" s="18" t="n">
        <v>2</v>
      </c>
      <c r="S2028" s="18" t="n">
        <v>2</v>
      </c>
      <c r="T2028" s="15" t="str">
        <f aca="false">Def_Sistemas_Conectores_Cabos!$C$9</f>
        <v>RG316</v>
      </c>
      <c r="U2028" s="11" t="s">
        <v>169</v>
      </c>
      <c r="V2028" s="13"/>
    </row>
    <row r="2029" customFormat="false" ht="15.75" hidden="true" customHeight="true" outlineLevel="0" collapsed="false">
      <c r="A2029" s="4" t="str">
        <f aca="false">Def_Sistemas_Conectores_Cabos!$A$22</f>
        <v>BPM de elétrons</v>
      </c>
      <c r="B2029" s="5" t="str">
        <f aca="false">Datas_Entregas!$A$3</f>
        <v>BTS/Anel</v>
      </c>
      <c r="C2029" s="6" t="n">
        <f aca="false" t="array" ref="C2029:C2029">INDEX(Datas_Entregas!$B$2:$B$100, MATCH(B2029, Datas_Entregas!$A$2:$A$100, 0), 1)</f>
        <v>43296</v>
      </c>
      <c r="D2029" s="5" t="str">
        <f aca="false">Def_Status_Montagem!$A$4</f>
        <v>Comprado / Esperando entrega</v>
      </c>
      <c r="E2029" s="4" t="str">
        <f aca="false">Def_Status_Montagem!$B$4</f>
        <v>Contratada (inclui etiqueta)</v>
      </c>
      <c r="F2029" s="7"/>
      <c r="G2029" s="8"/>
      <c r="H2029" s="7" t="str">
        <f aca="false" t="array" ref="H2029:H2029">INDEX(Def_Instancias_Equipamentos!$E$2:$E$4986, MATCH(K2029, Def_Instancias_Equipamentos!$D$2:$D$4986, 0), 1)</f>
        <v>IA-10RaBPM</v>
      </c>
      <c r="I2029" s="8" t="str">
        <f aca="false" t="array" ref="I2029:I2029">INDEX(Def_Instancias_Equipamentos!$E$2:$E$4986, MATCH(L2029, Def_Instancias_Equipamentos!$D$2:$D$4986, 0), 1)</f>
        <v>IA-10RaBPM</v>
      </c>
      <c r="J2029" s="8" t="str">
        <f aca="false">IF(H2029=I2029, "INTERNO", "EXTERNO")</f>
        <v>INTERNO</v>
      </c>
      <c r="K2029" s="9" t="str">
        <f aca="false">Def_Instancias_Equipamentos!$D$709</f>
        <v>SI-10M1:DI-BPMRFFE</v>
      </c>
      <c r="L2029" s="4" t="str">
        <f aca="false">Def_Instancias_Equipamentos!$D$1311</f>
        <v>SI-10M1:DI-FMCFastADC</v>
      </c>
      <c r="M2029" s="10" t="s">
        <v>168</v>
      </c>
      <c r="N2029" s="11" t="s">
        <v>143</v>
      </c>
      <c r="O2029" s="9" t="str">
        <f aca="false">Def_Sistemas_Conectores_Cabos!$B$7</f>
        <v>SMA 50-ohm</v>
      </c>
      <c r="P2029" s="4" t="str">
        <f aca="false">Def_Sistemas_Conectores_Cabos!$B$7</f>
        <v>SMA 50-ohm</v>
      </c>
      <c r="Q2029" s="8" t="str">
        <f aca="false">K2029&amp;"/"&amp;M2029&amp;CHAR(10)&amp;L2029&amp;"/"&amp;N2029</f>
        <v>SI-10M1:DI-BPMRFFE/TO_OUT
SI-10M1:DI-FMCFastADC/IN1</v>
      </c>
      <c r="R2029" s="18" t="n">
        <v>2</v>
      </c>
      <c r="S2029" s="18" t="n">
        <v>2</v>
      </c>
      <c r="T2029" s="15" t="str">
        <f aca="false">Def_Sistemas_Conectores_Cabos!$C$9</f>
        <v>RG316</v>
      </c>
      <c r="U2029" s="11" t="s">
        <v>169</v>
      </c>
      <c r="V2029" s="13"/>
    </row>
    <row r="2030" customFormat="false" ht="15.75" hidden="true" customHeight="true" outlineLevel="0" collapsed="false">
      <c r="A2030" s="4" t="str">
        <f aca="false">Def_Sistemas_Conectores_Cabos!$A$22</f>
        <v>BPM de elétrons</v>
      </c>
      <c r="B2030" s="5" t="str">
        <f aca="false">Datas_Entregas!$A$3</f>
        <v>BTS/Anel</v>
      </c>
      <c r="C2030" s="6" t="n">
        <f aca="false" t="array" ref="C2030:C2030">INDEX(Datas_Entregas!$B$2:$B$100, MATCH(B2030, Datas_Entregas!$A$2:$A$100, 0), 1)</f>
        <v>43296</v>
      </c>
      <c r="D2030" s="5" t="str">
        <f aca="false">Def_Status_Montagem!$A$4</f>
        <v>Comprado / Esperando entrega</v>
      </c>
      <c r="E2030" s="4" t="str">
        <f aca="false">Def_Status_Montagem!$B$4</f>
        <v>Contratada (inclui etiqueta)</v>
      </c>
      <c r="F2030" s="7"/>
      <c r="G2030" s="8"/>
      <c r="H2030" s="7" t="str">
        <f aca="false" t="array" ref="H2030:H2030">INDEX(Def_Instancias_Equipamentos!$E$2:$E$4986, MATCH(K2030, Def_Instancias_Equipamentos!$D$2:$D$4986, 0), 1)</f>
        <v>IA-10RaBPM</v>
      </c>
      <c r="I2030" s="8" t="str">
        <f aca="false" t="array" ref="I2030:I2030">INDEX(Def_Instancias_Equipamentos!$E$2:$E$4986, MATCH(L2030, Def_Instancias_Equipamentos!$D$2:$D$4986, 0), 1)</f>
        <v>IA-10RaBPM</v>
      </c>
      <c r="J2030" s="8" t="str">
        <f aca="false">IF(H2030=I2030, "INTERNO", "EXTERNO")</f>
        <v>INTERNO</v>
      </c>
      <c r="K2030" s="9" t="str">
        <f aca="false">Def_Instancias_Equipamentos!$D$709</f>
        <v>SI-10M1:DI-BPMRFFE</v>
      </c>
      <c r="L2030" s="4" t="str">
        <f aca="false">Def_Instancias_Equipamentos!$D$1311</f>
        <v>SI-10M1:DI-FMCFastADC</v>
      </c>
      <c r="M2030" s="10" t="s">
        <v>170</v>
      </c>
      <c r="N2030" s="11" t="s">
        <v>145</v>
      </c>
      <c r="O2030" s="9" t="str">
        <f aca="false">Def_Sistemas_Conectores_Cabos!$B$7</f>
        <v>SMA 50-ohm</v>
      </c>
      <c r="P2030" s="4" t="str">
        <f aca="false">Def_Sistemas_Conectores_Cabos!$B$7</f>
        <v>SMA 50-ohm</v>
      </c>
      <c r="Q2030" s="8" t="str">
        <f aca="false">K2030&amp;"/"&amp;M2030&amp;CHAR(10)&amp;L2030&amp;"/"&amp;N2030</f>
        <v>SI-10M1:DI-BPMRFFE/BI_OUT
SI-10M1:DI-FMCFastADC/IN2</v>
      </c>
      <c r="R2030" s="18" t="n">
        <v>2</v>
      </c>
      <c r="S2030" s="18" t="n">
        <v>2</v>
      </c>
      <c r="T2030" s="15" t="str">
        <f aca="false">Def_Sistemas_Conectores_Cabos!$C$9</f>
        <v>RG316</v>
      </c>
      <c r="U2030" s="11" t="s">
        <v>169</v>
      </c>
      <c r="V2030" s="13"/>
    </row>
    <row r="2031" customFormat="false" ht="15.75" hidden="true" customHeight="true" outlineLevel="0" collapsed="false">
      <c r="A2031" s="4" t="str">
        <f aca="false">Def_Sistemas_Conectores_Cabos!$A$22</f>
        <v>BPM de elétrons</v>
      </c>
      <c r="B2031" s="5" t="str">
        <f aca="false">Datas_Entregas!$A$3</f>
        <v>BTS/Anel</v>
      </c>
      <c r="C2031" s="6" t="n">
        <f aca="false" t="array" ref="C2031:C2031">INDEX(Datas_Entregas!$B$2:$B$100, MATCH(B2031, Datas_Entregas!$A$2:$A$100, 0), 1)</f>
        <v>43296</v>
      </c>
      <c r="D2031" s="5" t="str">
        <f aca="false">Def_Status_Montagem!$A$4</f>
        <v>Comprado / Esperando entrega</v>
      </c>
      <c r="E2031" s="4" t="str">
        <f aca="false">Def_Status_Montagem!$B$4</f>
        <v>Contratada (inclui etiqueta)</v>
      </c>
      <c r="F2031" s="7"/>
      <c r="G2031" s="8"/>
      <c r="H2031" s="7" t="str">
        <f aca="false" t="array" ref="H2031:H2031">INDEX(Def_Instancias_Equipamentos!$E$2:$E$4986, MATCH(K2031, Def_Instancias_Equipamentos!$D$2:$D$4986, 0), 1)</f>
        <v>IA-10RaBPM</v>
      </c>
      <c r="I2031" s="8" t="str">
        <f aca="false" t="array" ref="I2031:I2031">INDEX(Def_Instancias_Equipamentos!$E$2:$E$4986, MATCH(L2031, Def_Instancias_Equipamentos!$D$2:$D$4986, 0), 1)</f>
        <v>IA-10RaBPM</v>
      </c>
      <c r="J2031" s="8" t="str">
        <f aca="false">IF(H2031=I2031, "INTERNO", "EXTERNO")</f>
        <v>INTERNO</v>
      </c>
      <c r="K2031" s="9" t="str">
        <f aca="false">Def_Instancias_Equipamentos!$D$709</f>
        <v>SI-10M1:DI-BPMRFFE</v>
      </c>
      <c r="L2031" s="4" t="str">
        <f aca="false">Def_Instancias_Equipamentos!$D$1311</f>
        <v>SI-10M1:DI-FMCFastADC</v>
      </c>
      <c r="M2031" s="10" t="s">
        <v>171</v>
      </c>
      <c r="N2031" s="11" t="s">
        <v>172</v>
      </c>
      <c r="O2031" s="9" t="str">
        <f aca="false">Def_Sistemas_Conectores_Cabos!$B$7</f>
        <v>SMA 50-ohm</v>
      </c>
      <c r="P2031" s="4" t="str">
        <f aca="false">Def_Sistemas_Conectores_Cabos!$B$7</f>
        <v>SMA 50-ohm</v>
      </c>
      <c r="Q2031" s="8" t="str">
        <f aca="false">K2031&amp;"/"&amp;M2031&amp;CHAR(10)&amp;L2031&amp;"/"&amp;N2031</f>
        <v>SI-10M1:DI-BPMRFFE/TI_OUT
SI-10M1:DI-FMCFastADC/IN3</v>
      </c>
      <c r="R2031" s="18" t="n">
        <v>2</v>
      </c>
      <c r="S2031" s="18" t="n">
        <v>2</v>
      </c>
      <c r="T2031" s="15" t="str">
        <f aca="false">Def_Sistemas_Conectores_Cabos!$C$9</f>
        <v>RG316</v>
      </c>
      <c r="U2031" s="11" t="s">
        <v>169</v>
      </c>
      <c r="V2031" s="13"/>
    </row>
    <row r="2032" customFormat="false" ht="15.75" hidden="true" customHeight="true" outlineLevel="0" collapsed="false">
      <c r="A2032" s="4" t="str">
        <f aca="false">Def_Sistemas_Conectores_Cabos!$A$22</f>
        <v>BPM de elétrons</v>
      </c>
      <c r="B2032" s="5" t="str">
        <f aca="false">Datas_Entregas!$A$3</f>
        <v>BTS/Anel</v>
      </c>
      <c r="C2032" s="6" t="n">
        <f aca="false" t="array" ref="C2032:C2032">INDEX(Datas_Entregas!$B$2:$B$100, MATCH(B2032, Datas_Entregas!$A$2:$A$100, 0), 1)</f>
        <v>43296</v>
      </c>
      <c r="D2032" s="5" t="str">
        <f aca="false">Def_Status_Montagem!$A$4</f>
        <v>Comprado / Esperando entrega</v>
      </c>
      <c r="E2032" s="4" t="str">
        <f aca="false">Def_Status_Montagem!$B$4</f>
        <v>Contratada (inclui etiqueta)</v>
      </c>
      <c r="F2032" s="7"/>
      <c r="G2032" s="8"/>
      <c r="H2032" s="7" t="str">
        <f aca="false" t="array" ref="H2032:H2032">INDEX(Def_Instancias_Equipamentos!$E$2:$E$4986, MATCH(K2032, Def_Instancias_Equipamentos!$D$2:$D$4986, 0), 1)</f>
        <v>IA-10RaBPM</v>
      </c>
      <c r="I2032" s="8" t="str">
        <f aca="false" t="array" ref="I2032:I2032">INDEX(Def_Instancias_Equipamentos!$E$2:$E$4986, MATCH(L2032, Def_Instancias_Equipamentos!$D$2:$D$4986, 0), 1)</f>
        <v>IA-10RaBPM</v>
      </c>
      <c r="J2032" s="8" t="str">
        <f aca="false">IF(H2032=I2032, "INTERNO", "EXTERNO")</f>
        <v>INTERNO</v>
      </c>
      <c r="K2032" s="9" t="str">
        <f aca="false">Def_Instancias_Equipamentos!$D$709</f>
        <v>SI-10M1:DI-BPMRFFE</v>
      </c>
      <c r="L2032" s="4" t="str">
        <f aca="false">Def_Instancias_Equipamentos!$D$1311</f>
        <v>SI-10M1:DI-FMCFastADC</v>
      </c>
      <c r="M2032" s="10" t="s">
        <v>173</v>
      </c>
      <c r="N2032" s="11" t="s">
        <v>174</v>
      </c>
      <c r="O2032" s="9" t="str">
        <f aca="false">Def_Sistemas_Conectores_Cabos!$B$7</f>
        <v>SMA 50-ohm</v>
      </c>
      <c r="P2032" s="4" t="str">
        <f aca="false">Def_Sistemas_Conectores_Cabos!$B$7</f>
        <v>SMA 50-ohm</v>
      </c>
      <c r="Q2032" s="8" t="str">
        <f aca="false">K2032&amp;"/"&amp;M2032&amp;CHAR(10)&amp;L2032&amp;"/"&amp;N2032</f>
        <v>SI-10M1:DI-BPMRFFE/BO_OUT
SI-10M1:DI-FMCFastADC/IN4</v>
      </c>
      <c r="R2032" s="18" t="n">
        <v>2</v>
      </c>
      <c r="S2032" s="18" t="n">
        <v>2</v>
      </c>
      <c r="T2032" s="15" t="str">
        <f aca="false">Def_Sistemas_Conectores_Cabos!$C$9</f>
        <v>RG316</v>
      </c>
      <c r="U2032" s="11" t="s">
        <v>169</v>
      </c>
      <c r="V2032" s="13"/>
    </row>
    <row r="2033" customFormat="false" ht="15.75" hidden="true" customHeight="true" outlineLevel="0" collapsed="false">
      <c r="A2033" s="4" t="str">
        <f aca="false">Def_Sistemas_Conectores_Cabos!$A$22</f>
        <v>BPM de elétrons</v>
      </c>
      <c r="B2033" s="5" t="str">
        <f aca="false">Datas_Entregas!$A$3</f>
        <v>BTS/Anel</v>
      </c>
      <c r="C2033" s="6" t="n">
        <f aca="false" t="array" ref="C2033:C2033">INDEX(Datas_Entregas!$B$2:$B$100, MATCH(B2033, Datas_Entregas!$A$2:$A$100, 0), 1)</f>
        <v>43296</v>
      </c>
      <c r="D2033" s="5" t="str">
        <f aca="false">Def_Status_Montagem!$A$4</f>
        <v>Comprado / Esperando entrega</v>
      </c>
      <c r="E2033" s="4" t="str">
        <f aca="false">Def_Status_Montagem!$B$4</f>
        <v>Contratada (inclui etiqueta)</v>
      </c>
      <c r="F2033" s="7"/>
      <c r="G2033" s="8"/>
      <c r="H2033" s="7" t="str">
        <f aca="false" t="array" ref="H2033:H2033">INDEX(Def_Instancias_Equipamentos!$E$2:$E$4986, MATCH(K2033, Def_Instancias_Equipamentos!$D$2:$D$4986, 0), 1)</f>
        <v>IA-10RaBPM</v>
      </c>
      <c r="I2033" s="8" t="str">
        <f aca="false" t="array" ref="I2033:I2033">INDEX(Def_Instancias_Equipamentos!$E$2:$E$4986, MATCH(L2033, Def_Instancias_Equipamentos!$D$2:$D$4986, 0), 1)</f>
        <v>IA-10RaBPM</v>
      </c>
      <c r="J2033" s="8" t="str">
        <f aca="false">IF(H2033=I2033, "INTERNO", "EXTERNO")</f>
        <v>INTERNO</v>
      </c>
      <c r="K2033" s="9" t="str">
        <f aca="false">Def_Instancias_Equipamentos!$D$709</f>
        <v>SI-10M1:DI-BPMRFFE</v>
      </c>
      <c r="L2033" s="4" t="str">
        <f aca="false">Def_Instancias_Equipamentos!$D$1311</f>
        <v>SI-10M1:DI-FMCFastADC</v>
      </c>
      <c r="M2033" s="10" t="s">
        <v>175</v>
      </c>
      <c r="N2033" s="11" t="s">
        <v>176</v>
      </c>
      <c r="O2033" s="9" t="str">
        <f aca="false">Def_Sistemas_Conectores_Cabos!$B$7</f>
        <v>SMA 50-ohm</v>
      </c>
      <c r="P2033" s="4" t="str">
        <f aca="false">Def_Sistemas_Conectores_Cabos!$B$26</f>
        <v>MMCX 50-ohm</v>
      </c>
      <c r="Q2033" s="8" t="str">
        <f aca="false">K2033&amp;"/"&amp;M2033&amp;CHAR(10)&amp;L2033&amp;"/"&amp;N2033</f>
        <v>SI-10M1:DI-BPMRFFE/SW_IN
SI-10M1:DI-FMCFastADC/TRIG</v>
      </c>
      <c r="R2033" s="18" t="n">
        <v>2</v>
      </c>
      <c r="S2033" s="18" t="n">
        <v>2</v>
      </c>
      <c r="T2033" s="15" t="str">
        <f aca="false">Def_Sistemas_Conectores_Cabos!$C$9</f>
        <v>RG316</v>
      </c>
      <c r="U2033" s="11" t="s">
        <v>169</v>
      </c>
      <c r="V2033" s="13"/>
    </row>
    <row r="2034" customFormat="false" ht="15.75" hidden="true" customHeight="true" outlineLevel="0" collapsed="false">
      <c r="A2034" s="4" t="str">
        <f aca="false">Def_Sistemas_Conectores_Cabos!$A$22</f>
        <v>BPM de elétrons</v>
      </c>
      <c r="B2034" s="5" t="str">
        <f aca="false">Datas_Entregas!$A$3</f>
        <v>BTS/Anel</v>
      </c>
      <c r="C2034" s="6" t="n">
        <f aca="false" t="array" ref="C2034:C2034">INDEX(Datas_Entregas!$B$2:$B$100, MATCH(B2034, Datas_Entregas!$A$2:$A$100, 0), 1)</f>
        <v>43296</v>
      </c>
      <c r="D2034" s="5" t="str">
        <f aca="false">Def_Status_Montagem!$A$4</f>
        <v>Comprado / Esperando entrega</v>
      </c>
      <c r="E2034" s="4" t="str">
        <f aca="false">Def_Status_Montagem!$B$4</f>
        <v>Contratada (inclui etiqueta)</v>
      </c>
      <c r="F2034" s="7"/>
      <c r="G2034" s="8"/>
      <c r="H2034" s="7" t="str">
        <f aca="false" t="array" ref="H2034:H2034">INDEX(Def_Instancias_Equipamentos!$E$2:$E$4986, MATCH(K2034, Def_Instancias_Equipamentos!$D$2:$D$4986, 0), 1)</f>
        <v>IA-10RaBPM</v>
      </c>
      <c r="I2034" s="8" t="str">
        <f aca="false" t="array" ref="I2034:I2034">INDEX(Def_Instancias_Equipamentos!$E$2:$E$4986, MATCH(L2034, Def_Instancias_Equipamentos!$D$2:$D$4986, 0), 1)</f>
        <v>IA-10RaBPM</v>
      </c>
      <c r="J2034" s="8" t="str">
        <f aca="false">IF(H2034=I2034, "INTERNO", "EXTERNO")</f>
        <v>INTERNO</v>
      </c>
      <c r="K2034" s="9" t="str">
        <f aca="false">Def_Instancias_Equipamentos!$D$710</f>
        <v>SI-10M2:DI-BPMRFFE</v>
      </c>
      <c r="L2034" s="4" t="str">
        <f aca="false">Def_Instancias_Equipamentos!$D$1312</f>
        <v>SI-10M2:DI-FMCFastADC</v>
      </c>
      <c r="M2034" s="10" t="s">
        <v>168</v>
      </c>
      <c r="N2034" s="11" t="s">
        <v>143</v>
      </c>
      <c r="O2034" s="9" t="str">
        <f aca="false">Def_Sistemas_Conectores_Cabos!$B$7</f>
        <v>SMA 50-ohm</v>
      </c>
      <c r="P2034" s="4" t="str">
        <f aca="false">Def_Sistemas_Conectores_Cabos!$B$7</f>
        <v>SMA 50-ohm</v>
      </c>
      <c r="Q2034" s="8" t="str">
        <f aca="false">K2034&amp;"/"&amp;M2034&amp;CHAR(10)&amp;L2034&amp;"/"&amp;N2034</f>
        <v>SI-10M2:DI-BPMRFFE/TO_OUT
SI-10M2:DI-FMCFastADC/IN1</v>
      </c>
      <c r="R2034" s="18" t="n">
        <v>2</v>
      </c>
      <c r="S2034" s="18" t="n">
        <v>2</v>
      </c>
      <c r="T2034" s="15" t="str">
        <f aca="false">Def_Sistemas_Conectores_Cabos!$C$9</f>
        <v>RG316</v>
      </c>
      <c r="U2034" s="11" t="s">
        <v>169</v>
      </c>
      <c r="V2034" s="13"/>
    </row>
    <row r="2035" customFormat="false" ht="15.75" hidden="true" customHeight="true" outlineLevel="0" collapsed="false">
      <c r="A2035" s="4" t="str">
        <f aca="false">Def_Sistemas_Conectores_Cabos!$A$22</f>
        <v>BPM de elétrons</v>
      </c>
      <c r="B2035" s="5" t="str">
        <f aca="false">Datas_Entregas!$A$3</f>
        <v>BTS/Anel</v>
      </c>
      <c r="C2035" s="6" t="n">
        <f aca="false" t="array" ref="C2035:C2035">INDEX(Datas_Entregas!$B$2:$B$100, MATCH(B2035, Datas_Entregas!$A$2:$A$100, 0), 1)</f>
        <v>43296</v>
      </c>
      <c r="D2035" s="5" t="str">
        <f aca="false">Def_Status_Montagem!$A$4</f>
        <v>Comprado / Esperando entrega</v>
      </c>
      <c r="E2035" s="4" t="str">
        <f aca="false">Def_Status_Montagem!$B$4</f>
        <v>Contratada (inclui etiqueta)</v>
      </c>
      <c r="F2035" s="7"/>
      <c r="G2035" s="8"/>
      <c r="H2035" s="7" t="str">
        <f aca="false" t="array" ref="H2035:H2035">INDEX(Def_Instancias_Equipamentos!$E$2:$E$4986, MATCH(K2035, Def_Instancias_Equipamentos!$D$2:$D$4986, 0), 1)</f>
        <v>IA-10RaBPM</v>
      </c>
      <c r="I2035" s="8" t="str">
        <f aca="false" t="array" ref="I2035:I2035">INDEX(Def_Instancias_Equipamentos!$E$2:$E$4986, MATCH(L2035, Def_Instancias_Equipamentos!$D$2:$D$4986, 0), 1)</f>
        <v>IA-10RaBPM</v>
      </c>
      <c r="J2035" s="8" t="str">
        <f aca="false">IF(H2035=I2035, "INTERNO", "EXTERNO")</f>
        <v>INTERNO</v>
      </c>
      <c r="K2035" s="9" t="str">
        <f aca="false">Def_Instancias_Equipamentos!$D$710</f>
        <v>SI-10M2:DI-BPMRFFE</v>
      </c>
      <c r="L2035" s="4" t="str">
        <f aca="false">Def_Instancias_Equipamentos!$D$1312</f>
        <v>SI-10M2:DI-FMCFastADC</v>
      </c>
      <c r="M2035" s="10" t="s">
        <v>170</v>
      </c>
      <c r="N2035" s="11" t="s">
        <v>145</v>
      </c>
      <c r="O2035" s="9" t="str">
        <f aca="false">Def_Sistemas_Conectores_Cabos!$B$7</f>
        <v>SMA 50-ohm</v>
      </c>
      <c r="P2035" s="4" t="str">
        <f aca="false">Def_Sistemas_Conectores_Cabos!$B$7</f>
        <v>SMA 50-ohm</v>
      </c>
      <c r="Q2035" s="8" t="str">
        <f aca="false">K2035&amp;"/"&amp;M2035&amp;CHAR(10)&amp;L2035&amp;"/"&amp;N2035</f>
        <v>SI-10M2:DI-BPMRFFE/BI_OUT
SI-10M2:DI-FMCFastADC/IN2</v>
      </c>
      <c r="R2035" s="18" t="n">
        <v>2</v>
      </c>
      <c r="S2035" s="18" t="n">
        <v>2</v>
      </c>
      <c r="T2035" s="15" t="str">
        <f aca="false">Def_Sistemas_Conectores_Cabos!$C$9</f>
        <v>RG316</v>
      </c>
      <c r="U2035" s="11" t="s">
        <v>169</v>
      </c>
      <c r="V2035" s="13"/>
    </row>
    <row r="2036" customFormat="false" ht="15.75" hidden="true" customHeight="true" outlineLevel="0" collapsed="false">
      <c r="A2036" s="4" t="str">
        <f aca="false">Def_Sistemas_Conectores_Cabos!$A$22</f>
        <v>BPM de elétrons</v>
      </c>
      <c r="B2036" s="5" t="str">
        <f aca="false">Datas_Entregas!$A$3</f>
        <v>BTS/Anel</v>
      </c>
      <c r="C2036" s="6" t="n">
        <f aca="false" t="array" ref="C2036:C2036">INDEX(Datas_Entregas!$B$2:$B$100, MATCH(B2036, Datas_Entregas!$A$2:$A$100, 0), 1)</f>
        <v>43296</v>
      </c>
      <c r="D2036" s="5" t="str">
        <f aca="false">Def_Status_Montagem!$A$4</f>
        <v>Comprado / Esperando entrega</v>
      </c>
      <c r="E2036" s="4" t="str">
        <f aca="false">Def_Status_Montagem!$B$4</f>
        <v>Contratada (inclui etiqueta)</v>
      </c>
      <c r="F2036" s="7"/>
      <c r="G2036" s="8"/>
      <c r="H2036" s="7" t="str">
        <f aca="false" t="array" ref="H2036:H2036">INDEX(Def_Instancias_Equipamentos!$E$2:$E$4986, MATCH(K2036, Def_Instancias_Equipamentos!$D$2:$D$4986, 0), 1)</f>
        <v>IA-10RaBPM</v>
      </c>
      <c r="I2036" s="8" t="str">
        <f aca="false" t="array" ref="I2036:I2036">INDEX(Def_Instancias_Equipamentos!$E$2:$E$4986, MATCH(L2036, Def_Instancias_Equipamentos!$D$2:$D$4986, 0), 1)</f>
        <v>IA-10RaBPM</v>
      </c>
      <c r="J2036" s="8" t="str">
        <f aca="false">IF(H2036=I2036, "INTERNO", "EXTERNO")</f>
        <v>INTERNO</v>
      </c>
      <c r="K2036" s="9" t="str">
        <f aca="false">Def_Instancias_Equipamentos!$D$710</f>
        <v>SI-10M2:DI-BPMRFFE</v>
      </c>
      <c r="L2036" s="4" t="str">
        <f aca="false">Def_Instancias_Equipamentos!$D$1312</f>
        <v>SI-10M2:DI-FMCFastADC</v>
      </c>
      <c r="M2036" s="10" t="s">
        <v>171</v>
      </c>
      <c r="N2036" s="11" t="s">
        <v>172</v>
      </c>
      <c r="O2036" s="9" t="str">
        <f aca="false">Def_Sistemas_Conectores_Cabos!$B$7</f>
        <v>SMA 50-ohm</v>
      </c>
      <c r="P2036" s="4" t="str">
        <f aca="false">Def_Sistemas_Conectores_Cabos!$B$7</f>
        <v>SMA 50-ohm</v>
      </c>
      <c r="Q2036" s="8" t="str">
        <f aca="false">K2036&amp;"/"&amp;M2036&amp;CHAR(10)&amp;L2036&amp;"/"&amp;N2036</f>
        <v>SI-10M2:DI-BPMRFFE/TI_OUT
SI-10M2:DI-FMCFastADC/IN3</v>
      </c>
      <c r="R2036" s="18" t="n">
        <v>2</v>
      </c>
      <c r="S2036" s="18" t="n">
        <v>2</v>
      </c>
      <c r="T2036" s="15" t="str">
        <f aca="false">Def_Sistemas_Conectores_Cabos!$C$9</f>
        <v>RG316</v>
      </c>
      <c r="U2036" s="11" t="s">
        <v>169</v>
      </c>
      <c r="V2036" s="13"/>
    </row>
    <row r="2037" customFormat="false" ht="15.75" hidden="true" customHeight="true" outlineLevel="0" collapsed="false">
      <c r="A2037" s="4" t="str">
        <f aca="false">Def_Sistemas_Conectores_Cabos!$A$22</f>
        <v>BPM de elétrons</v>
      </c>
      <c r="B2037" s="5" t="str">
        <f aca="false">Datas_Entregas!$A$3</f>
        <v>BTS/Anel</v>
      </c>
      <c r="C2037" s="6" t="n">
        <f aca="false" t="array" ref="C2037:C2037">INDEX(Datas_Entregas!$B$2:$B$100, MATCH(B2037, Datas_Entregas!$A$2:$A$100, 0), 1)</f>
        <v>43296</v>
      </c>
      <c r="D2037" s="5" t="str">
        <f aca="false">Def_Status_Montagem!$A$4</f>
        <v>Comprado / Esperando entrega</v>
      </c>
      <c r="E2037" s="4" t="str">
        <f aca="false">Def_Status_Montagem!$B$4</f>
        <v>Contratada (inclui etiqueta)</v>
      </c>
      <c r="F2037" s="7"/>
      <c r="G2037" s="8"/>
      <c r="H2037" s="7" t="str">
        <f aca="false" t="array" ref="H2037:H2037">INDEX(Def_Instancias_Equipamentos!$E$2:$E$4986, MATCH(K2037, Def_Instancias_Equipamentos!$D$2:$D$4986, 0), 1)</f>
        <v>IA-10RaBPM</v>
      </c>
      <c r="I2037" s="8" t="str">
        <f aca="false" t="array" ref="I2037:I2037">INDEX(Def_Instancias_Equipamentos!$E$2:$E$4986, MATCH(L2037, Def_Instancias_Equipamentos!$D$2:$D$4986, 0), 1)</f>
        <v>IA-10RaBPM</v>
      </c>
      <c r="J2037" s="8" t="str">
        <f aca="false">IF(H2037=I2037, "INTERNO", "EXTERNO")</f>
        <v>INTERNO</v>
      </c>
      <c r="K2037" s="9" t="str">
        <f aca="false">Def_Instancias_Equipamentos!$D$710</f>
        <v>SI-10M2:DI-BPMRFFE</v>
      </c>
      <c r="L2037" s="4" t="str">
        <f aca="false">Def_Instancias_Equipamentos!$D$1312</f>
        <v>SI-10M2:DI-FMCFastADC</v>
      </c>
      <c r="M2037" s="10" t="s">
        <v>173</v>
      </c>
      <c r="N2037" s="11" t="s">
        <v>174</v>
      </c>
      <c r="O2037" s="9" t="str">
        <f aca="false">Def_Sistemas_Conectores_Cabos!$B$7</f>
        <v>SMA 50-ohm</v>
      </c>
      <c r="P2037" s="4" t="str">
        <f aca="false">Def_Sistemas_Conectores_Cabos!$B$7</f>
        <v>SMA 50-ohm</v>
      </c>
      <c r="Q2037" s="8" t="str">
        <f aca="false">K2037&amp;"/"&amp;M2037&amp;CHAR(10)&amp;L2037&amp;"/"&amp;N2037</f>
        <v>SI-10M2:DI-BPMRFFE/BO_OUT
SI-10M2:DI-FMCFastADC/IN4</v>
      </c>
      <c r="R2037" s="18" t="n">
        <v>2</v>
      </c>
      <c r="S2037" s="18" t="n">
        <v>2</v>
      </c>
      <c r="T2037" s="15" t="str">
        <f aca="false">Def_Sistemas_Conectores_Cabos!$C$9</f>
        <v>RG316</v>
      </c>
      <c r="U2037" s="11" t="s">
        <v>169</v>
      </c>
      <c r="V2037" s="13"/>
    </row>
    <row r="2038" customFormat="false" ht="15.75" hidden="true" customHeight="true" outlineLevel="0" collapsed="false">
      <c r="A2038" s="4" t="str">
        <f aca="false">Def_Sistemas_Conectores_Cabos!$A$22</f>
        <v>BPM de elétrons</v>
      </c>
      <c r="B2038" s="5" t="str">
        <f aca="false">Datas_Entregas!$A$3</f>
        <v>BTS/Anel</v>
      </c>
      <c r="C2038" s="6" t="n">
        <f aca="false" t="array" ref="C2038:C2038">INDEX(Datas_Entregas!$B$2:$B$100, MATCH(B2038, Datas_Entregas!$A$2:$A$100, 0), 1)</f>
        <v>43296</v>
      </c>
      <c r="D2038" s="5" t="str">
        <f aca="false">Def_Status_Montagem!$A$4</f>
        <v>Comprado / Esperando entrega</v>
      </c>
      <c r="E2038" s="4" t="str">
        <f aca="false">Def_Status_Montagem!$B$4</f>
        <v>Contratada (inclui etiqueta)</v>
      </c>
      <c r="F2038" s="7"/>
      <c r="G2038" s="8"/>
      <c r="H2038" s="7" t="str">
        <f aca="false" t="array" ref="H2038:H2038">INDEX(Def_Instancias_Equipamentos!$E$2:$E$4986, MATCH(K2038, Def_Instancias_Equipamentos!$D$2:$D$4986, 0), 1)</f>
        <v>IA-10RaBPM</v>
      </c>
      <c r="I2038" s="8" t="str">
        <f aca="false" t="array" ref="I2038:I2038">INDEX(Def_Instancias_Equipamentos!$E$2:$E$4986, MATCH(L2038, Def_Instancias_Equipamentos!$D$2:$D$4986, 0), 1)</f>
        <v>IA-10RaBPM</v>
      </c>
      <c r="J2038" s="8" t="str">
        <f aca="false">IF(H2038=I2038, "INTERNO", "EXTERNO")</f>
        <v>INTERNO</v>
      </c>
      <c r="K2038" s="9" t="str">
        <f aca="false">Def_Instancias_Equipamentos!$D$710</f>
        <v>SI-10M2:DI-BPMRFFE</v>
      </c>
      <c r="L2038" s="4" t="str">
        <f aca="false">Def_Instancias_Equipamentos!$D$1312</f>
        <v>SI-10M2:DI-FMCFastADC</v>
      </c>
      <c r="M2038" s="10" t="s">
        <v>175</v>
      </c>
      <c r="N2038" s="11" t="s">
        <v>176</v>
      </c>
      <c r="O2038" s="9" t="str">
        <f aca="false">Def_Sistemas_Conectores_Cabos!$B$7</f>
        <v>SMA 50-ohm</v>
      </c>
      <c r="P2038" s="4" t="str">
        <f aca="false">Def_Sistemas_Conectores_Cabos!$B$26</f>
        <v>MMCX 50-ohm</v>
      </c>
      <c r="Q2038" s="8" t="str">
        <f aca="false">K2038&amp;"/"&amp;M2038&amp;CHAR(10)&amp;L2038&amp;"/"&amp;N2038</f>
        <v>SI-10M2:DI-BPMRFFE/SW_IN
SI-10M2:DI-FMCFastADC/TRIG</v>
      </c>
      <c r="R2038" s="18" t="n">
        <v>2</v>
      </c>
      <c r="S2038" s="18" t="n">
        <v>2</v>
      </c>
      <c r="T2038" s="15" t="str">
        <f aca="false">Def_Sistemas_Conectores_Cabos!$C$9</f>
        <v>RG316</v>
      </c>
      <c r="U2038" s="11" t="s">
        <v>169</v>
      </c>
      <c r="V2038" s="13"/>
    </row>
    <row r="2039" customFormat="false" ht="15.75" hidden="true" customHeight="true" outlineLevel="0" collapsed="false">
      <c r="A2039" s="4" t="str">
        <f aca="false">Def_Sistemas_Conectores_Cabos!$A$22</f>
        <v>BPM de elétrons</v>
      </c>
      <c r="B2039" s="5" t="str">
        <f aca="false">Datas_Entregas!$A$3</f>
        <v>BTS/Anel</v>
      </c>
      <c r="C2039" s="6" t="n">
        <f aca="false" t="array" ref="C2039:C2039">INDEX(Datas_Entregas!$B$2:$B$100, MATCH(B2039, Datas_Entregas!$A$2:$A$100, 0), 1)</f>
        <v>43296</v>
      </c>
      <c r="D2039" s="5" t="str">
        <f aca="false">Def_Status_Montagem!$A$4</f>
        <v>Comprado / Esperando entrega</v>
      </c>
      <c r="E2039" s="4" t="str">
        <f aca="false">Def_Status_Montagem!$B$4</f>
        <v>Contratada (inclui etiqueta)</v>
      </c>
      <c r="F2039" s="7"/>
      <c r="G2039" s="8"/>
      <c r="H2039" s="7" t="str">
        <f aca="false" t="array" ref="H2039:H2039">INDEX(Def_Instancias_Equipamentos!$E$2:$E$4986, MATCH(K2039, Def_Instancias_Equipamentos!$D$2:$D$4986, 0), 1)</f>
        <v>IA-10RaBPM</v>
      </c>
      <c r="I2039" s="8" t="str">
        <f aca="false" t="array" ref="I2039:I2039">INDEX(Def_Instancias_Equipamentos!$E$2:$E$4986, MATCH(L2039, Def_Instancias_Equipamentos!$D$2:$D$4986, 0), 1)</f>
        <v>IA-10RaBPM</v>
      </c>
      <c r="J2039" s="8" t="str">
        <f aca="false">IF(H2039=I2039, "INTERNO", "EXTERNO")</f>
        <v>INTERNO</v>
      </c>
      <c r="K2039" s="9" t="str">
        <f aca="false">Def_Instancias_Equipamentos!$D$809</f>
        <v>SI-10SB:DI-BPMRFFE-1</v>
      </c>
      <c r="L2039" s="4" t="str">
        <f aca="false">Def_Instancias_Equipamentos!$D$1411</f>
        <v>SI-10SB:DI-FMCFastADC-1</v>
      </c>
      <c r="M2039" s="10" t="s">
        <v>168</v>
      </c>
      <c r="N2039" s="11" t="s">
        <v>143</v>
      </c>
      <c r="O2039" s="9" t="str">
        <f aca="false">Def_Sistemas_Conectores_Cabos!$B$7</f>
        <v>SMA 50-ohm</v>
      </c>
      <c r="P2039" s="4" t="str">
        <f aca="false">Def_Sistemas_Conectores_Cabos!$B$7</f>
        <v>SMA 50-ohm</v>
      </c>
      <c r="Q2039" s="8" t="str">
        <f aca="false">K2039&amp;"/"&amp;M2039&amp;CHAR(10)&amp;L2039&amp;"/"&amp;N2039</f>
        <v>SI-10SB:DI-BPMRFFE-1/TO_OUT
SI-10SB:DI-FMCFastADC-1/IN1</v>
      </c>
      <c r="R2039" s="18" t="n">
        <v>2</v>
      </c>
      <c r="S2039" s="18" t="n">
        <v>2</v>
      </c>
      <c r="T2039" s="15" t="str">
        <f aca="false">Def_Sistemas_Conectores_Cabos!$C$9</f>
        <v>RG316</v>
      </c>
      <c r="U2039" s="11" t="s">
        <v>169</v>
      </c>
      <c r="V2039" s="13"/>
    </row>
    <row r="2040" customFormat="false" ht="15.75" hidden="true" customHeight="true" outlineLevel="0" collapsed="false">
      <c r="A2040" s="4" t="str">
        <f aca="false">Def_Sistemas_Conectores_Cabos!$A$22</f>
        <v>BPM de elétrons</v>
      </c>
      <c r="B2040" s="5" t="str">
        <f aca="false">Datas_Entregas!$A$3</f>
        <v>BTS/Anel</v>
      </c>
      <c r="C2040" s="6" t="n">
        <f aca="false" t="array" ref="C2040:C2040">INDEX(Datas_Entregas!$B$2:$B$100, MATCH(B2040, Datas_Entregas!$A$2:$A$100, 0), 1)</f>
        <v>43296</v>
      </c>
      <c r="D2040" s="5" t="str">
        <f aca="false">Def_Status_Montagem!$A$4</f>
        <v>Comprado / Esperando entrega</v>
      </c>
      <c r="E2040" s="4" t="str">
        <f aca="false">Def_Status_Montagem!$B$4</f>
        <v>Contratada (inclui etiqueta)</v>
      </c>
      <c r="F2040" s="7"/>
      <c r="G2040" s="8"/>
      <c r="H2040" s="7" t="str">
        <f aca="false" t="array" ref="H2040:H2040">INDEX(Def_Instancias_Equipamentos!$E$2:$E$4986, MATCH(K2040, Def_Instancias_Equipamentos!$D$2:$D$4986, 0), 1)</f>
        <v>IA-10RaBPM</v>
      </c>
      <c r="I2040" s="8" t="str">
        <f aca="false" t="array" ref="I2040:I2040">INDEX(Def_Instancias_Equipamentos!$E$2:$E$4986, MATCH(L2040, Def_Instancias_Equipamentos!$D$2:$D$4986, 0), 1)</f>
        <v>IA-10RaBPM</v>
      </c>
      <c r="J2040" s="8" t="str">
        <f aca="false">IF(H2040=I2040, "INTERNO", "EXTERNO")</f>
        <v>INTERNO</v>
      </c>
      <c r="K2040" s="9" t="str">
        <f aca="false">Def_Instancias_Equipamentos!$D$809</f>
        <v>SI-10SB:DI-BPMRFFE-1</v>
      </c>
      <c r="L2040" s="4" t="str">
        <f aca="false">Def_Instancias_Equipamentos!$D$1411</f>
        <v>SI-10SB:DI-FMCFastADC-1</v>
      </c>
      <c r="M2040" s="10" t="s">
        <v>170</v>
      </c>
      <c r="N2040" s="11" t="s">
        <v>145</v>
      </c>
      <c r="O2040" s="9" t="str">
        <f aca="false">Def_Sistemas_Conectores_Cabos!$B$7</f>
        <v>SMA 50-ohm</v>
      </c>
      <c r="P2040" s="4" t="str">
        <f aca="false">Def_Sistemas_Conectores_Cabos!$B$7</f>
        <v>SMA 50-ohm</v>
      </c>
      <c r="Q2040" s="8" t="str">
        <f aca="false">K2040&amp;"/"&amp;M2040&amp;CHAR(10)&amp;L2040&amp;"/"&amp;N2040</f>
        <v>SI-10SB:DI-BPMRFFE-1/BI_OUT
SI-10SB:DI-FMCFastADC-1/IN2</v>
      </c>
      <c r="R2040" s="18" t="n">
        <v>2</v>
      </c>
      <c r="S2040" s="18" t="n">
        <v>2</v>
      </c>
      <c r="T2040" s="15" t="str">
        <f aca="false">Def_Sistemas_Conectores_Cabos!$C$9</f>
        <v>RG316</v>
      </c>
      <c r="U2040" s="11" t="s">
        <v>169</v>
      </c>
      <c r="V2040" s="13"/>
    </row>
    <row r="2041" customFormat="false" ht="15.75" hidden="true" customHeight="true" outlineLevel="0" collapsed="false">
      <c r="A2041" s="4" t="str">
        <f aca="false">Def_Sistemas_Conectores_Cabos!$A$22</f>
        <v>BPM de elétrons</v>
      </c>
      <c r="B2041" s="5" t="str">
        <f aca="false">Datas_Entregas!$A$3</f>
        <v>BTS/Anel</v>
      </c>
      <c r="C2041" s="6" t="n">
        <f aca="false" t="array" ref="C2041:C2041">INDEX(Datas_Entregas!$B$2:$B$100, MATCH(B2041, Datas_Entregas!$A$2:$A$100, 0), 1)</f>
        <v>43296</v>
      </c>
      <c r="D2041" s="5" t="str">
        <f aca="false">Def_Status_Montagem!$A$4</f>
        <v>Comprado / Esperando entrega</v>
      </c>
      <c r="E2041" s="4" t="str">
        <f aca="false">Def_Status_Montagem!$B$4</f>
        <v>Contratada (inclui etiqueta)</v>
      </c>
      <c r="F2041" s="7"/>
      <c r="G2041" s="8"/>
      <c r="H2041" s="7" t="str">
        <f aca="false" t="array" ref="H2041:H2041">INDEX(Def_Instancias_Equipamentos!$E$2:$E$4986, MATCH(K2041, Def_Instancias_Equipamentos!$D$2:$D$4986, 0), 1)</f>
        <v>IA-10RaBPM</v>
      </c>
      <c r="I2041" s="8" t="str">
        <f aca="false" t="array" ref="I2041:I2041">INDEX(Def_Instancias_Equipamentos!$E$2:$E$4986, MATCH(L2041, Def_Instancias_Equipamentos!$D$2:$D$4986, 0), 1)</f>
        <v>IA-10RaBPM</v>
      </c>
      <c r="J2041" s="8" t="str">
        <f aca="false">IF(H2041=I2041, "INTERNO", "EXTERNO")</f>
        <v>INTERNO</v>
      </c>
      <c r="K2041" s="9" t="str">
        <f aca="false">Def_Instancias_Equipamentos!$D$809</f>
        <v>SI-10SB:DI-BPMRFFE-1</v>
      </c>
      <c r="L2041" s="4" t="str">
        <f aca="false">Def_Instancias_Equipamentos!$D$1411</f>
        <v>SI-10SB:DI-FMCFastADC-1</v>
      </c>
      <c r="M2041" s="10" t="s">
        <v>171</v>
      </c>
      <c r="N2041" s="11" t="s">
        <v>172</v>
      </c>
      <c r="O2041" s="9" t="str">
        <f aca="false">Def_Sistemas_Conectores_Cabos!$B$7</f>
        <v>SMA 50-ohm</v>
      </c>
      <c r="P2041" s="4" t="str">
        <f aca="false">Def_Sistemas_Conectores_Cabos!$B$7</f>
        <v>SMA 50-ohm</v>
      </c>
      <c r="Q2041" s="8" t="str">
        <f aca="false">K2041&amp;"/"&amp;M2041&amp;CHAR(10)&amp;L2041&amp;"/"&amp;N2041</f>
        <v>SI-10SB:DI-BPMRFFE-1/TI_OUT
SI-10SB:DI-FMCFastADC-1/IN3</v>
      </c>
      <c r="R2041" s="18" t="n">
        <v>2</v>
      </c>
      <c r="S2041" s="18" t="n">
        <v>2</v>
      </c>
      <c r="T2041" s="15" t="str">
        <f aca="false">Def_Sistemas_Conectores_Cabos!$C$9</f>
        <v>RG316</v>
      </c>
      <c r="U2041" s="11" t="s">
        <v>169</v>
      </c>
      <c r="V2041" s="13"/>
    </row>
    <row r="2042" customFormat="false" ht="15.75" hidden="true" customHeight="true" outlineLevel="0" collapsed="false">
      <c r="A2042" s="4" t="str">
        <f aca="false">Def_Sistemas_Conectores_Cabos!$A$22</f>
        <v>BPM de elétrons</v>
      </c>
      <c r="B2042" s="5" t="str">
        <f aca="false">Datas_Entregas!$A$3</f>
        <v>BTS/Anel</v>
      </c>
      <c r="C2042" s="6" t="n">
        <f aca="false" t="array" ref="C2042:C2042">INDEX(Datas_Entregas!$B$2:$B$100, MATCH(B2042, Datas_Entregas!$A$2:$A$100, 0), 1)</f>
        <v>43296</v>
      </c>
      <c r="D2042" s="5" t="str">
        <f aca="false">Def_Status_Montagem!$A$4</f>
        <v>Comprado / Esperando entrega</v>
      </c>
      <c r="E2042" s="4" t="str">
        <f aca="false">Def_Status_Montagem!$B$4</f>
        <v>Contratada (inclui etiqueta)</v>
      </c>
      <c r="F2042" s="7"/>
      <c r="G2042" s="8"/>
      <c r="H2042" s="7" t="str">
        <f aca="false" t="array" ref="H2042:H2042">INDEX(Def_Instancias_Equipamentos!$E$2:$E$4986, MATCH(K2042, Def_Instancias_Equipamentos!$D$2:$D$4986, 0), 1)</f>
        <v>IA-10RaBPM</v>
      </c>
      <c r="I2042" s="8" t="str">
        <f aca="false" t="array" ref="I2042:I2042">INDEX(Def_Instancias_Equipamentos!$E$2:$E$4986, MATCH(L2042, Def_Instancias_Equipamentos!$D$2:$D$4986, 0), 1)</f>
        <v>IA-10RaBPM</v>
      </c>
      <c r="J2042" s="8" t="str">
        <f aca="false">IF(H2042=I2042, "INTERNO", "EXTERNO")</f>
        <v>INTERNO</v>
      </c>
      <c r="K2042" s="9" t="str">
        <f aca="false">Def_Instancias_Equipamentos!$D$809</f>
        <v>SI-10SB:DI-BPMRFFE-1</v>
      </c>
      <c r="L2042" s="4" t="str">
        <f aca="false">Def_Instancias_Equipamentos!$D$1411</f>
        <v>SI-10SB:DI-FMCFastADC-1</v>
      </c>
      <c r="M2042" s="10" t="s">
        <v>173</v>
      </c>
      <c r="N2042" s="11" t="s">
        <v>174</v>
      </c>
      <c r="O2042" s="9" t="str">
        <f aca="false">Def_Sistemas_Conectores_Cabos!$B$7</f>
        <v>SMA 50-ohm</v>
      </c>
      <c r="P2042" s="4" t="str">
        <f aca="false">Def_Sistemas_Conectores_Cabos!$B$7</f>
        <v>SMA 50-ohm</v>
      </c>
      <c r="Q2042" s="8" t="str">
        <f aca="false">K2042&amp;"/"&amp;M2042&amp;CHAR(10)&amp;L2042&amp;"/"&amp;N2042</f>
        <v>SI-10SB:DI-BPMRFFE-1/BO_OUT
SI-10SB:DI-FMCFastADC-1/IN4</v>
      </c>
      <c r="R2042" s="18" t="n">
        <v>2</v>
      </c>
      <c r="S2042" s="18" t="n">
        <v>2</v>
      </c>
      <c r="T2042" s="15" t="str">
        <f aca="false">Def_Sistemas_Conectores_Cabos!$C$9</f>
        <v>RG316</v>
      </c>
      <c r="U2042" s="11" t="s">
        <v>169</v>
      </c>
      <c r="V2042" s="13"/>
    </row>
    <row r="2043" customFormat="false" ht="15.75" hidden="true" customHeight="true" outlineLevel="0" collapsed="false">
      <c r="A2043" s="4" t="str">
        <f aca="false">Def_Sistemas_Conectores_Cabos!$A$22</f>
        <v>BPM de elétrons</v>
      </c>
      <c r="B2043" s="5" t="str">
        <f aca="false">Datas_Entregas!$A$3</f>
        <v>BTS/Anel</v>
      </c>
      <c r="C2043" s="6" t="n">
        <f aca="false" t="array" ref="C2043:C2043">INDEX(Datas_Entregas!$B$2:$B$100, MATCH(B2043, Datas_Entregas!$A$2:$A$100, 0), 1)</f>
        <v>43296</v>
      </c>
      <c r="D2043" s="5" t="str">
        <f aca="false">Def_Status_Montagem!$A$4</f>
        <v>Comprado / Esperando entrega</v>
      </c>
      <c r="E2043" s="4" t="str">
        <f aca="false">Def_Status_Montagem!$B$4</f>
        <v>Contratada (inclui etiqueta)</v>
      </c>
      <c r="F2043" s="7"/>
      <c r="G2043" s="8"/>
      <c r="H2043" s="7" t="str">
        <f aca="false" t="array" ref="H2043:H2043">INDEX(Def_Instancias_Equipamentos!$E$2:$E$4986, MATCH(K2043, Def_Instancias_Equipamentos!$D$2:$D$4986, 0), 1)</f>
        <v>IA-10RaBPM</v>
      </c>
      <c r="I2043" s="8" t="str">
        <f aca="false" t="array" ref="I2043:I2043">INDEX(Def_Instancias_Equipamentos!$E$2:$E$4986, MATCH(L2043, Def_Instancias_Equipamentos!$D$2:$D$4986, 0), 1)</f>
        <v>IA-10RaBPM</v>
      </c>
      <c r="J2043" s="8" t="str">
        <f aca="false">IF(H2043=I2043, "INTERNO", "EXTERNO")</f>
        <v>INTERNO</v>
      </c>
      <c r="K2043" s="9" t="str">
        <f aca="false">Def_Instancias_Equipamentos!$D$809</f>
        <v>SI-10SB:DI-BPMRFFE-1</v>
      </c>
      <c r="L2043" s="4" t="str">
        <f aca="false">Def_Instancias_Equipamentos!$D$1411</f>
        <v>SI-10SB:DI-FMCFastADC-1</v>
      </c>
      <c r="M2043" s="10" t="s">
        <v>175</v>
      </c>
      <c r="N2043" s="11" t="s">
        <v>176</v>
      </c>
      <c r="O2043" s="9" t="str">
        <f aca="false">Def_Sistemas_Conectores_Cabos!$B$7</f>
        <v>SMA 50-ohm</v>
      </c>
      <c r="P2043" s="4" t="str">
        <f aca="false">Def_Sistemas_Conectores_Cabos!$B$26</f>
        <v>MMCX 50-ohm</v>
      </c>
      <c r="Q2043" s="8" t="str">
        <f aca="false">K2043&amp;"/"&amp;M2043&amp;CHAR(10)&amp;L2043&amp;"/"&amp;N2043</f>
        <v>SI-10SB:DI-BPMRFFE-1/SW_IN
SI-10SB:DI-FMCFastADC-1/TRIG</v>
      </c>
      <c r="R2043" s="18" t="n">
        <v>2</v>
      </c>
      <c r="S2043" s="18" t="n">
        <v>2</v>
      </c>
      <c r="T2043" s="15" t="str">
        <f aca="false">Def_Sistemas_Conectores_Cabos!$C$9</f>
        <v>RG316</v>
      </c>
      <c r="U2043" s="11" t="s">
        <v>169</v>
      </c>
      <c r="V2043" s="13"/>
    </row>
    <row r="2044" customFormat="false" ht="15.75" hidden="true" customHeight="true" outlineLevel="0" collapsed="false">
      <c r="A2044" s="4" t="str">
        <f aca="false">Def_Sistemas_Conectores_Cabos!$A$22</f>
        <v>BPM de elétrons</v>
      </c>
      <c r="B2044" s="5" t="str">
        <f aca="false">Datas_Entregas!$A$3</f>
        <v>BTS/Anel</v>
      </c>
      <c r="C2044" s="6" t="n">
        <f aca="false" t="array" ref="C2044:C2044">INDEX(Datas_Entregas!$B$2:$B$100, MATCH(B2044, Datas_Entregas!$A$2:$A$100, 0), 1)</f>
        <v>43296</v>
      </c>
      <c r="D2044" s="5" t="str">
        <f aca="false">Def_Status_Montagem!$A$4</f>
        <v>Comprado / Esperando entrega</v>
      </c>
      <c r="E2044" s="4" t="str">
        <f aca="false">Def_Status_Montagem!$B$4</f>
        <v>Contratada (inclui etiqueta)</v>
      </c>
      <c r="F2044" s="7"/>
      <c r="G2044" s="8"/>
      <c r="H2044" s="7" t="str">
        <f aca="false" t="array" ref="H2044:H2044">INDEX(Def_Instancias_Equipamentos!$E$2:$E$4986, MATCH(K2044, Def_Instancias_Equipamentos!$D$2:$D$4986, 0), 1)</f>
        <v>IA-10RaBPM</v>
      </c>
      <c r="I2044" s="8" t="str">
        <f aca="false" t="array" ref="I2044:I2044">INDEX(Def_Instancias_Equipamentos!$E$2:$E$4986, MATCH(L2044, Def_Instancias_Equipamentos!$D$2:$D$4986, 0), 1)</f>
        <v>IA-10RaBPM</v>
      </c>
      <c r="J2044" s="8" t="str">
        <f aca="false">IF(H2044=I2044, "INTERNO", "EXTERNO")</f>
        <v>INTERNO</v>
      </c>
      <c r="K2044" s="9" t="str">
        <f aca="false">Def_Instancias_Equipamentos!$D$810</f>
        <v>SI-10SB:DI-BPMRFFE-2</v>
      </c>
      <c r="L2044" s="4" t="str">
        <f aca="false">Def_Instancias_Equipamentos!$D$1412</f>
        <v>SI-10SB:DI-FMCFastADC-2</v>
      </c>
      <c r="M2044" s="10" t="s">
        <v>168</v>
      </c>
      <c r="N2044" s="11" t="s">
        <v>143</v>
      </c>
      <c r="O2044" s="9" t="str">
        <f aca="false">Def_Sistemas_Conectores_Cabos!$B$7</f>
        <v>SMA 50-ohm</v>
      </c>
      <c r="P2044" s="4" t="str">
        <f aca="false">Def_Sistemas_Conectores_Cabos!$B$7</f>
        <v>SMA 50-ohm</v>
      </c>
      <c r="Q2044" s="8" t="str">
        <f aca="false">K2044&amp;"/"&amp;M2044&amp;CHAR(10)&amp;L2044&amp;"/"&amp;N2044</f>
        <v>SI-10SB:DI-BPMRFFE-2/TO_OUT
SI-10SB:DI-FMCFastADC-2/IN1</v>
      </c>
      <c r="R2044" s="18" t="n">
        <v>2</v>
      </c>
      <c r="S2044" s="18" t="n">
        <v>2</v>
      </c>
      <c r="T2044" s="15" t="str">
        <f aca="false">Def_Sistemas_Conectores_Cabos!$C$9</f>
        <v>RG316</v>
      </c>
      <c r="U2044" s="11" t="s">
        <v>169</v>
      </c>
      <c r="V2044" s="13"/>
    </row>
    <row r="2045" customFormat="false" ht="15.75" hidden="true" customHeight="true" outlineLevel="0" collapsed="false">
      <c r="A2045" s="4" t="str">
        <f aca="false">Def_Sistemas_Conectores_Cabos!$A$22</f>
        <v>BPM de elétrons</v>
      </c>
      <c r="B2045" s="5" t="str">
        <f aca="false">Datas_Entregas!$A$3</f>
        <v>BTS/Anel</v>
      </c>
      <c r="C2045" s="6" t="n">
        <f aca="false" t="array" ref="C2045:C2045">INDEX(Datas_Entregas!$B$2:$B$100, MATCH(B2045, Datas_Entregas!$A$2:$A$100, 0), 1)</f>
        <v>43296</v>
      </c>
      <c r="D2045" s="5" t="str">
        <f aca="false">Def_Status_Montagem!$A$4</f>
        <v>Comprado / Esperando entrega</v>
      </c>
      <c r="E2045" s="4" t="str">
        <f aca="false">Def_Status_Montagem!$B$4</f>
        <v>Contratada (inclui etiqueta)</v>
      </c>
      <c r="F2045" s="7"/>
      <c r="G2045" s="8"/>
      <c r="H2045" s="7" t="str">
        <f aca="false" t="array" ref="H2045:H2045">INDEX(Def_Instancias_Equipamentos!$E$2:$E$4986, MATCH(K2045, Def_Instancias_Equipamentos!$D$2:$D$4986, 0), 1)</f>
        <v>IA-10RaBPM</v>
      </c>
      <c r="I2045" s="8" t="str">
        <f aca="false" t="array" ref="I2045:I2045">INDEX(Def_Instancias_Equipamentos!$E$2:$E$4986, MATCH(L2045, Def_Instancias_Equipamentos!$D$2:$D$4986, 0), 1)</f>
        <v>IA-10RaBPM</v>
      </c>
      <c r="J2045" s="8" t="str">
        <f aca="false">IF(H2045=I2045, "INTERNO", "EXTERNO")</f>
        <v>INTERNO</v>
      </c>
      <c r="K2045" s="9" t="str">
        <f aca="false">Def_Instancias_Equipamentos!$D$810</f>
        <v>SI-10SB:DI-BPMRFFE-2</v>
      </c>
      <c r="L2045" s="4" t="str">
        <f aca="false">Def_Instancias_Equipamentos!$D$1412</f>
        <v>SI-10SB:DI-FMCFastADC-2</v>
      </c>
      <c r="M2045" s="10" t="s">
        <v>170</v>
      </c>
      <c r="N2045" s="11" t="s">
        <v>145</v>
      </c>
      <c r="O2045" s="9" t="str">
        <f aca="false">Def_Sistemas_Conectores_Cabos!$B$7</f>
        <v>SMA 50-ohm</v>
      </c>
      <c r="P2045" s="4" t="str">
        <f aca="false">Def_Sistemas_Conectores_Cabos!$B$7</f>
        <v>SMA 50-ohm</v>
      </c>
      <c r="Q2045" s="8" t="str">
        <f aca="false">K2045&amp;"/"&amp;M2045&amp;CHAR(10)&amp;L2045&amp;"/"&amp;N2045</f>
        <v>SI-10SB:DI-BPMRFFE-2/BI_OUT
SI-10SB:DI-FMCFastADC-2/IN2</v>
      </c>
      <c r="R2045" s="18" t="n">
        <v>2</v>
      </c>
      <c r="S2045" s="18" t="n">
        <v>2</v>
      </c>
      <c r="T2045" s="15" t="str">
        <f aca="false">Def_Sistemas_Conectores_Cabos!$C$9</f>
        <v>RG316</v>
      </c>
      <c r="U2045" s="11" t="s">
        <v>169</v>
      </c>
      <c r="V2045" s="13"/>
    </row>
    <row r="2046" customFormat="false" ht="15.75" hidden="true" customHeight="true" outlineLevel="0" collapsed="false">
      <c r="A2046" s="4" t="str">
        <f aca="false">Def_Sistemas_Conectores_Cabos!$A$22</f>
        <v>BPM de elétrons</v>
      </c>
      <c r="B2046" s="5" t="str">
        <f aca="false">Datas_Entregas!$A$3</f>
        <v>BTS/Anel</v>
      </c>
      <c r="C2046" s="6" t="n">
        <f aca="false" t="array" ref="C2046:C2046">INDEX(Datas_Entregas!$B$2:$B$100, MATCH(B2046, Datas_Entregas!$A$2:$A$100, 0), 1)</f>
        <v>43296</v>
      </c>
      <c r="D2046" s="5" t="str">
        <f aca="false">Def_Status_Montagem!$A$4</f>
        <v>Comprado / Esperando entrega</v>
      </c>
      <c r="E2046" s="4" t="str">
        <f aca="false">Def_Status_Montagem!$B$4</f>
        <v>Contratada (inclui etiqueta)</v>
      </c>
      <c r="F2046" s="7"/>
      <c r="G2046" s="8"/>
      <c r="H2046" s="7" t="str">
        <f aca="false" t="array" ref="H2046:H2046">INDEX(Def_Instancias_Equipamentos!$E$2:$E$4986, MATCH(K2046, Def_Instancias_Equipamentos!$D$2:$D$4986, 0), 1)</f>
        <v>IA-10RaBPM</v>
      </c>
      <c r="I2046" s="8" t="str">
        <f aca="false" t="array" ref="I2046:I2046">INDEX(Def_Instancias_Equipamentos!$E$2:$E$4986, MATCH(L2046, Def_Instancias_Equipamentos!$D$2:$D$4986, 0), 1)</f>
        <v>IA-10RaBPM</v>
      </c>
      <c r="J2046" s="8" t="str">
        <f aca="false">IF(H2046=I2046, "INTERNO", "EXTERNO")</f>
        <v>INTERNO</v>
      </c>
      <c r="K2046" s="9" t="str">
        <f aca="false">Def_Instancias_Equipamentos!$D$810</f>
        <v>SI-10SB:DI-BPMRFFE-2</v>
      </c>
      <c r="L2046" s="4" t="str">
        <f aca="false">Def_Instancias_Equipamentos!$D$1412</f>
        <v>SI-10SB:DI-FMCFastADC-2</v>
      </c>
      <c r="M2046" s="10" t="s">
        <v>171</v>
      </c>
      <c r="N2046" s="11" t="s">
        <v>172</v>
      </c>
      <c r="O2046" s="9" t="str">
        <f aca="false">Def_Sistemas_Conectores_Cabos!$B$7</f>
        <v>SMA 50-ohm</v>
      </c>
      <c r="P2046" s="4" t="str">
        <f aca="false">Def_Sistemas_Conectores_Cabos!$B$7</f>
        <v>SMA 50-ohm</v>
      </c>
      <c r="Q2046" s="8" t="str">
        <f aca="false">K2046&amp;"/"&amp;M2046&amp;CHAR(10)&amp;L2046&amp;"/"&amp;N2046</f>
        <v>SI-10SB:DI-BPMRFFE-2/TI_OUT
SI-10SB:DI-FMCFastADC-2/IN3</v>
      </c>
      <c r="R2046" s="18" t="n">
        <v>2</v>
      </c>
      <c r="S2046" s="18" t="n">
        <v>2</v>
      </c>
      <c r="T2046" s="15" t="str">
        <f aca="false">Def_Sistemas_Conectores_Cabos!$C$9</f>
        <v>RG316</v>
      </c>
      <c r="U2046" s="11" t="s">
        <v>169</v>
      </c>
      <c r="V2046" s="13"/>
    </row>
    <row r="2047" customFormat="false" ht="15.75" hidden="true" customHeight="true" outlineLevel="0" collapsed="false">
      <c r="A2047" s="4" t="str">
        <f aca="false">Def_Sistemas_Conectores_Cabos!$A$22</f>
        <v>BPM de elétrons</v>
      </c>
      <c r="B2047" s="5" t="str">
        <f aca="false">Datas_Entregas!$A$3</f>
        <v>BTS/Anel</v>
      </c>
      <c r="C2047" s="6" t="n">
        <f aca="false" t="array" ref="C2047:C2047">INDEX(Datas_Entregas!$B$2:$B$100, MATCH(B2047, Datas_Entregas!$A$2:$A$100, 0), 1)</f>
        <v>43296</v>
      </c>
      <c r="D2047" s="5" t="str">
        <f aca="false">Def_Status_Montagem!$A$4</f>
        <v>Comprado / Esperando entrega</v>
      </c>
      <c r="E2047" s="4" t="str">
        <f aca="false">Def_Status_Montagem!$B$4</f>
        <v>Contratada (inclui etiqueta)</v>
      </c>
      <c r="F2047" s="7"/>
      <c r="G2047" s="8"/>
      <c r="H2047" s="7" t="str">
        <f aca="false" t="array" ref="H2047:H2047">INDEX(Def_Instancias_Equipamentos!$E$2:$E$4986, MATCH(K2047, Def_Instancias_Equipamentos!$D$2:$D$4986, 0), 1)</f>
        <v>IA-10RaBPM</v>
      </c>
      <c r="I2047" s="8" t="str">
        <f aca="false" t="array" ref="I2047:I2047">INDEX(Def_Instancias_Equipamentos!$E$2:$E$4986, MATCH(L2047, Def_Instancias_Equipamentos!$D$2:$D$4986, 0), 1)</f>
        <v>IA-10RaBPM</v>
      </c>
      <c r="J2047" s="8" t="str">
        <f aca="false">IF(H2047=I2047, "INTERNO", "EXTERNO")</f>
        <v>INTERNO</v>
      </c>
      <c r="K2047" s="9" t="str">
        <f aca="false">Def_Instancias_Equipamentos!$D$810</f>
        <v>SI-10SB:DI-BPMRFFE-2</v>
      </c>
      <c r="L2047" s="4" t="str">
        <f aca="false">Def_Instancias_Equipamentos!$D$1412</f>
        <v>SI-10SB:DI-FMCFastADC-2</v>
      </c>
      <c r="M2047" s="10" t="s">
        <v>173</v>
      </c>
      <c r="N2047" s="11" t="s">
        <v>174</v>
      </c>
      <c r="O2047" s="9" t="str">
        <f aca="false">Def_Sistemas_Conectores_Cabos!$B$7</f>
        <v>SMA 50-ohm</v>
      </c>
      <c r="P2047" s="4" t="str">
        <f aca="false">Def_Sistemas_Conectores_Cabos!$B$7</f>
        <v>SMA 50-ohm</v>
      </c>
      <c r="Q2047" s="8" t="str">
        <f aca="false">K2047&amp;"/"&amp;M2047&amp;CHAR(10)&amp;L2047&amp;"/"&amp;N2047</f>
        <v>SI-10SB:DI-BPMRFFE-2/BO_OUT
SI-10SB:DI-FMCFastADC-2/IN4</v>
      </c>
      <c r="R2047" s="18" t="n">
        <v>2</v>
      </c>
      <c r="S2047" s="18" t="n">
        <v>2</v>
      </c>
      <c r="T2047" s="15" t="str">
        <f aca="false">Def_Sistemas_Conectores_Cabos!$C$9</f>
        <v>RG316</v>
      </c>
      <c r="U2047" s="11" t="s">
        <v>169</v>
      </c>
      <c r="V2047" s="13"/>
    </row>
    <row r="2048" customFormat="false" ht="15.75" hidden="true" customHeight="true" outlineLevel="0" collapsed="false">
      <c r="A2048" s="4" t="str">
        <f aca="false">Def_Sistemas_Conectores_Cabos!$A$22</f>
        <v>BPM de elétrons</v>
      </c>
      <c r="B2048" s="5" t="str">
        <f aca="false">Datas_Entregas!$A$3</f>
        <v>BTS/Anel</v>
      </c>
      <c r="C2048" s="6" t="n">
        <f aca="false" t="array" ref="C2048:C2048">INDEX(Datas_Entregas!$B$2:$B$100, MATCH(B2048, Datas_Entregas!$A$2:$A$100, 0), 1)</f>
        <v>43296</v>
      </c>
      <c r="D2048" s="5" t="str">
        <f aca="false">Def_Status_Montagem!$A$4</f>
        <v>Comprado / Esperando entrega</v>
      </c>
      <c r="E2048" s="4" t="str">
        <f aca="false">Def_Status_Montagem!$B$4</f>
        <v>Contratada (inclui etiqueta)</v>
      </c>
      <c r="F2048" s="7"/>
      <c r="G2048" s="8"/>
      <c r="H2048" s="7" t="str">
        <f aca="false" t="array" ref="H2048:H2048">INDEX(Def_Instancias_Equipamentos!$E$2:$E$4986, MATCH(K2048, Def_Instancias_Equipamentos!$D$2:$D$4986, 0), 1)</f>
        <v>IA-10RaBPM</v>
      </c>
      <c r="I2048" s="8" t="str">
        <f aca="false" t="array" ref="I2048:I2048">INDEX(Def_Instancias_Equipamentos!$E$2:$E$4986, MATCH(L2048, Def_Instancias_Equipamentos!$D$2:$D$4986, 0), 1)</f>
        <v>IA-10RaBPM</v>
      </c>
      <c r="J2048" s="8" t="str">
        <f aca="false">IF(H2048=I2048, "INTERNO", "EXTERNO")</f>
        <v>INTERNO</v>
      </c>
      <c r="K2048" s="9" t="str">
        <f aca="false">Def_Instancias_Equipamentos!$D$810</f>
        <v>SI-10SB:DI-BPMRFFE-2</v>
      </c>
      <c r="L2048" s="4" t="str">
        <f aca="false">Def_Instancias_Equipamentos!$D$1412</f>
        <v>SI-10SB:DI-FMCFastADC-2</v>
      </c>
      <c r="M2048" s="10" t="s">
        <v>175</v>
      </c>
      <c r="N2048" s="11" t="s">
        <v>176</v>
      </c>
      <c r="O2048" s="9" t="str">
        <f aca="false">Def_Sistemas_Conectores_Cabos!$B$7</f>
        <v>SMA 50-ohm</v>
      </c>
      <c r="P2048" s="4" t="str">
        <f aca="false">Def_Sistemas_Conectores_Cabos!$B$26</f>
        <v>MMCX 50-ohm</v>
      </c>
      <c r="Q2048" s="8" t="str">
        <f aca="false">K2048&amp;"/"&amp;M2048&amp;CHAR(10)&amp;L2048&amp;"/"&amp;N2048</f>
        <v>SI-10SB:DI-BPMRFFE-2/SW_IN
SI-10SB:DI-FMCFastADC-2/TRIG</v>
      </c>
      <c r="R2048" s="18" t="n">
        <v>2</v>
      </c>
      <c r="S2048" s="18" t="n">
        <v>2</v>
      </c>
      <c r="T2048" s="15" t="str">
        <f aca="false">Def_Sistemas_Conectores_Cabos!$C$9</f>
        <v>RG316</v>
      </c>
      <c r="U2048" s="11" t="s">
        <v>169</v>
      </c>
      <c r="V2048" s="13"/>
    </row>
    <row r="2049" customFormat="false" ht="15.75" hidden="true" customHeight="true" outlineLevel="0" collapsed="false">
      <c r="A2049" s="4" t="str">
        <f aca="false">Def_Sistemas_Conectores_Cabos!$A$22</f>
        <v>BPM de elétrons</v>
      </c>
      <c r="B2049" s="5" t="str">
        <f aca="false">Datas_Entregas!$A$3</f>
        <v>BTS/Anel</v>
      </c>
      <c r="C2049" s="6" t="n">
        <f aca="false" t="array" ref="C2049:C2049">INDEX(Datas_Entregas!$B$2:$B$100, MATCH(B2049, Datas_Entregas!$A$2:$A$100, 0), 1)</f>
        <v>43296</v>
      </c>
      <c r="D2049" s="5" t="str">
        <f aca="false">Def_Status_Montagem!$A$4</f>
        <v>Comprado / Esperando entrega</v>
      </c>
      <c r="E2049" s="4" t="str">
        <f aca="false">Def_Status_Montagem!$B$4</f>
        <v>Contratada (inclui etiqueta)</v>
      </c>
      <c r="F2049" s="7"/>
      <c r="G2049" s="8"/>
      <c r="H2049" s="7" t="str">
        <f aca="false" t="array" ref="H2049:H2049">INDEX(Def_Instancias_Equipamentos!$E$2:$E$4986, MATCH(K2049, Def_Instancias_Equipamentos!$D$2:$D$4986, 0), 1)</f>
        <v>IA-11RaBPM</v>
      </c>
      <c r="I2049" s="8" t="str">
        <f aca="false" t="array" ref="I2049:I2049">INDEX(Def_Instancias_Equipamentos!$E$2:$E$4986, MATCH(L2049, Def_Instancias_Equipamentos!$D$2:$D$4986, 0), 1)</f>
        <v>IA-11RaBPM</v>
      </c>
      <c r="J2049" s="8" t="str">
        <f aca="false">IF(H2049=I2049, "INTERNO", "EXTERNO")</f>
        <v>INTERNO</v>
      </c>
      <c r="K2049" s="9" t="str">
        <f aca="false">Def_Instancias_Equipamentos!$D$711</f>
        <v>SI-11C1:DI-BPMRFFE-1</v>
      </c>
      <c r="L2049" s="4" t="str">
        <f aca="false">Def_Instancias_Equipamentos!$D$1313</f>
        <v>SI-11C1:DI-FMCFastADC-1</v>
      </c>
      <c r="M2049" s="10" t="s">
        <v>168</v>
      </c>
      <c r="N2049" s="11" t="s">
        <v>143</v>
      </c>
      <c r="O2049" s="9" t="str">
        <f aca="false">Def_Sistemas_Conectores_Cabos!$B$7</f>
        <v>SMA 50-ohm</v>
      </c>
      <c r="P2049" s="4" t="str">
        <f aca="false">Def_Sistemas_Conectores_Cabos!$B$7</f>
        <v>SMA 50-ohm</v>
      </c>
      <c r="Q2049" s="8" t="str">
        <f aca="false">K2049&amp;"/"&amp;M2049&amp;CHAR(10)&amp;L2049&amp;"/"&amp;N2049</f>
        <v>SI-11C1:DI-BPMRFFE-1/TO_OUT
SI-11C1:DI-FMCFastADC-1/IN1</v>
      </c>
      <c r="R2049" s="18" t="n">
        <v>2</v>
      </c>
      <c r="S2049" s="18" t="n">
        <v>2</v>
      </c>
      <c r="T2049" s="15" t="str">
        <f aca="false">Def_Sistemas_Conectores_Cabos!$C$9</f>
        <v>RG316</v>
      </c>
      <c r="U2049" s="11" t="s">
        <v>169</v>
      </c>
      <c r="V2049" s="13"/>
    </row>
    <row r="2050" customFormat="false" ht="15.75" hidden="true" customHeight="true" outlineLevel="0" collapsed="false">
      <c r="A2050" s="4" t="str">
        <f aca="false">Def_Sistemas_Conectores_Cabos!$A$22</f>
        <v>BPM de elétrons</v>
      </c>
      <c r="B2050" s="5" t="str">
        <f aca="false">Datas_Entregas!$A$3</f>
        <v>BTS/Anel</v>
      </c>
      <c r="C2050" s="6" t="n">
        <f aca="false" t="array" ref="C2050:C2050">INDEX(Datas_Entregas!$B$2:$B$100, MATCH(B2050, Datas_Entregas!$A$2:$A$100, 0), 1)</f>
        <v>43296</v>
      </c>
      <c r="D2050" s="5" t="str">
        <f aca="false">Def_Status_Montagem!$A$4</f>
        <v>Comprado / Esperando entrega</v>
      </c>
      <c r="E2050" s="4" t="str">
        <f aca="false">Def_Status_Montagem!$B$4</f>
        <v>Contratada (inclui etiqueta)</v>
      </c>
      <c r="F2050" s="7"/>
      <c r="G2050" s="8"/>
      <c r="H2050" s="7" t="str">
        <f aca="false" t="array" ref="H2050:H2050">INDEX(Def_Instancias_Equipamentos!$E$2:$E$4986, MATCH(K2050, Def_Instancias_Equipamentos!$D$2:$D$4986, 0), 1)</f>
        <v>IA-11RaBPM</v>
      </c>
      <c r="I2050" s="8" t="str">
        <f aca="false" t="array" ref="I2050:I2050">INDEX(Def_Instancias_Equipamentos!$E$2:$E$4986, MATCH(L2050, Def_Instancias_Equipamentos!$D$2:$D$4986, 0), 1)</f>
        <v>IA-11RaBPM</v>
      </c>
      <c r="J2050" s="8" t="str">
        <f aca="false">IF(H2050=I2050, "INTERNO", "EXTERNO")</f>
        <v>INTERNO</v>
      </c>
      <c r="K2050" s="9" t="str">
        <f aca="false">Def_Instancias_Equipamentos!$D$711</f>
        <v>SI-11C1:DI-BPMRFFE-1</v>
      </c>
      <c r="L2050" s="4" t="str">
        <f aca="false">Def_Instancias_Equipamentos!$D$1313</f>
        <v>SI-11C1:DI-FMCFastADC-1</v>
      </c>
      <c r="M2050" s="10" t="s">
        <v>170</v>
      </c>
      <c r="N2050" s="11" t="s">
        <v>145</v>
      </c>
      <c r="O2050" s="9" t="str">
        <f aca="false">Def_Sistemas_Conectores_Cabos!$B$7</f>
        <v>SMA 50-ohm</v>
      </c>
      <c r="P2050" s="4" t="str">
        <f aca="false">Def_Sistemas_Conectores_Cabos!$B$7</f>
        <v>SMA 50-ohm</v>
      </c>
      <c r="Q2050" s="8" t="str">
        <f aca="false">K2050&amp;"/"&amp;M2050&amp;CHAR(10)&amp;L2050&amp;"/"&amp;N2050</f>
        <v>SI-11C1:DI-BPMRFFE-1/BI_OUT
SI-11C1:DI-FMCFastADC-1/IN2</v>
      </c>
      <c r="R2050" s="18" t="n">
        <v>2</v>
      </c>
      <c r="S2050" s="18" t="n">
        <v>2</v>
      </c>
      <c r="T2050" s="15" t="str">
        <f aca="false">Def_Sistemas_Conectores_Cabos!$C$9</f>
        <v>RG316</v>
      </c>
      <c r="U2050" s="11" t="s">
        <v>169</v>
      </c>
      <c r="V2050" s="13"/>
    </row>
    <row r="2051" customFormat="false" ht="15.75" hidden="true" customHeight="true" outlineLevel="0" collapsed="false">
      <c r="A2051" s="4" t="str">
        <f aca="false">Def_Sistemas_Conectores_Cabos!$A$22</f>
        <v>BPM de elétrons</v>
      </c>
      <c r="B2051" s="5" t="str">
        <f aca="false">Datas_Entregas!$A$3</f>
        <v>BTS/Anel</v>
      </c>
      <c r="C2051" s="6" t="n">
        <f aca="false" t="array" ref="C2051:C2051">INDEX(Datas_Entregas!$B$2:$B$100, MATCH(B2051, Datas_Entregas!$A$2:$A$100, 0), 1)</f>
        <v>43296</v>
      </c>
      <c r="D2051" s="5" t="str">
        <f aca="false">Def_Status_Montagem!$A$4</f>
        <v>Comprado / Esperando entrega</v>
      </c>
      <c r="E2051" s="4" t="str">
        <f aca="false">Def_Status_Montagem!$B$4</f>
        <v>Contratada (inclui etiqueta)</v>
      </c>
      <c r="F2051" s="7"/>
      <c r="G2051" s="8"/>
      <c r="H2051" s="7" t="str">
        <f aca="false" t="array" ref="H2051:H2051">INDEX(Def_Instancias_Equipamentos!$E$2:$E$4986, MATCH(K2051, Def_Instancias_Equipamentos!$D$2:$D$4986, 0), 1)</f>
        <v>IA-11RaBPM</v>
      </c>
      <c r="I2051" s="8" t="str">
        <f aca="false" t="array" ref="I2051:I2051">INDEX(Def_Instancias_Equipamentos!$E$2:$E$4986, MATCH(L2051, Def_Instancias_Equipamentos!$D$2:$D$4986, 0), 1)</f>
        <v>IA-11RaBPM</v>
      </c>
      <c r="J2051" s="8" t="str">
        <f aca="false">IF(H2051=I2051, "INTERNO", "EXTERNO")</f>
        <v>INTERNO</v>
      </c>
      <c r="K2051" s="9" t="str">
        <f aca="false">Def_Instancias_Equipamentos!$D$711</f>
        <v>SI-11C1:DI-BPMRFFE-1</v>
      </c>
      <c r="L2051" s="4" t="str">
        <f aca="false">Def_Instancias_Equipamentos!$D$1313</f>
        <v>SI-11C1:DI-FMCFastADC-1</v>
      </c>
      <c r="M2051" s="10" t="s">
        <v>171</v>
      </c>
      <c r="N2051" s="11" t="s">
        <v>172</v>
      </c>
      <c r="O2051" s="9" t="str">
        <f aca="false">Def_Sistemas_Conectores_Cabos!$B$7</f>
        <v>SMA 50-ohm</v>
      </c>
      <c r="P2051" s="4" t="str">
        <f aca="false">Def_Sistemas_Conectores_Cabos!$B$7</f>
        <v>SMA 50-ohm</v>
      </c>
      <c r="Q2051" s="8" t="str">
        <f aca="false">K2051&amp;"/"&amp;M2051&amp;CHAR(10)&amp;L2051&amp;"/"&amp;N2051</f>
        <v>SI-11C1:DI-BPMRFFE-1/TI_OUT
SI-11C1:DI-FMCFastADC-1/IN3</v>
      </c>
      <c r="R2051" s="18" t="n">
        <v>2</v>
      </c>
      <c r="S2051" s="18" t="n">
        <v>2</v>
      </c>
      <c r="T2051" s="15" t="str">
        <f aca="false">Def_Sistemas_Conectores_Cabos!$C$9</f>
        <v>RG316</v>
      </c>
      <c r="U2051" s="11" t="s">
        <v>169</v>
      </c>
      <c r="V2051" s="13"/>
    </row>
    <row r="2052" customFormat="false" ht="15.75" hidden="true" customHeight="true" outlineLevel="0" collapsed="false">
      <c r="A2052" s="4" t="str">
        <f aca="false">Def_Sistemas_Conectores_Cabos!$A$22</f>
        <v>BPM de elétrons</v>
      </c>
      <c r="B2052" s="5" t="str">
        <f aca="false">Datas_Entregas!$A$3</f>
        <v>BTS/Anel</v>
      </c>
      <c r="C2052" s="6" t="n">
        <f aca="false" t="array" ref="C2052:C2052">INDEX(Datas_Entregas!$B$2:$B$100, MATCH(B2052, Datas_Entregas!$A$2:$A$100, 0), 1)</f>
        <v>43296</v>
      </c>
      <c r="D2052" s="5" t="str">
        <f aca="false">Def_Status_Montagem!$A$4</f>
        <v>Comprado / Esperando entrega</v>
      </c>
      <c r="E2052" s="4" t="str">
        <f aca="false">Def_Status_Montagem!$B$4</f>
        <v>Contratada (inclui etiqueta)</v>
      </c>
      <c r="F2052" s="7"/>
      <c r="G2052" s="8"/>
      <c r="H2052" s="7" t="str">
        <f aca="false" t="array" ref="H2052:H2052">INDEX(Def_Instancias_Equipamentos!$E$2:$E$4986, MATCH(K2052, Def_Instancias_Equipamentos!$D$2:$D$4986, 0), 1)</f>
        <v>IA-11RaBPM</v>
      </c>
      <c r="I2052" s="8" t="str">
        <f aca="false" t="array" ref="I2052:I2052">INDEX(Def_Instancias_Equipamentos!$E$2:$E$4986, MATCH(L2052, Def_Instancias_Equipamentos!$D$2:$D$4986, 0), 1)</f>
        <v>IA-11RaBPM</v>
      </c>
      <c r="J2052" s="8" t="str">
        <f aca="false">IF(H2052=I2052, "INTERNO", "EXTERNO")</f>
        <v>INTERNO</v>
      </c>
      <c r="K2052" s="9" t="str">
        <f aca="false">Def_Instancias_Equipamentos!$D$711</f>
        <v>SI-11C1:DI-BPMRFFE-1</v>
      </c>
      <c r="L2052" s="4" t="str">
        <f aca="false">Def_Instancias_Equipamentos!$D$1313</f>
        <v>SI-11C1:DI-FMCFastADC-1</v>
      </c>
      <c r="M2052" s="10" t="s">
        <v>173</v>
      </c>
      <c r="N2052" s="11" t="s">
        <v>174</v>
      </c>
      <c r="O2052" s="9" t="str">
        <f aca="false">Def_Sistemas_Conectores_Cabos!$B$7</f>
        <v>SMA 50-ohm</v>
      </c>
      <c r="P2052" s="4" t="str">
        <f aca="false">Def_Sistemas_Conectores_Cabos!$B$7</f>
        <v>SMA 50-ohm</v>
      </c>
      <c r="Q2052" s="8" t="str">
        <f aca="false">K2052&amp;"/"&amp;M2052&amp;CHAR(10)&amp;L2052&amp;"/"&amp;N2052</f>
        <v>SI-11C1:DI-BPMRFFE-1/BO_OUT
SI-11C1:DI-FMCFastADC-1/IN4</v>
      </c>
      <c r="R2052" s="18" t="n">
        <v>2</v>
      </c>
      <c r="S2052" s="18" t="n">
        <v>2</v>
      </c>
      <c r="T2052" s="15" t="str">
        <f aca="false">Def_Sistemas_Conectores_Cabos!$C$9</f>
        <v>RG316</v>
      </c>
      <c r="U2052" s="11" t="s">
        <v>169</v>
      </c>
      <c r="V2052" s="13"/>
    </row>
    <row r="2053" customFormat="false" ht="15.75" hidden="true" customHeight="true" outlineLevel="0" collapsed="false">
      <c r="A2053" s="4" t="str">
        <f aca="false">Def_Sistemas_Conectores_Cabos!$A$22</f>
        <v>BPM de elétrons</v>
      </c>
      <c r="B2053" s="5" t="str">
        <f aca="false">Datas_Entregas!$A$3</f>
        <v>BTS/Anel</v>
      </c>
      <c r="C2053" s="6" t="n">
        <f aca="false" t="array" ref="C2053:C2053">INDEX(Datas_Entregas!$B$2:$B$100, MATCH(B2053, Datas_Entregas!$A$2:$A$100, 0), 1)</f>
        <v>43296</v>
      </c>
      <c r="D2053" s="5" t="str">
        <f aca="false">Def_Status_Montagem!$A$4</f>
        <v>Comprado / Esperando entrega</v>
      </c>
      <c r="E2053" s="4" t="str">
        <f aca="false">Def_Status_Montagem!$B$4</f>
        <v>Contratada (inclui etiqueta)</v>
      </c>
      <c r="F2053" s="7"/>
      <c r="G2053" s="8"/>
      <c r="H2053" s="7" t="str">
        <f aca="false" t="array" ref="H2053:H2053">INDEX(Def_Instancias_Equipamentos!$E$2:$E$4986, MATCH(K2053, Def_Instancias_Equipamentos!$D$2:$D$4986, 0), 1)</f>
        <v>IA-11RaBPM</v>
      </c>
      <c r="I2053" s="8" t="str">
        <f aca="false" t="array" ref="I2053:I2053">INDEX(Def_Instancias_Equipamentos!$E$2:$E$4986, MATCH(L2053, Def_Instancias_Equipamentos!$D$2:$D$4986, 0), 1)</f>
        <v>IA-11RaBPM</v>
      </c>
      <c r="J2053" s="8" t="str">
        <f aca="false">IF(H2053=I2053, "INTERNO", "EXTERNO")</f>
        <v>INTERNO</v>
      </c>
      <c r="K2053" s="9" t="str">
        <f aca="false">Def_Instancias_Equipamentos!$D$711</f>
        <v>SI-11C1:DI-BPMRFFE-1</v>
      </c>
      <c r="L2053" s="4" t="str">
        <f aca="false">Def_Instancias_Equipamentos!$D$1313</f>
        <v>SI-11C1:DI-FMCFastADC-1</v>
      </c>
      <c r="M2053" s="10" t="s">
        <v>175</v>
      </c>
      <c r="N2053" s="11" t="s">
        <v>176</v>
      </c>
      <c r="O2053" s="9" t="str">
        <f aca="false">Def_Sistemas_Conectores_Cabos!$B$7</f>
        <v>SMA 50-ohm</v>
      </c>
      <c r="P2053" s="4" t="str">
        <f aca="false">Def_Sistemas_Conectores_Cabos!$B$26</f>
        <v>MMCX 50-ohm</v>
      </c>
      <c r="Q2053" s="8" t="str">
        <f aca="false">K2053&amp;"/"&amp;M2053&amp;CHAR(10)&amp;L2053&amp;"/"&amp;N2053</f>
        <v>SI-11C1:DI-BPMRFFE-1/SW_IN
SI-11C1:DI-FMCFastADC-1/TRIG</v>
      </c>
      <c r="R2053" s="18" t="n">
        <v>2</v>
      </c>
      <c r="S2053" s="18" t="n">
        <v>2</v>
      </c>
      <c r="T2053" s="15" t="str">
        <f aca="false">Def_Sistemas_Conectores_Cabos!$C$9</f>
        <v>RG316</v>
      </c>
      <c r="U2053" s="11" t="s">
        <v>169</v>
      </c>
      <c r="V2053" s="13"/>
    </row>
    <row r="2054" customFormat="false" ht="15.75" hidden="true" customHeight="true" outlineLevel="0" collapsed="false">
      <c r="A2054" s="4" t="str">
        <f aca="false">Def_Sistemas_Conectores_Cabos!$A$22</f>
        <v>BPM de elétrons</v>
      </c>
      <c r="B2054" s="5" t="str">
        <f aca="false">Datas_Entregas!$A$3</f>
        <v>BTS/Anel</v>
      </c>
      <c r="C2054" s="6" t="n">
        <f aca="false" t="array" ref="C2054:C2054">INDEX(Datas_Entregas!$B$2:$B$100, MATCH(B2054, Datas_Entregas!$A$2:$A$100, 0), 1)</f>
        <v>43296</v>
      </c>
      <c r="D2054" s="5" t="str">
        <f aca="false">Def_Status_Montagem!$A$4</f>
        <v>Comprado / Esperando entrega</v>
      </c>
      <c r="E2054" s="4" t="str">
        <f aca="false">Def_Status_Montagem!$B$4</f>
        <v>Contratada (inclui etiqueta)</v>
      </c>
      <c r="F2054" s="7"/>
      <c r="G2054" s="8"/>
      <c r="H2054" s="7" t="str">
        <f aca="false" t="array" ref="H2054:H2054">INDEX(Def_Instancias_Equipamentos!$E$2:$E$4986, MATCH(K2054, Def_Instancias_Equipamentos!$D$2:$D$4986, 0), 1)</f>
        <v>IA-11RaBPM</v>
      </c>
      <c r="I2054" s="8" t="str">
        <f aca="false" t="array" ref="I2054:I2054">INDEX(Def_Instancias_Equipamentos!$E$2:$E$4986, MATCH(L2054, Def_Instancias_Equipamentos!$D$2:$D$4986, 0), 1)</f>
        <v>IA-11RaBPM</v>
      </c>
      <c r="J2054" s="8" t="str">
        <f aca="false">IF(H2054=I2054, "INTERNO", "EXTERNO")</f>
        <v>INTERNO</v>
      </c>
      <c r="K2054" s="9" t="str">
        <f aca="false">Def_Instancias_Equipamentos!$D$712</f>
        <v>SI-11C1:DI-BPMRFFE-2</v>
      </c>
      <c r="L2054" s="4" t="str">
        <f aca="false">Def_Instancias_Equipamentos!$D$1314</f>
        <v>SI-11C1:DI-FMCFastADC-2</v>
      </c>
      <c r="M2054" s="10" t="s">
        <v>168</v>
      </c>
      <c r="N2054" s="11" t="s">
        <v>143</v>
      </c>
      <c r="O2054" s="9" t="str">
        <f aca="false">Def_Sistemas_Conectores_Cabos!$B$7</f>
        <v>SMA 50-ohm</v>
      </c>
      <c r="P2054" s="4" t="str">
        <f aca="false">Def_Sistemas_Conectores_Cabos!$B$7</f>
        <v>SMA 50-ohm</v>
      </c>
      <c r="Q2054" s="8" t="str">
        <f aca="false">K2054&amp;"/"&amp;M2054&amp;CHAR(10)&amp;L2054&amp;"/"&amp;N2054</f>
        <v>SI-11C1:DI-BPMRFFE-2/TO_OUT
SI-11C1:DI-FMCFastADC-2/IN1</v>
      </c>
      <c r="R2054" s="18" t="n">
        <v>2</v>
      </c>
      <c r="S2054" s="18" t="n">
        <v>2</v>
      </c>
      <c r="T2054" s="15" t="str">
        <f aca="false">Def_Sistemas_Conectores_Cabos!$C$9</f>
        <v>RG316</v>
      </c>
      <c r="U2054" s="11" t="s">
        <v>169</v>
      </c>
      <c r="V2054" s="13"/>
    </row>
    <row r="2055" customFormat="false" ht="15.75" hidden="true" customHeight="true" outlineLevel="0" collapsed="false">
      <c r="A2055" s="4" t="str">
        <f aca="false">Def_Sistemas_Conectores_Cabos!$A$22</f>
        <v>BPM de elétrons</v>
      </c>
      <c r="B2055" s="5" t="str">
        <f aca="false">Datas_Entregas!$A$3</f>
        <v>BTS/Anel</v>
      </c>
      <c r="C2055" s="6" t="n">
        <f aca="false" t="array" ref="C2055:C2055">INDEX(Datas_Entregas!$B$2:$B$100, MATCH(B2055, Datas_Entregas!$A$2:$A$100, 0), 1)</f>
        <v>43296</v>
      </c>
      <c r="D2055" s="5" t="str">
        <f aca="false">Def_Status_Montagem!$A$4</f>
        <v>Comprado / Esperando entrega</v>
      </c>
      <c r="E2055" s="4" t="str">
        <f aca="false">Def_Status_Montagem!$B$4</f>
        <v>Contratada (inclui etiqueta)</v>
      </c>
      <c r="F2055" s="7"/>
      <c r="G2055" s="8"/>
      <c r="H2055" s="7" t="str">
        <f aca="false" t="array" ref="H2055:H2055">INDEX(Def_Instancias_Equipamentos!$E$2:$E$4986, MATCH(K2055, Def_Instancias_Equipamentos!$D$2:$D$4986, 0), 1)</f>
        <v>IA-11RaBPM</v>
      </c>
      <c r="I2055" s="8" t="str">
        <f aca="false" t="array" ref="I2055:I2055">INDEX(Def_Instancias_Equipamentos!$E$2:$E$4986, MATCH(L2055, Def_Instancias_Equipamentos!$D$2:$D$4986, 0), 1)</f>
        <v>IA-11RaBPM</v>
      </c>
      <c r="J2055" s="8" t="str">
        <f aca="false">IF(H2055=I2055, "INTERNO", "EXTERNO")</f>
        <v>INTERNO</v>
      </c>
      <c r="K2055" s="9" t="str">
        <f aca="false">Def_Instancias_Equipamentos!$D$712</f>
        <v>SI-11C1:DI-BPMRFFE-2</v>
      </c>
      <c r="L2055" s="4" t="str">
        <f aca="false">Def_Instancias_Equipamentos!$D$1314</f>
        <v>SI-11C1:DI-FMCFastADC-2</v>
      </c>
      <c r="M2055" s="10" t="s">
        <v>170</v>
      </c>
      <c r="N2055" s="11" t="s">
        <v>145</v>
      </c>
      <c r="O2055" s="9" t="str">
        <f aca="false">Def_Sistemas_Conectores_Cabos!$B$7</f>
        <v>SMA 50-ohm</v>
      </c>
      <c r="P2055" s="4" t="str">
        <f aca="false">Def_Sistemas_Conectores_Cabos!$B$7</f>
        <v>SMA 50-ohm</v>
      </c>
      <c r="Q2055" s="8" t="str">
        <f aca="false">K2055&amp;"/"&amp;M2055&amp;CHAR(10)&amp;L2055&amp;"/"&amp;N2055</f>
        <v>SI-11C1:DI-BPMRFFE-2/BI_OUT
SI-11C1:DI-FMCFastADC-2/IN2</v>
      </c>
      <c r="R2055" s="18" t="n">
        <v>2</v>
      </c>
      <c r="S2055" s="18" t="n">
        <v>2</v>
      </c>
      <c r="T2055" s="15" t="str">
        <f aca="false">Def_Sistemas_Conectores_Cabos!$C$9</f>
        <v>RG316</v>
      </c>
      <c r="U2055" s="11" t="s">
        <v>169</v>
      </c>
      <c r="V2055" s="13"/>
    </row>
    <row r="2056" customFormat="false" ht="15.75" hidden="true" customHeight="true" outlineLevel="0" collapsed="false">
      <c r="A2056" s="4" t="str">
        <f aca="false">Def_Sistemas_Conectores_Cabos!$A$22</f>
        <v>BPM de elétrons</v>
      </c>
      <c r="B2056" s="5" t="str">
        <f aca="false">Datas_Entregas!$A$3</f>
        <v>BTS/Anel</v>
      </c>
      <c r="C2056" s="6" t="n">
        <f aca="false" t="array" ref="C2056:C2056">INDEX(Datas_Entregas!$B$2:$B$100, MATCH(B2056, Datas_Entregas!$A$2:$A$100, 0), 1)</f>
        <v>43296</v>
      </c>
      <c r="D2056" s="5" t="str">
        <f aca="false">Def_Status_Montagem!$A$4</f>
        <v>Comprado / Esperando entrega</v>
      </c>
      <c r="E2056" s="4" t="str">
        <f aca="false">Def_Status_Montagem!$B$4</f>
        <v>Contratada (inclui etiqueta)</v>
      </c>
      <c r="F2056" s="7"/>
      <c r="G2056" s="8"/>
      <c r="H2056" s="7" t="str">
        <f aca="false" t="array" ref="H2056:H2056">INDEX(Def_Instancias_Equipamentos!$E$2:$E$4986, MATCH(K2056, Def_Instancias_Equipamentos!$D$2:$D$4986, 0), 1)</f>
        <v>IA-11RaBPM</v>
      </c>
      <c r="I2056" s="8" t="str">
        <f aca="false" t="array" ref="I2056:I2056">INDEX(Def_Instancias_Equipamentos!$E$2:$E$4986, MATCH(L2056, Def_Instancias_Equipamentos!$D$2:$D$4986, 0), 1)</f>
        <v>IA-11RaBPM</v>
      </c>
      <c r="J2056" s="8" t="str">
        <f aca="false">IF(H2056=I2056, "INTERNO", "EXTERNO")</f>
        <v>INTERNO</v>
      </c>
      <c r="K2056" s="9" t="str">
        <f aca="false">Def_Instancias_Equipamentos!$D$712</f>
        <v>SI-11C1:DI-BPMRFFE-2</v>
      </c>
      <c r="L2056" s="4" t="str">
        <f aca="false">Def_Instancias_Equipamentos!$D$1314</f>
        <v>SI-11C1:DI-FMCFastADC-2</v>
      </c>
      <c r="M2056" s="10" t="s">
        <v>171</v>
      </c>
      <c r="N2056" s="11" t="s">
        <v>172</v>
      </c>
      <c r="O2056" s="9" t="str">
        <f aca="false">Def_Sistemas_Conectores_Cabos!$B$7</f>
        <v>SMA 50-ohm</v>
      </c>
      <c r="P2056" s="4" t="str">
        <f aca="false">Def_Sistemas_Conectores_Cabos!$B$7</f>
        <v>SMA 50-ohm</v>
      </c>
      <c r="Q2056" s="8" t="str">
        <f aca="false">K2056&amp;"/"&amp;M2056&amp;CHAR(10)&amp;L2056&amp;"/"&amp;N2056</f>
        <v>SI-11C1:DI-BPMRFFE-2/TI_OUT
SI-11C1:DI-FMCFastADC-2/IN3</v>
      </c>
      <c r="R2056" s="18" t="n">
        <v>2</v>
      </c>
      <c r="S2056" s="18" t="n">
        <v>2</v>
      </c>
      <c r="T2056" s="15" t="str">
        <f aca="false">Def_Sistemas_Conectores_Cabos!$C$9</f>
        <v>RG316</v>
      </c>
      <c r="U2056" s="11" t="s">
        <v>169</v>
      </c>
      <c r="V2056" s="13"/>
    </row>
    <row r="2057" customFormat="false" ht="15.75" hidden="true" customHeight="true" outlineLevel="0" collapsed="false">
      <c r="A2057" s="4" t="str">
        <f aca="false">Def_Sistemas_Conectores_Cabos!$A$22</f>
        <v>BPM de elétrons</v>
      </c>
      <c r="B2057" s="5" t="str">
        <f aca="false">Datas_Entregas!$A$3</f>
        <v>BTS/Anel</v>
      </c>
      <c r="C2057" s="6" t="n">
        <f aca="false" t="array" ref="C2057:C2057">INDEX(Datas_Entregas!$B$2:$B$100, MATCH(B2057, Datas_Entregas!$A$2:$A$100, 0), 1)</f>
        <v>43296</v>
      </c>
      <c r="D2057" s="5" t="str">
        <f aca="false">Def_Status_Montagem!$A$4</f>
        <v>Comprado / Esperando entrega</v>
      </c>
      <c r="E2057" s="4" t="str">
        <f aca="false">Def_Status_Montagem!$B$4</f>
        <v>Contratada (inclui etiqueta)</v>
      </c>
      <c r="F2057" s="7"/>
      <c r="G2057" s="8"/>
      <c r="H2057" s="7" t="str">
        <f aca="false" t="array" ref="H2057:H2057">INDEX(Def_Instancias_Equipamentos!$E$2:$E$4986, MATCH(K2057, Def_Instancias_Equipamentos!$D$2:$D$4986, 0), 1)</f>
        <v>IA-11RaBPM</v>
      </c>
      <c r="I2057" s="8" t="str">
        <f aca="false" t="array" ref="I2057:I2057">INDEX(Def_Instancias_Equipamentos!$E$2:$E$4986, MATCH(L2057, Def_Instancias_Equipamentos!$D$2:$D$4986, 0), 1)</f>
        <v>IA-11RaBPM</v>
      </c>
      <c r="J2057" s="8" t="str">
        <f aca="false">IF(H2057=I2057, "INTERNO", "EXTERNO")</f>
        <v>INTERNO</v>
      </c>
      <c r="K2057" s="9" t="str">
        <f aca="false">Def_Instancias_Equipamentos!$D$712</f>
        <v>SI-11C1:DI-BPMRFFE-2</v>
      </c>
      <c r="L2057" s="4" t="str">
        <f aca="false">Def_Instancias_Equipamentos!$D$1314</f>
        <v>SI-11C1:DI-FMCFastADC-2</v>
      </c>
      <c r="M2057" s="10" t="s">
        <v>173</v>
      </c>
      <c r="N2057" s="11" t="s">
        <v>174</v>
      </c>
      <c r="O2057" s="9" t="str">
        <f aca="false">Def_Sistemas_Conectores_Cabos!$B$7</f>
        <v>SMA 50-ohm</v>
      </c>
      <c r="P2057" s="4" t="str">
        <f aca="false">Def_Sistemas_Conectores_Cabos!$B$7</f>
        <v>SMA 50-ohm</v>
      </c>
      <c r="Q2057" s="8" t="str">
        <f aca="false">K2057&amp;"/"&amp;M2057&amp;CHAR(10)&amp;L2057&amp;"/"&amp;N2057</f>
        <v>SI-11C1:DI-BPMRFFE-2/BO_OUT
SI-11C1:DI-FMCFastADC-2/IN4</v>
      </c>
      <c r="R2057" s="18" t="n">
        <v>2</v>
      </c>
      <c r="S2057" s="18" t="n">
        <v>2</v>
      </c>
      <c r="T2057" s="15" t="str">
        <f aca="false">Def_Sistemas_Conectores_Cabos!$C$9</f>
        <v>RG316</v>
      </c>
      <c r="U2057" s="11" t="s">
        <v>169</v>
      </c>
      <c r="V2057" s="13"/>
    </row>
    <row r="2058" customFormat="false" ht="15.75" hidden="true" customHeight="true" outlineLevel="0" collapsed="false">
      <c r="A2058" s="4" t="str">
        <f aca="false">Def_Sistemas_Conectores_Cabos!$A$22</f>
        <v>BPM de elétrons</v>
      </c>
      <c r="B2058" s="5" t="str">
        <f aca="false">Datas_Entregas!$A$3</f>
        <v>BTS/Anel</v>
      </c>
      <c r="C2058" s="6" t="n">
        <f aca="false" t="array" ref="C2058:C2058">INDEX(Datas_Entregas!$B$2:$B$100, MATCH(B2058, Datas_Entregas!$A$2:$A$100, 0), 1)</f>
        <v>43296</v>
      </c>
      <c r="D2058" s="5" t="str">
        <f aca="false">Def_Status_Montagem!$A$4</f>
        <v>Comprado / Esperando entrega</v>
      </c>
      <c r="E2058" s="4" t="str">
        <f aca="false">Def_Status_Montagem!$B$4</f>
        <v>Contratada (inclui etiqueta)</v>
      </c>
      <c r="F2058" s="7"/>
      <c r="G2058" s="8"/>
      <c r="H2058" s="7" t="str">
        <f aca="false" t="array" ref="H2058:H2058">INDEX(Def_Instancias_Equipamentos!$E$2:$E$4986, MATCH(K2058, Def_Instancias_Equipamentos!$D$2:$D$4986, 0), 1)</f>
        <v>IA-11RaBPM</v>
      </c>
      <c r="I2058" s="8" t="str">
        <f aca="false" t="array" ref="I2058:I2058">INDEX(Def_Instancias_Equipamentos!$E$2:$E$4986, MATCH(L2058, Def_Instancias_Equipamentos!$D$2:$D$4986, 0), 1)</f>
        <v>IA-11RaBPM</v>
      </c>
      <c r="J2058" s="8" t="str">
        <f aca="false">IF(H2058=I2058, "INTERNO", "EXTERNO")</f>
        <v>INTERNO</v>
      </c>
      <c r="K2058" s="9" t="str">
        <f aca="false">Def_Instancias_Equipamentos!$D$712</f>
        <v>SI-11C1:DI-BPMRFFE-2</v>
      </c>
      <c r="L2058" s="4" t="str">
        <f aca="false">Def_Instancias_Equipamentos!$D$1314</f>
        <v>SI-11C1:DI-FMCFastADC-2</v>
      </c>
      <c r="M2058" s="10" t="s">
        <v>175</v>
      </c>
      <c r="N2058" s="11" t="s">
        <v>176</v>
      </c>
      <c r="O2058" s="9" t="str">
        <f aca="false">Def_Sistemas_Conectores_Cabos!$B$7</f>
        <v>SMA 50-ohm</v>
      </c>
      <c r="P2058" s="4" t="str">
        <f aca="false">Def_Sistemas_Conectores_Cabos!$B$26</f>
        <v>MMCX 50-ohm</v>
      </c>
      <c r="Q2058" s="8" t="str">
        <f aca="false">K2058&amp;"/"&amp;M2058&amp;CHAR(10)&amp;L2058&amp;"/"&amp;N2058</f>
        <v>SI-11C1:DI-BPMRFFE-2/SW_IN
SI-11C1:DI-FMCFastADC-2/TRIG</v>
      </c>
      <c r="R2058" s="18" t="n">
        <v>2</v>
      </c>
      <c r="S2058" s="18" t="n">
        <v>2</v>
      </c>
      <c r="T2058" s="15" t="str">
        <f aca="false">Def_Sistemas_Conectores_Cabos!$C$9</f>
        <v>RG316</v>
      </c>
      <c r="U2058" s="11" t="s">
        <v>169</v>
      </c>
      <c r="V2058" s="13"/>
    </row>
    <row r="2059" customFormat="false" ht="15.75" hidden="true" customHeight="true" outlineLevel="0" collapsed="false">
      <c r="A2059" s="4" t="str">
        <f aca="false">Def_Sistemas_Conectores_Cabos!$A$22</f>
        <v>BPM de elétrons</v>
      </c>
      <c r="B2059" s="5" t="str">
        <f aca="false">Datas_Entregas!$A$3</f>
        <v>BTS/Anel</v>
      </c>
      <c r="C2059" s="6" t="n">
        <f aca="false" t="array" ref="C2059:C2059">INDEX(Datas_Entregas!$B$2:$B$100, MATCH(B2059, Datas_Entregas!$A$2:$A$100, 0), 1)</f>
        <v>43296</v>
      </c>
      <c r="D2059" s="5" t="str">
        <f aca="false">Def_Status_Montagem!$A$4</f>
        <v>Comprado / Esperando entrega</v>
      </c>
      <c r="E2059" s="4" t="str">
        <f aca="false">Def_Status_Montagem!$B$4</f>
        <v>Contratada (inclui etiqueta)</v>
      </c>
      <c r="F2059" s="7"/>
      <c r="G2059" s="8"/>
      <c r="H2059" s="7" t="str">
        <f aca="false" t="array" ref="H2059:H2059">INDEX(Def_Instancias_Equipamentos!$E$2:$E$4986, MATCH(K2059, Def_Instancias_Equipamentos!$D$2:$D$4986, 0), 1)</f>
        <v>IA-11RaBPM</v>
      </c>
      <c r="I2059" s="8" t="str">
        <f aca="false" t="array" ref="I2059:I2059">INDEX(Def_Instancias_Equipamentos!$E$2:$E$4986, MATCH(L2059, Def_Instancias_Equipamentos!$D$2:$D$4986, 0), 1)</f>
        <v>IA-11RaBPM</v>
      </c>
      <c r="J2059" s="8" t="str">
        <f aca="false">IF(H2059=I2059, "INTERNO", "EXTERNO")</f>
        <v>INTERNO</v>
      </c>
      <c r="K2059" s="9" t="str">
        <f aca="false">Def_Instancias_Equipamentos!$D$713</f>
        <v>SI-11C2:DI-BPMRFFE</v>
      </c>
      <c r="L2059" s="4" t="str">
        <f aca="false">Def_Instancias_Equipamentos!$D$1315</f>
        <v>SI-11C2:DI-FMCFastADC</v>
      </c>
      <c r="M2059" s="10" t="s">
        <v>168</v>
      </c>
      <c r="N2059" s="11" t="s">
        <v>143</v>
      </c>
      <c r="O2059" s="9" t="str">
        <f aca="false">Def_Sistemas_Conectores_Cabos!$B$7</f>
        <v>SMA 50-ohm</v>
      </c>
      <c r="P2059" s="4" t="str">
        <f aca="false">Def_Sistemas_Conectores_Cabos!$B$7</f>
        <v>SMA 50-ohm</v>
      </c>
      <c r="Q2059" s="8" t="str">
        <f aca="false">K2059&amp;"/"&amp;M2059&amp;CHAR(10)&amp;L2059&amp;"/"&amp;N2059</f>
        <v>SI-11C2:DI-BPMRFFE/TO_OUT
SI-11C2:DI-FMCFastADC/IN1</v>
      </c>
      <c r="R2059" s="18" t="n">
        <v>2</v>
      </c>
      <c r="S2059" s="18" t="n">
        <v>2</v>
      </c>
      <c r="T2059" s="15" t="str">
        <f aca="false">Def_Sistemas_Conectores_Cabos!$C$9</f>
        <v>RG316</v>
      </c>
      <c r="U2059" s="11" t="s">
        <v>169</v>
      </c>
      <c r="V2059" s="13"/>
    </row>
    <row r="2060" customFormat="false" ht="15.75" hidden="true" customHeight="true" outlineLevel="0" collapsed="false">
      <c r="A2060" s="4" t="str">
        <f aca="false">Def_Sistemas_Conectores_Cabos!$A$22</f>
        <v>BPM de elétrons</v>
      </c>
      <c r="B2060" s="5" t="str">
        <f aca="false">Datas_Entregas!$A$3</f>
        <v>BTS/Anel</v>
      </c>
      <c r="C2060" s="6" t="n">
        <f aca="false" t="array" ref="C2060:C2060">INDEX(Datas_Entregas!$B$2:$B$100, MATCH(B2060, Datas_Entregas!$A$2:$A$100, 0), 1)</f>
        <v>43296</v>
      </c>
      <c r="D2060" s="5" t="str">
        <f aca="false">Def_Status_Montagem!$A$4</f>
        <v>Comprado / Esperando entrega</v>
      </c>
      <c r="E2060" s="4" t="str">
        <f aca="false">Def_Status_Montagem!$B$4</f>
        <v>Contratada (inclui etiqueta)</v>
      </c>
      <c r="F2060" s="7"/>
      <c r="G2060" s="8"/>
      <c r="H2060" s="7" t="str">
        <f aca="false" t="array" ref="H2060:H2060">INDEX(Def_Instancias_Equipamentos!$E$2:$E$4986, MATCH(K2060, Def_Instancias_Equipamentos!$D$2:$D$4986, 0), 1)</f>
        <v>IA-11RaBPM</v>
      </c>
      <c r="I2060" s="8" t="str">
        <f aca="false" t="array" ref="I2060:I2060">INDEX(Def_Instancias_Equipamentos!$E$2:$E$4986, MATCH(L2060, Def_Instancias_Equipamentos!$D$2:$D$4986, 0), 1)</f>
        <v>IA-11RaBPM</v>
      </c>
      <c r="J2060" s="8" t="str">
        <f aca="false">IF(H2060=I2060, "INTERNO", "EXTERNO")</f>
        <v>INTERNO</v>
      </c>
      <c r="K2060" s="9" t="str">
        <f aca="false">Def_Instancias_Equipamentos!$D$713</f>
        <v>SI-11C2:DI-BPMRFFE</v>
      </c>
      <c r="L2060" s="4" t="str">
        <f aca="false">Def_Instancias_Equipamentos!$D$1315</f>
        <v>SI-11C2:DI-FMCFastADC</v>
      </c>
      <c r="M2060" s="10" t="s">
        <v>170</v>
      </c>
      <c r="N2060" s="11" t="s">
        <v>145</v>
      </c>
      <c r="O2060" s="9" t="str">
        <f aca="false">Def_Sistemas_Conectores_Cabos!$B$7</f>
        <v>SMA 50-ohm</v>
      </c>
      <c r="P2060" s="4" t="str">
        <f aca="false">Def_Sistemas_Conectores_Cabos!$B$7</f>
        <v>SMA 50-ohm</v>
      </c>
      <c r="Q2060" s="8" t="str">
        <f aca="false">K2060&amp;"/"&amp;M2060&amp;CHAR(10)&amp;L2060&amp;"/"&amp;N2060</f>
        <v>SI-11C2:DI-BPMRFFE/BI_OUT
SI-11C2:DI-FMCFastADC/IN2</v>
      </c>
      <c r="R2060" s="18" t="n">
        <v>2</v>
      </c>
      <c r="S2060" s="18" t="n">
        <v>2</v>
      </c>
      <c r="T2060" s="15" t="str">
        <f aca="false">Def_Sistemas_Conectores_Cabos!$C$9</f>
        <v>RG316</v>
      </c>
      <c r="U2060" s="11" t="s">
        <v>169</v>
      </c>
      <c r="V2060" s="13"/>
    </row>
    <row r="2061" customFormat="false" ht="15.75" hidden="true" customHeight="true" outlineLevel="0" collapsed="false">
      <c r="A2061" s="4" t="str">
        <f aca="false">Def_Sistemas_Conectores_Cabos!$A$22</f>
        <v>BPM de elétrons</v>
      </c>
      <c r="B2061" s="5" t="str">
        <f aca="false">Datas_Entregas!$A$3</f>
        <v>BTS/Anel</v>
      </c>
      <c r="C2061" s="6" t="n">
        <f aca="false" t="array" ref="C2061:C2061">INDEX(Datas_Entregas!$B$2:$B$100, MATCH(B2061, Datas_Entregas!$A$2:$A$100, 0), 1)</f>
        <v>43296</v>
      </c>
      <c r="D2061" s="5" t="str">
        <f aca="false">Def_Status_Montagem!$A$4</f>
        <v>Comprado / Esperando entrega</v>
      </c>
      <c r="E2061" s="4" t="str">
        <f aca="false">Def_Status_Montagem!$B$4</f>
        <v>Contratada (inclui etiqueta)</v>
      </c>
      <c r="F2061" s="7"/>
      <c r="G2061" s="8"/>
      <c r="H2061" s="7" t="str">
        <f aca="false" t="array" ref="H2061:H2061">INDEX(Def_Instancias_Equipamentos!$E$2:$E$4986, MATCH(K2061, Def_Instancias_Equipamentos!$D$2:$D$4986, 0), 1)</f>
        <v>IA-11RaBPM</v>
      </c>
      <c r="I2061" s="8" t="str">
        <f aca="false" t="array" ref="I2061:I2061">INDEX(Def_Instancias_Equipamentos!$E$2:$E$4986, MATCH(L2061, Def_Instancias_Equipamentos!$D$2:$D$4986, 0), 1)</f>
        <v>IA-11RaBPM</v>
      </c>
      <c r="J2061" s="8" t="str">
        <f aca="false">IF(H2061=I2061, "INTERNO", "EXTERNO")</f>
        <v>INTERNO</v>
      </c>
      <c r="K2061" s="9" t="str">
        <f aca="false">Def_Instancias_Equipamentos!$D$713</f>
        <v>SI-11C2:DI-BPMRFFE</v>
      </c>
      <c r="L2061" s="4" t="str">
        <f aca="false">Def_Instancias_Equipamentos!$D$1315</f>
        <v>SI-11C2:DI-FMCFastADC</v>
      </c>
      <c r="M2061" s="10" t="s">
        <v>171</v>
      </c>
      <c r="N2061" s="11" t="s">
        <v>172</v>
      </c>
      <c r="O2061" s="9" t="str">
        <f aca="false">Def_Sistemas_Conectores_Cabos!$B$7</f>
        <v>SMA 50-ohm</v>
      </c>
      <c r="P2061" s="4" t="str">
        <f aca="false">Def_Sistemas_Conectores_Cabos!$B$7</f>
        <v>SMA 50-ohm</v>
      </c>
      <c r="Q2061" s="8" t="str">
        <f aca="false">K2061&amp;"/"&amp;M2061&amp;CHAR(10)&amp;L2061&amp;"/"&amp;N2061</f>
        <v>SI-11C2:DI-BPMRFFE/TI_OUT
SI-11C2:DI-FMCFastADC/IN3</v>
      </c>
      <c r="R2061" s="18" t="n">
        <v>2</v>
      </c>
      <c r="S2061" s="18" t="n">
        <v>2</v>
      </c>
      <c r="T2061" s="15" t="str">
        <f aca="false">Def_Sistemas_Conectores_Cabos!$C$9</f>
        <v>RG316</v>
      </c>
      <c r="U2061" s="11" t="s">
        <v>169</v>
      </c>
      <c r="V2061" s="13"/>
    </row>
    <row r="2062" customFormat="false" ht="15.75" hidden="true" customHeight="true" outlineLevel="0" collapsed="false">
      <c r="A2062" s="4" t="str">
        <f aca="false">Def_Sistemas_Conectores_Cabos!$A$22</f>
        <v>BPM de elétrons</v>
      </c>
      <c r="B2062" s="5" t="str">
        <f aca="false">Datas_Entregas!$A$3</f>
        <v>BTS/Anel</v>
      </c>
      <c r="C2062" s="6" t="n">
        <f aca="false" t="array" ref="C2062:C2062">INDEX(Datas_Entregas!$B$2:$B$100, MATCH(B2062, Datas_Entregas!$A$2:$A$100, 0), 1)</f>
        <v>43296</v>
      </c>
      <c r="D2062" s="5" t="str">
        <f aca="false">Def_Status_Montagem!$A$4</f>
        <v>Comprado / Esperando entrega</v>
      </c>
      <c r="E2062" s="4" t="str">
        <f aca="false">Def_Status_Montagem!$B$4</f>
        <v>Contratada (inclui etiqueta)</v>
      </c>
      <c r="F2062" s="7"/>
      <c r="G2062" s="8"/>
      <c r="H2062" s="7" t="str">
        <f aca="false" t="array" ref="H2062:H2062">INDEX(Def_Instancias_Equipamentos!$E$2:$E$4986, MATCH(K2062, Def_Instancias_Equipamentos!$D$2:$D$4986, 0), 1)</f>
        <v>IA-11RaBPM</v>
      </c>
      <c r="I2062" s="8" t="str">
        <f aca="false" t="array" ref="I2062:I2062">INDEX(Def_Instancias_Equipamentos!$E$2:$E$4986, MATCH(L2062, Def_Instancias_Equipamentos!$D$2:$D$4986, 0), 1)</f>
        <v>IA-11RaBPM</v>
      </c>
      <c r="J2062" s="8" t="str">
        <f aca="false">IF(H2062=I2062, "INTERNO", "EXTERNO")</f>
        <v>INTERNO</v>
      </c>
      <c r="K2062" s="9" t="str">
        <f aca="false">Def_Instancias_Equipamentos!$D$713</f>
        <v>SI-11C2:DI-BPMRFFE</v>
      </c>
      <c r="L2062" s="4" t="str">
        <f aca="false">Def_Instancias_Equipamentos!$D$1315</f>
        <v>SI-11C2:DI-FMCFastADC</v>
      </c>
      <c r="M2062" s="10" t="s">
        <v>173</v>
      </c>
      <c r="N2062" s="11" t="s">
        <v>174</v>
      </c>
      <c r="O2062" s="9" t="str">
        <f aca="false">Def_Sistemas_Conectores_Cabos!$B$7</f>
        <v>SMA 50-ohm</v>
      </c>
      <c r="P2062" s="4" t="str">
        <f aca="false">Def_Sistemas_Conectores_Cabos!$B$7</f>
        <v>SMA 50-ohm</v>
      </c>
      <c r="Q2062" s="8" t="str">
        <f aca="false">K2062&amp;"/"&amp;M2062&amp;CHAR(10)&amp;L2062&amp;"/"&amp;N2062</f>
        <v>SI-11C2:DI-BPMRFFE/BO_OUT
SI-11C2:DI-FMCFastADC/IN4</v>
      </c>
      <c r="R2062" s="18" t="n">
        <v>2</v>
      </c>
      <c r="S2062" s="18" t="n">
        <v>2</v>
      </c>
      <c r="T2062" s="15" t="str">
        <f aca="false">Def_Sistemas_Conectores_Cabos!$C$9</f>
        <v>RG316</v>
      </c>
      <c r="U2062" s="11" t="s">
        <v>169</v>
      </c>
      <c r="V2062" s="13"/>
    </row>
    <row r="2063" customFormat="false" ht="15.75" hidden="true" customHeight="true" outlineLevel="0" collapsed="false">
      <c r="A2063" s="4" t="str">
        <f aca="false">Def_Sistemas_Conectores_Cabos!$A$22</f>
        <v>BPM de elétrons</v>
      </c>
      <c r="B2063" s="5" t="str">
        <f aca="false">Datas_Entregas!$A$3</f>
        <v>BTS/Anel</v>
      </c>
      <c r="C2063" s="6" t="n">
        <f aca="false" t="array" ref="C2063:C2063">INDEX(Datas_Entregas!$B$2:$B$100, MATCH(B2063, Datas_Entregas!$A$2:$A$100, 0), 1)</f>
        <v>43296</v>
      </c>
      <c r="D2063" s="5" t="str">
        <f aca="false">Def_Status_Montagem!$A$4</f>
        <v>Comprado / Esperando entrega</v>
      </c>
      <c r="E2063" s="4" t="str">
        <f aca="false">Def_Status_Montagem!$B$4</f>
        <v>Contratada (inclui etiqueta)</v>
      </c>
      <c r="F2063" s="7"/>
      <c r="G2063" s="8"/>
      <c r="H2063" s="7" t="str">
        <f aca="false" t="array" ref="H2063:H2063">INDEX(Def_Instancias_Equipamentos!$E$2:$E$4986, MATCH(K2063, Def_Instancias_Equipamentos!$D$2:$D$4986, 0), 1)</f>
        <v>IA-11RaBPM</v>
      </c>
      <c r="I2063" s="8" t="str">
        <f aca="false" t="array" ref="I2063:I2063">INDEX(Def_Instancias_Equipamentos!$E$2:$E$4986, MATCH(L2063, Def_Instancias_Equipamentos!$D$2:$D$4986, 0), 1)</f>
        <v>IA-11RaBPM</v>
      </c>
      <c r="J2063" s="8" t="str">
        <f aca="false">IF(H2063=I2063, "INTERNO", "EXTERNO")</f>
        <v>INTERNO</v>
      </c>
      <c r="K2063" s="9" t="str">
        <f aca="false">Def_Instancias_Equipamentos!$D$713</f>
        <v>SI-11C2:DI-BPMRFFE</v>
      </c>
      <c r="L2063" s="4" t="str">
        <f aca="false">Def_Instancias_Equipamentos!$D$1315</f>
        <v>SI-11C2:DI-FMCFastADC</v>
      </c>
      <c r="M2063" s="10" t="s">
        <v>175</v>
      </c>
      <c r="N2063" s="11" t="s">
        <v>176</v>
      </c>
      <c r="O2063" s="9" t="str">
        <f aca="false">Def_Sistemas_Conectores_Cabos!$B$7</f>
        <v>SMA 50-ohm</v>
      </c>
      <c r="P2063" s="4" t="str">
        <f aca="false">Def_Sistemas_Conectores_Cabos!$B$26</f>
        <v>MMCX 50-ohm</v>
      </c>
      <c r="Q2063" s="8" t="str">
        <f aca="false">K2063&amp;"/"&amp;M2063&amp;CHAR(10)&amp;L2063&amp;"/"&amp;N2063</f>
        <v>SI-11C2:DI-BPMRFFE/SW_IN
SI-11C2:DI-FMCFastADC/TRIG</v>
      </c>
      <c r="R2063" s="18" t="n">
        <v>2</v>
      </c>
      <c r="S2063" s="18" t="n">
        <v>2</v>
      </c>
      <c r="T2063" s="15" t="str">
        <f aca="false">Def_Sistemas_Conectores_Cabos!$C$9</f>
        <v>RG316</v>
      </c>
      <c r="U2063" s="11" t="s">
        <v>169</v>
      </c>
      <c r="V2063" s="13"/>
    </row>
    <row r="2064" customFormat="false" ht="15.75" hidden="true" customHeight="true" outlineLevel="0" collapsed="false">
      <c r="A2064" s="4" t="str">
        <f aca="false">Def_Sistemas_Conectores_Cabos!$A$22</f>
        <v>BPM de elétrons</v>
      </c>
      <c r="B2064" s="5" t="str">
        <f aca="false">Datas_Entregas!$A$3</f>
        <v>BTS/Anel</v>
      </c>
      <c r="C2064" s="6" t="n">
        <f aca="false" t="array" ref="C2064:C2064">INDEX(Datas_Entregas!$B$2:$B$100, MATCH(B2064, Datas_Entregas!$A$2:$A$100, 0), 1)</f>
        <v>43296</v>
      </c>
      <c r="D2064" s="5" t="str">
        <f aca="false">Def_Status_Montagem!$A$4</f>
        <v>Comprado / Esperando entrega</v>
      </c>
      <c r="E2064" s="4" t="str">
        <f aca="false">Def_Status_Montagem!$B$4</f>
        <v>Contratada (inclui etiqueta)</v>
      </c>
      <c r="F2064" s="7"/>
      <c r="G2064" s="8"/>
      <c r="H2064" s="7" t="str">
        <f aca="false" t="array" ref="H2064:H2064">INDEX(Def_Instancias_Equipamentos!$E$2:$E$4986, MATCH(K2064, Def_Instancias_Equipamentos!$D$2:$D$4986, 0), 1)</f>
        <v>IA-11RaBPM</v>
      </c>
      <c r="I2064" s="8" t="str">
        <f aca="false" t="array" ref="I2064:I2064">INDEX(Def_Instancias_Equipamentos!$E$2:$E$4986, MATCH(L2064, Def_Instancias_Equipamentos!$D$2:$D$4986, 0), 1)</f>
        <v>IA-11RaBPM</v>
      </c>
      <c r="J2064" s="8" t="str">
        <f aca="false">IF(H2064=I2064, "INTERNO", "EXTERNO")</f>
        <v>INTERNO</v>
      </c>
      <c r="K2064" s="9" t="str">
        <f aca="false">Def_Instancias_Equipamentos!$D$714</f>
        <v>SI-11C3:DI-BPMRFFE-1</v>
      </c>
      <c r="L2064" s="4" t="str">
        <f aca="false">Def_Instancias_Equipamentos!$D$1316</f>
        <v>SI-11C3:DI-FMCFastADC-1</v>
      </c>
      <c r="M2064" s="10" t="s">
        <v>168</v>
      </c>
      <c r="N2064" s="11" t="s">
        <v>143</v>
      </c>
      <c r="O2064" s="9" t="str">
        <f aca="false">Def_Sistemas_Conectores_Cabos!$B$7</f>
        <v>SMA 50-ohm</v>
      </c>
      <c r="P2064" s="4" t="str">
        <f aca="false">Def_Sistemas_Conectores_Cabos!$B$7</f>
        <v>SMA 50-ohm</v>
      </c>
      <c r="Q2064" s="8" t="str">
        <f aca="false">K2064&amp;"/"&amp;M2064&amp;CHAR(10)&amp;L2064&amp;"/"&amp;N2064</f>
        <v>SI-11C3:DI-BPMRFFE-1/TO_OUT
SI-11C3:DI-FMCFastADC-1/IN1</v>
      </c>
      <c r="R2064" s="18" t="n">
        <v>2</v>
      </c>
      <c r="S2064" s="18" t="n">
        <v>2</v>
      </c>
      <c r="T2064" s="15" t="str">
        <f aca="false">Def_Sistemas_Conectores_Cabos!$C$9</f>
        <v>RG316</v>
      </c>
      <c r="U2064" s="11" t="s">
        <v>169</v>
      </c>
      <c r="V2064" s="13"/>
    </row>
    <row r="2065" customFormat="false" ht="15.75" hidden="true" customHeight="true" outlineLevel="0" collapsed="false">
      <c r="A2065" s="4" t="str">
        <f aca="false">Def_Sistemas_Conectores_Cabos!$A$22</f>
        <v>BPM de elétrons</v>
      </c>
      <c r="B2065" s="5" t="str">
        <f aca="false">Datas_Entregas!$A$3</f>
        <v>BTS/Anel</v>
      </c>
      <c r="C2065" s="6" t="n">
        <f aca="false" t="array" ref="C2065:C2065">INDEX(Datas_Entregas!$B$2:$B$100, MATCH(B2065, Datas_Entregas!$A$2:$A$100, 0), 1)</f>
        <v>43296</v>
      </c>
      <c r="D2065" s="5" t="str">
        <f aca="false">Def_Status_Montagem!$A$4</f>
        <v>Comprado / Esperando entrega</v>
      </c>
      <c r="E2065" s="4" t="str">
        <f aca="false">Def_Status_Montagem!$B$4</f>
        <v>Contratada (inclui etiqueta)</v>
      </c>
      <c r="F2065" s="7"/>
      <c r="G2065" s="8"/>
      <c r="H2065" s="7" t="str">
        <f aca="false" t="array" ref="H2065:H2065">INDEX(Def_Instancias_Equipamentos!$E$2:$E$4986, MATCH(K2065, Def_Instancias_Equipamentos!$D$2:$D$4986, 0), 1)</f>
        <v>IA-11RaBPM</v>
      </c>
      <c r="I2065" s="8" t="str">
        <f aca="false" t="array" ref="I2065:I2065">INDEX(Def_Instancias_Equipamentos!$E$2:$E$4986, MATCH(L2065, Def_Instancias_Equipamentos!$D$2:$D$4986, 0), 1)</f>
        <v>IA-11RaBPM</v>
      </c>
      <c r="J2065" s="8" t="str">
        <f aca="false">IF(H2065=I2065, "INTERNO", "EXTERNO")</f>
        <v>INTERNO</v>
      </c>
      <c r="K2065" s="9" t="str">
        <f aca="false">Def_Instancias_Equipamentos!$D$714</f>
        <v>SI-11C3:DI-BPMRFFE-1</v>
      </c>
      <c r="L2065" s="4" t="str">
        <f aca="false">Def_Instancias_Equipamentos!$D$1316</f>
        <v>SI-11C3:DI-FMCFastADC-1</v>
      </c>
      <c r="M2065" s="10" t="s">
        <v>170</v>
      </c>
      <c r="N2065" s="11" t="s">
        <v>145</v>
      </c>
      <c r="O2065" s="9" t="str">
        <f aca="false">Def_Sistemas_Conectores_Cabos!$B$7</f>
        <v>SMA 50-ohm</v>
      </c>
      <c r="P2065" s="4" t="str">
        <f aca="false">Def_Sistemas_Conectores_Cabos!$B$7</f>
        <v>SMA 50-ohm</v>
      </c>
      <c r="Q2065" s="8" t="str">
        <f aca="false">K2065&amp;"/"&amp;M2065&amp;CHAR(10)&amp;L2065&amp;"/"&amp;N2065</f>
        <v>SI-11C3:DI-BPMRFFE-1/BI_OUT
SI-11C3:DI-FMCFastADC-1/IN2</v>
      </c>
      <c r="R2065" s="18" t="n">
        <v>2</v>
      </c>
      <c r="S2065" s="18" t="n">
        <v>2</v>
      </c>
      <c r="T2065" s="15" t="str">
        <f aca="false">Def_Sistemas_Conectores_Cabos!$C$9</f>
        <v>RG316</v>
      </c>
      <c r="U2065" s="11" t="s">
        <v>169</v>
      </c>
      <c r="V2065" s="13"/>
    </row>
    <row r="2066" customFormat="false" ht="15.75" hidden="true" customHeight="true" outlineLevel="0" collapsed="false">
      <c r="A2066" s="4" t="str">
        <f aca="false">Def_Sistemas_Conectores_Cabos!$A$22</f>
        <v>BPM de elétrons</v>
      </c>
      <c r="B2066" s="5" t="str">
        <f aca="false">Datas_Entregas!$A$3</f>
        <v>BTS/Anel</v>
      </c>
      <c r="C2066" s="6" t="n">
        <f aca="false" t="array" ref="C2066:C2066">INDEX(Datas_Entregas!$B$2:$B$100, MATCH(B2066, Datas_Entregas!$A$2:$A$100, 0), 1)</f>
        <v>43296</v>
      </c>
      <c r="D2066" s="5" t="str">
        <f aca="false">Def_Status_Montagem!$A$4</f>
        <v>Comprado / Esperando entrega</v>
      </c>
      <c r="E2066" s="4" t="str">
        <f aca="false">Def_Status_Montagem!$B$4</f>
        <v>Contratada (inclui etiqueta)</v>
      </c>
      <c r="F2066" s="7"/>
      <c r="G2066" s="8"/>
      <c r="H2066" s="7" t="str">
        <f aca="false" t="array" ref="H2066:H2066">INDEX(Def_Instancias_Equipamentos!$E$2:$E$4986, MATCH(K2066, Def_Instancias_Equipamentos!$D$2:$D$4986, 0), 1)</f>
        <v>IA-11RaBPM</v>
      </c>
      <c r="I2066" s="8" t="str">
        <f aca="false" t="array" ref="I2066:I2066">INDEX(Def_Instancias_Equipamentos!$E$2:$E$4986, MATCH(L2066, Def_Instancias_Equipamentos!$D$2:$D$4986, 0), 1)</f>
        <v>IA-11RaBPM</v>
      </c>
      <c r="J2066" s="8" t="str">
        <f aca="false">IF(H2066=I2066, "INTERNO", "EXTERNO")</f>
        <v>INTERNO</v>
      </c>
      <c r="K2066" s="9" t="str">
        <f aca="false">Def_Instancias_Equipamentos!$D$714</f>
        <v>SI-11C3:DI-BPMRFFE-1</v>
      </c>
      <c r="L2066" s="4" t="str">
        <f aca="false">Def_Instancias_Equipamentos!$D$1316</f>
        <v>SI-11C3:DI-FMCFastADC-1</v>
      </c>
      <c r="M2066" s="10" t="s">
        <v>171</v>
      </c>
      <c r="N2066" s="11" t="s">
        <v>172</v>
      </c>
      <c r="O2066" s="9" t="str">
        <f aca="false">Def_Sistemas_Conectores_Cabos!$B$7</f>
        <v>SMA 50-ohm</v>
      </c>
      <c r="P2066" s="4" t="str">
        <f aca="false">Def_Sistemas_Conectores_Cabos!$B$7</f>
        <v>SMA 50-ohm</v>
      </c>
      <c r="Q2066" s="8" t="str">
        <f aca="false">K2066&amp;"/"&amp;M2066&amp;CHAR(10)&amp;L2066&amp;"/"&amp;N2066</f>
        <v>SI-11C3:DI-BPMRFFE-1/TI_OUT
SI-11C3:DI-FMCFastADC-1/IN3</v>
      </c>
      <c r="R2066" s="18" t="n">
        <v>2</v>
      </c>
      <c r="S2066" s="18" t="n">
        <v>2</v>
      </c>
      <c r="T2066" s="15" t="str">
        <f aca="false">Def_Sistemas_Conectores_Cabos!$C$9</f>
        <v>RG316</v>
      </c>
      <c r="U2066" s="11" t="s">
        <v>169</v>
      </c>
      <c r="V2066" s="13"/>
    </row>
    <row r="2067" customFormat="false" ht="15.75" hidden="true" customHeight="true" outlineLevel="0" collapsed="false">
      <c r="A2067" s="4" t="str">
        <f aca="false">Def_Sistemas_Conectores_Cabos!$A$22</f>
        <v>BPM de elétrons</v>
      </c>
      <c r="B2067" s="5" t="str">
        <f aca="false">Datas_Entregas!$A$3</f>
        <v>BTS/Anel</v>
      </c>
      <c r="C2067" s="6" t="n">
        <f aca="false" t="array" ref="C2067:C2067">INDEX(Datas_Entregas!$B$2:$B$100, MATCH(B2067, Datas_Entregas!$A$2:$A$100, 0), 1)</f>
        <v>43296</v>
      </c>
      <c r="D2067" s="5" t="str">
        <f aca="false">Def_Status_Montagem!$A$4</f>
        <v>Comprado / Esperando entrega</v>
      </c>
      <c r="E2067" s="4" t="str">
        <f aca="false">Def_Status_Montagem!$B$4</f>
        <v>Contratada (inclui etiqueta)</v>
      </c>
      <c r="F2067" s="7"/>
      <c r="G2067" s="8"/>
      <c r="H2067" s="7" t="str">
        <f aca="false" t="array" ref="H2067:H2067">INDEX(Def_Instancias_Equipamentos!$E$2:$E$4986, MATCH(K2067, Def_Instancias_Equipamentos!$D$2:$D$4986, 0), 1)</f>
        <v>IA-11RaBPM</v>
      </c>
      <c r="I2067" s="8" t="str">
        <f aca="false" t="array" ref="I2067:I2067">INDEX(Def_Instancias_Equipamentos!$E$2:$E$4986, MATCH(L2067, Def_Instancias_Equipamentos!$D$2:$D$4986, 0), 1)</f>
        <v>IA-11RaBPM</v>
      </c>
      <c r="J2067" s="8" t="str">
        <f aca="false">IF(H2067=I2067, "INTERNO", "EXTERNO")</f>
        <v>INTERNO</v>
      </c>
      <c r="K2067" s="9" t="str">
        <f aca="false">Def_Instancias_Equipamentos!$D$714</f>
        <v>SI-11C3:DI-BPMRFFE-1</v>
      </c>
      <c r="L2067" s="4" t="str">
        <f aca="false">Def_Instancias_Equipamentos!$D$1316</f>
        <v>SI-11C3:DI-FMCFastADC-1</v>
      </c>
      <c r="M2067" s="10" t="s">
        <v>173</v>
      </c>
      <c r="N2067" s="11" t="s">
        <v>174</v>
      </c>
      <c r="O2067" s="9" t="str">
        <f aca="false">Def_Sistemas_Conectores_Cabos!$B$7</f>
        <v>SMA 50-ohm</v>
      </c>
      <c r="P2067" s="4" t="str">
        <f aca="false">Def_Sistemas_Conectores_Cabos!$B$7</f>
        <v>SMA 50-ohm</v>
      </c>
      <c r="Q2067" s="8" t="str">
        <f aca="false">K2067&amp;"/"&amp;M2067&amp;CHAR(10)&amp;L2067&amp;"/"&amp;N2067</f>
        <v>SI-11C3:DI-BPMRFFE-1/BO_OUT
SI-11C3:DI-FMCFastADC-1/IN4</v>
      </c>
      <c r="R2067" s="18" t="n">
        <v>2</v>
      </c>
      <c r="S2067" s="18" t="n">
        <v>2</v>
      </c>
      <c r="T2067" s="15" t="str">
        <f aca="false">Def_Sistemas_Conectores_Cabos!$C$9</f>
        <v>RG316</v>
      </c>
      <c r="U2067" s="11" t="s">
        <v>169</v>
      </c>
      <c r="V2067" s="13"/>
    </row>
    <row r="2068" customFormat="false" ht="15.75" hidden="true" customHeight="true" outlineLevel="0" collapsed="false">
      <c r="A2068" s="4" t="str">
        <f aca="false">Def_Sistemas_Conectores_Cabos!$A$22</f>
        <v>BPM de elétrons</v>
      </c>
      <c r="B2068" s="5" t="str">
        <f aca="false">Datas_Entregas!$A$3</f>
        <v>BTS/Anel</v>
      </c>
      <c r="C2068" s="6" t="n">
        <f aca="false" t="array" ref="C2068:C2068">INDEX(Datas_Entregas!$B$2:$B$100, MATCH(B2068, Datas_Entregas!$A$2:$A$100, 0), 1)</f>
        <v>43296</v>
      </c>
      <c r="D2068" s="5" t="str">
        <f aca="false">Def_Status_Montagem!$A$4</f>
        <v>Comprado / Esperando entrega</v>
      </c>
      <c r="E2068" s="4" t="str">
        <f aca="false">Def_Status_Montagem!$B$4</f>
        <v>Contratada (inclui etiqueta)</v>
      </c>
      <c r="F2068" s="7"/>
      <c r="G2068" s="8"/>
      <c r="H2068" s="7" t="str">
        <f aca="false" t="array" ref="H2068:H2068">INDEX(Def_Instancias_Equipamentos!$E$2:$E$4986, MATCH(K2068, Def_Instancias_Equipamentos!$D$2:$D$4986, 0), 1)</f>
        <v>IA-11RaBPM</v>
      </c>
      <c r="I2068" s="8" t="str">
        <f aca="false" t="array" ref="I2068:I2068">INDEX(Def_Instancias_Equipamentos!$E$2:$E$4986, MATCH(L2068, Def_Instancias_Equipamentos!$D$2:$D$4986, 0), 1)</f>
        <v>IA-11RaBPM</v>
      </c>
      <c r="J2068" s="8" t="str">
        <f aca="false">IF(H2068=I2068, "INTERNO", "EXTERNO")</f>
        <v>INTERNO</v>
      </c>
      <c r="K2068" s="9" t="str">
        <f aca="false">Def_Instancias_Equipamentos!$D$714</f>
        <v>SI-11C3:DI-BPMRFFE-1</v>
      </c>
      <c r="L2068" s="4" t="str">
        <f aca="false">Def_Instancias_Equipamentos!$D$1316</f>
        <v>SI-11C3:DI-FMCFastADC-1</v>
      </c>
      <c r="M2068" s="10" t="s">
        <v>175</v>
      </c>
      <c r="N2068" s="11" t="s">
        <v>176</v>
      </c>
      <c r="O2068" s="9" t="str">
        <f aca="false">Def_Sistemas_Conectores_Cabos!$B$7</f>
        <v>SMA 50-ohm</v>
      </c>
      <c r="P2068" s="4" t="str">
        <f aca="false">Def_Sistemas_Conectores_Cabos!$B$26</f>
        <v>MMCX 50-ohm</v>
      </c>
      <c r="Q2068" s="8" t="str">
        <f aca="false">K2068&amp;"/"&amp;M2068&amp;CHAR(10)&amp;L2068&amp;"/"&amp;N2068</f>
        <v>SI-11C3:DI-BPMRFFE-1/SW_IN
SI-11C3:DI-FMCFastADC-1/TRIG</v>
      </c>
      <c r="R2068" s="18" t="n">
        <v>2</v>
      </c>
      <c r="S2068" s="18" t="n">
        <v>2</v>
      </c>
      <c r="T2068" s="15" t="str">
        <f aca="false">Def_Sistemas_Conectores_Cabos!$C$9</f>
        <v>RG316</v>
      </c>
      <c r="U2068" s="11" t="s">
        <v>169</v>
      </c>
      <c r="V2068" s="13"/>
    </row>
    <row r="2069" customFormat="false" ht="15.75" hidden="true" customHeight="true" outlineLevel="0" collapsed="false">
      <c r="A2069" s="4" t="str">
        <f aca="false">Def_Sistemas_Conectores_Cabos!$A$22</f>
        <v>BPM de elétrons</v>
      </c>
      <c r="B2069" s="5" t="str">
        <f aca="false">Datas_Entregas!$A$3</f>
        <v>BTS/Anel</v>
      </c>
      <c r="C2069" s="6" t="n">
        <f aca="false" t="array" ref="C2069:C2069">INDEX(Datas_Entregas!$B$2:$B$100, MATCH(B2069, Datas_Entregas!$A$2:$A$100, 0), 1)</f>
        <v>43296</v>
      </c>
      <c r="D2069" s="5" t="str">
        <f aca="false">Def_Status_Montagem!$A$4</f>
        <v>Comprado / Esperando entrega</v>
      </c>
      <c r="E2069" s="4" t="str">
        <f aca="false">Def_Status_Montagem!$B$4</f>
        <v>Contratada (inclui etiqueta)</v>
      </c>
      <c r="F2069" s="7"/>
      <c r="G2069" s="8"/>
      <c r="H2069" s="7" t="str">
        <f aca="false" t="array" ref="H2069:H2069">INDEX(Def_Instancias_Equipamentos!$E$2:$E$4986, MATCH(K2069, Def_Instancias_Equipamentos!$D$2:$D$4986, 0), 1)</f>
        <v>IA-11RaBPM</v>
      </c>
      <c r="I2069" s="8" t="str">
        <f aca="false" t="array" ref="I2069:I2069">INDEX(Def_Instancias_Equipamentos!$E$2:$E$4986, MATCH(L2069, Def_Instancias_Equipamentos!$D$2:$D$4986, 0), 1)</f>
        <v>IA-11RaBPM</v>
      </c>
      <c r="J2069" s="8" t="str">
        <f aca="false">IF(H2069=I2069, "INTERNO", "EXTERNO")</f>
        <v>INTERNO</v>
      </c>
      <c r="K2069" s="9" t="str">
        <f aca="false">Def_Instancias_Equipamentos!$D$715</f>
        <v>SI-11C3:DI-BPMRFFE-2</v>
      </c>
      <c r="L2069" s="4" t="str">
        <f aca="false">Def_Instancias_Equipamentos!$D$1317</f>
        <v>SI-11C3:DI-FMCFastADC-2</v>
      </c>
      <c r="M2069" s="10" t="s">
        <v>168</v>
      </c>
      <c r="N2069" s="11" t="s">
        <v>143</v>
      </c>
      <c r="O2069" s="9" t="str">
        <f aca="false">Def_Sistemas_Conectores_Cabos!$B$7</f>
        <v>SMA 50-ohm</v>
      </c>
      <c r="P2069" s="4" t="str">
        <f aca="false">Def_Sistemas_Conectores_Cabos!$B$7</f>
        <v>SMA 50-ohm</v>
      </c>
      <c r="Q2069" s="8" t="str">
        <f aca="false">K2069&amp;"/"&amp;M2069&amp;CHAR(10)&amp;L2069&amp;"/"&amp;N2069</f>
        <v>SI-11C3:DI-BPMRFFE-2/TO_OUT
SI-11C3:DI-FMCFastADC-2/IN1</v>
      </c>
      <c r="R2069" s="18" t="n">
        <v>2</v>
      </c>
      <c r="S2069" s="18" t="n">
        <v>2</v>
      </c>
      <c r="T2069" s="15" t="str">
        <f aca="false">Def_Sistemas_Conectores_Cabos!$C$9</f>
        <v>RG316</v>
      </c>
      <c r="U2069" s="11" t="s">
        <v>169</v>
      </c>
      <c r="V2069" s="13"/>
    </row>
    <row r="2070" customFormat="false" ht="15.75" hidden="true" customHeight="true" outlineLevel="0" collapsed="false">
      <c r="A2070" s="4" t="str">
        <f aca="false">Def_Sistemas_Conectores_Cabos!$A$22</f>
        <v>BPM de elétrons</v>
      </c>
      <c r="B2070" s="5" t="str">
        <f aca="false">Datas_Entregas!$A$3</f>
        <v>BTS/Anel</v>
      </c>
      <c r="C2070" s="6" t="n">
        <f aca="false" t="array" ref="C2070:C2070">INDEX(Datas_Entregas!$B$2:$B$100, MATCH(B2070, Datas_Entregas!$A$2:$A$100, 0), 1)</f>
        <v>43296</v>
      </c>
      <c r="D2070" s="5" t="str">
        <f aca="false">Def_Status_Montagem!$A$4</f>
        <v>Comprado / Esperando entrega</v>
      </c>
      <c r="E2070" s="4" t="str">
        <f aca="false">Def_Status_Montagem!$B$4</f>
        <v>Contratada (inclui etiqueta)</v>
      </c>
      <c r="F2070" s="7"/>
      <c r="G2070" s="8"/>
      <c r="H2070" s="7" t="str">
        <f aca="false" t="array" ref="H2070:H2070">INDEX(Def_Instancias_Equipamentos!$E$2:$E$4986, MATCH(K2070, Def_Instancias_Equipamentos!$D$2:$D$4986, 0), 1)</f>
        <v>IA-11RaBPM</v>
      </c>
      <c r="I2070" s="8" t="str">
        <f aca="false" t="array" ref="I2070:I2070">INDEX(Def_Instancias_Equipamentos!$E$2:$E$4986, MATCH(L2070, Def_Instancias_Equipamentos!$D$2:$D$4986, 0), 1)</f>
        <v>IA-11RaBPM</v>
      </c>
      <c r="J2070" s="8" t="str">
        <f aca="false">IF(H2070=I2070, "INTERNO", "EXTERNO")</f>
        <v>INTERNO</v>
      </c>
      <c r="K2070" s="9" t="str">
        <f aca="false">Def_Instancias_Equipamentos!$D$715</f>
        <v>SI-11C3:DI-BPMRFFE-2</v>
      </c>
      <c r="L2070" s="4" t="str">
        <f aca="false">Def_Instancias_Equipamentos!$D$1317</f>
        <v>SI-11C3:DI-FMCFastADC-2</v>
      </c>
      <c r="M2070" s="10" t="s">
        <v>170</v>
      </c>
      <c r="N2070" s="11" t="s">
        <v>145</v>
      </c>
      <c r="O2070" s="9" t="str">
        <f aca="false">Def_Sistemas_Conectores_Cabos!$B$7</f>
        <v>SMA 50-ohm</v>
      </c>
      <c r="P2070" s="4" t="str">
        <f aca="false">Def_Sistemas_Conectores_Cabos!$B$7</f>
        <v>SMA 50-ohm</v>
      </c>
      <c r="Q2070" s="8" t="str">
        <f aca="false">K2070&amp;"/"&amp;M2070&amp;CHAR(10)&amp;L2070&amp;"/"&amp;N2070</f>
        <v>SI-11C3:DI-BPMRFFE-2/BI_OUT
SI-11C3:DI-FMCFastADC-2/IN2</v>
      </c>
      <c r="R2070" s="18" t="n">
        <v>2</v>
      </c>
      <c r="S2070" s="18" t="n">
        <v>2</v>
      </c>
      <c r="T2070" s="15" t="str">
        <f aca="false">Def_Sistemas_Conectores_Cabos!$C$9</f>
        <v>RG316</v>
      </c>
      <c r="U2070" s="11" t="s">
        <v>169</v>
      </c>
      <c r="V2070" s="13"/>
    </row>
    <row r="2071" customFormat="false" ht="15.75" hidden="true" customHeight="true" outlineLevel="0" collapsed="false">
      <c r="A2071" s="4" t="str">
        <f aca="false">Def_Sistemas_Conectores_Cabos!$A$22</f>
        <v>BPM de elétrons</v>
      </c>
      <c r="B2071" s="5" t="str">
        <f aca="false">Datas_Entregas!$A$3</f>
        <v>BTS/Anel</v>
      </c>
      <c r="C2071" s="6" t="n">
        <f aca="false" t="array" ref="C2071:C2071">INDEX(Datas_Entregas!$B$2:$B$100, MATCH(B2071, Datas_Entregas!$A$2:$A$100, 0), 1)</f>
        <v>43296</v>
      </c>
      <c r="D2071" s="5" t="str">
        <f aca="false">Def_Status_Montagem!$A$4</f>
        <v>Comprado / Esperando entrega</v>
      </c>
      <c r="E2071" s="4" t="str">
        <f aca="false">Def_Status_Montagem!$B$4</f>
        <v>Contratada (inclui etiqueta)</v>
      </c>
      <c r="F2071" s="7"/>
      <c r="G2071" s="8"/>
      <c r="H2071" s="7" t="str">
        <f aca="false" t="array" ref="H2071:H2071">INDEX(Def_Instancias_Equipamentos!$E$2:$E$4986, MATCH(K2071, Def_Instancias_Equipamentos!$D$2:$D$4986, 0), 1)</f>
        <v>IA-11RaBPM</v>
      </c>
      <c r="I2071" s="8" t="str">
        <f aca="false" t="array" ref="I2071:I2071">INDEX(Def_Instancias_Equipamentos!$E$2:$E$4986, MATCH(L2071, Def_Instancias_Equipamentos!$D$2:$D$4986, 0), 1)</f>
        <v>IA-11RaBPM</v>
      </c>
      <c r="J2071" s="8" t="str">
        <f aca="false">IF(H2071=I2071, "INTERNO", "EXTERNO")</f>
        <v>INTERNO</v>
      </c>
      <c r="K2071" s="9" t="str">
        <f aca="false">Def_Instancias_Equipamentos!$D$715</f>
        <v>SI-11C3:DI-BPMRFFE-2</v>
      </c>
      <c r="L2071" s="4" t="str">
        <f aca="false">Def_Instancias_Equipamentos!$D$1317</f>
        <v>SI-11C3:DI-FMCFastADC-2</v>
      </c>
      <c r="M2071" s="10" t="s">
        <v>171</v>
      </c>
      <c r="N2071" s="11" t="s">
        <v>172</v>
      </c>
      <c r="O2071" s="9" t="str">
        <f aca="false">Def_Sistemas_Conectores_Cabos!$B$7</f>
        <v>SMA 50-ohm</v>
      </c>
      <c r="P2071" s="4" t="str">
        <f aca="false">Def_Sistemas_Conectores_Cabos!$B$7</f>
        <v>SMA 50-ohm</v>
      </c>
      <c r="Q2071" s="8" t="str">
        <f aca="false">K2071&amp;"/"&amp;M2071&amp;CHAR(10)&amp;L2071&amp;"/"&amp;N2071</f>
        <v>SI-11C3:DI-BPMRFFE-2/TI_OUT
SI-11C3:DI-FMCFastADC-2/IN3</v>
      </c>
      <c r="R2071" s="18" t="n">
        <v>2</v>
      </c>
      <c r="S2071" s="18" t="n">
        <v>2</v>
      </c>
      <c r="T2071" s="15" t="str">
        <f aca="false">Def_Sistemas_Conectores_Cabos!$C$9</f>
        <v>RG316</v>
      </c>
      <c r="U2071" s="11" t="s">
        <v>169</v>
      </c>
      <c r="V2071" s="13"/>
    </row>
    <row r="2072" customFormat="false" ht="15.75" hidden="true" customHeight="true" outlineLevel="0" collapsed="false">
      <c r="A2072" s="4" t="str">
        <f aca="false">Def_Sistemas_Conectores_Cabos!$A$22</f>
        <v>BPM de elétrons</v>
      </c>
      <c r="B2072" s="5" t="str">
        <f aca="false">Datas_Entregas!$A$3</f>
        <v>BTS/Anel</v>
      </c>
      <c r="C2072" s="6" t="n">
        <f aca="false" t="array" ref="C2072:C2072">INDEX(Datas_Entregas!$B$2:$B$100, MATCH(B2072, Datas_Entregas!$A$2:$A$100, 0), 1)</f>
        <v>43296</v>
      </c>
      <c r="D2072" s="5" t="str">
        <f aca="false">Def_Status_Montagem!$A$4</f>
        <v>Comprado / Esperando entrega</v>
      </c>
      <c r="E2072" s="4" t="str">
        <f aca="false">Def_Status_Montagem!$B$4</f>
        <v>Contratada (inclui etiqueta)</v>
      </c>
      <c r="F2072" s="7"/>
      <c r="G2072" s="8"/>
      <c r="H2072" s="7" t="str">
        <f aca="false" t="array" ref="H2072:H2072">INDEX(Def_Instancias_Equipamentos!$E$2:$E$4986, MATCH(K2072, Def_Instancias_Equipamentos!$D$2:$D$4986, 0), 1)</f>
        <v>IA-11RaBPM</v>
      </c>
      <c r="I2072" s="8" t="str">
        <f aca="false" t="array" ref="I2072:I2072">INDEX(Def_Instancias_Equipamentos!$E$2:$E$4986, MATCH(L2072, Def_Instancias_Equipamentos!$D$2:$D$4986, 0), 1)</f>
        <v>IA-11RaBPM</v>
      </c>
      <c r="J2072" s="8" t="str">
        <f aca="false">IF(H2072=I2072, "INTERNO", "EXTERNO")</f>
        <v>INTERNO</v>
      </c>
      <c r="K2072" s="9" t="str">
        <f aca="false">Def_Instancias_Equipamentos!$D$715</f>
        <v>SI-11C3:DI-BPMRFFE-2</v>
      </c>
      <c r="L2072" s="4" t="str">
        <f aca="false">Def_Instancias_Equipamentos!$D$1317</f>
        <v>SI-11C3:DI-FMCFastADC-2</v>
      </c>
      <c r="M2072" s="10" t="s">
        <v>173</v>
      </c>
      <c r="N2072" s="11" t="s">
        <v>174</v>
      </c>
      <c r="O2072" s="9" t="str">
        <f aca="false">Def_Sistemas_Conectores_Cabos!$B$7</f>
        <v>SMA 50-ohm</v>
      </c>
      <c r="P2072" s="4" t="str">
        <f aca="false">Def_Sistemas_Conectores_Cabos!$B$7</f>
        <v>SMA 50-ohm</v>
      </c>
      <c r="Q2072" s="8" t="str">
        <f aca="false">K2072&amp;"/"&amp;M2072&amp;CHAR(10)&amp;L2072&amp;"/"&amp;N2072</f>
        <v>SI-11C3:DI-BPMRFFE-2/BO_OUT
SI-11C3:DI-FMCFastADC-2/IN4</v>
      </c>
      <c r="R2072" s="18" t="n">
        <v>2</v>
      </c>
      <c r="S2072" s="18" t="n">
        <v>2</v>
      </c>
      <c r="T2072" s="15" t="str">
        <f aca="false">Def_Sistemas_Conectores_Cabos!$C$9</f>
        <v>RG316</v>
      </c>
      <c r="U2072" s="11" t="s">
        <v>169</v>
      </c>
      <c r="V2072" s="13"/>
    </row>
    <row r="2073" customFormat="false" ht="15.75" hidden="true" customHeight="true" outlineLevel="0" collapsed="false">
      <c r="A2073" s="4" t="str">
        <f aca="false">Def_Sistemas_Conectores_Cabos!$A$22</f>
        <v>BPM de elétrons</v>
      </c>
      <c r="B2073" s="5" t="str">
        <f aca="false">Datas_Entregas!$A$3</f>
        <v>BTS/Anel</v>
      </c>
      <c r="C2073" s="6" t="n">
        <f aca="false" t="array" ref="C2073:C2073">INDEX(Datas_Entregas!$B$2:$B$100, MATCH(B2073, Datas_Entregas!$A$2:$A$100, 0), 1)</f>
        <v>43296</v>
      </c>
      <c r="D2073" s="5" t="str">
        <f aca="false">Def_Status_Montagem!$A$4</f>
        <v>Comprado / Esperando entrega</v>
      </c>
      <c r="E2073" s="4" t="str">
        <f aca="false">Def_Status_Montagem!$B$4</f>
        <v>Contratada (inclui etiqueta)</v>
      </c>
      <c r="F2073" s="7"/>
      <c r="G2073" s="8"/>
      <c r="H2073" s="7" t="str">
        <f aca="false" t="array" ref="H2073:H2073">INDEX(Def_Instancias_Equipamentos!$E$2:$E$4986, MATCH(K2073, Def_Instancias_Equipamentos!$D$2:$D$4986, 0), 1)</f>
        <v>IA-11RaBPM</v>
      </c>
      <c r="I2073" s="8" t="str">
        <f aca="false" t="array" ref="I2073:I2073">INDEX(Def_Instancias_Equipamentos!$E$2:$E$4986, MATCH(L2073, Def_Instancias_Equipamentos!$D$2:$D$4986, 0), 1)</f>
        <v>IA-11RaBPM</v>
      </c>
      <c r="J2073" s="8" t="str">
        <f aca="false">IF(H2073=I2073, "INTERNO", "EXTERNO")</f>
        <v>INTERNO</v>
      </c>
      <c r="K2073" s="9" t="str">
        <f aca="false">Def_Instancias_Equipamentos!$D$715</f>
        <v>SI-11C3:DI-BPMRFFE-2</v>
      </c>
      <c r="L2073" s="4" t="str">
        <f aca="false">Def_Instancias_Equipamentos!$D$1317</f>
        <v>SI-11C3:DI-FMCFastADC-2</v>
      </c>
      <c r="M2073" s="10" t="s">
        <v>175</v>
      </c>
      <c r="N2073" s="11" t="s">
        <v>176</v>
      </c>
      <c r="O2073" s="9" t="str">
        <f aca="false">Def_Sistemas_Conectores_Cabos!$B$7</f>
        <v>SMA 50-ohm</v>
      </c>
      <c r="P2073" s="4" t="str">
        <f aca="false">Def_Sistemas_Conectores_Cabos!$B$26</f>
        <v>MMCX 50-ohm</v>
      </c>
      <c r="Q2073" s="8" t="str">
        <f aca="false">K2073&amp;"/"&amp;M2073&amp;CHAR(10)&amp;L2073&amp;"/"&amp;N2073</f>
        <v>SI-11C3:DI-BPMRFFE-2/SW_IN
SI-11C3:DI-FMCFastADC-2/TRIG</v>
      </c>
      <c r="R2073" s="18" t="n">
        <v>2</v>
      </c>
      <c r="S2073" s="18" t="n">
        <v>2</v>
      </c>
      <c r="T2073" s="15" t="str">
        <f aca="false">Def_Sistemas_Conectores_Cabos!$C$9</f>
        <v>RG316</v>
      </c>
      <c r="U2073" s="11" t="s">
        <v>169</v>
      </c>
      <c r="V2073" s="13"/>
    </row>
    <row r="2074" customFormat="false" ht="15.75" hidden="true" customHeight="true" outlineLevel="0" collapsed="false">
      <c r="A2074" s="4" t="str">
        <f aca="false">Def_Sistemas_Conectores_Cabos!$A$22</f>
        <v>BPM de elétrons</v>
      </c>
      <c r="B2074" s="5" t="str">
        <f aca="false">Datas_Entregas!$A$3</f>
        <v>BTS/Anel</v>
      </c>
      <c r="C2074" s="6" t="n">
        <f aca="false" t="array" ref="C2074:C2074">INDEX(Datas_Entregas!$B$2:$B$100, MATCH(B2074, Datas_Entregas!$A$2:$A$100, 0), 1)</f>
        <v>43296</v>
      </c>
      <c r="D2074" s="5" t="str">
        <f aca="false">Def_Status_Montagem!$A$4</f>
        <v>Comprado / Esperando entrega</v>
      </c>
      <c r="E2074" s="4" t="str">
        <f aca="false">Def_Status_Montagem!$B$4</f>
        <v>Contratada (inclui etiqueta)</v>
      </c>
      <c r="F2074" s="7"/>
      <c r="G2074" s="8"/>
      <c r="H2074" s="7" t="str">
        <f aca="false" t="array" ref="H2074:H2074">INDEX(Def_Instancias_Equipamentos!$E$2:$E$4986, MATCH(K2074, Def_Instancias_Equipamentos!$D$2:$D$4986, 0), 1)</f>
        <v>IA-11RaBPM</v>
      </c>
      <c r="I2074" s="8" t="str">
        <f aca="false" t="array" ref="I2074:I2074">INDEX(Def_Instancias_Equipamentos!$E$2:$E$4986, MATCH(L2074, Def_Instancias_Equipamentos!$D$2:$D$4986, 0), 1)</f>
        <v>IA-11RaBPM</v>
      </c>
      <c r="J2074" s="8" t="str">
        <f aca="false">IF(H2074=I2074, "INTERNO", "EXTERNO")</f>
        <v>INTERNO</v>
      </c>
      <c r="K2074" s="9" t="str">
        <f aca="false">Def_Instancias_Equipamentos!$D$716</f>
        <v>SI-11C4:DI-BPMRFFE</v>
      </c>
      <c r="L2074" s="4" t="str">
        <f aca="false">Def_Instancias_Equipamentos!$D$1318</f>
        <v>SI-11C4:DI-FMCFastADC</v>
      </c>
      <c r="M2074" s="10" t="s">
        <v>168</v>
      </c>
      <c r="N2074" s="11" t="s">
        <v>143</v>
      </c>
      <c r="O2074" s="9" t="str">
        <f aca="false">Def_Sistemas_Conectores_Cabos!$B$7</f>
        <v>SMA 50-ohm</v>
      </c>
      <c r="P2074" s="4" t="str">
        <f aca="false">Def_Sistemas_Conectores_Cabos!$B$7</f>
        <v>SMA 50-ohm</v>
      </c>
      <c r="Q2074" s="8" t="str">
        <f aca="false">K2074&amp;"/"&amp;M2074&amp;CHAR(10)&amp;L2074&amp;"/"&amp;N2074</f>
        <v>SI-11C4:DI-BPMRFFE/TO_OUT
SI-11C4:DI-FMCFastADC/IN1</v>
      </c>
      <c r="R2074" s="18" t="n">
        <v>2</v>
      </c>
      <c r="S2074" s="18" t="n">
        <v>2</v>
      </c>
      <c r="T2074" s="15" t="str">
        <f aca="false">Def_Sistemas_Conectores_Cabos!$C$9</f>
        <v>RG316</v>
      </c>
      <c r="U2074" s="11" t="s">
        <v>169</v>
      </c>
      <c r="V2074" s="13"/>
    </row>
    <row r="2075" customFormat="false" ht="15.75" hidden="true" customHeight="true" outlineLevel="0" collapsed="false">
      <c r="A2075" s="4" t="str">
        <f aca="false">Def_Sistemas_Conectores_Cabos!$A$22</f>
        <v>BPM de elétrons</v>
      </c>
      <c r="B2075" s="5" t="str">
        <f aca="false">Datas_Entregas!$A$3</f>
        <v>BTS/Anel</v>
      </c>
      <c r="C2075" s="6" t="n">
        <f aca="false" t="array" ref="C2075:C2075">INDEX(Datas_Entregas!$B$2:$B$100, MATCH(B2075, Datas_Entregas!$A$2:$A$100, 0), 1)</f>
        <v>43296</v>
      </c>
      <c r="D2075" s="5" t="str">
        <f aca="false">Def_Status_Montagem!$A$4</f>
        <v>Comprado / Esperando entrega</v>
      </c>
      <c r="E2075" s="4" t="str">
        <f aca="false">Def_Status_Montagem!$B$4</f>
        <v>Contratada (inclui etiqueta)</v>
      </c>
      <c r="F2075" s="7"/>
      <c r="G2075" s="8"/>
      <c r="H2075" s="7" t="str">
        <f aca="false" t="array" ref="H2075:H2075">INDEX(Def_Instancias_Equipamentos!$E$2:$E$4986, MATCH(K2075, Def_Instancias_Equipamentos!$D$2:$D$4986, 0), 1)</f>
        <v>IA-11RaBPM</v>
      </c>
      <c r="I2075" s="8" t="str">
        <f aca="false" t="array" ref="I2075:I2075">INDEX(Def_Instancias_Equipamentos!$E$2:$E$4986, MATCH(L2075, Def_Instancias_Equipamentos!$D$2:$D$4986, 0), 1)</f>
        <v>IA-11RaBPM</v>
      </c>
      <c r="J2075" s="8" t="str">
        <f aca="false">IF(H2075=I2075, "INTERNO", "EXTERNO")</f>
        <v>INTERNO</v>
      </c>
      <c r="K2075" s="9" t="str">
        <f aca="false">Def_Instancias_Equipamentos!$D$716</f>
        <v>SI-11C4:DI-BPMRFFE</v>
      </c>
      <c r="L2075" s="4" t="str">
        <f aca="false">Def_Instancias_Equipamentos!$D$1318</f>
        <v>SI-11C4:DI-FMCFastADC</v>
      </c>
      <c r="M2075" s="10" t="s">
        <v>170</v>
      </c>
      <c r="N2075" s="11" t="s">
        <v>145</v>
      </c>
      <c r="O2075" s="9" t="str">
        <f aca="false">Def_Sistemas_Conectores_Cabos!$B$7</f>
        <v>SMA 50-ohm</v>
      </c>
      <c r="P2075" s="4" t="str">
        <f aca="false">Def_Sistemas_Conectores_Cabos!$B$7</f>
        <v>SMA 50-ohm</v>
      </c>
      <c r="Q2075" s="8" t="str">
        <f aca="false">K2075&amp;"/"&amp;M2075&amp;CHAR(10)&amp;L2075&amp;"/"&amp;N2075</f>
        <v>SI-11C4:DI-BPMRFFE/BI_OUT
SI-11C4:DI-FMCFastADC/IN2</v>
      </c>
      <c r="R2075" s="18" t="n">
        <v>2</v>
      </c>
      <c r="S2075" s="18" t="n">
        <v>2</v>
      </c>
      <c r="T2075" s="15" t="str">
        <f aca="false">Def_Sistemas_Conectores_Cabos!$C$9</f>
        <v>RG316</v>
      </c>
      <c r="U2075" s="11" t="s">
        <v>169</v>
      </c>
      <c r="V2075" s="13"/>
    </row>
    <row r="2076" customFormat="false" ht="15.75" hidden="true" customHeight="true" outlineLevel="0" collapsed="false">
      <c r="A2076" s="4" t="str">
        <f aca="false">Def_Sistemas_Conectores_Cabos!$A$22</f>
        <v>BPM de elétrons</v>
      </c>
      <c r="B2076" s="5" t="str">
        <f aca="false">Datas_Entregas!$A$3</f>
        <v>BTS/Anel</v>
      </c>
      <c r="C2076" s="6" t="n">
        <f aca="false" t="array" ref="C2076:C2076">INDEX(Datas_Entregas!$B$2:$B$100, MATCH(B2076, Datas_Entregas!$A$2:$A$100, 0), 1)</f>
        <v>43296</v>
      </c>
      <c r="D2076" s="5" t="str">
        <f aca="false">Def_Status_Montagem!$A$4</f>
        <v>Comprado / Esperando entrega</v>
      </c>
      <c r="E2076" s="4" t="str">
        <f aca="false">Def_Status_Montagem!$B$4</f>
        <v>Contratada (inclui etiqueta)</v>
      </c>
      <c r="F2076" s="7"/>
      <c r="G2076" s="8"/>
      <c r="H2076" s="7" t="str">
        <f aca="false" t="array" ref="H2076:H2076">INDEX(Def_Instancias_Equipamentos!$E$2:$E$4986, MATCH(K2076, Def_Instancias_Equipamentos!$D$2:$D$4986, 0), 1)</f>
        <v>IA-11RaBPM</v>
      </c>
      <c r="I2076" s="8" t="str">
        <f aca="false" t="array" ref="I2076:I2076">INDEX(Def_Instancias_Equipamentos!$E$2:$E$4986, MATCH(L2076, Def_Instancias_Equipamentos!$D$2:$D$4986, 0), 1)</f>
        <v>IA-11RaBPM</v>
      </c>
      <c r="J2076" s="8" t="str">
        <f aca="false">IF(H2076=I2076, "INTERNO", "EXTERNO")</f>
        <v>INTERNO</v>
      </c>
      <c r="K2076" s="9" t="str">
        <f aca="false">Def_Instancias_Equipamentos!$D$716</f>
        <v>SI-11C4:DI-BPMRFFE</v>
      </c>
      <c r="L2076" s="4" t="str">
        <f aca="false">Def_Instancias_Equipamentos!$D$1318</f>
        <v>SI-11C4:DI-FMCFastADC</v>
      </c>
      <c r="M2076" s="10" t="s">
        <v>171</v>
      </c>
      <c r="N2076" s="11" t="s">
        <v>172</v>
      </c>
      <c r="O2076" s="9" t="str">
        <f aca="false">Def_Sistemas_Conectores_Cabos!$B$7</f>
        <v>SMA 50-ohm</v>
      </c>
      <c r="P2076" s="4" t="str">
        <f aca="false">Def_Sistemas_Conectores_Cabos!$B$7</f>
        <v>SMA 50-ohm</v>
      </c>
      <c r="Q2076" s="8" t="str">
        <f aca="false">K2076&amp;"/"&amp;M2076&amp;CHAR(10)&amp;L2076&amp;"/"&amp;N2076</f>
        <v>SI-11C4:DI-BPMRFFE/TI_OUT
SI-11C4:DI-FMCFastADC/IN3</v>
      </c>
      <c r="R2076" s="18" t="n">
        <v>2</v>
      </c>
      <c r="S2076" s="18" t="n">
        <v>2</v>
      </c>
      <c r="T2076" s="15" t="str">
        <f aca="false">Def_Sistemas_Conectores_Cabos!$C$9</f>
        <v>RG316</v>
      </c>
      <c r="U2076" s="11" t="s">
        <v>169</v>
      </c>
      <c r="V2076" s="13"/>
    </row>
    <row r="2077" customFormat="false" ht="15.75" hidden="true" customHeight="true" outlineLevel="0" collapsed="false">
      <c r="A2077" s="4" t="str">
        <f aca="false">Def_Sistemas_Conectores_Cabos!$A$22</f>
        <v>BPM de elétrons</v>
      </c>
      <c r="B2077" s="5" t="str">
        <f aca="false">Datas_Entregas!$A$3</f>
        <v>BTS/Anel</v>
      </c>
      <c r="C2077" s="6" t="n">
        <f aca="false" t="array" ref="C2077:C2077">INDEX(Datas_Entregas!$B$2:$B$100, MATCH(B2077, Datas_Entregas!$A$2:$A$100, 0), 1)</f>
        <v>43296</v>
      </c>
      <c r="D2077" s="5" t="str">
        <f aca="false">Def_Status_Montagem!$A$4</f>
        <v>Comprado / Esperando entrega</v>
      </c>
      <c r="E2077" s="4" t="str">
        <f aca="false">Def_Status_Montagem!$B$4</f>
        <v>Contratada (inclui etiqueta)</v>
      </c>
      <c r="F2077" s="7"/>
      <c r="G2077" s="8"/>
      <c r="H2077" s="7" t="str">
        <f aca="false" t="array" ref="H2077:H2077">INDEX(Def_Instancias_Equipamentos!$E$2:$E$4986, MATCH(K2077, Def_Instancias_Equipamentos!$D$2:$D$4986, 0), 1)</f>
        <v>IA-11RaBPM</v>
      </c>
      <c r="I2077" s="8" t="str">
        <f aca="false" t="array" ref="I2077:I2077">INDEX(Def_Instancias_Equipamentos!$E$2:$E$4986, MATCH(L2077, Def_Instancias_Equipamentos!$D$2:$D$4986, 0), 1)</f>
        <v>IA-11RaBPM</v>
      </c>
      <c r="J2077" s="8" t="str">
        <f aca="false">IF(H2077=I2077, "INTERNO", "EXTERNO")</f>
        <v>INTERNO</v>
      </c>
      <c r="K2077" s="9" t="str">
        <f aca="false">Def_Instancias_Equipamentos!$D$716</f>
        <v>SI-11C4:DI-BPMRFFE</v>
      </c>
      <c r="L2077" s="4" t="str">
        <f aca="false">Def_Instancias_Equipamentos!$D$1318</f>
        <v>SI-11C4:DI-FMCFastADC</v>
      </c>
      <c r="M2077" s="10" t="s">
        <v>173</v>
      </c>
      <c r="N2077" s="11" t="s">
        <v>174</v>
      </c>
      <c r="O2077" s="9" t="str">
        <f aca="false">Def_Sistemas_Conectores_Cabos!$B$7</f>
        <v>SMA 50-ohm</v>
      </c>
      <c r="P2077" s="4" t="str">
        <f aca="false">Def_Sistemas_Conectores_Cabos!$B$7</f>
        <v>SMA 50-ohm</v>
      </c>
      <c r="Q2077" s="8" t="str">
        <f aca="false">K2077&amp;"/"&amp;M2077&amp;CHAR(10)&amp;L2077&amp;"/"&amp;N2077</f>
        <v>SI-11C4:DI-BPMRFFE/BO_OUT
SI-11C4:DI-FMCFastADC/IN4</v>
      </c>
      <c r="R2077" s="18" t="n">
        <v>2</v>
      </c>
      <c r="S2077" s="18" t="n">
        <v>2</v>
      </c>
      <c r="T2077" s="15" t="str">
        <f aca="false">Def_Sistemas_Conectores_Cabos!$C$9</f>
        <v>RG316</v>
      </c>
      <c r="U2077" s="11" t="s">
        <v>169</v>
      </c>
      <c r="V2077" s="13"/>
    </row>
    <row r="2078" customFormat="false" ht="15.75" hidden="true" customHeight="true" outlineLevel="0" collapsed="false">
      <c r="A2078" s="4" t="str">
        <f aca="false">Def_Sistemas_Conectores_Cabos!$A$22</f>
        <v>BPM de elétrons</v>
      </c>
      <c r="B2078" s="5" t="str">
        <f aca="false">Datas_Entregas!$A$3</f>
        <v>BTS/Anel</v>
      </c>
      <c r="C2078" s="6" t="n">
        <f aca="false" t="array" ref="C2078:C2078">INDEX(Datas_Entregas!$B$2:$B$100, MATCH(B2078, Datas_Entregas!$A$2:$A$100, 0), 1)</f>
        <v>43296</v>
      </c>
      <c r="D2078" s="5" t="str">
        <f aca="false">Def_Status_Montagem!$A$4</f>
        <v>Comprado / Esperando entrega</v>
      </c>
      <c r="E2078" s="4" t="str">
        <f aca="false">Def_Status_Montagem!$B$4</f>
        <v>Contratada (inclui etiqueta)</v>
      </c>
      <c r="F2078" s="7"/>
      <c r="G2078" s="8"/>
      <c r="H2078" s="7" t="str">
        <f aca="false" t="array" ref="H2078:H2078">INDEX(Def_Instancias_Equipamentos!$E$2:$E$4986, MATCH(K2078, Def_Instancias_Equipamentos!$D$2:$D$4986, 0), 1)</f>
        <v>IA-11RaBPM</v>
      </c>
      <c r="I2078" s="8" t="str">
        <f aca="false" t="array" ref="I2078:I2078">INDEX(Def_Instancias_Equipamentos!$E$2:$E$4986, MATCH(L2078, Def_Instancias_Equipamentos!$D$2:$D$4986, 0), 1)</f>
        <v>IA-11RaBPM</v>
      </c>
      <c r="J2078" s="8" t="str">
        <f aca="false">IF(H2078=I2078, "INTERNO", "EXTERNO")</f>
        <v>INTERNO</v>
      </c>
      <c r="K2078" s="9" t="str">
        <f aca="false">Def_Instancias_Equipamentos!$D$716</f>
        <v>SI-11C4:DI-BPMRFFE</v>
      </c>
      <c r="L2078" s="4" t="str">
        <f aca="false">Def_Instancias_Equipamentos!$D$1318</f>
        <v>SI-11C4:DI-FMCFastADC</v>
      </c>
      <c r="M2078" s="10" t="s">
        <v>175</v>
      </c>
      <c r="N2078" s="11" t="s">
        <v>176</v>
      </c>
      <c r="O2078" s="9" t="str">
        <f aca="false">Def_Sistemas_Conectores_Cabos!$B$7</f>
        <v>SMA 50-ohm</v>
      </c>
      <c r="P2078" s="4" t="str">
        <f aca="false">Def_Sistemas_Conectores_Cabos!$B$26</f>
        <v>MMCX 50-ohm</v>
      </c>
      <c r="Q2078" s="8" t="str">
        <f aca="false">K2078&amp;"/"&amp;M2078&amp;CHAR(10)&amp;L2078&amp;"/"&amp;N2078</f>
        <v>SI-11C4:DI-BPMRFFE/SW_IN
SI-11C4:DI-FMCFastADC/TRIG</v>
      </c>
      <c r="R2078" s="18" t="n">
        <v>2</v>
      </c>
      <c r="S2078" s="18" t="n">
        <v>2</v>
      </c>
      <c r="T2078" s="15" t="str">
        <f aca="false">Def_Sistemas_Conectores_Cabos!$C$9</f>
        <v>RG316</v>
      </c>
      <c r="U2078" s="11" t="s">
        <v>169</v>
      </c>
      <c r="V2078" s="13"/>
    </row>
    <row r="2079" customFormat="false" ht="15.75" hidden="true" customHeight="true" outlineLevel="0" collapsed="false">
      <c r="A2079" s="4" t="str">
        <f aca="false">Def_Sistemas_Conectores_Cabos!$A$22</f>
        <v>BPM de elétrons</v>
      </c>
      <c r="B2079" s="5" t="str">
        <f aca="false">Datas_Entregas!$A$3</f>
        <v>BTS/Anel</v>
      </c>
      <c r="C2079" s="6" t="n">
        <f aca="false" t="array" ref="C2079:C2079">INDEX(Datas_Entregas!$B$2:$B$100, MATCH(B2079, Datas_Entregas!$A$2:$A$100, 0), 1)</f>
        <v>43296</v>
      </c>
      <c r="D2079" s="5" t="str">
        <f aca="false">Def_Status_Montagem!$A$4</f>
        <v>Comprado / Esperando entrega</v>
      </c>
      <c r="E2079" s="4" t="str">
        <f aca="false">Def_Status_Montagem!$B$4</f>
        <v>Contratada (inclui etiqueta)</v>
      </c>
      <c r="F2079" s="7"/>
      <c r="G2079" s="8"/>
      <c r="H2079" s="7" t="str">
        <f aca="false" t="array" ref="H2079:H2079">INDEX(Def_Instancias_Equipamentos!$E$2:$E$4986, MATCH(K2079, Def_Instancias_Equipamentos!$D$2:$D$4986, 0), 1)</f>
        <v>IA-11RaBPM</v>
      </c>
      <c r="I2079" s="8" t="str">
        <f aca="false" t="array" ref="I2079:I2079">INDEX(Def_Instancias_Equipamentos!$E$2:$E$4986, MATCH(L2079, Def_Instancias_Equipamentos!$D$2:$D$4986, 0), 1)</f>
        <v>IA-11RaBPM</v>
      </c>
      <c r="J2079" s="8" t="str">
        <f aca="false">IF(H2079=I2079, "INTERNO", "EXTERNO")</f>
        <v>INTERNO</v>
      </c>
      <c r="K2079" s="9" t="str">
        <f aca="false">Def_Instancias_Equipamentos!$D$717</f>
        <v>SI-11M1:DI-BPMRFFE</v>
      </c>
      <c r="L2079" s="4" t="str">
        <f aca="false">Def_Instancias_Equipamentos!$D$1319</f>
        <v>SI-11M1:DI-FMCFastADC</v>
      </c>
      <c r="M2079" s="10" t="s">
        <v>168</v>
      </c>
      <c r="N2079" s="11" t="s">
        <v>143</v>
      </c>
      <c r="O2079" s="9" t="str">
        <f aca="false">Def_Sistemas_Conectores_Cabos!$B$7</f>
        <v>SMA 50-ohm</v>
      </c>
      <c r="P2079" s="4" t="str">
        <f aca="false">Def_Sistemas_Conectores_Cabos!$B$7</f>
        <v>SMA 50-ohm</v>
      </c>
      <c r="Q2079" s="8" t="str">
        <f aca="false">K2079&amp;"/"&amp;M2079&amp;CHAR(10)&amp;L2079&amp;"/"&amp;N2079</f>
        <v>SI-11M1:DI-BPMRFFE/TO_OUT
SI-11M1:DI-FMCFastADC/IN1</v>
      </c>
      <c r="R2079" s="18" t="n">
        <v>2</v>
      </c>
      <c r="S2079" s="18" t="n">
        <v>2</v>
      </c>
      <c r="T2079" s="15" t="str">
        <f aca="false">Def_Sistemas_Conectores_Cabos!$C$9</f>
        <v>RG316</v>
      </c>
      <c r="U2079" s="11" t="s">
        <v>169</v>
      </c>
      <c r="V2079" s="13"/>
    </row>
    <row r="2080" customFormat="false" ht="15.75" hidden="true" customHeight="true" outlineLevel="0" collapsed="false">
      <c r="A2080" s="4" t="str">
        <f aca="false">Def_Sistemas_Conectores_Cabos!$A$22</f>
        <v>BPM de elétrons</v>
      </c>
      <c r="B2080" s="5" t="str">
        <f aca="false">Datas_Entregas!$A$3</f>
        <v>BTS/Anel</v>
      </c>
      <c r="C2080" s="6" t="n">
        <f aca="false" t="array" ref="C2080:C2080">INDEX(Datas_Entregas!$B$2:$B$100, MATCH(B2080, Datas_Entregas!$A$2:$A$100, 0), 1)</f>
        <v>43296</v>
      </c>
      <c r="D2080" s="5" t="str">
        <f aca="false">Def_Status_Montagem!$A$4</f>
        <v>Comprado / Esperando entrega</v>
      </c>
      <c r="E2080" s="4" t="str">
        <f aca="false">Def_Status_Montagem!$B$4</f>
        <v>Contratada (inclui etiqueta)</v>
      </c>
      <c r="F2080" s="7"/>
      <c r="G2080" s="8"/>
      <c r="H2080" s="7" t="str">
        <f aca="false" t="array" ref="H2080:H2080">INDEX(Def_Instancias_Equipamentos!$E$2:$E$4986, MATCH(K2080, Def_Instancias_Equipamentos!$D$2:$D$4986, 0), 1)</f>
        <v>IA-11RaBPM</v>
      </c>
      <c r="I2080" s="8" t="str">
        <f aca="false" t="array" ref="I2080:I2080">INDEX(Def_Instancias_Equipamentos!$E$2:$E$4986, MATCH(L2080, Def_Instancias_Equipamentos!$D$2:$D$4986, 0), 1)</f>
        <v>IA-11RaBPM</v>
      </c>
      <c r="J2080" s="8" t="str">
        <f aca="false">IF(H2080=I2080, "INTERNO", "EXTERNO")</f>
        <v>INTERNO</v>
      </c>
      <c r="K2080" s="9" t="str">
        <f aca="false">Def_Instancias_Equipamentos!$D$717</f>
        <v>SI-11M1:DI-BPMRFFE</v>
      </c>
      <c r="L2080" s="4" t="str">
        <f aca="false">Def_Instancias_Equipamentos!$D$1319</f>
        <v>SI-11M1:DI-FMCFastADC</v>
      </c>
      <c r="M2080" s="10" t="s">
        <v>170</v>
      </c>
      <c r="N2080" s="11" t="s">
        <v>145</v>
      </c>
      <c r="O2080" s="9" t="str">
        <f aca="false">Def_Sistemas_Conectores_Cabos!$B$7</f>
        <v>SMA 50-ohm</v>
      </c>
      <c r="P2080" s="4" t="str">
        <f aca="false">Def_Sistemas_Conectores_Cabos!$B$7</f>
        <v>SMA 50-ohm</v>
      </c>
      <c r="Q2080" s="8" t="str">
        <f aca="false">K2080&amp;"/"&amp;M2080&amp;CHAR(10)&amp;L2080&amp;"/"&amp;N2080</f>
        <v>SI-11M1:DI-BPMRFFE/BI_OUT
SI-11M1:DI-FMCFastADC/IN2</v>
      </c>
      <c r="R2080" s="18" t="n">
        <v>2</v>
      </c>
      <c r="S2080" s="18" t="n">
        <v>2</v>
      </c>
      <c r="T2080" s="15" t="str">
        <f aca="false">Def_Sistemas_Conectores_Cabos!$C$9</f>
        <v>RG316</v>
      </c>
      <c r="U2080" s="11" t="s">
        <v>169</v>
      </c>
      <c r="V2080" s="13"/>
    </row>
    <row r="2081" customFormat="false" ht="15.75" hidden="true" customHeight="true" outlineLevel="0" collapsed="false">
      <c r="A2081" s="4" t="str">
        <f aca="false">Def_Sistemas_Conectores_Cabos!$A$22</f>
        <v>BPM de elétrons</v>
      </c>
      <c r="B2081" s="5" t="str">
        <f aca="false">Datas_Entregas!$A$3</f>
        <v>BTS/Anel</v>
      </c>
      <c r="C2081" s="6" t="n">
        <f aca="false" t="array" ref="C2081:C2081">INDEX(Datas_Entregas!$B$2:$B$100, MATCH(B2081, Datas_Entregas!$A$2:$A$100, 0), 1)</f>
        <v>43296</v>
      </c>
      <c r="D2081" s="5" t="str">
        <f aca="false">Def_Status_Montagem!$A$4</f>
        <v>Comprado / Esperando entrega</v>
      </c>
      <c r="E2081" s="4" t="str">
        <f aca="false">Def_Status_Montagem!$B$4</f>
        <v>Contratada (inclui etiqueta)</v>
      </c>
      <c r="F2081" s="7"/>
      <c r="G2081" s="8"/>
      <c r="H2081" s="7" t="str">
        <f aca="false" t="array" ref="H2081:H2081">INDEX(Def_Instancias_Equipamentos!$E$2:$E$4986, MATCH(K2081, Def_Instancias_Equipamentos!$D$2:$D$4986, 0), 1)</f>
        <v>IA-11RaBPM</v>
      </c>
      <c r="I2081" s="8" t="str">
        <f aca="false" t="array" ref="I2081:I2081">INDEX(Def_Instancias_Equipamentos!$E$2:$E$4986, MATCH(L2081, Def_Instancias_Equipamentos!$D$2:$D$4986, 0), 1)</f>
        <v>IA-11RaBPM</v>
      </c>
      <c r="J2081" s="8" t="str">
        <f aca="false">IF(H2081=I2081, "INTERNO", "EXTERNO")</f>
        <v>INTERNO</v>
      </c>
      <c r="K2081" s="9" t="str">
        <f aca="false">Def_Instancias_Equipamentos!$D$717</f>
        <v>SI-11M1:DI-BPMRFFE</v>
      </c>
      <c r="L2081" s="4" t="str">
        <f aca="false">Def_Instancias_Equipamentos!$D$1319</f>
        <v>SI-11M1:DI-FMCFastADC</v>
      </c>
      <c r="M2081" s="10" t="s">
        <v>171</v>
      </c>
      <c r="N2081" s="11" t="s">
        <v>172</v>
      </c>
      <c r="O2081" s="9" t="str">
        <f aca="false">Def_Sistemas_Conectores_Cabos!$B$7</f>
        <v>SMA 50-ohm</v>
      </c>
      <c r="P2081" s="4" t="str">
        <f aca="false">Def_Sistemas_Conectores_Cabos!$B$7</f>
        <v>SMA 50-ohm</v>
      </c>
      <c r="Q2081" s="8" t="str">
        <f aca="false">K2081&amp;"/"&amp;M2081&amp;CHAR(10)&amp;L2081&amp;"/"&amp;N2081</f>
        <v>SI-11M1:DI-BPMRFFE/TI_OUT
SI-11M1:DI-FMCFastADC/IN3</v>
      </c>
      <c r="R2081" s="18" t="n">
        <v>2</v>
      </c>
      <c r="S2081" s="18" t="n">
        <v>2</v>
      </c>
      <c r="T2081" s="15" t="str">
        <f aca="false">Def_Sistemas_Conectores_Cabos!$C$9</f>
        <v>RG316</v>
      </c>
      <c r="U2081" s="11" t="s">
        <v>169</v>
      </c>
      <c r="V2081" s="13"/>
    </row>
    <row r="2082" customFormat="false" ht="15.75" hidden="true" customHeight="true" outlineLevel="0" collapsed="false">
      <c r="A2082" s="4" t="str">
        <f aca="false">Def_Sistemas_Conectores_Cabos!$A$22</f>
        <v>BPM de elétrons</v>
      </c>
      <c r="B2082" s="5" t="str">
        <f aca="false">Datas_Entregas!$A$3</f>
        <v>BTS/Anel</v>
      </c>
      <c r="C2082" s="6" t="n">
        <f aca="false" t="array" ref="C2082:C2082">INDEX(Datas_Entregas!$B$2:$B$100, MATCH(B2082, Datas_Entregas!$A$2:$A$100, 0), 1)</f>
        <v>43296</v>
      </c>
      <c r="D2082" s="5" t="str">
        <f aca="false">Def_Status_Montagem!$A$4</f>
        <v>Comprado / Esperando entrega</v>
      </c>
      <c r="E2082" s="4" t="str">
        <f aca="false">Def_Status_Montagem!$B$4</f>
        <v>Contratada (inclui etiqueta)</v>
      </c>
      <c r="F2082" s="7"/>
      <c r="G2082" s="8"/>
      <c r="H2082" s="7" t="str">
        <f aca="false" t="array" ref="H2082:H2082">INDEX(Def_Instancias_Equipamentos!$E$2:$E$4986, MATCH(K2082, Def_Instancias_Equipamentos!$D$2:$D$4986, 0), 1)</f>
        <v>IA-11RaBPM</v>
      </c>
      <c r="I2082" s="8" t="str">
        <f aca="false" t="array" ref="I2082:I2082">INDEX(Def_Instancias_Equipamentos!$E$2:$E$4986, MATCH(L2082, Def_Instancias_Equipamentos!$D$2:$D$4986, 0), 1)</f>
        <v>IA-11RaBPM</v>
      </c>
      <c r="J2082" s="8" t="str">
        <f aca="false">IF(H2082=I2082, "INTERNO", "EXTERNO")</f>
        <v>INTERNO</v>
      </c>
      <c r="K2082" s="9" t="str">
        <f aca="false">Def_Instancias_Equipamentos!$D$717</f>
        <v>SI-11M1:DI-BPMRFFE</v>
      </c>
      <c r="L2082" s="4" t="str">
        <f aca="false">Def_Instancias_Equipamentos!$D$1319</f>
        <v>SI-11M1:DI-FMCFastADC</v>
      </c>
      <c r="M2082" s="10" t="s">
        <v>173</v>
      </c>
      <c r="N2082" s="11" t="s">
        <v>174</v>
      </c>
      <c r="O2082" s="9" t="str">
        <f aca="false">Def_Sistemas_Conectores_Cabos!$B$7</f>
        <v>SMA 50-ohm</v>
      </c>
      <c r="P2082" s="4" t="str">
        <f aca="false">Def_Sistemas_Conectores_Cabos!$B$7</f>
        <v>SMA 50-ohm</v>
      </c>
      <c r="Q2082" s="8" t="str">
        <f aca="false">K2082&amp;"/"&amp;M2082&amp;CHAR(10)&amp;L2082&amp;"/"&amp;N2082</f>
        <v>SI-11M1:DI-BPMRFFE/BO_OUT
SI-11M1:DI-FMCFastADC/IN4</v>
      </c>
      <c r="R2082" s="18" t="n">
        <v>2</v>
      </c>
      <c r="S2082" s="18" t="n">
        <v>2</v>
      </c>
      <c r="T2082" s="15" t="str">
        <f aca="false">Def_Sistemas_Conectores_Cabos!$C$9</f>
        <v>RG316</v>
      </c>
      <c r="U2082" s="11" t="s">
        <v>169</v>
      </c>
      <c r="V2082" s="13"/>
    </row>
    <row r="2083" customFormat="false" ht="15.75" hidden="true" customHeight="true" outlineLevel="0" collapsed="false">
      <c r="A2083" s="4" t="str">
        <f aca="false">Def_Sistemas_Conectores_Cabos!$A$22</f>
        <v>BPM de elétrons</v>
      </c>
      <c r="B2083" s="5" t="str">
        <f aca="false">Datas_Entregas!$A$3</f>
        <v>BTS/Anel</v>
      </c>
      <c r="C2083" s="6" t="n">
        <f aca="false" t="array" ref="C2083:C2083">INDEX(Datas_Entregas!$B$2:$B$100, MATCH(B2083, Datas_Entregas!$A$2:$A$100, 0), 1)</f>
        <v>43296</v>
      </c>
      <c r="D2083" s="5" t="str">
        <f aca="false">Def_Status_Montagem!$A$4</f>
        <v>Comprado / Esperando entrega</v>
      </c>
      <c r="E2083" s="4" t="str">
        <f aca="false">Def_Status_Montagem!$B$4</f>
        <v>Contratada (inclui etiqueta)</v>
      </c>
      <c r="F2083" s="7"/>
      <c r="G2083" s="8"/>
      <c r="H2083" s="7" t="str">
        <f aca="false" t="array" ref="H2083:H2083">INDEX(Def_Instancias_Equipamentos!$E$2:$E$4986, MATCH(K2083, Def_Instancias_Equipamentos!$D$2:$D$4986, 0), 1)</f>
        <v>IA-11RaBPM</v>
      </c>
      <c r="I2083" s="8" t="str">
        <f aca="false" t="array" ref="I2083:I2083">INDEX(Def_Instancias_Equipamentos!$E$2:$E$4986, MATCH(L2083, Def_Instancias_Equipamentos!$D$2:$D$4986, 0), 1)</f>
        <v>IA-11RaBPM</v>
      </c>
      <c r="J2083" s="8" t="str">
        <f aca="false">IF(H2083=I2083, "INTERNO", "EXTERNO")</f>
        <v>INTERNO</v>
      </c>
      <c r="K2083" s="9" t="str">
        <f aca="false">Def_Instancias_Equipamentos!$D$717</f>
        <v>SI-11M1:DI-BPMRFFE</v>
      </c>
      <c r="L2083" s="4" t="str">
        <f aca="false">Def_Instancias_Equipamentos!$D$1319</f>
        <v>SI-11M1:DI-FMCFastADC</v>
      </c>
      <c r="M2083" s="10" t="s">
        <v>175</v>
      </c>
      <c r="N2083" s="11" t="s">
        <v>176</v>
      </c>
      <c r="O2083" s="9" t="str">
        <f aca="false">Def_Sistemas_Conectores_Cabos!$B$7</f>
        <v>SMA 50-ohm</v>
      </c>
      <c r="P2083" s="4" t="str">
        <f aca="false">Def_Sistemas_Conectores_Cabos!$B$26</f>
        <v>MMCX 50-ohm</v>
      </c>
      <c r="Q2083" s="8" t="str">
        <f aca="false">K2083&amp;"/"&amp;M2083&amp;CHAR(10)&amp;L2083&amp;"/"&amp;N2083</f>
        <v>SI-11M1:DI-BPMRFFE/SW_IN
SI-11M1:DI-FMCFastADC/TRIG</v>
      </c>
      <c r="R2083" s="18" t="n">
        <v>2</v>
      </c>
      <c r="S2083" s="18" t="n">
        <v>2</v>
      </c>
      <c r="T2083" s="15" t="str">
        <f aca="false">Def_Sistemas_Conectores_Cabos!$C$9</f>
        <v>RG316</v>
      </c>
      <c r="U2083" s="11" t="s">
        <v>169</v>
      </c>
      <c r="V2083" s="13"/>
    </row>
    <row r="2084" customFormat="false" ht="15.75" hidden="true" customHeight="true" outlineLevel="0" collapsed="false">
      <c r="A2084" s="4" t="str">
        <f aca="false">Def_Sistemas_Conectores_Cabos!$A$22</f>
        <v>BPM de elétrons</v>
      </c>
      <c r="B2084" s="5" t="str">
        <f aca="false">Datas_Entregas!$A$3</f>
        <v>BTS/Anel</v>
      </c>
      <c r="C2084" s="6" t="n">
        <f aca="false" t="array" ref="C2084:C2084">INDEX(Datas_Entregas!$B$2:$B$100, MATCH(B2084, Datas_Entregas!$A$2:$A$100, 0), 1)</f>
        <v>43296</v>
      </c>
      <c r="D2084" s="5" t="str">
        <f aca="false">Def_Status_Montagem!$A$4</f>
        <v>Comprado / Esperando entrega</v>
      </c>
      <c r="E2084" s="4" t="str">
        <f aca="false">Def_Status_Montagem!$B$4</f>
        <v>Contratada (inclui etiqueta)</v>
      </c>
      <c r="F2084" s="7"/>
      <c r="G2084" s="8"/>
      <c r="H2084" s="7" t="str">
        <f aca="false" t="array" ref="H2084:H2084">INDEX(Def_Instancias_Equipamentos!$E$2:$E$4986, MATCH(K2084, Def_Instancias_Equipamentos!$D$2:$D$4986, 0), 1)</f>
        <v>IA-11RaBPM</v>
      </c>
      <c r="I2084" s="8" t="str">
        <f aca="false" t="array" ref="I2084:I2084">INDEX(Def_Instancias_Equipamentos!$E$2:$E$4986, MATCH(L2084, Def_Instancias_Equipamentos!$D$2:$D$4986, 0), 1)</f>
        <v>IA-11RaBPM</v>
      </c>
      <c r="J2084" s="8" t="str">
        <f aca="false">IF(H2084=I2084, "INTERNO", "EXTERNO")</f>
        <v>INTERNO</v>
      </c>
      <c r="K2084" s="9" t="str">
        <f aca="false">Def_Instancias_Equipamentos!$D$718</f>
        <v>SI-11M2:DI-BPMRFFE</v>
      </c>
      <c r="L2084" s="4" t="str">
        <f aca="false">Def_Instancias_Equipamentos!$D$1320</f>
        <v>SI-11M2:DI-FMCFastADC</v>
      </c>
      <c r="M2084" s="10" t="s">
        <v>168</v>
      </c>
      <c r="N2084" s="11" t="s">
        <v>143</v>
      </c>
      <c r="O2084" s="9" t="str">
        <f aca="false">Def_Sistemas_Conectores_Cabos!$B$7</f>
        <v>SMA 50-ohm</v>
      </c>
      <c r="P2084" s="4" t="str">
        <f aca="false">Def_Sistemas_Conectores_Cabos!$B$7</f>
        <v>SMA 50-ohm</v>
      </c>
      <c r="Q2084" s="8" t="str">
        <f aca="false">K2084&amp;"/"&amp;M2084&amp;CHAR(10)&amp;L2084&amp;"/"&amp;N2084</f>
        <v>SI-11M2:DI-BPMRFFE/TO_OUT
SI-11M2:DI-FMCFastADC/IN1</v>
      </c>
      <c r="R2084" s="18" t="n">
        <v>2</v>
      </c>
      <c r="S2084" s="18" t="n">
        <v>2</v>
      </c>
      <c r="T2084" s="15" t="str">
        <f aca="false">Def_Sistemas_Conectores_Cabos!$C$9</f>
        <v>RG316</v>
      </c>
      <c r="U2084" s="11" t="s">
        <v>169</v>
      </c>
      <c r="V2084" s="13"/>
    </row>
    <row r="2085" customFormat="false" ht="15.75" hidden="true" customHeight="true" outlineLevel="0" collapsed="false">
      <c r="A2085" s="4" t="str">
        <f aca="false">Def_Sistemas_Conectores_Cabos!$A$22</f>
        <v>BPM de elétrons</v>
      </c>
      <c r="B2085" s="5" t="str">
        <f aca="false">Datas_Entregas!$A$3</f>
        <v>BTS/Anel</v>
      </c>
      <c r="C2085" s="6" t="n">
        <f aca="false" t="array" ref="C2085:C2085">INDEX(Datas_Entregas!$B$2:$B$100, MATCH(B2085, Datas_Entregas!$A$2:$A$100, 0), 1)</f>
        <v>43296</v>
      </c>
      <c r="D2085" s="5" t="str">
        <f aca="false">Def_Status_Montagem!$A$4</f>
        <v>Comprado / Esperando entrega</v>
      </c>
      <c r="E2085" s="4" t="str">
        <f aca="false">Def_Status_Montagem!$B$4</f>
        <v>Contratada (inclui etiqueta)</v>
      </c>
      <c r="F2085" s="7"/>
      <c r="G2085" s="8"/>
      <c r="H2085" s="7" t="str">
        <f aca="false" t="array" ref="H2085:H2085">INDEX(Def_Instancias_Equipamentos!$E$2:$E$4986, MATCH(K2085, Def_Instancias_Equipamentos!$D$2:$D$4986, 0), 1)</f>
        <v>IA-11RaBPM</v>
      </c>
      <c r="I2085" s="8" t="str">
        <f aca="false" t="array" ref="I2085:I2085">INDEX(Def_Instancias_Equipamentos!$E$2:$E$4986, MATCH(L2085, Def_Instancias_Equipamentos!$D$2:$D$4986, 0), 1)</f>
        <v>IA-11RaBPM</v>
      </c>
      <c r="J2085" s="8" t="str">
        <f aca="false">IF(H2085=I2085, "INTERNO", "EXTERNO")</f>
        <v>INTERNO</v>
      </c>
      <c r="K2085" s="9" t="str">
        <f aca="false">Def_Instancias_Equipamentos!$D$718</f>
        <v>SI-11M2:DI-BPMRFFE</v>
      </c>
      <c r="L2085" s="4" t="str">
        <f aca="false">Def_Instancias_Equipamentos!$D$1320</f>
        <v>SI-11M2:DI-FMCFastADC</v>
      </c>
      <c r="M2085" s="10" t="s">
        <v>170</v>
      </c>
      <c r="N2085" s="11" t="s">
        <v>145</v>
      </c>
      <c r="O2085" s="9" t="str">
        <f aca="false">Def_Sistemas_Conectores_Cabos!$B$7</f>
        <v>SMA 50-ohm</v>
      </c>
      <c r="P2085" s="4" t="str">
        <f aca="false">Def_Sistemas_Conectores_Cabos!$B$7</f>
        <v>SMA 50-ohm</v>
      </c>
      <c r="Q2085" s="8" t="str">
        <f aca="false">K2085&amp;"/"&amp;M2085&amp;CHAR(10)&amp;L2085&amp;"/"&amp;N2085</f>
        <v>SI-11M2:DI-BPMRFFE/BI_OUT
SI-11M2:DI-FMCFastADC/IN2</v>
      </c>
      <c r="R2085" s="18" t="n">
        <v>2</v>
      </c>
      <c r="S2085" s="18" t="n">
        <v>2</v>
      </c>
      <c r="T2085" s="15" t="str">
        <f aca="false">Def_Sistemas_Conectores_Cabos!$C$9</f>
        <v>RG316</v>
      </c>
      <c r="U2085" s="11" t="s">
        <v>169</v>
      </c>
      <c r="V2085" s="13"/>
    </row>
    <row r="2086" customFormat="false" ht="15.75" hidden="true" customHeight="true" outlineLevel="0" collapsed="false">
      <c r="A2086" s="4" t="str">
        <f aca="false">Def_Sistemas_Conectores_Cabos!$A$22</f>
        <v>BPM de elétrons</v>
      </c>
      <c r="B2086" s="5" t="str">
        <f aca="false">Datas_Entregas!$A$3</f>
        <v>BTS/Anel</v>
      </c>
      <c r="C2086" s="6" t="n">
        <f aca="false" t="array" ref="C2086:C2086">INDEX(Datas_Entregas!$B$2:$B$100, MATCH(B2086, Datas_Entregas!$A$2:$A$100, 0), 1)</f>
        <v>43296</v>
      </c>
      <c r="D2086" s="5" t="str">
        <f aca="false">Def_Status_Montagem!$A$4</f>
        <v>Comprado / Esperando entrega</v>
      </c>
      <c r="E2086" s="4" t="str">
        <f aca="false">Def_Status_Montagem!$B$4</f>
        <v>Contratada (inclui etiqueta)</v>
      </c>
      <c r="F2086" s="7"/>
      <c r="G2086" s="8"/>
      <c r="H2086" s="7" t="str">
        <f aca="false" t="array" ref="H2086:H2086">INDEX(Def_Instancias_Equipamentos!$E$2:$E$4986, MATCH(K2086, Def_Instancias_Equipamentos!$D$2:$D$4986, 0), 1)</f>
        <v>IA-11RaBPM</v>
      </c>
      <c r="I2086" s="8" t="str">
        <f aca="false" t="array" ref="I2086:I2086">INDEX(Def_Instancias_Equipamentos!$E$2:$E$4986, MATCH(L2086, Def_Instancias_Equipamentos!$D$2:$D$4986, 0), 1)</f>
        <v>IA-11RaBPM</v>
      </c>
      <c r="J2086" s="8" t="str">
        <f aca="false">IF(H2086=I2086, "INTERNO", "EXTERNO")</f>
        <v>INTERNO</v>
      </c>
      <c r="K2086" s="9" t="str">
        <f aca="false">Def_Instancias_Equipamentos!$D$718</f>
        <v>SI-11M2:DI-BPMRFFE</v>
      </c>
      <c r="L2086" s="4" t="str">
        <f aca="false">Def_Instancias_Equipamentos!$D$1320</f>
        <v>SI-11M2:DI-FMCFastADC</v>
      </c>
      <c r="M2086" s="10" t="s">
        <v>171</v>
      </c>
      <c r="N2086" s="11" t="s">
        <v>172</v>
      </c>
      <c r="O2086" s="9" t="str">
        <f aca="false">Def_Sistemas_Conectores_Cabos!$B$7</f>
        <v>SMA 50-ohm</v>
      </c>
      <c r="P2086" s="4" t="str">
        <f aca="false">Def_Sistemas_Conectores_Cabos!$B$7</f>
        <v>SMA 50-ohm</v>
      </c>
      <c r="Q2086" s="8" t="str">
        <f aca="false">K2086&amp;"/"&amp;M2086&amp;CHAR(10)&amp;L2086&amp;"/"&amp;N2086</f>
        <v>SI-11M2:DI-BPMRFFE/TI_OUT
SI-11M2:DI-FMCFastADC/IN3</v>
      </c>
      <c r="R2086" s="18" t="n">
        <v>2</v>
      </c>
      <c r="S2086" s="18" t="n">
        <v>2</v>
      </c>
      <c r="T2086" s="15" t="str">
        <f aca="false">Def_Sistemas_Conectores_Cabos!$C$9</f>
        <v>RG316</v>
      </c>
      <c r="U2086" s="11" t="s">
        <v>169</v>
      </c>
      <c r="V2086" s="13"/>
    </row>
    <row r="2087" customFormat="false" ht="15.75" hidden="true" customHeight="true" outlineLevel="0" collapsed="false">
      <c r="A2087" s="4" t="str">
        <f aca="false">Def_Sistemas_Conectores_Cabos!$A$22</f>
        <v>BPM de elétrons</v>
      </c>
      <c r="B2087" s="5" t="str">
        <f aca="false">Datas_Entregas!$A$3</f>
        <v>BTS/Anel</v>
      </c>
      <c r="C2087" s="6" t="n">
        <f aca="false" t="array" ref="C2087:C2087">INDEX(Datas_Entregas!$B$2:$B$100, MATCH(B2087, Datas_Entregas!$A$2:$A$100, 0), 1)</f>
        <v>43296</v>
      </c>
      <c r="D2087" s="5" t="str">
        <f aca="false">Def_Status_Montagem!$A$4</f>
        <v>Comprado / Esperando entrega</v>
      </c>
      <c r="E2087" s="4" t="str">
        <f aca="false">Def_Status_Montagem!$B$4</f>
        <v>Contratada (inclui etiqueta)</v>
      </c>
      <c r="F2087" s="7"/>
      <c r="G2087" s="8"/>
      <c r="H2087" s="7" t="str">
        <f aca="false" t="array" ref="H2087:H2087">INDEX(Def_Instancias_Equipamentos!$E$2:$E$4986, MATCH(K2087, Def_Instancias_Equipamentos!$D$2:$D$4986, 0), 1)</f>
        <v>IA-11RaBPM</v>
      </c>
      <c r="I2087" s="8" t="str">
        <f aca="false" t="array" ref="I2087:I2087">INDEX(Def_Instancias_Equipamentos!$E$2:$E$4986, MATCH(L2087, Def_Instancias_Equipamentos!$D$2:$D$4986, 0), 1)</f>
        <v>IA-11RaBPM</v>
      </c>
      <c r="J2087" s="8" t="str">
        <f aca="false">IF(H2087=I2087, "INTERNO", "EXTERNO")</f>
        <v>INTERNO</v>
      </c>
      <c r="K2087" s="9" t="str">
        <f aca="false">Def_Instancias_Equipamentos!$D$718</f>
        <v>SI-11M2:DI-BPMRFFE</v>
      </c>
      <c r="L2087" s="4" t="str">
        <f aca="false">Def_Instancias_Equipamentos!$D$1320</f>
        <v>SI-11M2:DI-FMCFastADC</v>
      </c>
      <c r="M2087" s="10" t="s">
        <v>173</v>
      </c>
      <c r="N2087" s="11" t="s">
        <v>174</v>
      </c>
      <c r="O2087" s="9" t="str">
        <f aca="false">Def_Sistemas_Conectores_Cabos!$B$7</f>
        <v>SMA 50-ohm</v>
      </c>
      <c r="P2087" s="4" t="str">
        <f aca="false">Def_Sistemas_Conectores_Cabos!$B$7</f>
        <v>SMA 50-ohm</v>
      </c>
      <c r="Q2087" s="8" t="str">
        <f aca="false">K2087&amp;"/"&amp;M2087&amp;CHAR(10)&amp;L2087&amp;"/"&amp;N2087</f>
        <v>SI-11M2:DI-BPMRFFE/BO_OUT
SI-11M2:DI-FMCFastADC/IN4</v>
      </c>
      <c r="R2087" s="18" t="n">
        <v>2</v>
      </c>
      <c r="S2087" s="18" t="n">
        <v>2</v>
      </c>
      <c r="T2087" s="15" t="str">
        <f aca="false">Def_Sistemas_Conectores_Cabos!$C$9</f>
        <v>RG316</v>
      </c>
      <c r="U2087" s="11" t="s">
        <v>169</v>
      </c>
      <c r="V2087" s="13"/>
    </row>
    <row r="2088" customFormat="false" ht="15.75" hidden="true" customHeight="true" outlineLevel="0" collapsed="false">
      <c r="A2088" s="4" t="str">
        <f aca="false">Def_Sistemas_Conectores_Cabos!$A$22</f>
        <v>BPM de elétrons</v>
      </c>
      <c r="B2088" s="5" t="str">
        <f aca="false">Datas_Entregas!$A$3</f>
        <v>BTS/Anel</v>
      </c>
      <c r="C2088" s="6" t="n">
        <f aca="false" t="array" ref="C2088:C2088">INDEX(Datas_Entregas!$B$2:$B$100, MATCH(B2088, Datas_Entregas!$A$2:$A$100, 0), 1)</f>
        <v>43296</v>
      </c>
      <c r="D2088" s="5" t="str">
        <f aca="false">Def_Status_Montagem!$A$4</f>
        <v>Comprado / Esperando entrega</v>
      </c>
      <c r="E2088" s="4" t="str">
        <f aca="false">Def_Status_Montagem!$B$4</f>
        <v>Contratada (inclui etiqueta)</v>
      </c>
      <c r="F2088" s="7"/>
      <c r="G2088" s="8"/>
      <c r="H2088" s="7" t="str">
        <f aca="false" t="array" ref="H2088:H2088">INDEX(Def_Instancias_Equipamentos!$E$2:$E$4986, MATCH(K2088, Def_Instancias_Equipamentos!$D$2:$D$4986, 0), 1)</f>
        <v>IA-11RaBPM</v>
      </c>
      <c r="I2088" s="8" t="str">
        <f aca="false" t="array" ref="I2088:I2088">INDEX(Def_Instancias_Equipamentos!$E$2:$E$4986, MATCH(L2088, Def_Instancias_Equipamentos!$D$2:$D$4986, 0), 1)</f>
        <v>IA-11RaBPM</v>
      </c>
      <c r="J2088" s="8" t="str">
        <f aca="false">IF(H2088=I2088, "INTERNO", "EXTERNO")</f>
        <v>INTERNO</v>
      </c>
      <c r="K2088" s="9" t="str">
        <f aca="false">Def_Instancias_Equipamentos!$D$718</f>
        <v>SI-11M2:DI-BPMRFFE</v>
      </c>
      <c r="L2088" s="4" t="str">
        <f aca="false">Def_Instancias_Equipamentos!$D$1320</f>
        <v>SI-11M2:DI-FMCFastADC</v>
      </c>
      <c r="M2088" s="10" t="s">
        <v>175</v>
      </c>
      <c r="N2088" s="11" t="s">
        <v>176</v>
      </c>
      <c r="O2088" s="9" t="str">
        <f aca="false">Def_Sistemas_Conectores_Cabos!$B$7</f>
        <v>SMA 50-ohm</v>
      </c>
      <c r="P2088" s="4" t="str">
        <f aca="false">Def_Sistemas_Conectores_Cabos!$B$26</f>
        <v>MMCX 50-ohm</v>
      </c>
      <c r="Q2088" s="8" t="str">
        <f aca="false">K2088&amp;"/"&amp;M2088&amp;CHAR(10)&amp;L2088&amp;"/"&amp;N2088</f>
        <v>SI-11M2:DI-BPMRFFE/SW_IN
SI-11M2:DI-FMCFastADC/TRIG</v>
      </c>
      <c r="R2088" s="18" t="n">
        <v>2</v>
      </c>
      <c r="S2088" s="18" t="n">
        <v>2</v>
      </c>
      <c r="T2088" s="15" t="str">
        <f aca="false">Def_Sistemas_Conectores_Cabos!$C$9</f>
        <v>RG316</v>
      </c>
      <c r="U2088" s="11" t="s">
        <v>169</v>
      </c>
      <c r="V2088" s="13"/>
    </row>
    <row r="2089" customFormat="false" ht="15.75" hidden="true" customHeight="true" outlineLevel="0" collapsed="false">
      <c r="A2089" s="4" t="str">
        <f aca="false">Def_Sistemas_Conectores_Cabos!$A$22</f>
        <v>BPM de elétrons</v>
      </c>
      <c r="B2089" s="5" t="str">
        <f aca="false">Datas_Entregas!$A$3</f>
        <v>BTS/Anel</v>
      </c>
      <c r="C2089" s="6" t="n">
        <f aca="false" t="array" ref="C2089:C2089">INDEX(Datas_Entregas!$B$2:$B$100, MATCH(B2089, Datas_Entregas!$A$2:$A$100, 0), 1)</f>
        <v>43296</v>
      </c>
      <c r="D2089" s="5" t="str">
        <f aca="false">Def_Status_Montagem!$A$4</f>
        <v>Comprado / Esperando entrega</v>
      </c>
      <c r="E2089" s="4" t="str">
        <f aca="false">Def_Status_Montagem!$B$4</f>
        <v>Contratada (inclui etiqueta)</v>
      </c>
      <c r="F2089" s="7"/>
      <c r="G2089" s="8"/>
      <c r="H2089" s="7" t="str">
        <f aca="false" t="array" ref="H2089:H2089">INDEX(Def_Instancias_Equipamentos!$E$2:$E$4986, MATCH(K2089, Def_Instancias_Equipamentos!$D$2:$D$4986, 0), 1)</f>
        <v>IA-11RaBPM</v>
      </c>
      <c r="I2089" s="8" t="str">
        <f aca="false" t="array" ref="I2089:I2089">INDEX(Def_Instancias_Equipamentos!$E$2:$E$4986, MATCH(L2089, Def_Instancias_Equipamentos!$D$2:$D$4986, 0), 1)</f>
        <v>IA-11RaBPM</v>
      </c>
      <c r="J2089" s="8" t="str">
        <f aca="false">IF(H2089=I2089, "INTERNO", "EXTERNO")</f>
        <v>INTERNO</v>
      </c>
      <c r="K2089" s="9" t="str">
        <f aca="false">Def_Instancias_Equipamentos!$D$811</f>
        <v>SI-11SP:DI-BPMRFFE-1</v>
      </c>
      <c r="L2089" s="4" t="str">
        <f aca="false">Def_Instancias_Equipamentos!$D$1413</f>
        <v>SI-11SP:DI-FMCFastADC-1</v>
      </c>
      <c r="M2089" s="10" t="s">
        <v>168</v>
      </c>
      <c r="N2089" s="11" t="s">
        <v>143</v>
      </c>
      <c r="O2089" s="9" t="str">
        <f aca="false">Def_Sistemas_Conectores_Cabos!$B$7</f>
        <v>SMA 50-ohm</v>
      </c>
      <c r="P2089" s="4" t="str">
        <f aca="false">Def_Sistemas_Conectores_Cabos!$B$7</f>
        <v>SMA 50-ohm</v>
      </c>
      <c r="Q2089" s="8" t="str">
        <f aca="false">K2089&amp;"/"&amp;M2089&amp;CHAR(10)&amp;L2089&amp;"/"&amp;N2089</f>
        <v>SI-11SP:DI-BPMRFFE-1/TO_OUT
SI-11SP:DI-FMCFastADC-1/IN1</v>
      </c>
      <c r="R2089" s="18" t="n">
        <v>2</v>
      </c>
      <c r="S2089" s="18" t="n">
        <v>2</v>
      </c>
      <c r="T2089" s="15" t="str">
        <f aca="false">Def_Sistemas_Conectores_Cabos!$C$9</f>
        <v>RG316</v>
      </c>
      <c r="U2089" s="11" t="s">
        <v>169</v>
      </c>
      <c r="V2089" s="13"/>
    </row>
    <row r="2090" customFormat="false" ht="15.75" hidden="true" customHeight="true" outlineLevel="0" collapsed="false">
      <c r="A2090" s="4" t="str">
        <f aca="false">Def_Sistemas_Conectores_Cabos!$A$22</f>
        <v>BPM de elétrons</v>
      </c>
      <c r="B2090" s="5" t="str">
        <f aca="false">Datas_Entregas!$A$3</f>
        <v>BTS/Anel</v>
      </c>
      <c r="C2090" s="6" t="n">
        <f aca="false" t="array" ref="C2090:C2090">INDEX(Datas_Entregas!$B$2:$B$100, MATCH(B2090, Datas_Entregas!$A$2:$A$100, 0), 1)</f>
        <v>43296</v>
      </c>
      <c r="D2090" s="5" t="str">
        <f aca="false">Def_Status_Montagem!$A$4</f>
        <v>Comprado / Esperando entrega</v>
      </c>
      <c r="E2090" s="4" t="str">
        <f aca="false">Def_Status_Montagem!$B$4</f>
        <v>Contratada (inclui etiqueta)</v>
      </c>
      <c r="F2090" s="7"/>
      <c r="G2090" s="8"/>
      <c r="H2090" s="7" t="str">
        <f aca="false" t="array" ref="H2090:H2090">INDEX(Def_Instancias_Equipamentos!$E$2:$E$4986, MATCH(K2090, Def_Instancias_Equipamentos!$D$2:$D$4986, 0), 1)</f>
        <v>IA-11RaBPM</v>
      </c>
      <c r="I2090" s="8" t="str">
        <f aca="false" t="array" ref="I2090:I2090">INDEX(Def_Instancias_Equipamentos!$E$2:$E$4986, MATCH(L2090, Def_Instancias_Equipamentos!$D$2:$D$4986, 0), 1)</f>
        <v>IA-11RaBPM</v>
      </c>
      <c r="J2090" s="8" t="str">
        <f aca="false">IF(H2090=I2090, "INTERNO", "EXTERNO")</f>
        <v>INTERNO</v>
      </c>
      <c r="K2090" s="9" t="str">
        <f aca="false">Def_Instancias_Equipamentos!$D$811</f>
        <v>SI-11SP:DI-BPMRFFE-1</v>
      </c>
      <c r="L2090" s="4" t="str">
        <f aca="false">Def_Instancias_Equipamentos!$D$1413</f>
        <v>SI-11SP:DI-FMCFastADC-1</v>
      </c>
      <c r="M2090" s="10" t="s">
        <v>170</v>
      </c>
      <c r="N2090" s="11" t="s">
        <v>145</v>
      </c>
      <c r="O2090" s="9" t="str">
        <f aca="false">Def_Sistemas_Conectores_Cabos!$B$7</f>
        <v>SMA 50-ohm</v>
      </c>
      <c r="P2090" s="4" t="str">
        <f aca="false">Def_Sistemas_Conectores_Cabos!$B$7</f>
        <v>SMA 50-ohm</v>
      </c>
      <c r="Q2090" s="8" t="str">
        <f aca="false">K2090&amp;"/"&amp;M2090&amp;CHAR(10)&amp;L2090&amp;"/"&amp;N2090</f>
        <v>SI-11SP:DI-BPMRFFE-1/BI_OUT
SI-11SP:DI-FMCFastADC-1/IN2</v>
      </c>
      <c r="R2090" s="18" t="n">
        <v>2</v>
      </c>
      <c r="S2090" s="18" t="n">
        <v>2</v>
      </c>
      <c r="T2090" s="15" t="str">
        <f aca="false">Def_Sistemas_Conectores_Cabos!$C$9</f>
        <v>RG316</v>
      </c>
      <c r="U2090" s="11" t="s">
        <v>169</v>
      </c>
      <c r="V2090" s="13"/>
    </row>
    <row r="2091" customFormat="false" ht="15.75" hidden="true" customHeight="true" outlineLevel="0" collapsed="false">
      <c r="A2091" s="4" t="str">
        <f aca="false">Def_Sistemas_Conectores_Cabos!$A$22</f>
        <v>BPM de elétrons</v>
      </c>
      <c r="B2091" s="5" t="str">
        <f aca="false">Datas_Entregas!$A$3</f>
        <v>BTS/Anel</v>
      </c>
      <c r="C2091" s="6" t="n">
        <f aca="false" t="array" ref="C2091:C2091">INDEX(Datas_Entregas!$B$2:$B$100, MATCH(B2091, Datas_Entregas!$A$2:$A$100, 0), 1)</f>
        <v>43296</v>
      </c>
      <c r="D2091" s="5" t="str">
        <f aca="false">Def_Status_Montagem!$A$4</f>
        <v>Comprado / Esperando entrega</v>
      </c>
      <c r="E2091" s="4" t="str">
        <f aca="false">Def_Status_Montagem!$B$4</f>
        <v>Contratada (inclui etiqueta)</v>
      </c>
      <c r="F2091" s="7"/>
      <c r="G2091" s="8"/>
      <c r="H2091" s="7" t="str">
        <f aca="false" t="array" ref="H2091:H2091">INDEX(Def_Instancias_Equipamentos!$E$2:$E$4986, MATCH(K2091, Def_Instancias_Equipamentos!$D$2:$D$4986, 0), 1)</f>
        <v>IA-11RaBPM</v>
      </c>
      <c r="I2091" s="8" t="str">
        <f aca="false" t="array" ref="I2091:I2091">INDEX(Def_Instancias_Equipamentos!$E$2:$E$4986, MATCH(L2091, Def_Instancias_Equipamentos!$D$2:$D$4986, 0), 1)</f>
        <v>IA-11RaBPM</v>
      </c>
      <c r="J2091" s="8" t="str">
        <f aca="false">IF(H2091=I2091, "INTERNO", "EXTERNO")</f>
        <v>INTERNO</v>
      </c>
      <c r="K2091" s="9" t="str">
        <f aca="false">Def_Instancias_Equipamentos!$D$811</f>
        <v>SI-11SP:DI-BPMRFFE-1</v>
      </c>
      <c r="L2091" s="4" t="str">
        <f aca="false">Def_Instancias_Equipamentos!$D$1413</f>
        <v>SI-11SP:DI-FMCFastADC-1</v>
      </c>
      <c r="M2091" s="10" t="s">
        <v>171</v>
      </c>
      <c r="N2091" s="11" t="s">
        <v>172</v>
      </c>
      <c r="O2091" s="9" t="str">
        <f aca="false">Def_Sistemas_Conectores_Cabos!$B$7</f>
        <v>SMA 50-ohm</v>
      </c>
      <c r="P2091" s="4" t="str">
        <f aca="false">Def_Sistemas_Conectores_Cabos!$B$7</f>
        <v>SMA 50-ohm</v>
      </c>
      <c r="Q2091" s="8" t="str">
        <f aca="false">K2091&amp;"/"&amp;M2091&amp;CHAR(10)&amp;L2091&amp;"/"&amp;N2091</f>
        <v>SI-11SP:DI-BPMRFFE-1/TI_OUT
SI-11SP:DI-FMCFastADC-1/IN3</v>
      </c>
      <c r="R2091" s="18" t="n">
        <v>2</v>
      </c>
      <c r="S2091" s="18" t="n">
        <v>2</v>
      </c>
      <c r="T2091" s="15" t="str">
        <f aca="false">Def_Sistemas_Conectores_Cabos!$C$9</f>
        <v>RG316</v>
      </c>
      <c r="U2091" s="11" t="s">
        <v>169</v>
      </c>
      <c r="V2091" s="13"/>
    </row>
    <row r="2092" customFormat="false" ht="15.75" hidden="true" customHeight="true" outlineLevel="0" collapsed="false">
      <c r="A2092" s="4" t="str">
        <f aca="false">Def_Sistemas_Conectores_Cabos!$A$22</f>
        <v>BPM de elétrons</v>
      </c>
      <c r="B2092" s="5" t="str">
        <f aca="false">Datas_Entregas!$A$3</f>
        <v>BTS/Anel</v>
      </c>
      <c r="C2092" s="6" t="n">
        <f aca="false" t="array" ref="C2092:C2092">INDEX(Datas_Entregas!$B$2:$B$100, MATCH(B2092, Datas_Entregas!$A$2:$A$100, 0), 1)</f>
        <v>43296</v>
      </c>
      <c r="D2092" s="5" t="str">
        <f aca="false">Def_Status_Montagem!$A$4</f>
        <v>Comprado / Esperando entrega</v>
      </c>
      <c r="E2092" s="4" t="str">
        <f aca="false">Def_Status_Montagem!$B$4</f>
        <v>Contratada (inclui etiqueta)</v>
      </c>
      <c r="F2092" s="7"/>
      <c r="G2092" s="8"/>
      <c r="H2092" s="7" t="str">
        <f aca="false" t="array" ref="H2092:H2092">INDEX(Def_Instancias_Equipamentos!$E$2:$E$4986, MATCH(K2092, Def_Instancias_Equipamentos!$D$2:$D$4986, 0), 1)</f>
        <v>IA-11RaBPM</v>
      </c>
      <c r="I2092" s="8" t="str">
        <f aca="false" t="array" ref="I2092:I2092">INDEX(Def_Instancias_Equipamentos!$E$2:$E$4986, MATCH(L2092, Def_Instancias_Equipamentos!$D$2:$D$4986, 0), 1)</f>
        <v>IA-11RaBPM</v>
      </c>
      <c r="J2092" s="8" t="str">
        <f aca="false">IF(H2092=I2092, "INTERNO", "EXTERNO")</f>
        <v>INTERNO</v>
      </c>
      <c r="K2092" s="9" t="str">
        <f aca="false">Def_Instancias_Equipamentos!$D$811</f>
        <v>SI-11SP:DI-BPMRFFE-1</v>
      </c>
      <c r="L2092" s="4" t="str">
        <f aca="false">Def_Instancias_Equipamentos!$D$1413</f>
        <v>SI-11SP:DI-FMCFastADC-1</v>
      </c>
      <c r="M2092" s="10" t="s">
        <v>173</v>
      </c>
      <c r="N2092" s="11" t="s">
        <v>174</v>
      </c>
      <c r="O2092" s="9" t="str">
        <f aca="false">Def_Sistemas_Conectores_Cabos!$B$7</f>
        <v>SMA 50-ohm</v>
      </c>
      <c r="P2092" s="4" t="str">
        <f aca="false">Def_Sistemas_Conectores_Cabos!$B$7</f>
        <v>SMA 50-ohm</v>
      </c>
      <c r="Q2092" s="8" t="str">
        <f aca="false">K2092&amp;"/"&amp;M2092&amp;CHAR(10)&amp;L2092&amp;"/"&amp;N2092</f>
        <v>SI-11SP:DI-BPMRFFE-1/BO_OUT
SI-11SP:DI-FMCFastADC-1/IN4</v>
      </c>
      <c r="R2092" s="18" t="n">
        <v>2</v>
      </c>
      <c r="S2092" s="18" t="n">
        <v>2</v>
      </c>
      <c r="T2092" s="15" t="str">
        <f aca="false">Def_Sistemas_Conectores_Cabos!$C$9</f>
        <v>RG316</v>
      </c>
      <c r="U2092" s="11" t="s">
        <v>169</v>
      </c>
      <c r="V2092" s="13"/>
    </row>
    <row r="2093" customFormat="false" ht="15.75" hidden="true" customHeight="true" outlineLevel="0" collapsed="false">
      <c r="A2093" s="4" t="str">
        <f aca="false">Def_Sistemas_Conectores_Cabos!$A$22</f>
        <v>BPM de elétrons</v>
      </c>
      <c r="B2093" s="5" t="str">
        <f aca="false">Datas_Entregas!$A$3</f>
        <v>BTS/Anel</v>
      </c>
      <c r="C2093" s="6" t="n">
        <f aca="false" t="array" ref="C2093:C2093">INDEX(Datas_Entregas!$B$2:$B$100, MATCH(B2093, Datas_Entregas!$A$2:$A$100, 0), 1)</f>
        <v>43296</v>
      </c>
      <c r="D2093" s="5" t="str">
        <f aca="false">Def_Status_Montagem!$A$4</f>
        <v>Comprado / Esperando entrega</v>
      </c>
      <c r="E2093" s="4" t="str">
        <f aca="false">Def_Status_Montagem!$B$4</f>
        <v>Contratada (inclui etiqueta)</v>
      </c>
      <c r="F2093" s="7"/>
      <c r="G2093" s="8"/>
      <c r="H2093" s="7" t="str">
        <f aca="false" t="array" ref="H2093:H2093">INDEX(Def_Instancias_Equipamentos!$E$2:$E$4986, MATCH(K2093, Def_Instancias_Equipamentos!$D$2:$D$4986, 0), 1)</f>
        <v>IA-11RaBPM</v>
      </c>
      <c r="I2093" s="8" t="str">
        <f aca="false" t="array" ref="I2093:I2093">INDEX(Def_Instancias_Equipamentos!$E$2:$E$4986, MATCH(L2093, Def_Instancias_Equipamentos!$D$2:$D$4986, 0), 1)</f>
        <v>IA-11RaBPM</v>
      </c>
      <c r="J2093" s="8" t="str">
        <f aca="false">IF(H2093=I2093, "INTERNO", "EXTERNO")</f>
        <v>INTERNO</v>
      </c>
      <c r="K2093" s="9" t="str">
        <f aca="false">Def_Instancias_Equipamentos!$D$811</f>
        <v>SI-11SP:DI-BPMRFFE-1</v>
      </c>
      <c r="L2093" s="4" t="str">
        <f aca="false">Def_Instancias_Equipamentos!$D$1413</f>
        <v>SI-11SP:DI-FMCFastADC-1</v>
      </c>
      <c r="M2093" s="10" t="s">
        <v>175</v>
      </c>
      <c r="N2093" s="11" t="s">
        <v>176</v>
      </c>
      <c r="O2093" s="9" t="str">
        <f aca="false">Def_Sistemas_Conectores_Cabos!$B$7</f>
        <v>SMA 50-ohm</v>
      </c>
      <c r="P2093" s="4" t="str">
        <f aca="false">Def_Sistemas_Conectores_Cabos!$B$26</f>
        <v>MMCX 50-ohm</v>
      </c>
      <c r="Q2093" s="8" t="str">
        <f aca="false">K2093&amp;"/"&amp;M2093&amp;CHAR(10)&amp;L2093&amp;"/"&amp;N2093</f>
        <v>SI-11SP:DI-BPMRFFE-1/SW_IN
SI-11SP:DI-FMCFastADC-1/TRIG</v>
      </c>
      <c r="R2093" s="18" t="n">
        <v>2</v>
      </c>
      <c r="S2093" s="18" t="n">
        <v>2</v>
      </c>
      <c r="T2093" s="15" t="str">
        <f aca="false">Def_Sistemas_Conectores_Cabos!$C$9</f>
        <v>RG316</v>
      </c>
      <c r="U2093" s="11" t="s">
        <v>169</v>
      </c>
      <c r="V2093" s="13"/>
    </row>
    <row r="2094" customFormat="false" ht="15.75" hidden="true" customHeight="true" outlineLevel="0" collapsed="false">
      <c r="A2094" s="4" t="str">
        <f aca="false">Def_Sistemas_Conectores_Cabos!$A$22</f>
        <v>BPM de elétrons</v>
      </c>
      <c r="B2094" s="5" t="str">
        <f aca="false">Datas_Entregas!$A$3</f>
        <v>BTS/Anel</v>
      </c>
      <c r="C2094" s="6" t="n">
        <f aca="false" t="array" ref="C2094:C2094">INDEX(Datas_Entregas!$B$2:$B$100, MATCH(B2094, Datas_Entregas!$A$2:$A$100, 0), 1)</f>
        <v>43296</v>
      </c>
      <c r="D2094" s="5" t="str">
        <f aca="false">Def_Status_Montagem!$A$4</f>
        <v>Comprado / Esperando entrega</v>
      </c>
      <c r="E2094" s="4" t="str">
        <f aca="false">Def_Status_Montagem!$B$4</f>
        <v>Contratada (inclui etiqueta)</v>
      </c>
      <c r="F2094" s="7"/>
      <c r="G2094" s="8"/>
      <c r="H2094" s="7" t="str">
        <f aca="false" t="array" ref="H2094:H2094">INDEX(Def_Instancias_Equipamentos!$E$2:$E$4986, MATCH(K2094, Def_Instancias_Equipamentos!$D$2:$D$4986, 0), 1)</f>
        <v>IA-11RaBPM</v>
      </c>
      <c r="I2094" s="8" t="str">
        <f aca="false" t="array" ref="I2094:I2094">INDEX(Def_Instancias_Equipamentos!$E$2:$E$4986, MATCH(L2094, Def_Instancias_Equipamentos!$D$2:$D$4986, 0), 1)</f>
        <v>IA-11RaBPM</v>
      </c>
      <c r="J2094" s="8" t="str">
        <f aca="false">IF(H2094=I2094, "INTERNO", "EXTERNO")</f>
        <v>INTERNO</v>
      </c>
      <c r="K2094" s="9" t="str">
        <f aca="false">Def_Instancias_Equipamentos!$D$812</f>
        <v>SI-11SP:DI-BPMRFFE-2</v>
      </c>
      <c r="L2094" s="4" t="str">
        <f aca="false">Def_Instancias_Equipamentos!$D$1414</f>
        <v>SI-11SP:DI-FMCFastADC-2</v>
      </c>
      <c r="M2094" s="10" t="s">
        <v>168</v>
      </c>
      <c r="N2094" s="11" t="s">
        <v>143</v>
      </c>
      <c r="O2094" s="9" t="str">
        <f aca="false">Def_Sistemas_Conectores_Cabos!$B$7</f>
        <v>SMA 50-ohm</v>
      </c>
      <c r="P2094" s="4" t="str">
        <f aca="false">Def_Sistemas_Conectores_Cabos!$B$7</f>
        <v>SMA 50-ohm</v>
      </c>
      <c r="Q2094" s="8" t="str">
        <f aca="false">K2094&amp;"/"&amp;M2094&amp;CHAR(10)&amp;L2094&amp;"/"&amp;N2094</f>
        <v>SI-11SP:DI-BPMRFFE-2/TO_OUT
SI-11SP:DI-FMCFastADC-2/IN1</v>
      </c>
      <c r="R2094" s="18" t="n">
        <v>2</v>
      </c>
      <c r="S2094" s="18" t="n">
        <v>2</v>
      </c>
      <c r="T2094" s="15" t="str">
        <f aca="false">Def_Sistemas_Conectores_Cabos!$C$9</f>
        <v>RG316</v>
      </c>
      <c r="U2094" s="11" t="s">
        <v>169</v>
      </c>
      <c r="V2094" s="13"/>
    </row>
    <row r="2095" customFormat="false" ht="15.75" hidden="true" customHeight="true" outlineLevel="0" collapsed="false">
      <c r="A2095" s="4" t="str">
        <f aca="false">Def_Sistemas_Conectores_Cabos!$A$22</f>
        <v>BPM de elétrons</v>
      </c>
      <c r="B2095" s="5" t="str">
        <f aca="false">Datas_Entregas!$A$3</f>
        <v>BTS/Anel</v>
      </c>
      <c r="C2095" s="6" t="n">
        <f aca="false" t="array" ref="C2095:C2095">INDEX(Datas_Entregas!$B$2:$B$100, MATCH(B2095, Datas_Entregas!$A$2:$A$100, 0), 1)</f>
        <v>43296</v>
      </c>
      <c r="D2095" s="5" t="str">
        <f aca="false">Def_Status_Montagem!$A$4</f>
        <v>Comprado / Esperando entrega</v>
      </c>
      <c r="E2095" s="4" t="str">
        <f aca="false">Def_Status_Montagem!$B$4</f>
        <v>Contratada (inclui etiqueta)</v>
      </c>
      <c r="F2095" s="7"/>
      <c r="G2095" s="8"/>
      <c r="H2095" s="7" t="str">
        <f aca="false" t="array" ref="H2095:H2095">INDEX(Def_Instancias_Equipamentos!$E$2:$E$4986, MATCH(K2095, Def_Instancias_Equipamentos!$D$2:$D$4986, 0), 1)</f>
        <v>IA-11RaBPM</v>
      </c>
      <c r="I2095" s="8" t="str">
        <f aca="false" t="array" ref="I2095:I2095">INDEX(Def_Instancias_Equipamentos!$E$2:$E$4986, MATCH(L2095, Def_Instancias_Equipamentos!$D$2:$D$4986, 0), 1)</f>
        <v>IA-11RaBPM</v>
      </c>
      <c r="J2095" s="8" t="str">
        <f aca="false">IF(H2095=I2095, "INTERNO", "EXTERNO")</f>
        <v>INTERNO</v>
      </c>
      <c r="K2095" s="9" t="str">
        <f aca="false">Def_Instancias_Equipamentos!$D$812</f>
        <v>SI-11SP:DI-BPMRFFE-2</v>
      </c>
      <c r="L2095" s="4" t="str">
        <f aca="false">Def_Instancias_Equipamentos!$D$1414</f>
        <v>SI-11SP:DI-FMCFastADC-2</v>
      </c>
      <c r="M2095" s="10" t="s">
        <v>170</v>
      </c>
      <c r="N2095" s="11" t="s">
        <v>145</v>
      </c>
      <c r="O2095" s="9" t="str">
        <f aca="false">Def_Sistemas_Conectores_Cabos!$B$7</f>
        <v>SMA 50-ohm</v>
      </c>
      <c r="P2095" s="4" t="str">
        <f aca="false">Def_Sistemas_Conectores_Cabos!$B$7</f>
        <v>SMA 50-ohm</v>
      </c>
      <c r="Q2095" s="8" t="str">
        <f aca="false">K2095&amp;"/"&amp;M2095&amp;CHAR(10)&amp;L2095&amp;"/"&amp;N2095</f>
        <v>SI-11SP:DI-BPMRFFE-2/BI_OUT
SI-11SP:DI-FMCFastADC-2/IN2</v>
      </c>
      <c r="R2095" s="18" t="n">
        <v>2</v>
      </c>
      <c r="S2095" s="18" t="n">
        <v>2</v>
      </c>
      <c r="T2095" s="15" t="str">
        <f aca="false">Def_Sistemas_Conectores_Cabos!$C$9</f>
        <v>RG316</v>
      </c>
      <c r="U2095" s="11" t="s">
        <v>169</v>
      </c>
      <c r="V2095" s="13"/>
    </row>
    <row r="2096" customFormat="false" ht="15.75" hidden="true" customHeight="true" outlineLevel="0" collapsed="false">
      <c r="A2096" s="4" t="str">
        <f aca="false">Def_Sistemas_Conectores_Cabos!$A$22</f>
        <v>BPM de elétrons</v>
      </c>
      <c r="B2096" s="5" t="str">
        <f aca="false">Datas_Entregas!$A$3</f>
        <v>BTS/Anel</v>
      </c>
      <c r="C2096" s="6" t="n">
        <f aca="false" t="array" ref="C2096:C2096">INDEX(Datas_Entregas!$B$2:$B$100, MATCH(B2096, Datas_Entregas!$A$2:$A$100, 0), 1)</f>
        <v>43296</v>
      </c>
      <c r="D2096" s="5" t="str">
        <f aca="false">Def_Status_Montagem!$A$4</f>
        <v>Comprado / Esperando entrega</v>
      </c>
      <c r="E2096" s="4" t="str">
        <f aca="false">Def_Status_Montagem!$B$4</f>
        <v>Contratada (inclui etiqueta)</v>
      </c>
      <c r="F2096" s="7"/>
      <c r="G2096" s="8"/>
      <c r="H2096" s="7" t="str">
        <f aca="false" t="array" ref="H2096:H2096">INDEX(Def_Instancias_Equipamentos!$E$2:$E$4986, MATCH(K2096, Def_Instancias_Equipamentos!$D$2:$D$4986, 0), 1)</f>
        <v>IA-11RaBPM</v>
      </c>
      <c r="I2096" s="8" t="str">
        <f aca="false" t="array" ref="I2096:I2096">INDEX(Def_Instancias_Equipamentos!$E$2:$E$4986, MATCH(L2096, Def_Instancias_Equipamentos!$D$2:$D$4986, 0), 1)</f>
        <v>IA-11RaBPM</v>
      </c>
      <c r="J2096" s="8" t="str">
        <f aca="false">IF(H2096=I2096, "INTERNO", "EXTERNO")</f>
        <v>INTERNO</v>
      </c>
      <c r="K2096" s="9" t="str">
        <f aca="false">Def_Instancias_Equipamentos!$D$812</f>
        <v>SI-11SP:DI-BPMRFFE-2</v>
      </c>
      <c r="L2096" s="4" t="str">
        <f aca="false">Def_Instancias_Equipamentos!$D$1414</f>
        <v>SI-11SP:DI-FMCFastADC-2</v>
      </c>
      <c r="M2096" s="10" t="s">
        <v>171</v>
      </c>
      <c r="N2096" s="11" t="s">
        <v>172</v>
      </c>
      <c r="O2096" s="9" t="str">
        <f aca="false">Def_Sistemas_Conectores_Cabos!$B$7</f>
        <v>SMA 50-ohm</v>
      </c>
      <c r="P2096" s="4" t="str">
        <f aca="false">Def_Sistemas_Conectores_Cabos!$B$7</f>
        <v>SMA 50-ohm</v>
      </c>
      <c r="Q2096" s="8" t="str">
        <f aca="false">K2096&amp;"/"&amp;M2096&amp;CHAR(10)&amp;L2096&amp;"/"&amp;N2096</f>
        <v>SI-11SP:DI-BPMRFFE-2/TI_OUT
SI-11SP:DI-FMCFastADC-2/IN3</v>
      </c>
      <c r="R2096" s="18" t="n">
        <v>2</v>
      </c>
      <c r="S2096" s="18" t="n">
        <v>2</v>
      </c>
      <c r="T2096" s="15" t="str">
        <f aca="false">Def_Sistemas_Conectores_Cabos!$C$9</f>
        <v>RG316</v>
      </c>
      <c r="U2096" s="11" t="s">
        <v>169</v>
      </c>
      <c r="V2096" s="13"/>
    </row>
    <row r="2097" customFormat="false" ht="15.75" hidden="true" customHeight="true" outlineLevel="0" collapsed="false">
      <c r="A2097" s="4" t="str">
        <f aca="false">Def_Sistemas_Conectores_Cabos!$A$22</f>
        <v>BPM de elétrons</v>
      </c>
      <c r="B2097" s="5" t="str">
        <f aca="false">Datas_Entregas!$A$3</f>
        <v>BTS/Anel</v>
      </c>
      <c r="C2097" s="6" t="n">
        <f aca="false" t="array" ref="C2097:C2097">INDEX(Datas_Entregas!$B$2:$B$100, MATCH(B2097, Datas_Entregas!$A$2:$A$100, 0), 1)</f>
        <v>43296</v>
      </c>
      <c r="D2097" s="5" t="str">
        <f aca="false">Def_Status_Montagem!$A$4</f>
        <v>Comprado / Esperando entrega</v>
      </c>
      <c r="E2097" s="4" t="str">
        <f aca="false">Def_Status_Montagem!$B$4</f>
        <v>Contratada (inclui etiqueta)</v>
      </c>
      <c r="F2097" s="7"/>
      <c r="G2097" s="8"/>
      <c r="H2097" s="7" t="str">
        <f aca="false" t="array" ref="H2097:H2097">INDEX(Def_Instancias_Equipamentos!$E$2:$E$4986, MATCH(K2097, Def_Instancias_Equipamentos!$D$2:$D$4986, 0), 1)</f>
        <v>IA-11RaBPM</v>
      </c>
      <c r="I2097" s="8" t="str">
        <f aca="false" t="array" ref="I2097:I2097">INDEX(Def_Instancias_Equipamentos!$E$2:$E$4986, MATCH(L2097, Def_Instancias_Equipamentos!$D$2:$D$4986, 0), 1)</f>
        <v>IA-11RaBPM</v>
      </c>
      <c r="J2097" s="8" t="str">
        <f aca="false">IF(H2097=I2097, "INTERNO", "EXTERNO")</f>
        <v>INTERNO</v>
      </c>
      <c r="K2097" s="9" t="str">
        <f aca="false">Def_Instancias_Equipamentos!$D$812</f>
        <v>SI-11SP:DI-BPMRFFE-2</v>
      </c>
      <c r="L2097" s="4" t="str">
        <f aca="false">Def_Instancias_Equipamentos!$D$1414</f>
        <v>SI-11SP:DI-FMCFastADC-2</v>
      </c>
      <c r="M2097" s="10" t="s">
        <v>173</v>
      </c>
      <c r="N2097" s="11" t="s">
        <v>174</v>
      </c>
      <c r="O2097" s="9" t="str">
        <f aca="false">Def_Sistemas_Conectores_Cabos!$B$7</f>
        <v>SMA 50-ohm</v>
      </c>
      <c r="P2097" s="4" t="str">
        <f aca="false">Def_Sistemas_Conectores_Cabos!$B$7</f>
        <v>SMA 50-ohm</v>
      </c>
      <c r="Q2097" s="8" t="str">
        <f aca="false">K2097&amp;"/"&amp;M2097&amp;CHAR(10)&amp;L2097&amp;"/"&amp;N2097</f>
        <v>SI-11SP:DI-BPMRFFE-2/BO_OUT
SI-11SP:DI-FMCFastADC-2/IN4</v>
      </c>
      <c r="R2097" s="18" t="n">
        <v>2</v>
      </c>
      <c r="S2097" s="18" t="n">
        <v>2</v>
      </c>
      <c r="T2097" s="15" t="str">
        <f aca="false">Def_Sistemas_Conectores_Cabos!$C$9</f>
        <v>RG316</v>
      </c>
      <c r="U2097" s="11" t="s">
        <v>169</v>
      </c>
      <c r="V2097" s="13"/>
    </row>
    <row r="2098" customFormat="false" ht="15.75" hidden="true" customHeight="true" outlineLevel="0" collapsed="false">
      <c r="A2098" s="4" t="str">
        <f aca="false">Def_Sistemas_Conectores_Cabos!$A$22</f>
        <v>BPM de elétrons</v>
      </c>
      <c r="B2098" s="5" t="str">
        <f aca="false">Datas_Entregas!$A$3</f>
        <v>BTS/Anel</v>
      </c>
      <c r="C2098" s="6" t="n">
        <f aca="false" t="array" ref="C2098:C2098">INDEX(Datas_Entregas!$B$2:$B$100, MATCH(B2098, Datas_Entregas!$A$2:$A$100, 0), 1)</f>
        <v>43296</v>
      </c>
      <c r="D2098" s="5" t="str">
        <f aca="false">Def_Status_Montagem!$A$4</f>
        <v>Comprado / Esperando entrega</v>
      </c>
      <c r="E2098" s="4" t="str">
        <f aca="false">Def_Status_Montagem!$B$4</f>
        <v>Contratada (inclui etiqueta)</v>
      </c>
      <c r="F2098" s="7"/>
      <c r="G2098" s="8"/>
      <c r="H2098" s="7" t="str">
        <f aca="false" t="array" ref="H2098:H2098">INDEX(Def_Instancias_Equipamentos!$E$2:$E$4986, MATCH(K2098, Def_Instancias_Equipamentos!$D$2:$D$4986, 0), 1)</f>
        <v>IA-11RaBPM</v>
      </c>
      <c r="I2098" s="8" t="str">
        <f aca="false" t="array" ref="I2098:I2098">INDEX(Def_Instancias_Equipamentos!$E$2:$E$4986, MATCH(L2098, Def_Instancias_Equipamentos!$D$2:$D$4986, 0), 1)</f>
        <v>IA-11RaBPM</v>
      </c>
      <c r="J2098" s="8" t="str">
        <f aca="false">IF(H2098=I2098, "INTERNO", "EXTERNO")</f>
        <v>INTERNO</v>
      </c>
      <c r="K2098" s="9" t="str">
        <f aca="false">Def_Instancias_Equipamentos!$D$812</f>
        <v>SI-11SP:DI-BPMRFFE-2</v>
      </c>
      <c r="L2098" s="4" t="str">
        <f aca="false">Def_Instancias_Equipamentos!$D$1414</f>
        <v>SI-11SP:DI-FMCFastADC-2</v>
      </c>
      <c r="M2098" s="10" t="s">
        <v>175</v>
      </c>
      <c r="N2098" s="11" t="s">
        <v>176</v>
      </c>
      <c r="O2098" s="9" t="str">
        <f aca="false">Def_Sistemas_Conectores_Cabos!$B$7</f>
        <v>SMA 50-ohm</v>
      </c>
      <c r="P2098" s="4" t="str">
        <f aca="false">Def_Sistemas_Conectores_Cabos!$B$26</f>
        <v>MMCX 50-ohm</v>
      </c>
      <c r="Q2098" s="8" t="str">
        <f aca="false">K2098&amp;"/"&amp;M2098&amp;CHAR(10)&amp;L2098&amp;"/"&amp;N2098</f>
        <v>SI-11SP:DI-BPMRFFE-2/SW_IN
SI-11SP:DI-FMCFastADC-2/TRIG</v>
      </c>
      <c r="R2098" s="18" t="n">
        <v>2</v>
      </c>
      <c r="S2098" s="18" t="n">
        <v>2</v>
      </c>
      <c r="T2098" s="15" t="str">
        <f aca="false">Def_Sistemas_Conectores_Cabos!$C$9</f>
        <v>RG316</v>
      </c>
      <c r="U2098" s="11" t="s">
        <v>169</v>
      </c>
      <c r="V2098" s="13"/>
    </row>
    <row r="2099" customFormat="false" ht="15.75" hidden="true" customHeight="true" outlineLevel="0" collapsed="false">
      <c r="A2099" s="4" t="str">
        <f aca="false">Def_Sistemas_Conectores_Cabos!$A$22</f>
        <v>BPM de elétrons</v>
      </c>
      <c r="B2099" s="5" t="str">
        <f aca="false">Datas_Entregas!$A$3</f>
        <v>BTS/Anel</v>
      </c>
      <c r="C2099" s="6" t="n">
        <f aca="false" t="array" ref="C2099:C2099">INDEX(Datas_Entregas!$B$2:$B$100, MATCH(B2099, Datas_Entregas!$A$2:$A$100, 0), 1)</f>
        <v>43296</v>
      </c>
      <c r="D2099" s="5" t="str">
        <f aca="false">Def_Status_Montagem!$A$4</f>
        <v>Comprado / Esperando entrega</v>
      </c>
      <c r="E2099" s="4" t="str">
        <f aca="false">Def_Status_Montagem!$B$4</f>
        <v>Contratada (inclui etiqueta)</v>
      </c>
      <c r="F2099" s="7"/>
      <c r="G2099" s="8"/>
      <c r="H2099" s="7" t="str">
        <f aca="false" t="array" ref="H2099:H2099">INDEX(Def_Instancias_Equipamentos!$E$2:$E$4986, MATCH(K2099, Def_Instancias_Equipamentos!$D$2:$D$4986, 0), 1)</f>
        <v>IA-12RaBPM</v>
      </c>
      <c r="I2099" s="8" t="str">
        <f aca="false" t="array" ref="I2099:I2099">INDEX(Def_Instancias_Equipamentos!$E$2:$E$4986, MATCH(L2099, Def_Instancias_Equipamentos!$D$2:$D$4986, 0), 1)</f>
        <v>IA-12RaBPM</v>
      </c>
      <c r="J2099" s="8" t="str">
        <f aca="false">IF(H2099=I2099, "INTERNO", "EXTERNO")</f>
        <v>INTERNO</v>
      </c>
      <c r="K2099" s="9" t="str">
        <f aca="false">Def_Instancias_Equipamentos!$D$719</f>
        <v>SI-12C1:DI-BPMRFFE-1</v>
      </c>
      <c r="L2099" s="4" t="str">
        <f aca="false">Def_Instancias_Equipamentos!$D$1321</f>
        <v>SI-12C1:DI-FMCFastADC-1</v>
      </c>
      <c r="M2099" s="10" t="s">
        <v>168</v>
      </c>
      <c r="N2099" s="11" t="s">
        <v>143</v>
      </c>
      <c r="O2099" s="9" t="str">
        <f aca="false">Def_Sistemas_Conectores_Cabos!$B$7</f>
        <v>SMA 50-ohm</v>
      </c>
      <c r="P2099" s="4" t="str">
        <f aca="false">Def_Sistemas_Conectores_Cabos!$B$7</f>
        <v>SMA 50-ohm</v>
      </c>
      <c r="Q2099" s="8" t="str">
        <f aca="false">K2099&amp;"/"&amp;M2099&amp;CHAR(10)&amp;L2099&amp;"/"&amp;N2099</f>
        <v>SI-12C1:DI-BPMRFFE-1/TO_OUT
SI-12C1:DI-FMCFastADC-1/IN1</v>
      </c>
      <c r="R2099" s="18" t="n">
        <v>2</v>
      </c>
      <c r="S2099" s="18" t="n">
        <v>2</v>
      </c>
      <c r="T2099" s="15" t="str">
        <f aca="false">Def_Sistemas_Conectores_Cabos!$C$9</f>
        <v>RG316</v>
      </c>
      <c r="U2099" s="11" t="s">
        <v>169</v>
      </c>
      <c r="V2099" s="13"/>
    </row>
    <row r="2100" customFormat="false" ht="15.75" hidden="true" customHeight="true" outlineLevel="0" collapsed="false">
      <c r="A2100" s="4" t="str">
        <f aca="false">Def_Sistemas_Conectores_Cabos!$A$22</f>
        <v>BPM de elétrons</v>
      </c>
      <c r="B2100" s="5" t="str">
        <f aca="false">Datas_Entregas!$A$3</f>
        <v>BTS/Anel</v>
      </c>
      <c r="C2100" s="6" t="n">
        <f aca="false" t="array" ref="C2100:C2100">INDEX(Datas_Entregas!$B$2:$B$100, MATCH(B2100, Datas_Entregas!$A$2:$A$100, 0), 1)</f>
        <v>43296</v>
      </c>
      <c r="D2100" s="5" t="str">
        <f aca="false">Def_Status_Montagem!$A$4</f>
        <v>Comprado / Esperando entrega</v>
      </c>
      <c r="E2100" s="4" t="str">
        <f aca="false">Def_Status_Montagem!$B$4</f>
        <v>Contratada (inclui etiqueta)</v>
      </c>
      <c r="F2100" s="7"/>
      <c r="G2100" s="8"/>
      <c r="H2100" s="7" t="str">
        <f aca="false" t="array" ref="H2100:H2100">INDEX(Def_Instancias_Equipamentos!$E$2:$E$4986, MATCH(K2100, Def_Instancias_Equipamentos!$D$2:$D$4986, 0), 1)</f>
        <v>IA-12RaBPM</v>
      </c>
      <c r="I2100" s="8" t="str">
        <f aca="false" t="array" ref="I2100:I2100">INDEX(Def_Instancias_Equipamentos!$E$2:$E$4986, MATCH(L2100, Def_Instancias_Equipamentos!$D$2:$D$4986, 0), 1)</f>
        <v>IA-12RaBPM</v>
      </c>
      <c r="J2100" s="8" t="str">
        <f aca="false">IF(H2100=I2100, "INTERNO", "EXTERNO")</f>
        <v>INTERNO</v>
      </c>
      <c r="K2100" s="9" t="str">
        <f aca="false">Def_Instancias_Equipamentos!$D$719</f>
        <v>SI-12C1:DI-BPMRFFE-1</v>
      </c>
      <c r="L2100" s="4" t="str">
        <f aca="false">Def_Instancias_Equipamentos!$D$1321</f>
        <v>SI-12C1:DI-FMCFastADC-1</v>
      </c>
      <c r="M2100" s="10" t="s">
        <v>170</v>
      </c>
      <c r="N2100" s="11" t="s">
        <v>145</v>
      </c>
      <c r="O2100" s="9" t="str">
        <f aca="false">Def_Sistemas_Conectores_Cabos!$B$7</f>
        <v>SMA 50-ohm</v>
      </c>
      <c r="P2100" s="4" t="str">
        <f aca="false">Def_Sistemas_Conectores_Cabos!$B$7</f>
        <v>SMA 50-ohm</v>
      </c>
      <c r="Q2100" s="8" t="str">
        <f aca="false">K2100&amp;"/"&amp;M2100&amp;CHAR(10)&amp;L2100&amp;"/"&amp;N2100</f>
        <v>SI-12C1:DI-BPMRFFE-1/BI_OUT
SI-12C1:DI-FMCFastADC-1/IN2</v>
      </c>
      <c r="R2100" s="18" t="n">
        <v>2</v>
      </c>
      <c r="S2100" s="18" t="n">
        <v>2</v>
      </c>
      <c r="T2100" s="15" t="str">
        <f aca="false">Def_Sistemas_Conectores_Cabos!$C$9</f>
        <v>RG316</v>
      </c>
      <c r="U2100" s="11" t="s">
        <v>169</v>
      </c>
      <c r="V2100" s="13"/>
    </row>
    <row r="2101" customFormat="false" ht="15.75" hidden="true" customHeight="true" outlineLevel="0" collapsed="false">
      <c r="A2101" s="4" t="str">
        <f aca="false">Def_Sistemas_Conectores_Cabos!$A$22</f>
        <v>BPM de elétrons</v>
      </c>
      <c r="B2101" s="5" t="str">
        <f aca="false">Datas_Entregas!$A$3</f>
        <v>BTS/Anel</v>
      </c>
      <c r="C2101" s="6" t="n">
        <f aca="false" t="array" ref="C2101:C2101">INDEX(Datas_Entregas!$B$2:$B$100, MATCH(B2101, Datas_Entregas!$A$2:$A$100, 0), 1)</f>
        <v>43296</v>
      </c>
      <c r="D2101" s="5" t="str">
        <f aca="false">Def_Status_Montagem!$A$4</f>
        <v>Comprado / Esperando entrega</v>
      </c>
      <c r="E2101" s="4" t="str">
        <f aca="false">Def_Status_Montagem!$B$4</f>
        <v>Contratada (inclui etiqueta)</v>
      </c>
      <c r="F2101" s="7"/>
      <c r="G2101" s="8"/>
      <c r="H2101" s="7" t="str">
        <f aca="false" t="array" ref="H2101:H2101">INDEX(Def_Instancias_Equipamentos!$E$2:$E$4986, MATCH(K2101, Def_Instancias_Equipamentos!$D$2:$D$4986, 0), 1)</f>
        <v>IA-12RaBPM</v>
      </c>
      <c r="I2101" s="8" t="str">
        <f aca="false" t="array" ref="I2101:I2101">INDEX(Def_Instancias_Equipamentos!$E$2:$E$4986, MATCH(L2101, Def_Instancias_Equipamentos!$D$2:$D$4986, 0), 1)</f>
        <v>IA-12RaBPM</v>
      </c>
      <c r="J2101" s="8" t="str">
        <f aca="false">IF(H2101=I2101, "INTERNO", "EXTERNO")</f>
        <v>INTERNO</v>
      </c>
      <c r="K2101" s="9" t="str">
        <f aca="false">Def_Instancias_Equipamentos!$D$719</f>
        <v>SI-12C1:DI-BPMRFFE-1</v>
      </c>
      <c r="L2101" s="4" t="str">
        <f aca="false">Def_Instancias_Equipamentos!$D$1321</f>
        <v>SI-12C1:DI-FMCFastADC-1</v>
      </c>
      <c r="M2101" s="10" t="s">
        <v>171</v>
      </c>
      <c r="N2101" s="11" t="s">
        <v>172</v>
      </c>
      <c r="O2101" s="9" t="str">
        <f aca="false">Def_Sistemas_Conectores_Cabos!$B$7</f>
        <v>SMA 50-ohm</v>
      </c>
      <c r="P2101" s="4" t="str">
        <f aca="false">Def_Sistemas_Conectores_Cabos!$B$7</f>
        <v>SMA 50-ohm</v>
      </c>
      <c r="Q2101" s="8" t="str">
        <f aca="false">K2101&amp;"/"&amp;M2101&amp;CHAR(10)&amp;L2101&amp;"/"&amp;N2101</f>
        <v>SI-12C1:DI-BPMRFFE-1/TI_OUT
SI-12C1:DI-FMCFastADC-1/IN3</v>
      </c>
      <c r="R2101" s="18" t="n">
        <v>2</v>
      </c>
      <c r="S2101" s="18" t="n">
        <v>2</v>
      </c>
      <c r="T2101" s="15" t="str">
        <f aca="false">Def_Sistemas_Conectores_Cabos!$C$9</f>
        <v>RG316</v>
      </c>
      <c r="U2101" s="11" t="s">
        <v>169</v>
      </c>
      <c r="V2101" s="13"/>
    </row>
    <row r="2102" customFormat="false" ht="15.75" hidden="true" customHeight="true" outlineLevel="0" collapsed="false">
      <c r="A2102" s="4" t="str">
        <f aca="false">Def_Sistemas_Conectores_Cabos!$A$22</f>
        <v>BPM de elétrons</v>
      </c>
      <c r="B2102" s="5" t="str">
        <f aca="false">Datas_Entregas!$A$3</f>
        <v>BTS/Anel</v>
      </c>
      <c r="C2102" s="6" t="n">
        <f aca="false" t="array" ref="C2102:C2102">INDEX(Datas_Entregas!$B$2:$B$100, MATCH(B2102, Datas_Entregas!$A$2:$A$100, 0), 1)</f>
        <v>43296</v>
      </c>
      <c r="D2102" s="5" t="str">
        <f aca="false">Def_Status_Montagem!$A$4</f>
        <v>Comprado / Esperando entrega</v>
      </c>
      <c r="E2102" s="4" t="str">
        <f aca="false">Def_Status_Montagem!$B$4</f>
        <v>Contratada (inclui etiqueta)</v>
      </c>
      <c r="F2102" s="7"/>
      <c r="G2102" s="8"/>
      <c r="H2102" s="7" t="str">
        <f aca="false" t="array" ref="H2102:H2102">INDEX(Def_Instancias_Equipamentos!$E$2:$E$4986, MATCH(K2102, Def_Instancias_Equipamentos!$D$2:$D$4986, 0), 1)</f>
        <v>IA-12RaBPM</v>
      </c>
      <c r="I2102" s="8" t="str">
        <f aca="false" t="array" ref="I2102:I2102">INDEX(Def_Instancias_Equipamentos!$E$2:$E$4986, MATCH(L2102, Def_Instancias_Equipamentos!$D$2:$D$4986, 0), 1)</f>
        <v>IA-12RaBPM</v>
      </c>
      <c r="J2102" s="8" t="str">
        <f aca="false">IF(H2102=I2102, "INTERNO", "EXTERNO")</f>
        <v>INTERNO</v>
      </c>
      <c r="K2102" s="9" t="str">
        <f aca="false">Def_Instancias_Equipamentos!$D$719</f>
        <v>SI-12C1:DI-BPMRFFE-1</v>
      </c>
      <c r="L2102" s="4" t="str">
        <f aca="false">Def_Instancias_Equipamentos!$D$1321</f>
        <v>SI-12C1:DI-FMCFastADC-1</v>
      </c>
      <c r="M2102" s="10" t="s">
        <v>173</v>
      </c>
      <c r="N2102" s="11" t="s">
        <v>174</v>
      </c>
      <c r="O2102" s="9" t="str">
        <f aca="false">Def_Sistemas_Conectores_Cabos!$B$7</f>
        <v>SMA 50-ohm</v>
      </c>
      <c r="P2102" s="4" t="str">
        <f aca="false">Def_Sistemas_Conectores_Cabos!$B$7</f>
        <v>SMA 50-ohm</v>
      </c>
      <c r="Q2102" s="8" t="str">
        <f aca="false">K2102&amp;"/"&amp;M2102&amp;CHAR(10)&amp;L2102&amp;"/"&amp;N2102</f>
        <v>SI-12C1:DI-BPMRFFE-1/BO_OUT
SI-12C1:DI-FMCFastADC-1/IN4</v>
      </c>
      <c r="R2102" s="18" t="n">
        <v>2</v>
      </c>
      <c r="S2102" s="18" t="n">
        <v>2</v>
      </c>
      <c r="T2102" s="15" t="str">
        <f aca="false">Def_Sistemas_Conectores_Cabos!$C$9</f>
        <v>RG316</v>
      </c>
      <c r="U2102" s="11" t="s">
        <v>169</v>
      </c>
      <c r="V2102" s="13"/>
    </row>
    <row r="2103" customFormat="false" ht="15.75" hidden="true" customHeight="true" outlineLevel="0" collapsed="false">
      <c r="A2103" s="4" t="str">
        <f aca="false">Def_Sistemas_Conectores_Cabos!$A$22</f>
        <v>BPM de elétrons</v>
      </c>
      <c r="B2103" s="5" t="str">
        <f aca="false">Datas_Entregas!$A$3</f>
        <v>BTS/Anel</v>
      </c>
      <c r="C2103" s="6" t="n">
        <f aca="false" t="array" ref="C2103:C2103">INDEX(Datas_Entregas!$B$2:$B$100, MATCH(B2103, Datas_Entregas!$A$2:$A$100, 0), 1)</f>
        <v>43296</v>
      </c>
      <c r="D2103" s="5" t="str">
        <f aca="false">Def_Status_Montagem!$A$4</f>
        <v>Comprado / Esperando entrega</v>
      </c>
      <c r="E2103" s="4" t="str">
        <f aca="false">Def_Status_Montagem!$B$4</f>
        <v>Contratada (inclui etiqueta)</v>
      </c>
      <c r="F2103" s="7"/>
      <c r="G2103" s="8"/>
      <c r="H2103" s="7" t="str">
        <f aca="false" t="array" ref="H2103:H2103">INDEX(Def_Instancias_Equipamentos!$E$2:$E$4986, MATCH(K2103, Def_Instancias_Equipamentos!$D$2:$D$4986, 0), 1)</f>
        <v>IA-12RaBPM</v>
      </c>
      <c r="I2103" s="8" t="str">
        <f aca="false" t="array" ref="I2103:I2103">INDEX(Def_Instancias_Equipamentos!$E$2:$E$4986, MATCH(L2103, Def_Instancias_Equipamentos!$D$2:$D$4986, 0), 1)</f>
        <v>IA-12RaBPM</v>
      </c>
      <c r="J2103" s="8" t="str">
        <f aca="false">IF(H2103=I2103, "INTERNO", "EXTERNO")</f>
        <v>INTERNO</v>
      </c>
      <c r="K2103" s="9" t="str">
        <f aca="false">Def_Instancias_Equipamentos!$D$719</f>
        <v>SI-12C1:DI-BPMRFFE-1</v>
      </c>
      <c r="L2103" s="4" t="str">
        <f aca="false">Def_Instancias_Equipamentos!$D$1321</f>
        <v>SI-12C1:DI-FMCFastADC-1</v>
      </c>
      <c r="M2103" s="10" t="s">
        <v>175</v>
      </c>
      <c r="N2103" s="11" t="s">
        <v>176</v>
      </c>
      <c r="O2103" s="9" t="str">
        <f aca="false">Def_Sistemas_Conectores_Cabos!$B$7</f>
        <v>SMA 50-ohm</v>
      </c>
      <c r="P2103" s="4" t="str">
        <f aca="false">Def_Sistemas_Conectores_Cabos!$B$26</f>
        <v>MMCX 50-ohm</v>
      </c>
      <c r="Q2103" s="8" t="str">
        <f aca="false">K2103&amp;"/"&amp;M2103&amp;CHAR(10)&amp;L2103&amp;"/"&amp;N2103</f>
        <v>SI-12C1:DI-BPMRFFE-1/SW_IN
SI-12C1:DI-FMCFastADC-1/TRIG</v>
      </c>
      <c r="R2103" s="18" t="n">
        <v>2</v>
      </c>
      <c r="S2103" s="18" t="n">
        <v>2</v>
      </c>
      <c r="T2103" s="15" t="str">
        <f aca="false">Def_Sistemas_Conectores_Cabos!$C$9</f>
        <v>RG316</v>
      </c>
      <c r="U2103" s="11" t="s">
        <v>169</v>
      </c>
      <c r="V2103" s="13"/>
    </row>
    <row r="2104" customFormat="false" ht="15.75" hidden="true" customHeight="true" outlineLevel="0" collapsed="false">
      <c r="A2104" s="4" t="str">
        <f aca="false">Def_Sistemas_Conectores_Cabos!$A$22</f>
        <v>BPM de elétrons</v>
      </c>
      <c r="B2104" s="5" t="str">
        <f aca="false">Datas_Entregas!$A$3</f>
        <v>BTS/Anel</v>
      </c>
      <c r="C2104" s="6" t="n">
        <f aca="false" t="array" ref="C2104:C2104">INDEX(Datas_Entregas!$B$2:$B$100, MATCH(B2104, Datas_Entregas!$A$2:$A$100, 0), 1)</f>
        <v>43296</v>
      </c>
      <c r="D2104" s="5" t="str">
        <f aca="false">Def_Status_Montagem!$A$4</f>
        <v>Comprado / Esperando entrega</v>
      </c>
      <c r="E2104" s="4" t="str">
        <f aca="false">Def_Status_Montagem!$B$4</f>
        <v>Contratada (inclui etiqueta)</v>
      </c>
      <c r="F2104" s="7"/>
      <c r="G2104" s="8"/>
      <c r="H2104" s="7" t="str">
        <f aca="false" t="array" ref="H2104:H2104">INDEX(Def_Instancias_Equipamentos!$E$2:$E$4986, MATCH(K2104, Def_Instancias_Equipamentos!$D$2:$D$4986, 0), 1)</f>
        <v>IA-12RaBPM</v>
      </c>
      <c r="I2104" s="8" t="str">
        <f aca="false" t="array" ref="I2104:I2104">INDEX(Def_Instancias_Equipamentos!$E$2:$E$4986, MATCH(L2104, Def_Instancias_Equipamentos!$D$2:$D$4986, 0), 1)</f>
        <v>IA-12RaBPM</v>
      </c>
      <c r="J2104" s="8" t="str">
        <f aca="false">IF(H2104=I2104, "INTERNO", "EXTERNO")</f>
        <v>INTERNO</v>
      </c>
      <c r="K2104" s="9" t="str">
        <f aca="false">Def_Instancias_Equipamentos!$D$720</f>
        <v>SI-12C1:DI-BPMRFFE-2</v>
      </c>
      <c r="L2104" s="4" t="str">
        <f aca="false">Def_Instancias_Equipamentos!$D$1322</f>
        <v>SI-12C1:DI-FMCFastADC-2</v>
      </c>
      <c r="M2104" s="10" t="s">
        <v>168</v>
      </c>
      <c r="N2104" s="11" t="s">
        <v>143</v>
      </c>
      <c r="O2104" s="9" t="str">
        <f aca="false">Def_Sistemas_Conectores_Cabos!$B$7</f>
        <v>SMA 50-ohm</v>
      </c>
      <c r="P2104" s="4" t="str">
        <f aca="false">Def_Sistemas_Conectores_Cabos!$B$7</f>
        <v>SMA 50-ohm</v>
      </c>
      <c r="Q2104" s="8" t="str">
        <f aca="false">K2104&amp;"/"&amp;M2104&amp;CHAR(10)&amp;L2104&amp;"/"&amp;N2104</f>
        <v>SI-12C1:DI-BPMRFFE-2/TO_OUT
SI-12C1:DI-FMCFastADC-2/IN1</v>
      </c>
      <c r="R2104" s="18" t="n">
        <v>2</v>
      </c>
      <c r="S2104" s="18" t="n">
        <v>2</v>
      </c>
      <c r="T2104" s="15" t="str">
        <f aca="false">Def_Sistemas_Conectores_Cabos!$C$9</f>
        <v>RG316</v>
      </c>
      <c r="U2104" s="11" t="s">
        <v>169</v>
      </c>
      <c r="V2104" s="13"/>
    </row>
    <row r="2105" customFormat="false" ht="15.75" hidden="true" customHeight="true" outlineLevel="0" collapsed="false">
      <c r="A2105" s="4" t="str">
        <f aca="false">Def_Sistemas_Conectores_Cabos!$A$22</f>
        <v>BPM de elétrons</v>
      </c>
      <c r="B2105" s="5" t="str">
        <f aca="false">Datas_Entregas!$A$3</f>
        <v>BTS/Anel</v>
      </c>
      <c r="C2105" s="6" t="n">
        <f aca="false" t="array" ref="C2105:C2105">INDEX(Datas_Entregas!$B$2:$B$100, MATCH(B2105, Datas_Entregas!$A$2:$A$100, 0), 1)</f>
        <v>43296</v>
      </c>
      <c r="D2105" s="5" t="str">
        <f aca="false">Def_Status_Montagem!$A$4</f>
        <v>Comprado / Esperando entrega</v>
      </c>
      <c r="E2105" s="4" t="str">
        <f aca="false">Def_Status_Montagem!$B$4</f>
        <v>Contratada (inclui etiqueta)</v>
      </c>
      <c r="F2105" s="7"/>
      <c r="G2105" s="8"/>
      <c r="H2105" s="7" t="str">
        <f aca="false" t="array" ref="H2105:H2105">INDEX(Def_Instancias_Equipamentos!$E$2:$E$4986, MATCH(K2105, Def_Instancias_Equipamentos!$D$2:$D$4986, 0), 1)</f>
        <v>IA-12RaBPM</v>
      </c>
      <c r="I2105" s="8" t="str">
        <f aca="false" t="array" ref="I2105:I2105">INDEX(Def_Instancias_Equipamentos!$E$2:$E$4986, MATCH(L2105, Def_Instancias_Equipamentos!$D$2:$D$4986, 0), 1)</f>
        <v>IA-12RaBPM</v>
      </c>
      <c r="J2105" s="8" t="str">
        <f aca="false">IF(H2105=I2105, "INTERNO", "EXTERNO")</f>
        <v>INTERNO</v>
      </c>
      <c r="K2105" s="9" t="str">
        <f aca="false">Def_Instancias_Equipamentos!$D$720</f>
        <v>SI-12C1:DI-BPMRFFE-2</v>
      </c>
      <c r="L2105" s="4" t="str">
        <f aca="false">Def_Instancias_Equipamentos!$D$1322</f>
        <v>SI-12C1:DI-FMCFastADC-2</v>
      </c>
      <c r="M2105" s="10" t="s">
        <v>170</v>
      </c>
      <c r="N2105" s="11" t="s">
        <v>145</v>
      </c>
      <c r="O2105" s="9" t="str">
        <f aca="false">Def_Sistemas_Conectores_Cabos!$B$7</f>
        <v>SMA 50-ohm</v>
      </c>
      <c r="P2105" s="4" t="str">
        <f aca="false">Def_Sistemas_Conectores_Cabos!$B$7</f>
        <v>SMA 50-ohm</v>
      </c>
      <c r="Q2105" s="8" t="str">
        <f aca="false">K2105&amp;"/"&amp;M2105&amp;CHAR(10)&amp;L2105&amp;"/"&amp;N2105</f>
        <v>SI-12C1:DI-BPMRFFE-2/BI_OUT
SI-12C1:DI-FMCFastADC-2/IN2</v>
      </c>
      <c r="R2105" s="18" t="n">
        <v>2</v>
      </c>
      <c r="S2105" s="18" t="n">
        <v>2</v>
      </c>
      <c r="T2105" s="15" t="str">
        <f aca="false">Def_Sistemas_Conectores_Cabos!$C$9</f>
        <v>RG316</v>
      </c>
      <c r="U2105" s="11" t="s">
        <v>169</v>
      </c>
      <c r="V2105" s="13"/>
    </row>
    <row r="2106" customFormat="false" ht="15.75" hidden="true" customHeight="true" outlineLevel="0" collapsed="false">
      <c r="A2106" s="4" t="str">
        <f aca="false">Def_Sistemas_Conectores_Cabos!$A$22</f>
        <v>BPM de elétrons</v>
      </c>
      <c r="B2106" s="5" t="str">
        <f aca="false">Datas_Entregas!$A$3</f>
        <v>BTS/Anel</v>
      </c>
      <c r="C2106" s="6" t="n">
        <f aca="false" t="array" ref="C2106:C2106">INDEX(Datas_Entregas!$B$2:$B$100, MATCH(B2106, Datas_Entregas!$A$2:$A$100, 0), 1)</f>
        <v>43296</v>
      </c>
      <c r="D2106" s="5" t="str">
        <f aca="false">Def_Status_Montagem!$A$4</f>
        <v>Comprado / Esperando entrega</v>
      </c>
      <c r="E2106" s="4" t="str">
        <f aca="false">Def_Status_Montagem!$B$4</f>
        <v>Contratada (inclui etiqueta)</v>
      </c>
      <c r="F2106" s="7"/>
      <c r="G2106" s="8"/>
      <c r="H2106" s="7" t="str">
        <f aca="false" t="array" ref="H2106:H2106">INDEX(Def_Instancias_Equipamentos!$E$2:$E$4986, MATCH(K2106, Def_Instancias_Equipamentos!$D$2:$D$4986, 0), 1)</f>
        <v>IA-12RaBPM</v>
      </c>
      <c r="I2106" s="8" t="str">
        <f aca="false" t="array" ref="I2106:I2106">INDEX(Def_Instancias_Equipamentos!$E$2:$E$4986, MATCH(L2106, Def_Instancias_Equipamentos!$D$2:$D$4986, 0), 1)</f>
        <v>IA-12RaBPM</v>
      </c>
      <c r="J2106" s="8" t="str">
        <f aca="false">IF(H2106=I2106, "INTERNO", "EXTERNO")</f>
        <v>INTERNO</v>
      </c>
      <c r="K2106" s="9" t="str">
        <f aca="false">Def_Instancias_Equipamentos!$D$720</f>
        <v>SI-12C1:DI-BPMRFFE-2</v>
      </c>
      <c r="L2106" s="4" t="str">
        <f aca="false">Def_Instancias_Equipamentos!$D$1322</f>
        <v>SI-12C1:DI-FMCFastADC-2</v>
      </c>
      <c r="M2106" s="10" t="s">
        <v>171</v>
      </c>
      <c r="N2106" s="11" t="s">
        <v>172</v>
      </c>
      <c r="O2106" s="9" t="str">
        <f aca="false">Def_Sistemas_Conectores_Cabos!$B$7</f>
        <v>SMA 50-ohm</v>
      </c>
      <c r="P2106" s="4" t="str">
        <f aca="false">Def_Sistemas_Conectores_Cabos!$B$7</f>
        <v>SMA 50-ohm</v>
      </c>
      <c r="Q2106" s="8" t="str">
        <f aca="false">K2106&amp;"/"&amp;M2106&amp;CHAR(10)&amp;L2106&amp;"/"&amp;N2106</f>
        <v>SI-12C1:DI-BPMRFFE-2/TI_OUT
SI-12C1:DI-FMCFastADC-2/IN3</v>
      </c>
      <c r="R2106" s="18" t="n">
        <v>2</v>
      </c>
      <c r="S2106" s="18" t="n">
        <v>2</v>
      </c>
      <c r="T2106" s="15" t="str">
        <f aca="false">Def_Sistemas_Conectores_Cabos!$C$9</f>
        <v>RG316</v>
      </c>
      <c r="U2106" s="11" t="s">
        <v>169</v>
      </c>
      <c r="V2106" s="13"/>
    </row>
    <row r="2107" customFormat="false" ht="15.75" hidden="true" customHeight="true" outlineLevel="0" collapsed="false">
      <c r="A2107" s="4" t="str">
        <f aca="false">Def_Sistemas_Conectores_Cabos!$A$22</f>
        <v>BPM de elétrons</v>
      </c>
      <c r="B2107" s="5" t="str">
        <f aca="false">Datas_Entregas!$A$3</f>
        <v>BTS/Anel</v>
      </c>
      <c r="C2107" s="6" t="n">
        <f aca="false" t="array" ref="C2107:C2107">INDEX(Datas_Entregas!$B$2:$B$100, MATCH(B2107, Datas_Entregas!$A$2:$A$100, 0), 1)</f>
        <v>43296</v>
      </c>
      <c r="D2107" s="5" t="str">
        <f aca="false">Def_Status_Montagem!$A$4</f>
        <v>Comprado / Esperando entrega</v>
      </c>
      <c r="E2107" s="4" t="str">
        <f aca="false">Def_Status_Montagem!$B$4</f>
        <v>Contratada (inclui etiqueta)</v>
      </c>
      <c r="F2107" s="7"/>
      <c r="G2107" s="8"/>
      <c r="H2107" s="7" t="str">
        <f aca="false" t="array" ref="H2107:H2107">INDEX(Def_Instancias_Equipamentos!$E$2:$E$4986, MATCH(K2107, Def_Instancias_Equipamentos!$D$2:$D$4986, 0), 1)</f>
        <v>IA-12RaBPM</v>
      </c>
      <c r="I2107" s="8" t="str">
        <f aca="false" t="array" ref="I2107:I2107">INDEX(Def_Instancias_Equipamentos!$E$2:$E$4986, MATCH(L2107, Def_Instancias_Equipamentos!$D$2:$D$4986, 0), 1)</f>
        <v>IA-12RaBPM</v>
      </c>
      <c r="J2107" s="8" t="str">
        <f aca="false">IF(H2107=I2107, "INTERNO", "EXTERNO")</f>
        <v>INTERNO</v>
      </c>
      <c r="K2107" s="9" t="str">
        <f aca="false">Def_Instancias_Equipamentos!$D$720</f>
        <v>SI-12C1:DI-BPMRFFE-2</v>
      </c>
      <c r="L2107" s="4" t="str">
        <f aca="false">Def_Instancias_Equipamentos!$D$1322</f>
        <v>SI-12C1:DI-FMCFastADC-2</v>
      </c>
      <c r="M2107" s="10" t="s">
        <v>173</v>
      </c>
      <c r="N2107" s="11" t="s">
        <v>174</v>
      </c>
      <c r="O2107" s="9" t="str">
        <f aca="false">Def_Sistemas_Conectores_Cabos!$B$7</f>
        <v>SMA 50-ohm</v>
      </c>
      <c r="P2107" s="4" t="str">
        <f aca="false">Def_Sistemas_Conectores_Cabos!$B$7</f>
        <v>SMA 50-ohm</v>
      </c>
      <c r="Q2107" s="8" t="str">
        <f aca="false">K2107&amp;"/"&amp;M2107&amp;CHAR(10)&amp;L2107&amp;"/"&amp;N2107</f>
        <v>SI-12C1:DI-BPMRFFE-2/BO_OUT
SI-12C1:DI-FMCFastADC-2/IN4</v>
      </c>
      <c r="R2107" s="18" t="n">
        <v>2</v>
      </c>
      <c r="S2107" s="18" t="n">
        <v>2</v>
      </c>
      <c r="T2107" s="15" t="str">
        <f aca="false">Def_Sistemas_Conectores_Cabos!$C$9</f>
        <v>RG316</v>
      </c>
      <c r="U2107" s="11" t="s">
        <v>169</v>
      </c>
      <c r="V2107" s="13"/>
    </row>
    <row r="2108" customFormat="false" ht="15.75" hidden="true" customHeight="true" outlineLevel="0" collapsed="false">
      <c r="A2108" s="4" t="str">
        <f aca="false">Def_Sistemas_Conectores_Cabos!$A$22</f>
        <v>BPM de elétrons</v>
      </c>
      <c r="B2108" s="5" t="str">
        <f aca="false">Datas_Entregas!$A$3</f>
        <v>BTS/Anel</v>
      </c>
      <c r="C2108" s="6" t="n">
        <f aca="false" t="array" ref="C2108:C2108">INDEX(Datas_Entregas!$B$2:$B$100, MATCH(B2108, Datas_Entregas!$A$2:$A$100, 0), 1)</f>
        <v>43296</v>
      </c>
      <c r="D2108" s="5" t="str">
        <f aca="false">Def_Status_Montagem!$A$4</f>
        <v>Comprado / Esperando entrega</v>
      </c>
      <c r="E2108" s="4" t="str">
        <f aca="false">Def_Status_Montagem!$B$4</f>
        <v>Contratada (inclui etiqueta)</v>
      </c>
      <c r="F2108" s="7"/>
      <c r="G2108" s="8"/>
      <c r="H2108" s="7" t="str">
        <f aca="false" t="array" ref="H2108:H2108">INDEX(Def_Instancias_Equipamentos!$E$2:$E$4986, MATCH(K2108, Def_Instancias_Equipamentos!$D$2:$D$4986, 0), 1)</f>
        <v>IA-12RaBPM</v>
      </c>
      <c r="I2108" s="8" t="str">
        <f aca="false" t="array" ref="I2108:I2108">INDEX(Def_Instancias_Equipamentos!$E$2:$E$4986, MATCH(L2108, Def_Instancias_Equipamentos!$D$2:$D$4986, 0), 1)</f>
        <v>IA-12RaBPM</v>
      </c>
      <c r="J2108" s="8" t="str">
        <f aca="false">IF(H2108=I2108, "INTERNO", "EXTERNO")</f>
        <v>INTERNO</v>
      </c>
      <c r="K2108" s="9" t="str">
        <f aca="false">Def_Instancias_Equipamentos!$D$720</f>
        <v>SI-12C1:DI-BPMRFFE-2</v>
      </c>
      <c r="L2108" s="4" t="str">
        <f aca="false">Def_Instancias_Equipamentos!$D$1322</f>
        <v>SI-12C1:DI-FMCFastADC-2</v>
      </c>
      <c r="M2108" s="10" t="s">
        <v>175</v>
      </c>
      <c r="N2108" s="11" t="s">
        <v>176</v>
      </c>
      <c r="O2108" s="9" t="str">
        <f aca="false">Def_Sistemas_Conectores_Cabos!$B$7</f>
        <v>SMA 50-ohm</v>
      </c>
      <c r="P2108" s="4" t="str">
        <f aca="false">Def_Sistemas_Conectores_Cabos!$B$26</f>
        <v>MMCX 50-ohm</v>
      </c>
      <c r="Q2108" s="8" t="str">
        <f aca="false">K2108&amp;"/"&amp;M2108&amp;CHAR(10)&amp;L2108&amp;"/"&amp;N2108</f>
        <v>SI-12C1:DI-BPMRFFE-2/SW_IN
SI-12C1:DI-FMCFastADC-2/TRIG</v>
      </c>
      <c r="R2108" s="18" t="n">
        <v>2</v>
      </c>
      <c r="S2108" s="18" t="n">
        <v>2</v>
      </c>
      <c r="T2108" s="15" t="str">
        <f aca="false">Def_Sistemas_Conectores_Cabos!$C$9</f>
        <v>RG316</v>
      </c>
      <c r="U2108" s="11" t="s">
        <v>169</v>
      </c>
      <c r="V2108" s="13"/>
    </row>
    <row r="2109" customFormat="false" ht="15.75" hidden="true" customHeight="true" outlineLevel="0" collapsed="false">
      <c r="A2109" s="4" t="str">
        <f aca="false">Def_Sistemas_Conectores_Cabos!$A$22</f>
        <v>BPM de elétrons</v>
      </c>
      <c r="B2109" s="5" t="str">
        <f aca="false">Datas_Entregas!$A$3</f>
        <v>BTS/Anel</v>
      </c>
      <c r="C2109" s="6" t="n">
        <f aca="false" t="array" ref="C2109:C2109">INDEX(Datas_Entregas!$B$2:$B$100, MATCH(B2109, Datas_Entregas!$A$2:$A$100, 0), 1)</f>
        <v>43296</v>
      </c>
      <c r="D2109" s="5" t="str">
        <f aca="false">Def_Status_Montagem!$A$4</f>
        <v>Comprado / Esperando entrega</v>
      </c>
      <c r="E2109" s="4" t="str">
        <f aca="false">Def_Status_Montagem!$B$4</f>
        <v>Contratada (inclui etiqueta)</v>
      </c>
      <c r="F2109" s="7"/>
      <c r="G2109" s="8"/>
      <c r="H2109" s="7" t="str">
        <f aca="false" t="array" ref="H2109:H2109">INDEX(Def_Instancias_Equipamentos!$E$2:$E$4986, MATCH(K2109, Def_Instancias_Equipamentos!$D$2:$D$4986, 0), 1)</f>
        <v>IA-12RaBPM</v>
      </c>
      <c r="I2109" s="8" t="str">
        <f aca="false" t="array" ref="I2109:I2109">INDEX(Def_Instancias_Equipamentos!$E$2:$E$4986, MATCH(L2109, Def_Instancias_Equipamentos!$D$2:$D$4986, 0), 1)</f>
        <v>IA-12RaBPM</v>
      </c>
      <c r="J2109" s="8" t="str">
        <f aca="false">IF(H2109=I2109, "INTERNO", "EXTERNO")</f>
        <v>INTERNO</v>
      </c>
      <c r="K2109" s="9" t="str">
        <f aca="false">Def_Instancias_Equipamentos!$D$721</f>
        <v>SI-12C2:DI-BPMRFFE</v>
      </c>
      <c r="L2109" s="4" t="str">
        <f aca="false">Def_Instancias_Equipamentos!$D$1323</f>
        <v>SI-12C2:DI-FMCFastADC</v>
      </c>
      <c r="M2109" s="10" t="s">
        <v>168</v>
      </c>
      <c r="N2109" s="11" t="s">
        <v>143</v>
      </c>
      <c r="O2109" s="9" t="str">
        <f aca="false">Def_Sistemas_Conectores_Cabos!$B$7</f>
        <v>SMA 50-ohm</v>
      </c>
      <c r="P2109" s="4" t="str">
        <f aca="false">Def_Sistemas_Conectores_Cabos!$B$7</f>
        <v>SMA 50-ohm</v>
      </c>
      <c r="Q2109" s="8" t="str">
        <f aca="false">K2109&amp;"/"&amp;M2109&amp;CHAR(10)&amp;L2109&amp;"/"&amp;N2109</f>
        <v>SI-12C2:DI-BPMRFFE/TO_OUT
SI-12C2:DI-FMCFastADC/IN1</v>
      </c>
      <c r="R2109" s="18" t="n">
        <v>2</v>
      </c>
      <c r="S2109" s="18" t="n">
        <v>2</v>
      </c>
      <c r="T2109" s="15" t="str">
        <f aca="false">Def_Sistemas_Conectores_Cabos!$C$9</f>
        <v>RG316</v>
      </c>
      <c r="U2109" s="11" t="s">
        <v>169</v>
      </c>
      <c r="V2109" s="13"/>
    </row>
    <row r="2110" customFormat="false" ht="15.75" hidden="true" customHeight="true" outlineLevel="0" collapsed="false">
      <c r="A2110" s="4" t="str">
        <f aca="false">Def_Sistemas_Conectores_Cabos!$A$22</f>
        <v>BPM de elétrons</v>
      </c>
      <c r="B2110" s="5" t="str">
        <f aca="false">Datas_Entregas!$A$3</f>
        <v>BTS/Anel</v>
      </c>
      <c r="C2110" s="6" t="n">
        <f aca="false" t="array" ref="C2110:C2110">INDEX(Datas_Entregas!$B$2:$B$100, MATCH(B2110, Datas_Entregas!$A$2:$A$100, 0), 1)</f>
        <v>43296</v>
      </c>
      <c r="D2110" s="5" t="str">
        <f aca="false">Def_Status_Montagem!$A$4</f>
        <v>Comprado / Esperando entrega</v>
      </c>
      <c r="E2110" s="4" t="str">
        <f aca="false">Def_Status_Montagem!$B$4</f>
        <v>Contratada (inclui etiqueta)</v>
      </c>
      <c r="F2110" s="7"/>
      <c r="G2110" s="8"/>
      <c r="H2110" s="7" t="str">
        <f aca="false" t="array" ref="H2110:H2110">INDEX(Def_Instancias_Equipamentos!$E$2:$E$4986, MATCH(K2110, Def_Instancias_Equipamentos!$D$2:$D$4986, 0), 1)</f>
        <v>IA-12RaBPM</v>
      </c>
      <c r="I2110" s="8" t="str">
        <f aca="false" t="array" ref="I2110:I2110">INDEX(Def_Instancias_Equipamentos!$E$2:$E$4986, MATCH(L2110, Def_Instancias_Equipamentos!$D$2:$D$4986, 0), 1)</f>
        <v>IA-12RaBPM</v>
      </c>
      <c r="J2110" s="8" t="str">
        <f aca="false">IF(H2110=I2110, "INTERNO", "EXTERNO")</f>
        <v>INTERNO</v>
      </c>
      <c r="K2110" s="9" t="str">
        <f aca="false">Def_Instancias_Equipamentos!$D$721</f>
        <v>SI-12C2:DI-BPMRFFE</v>
      </c>
      <c r="L2110" s="4" t="str">
        <f aca="false">Def_Instancias_Equipamentos!$D$1323</f>
        <v>SI-12C2:DI-FMCFastADC</v>
      </c>
      <c r="M2110" s="10" t="s">
        <v>170</v>
      </c>
      <c r="N2110" s="11" t="s">
        <v>145</v>
      </c>
      <c r="O2110" s="9" t="str">
        <f aca="false">Def_Sistemas_Conectores_Cabos!$B$7</f>
        <v>SMA 50-ohm</v>
      </c>
      <c r="P2110" s="4" t="str">
        <f aca="false">Def_Sistemas_Conectores_Cabos!$B$7</f>
        <v>SMA 50-ohm</v>
      </c>
      <c r="Q2110" s="8" t="str">
        <f aca="false">K2110&amp;"/"&amp;M2110&amp;CHAR(10)&amp;L2110&amp;"/"&amp;N2110</f>
        <v>SI-12C2:DI-BPMRFFE/BI_OUT
SI-12C2:DI-FMCFastADC/IN2</v>
      </c>
      <c r="R2110" s="18" t="n">
        <v>2</v>
      </c>
      <c r="S2110" s="18" t="n">
        <v>2</v>
      </c>
      <c r="T2110" s="15" t="str">
        <f aca="false">Def_Sistemas_Conectores_Cabos!$C$9</f>
        <v>RG316</v>
      </c>
      <c r="U2110" s="11" t="s">
        <v>169</v>
      </c>
      <c r="V2110" s="13"/>
    </row>
    <row r="2111" customFormat="false" ht="15.75" hidden="true" customHeight="true" outlineLevel="0" collapsed="false">
      <c r="A2111" s="4" t="str">
        <f aca="false">Def_Sistemas_Conectores_Cabos!$A$22</f>
        <v>BPM de elétrons</v>
      </c>
      <c r="B2111" s="5" t="str">
        <f aca="false">Datas_Entregas!$A$3</f>
        <v>BTS/Anel</v>
      </c>
      <c r="C2111" s="6" t="n">
        <f aca="false" t="array" ref="C2111:C2111">INDEX(Datas_Entregas!$B$2:$B$100, MATCH(B2111, Datas_Entregas!$A$2:$A$100, 0), 1)</f>
        <v>43296</v>
      </c>
      <c r="D2111" s="5" t="str">
        <f aca="false">Def_Status_Montagem!$A$4</f>
        <v>Comprado / Esperando entrega</v>
      </c>
      <c r="E2111" s="4" t="str">
        <f aca="false">Def_Status_Montagem!$B$4</f>
        <v>Contratada (inclui etiqueta)</v>
      </c>
      <c r="F2111" s="7"/>
      <c r="G2111" s="8"/>
      <c r="H2111" s="7" t="str">
        <f aca="false" t="array" ref="H2111:H2111">INDEX(Def_Instancias_Equipamentos!$E$2:$E$4986, MATCH(K2111, Def_Instancias_Equipamentos!$D$2:$D$4986, 0), 1)</f>
        <v>IA-12RaBPM</v>
      </c>
      <c r="I2111" s="8" t="str">
        <f aca="false" t="array" ref="I2111:I2111">INDEX(Def_Instancias_Equipamentos!$E$2:$E$4986, MATCH(L2111, Def_Instancias_Equipamentos!$D$2:$D$4986, 0), 1)</f>
        <v>IA-12RaBPM</v>
      </c>
      <c r="J2111" s="8" t="str">
        <f aca="false">IF(H2111=I2111, "INTERNO", "EXTERNO")</f>
        <v>INTERNO</v>
      </c>
      <c r="K2111" s="9" t="str">
        <f aca="false">Def_Instancias_Equipamentos!$D$721</f>
        <v>SI-12C2:DI-BPMRFFE</v>
      </c>
      <c r="L2111" s="4" t="str">
        <f aca="false">Def_Instancias_Equipamentos!$D$1323</f>
        <v>SI-12C2:DI-FMCFastADC</v>
      </c>
      <c r="M2111" s="10" t="s">
        <v>171</v>
      </c>
      <c r="N2111" s="11" t="s">
        <v>172</v>
      </c>
      <c r="O2111" s="9" t="str">
        <f aca="false">Def_Sistemas_Conectores_Cabos!$B$7</f>
        <v>SMA 50-ohm</v>
      </c>
      <c r="P2111" s="4" t="str">
        <f aca="false">Def_Sistemas_Conectores_Cabos!$B$7</f>
        <v>SMA 50-ohm</v>
      </c>
      <c r="Q2111" s="8" t="str">
        <f aca="false">K2111&amp;"/"&amp;M2111&amp;CHAR(10)&amp;L2111&amp;"/"&amp;N2111</f>
        <v>SI-12C2:DI-BPMRFFE/TI_OUT
SI-12C2:DI-FMCFastADC/IN3</v>
      </c>
      <c r="R2111" s="18" t="n">
        <v>2</v>
      </c>
      <c r="S2111" s="18" t="n">
        <v>2</v>
      </c>
      <c r="T2111" s="15" t="str">
        <f aca="false">Def_Sistemas_Conectores_Cabos!$C$9</f>
        <v>RG316</v>
      </c>
      <c r="U2111" s="11" t="s">
        <v>169</v>
      </c>
      <c r="V2111" s="13"/>
    </row>
    <row r="2112" customFormat="false" ht="15.75" hidden="true" customHeight="true" outlineLevel="0" collapsed="false">
      <c r="A2112" s="4" t="str">
        <f aca="false">Def_Sistemas_Conectores_Cabos!$A$22</f>
        <v>BPM de elétrons</v>
      </c>
      <c r="B2112" s="5" t="str">
        <f aca="false">Datas_Entregas!$A$3</f>
        <v>BTS/Anel</v>
      </c>
      <c r="C2112" s="6" t="n">
        <f aca="false" t="array" ref="C2112:C2112">INDEX(Datas_Entregas!$B$2:$B$100, MATCH(B2112, Datas_Entregas!$A$2:$A$100, 0), 1)</f>
        <v>43296</v>
      </c>
      <c r="D2112" s="5" t="str">
        <f aca="false">Def_Status_Montagem!$A$4</f>
        <v>Comprado / Esperando entrega</v>
      </c>
      <c r="E2112" s="4" t="str">
        <f aca="false">Def_Status_Montagem!$B$4</f>
        <v>Contratada (inclui etiqueta)</v>
      </c>
      <c r="F2112" s="7"/>
      <c r="G2112" s="8"/>
      <c r="H2112" s="7" t="str">
        <f aca="false" t="array" ref="H2112:H2112">INDEX(Def_Instancias_Equipamentos!$E$2:$E$4986, MATCH(K2112, Def_Instancias_Equipamentos!$D$2:$D$4986, 0), 1)</f>
        <v>IA-12RaBPM</v>
      </c>
      <c r="I2112" s="8" t="str">
        <f aca="false" t="array" ref="I2112:I2112">INDEX(Def_Instancias_Equipamentos!$E$2:$E$4986, MATCH(L2112, Def_Instancias_Equipamentos!$D$2:$D$4986, 0), 1)</f>
        <v>IA-12RaBPM</v>
      </c>
      <c r="J2112" s="8" t="str">
        <f aca="false">IF(H2112=I2112, "INTERNO", "EXTERNO")</f>
        <v>INTERNO</v>
      </c>
      <c r="K2112" s="9" t="str">
        <f aca="false">Def_Instancias_Equipamentos!$D$721</f>
        <v>SI-12C2:DI-BPMRFFE</v>
      </c>
      <c r="L2112" s="4" t="str">
        <f aca="false">Def_Instancias_Equipamentos!$D$1323</f>
        <v>SI-12C2:DI-FMCFastADC</v>
      </c>
      <c r="M2112" s="10" t="s">
        <v>173</v>
      </c>
      <c r="N2112" s="11" t="s">
        <v>174</v>
      </c>
      <c r="O2112" s="9" t="str">
        <f aca="false">Def_Sistemas_Conectores_Cabos!$B$7</f>
        <v>SMA 50-ohm</v>
      </c>
      <c r="P2112" s="4" t="str">
        <f aca="false">Def_Sistemas_Conectores_Cabos!$B$7</f>
        <v>SMA 50-ohm</v>
      </c>
      <c r="Q2112" s="8" t="str">
        <f aca="false">K2112&amp;"/"&amp;M2112&amp;CHAR(10)&amp;L2112&amp;"/"&amp;N2112</f>
        <v>SI-12C2:DI-BPMRFFE/BO_OUT
SI-12C2:DI-FMCFastADC/IN4</v>
      </c>
      <c r="R2112" s="18" t="n">
        <v>2</v>
      </c>
      <c r="S2112" s="18" t="n">
        <v>2</v>
      </c>
      <c r="T2112" s="15" t="str">
        <f aca="false">Def_Sistemas_Conectores_Cabos!$C$9</f>
        <v>RG316</v>
      </c>
      <c r="U2112" s="11" t="s">
        <v>169</v>
      </c>
      <c r="V2112" s="13"/>
    </row>
    <row r="2113" customFormat="false" ht="15.75" hidden="true" customHeight="true" outlineLevel="0" collapsed="false">
      <c r="A2113" s="4" t="str">
        <f aca="false">Def_Sistemas_Conectores_Cabos!$A$22</f>
        <v>BPM de elétrons</v>
      </c>
      <c r="B2113" s="5" t="str">
        <f aca="false">Datas_Entregas!$A$3</f>
        <v>BTS/Anel</v>
      </c>
      <c r="C2113" s="6" t="n">
        <f aca="false" t="array" ref="C2113:C2113">INDEX(Datas_Entregas!$B$2:$B$100, MATCH(B2113, Datas_Entregas!$A$2:$A$100, 0), 1)</f>
        <v>43296</v>
      </c>
      <c r="D2113" s="5" t="str">
        <f aca="false">Def_Status_Montagem!$A$4</f>
        <v>Comprado / Esperando entrega</v>
      </c>
      <c r="E2113" s="4" t="str">
        <f aca="false">Def_Status_Montagem!$B$4</f>
        <v>Contratada (inclui etiqueta)</v>
      </c>
      <c r="F2113" s="7"/>
      <c r="G2113" s="8"/>
      <c r="H2113" s="7" t="str">
        <f aca="false" t="array" ref="H2113:H2113">INDEX(Def_Instancias_Equipamentos!$E$2:$E$4986, MATCH(K2113, Def_Instancias_Equipamentos!$D$2:$D$4986, 0), 1)</f>
        <v>IA-12RaBPM</v>
      </c>
      <c r="I2113" s="8" t="str">
        <f aca="false" t="array" ref="I2113:I2113">INDEX(Def_Instancias_Equipamentos!$E$2:$E$4986, MATCH(L2113, Def_Instancias_Equipamentos!$D$2:$D$4986, 0), 1)</f>
        <v>IA-12RaBPM</v>
      </c>
      <c r="J2113" s="8" t="str">
        <f aca="false">IF(H2113=I2113, "INTERNO", "EXTERNO")</f>
        <v>INTERNO</v>
      </c>
      <c r="K2113" s="9" t="str">
        <f aca="false">Def_Instancias_Equipamentos!$D$721</f>
        <v>SI-12C2:DI-BPMRFFE</v>
      </c>
      <c r="L2113" s="4" t="str">
        <f aca="false">Def_Instancias_Equipamentos!$D$1323</f>
        <v>SI-12C2:DI-FMCFastADC</v>
      </c>
      <c r="M2113" s="10" t="s">
        <v>175</v>
      </c>
      <c r="N2113" s="11" t="s">
        <v>176</v>
      </c>
      <c r="O2113" s="9" t="str">
        <f aca="false">Def_Sistemas_Conectores_Cabos!$B$7</f>
        <v>SMA 50-ohm</v>
      </c>
      <c r="P2113" s="4" t="str">
        <f aca="false">Def_Sistemas_Conectores_Cabos!$B$26</f>
        <v>MMCX 50-ohm</v>
      </c>
      <c r="Q2113" s="8" t="str">
        <f aca="false">K2113&amp;"/"&amp;M2113&amp;CHAR(10)&amp;L2113&amp;"/"&amp;N2113</f>
        <v>SI-12C2:DI-BPMRFFE/SW_IN
SI-12C2:DI-FMCFastADC/TRIG</v>
      </c>
      <c r="R2113" s="18" t="n">
        <v>2</v>
      </c>
      <c r="S2113" s="18" t="n">
        <v>2</v>
      </c>
      <c r="T2113" s="15" t="str">
        <f aca="false">Def_Sistemas_Conectores_Cabos!$C$9</f>
        <v>RG316</v>
      </c>
      <c r="U2113" s="11" t="s">
        <v>169</v>
      </c>
      <c r="V2113" s="13"/>
    </row>
    <row r="2114" customFormat="false" ht="15.75" hidden="true" customHeight="true" outlineLevel="0" collapsed="false">
      <c r="A2114" s="4" t="str">
        <f aca="false">Def_Sistemas_Conectores_Cabos!$A$22</f>
        <v>BPM de elétrons</v>
      </c>
      <c r="B2114" s="5" t="str">
        <f aca="false">Datas_Entregas!$A$3</f>
        <v>BTS/Anel</v>
      </c>
      <c r="C2114" s="6" t="n">
        <f aca="false" t="array" ref="C2114:C2114">INDEX(Datas_Entregas!$B$2:$B$100, MATCH(B2114, Datas_Entregas!$A$2:$A$100, 0), 1)</f>
        <v>43296</v>
      </c>
      <c r="D2114" s="5" t="str">
        <f aca="false">Def_Status_Montagem!$A$4</f>
        <v>Comprado / Esperando entrega</v>
      </c>
      <c r="E2114" s="4" t="str">
        <f aca="false">Def_Status_Montagem!$B$4</f>
        <v>Contratada (inclui etiqueta)</v>
      </c>
      <c r="F2114" s="7"/>
      <c r="G2114" s="8"/>
      <c r="H2114" s="7" t="str">
        <f aca="false" t="array" ref="H2114:H2114">INDEX(Def_Instancias_Equipamentos!$E$2:$E$4986, MATCH(K2114, Def_Instancias_Equipamentos!$D$2:$D$4986, 0), 1)</f>
        <v>IA-12RaBPM</v>
      </c>
      <c r="I2114" s="8" t="str">
        <f aca="false" t="array" ref="I2114:I2114">INDEX(Def_Instancias_Equipamentos!$E$2:$E$4986, MATCH(L2114, Def_Instancias_Equipamentos!$D$2:$D$4986, 0), 1)</f>
        <v>IA-12RaBPM</v>
      </c>
      <c r="J2114" s="8" t="str">
        <f aca="false">IF(H2114=I2114, "INTERNO", "EXTERNO")</f>
        <v>INTERNO</v>
      </c>
      <c r="K2114" s="9" t="str">
        <f aca="false">Def_Instancias_Equipamentos!$D$722</f>
        <v>SI-12C3:DI-BPMRFFE-1</v>
      </c>
      <c r="L2114" s="4" t="str">
        <f aca="false">Def_Instancias_Equipamentos!$D$1324</f>
        <v>SI-12C3:DI-FMCFastADC-1</v>
      </c>
      <c r="M2114" s="10" t="s">
        <v>168</v>
      </c>
      <c r="N2114" s="11" t="s">
        <v>143</v>
      </c>
      <c r="O2114" s="9" t="str">
        <f aca="false">Def_Sistemas_Conectores_Cabos!$B$7</f>
        <v>SMA 50-ohm</v>
      </c>
      <c r="P2114" s="4" t="str">
        <f aca="false">Def_Sistemas_Conectores_Cabos!$B$7</f>
        <v>SMA 50-ohm</v>
      </c>
      <c r="Q2114" s="8" t="str">
        <f aca="false">K2114&amp;"/"&amp;M2114&amp;CHAR(10)&amp;L2114&amp;"/"&amp;N2114</f>
        <v>SI-12C3:DI-BPMRFFE-1/TO_OUT
SI-12C3:DI-FMCFastADC-1/IN1</v>
      </c>
      <c r="R2114" s="18" t="n">
        <v>2</v>
      </c>
      <c r="S2114" s="18" t="n">
        <v>2</v>
      </c>
      <c r="T2114" s="15" t="str">
        <f aca="false">Def_Sistemas_Conectores_Cabos!$C$9</f>
        <v>RG316</v>
      </c>
      <c r="U2114" s="11" t="s">
        <v>169</v>
      </c>
      <c r="V2114" s="13"/>
    </row>
    <row r="2115" customFormat="false" ht="15.75" hidden="true" customHeight="true" outlineLevel="0" collapsed="false">
      <c r="A2115" s="4" t="str">
        <f aca="false">Def_Sistemas_Conectores_Cabos!$A$22</f>
        <v>BPM de elétrons</v>
      </c>
      <c r="B2115" s="5" t="str">
        <f aca="false">Datas_Entregas!$A$3</f>
        <v>BTS/Anel</v>
      </c>
      <c r="C2115" s="6" t="n">
        <f aca="false" t="array" ref="C2115:C2115">INDEX(Datas_Entregas!$B$2:$B$100, MATCH(B2115, Datas_Entregas!$A$2:$A$100, 0), 1)</f>
        <v>43296</v>
      </c>
      <c r="D2115" s="5" t="str">
        <f aca="false">Def_Status_Montagem!$A$4</f>
        <v>Comprado / Esperando entrega</v>
      </c>
      <c r="E2115" s="4" t="str">
        <f aca="false">Def_Status_Montagem!$B$4</f>
        <v>Contratada (inclui etiqueta)</v>
      </c>
      <c r="F2115" s="7"/>
      <c r="G2115" s="8"/>
      <c r="H2115" s="7" t="str">
        <f aca="false" t="array" ref="H2115:H2115">INDEX(Def_Instancias_Equipamentos!$E$2:$E$4986, MATCH(K2115, Def_Instancias_Equipamentos!$D$2:$D$4986, 0), 1)</f>
        <v>IA-12RaBPM</v>
      </c>
      <c r="I2115" s="8" t="str">
        <f aca="false" t="array" ref="I2115:I2115">INDEX(Def_Instancias_Equipamentos!$E$2:$E$4986, MATCH(L2115, Def_Instancias_Equipamentos!$D$2:$D$4986, 0), 1)</f>
        <v>IA-12RaBPM</v>
      </c>
      <c r="J2115" s="8" t="str">
        <f aca="false">IF(H2115=I2115, "INTERNO", "EXTERNO")</f>
        <v>INTERNO</v>
      </c>
      <c r="K2115" s="9" t="str">
        <f aca="false">Def_Instancias_Equipamentos!$D$722</f>
        <v>SI-12C3:DI-BPMRFFE-1</v>
      </c>
      <c r="L2115" s="4" t="str">
        <f aca="false">Def_Instancias_Equipamentos!$D$1324</f>
        <v>SI-12C3:DI-FMCFastADC-1</v>
      </c>
      <c r="M2115" s="10" t="s">
        <v>170</v>
      </c>
      <c r="N2115" s="11" t="s">
        <v>145</v>
      </c>
      <c r="O2115" s="9" t="str">
        <f aca="false">Def_Sistemas_Conectores_Cabos!$B$7</f>
        <v>SMA 50-ohm</v>
      </c>
      <c r="P2115" s="4" t="str">
        <f aca="false">Def_Sistemas_Conectores_Cabos!$B$7</f>
        <v>SMA 50-ohm</v>
      </c>
      <c r="Q2115" s="8" t="str">
        <f aca="false">K2115&amp;"/"&amp;M2115&amp;CHAR(10)&amp;L2115&amp;"/"&amp;N2115</f>
        <v>SI-12C3:DI-BPMRFFE-1/BI_OUT
SI-12C3:DI-FMCFastADC-1/IN2</v>
      </c>
      <c r="R2115" s="18" t="n">
        <v>2</v>
      </c>
      <c r="S2115" s="18" t="n">
        <v>2</v>
      </c>
      <c r="T2115" s="15" t="str">
        <f aca="false">Def_Sistemas_Conectores_Cabos!$C$9</f>
        <v>RG316</v>
      </c>
      <c r="U2115" s="11" t="s">
        <v>169</v>
      </c>
      <c r="V2115" s="13"/>
    </row>
    <row r="2116" customFormat="false" ht="15.75" hidden="true" customHeight="true" outlineLevel="0" collapsed="false">
      <c r="A2116" s="4" t="str">
        <f aca="false">Def_Sistemas_Conectores_Cabos!$A$22</f>
        <v>BPM de elétrons</v>
      </c>
      <c r="B2116" s="5" t="str">
        <f aca="false">Datas_Entregas!$A$3</f>
        <v>BTS/Anel</v>
      </c>
      <c r="C2116" s="6" t="n">
        <f aca="false" t="array" ref="C2116:C2116">INDEX(Datas_Entregas!$B$2:$B$100, MATCH(B2116, Datas_Entregas!$A$2:$A$100, 0), 1)</f>
        <v>43296</v>
      </c>
      <c r="D2116" s="5" t="str">
        <f aca="false">Def_Status_Montagem!$A$4</f>
        <v>Comprado / Esperando entrega</v>
      </c>
      <c r="E2116" s="4" t="str">
        <f aca="false">Def_Status_Montagem!$B$4</f>
        <v>Contratada (inclui etiqueta)</v>
      </c>
      <c r="F2116" s="7"/>
      <c r="G2116" s="8"/>
      <c r="H2116" s="7" t="str">
        <f aca="false" t="array" ref="H2116:H2116">INDEX(Def_Instancias_Equipamentos!$E$2:$E$4986, MATCH(K2116, Def_Instancias_Equipamentos!$D$2:$D$4986, 0), 1)</f>
        <v>IA-12RaBPM</v>
      </c>
      <c r="I2116" s="8" t="str">
        <f aca="false" t="array" ref="I2116:I2116">INDEX(Def_Instancias_Equipamentos!$E$2:$E$4986, MATCH(L2116, Def_Instancias_Equipamentos!$D$2:$D$4986, 0), 1)</f>
        <v>IA-12RaBPM</v>
      </c>
      <c r="J2116" s="8" t="str">
        <f aca="false">IF(H2116=I2116, "INTERNO", "EXTERNO")</f>
        <v>INTERNO</v>
      </c>
      <c r="K2116" s="9" t="str">
        <f aca="false">Def_Instancias_Equipamentos!$D$722</f>
        <v>SI-12C3:DI-BPMRFFE-1</v>
      </c>
      <c r="L2116" s="4" t="str">
        <f aca="false">Def_Instancias_Equipamentos!$D$1324</f>
        <v>SI-12C3:DI-FMCFastADC-1</v>
      </c>
      <c r="M2116" s="10" t="s">
        <v>171</v>
      </c>
      <c r="N2116" s="11" t="s">
        <v>172</v>
      </c>
      <c r="O2116" s="9" t="str">
        <f aca="false">Def_Sistemas_Conectores_Cabos!$B$7</f>
        <v>SMA 50-ohm</v>
      </c>
      <c r="P2116" s="4" t="str">
        <f aca="false">Def_Sistemas_Conectores_Cabos!$B$7</f>
        <v>SMA 50-ohm</v>
      </c>
      <c r="Q2116" s="8" t="str">
        <f aca="false">K2116&amp;"/"&amp;M2116&amp;CHAR(10)&amp;L2116&amp;"/"&amp;N2116</f>
        <v>SI-12C3:DI-BPMRFFE-1/TI_OUT
SI-12C3:DI-FMCFastADC-1/IN3</v>
      </c>
      <c r="R2116" s="18" t="n">
        <v>2</v>
      </c>
      <c r="S2116" s="18" t="n">
        <v>2</v>
      </c>
      <c r="T2116" s="15" t="str">
        <f aca="false">Def_Sistemas_Conectores_Cabos!$C$9</f>
        <v>RG316</v>
      </c>
      <c r="U2116" s="11" t="s">
        <v>169</v>
      </c>
      <c r="V2116" s="13"/>
    </row>
    <row r="2117" customFormat="false" ht="15.75" hidden="true" customHeight="true" outlineLevel="0" collapsed="false">
      <c r="A2117" s="4" t="str">
        <f aca="false">Def_Sistemas_Conectores_Cabos!$A$22</f>
        <v>BPM de elétrons</v>
      </c>
      <c r="B2117" s="5" t="str">
        <f aca="false">Datas_Entregas!$A$3</f>
        <v>BTS/Anel</v>
      </c>
      <c r="C2117" s="6" t="n">
        <f aca="false" t="array" ref="C2117:C2117">INDEX(Datas_Entregas!$B$2:$B$100, MATCH(B2117, Datas_Entregas!$A$2:$A$100, 0), 1)</f>
        <v>43296</v>
      </c>
      <c r="D2117" s="5" t="str">
        <f aca="false">Def_Status_Montagem!$A$4</f>
        <v>Comprado / Esperando entrega</v>
      </c>
      <c r="E2117" s="4" t="str">
        <f aca="false">Def_Status_Montagem!$B$4</f>
        <v>Contratada (inclui etiqueta)</v>
      </c>
      <c r="F2117" s="7"/>
      <c r="G2117" s="8"/>
      <c r="H2117" s="7" t="str">
        <f aca="false" t="array" ref="H2117:H2117">INDEX(Def_Instancias_Equipamentos!$E$2:$E$4986, MATCH(K2117, Def_Instancias_Equipamentos!$D$2:$D$4986, 0), 1)</f>
        <v>IA-12RaBPM</v>
      </c>
      <c r="I2117" s="8" t="str">
        <f aca="false" t="array" ref="I2117:I2117">INDEX(Def_Instancias_Equipamentos!$E$2:$E$4986, MATCH(L2117, Def_Instancias_Equipamentos!$D$2:$D$4986, 0), 1)</f>
        <v>IA-12RaBPM</v>
      </c>
      <c r="J2117" s="8" t="str">
        <f aca="false">IF(H2117=I2117, "INTERNO", "EXTERNO")</f>
        <v>INTERNO</v>
      </c>
      <c r="K2117" s="9" t="str">
        <f aca="false">Def_Instancias_Equipamentos!$D$722</f>
        <v>SI-12C3:DI-BPMRFFE-1</v>
      </c>
      <c r="L2117" s="4" t="str">
        <f aca="false">Def_Instancias_Equipamentos!$D$1324</f>
        <v>SI-12C3:DI-FMCFastADC-1</v>
      </c>
      <c r="M2117" s="10" t="s">
        <v>173</v>
      </c>
      <c r="N2117" s="11" t="s">
        <v>174</v>
      </c>
      <c r="O2117" s="9" t="str">
        <f aca="false">Def_Sistemas_Conectores_Cabos!$B$7</f>
        <v>SMA 50-ohm</v>
      </c>
      <c r="P2117" s="4" t="str">
        <f aca="false">Def_Sistemas_Conectores_Cabos!$B$7</f>
        <v>SMA 50-ohm</v>
      </c>
      <c r="Q2117" s="8" t="str">
        <f aca="false">K2117&amp;"/"&amp;M2117&amp;CHAR(10)&amp;L2117&amp;"/"&amp;N2117</f>
        <v>SI-12C3:DI-BPMRFFE-1/BO_OUT
SI-12C3:DI-FMCFastADC-1/IN4</v>
      </c>
      <c r="R2117" s="18" t="n">
        <v>2</v>
      </c>
      <c r="S2117" s="18" t="n">
        <v>2</v>
      </c>
      <c r="T2117" s="15" t="str">
        <f aca="false">Def_Sistemas_Conectores_Cabos!$C$9</f>
        <v>RG316</v>
      </c>
      <c r="U2117" s="11" t="s">
        <v>169</v>
      </c>
      <c r="V2117" s="13"/>
    </row>
    <row r="2118" customFormat="false" ht="15.75" hidden="true" customHeight="true" outlineLevel="0" collapsed="false">
      <c r="A2118" s="4" t="str">
        <f aca="false">Def_Sistemas_Conectores_Cabos!$A$22</f>
        <v>BPM de elétrons</v>
      </c>
      <c r="B2118" s="5" t="str">
        <f aca="false">Datas_Entregas!$A$3</f>
        <v>BTS/Anel</v>
      </c>
      <c r="C2118" s="6" t="n">
        <f aca="false" t="array" ref="C2118:C2118">INDEX(Datas_Entregas!$B$2:$B$100, MATCH(B2118, Datas_Entregas!$A$2:$A$100, 0), 1)</f>
        <v>43296</v>
      </c>
      <c r="D2118" s="5" t="str">
        <f aca="false">Def_Status_Montagem!$A$4</f>
        <v>Comprado / Esperando entrega</v>
      </c>
      <c r="E2118" s="4" t="str">
        <f aca="false">Def_Status_Montagem!$B$4</f>
        <v>Contratada (inclui etiqueta)</v>
      </c>
      <c r="F2118" s="7"/>
      <c r="G2118" s="8"/>
      <c r="H2118" s="7" t="str">
        <f aca="false" t="array" ref="H2118:H2118">INDEX(Def_Instancias_Equipamentos!$E$2:$E$4986, MATCH(K2118, Def_Instancias_Equipamentos!$D$2:$D$4986, 0), 1)</f>
        <v>IA-12RaBPM</v>
      </c>
      <c r="I2118" s="8" t="str">
        <f aca="false" t="array" ref="I2118:I2118">INDEX(Def_Instancias_Equipamentos!$E$2:$E$4986, MATCH(L2118, Def_Instancias_Equipamentos!$D$2:$D$4986, 0), 1)</f>
        <v>IA-12RaBPM</v>
      </c>
      <c r="J2118" s="8" t="str">
        <f aca="false">IF(H2118=I2118, "INTERNO", "EXTERNO")</f>
        <v>INTERNO</v>
      </c>
      <c r="K2118" s="9" t="str">
        <f aca="false">Def_Instancias_Equipamentos!$D$722</f>
        <v>SI-12C3:DI-BPMRFFE-1</v>
      </c>
      <c r="L2118" s="4" t="str">
        <f aca="false">Def_Instancias_Equipamentos!$D$1324</f>
        <v>SI-12C3:DI-FMCFastADC-1</v>
      </c>
      <c r="M2118" s="10" t="s">
        <v>175</v>
      </c>
      <c r="N2118" s="11" t="s">
        <v>176</v>
      </c>
      <c r="O2118" s="9" t="str">
        <f aca="false">Def_Sistemas_Conectores_Cabos!$B$7</f>
        <v>SMA 50-ohm</v>
      </c>
      <c r="P2118" s="4" t="str">
        <f aca="false">Def_Sistemas_Conectores_Cabos!$B$26</f>
        <v>MMCX 50-ohm</v>
      </c>
      <c r="Q2118" s="8" t="str">
        <f aca="false">K2118&amp;"/"&amp;M2118&amp;CHAR(10)&amp;L2118&amp;"/"&amp;N2118</f>
        <v>SI-12C3:DI-BPMRFFE-1/SW_IN
SI-12C3:DI-FMCFastADC-1/TRIG</v>
      </c>
      <c r="R2118" s="18" t="n">
        <v>2</v>
      </c>
      <c r="S2118" s="18" t="n">
        <v>2</v>
      </c>
      <c r="T2118" s="15" t="str">
        <f aca="false">Def_Sistemas_Conectores_Cabos!$C$9</f>
        <v>RG316</v>
      </c>
      <c r="U2118" s="11" t="s">
        <v>169</v>
      </c>
      <c r="V2118" s="13"/>
    </row>
    <row r="2119" customFormat="false" ht="15.75" hidden="true" customHeight="true" outlineLevel="0" collapsed="false">
      <c r="A2119" s="4" t="str">
        <f aca="false">Def_Sistemas_Conectores_Cabos!$A$22</f>
        <v>BPM de elétrons</v>
      </c>
      <c r="B2119" s="5" t="str">
        <f aca="false">Datas_Entregas!$A$3</f>
        <v>BTS/Anel</v>
      </c>
      <c r="C2119" s="6" t="n">
        <f aca="false" t="array" ref="C2119:C2119">INDEX(Datas_Entregas!$B$2:$B$100, MATCH(B2119, Datas_Entregas!$A$2:$A$100, 0), 1)</f>
        <v>43296</v>
      </c>
      <c r="D2119" s="5" t="str">
        <f aca="false">Def_Status_Montagem!$A$4</f>
        <v>Comprado / Esperando entrega</v>
      </c>
      <c r="E2119" s="4" t="str">
        <f aca="false">Def_Status_Montagem!$B$4</f>
        <v>Contratada (inclui etiqueta)</v>
      </c>
      <c r="F2119" s="7"/>
      <c r="G2119" s="8"/>
      <c r="H2119" s="7" t="str">
        <f aca="false" t="array" ref="H2119:H2119">INDEX(Def_Instancias_Equipamentos!$E$2:$E$4986, MATCH(K2119, Def_Instancias_Equipamentos!$D$2:$D$4986, 0), 1)</f>
        <v>IA-12RaBPM</v>
      </c>
      <c r="I2119" s="8" t="str">
        <f aca="false" t="array" ref="I2119:I2119">INDEX(Def_Instancias_Equipamentos!$E$2:$E$4986, MATCH(L2119, Def_Instancias_Equipamentos!$D$2:$D$4986, 0), 1)</f>
        <v>IA-12RaBPM</v>
      </c>
      <c r="J2119" s="8" t="str">
        <f aca="false">IF(H2119=I2119, "INTERNO", "EXTERNO")</f>
        <v>INTERNO</v>
      </c>
      <c r="K2119" s="9" t="str">
        <f aca="false">Def_Instancias_Equipamentos!$D$723</f>
        <v>SI-12C3:DI-BPMRFFE-2</v>
      </c>
      <c r="L2119" s="4" t="str">
        <f aca="false">Def_Instancias_Equipamentos!$D$1325</f>
        <v>SI-12C3:DI-FMCFastADC-2</v>
      </c>
      <c r="M2119" s="10" t="s">
        <v>168</v>
      </c>
      <c r="N2119" s="11" t="s">
        <v>143</v>
      </c>
      <c r="O2119" s="9" t="str">
        <f aca="false">Def_Sistemas_Conectores_Cabos!$B$7</f>
        <v>SMA 50-ohm</v>
      </c>
      <c r="P2119" s="4" t="str">
        <f aca="false">Def_Sistemas_Conectores_Cabos!$B$7</f>
        <v>SMA 50-ohm</v>
      </c>
      <c r="Q2119" s="8" t="str">
        <f aca="false">K2119&amp;"/"&amp;M2119&amp;CHAR(10)&amp;L2119&amp;"/"&amp;N2119</f>
        <v>SI-12C3:DI-BPMRFFE-2/TO_OUT
SI-12C3:DI-FMCFastADC-2/IN1</v>
      </c>
      <c r="R2119" s="18" t="n">
        <v>2</v>
      </c>
      <c r="S2119" s="18" t="n">
        <v>2</v>
      </c>
      <c r="T2119" s="15" t="str">
        <f aca="false">Def_Sistemas_Conectores_Cabos!$C$9</f>
        <v>RG316</v>
      </c>
      <c r="U2119" s="11" t="s">
        <v>169</v>
      </c>
      <c r="V2119" s="13"/>
    </row>
    <row r="2120" customFormat="false" ht="15.75" hidden="true" customHeight="true" outlineLevel="0" collapsed="false">
      <c r="A2120" s="4" t="str">
        <f aca="false">Def_Sistemas_Conectores_Cabos!$A$22</f>
        <v>BPM de elétrons</v>
      </c>
      <c r="B2120" s="5" t="str">
        <f aca="false">Datas_Entregas!$A$3</f>
        <v>BTS/Anel</v>
      </c>
      <c r="C2120" s="6" t="n">
        <f aca="false" t="array" ref="C2120:C2120">INDEX(Datas_Entregas!$B$2:$B$100, MATCH(B2120, Datas_Entregas!$A$2:$A$100, 0), 1)</f>
        <v>43296</v>
      </c>
      <c r="D2120" s="5" t="str">
        <f aca="false">Def_Status_Montagem!$A$4</f>
        <v>Comprado / Esperando entrega</v>
      </c>
      <c r="E2120" s="4" t="str">
        <f aca="false">Def_Status_Montagem!$B$4</f>
        <v>Contratada (inclui etiqueta)</v>
      </c>
      <c r="F2120" s="7"/>
      <c r="G2120" s="8"/>
      <c r="H2120" s="7" t="str">
        <f aca="false" t="array" ref="H2120:H2120">INDEX(Def_Instancias_Equipamentos!$E$2:$E$4986, MATCH(K2120, Def_Instancias_Equipamentos!$D$2:$D$4986, 0), 1)</f>
        <v>IA-12RaBPM</v>
      </c>
      <c r="I2120" s="8" t="str">
        <f aca="false" t="array" ref="I2120:I2120">INDEX(Def_Instancias_Equipamentos!$E$2:$E$4986, MATCH(L2120, Def_Instancias_Equipamentos!$D$2:$D$4986, 0), 1)</f>
        <v>IA-12RaBPM</v>
      </c>
      <c r="J2120" s="8" t="str">
        <f aca="false">IF(H2120=I2120, "INTERNO", "EXTERNO")</f>
        <v>INTERNO</v>
      </c>
      <c r="K2120" s="9" t="str">
        <f aca="false">Def_Instancias_Equipamentos!$D$723</f>
        <v>SI-12C3:DI-BPMRFFE-2</v>
      </c>
      <c r="L2120" s="4" t="str">
        <f aca="false">Def_Instancias_Equipamentos!$D$1325</f>
        <v>SI-12C3:DI-FMCFastADC-2</v>
      </c>
      <c r="M2120" s="10" t="s">
        <v>170</v>
      </c>
      <c r="N2120" s="11" t="s">
        <v>145</v>
      </c>
      <c r="O2120" s="9" t="str">
        <f aca="false">Def_Sistemas_Conectores_Cabos!$B$7</f>
        <v>SMA 50-ohm</v>
      </c>
      <c r="P2120" s="4" t="str">
        <f aca="false">Def_Sistemas_Conectores_Cabos!$B$7</f>
        <v>SMA 50-ohm</v>
      </c>
      <c r="Q2120" s="8" t="str">
        <f aca="false">K2120&amp;"/"&amp;M2120&amp;CHAR(10)&amp;L2120&amp;"/"&amp;N2120</f>
        <v>SI-12C3:DI-BPMRFFE-2/BI_OUT
SI-12C3:DI-FMCFastADC-2/IN2</v>
      </c>
      <c r="R2120" s="18" t="n">
        <v>2</v>
      </c>
      <c r="S2120" s="18" t="n">
        <v>2</v>
      </c>
      <c r="T2120" s="15" t="str">
        <f aca="false">Def_Sistemas_Conectores_Cabos!$C$9</f>
        <v>RG316</v>
      </c>
      <c r="U2120" s="11" t="s">
        <v>169</v>
      </c>
      <c r="V2120" s="13"/>
    </row>
    <row r="2121" customFormat="false" ht="15.75" hidden="true" customHeight="true" outlineLevel="0" collapsed="false">
      <c r="A2121" s="4" t="str">
        <f aca="false">Def_Sistemas_Conectores_Cabos!$A$22</f>
        <v>BPM de elétrons</v>
      </c>
      <c r="B2121" s="5" t="str">
        <f aca="false">Datas_Entregas!$A$3</f>
        <v>BTS/Anel</v>
      </c>
      <c r="C2121" s="6" t="n">
        <f aca="false" t="array" ref="C2121:C2121">INDEX(Datas_Entregas!$B$2:$B$100, MATCH(B2121, Datas_Entregas!$A$2:$A$100, 0), 1)</f>
        <v>43296</v>
      </c>
      <c r="D2121" s="5" t="str">
        <f aca="false">Def_Status_Montagem!$A$4</f>
        <v>Comprado / Esperando entrega</v>
      </c>
      <c r="E2121" s="4" t="str">
        <f aca="false">Def_Status_Montagem!$B$4</f>
        <v>Contratada (inclui etiqueta)</v>
      </c>
      <c r="F2121" s="7"/>
      <c r="G2121" s="8"/>
      <c r="H2121" s="7" t="str">
        <f aca="false" t="array" ref="H2121:H2121">INDEX(Def_Instancias_Equipamentos!$E$2:$E$4986, MATCH(K2121, Def_Instancias_Equipamentos!$D$2:$D$4986, 0), 1)</f>
        <v>IA-12RaBPM</v>
      </c>
      <c r="I2121" s="8" t="str">
        <f aca="false" t="array" ref="I2121:I2121">INDEX(Def_Instancias_Equipamentos!$E$2:$E$4986, MATCH(L2121, Def_Instancias_Equipamentos!$D$2:$D$4986, 0), 1)</f>
        <v>IA-12RaBPM</v>
      </c>
      <c r="J2121" s="8" t="str">
        <f aca="false">IF(H2121=I2121, "INTERNO", "EXTERNO")</f>
        <v>INTERNO</v>
      </c>
      <c r="K2121" s="9" t="str">
        <f aca="false">Def_Instancias_Equipamentos!$D$723</f>
        <v>SI-12C3:DI-BPMRFFE-2</v>
      </c>
      <c r="L2121" s="4" t="str">
        <f aca="false">Def_Instancias_Equipamentos!$D$1325</f>
        <v>SI-12C3:DI-FMCFastADC-2</v>
      </c>
      <c r="M2121" s="10" t="s">
        <v>171</v>
      </c>
      <c r="N2121" s="11" t="s">
        <v>172</v>
      </c>
      <c r="O2121" s="9" t="str">
        <f aca="false">Def_Sistemas_Conectores_Cabos!$B$7</f>
        <v>SMA 50-ohm</v>
      </c>
      <c r="P2121" s="4" t="str">
        <f aca="false">Def_Sistemas_Conectores_Cabos!$B$7</f>
        <v>SMA 50-ohm</v>
      </c>
      <c r="Q2121" s="8" t="str">
        <f aca="false">K2121&amp;"/"&amp;M2121&amp;CHAR(10)&amp;L2121&amp;"/"&amp;N2121</f>
        <v>SI-12C3:DI-BPMRFFE-2/TI_OUT
SI-12C3:DI-FMCFastADC-2/IN3</v>
      </c>
      <c r="R2121" s="18" t="n">
        <v>2</v>
      </c>
      <c r="S2121" s="18" t="n">
        <v>2</v>
      </c>
      <c r="T2121" s="15" t="str">
        <f aca="false">Def_Sistemas_Conectores_Cabos!$C$9</f>
        <v>RG316</v>
      </c>
      <c r="U2121" s="11" t="s">
        <v>169</v>
      </c>
      <c r="V2121" s="13"/>
    </row>
    <row r="2122" customFormat="false" ht="15.75" hidden="true" customHeight="true" outlineLevel="0" collapsed="false">
      <c r="A2122" s="4" t="str">
        <f aca="false">Def_Sistemas_Conectores_Cabos!$A$22</f>
        <v>BPM de elétrons</v>
      </c>
      <c r="B2122" s="5" t="str">
        <f aca="false">Datas_Entregas!$A$3</f>
        <v>BTS/Anel</v>
      </c>
      <c r="C2122" s="6" t="n">
        <f aca="false" t="array" ref="C2122:C2122">INDEX(Datas_Entregas!$B$2:$B$100, MATCH(B2122, Datas_Entregas!$A$2:$A$100, 0), 1)</f>
        <v>43296</v>
      </c>
      <c r="D2122" s="5" t="str">
        <f aca="false">Def_Status_Montagem!$A$4</f>
        <v>Comprado / Esperando entrega</v>
      </c>
      <c r="E2122" s="4" t="str">
        <f aca="false">Def_Status_Montagem!$B$4</f>
        <v>Contratada (inclui etiqueta)</v>
      </c>
      <c r="F2122" s="7"/>
      <c r="G2122" s="8"/>
      <c r="H2122" s="7" t="str">
        <f aca="false" t="array" ref="H2122:H2122">INDEX(Def_Instancias_Equipamentos!$E$2:$E$4986, MATCH(K2122, Def_Instancias_Equipamentos!$D$2:$D$4986, 0), 1)</f>
        <v>IA-12RaBPM</v>
      </c>
      <c r="I2122" s="8" t="str">
        <f aca="false" t="array" ref="I2122:I2122">INDEX(Def_Instancias_Equipamentos!$E$2:$E$4986, MATCH(L2122, Def_Instancias_Equipamentos!$D$2:$D$4986, 0), 1)</f>
        <v>IA-12RaBPM</v>
      </c>
      <c r="J2122" s="8" t="str">
        <f aca="false">IF(H2122=I2122, "INTERNO", "EXTERNO")</f>
        <v>INTERNO</v>
      </c>
      <c r="K2122" s="9" t="str">
        <f aca="false">Def_Instancias_Equipamentos!$D$723</f>
        <v>SI-12C3:DI-BPMRFFE-2</v>
      </c>
      <c r="L2122" s="4" t="str">
        <f aca="false">Def_Instancias_Equipamentos!$D$1325</f>
        <v>SI-12C3:DI-FMCFastADC-2</v>
      </c>
      <c r="M2122" s="10" t="s">
        <v>173</v>
      </c>
      <c r="N2122" s="11" t="s">
        <v>174</v>
      </c>
      <c r="O2122" s="9" t="str">
        <f aca="false">Def_Sistemas_Conectores_Cabos!$B$7</f>
        <v>SMA 50-ohm</v>
      </c>
      <c r="P2122" s="4" t="str">
        <f aca="false">Def_Sistemas_Conectores_Cabos!$B$7</f>
        <v>SMA 50-ohm</v>
      </c>
      <c r="Q2122" s="8" t="str">
        <f aca="false">K2122&amp;"/"&amp;M2122&amp;CHAR(10)&amp;L2122&amp;"/"&amp;N2122</f>
        <v>SI-12C3:DI-BPMRFFE-2/BO_OUT
SI-12C3:DI-FMCFastADC-2/IN4</v>
      </c>
      <c r="R2122" s="18" t="n">
        <v>2</v>
      </c>
      <c r="S2122" s="18" t="n">
        <v>2</v>
      </c>
      <c r="T2122" s="15" t="str">
        <f aca="false">Def_Sistemas_Conectores_Cabos!$C$9</f>
        <v>RG316</v>
      </c>
      <c r="U2122" s="11" t="s">
        <v>169</v>
      </c>
      <c r="V2122" s="13"/>
    </row>
    <row r="2123" customFormat="false" ht="15.75" hidden="true" customHeight="true" outlineLevel="0" collapsed="false">
      <c r="A2123" s="4" t="str">
        <f aca="false">Def_Sistemas_Conectores_Cabos!$A$22</f>
        <v>BPM de elétrons</v>
      </c>
      <c r="B2123" s="5" t="str">
        <f aca="false">Datas_Entregas!$A$3</f>
        <v>BTS/Anel</v>
      </c>
      <c r="C2123" s="6" t="n">
        <f aca="false" t="array" ref="C2123:C2123">INDEX(Datas_Entregas!$B$2:$B$100, MATCH(B2123, Datas_Entregas!$A$2:$A$100, 0), 1)</f>
        <v>43296</v>
      </c>
      <c r="D2123" s="5" t="str">
        <f aca="false">Def_Status_Montagem!$A$4</f>
        <v>Comprado / Esperando entrega</v>
      </c>
      <c r="E2123" s="4" t="str">
        <f aca="false">Def_Status_Montagem!$B$4</f>
        <v>Contratada (inclui etiqueta)</v>
      </c>
      <c r="F2123" s="7"/>
      <c r="G2123" s="8"/>
      <c r="H2123" s="7" t="str">
        <f aca="false" t="array" ref="H2123:H2123">INDEX(Def_Instancias_Equipamentos!$E$2:$E$4986, MATCH(K2123, Def_Instancias_Equipamentos!$D$2:$D$4986, 0), 1)</f>
        <v>IA-12RaBPM</v>
      </c>
      <c r="I2123" s="8" t="str">
        <f aca="false" t="array" ref="I2123:I2123">INDEX(Def_Instancias_Equipamentos!$E$2:$E$4986, MATCH(L2123, Def_Instancias_Equipamentos!$D$2:$D$4986, 0), 1)</f>
        <v>IA-12RaBPM</v>
      </c>
      <c r="J2123" s="8" t="str">
        <f aca="false">IF(H2123=I2123, "INTERNO", "EXTERNO")</f>
        <v>INTERNO</v>
      </c>
      <c r="K2123" s="9" t="str">
        <f aca="false">Def_Instancias_Equipamentos!$D$723</f>
        <v>SI-12C3:DI-BPMRFFE-2</v>
      </c>
      <c r="L2123" s="4" t="str">
        <f aca="false">Def_Instancias_Equipamentos!$D$1325</f>
        <v>SI-12C3:DI-FMCFastADC-2</v>
      </c>
      <c r="M2123" s="10" t="s">
        <v>175</v>
      </c>
      <c r="N2123" s="11" t="s">
        <v>176</v>
      </c>
      <c r="O2123" s="9" t="str">
        <f aca="false">Def_Sistemas_Conectores_Cabos!$B$7</f>
        <v>SMA 50-ohm</v>
      </c>
      <c r="P2123" s="4" t="str">
        <f aca="false">Def_Sistemas_Conectores_Cabos!$B$26</f>
        <v>MMCX 50-ohm</v>
      </c>
      <c r="Q2123" s="8" t="str">
        <f aca="false">K2123&amp;"/"&amp;M2123&amp;CHAR(10)&amp;L2123&amp;"/"&amp;N2123</f>
        <v>SI-12C3:DI-BPMRFFE-2/SW_IN
SI-12C3:DI-FMCFastADC-2/TRIG</v>
      </c>
      <c r="R2123" s="18" t="n">
        <v>2</v>
      </c>
      <c r="S2123" s="18" t="n">
        <v>2</v>
      </c>
      <c r="T2123" s="15" t="str">
        <f aca="false">Def_Sistemas_Conectores_Cabos!$C$9</f>
        <v>RG316</v>
      </c>
      <c r="U2123" s="11" t="s">
        <v>169</v>
      </c>
      <c r="V2123" s="13"/>
    </row>
    <row r="2124" customFormat="false" ht="15.75" hidden="true" customHeight="true" outlineLevel="0" collapsed="false">
      <c r="A2124" s="4" t="str">
        <f aca="false">Def_Sistemas_Conectores_Cabos!$A$22</f>
        <v>BPM de elétrons</v>
      </c>
      <c r="B2124" s="5" t="str">
        <f aca="false">Datas_Entregas!$A$3</f>
        <v>BTS/Anel</v>
      </c>
      <c r="C2124" s="6" t="n">
        <f aca="false" t="array" ref="C2124:C2124">INDEX(Datas_Entregas!$B$2:$B$100, MATCH(B2124, Datas_Entregas!$A$2:$A$100, 0), 1)</f>
        <v>43296</v>
      </c>
      <c r="D2124" s="5" t="str">
        <f aca="false">Def_Status_Montagem!$A$4</f>
        <v>Comprado / Esperando entrega</v>
      </c>
      <c r="E2124" s="4" t="str">
        <f aca="false">Def_Status_Montagem!$B$4</f>
        <v>Contratada (inclui etiqueta)</v>
      </c>
      <c r="F2124" s="7"/>
      <c r="G2124" s="8"/>
      <c r="H2124" s="7" t="str">
        <f aca="false" t="array" ref="H2124:H2124">INDEX(Def_Instancias_Equipamentos!$E$2:$E$4986, MATCH(K2124, Def_Instancias_Equipamentos!$D$2:$D$4986, 0), 1)</f>
        <v>IA-12RaBPM</v>
      </c>
      <c r="I2124" s="8" t="str">
        <f aca="false" t="array" ref="I2124:I2124">INDEX(Def_Instancias_Equipamentos!$E$2:$E$4986, MATCH(L2124, Def_Instancias_Equipamentos!$D$2:$D$4986, 0), 1)</f>
        <v>IA-12RaBPM</v>
      </c>
      <c r="J2124" s="8" t="str">
        <f aca="false">IF(H2124=I2124, "INTERNO", "EXTERNO")</f>
        <v>INTERNO</v>
      </c>
      <c r="K2124" s="9" t="str">
        <f aca="false">Def_Instancias_Equipamentos!$D$724</f>
        <v>SI-12C4:DI-BPMRFFE</v>
      </c>
      <c r="L2124" s="4" t="str">
        <f aca="false">Def_Instancias_Equipamentos!$D$1326</f>
        <v>SI-12C4:DI-FMCFastADC</v>
      </c>
      <c r="M2124" s="10" t="s">
        <v>168</v>
      </c>
      <c r="N2124" s="11" t="s">
        <v>143</v>
      </c>
      <c r="O2124" s="9" t="str">
        <f aca="false">Def_Sistemas_Conectores_Cabos!$B$7</f>
        <v>SMA 50-ohm</v>
      </c>
      <c r="P2124" s="4" t="str">
        <f aca="false">Def_Sistemas_Conectores_Cabos!$B$7</f>
        <v>SMA 50-ohm</v>
      </c>
      <c r="Q2124" s="8" t="str">
        <f aca="false">K2124&amp;"/"&amp;M2124&amp;CHAR(10)&amp;L2124&amp;"/"&amp;N2124</f>
        <v>SI-12C4:DI-BPMRFFE/TO_OUT
SI-12C4:DI-FMCFastADC/IN1</v>
      </c>
      <c r="R2124" s="18" t="n">
        <v>2</v>
      </c>
      <c r="S2124" s="18" t="n">
        <v>2</v>
      </c>
      <c r="T2124" s="15" t="str">
        <f aca="false">Def_Sistemas_Conectores_Cabos!$C$9</f>
        <v>RG316</v>
      </c>
      <c r="U2124" s="11" t="s">
        <v>169</v>
      </c>
      <c r="V2124" s="13"/>
    </row>
    <row r="2125" customFormat="false" ht="15.75" hidden="true" customHeight="true" outlineLevel="0" collapsed="false">
      <c r="A2125" s="4" t="str">
        <f aca="false">Def_Sistemas_Conectores_Cabos!$A$22</f>
        <v>BPM de elétrons</v>
      </c>
      <c r="B2125" s="5" t="str">
        <f aca="false">Datas_Entregas!$A$3</f>
        <v>BTS/Anel</v>
      </c>
      <c r="C2125" s="6" t="n">
        <f aca="false" t="array" ref="C2125:C2125">INDEX(Datas_Entregas!$B$2:$B$100, MATCH(B2125, Datas_Entregas!$A$2:$A$100, 0), 1)</f>
        <v>43296</v>
      </c>
      <c r="D2125" s="5" t="str">
        <f aca="false">Def_Status_Montagem!$A$4</f>
        <v>Comprado / Esperando entrega</v>
      </c>
      <c r="E2125" s="4" t="str">
        <f aca="false">Def_Status_Montagem!$B$4</f>
        <v>Contratada (inclui etiqueta)</v>
      </c>
      <c r="F2125" s="7"/>
      <c r="G2125" s="8"/>
      <c r="H2125" s="7" t="str">
        <f aca="false" t="array" ref="H2125:H2125">INDEX(Def_Instancias_Equipamentos!$E$2:$E$4986, MATCH(K2125, Def_Instancias_Equipamentos!$D$2:$D$4986, 0), 1)</f>
        <v>IA-12RaBPM</v>
      </c>
      <c r="I2125" s="8" t="str">
        <f aca="false" t="array" ref="I2125:I2125">INDEX(Def_Instancias_Equipamentos!$E$2:$E$4986, MATCH(L2125, Def_Instancias_Equipamentos!$D$2:$D$4986, 0), 1)</f>
        <v>IA-12RaBPM</v>
      </c>
      <c r="J2125" s="8" t="str">
        <f aca="false">IF(H2125=I2125, "INTERNO", "EXTERNO")</f>
        <v>INTERNO</v>
      </c>
      <c r="K2125" s="9" t="str">
        <f aca="false">Def_Instancias_Equipamentos!$D$724</f>
        <v>SI-12C4:DI-BPMRFFE</v>
      </c>
      <c r="L2125" s="4" t="str">
        <f aca="false">Def_Instancias_Equipamentos!$D$1326</f>
        <v>SI-12C4:DI-FMCFastADC</v>
      </c>
      <c r="M2125" s="10" t="s">
        <v>170</v>
      </c>
      <c r="N2125" s="11" t="s">
        <v>145</v>
      </c>
      <c r="O2125" s="9" t="str">
        <f aca="false">Def_Sistemas_Conectores_Cabos!$B$7</f>
        <v>SMA 50-ohm</v>
      </c>
      <c r="P2125" s="4" t="str">
        <f aca="false">Def_Sistemas_Conectores_Cabos!$B$7</f>
        <v>SMA 50-ohm</v>
      </c>
      <c r="Q2125" s="8" t="str">
        <f aca="false">K2125&amp;"/"&amp;M2125&amp;CHAR(10)&amp;L2125&amp;"/"&amp;N2125</f>
        <v>SI-12C4:DI-BPMRFFE/BI_OUT
SI-12C4:DI-FMCFastADC/IN2</v>
      </c>
      <c r="R2125" s="18" t="n">
        <v>2</v>
      </c>
      <c r="S2125" s="18" t="n">
        <v>2</v>
      </c>
      <c r="T2125" s="15" t="str">
        <f aca="false">Def_Sistemas_Conectores_Cabos!$C$9</f>
        <v>RG316</v>
      </c>
      <c r="U2125" s="11" t="s">
        <v>169</v>
      </c>
      <c r="V2125" s="13"/>
    </row>
    <row r="2126" customFormat="false" ht="15.75" hidden="true" customHeight="true" outlineLevel="0" collapsed="false">
      <c r="A2126" s="4" t="str">
        <f aca="false">Def_Sistemas_Conectores_Cabos!$A$22</f>
        <v>BPM de elétrons</v>
      </c>
      <c r="B2126" s="5" t="str">
        <f aca="false">Datas_Entregas!$A$3</f>
        <v>BTS/Anel</v>
      </c>
      <c r="C2126" s="6" t="n">
        <f aca="false" t="array" ref="C2126:C2126">INDEX(Datas_Entregas!$B$2:$B$100, MATCH(B2126, Datas_Entregas!$A$2:$A$100, 0), 1)</f>
        <v>43296</v>
      </c>
      <c r="D2126" s="5" t="str">
        <f aca="false">Def_Status_Montagem!$A$4</f>
        <v>Comprado / Esperando entrega</v>
      </c>
      <c r="E2126" s="4" t="str">
        <f aca="false">Def_Status_Montagem!$B$4</f>
        <v>Contratada (inclui etiqueta)</v>
      </c>
      <c r="F2126" s="7"/>
      <c r="G2126" s="8"/>
      <c r="H2126" s="7" t="str">
        <f aca="false" t="array" ref="H2126:H2126">INDEX(Def_Instancias_Equipamentos!$E$2:$E$4986, MATCH(K2126, Def_Instancias_Equipamentos!$D$2:$D$4986, 0), 1)</f>
        <v>IA-12RaBPM</v>
      </c>
      <c r="I2126" s="8" t="str">
        <f aca="false" t="array" ref="I2126:I2126">INDEX(Def_Instancias_Equipamentos!$E$2:$E$4986, MATCH(L2126, Def_Instancias_Equipamentos!$D$2:$D$4986, 0), 1)</f>
        <v>IA-12RaBPM</v>
      </c>
      <c r="J2126" s="8" t="str">
        <f aca="false">IF(H2126=I2126, "INTERNO", "EXTERNO")</f>
        <v>INTERNO</v>
      </c>
      <c r="K2126" s="9" t="str">
        <f aca="false">Def_Instancias_Equipamentos!$D$724</f>
        <v>SI-12C4:DI-BPMRFFE</v>
      </c>
      <c r="L2126" s="4" t="str">
        <f aca="false">Def_Instancias_Equipamentos!$D$1326</f>
        <v>SI-12C4:DI-FMCFastADC</v>
      </c>
      <c r="M2126" s="10" t="s">
        <v>171</v>
      </c>
      <c r="N2126" s="11" t="s">
        <v>172</v>
      </c>
      <c r="O2126" s="9" t="str">
        <f aca="false">Def_Sistemas_Conectores_Cabos!$B$7</f>
        <v>SMA 50-ohm</v>
      </c>
      <c r="P2126" s="4" t="str">
        <f aca="false">Def_Sistemas_Conectores_Cabos!$B$7</f>
        <v>SMA 50-ohm</v>
      </c>
      <c r="Q2126" s="8" t="str">
        <f aca="false">K2126&amp;"/"&amp;M2126&amp;CHAR(10)&amp;L2126&amp;"/"&amp;N2126</f>
        <v>SI-12C4:DI-BPMRFFE/TI_OUT
SI-12C4:DI-FMCFastADC/IN3</v>
      </c>
      <c r="R2126" s="18" t="n">
        <v>2</v>
      </c>
      <c r="S2126" s="18" t="n">
        <v>2</v>
      </c>
      <c r="T2126" s="15" t="str">
        <f aca="false">Def_Sistemas_Conectores_Cabos!$C$9</f>
        <v>RG316</v>
      </c>
      <c r="U2126" s="11" t="s">
        <v>169</v>
      </c>
      <c r="V2126" s="13"/>
    </row>
    <row r="2127" customFormat="false" ht="15.75" hidden="true" customHeight="true" outlineLevel="0" collapsed="false">
      <c r="A2127" s="4" t="str">
        <f aca="false">Def_Sistemas_Conectores_Cabos!$A$22</f>
        <v>BPM de elétrons</v>
      </c>
      <c r="B2127" s="5" t="str">
        <f aca="false">Datas_Entregas!$A$3</f>
        <v>BTS/Anel</v>
      </c>
      <c r="C2127" s="6" t="n">
        <f aca="false" t="array" ref="C2127:C2127">INDEX(Datas_Entregas!$B$2:$B$100, MATCH(B2127, Datas_Entregas!$A$2:$A$100, 0), 1)</f>
        <v>43296</v>
      </c>
      <c r="D2127" s="5" t="str">
        <f aca="false">Def_Status_Montagem!$A$4</f>
        <v>Comprado / Esperando entrega</v>
      </c>
      <c r="E2127" s="4" t="str">
        <f aca="false">Def_Status_Montagem!$B$4</f>
        <v>Contratada (inclui etiqueta)</v>
      </c>
      <c r="F2127" s="7"/>
      <c r="G2127" s="8"/>
      <c r="H2127" s="7" t="str">
        <f aca="false" t="array" ref="H2127:H2127">INDEX(Def_Instancias_Equipamentos!$E$2:$E$4986, MATCH(K2127, Def_Instancias_Equipamentos!$D$2:$D$4986, 0), 1)</f>
        <v>IA-12RaBPM</v>
      </c>
      <c r="I2127" s="8" t="str">
        <f aca="false" t="array" ref="I2127:I2127">INDEX(Def_Instancias_Equipamentos!$E$2:$E$4986, MATCH(L2127, Def_Instancias_Equipamentos!$D$2:$D$4986, 0), 1)</f>
        <v>IA-12RaBPM</v>
      </c>
      <c r="J2127" s="8" t="str">
        <f aca="false">IF(H2127=I2127, "INTERNO", "EXTERNO")</f>
        <v>INTERNO</v>
      </c>
      <c r="K2127" s="9" t="str">
        <f aca="false">Def_Instancias_Equipamentos!$D$724</f>
        <v>SI-12C4:DI-BPMRFFE</v>
      </c>
      <c r="L2127" s="4" t="str">
        <f aca="false">Def_Instancias_Equipamentos!$D$1326</f>
        <v>SI-12C4:DI-FMCFastADC</v>
      </c>
      <c r="M2127" s="10" t="s">
        <v>173</v>
      </c>
      <c r="N2127" s="11" t="s">
        <v>174</v>
      </c>
      <c r="O2127" s="9" t="str">
        <f aca="false">Def_Sistemas_Conectores_Cabos!$B$7</f>
        <v>SMA 50-ohm</v>
      </c>
      <c r="P2127" s="4" t="str">
        <f aca="false">Def_Sistemas_Conectores_Cabos!$B$7</f>
        <v>SMA 50-ohm</v>
      </c>
      <c r="Q2127" s="8" t="str">
        <f aca="false">K2127&amp;"/"&amp;M2127&amp;CHAR(10)&amp;L2127&amp;"/"&amp;N2127</f>
        <v>SI-12C4:DI-BPMRFFE/BO_OUT
SI-12C4:DI-FMCFastADC/IN4</v>
      </c>
      <c r="R2127" s="18" t="n">
        <v>2</v>
      </c>
      <c r="S2127" s="18" t="n">
        <v>2</v>
      </c>
      <c r="T2127" s="15" t="str">
        <f aca="false">Def_Sistemas_Conectores_Cabos!$C$9</f>
        <v>RG316</v>
      </c>
      <c r="U2127" s="11" t="s">
        <v>169</v>
      </c>
      <c r="V2127" s="13"/>
    </row>
    <row r="2128" customFormat="false" ht="15.75" hidden="true" customHeight="true" outlineLevel="0" collapsed="false">
      <c r="A2128" s="4" t="str">
        <f aca="false">Def_Sistemas_Conectores_Cabos!$A$22</f>
        <v>BPM de elétrons</v>
      </c>
      <c r="B2128" s="5" t="str">
        <f aca="false">Datas_Entregas!$A$3</f>
        <v>BTS/Anel</v>
      </c>
      <c r="C2128" s="6" t="n">
        <f aca="false" t="array" ref="C2128:C2128">INDEX(Datas_Entregas!$B$2:$B$100, MATCH(B2128, Datas_Entregas!$A$2:$A$100, 0), 1)</f>
        <v>43296</v>
      </c>
      <c r="D2128" s="5" t="str">
        <f aca="false">Def_Status_Montagem!$A$4</f>
        <v>Comprado / Esperando entrega</v>
      </c>
      <c r="E2128" s="4" t="str">
        <f aca="false">Def_Status_Montagem!$B$4</f>
        <v>Contratada (inclui etiqueta)</v>
      </c>
      <c r="F2128" s="7"/>
      <c r="G2128" s="8"/>
      <c r="H2128" s="7" t="str">
        <f aca="false" t="array" ref="H2128:H2128">INDEX(Def_Instancias_Equipamentos!$E$2:$E$4986, MATCH(K2128, Def_Instancias_Equipamentos!$D$2:$D$4986, 0), 1)</f>
        <v>IA-12RaBPM</v>
      </c>
      <c r="I2128" s="8" t="str">
        <f aca="false" t="array" ref="I2128:I2128">INDEX(Def_Instancias_Equipamentos!$E$2:$E$4986, MATCH(L2128, Def_Instancias_Equipamentos!$D$2:$D$4986, 0), 1)</f>
        <v>IA-12RaBPM</v>
      </c>
      <c r="J2128" s="8" t="str">
        <f aca="false">IF(H2128=I2128, "INTERNO", "EXTERNO")</f>
        <v>INTERNO</v>
      </c>
      <c r="K2128" s="9" t="str">
        <f aca="false">Def_Instancias_Equipamentos!$D$724</f>
        <v>SI-12C4:DI-BPMRFFE</v>
      </c>
      <c r="L2128" s="4" t="str">
        <f aca="false">Def_Instancias_Equipamentos!$D$1326</f>
        <v>SI-12C4:DI-FMCFastADC</v>
      </c>
      <c r="M2128" s="10" t="s">
        <v>175</v>
      </c>
      <c r="N2128" s="11" t="s">
        <v>176</v>
      </c>
      <c r="O2128" s="9" t="str">
        <f aca="false">Def_Sistemas_Conectores_Cabos!$B$7</f>
        <v>SMA 50-ohm</v>
      </c>
      <c r="P2128" s="4" t="str">
        <f aca="false">Def_Sistemas_Conectores_Cabos!$B$26</f>
        <v>MMCX 50-ohm</v>
      </c>
      <c r="Q2128" s="8" t="str">
        <f aca="false">K2128&amp;"/"&amp;M2128&amp;CHAR(10)&amp;L2128&amp;"/"&amp;N2128</f>
        <v>SI-12C4:DI-BPMRFFE/SW_IN
SI-12C4:DI-FMCFastADC/TRIG</v>
      </c>
      <c r="R2128" s="18" t="n">
        <v>2</v>
      </c>
      <c r="S2128" s="18" t="n">
        <v>2</v>
      </c>
      <c r="T2128" s="15" t="str">
        <f aca="false">Def_Sistemas_Conectores_Cabos!$C$9</f>
        <v>RG316</v>
      </c>
      <c r="U2128" s="11" t="s">
        <v>169</v>
      </c>
      <c r="V2128" s="13"/>
    </row>
    <row r="2129" customFormat="false" ht="15.75" hidden="true" customHeight="true" outlineLevel="0" collapsed="false">
      <c r="A2129" s="4" t="str">
        <f aca="false">Def_Sistemas_Conectores_Cabos!$A$22</f>
        <v>BPM de elétrons</v>
      </c>
      <c r="B2129" s="5" t="str">
        <f aca="false">Datas_Entregas!$A$3</f>
        <v>BTS/Anel</v>
      </c>
      <c r="C2129" s="6" t="n">
        <f aca="false" t="array" ref="C2129:C2129">INDEX(Datas_Entregas!$B$2:$B$100, MATCH(B2129, Datas_Entregas!$A$2:$A$100, 0), 1)</f>
        <v>43296</v>
      </c>
      <c r="D2129" s="5" t="str">
        <f aca="false">Def_Status_Montagem!$A$4</f>
        <v>Comprado / Esperando entrega</v>
      </c>
      <c r="E2129" s="4" t="str">
        <f aca="false">Def_Status_Montagem!$B$4</f>
        <v>Contratada (inclui etiqueta)</v>
      </c>
      <c r="F2129" s="7"/>
      <c r="G2129" s="8"/>
      <c r="H2129" s="7" t="str">
        <f aca="false" t="array" ref="H2129:H2129">INDEX(Def_Instancias_Equipamentos!$E$2:$E$4986, MATCH(K2129, Def_Instancias_Equipamentos!$D$2:$D$4986, 0), 1)</f>
        <v>IA-12RaBPM</v>
      </c>
      <c r="I2129" s="8" t="str">
        <f aca="false" t="array" ref="I2129:I2129">INDEX(Def_Instancias_Equipamentos!$E$2:$E$4986, MATCH(L2129, Def_Instancias_Equipamentos!$D$2:$D$4986, 0), 1)</f>
        <v>IA-12RaBPM</v>
      </c>
      <c r="J2129" s="8" t="str">
        <f aca="false">IF(H2129=I2129, "INTERNO", "EXTERNO")</f>
        <v>INTERNO</v>
      </c>
      <c r="K2129" s="9" t="str">
        <f aca="false">Def_Instancias_Equipamentos!$D$725</f>
        <v>SI-12M1:DI-BPMRFFE</v>
      </c>
      <c r="L2129" s="4" t="str">
        <f aca="false">Def_Instancias_Equipamentos!$D$1327</f>
        <v>SI-12M1:DI-FMCFastADC</v>
      </c>
      <c r="M2129" s="10" t="s">
        <v>168</v>
      </c>
      <c r="N2129" s="11" t="s">
        <v>143</v>
      </c>
      <c r="O2129" s="9" t="str">
        <f aca="false">Def_Sistemas_Conectores_Cabos!$B$7</f>
        <v>SMA 50-ohm</v>
      </c>
      <c r="P2129" s="4" t="str">
        <f aca="false">Def_Sistemas_Conectores_Cabos!$B$7</f>
        <v>SMA 50-ohm</v>
      </c>
      <c r="Q2129" s="8" t="str">
        <f aca="false">K2129&amp;"/"&amp;M2129&amp;CHAR(10)&amp;L2129&amp;"/"&amp;N2129</f>
        <v>SI-12M1:DI-BPMRFFE/TO_OUT
SI-12M1:DI-FMCFastADC/IN1</v>
      </c>
      <c r="R2129" s="18" t="n">
        <v>2</v>
      </c>
      <c r="S2129" s="18" t="n">
        <v>2</v>
      </c>
      <c r="T2129" s="15" t="str">
        <f aca="false">Def_Sistemas_Conectores_Cabos!$C$9</f>
        <v>RG316</v>
      </c>
      <c r="U2129" s="11" t="s">
        <v>169</v>
      </c>
      <c r="V2129" s="13"/>
    </row>
    <row r="2130" customFormat="false" ht="15.75" hidden="true" customHeight="true" outlineLevel="0" collapsed="false">
      <c r="A2130" s="4" t="str">
        <f aca="false">Def_Sistemas_Conectores_Cabos!$A$22</f>
        <v>BPM de elétrons</v>
      </c>
      <c r="B2130" s="5" t="str">
        <f aca="false">Datas_Entregas!$A$3</f>
        <v>BTS/Anel</v>
      </c>
      <c r="C2130" s="6" t="n">
        <f aca="false" t="array" ref="C2130:C2130">INDEX(Datas_Entregas!$B$2:$B$100, MATCH(B2130, Datas_Entregas!$A$2:$A$100, 0), 1)</f>
        <v>43296</v>
      </c>
      <c r="D2130" s="5" t="str">
        <f aca="false">Def_Status_Montagem!$A$4</f>
        <v>Comprado / Esperando entrega</v>
      </c>
      <c r="E2130" s="4" t="str">
        <f aca="false">Def_Status_Montagem!$B$4</f>
        <v>Contratada (inclui etiqueta)</v>
      </c>
      <c r="F2130" s="7"/>
      <c r="G2130" s="8"/>
      <c r="H2130" s="7" t="str">
        <f aca="false" t="array" ref="H2130:H2130">INDEX(Def_Instancias_Equipamentos!$E$2:$E$4986, MATCH(K2130, Def_Instancias_Equipamentos!$D$2:$D$4986, 0), 1)</f>
        <v>IA-12RaBPM</v>
      </c>
      <c r="I2130" s="8" t="str">
        <f aca="false" t="array" ref="I2130:I2130">INDEX(Def_Instancias_Equipamentos!$E$2:$E$4986, MATCH(L2130, Def_Instancias_Equipamentos!$D$2:$D$4986, 0), 1)</f>
        <v>IA-12RaBPM</v>
      </c>
      <c r="J2130" s="8" t="str">
        <f aca="false">IF(H2130=I2130, "INTERNO", "EXTERNO")</f>
        <v>INTERNO</v>
      </c>
      <c r="K2130" s="9" t="str">
        <f aca="false">Def_Instancias_Equipamentos!$D$725</f>
        <v>SI-12M1:DI-BPMRFFE</v>
      </c>
      <c r="L2130" s="4" t="str">
        <f aca="false">Def_Instancias_Equipamentos!$D$1327</f>
        <v>SI-12M1:DI-FMCFastADC</v>
      </c>
      <c r="M2130" s="10" t="s">
        <v>170</v>
      </c>
      <c r="N2130" s="11" t="s">
        <v>145</v>
      </c>
      <c r="O2130" s="9" t="str">
        <f aca="false">Def_Sistemas_Conectores_Cabos!$B$7</f>
        <v>SMA 50-ohm</v>
      </c>
      <c r="P2130" s="4" t="str">
        <f aca="false">Def_Sistemas_Conectores_Cabos!$B$7</f>
        <v>SMA 50-ohm</v>
      </c>
      <c r="Q2130" s="8" t="str">
        <f aca="false">K2130&amp;"/"&amp;M2130&amp;CHAR(10)&amp;L2130&amp;"/"&amp;N2130</f>
        <v>SI-12M1:DI-BPMRFFE/BI_OUT
SI-12M1:DI-FMCFastADC/IN2</v>
      </c>
      <c r="R2130" s="18" t="n">
        <v>2</v>
      </c>
      <c r="S2130" s="18" t="n">
        <v>2</v>
      </c>
      <c r="T2130" s="15" t="str">
        <f aca="false">Def_Sistemas_Conectores_Cabos!$C$9</f>
        <v>RG316</v>
      </c>
      <c r="U2130" s="11" t="s">
        <v>169</v>
      </c>
      <c r="V2130" s="13"/>
    </row>
    <row r="2131" customFormat="false" ht="15.75" hidden="true" customHeight="true" outlineLevel="0" collapsed="false">
      <c r="A2131" s="4" t="str">
        <f aca="false">Def_Sistemas_Conectores_Cabos!$A$22</f>
        <v>BPM de elétrons</v>
      </c>
      <c r="B2131" s="5" t="str">
        <f aca="false">Datas_Entregas!$A$3</f>
        <v>BTS/Anel</v>
      </c>
      <c r="C2131" s="6" t="n">
        <f aca="false" t="array" ref="C2131:C2131">INDEX(Datas_Entregas!$B$2:$B$100, MATCH(B2131, Datas_Entregas!$A$2:$A$100, 0), 1)</f>
        <v>43296</v>
      </c>
      <c r="D2131" s="5" t="str">
        <f aca="false">Def_Status_Montagem!$A$4</f>
        <v>Comprado / Esperando entrega</v>
      </c>
      <c r="E2131" s="4" t="str">
        <f aca="false">Def_Status_Montagem!$B$4</f>
        <v>Contratada (inclui etiqueta)</v>
      </c>
      <c r="F2131" s="7"/>
      <c r="G2131" s="8"/>
      <c r="H2131" s="7" t="str">
        <f aca="false" t="array" ref="H2131:H2131">INDEX(Def_Instancias_Equipamentos!$E$2:$E$4986, MATCH(K2131, Def_Instancias_Equipamentos!$D$2:$D$4986, 0), 1)</f>
        <v>IA-12RaBPM</v>
      </c>
      <c r="I2131" s="8" t="str">
        <f aca="false" t="array" ref="I2131:I2131">INDEX(Def_Instancias_Equipamentos!$E$2:$E$4986, MATCH(L2131, Def_Instancias_Equipamentos!$D$2:$D$4986, 0), 1)</f>
        <v>IA-12RaBPM</v>
      </c>
      <c r="J2131" s="8" t="str">
        <f aca="false">IF(H2131=I2131, "INTERNO", "EXTERNO")</f>
        <v>INTERNO</v>
      </c>
      <c r="K2131" s="9" t="str">
        <f aca="false">Def_Instancias_Equipamentos!$D$725</f>
        <v>SI-12M1:DI-BPMRFFE</v>
      </c>
      <c r="L2131" s="4" t="str">
        <f aca="false">Def_Instancias_Equipamentos!$D$1327</f>
        <v>SI-12M1:DI-FMCFastADC</v>
      </c>
      <c r="M2131" s="10" t="s">
        <v>171</v>
      </c>
      <c r="N2131" s="11" t="s">
        <v>172</v>
      </c>
      <c r="O2131" s="9" t="str">
        <f aca="false">Def_Sistemas_Conectores_Cabos!$B$7</f>
        <v>SMA 50-ohm</v>
      </c>
      <c r="P2131" s="4" t="str">
        <f aca="false">Def_Sistemas_Conectores_Cabos!$B$7</f>
        <v>SMA 50-ohm</v>
      </c>
      <c r="Q2131" s="8" t="str">
        <f aca="false">K2131&amp;"/"&amp;M2131&amp;CHAR(10)&amp;L2131&amp;"/"&amp;N2131</f>
        <v>SI-12M1:DI-BPMRFFE/TI_OUT
SI-12M1:DI-FMCFastADC/IN3</v>
      </c>
      <c r="R2131" s="18" t="n">
        <v>2</v>
      </c>
      <c r="S2131" s="18" t="n">
        <v>2</v>
      </c>
      <c r="T2131" s="15" t="str">
        <f aca="false">Def_Sistemas_Conectores_Cabos!$C$9</f>
        <v>RG316</v>
      </c>
      <c r="U2131" s="11" t="s">
        <v>169</v>
      </c>
      <c r="V2131" s="13"/>
    </row>
    <row r="2132" customFormat="false" ht="15.75" hidden="true" customHeight="true" outlineLevel="0" collapsed="false">
      <c r="A2132" s="4" t="str">
        <f aca="false">Def_Sistemas_Conectores_Cabos!$A$22</f>
        <v>BPM de elétrons</v>
      </c>
      <c r="B2132" s="5" t="str">
        <f aca="false">Datas_Entregas!$A$3</f>
        <v>BTS/Anel</v>
      </c>
      <c r="C2132" s="6" t="n">
        <f aca="false" t="array" ref="C2132:C2132">INDEX(Datas_Entregas!$B$2:$B$100, MATCH(B2132, Datas_Entregas!$A$2:$A$100, 0), 1)</f>
        <v>43296</v>
      </c>
      <c r="D2132" s="5" t="str">
        <f aca="false">Def_Status_Montagem!$A$4</f>
        <v>Comprado / Esperando entrega</v>
      </c>
      <c r="E2132" s="4" t="str">
        <f aca="false">Def_Status_Montagem!$B$4</f>
        <v>Contratada (inclui etiqueta)</v>
      </c>
      <c r="F2132" s="7"/>
      <c r="G2132" s="8"/>
      <c r="H2132" s="7" t="str">
        <f aca="false" t="array" ref="H2132:H2132">INDEX(Def_Instancias_Equipamentos!$E$2:$E$4986, MATCH(K2132, Def_Instancias_Equipamentos!$D$2:$D$4986, 0), 1)</f>
        <v>IA-12RaBPM</v>
      </c>
      <c r="I2132" s="8" t="str">
        <f aca="false" t="array" ref="I2132:I2132">INDEX(Def_Instancias_Equipamentos!$E$2:$E$4986, MATCH(L2132, Def_Instancias_Equipamentos!$D$2:$D$4986, 0), 1)</f>
        <v>IA-12RaBPM</v>
      </c>
      <c r="J2132" s="8" t="str">
        <f aca="false">IF(H2132=I2132, "INTERNO", "EXTERNO")</f>
        <v>INTERNO</v>
      </c>
      <c r="K2132" s="9" t="str">
        <f aca="false">Def_Instancias_Equipamentos!$D$725</f>
        <v>SI-12M1:DI-BPMRFFE</v>
      </c>
      <c r="L2132" s="4" t="str">
        <f aca="false">Def_Instancias_Equipamentos!$D$1327</f>
        <v>SI-12M1:DI-FMCFastADC</v>
      </c>
      <c r="M2132" s="10" t="s">
        <v>173</v>
      </c>
      <c r="N2132" s="11" t="s">
        <v>174</v>
      </c>
      <c r="O2132" s="9" t="str">
        <f aca="false">Def_Sistemas_Conectores_Cabos!$B$7</f>
        <v>SMA 50-ohm</v>
      </c>
      <c r="P2132" s="4" t="str">
        <f aca="false">Def_Sistemas_Conectores_Cabos!$B$7</f>
        <v>SMA 50-ohm</v>
      </c>
      <c r="Q2132" s="8" t="str">
        <f aca="false">K2132&amp;"/"&amp;M2132&amp;CHAR(10)&amp;L2132&amp;"/"&amp;N2132</f>
        <v>SI-12M1:DI-BPMRFFE/BO_OUT
SI-12M1:DI-FMCFastADC/IN4</v>
      </c>
      <c r="R2132" s="18" t="n">
        <v>2</v>
      </c>
      <c r="S2132" s="18" t="n">
        <v>2</v>
      </c>
      <c r="T2132" s="15" t="str">
        <f aca="false">Def_Sistemas_Conectores_Cabos!$C$9</f>
        <v>RG316</v>
      </c>
      <c r="U2132" s="11" t="s">
        <v>169</v>
      </c>
      <c r="V2132" s="13"/>
    </row>
    <row r="2133" customFormat="false" ht="15.75" hidden="true" customHeight="true" outlineLevel="0" collapsed="false">
      <c r="A2133" s="4" t="str">
        <f aca="false">Def_Sistemas_Conectores_Cabos!$A$22</f>
        <v>BPM de elétrons</v>
      </c>
      <c r="B2133" s="5" t="str">
        <f aca="false">Datas_Entregas!$A$3</f>
        <v>BTS/Anel</v>
      </c>
      <c r="C2133" s="6" t="n">
        <f aca="false" t="array" ref="C2133:C2133">INDEX(Datas_Entregas!$B$2:$B$100, MATCH(B2133, Datas_Entregas!$A$2:$A$100, 0), 1)</f>
        <v>43296</v>
      </c>
      <c r="D2133" s="5" t="str">
        <f aca="false">Def_Status_Montagem!$A$4</f>
        <v>Comprado / Esperando entrega</v>
      </c>
      <c r="E2133" s="4" t="str">
        <f aca="false">Def_Status_Montagem!$B$4</f>
        <v>Contratada (inclui etiqueta)</v>
      </c>
      <c r="F2133" s="7"/>
      <c r="G2133" s="8"/>
      <c r="H2133" s="7" t="str">
        <f aca="false" t="array" ref="H2133:H2133">INDEX(Def_Instancias_Equipamentos!$E$2:$E$4986, MATCH(K2133, Def_Instancias_Equipamentos!$D$2:$D$4986, 0), 1)</f>
        <v>IA-12RaBPM</v>
      </c>
      <c r="I2133" s="8" t="str">
        <f aca="false" t="array" ref="I2133:I2133">INDEX(Def_Instancias_Equipamentos!$E$2:$E$4986, MATCH(L2133, Def_Instancias_Equipamentos!$D$2:$D$4986, 0), 1)</f>
        <v>IA-12RaBPM</v>
      </c>
      <c r="J2133" s="8" t="str">
        <f aca="false">IF(H2133=I2133, "INTERNO", "EXTERNO")</f>
        <v>INTERNO</v>
      </c>
      <c r="K2133" s="9" t="str">
        <f aca="false">Def_Instancias_Equipamentos!$D$725</f>
        <v>SI-12M1:DI-BPMRFFE</v>
      </c>
      <c r="L2133" s="4" t="str">
        <f aca="false">Def_Instancias_Equipamentos!$D$1327</f>
        <v>SI-12M1:DI-FMCFastADC</v>
      </c>
      <c r="M2133" s="10" t="s">
        <v>175</v>
      </c>
      <c r="N2133" s="11" t="s">
        <v>176</v>
      </c>
      <c r="O2133" s="9" t="str">
        <f aca="false">Def_Sistemas_Conectores_Cabos!$B$7</f>
        <v>SMA 50-ohm</v>
      </c>
      <c r="P2133" s="4" t="str">
        <f aca="false">Def_Sistemas_Conectores_Cabos!$B$26</f>
        <v>MMCX 50-ohm</v>
      </c>
      <c r="Q2133" s="8" t="str">
        <f aca="false">K2133&amp;"/"&amp;M2133&amp;CHAR(10)&amp;L2133&amp;"/"&amp;N2133</f>
        <v>SI-12M1:DI-BPMRFFE/SW_IN
SI-12M1:DI-FMCFastADC/TRIG</v>
      </c>
      <c r="R2133" s="18" t="n">
        <v>2</v>
      </c>
      <c r="S2133" s="18" t="n">
        <v>2</v>
      </c>
      <c r="T2133" s="15" t="str">
        <f aca="false">Def_Sistemas_Conectores_Cabos!$C$9</f>
        <v>RG316</v>
      </c>
      <c r="U2133" s="11" t="s">
        <v>169</v>
      </c>
      <c r="V2133" s="13"/>
    </row>
    <row r="2134" customFormat="false" ht="15.75" hidden="true" customHeight="true" outlineLevel="0" collapsed="false">
      <c r="A2134" s="4" t="str">
        <f aca="false">Def_Sistemas_Conectores_Cabos!$A$22</f>
        <v>BPM de elétrons</v>
      </c>
      <c r="B2134" s="5" t="str">
        <f aca="false">Datas_Entregas!$A$3</f>
        <v>BTS/Anel</v>
      </c>
      <c r="C2134" s="6" t="n">
        <f aca="false" t="array" ref="C2134:C2134">INDEX(Datas_Entregas!$B$2:$B$100, MATCH(B2134, Datas_Entregas!$A$2:$A$100, 0), 1)</f>
        <v>43296</v>
      </c>
      <c r="D2134" s="5" t="str">
        <f aca="false">Def_Status_Montagem!$A$4</f>
        <v>Comprado / Esperando entrega</v>
      </c>
      <c r="E2134" s="4" t="str">
        <f aca="false">Def_Status_Montagem!$B$4</f>
        <v>Contratada (inclui etiqueta)</v>
      </c>
      <c r="F2134" s="7"/>
      <c r="G2134" s="8"/>
      <c r="H2134" s="7" t="str">
        <f aca="false" t="array" ref="H2134:H2134">INDEX(Def_Instancias_Equipamentos!$E$2:$E$4986, MATCH(K2134, Def_Instancias_Equipamentos!$D$2:$D$4986, 0), 1)</f>
        <v>IA-12RaBPM</v>
      </c>
      <c r="I2134" s="8" t="str">
        <f aca="false" t="array" ref="I2134:I2134">INDEX(Def_Instancias_Equipamentos!$E$2:$E$4986, MATCH(L2134, Def_Instancias_Equipamentos!$D$2:$D$4986, 0), 1)</f>
        <v>IA-12RaBPM</v>
      </c>
      <c r="J2134" s="8" t="str">
        <f aca="false">IF(H2134=I2134, "INTERNO", "EXTERNO")</f>
        <v>INTERNO</v>
      </c>
      <c r="K2134" s="9" t="str">
        <f aca="false">Def_Instancias_Equipamentos!$D$726</f>
        <v>SI-12M2:DI-BPMRFFE</v>
      </c>
      <c r="L2134" s="4" t="str">
        <f aca="false">Def_Instancias_Equipamentos!$D$1328</f>
        <v>SI-12M2:DI-FMCFastADC</v>
      </c>
      <c r="M2134" s="10" t="s">
        <v>168</v>
      </c>
      <c r="N2134" s="11" t="s">
        <v>143</v>
      </c>
      <c r="O2134" s="9" t="str">
        <f aca="false">Def_Sistemas_Conectores_Cabos!$B$7</f>
        <v>SMA 50-ohm</v>
      </c>
      <c r="P2134" s="4" t="str">
        <f aca="false">Def_Sistemas_Conectores_Cabos!$B$7</f>
        <v>SMA 50-ohm</v>
      </c>
      <c r="Q2134" s="8" t="str">
        <f aca="false">K2134&amp;"/"&amp;M2134&amp;CHAR(10)&amp;L2134&amp;"/"&amp;N2134</f>
        <v>SI-12M2:DI-BPMRFFE/TO_OUT
SI-12M2:DI-FMCFastADC/IN1</v>
      </c>
      <c r="R2134" s="18" t="n">
        <v>2</v>
      </c>
      <c r="S2134" s="18" t="n">
        <v>2</v>
      </c>
      <c r="T2134" s="15" t="str">
        <f aca="false">Def_Sistemas_Conectores_Cabos!$C$9</f>
        <v>RG316</v>
      </c>
      <c r="U2134" s="11" t="s">
        <v>169</v>
      </c>
      <c r="V2134" s="13"/>
    </row>
    <row r="2135" customFormat="false" ht="15.75" hidden="true" customHeight="true" outlineLevel="0" collapsed="false">
      <c r="A2135" s="4" t="str">
        <f aca="false">Def_Sistemas_Conectores_Cabos!$A$22</f>
        <v>BPM de elétrons</v>
      </c>
      <c r="B2135" s="5" t="str">
        <f aca="false">Datas_Entregas!$A$3</f>
        <v>BTS/Anel</v>
      </c>
      <c r="C2135" s="6" t="n">
        <f aca="false" t="array" ref="C2135:C2135">INDEX(Datas_Entregas!$B$2:$B$100, MATCH(B2135, Datas_Entregas!$A$2:$A$100, 0), 1)</f>
        <v>43296</v>
      </c>
      <c r="D2135" s="5" t="str">
        <f aca="false">Def_Status_Montagem!$A$4</f>
        <v>Comprado / Esperando entrega</v>
      </c>
      <c r="E2135" s="4" t="str">
        <f aca="false">Def_Status_Montagem!$B$4</f>
        <v>Contratada (inclui etiqueta)</v>
      </c>
      <c r="F2135" s="7"/>
      <c r="G2135" s="8"/>
      <c r="H2135" s="7" t="str">
        <f aca="false" t="array" ref="H2135:H2135">INDEX(Def_Instancias_Equipamentos!$E$2:$E$4986, MATCH(K2135, Def_Instancias_Equipamentos!$D$2:$D$4986, 0), 1)</f>
        <v>IA-12RaBPM</v>
      </c>
      <c r="I2135" s="8" t="str">
        <f aca="false" t="array" ref="I2135:I2135">INDEX(Def_Instancias_Equipamentos!$E$2:$E$4986, MATCH(L2135, Def_Instancias_Equipamentos!$D$2:$D$4986, 0), 1)</f>
        <v>IA-12RaBPM</v>
      </c>
      <c r="J2135" s="8" t="str">
        <f aca="false">IF(H2135=I2135, "INTERNO", "EXTERNO")</f>
        <v>INTERNO</v>
      </c>
      <c r="K2135" s="9" t="str">
        <f aca="false">Def_Instancias_Equipamentos!$D$726</f>
        <v>SI-12M2:DI-BPMRFFE</v>
      </c>
      <c r="L2135" s="4" t="str">
        <f aca="false">Def_Instancias_Equipamentos!$D$1328</f>
        <v>SI-12M2:DI-FMCFastADC</v>
      </c>
      <c r="M2135" s="10" t="s">
        <v>170</v>
      </c>
      <c r="N2135" s="11" t="s">
        <v>145</v>
      </c>
      <c r="O2135" s="9" t="str">
        <f aca="false">Def_Sistemas_Conectores_Cabos!$B$7</f>
        <v>SMA 50-ohm</v>
      </c>
      <c r="P2135" s="4" t="str">
        <f aca="false">Def_Sistemas_Conectores_Cabos!$B$7</f>
        <v>SMA 50-ohm</v>
      </c>
      <c r="Q2135" s="8" t="str">
        <f aca="false">K2135&amp;"/"&amp;M2135&amp;CHAR(10)&amp;L2135&amp;"/"&amp;N2135</f>
        <v>SI-12M2:DI-BPMRFFE/BI_OUT
SI-12M2:DI-FMCFastADC/IN2</v>
      </c>
      <c r="R2135" s="18" t="n">
        <v>2</v>
      </c>
      <c r="S2135" s="18" t="n">
        <v>2</v>
      </c>
      <c r="T2135" s="15" t="str">
        <f aca="false">Def_Sistemas_Conectores_Cabos!$C$9</f>
        <v>RG316</v>
      </c>
      <c r="U2135" s="11" t="s">
        <v>169</v>
      </c>
      <c r="V2135" s="13"/>
    </row>
    <row r="2136" customFormat="false" ht="15.75" hidden="true" customHeight="true" outlineLevel="0" collapsed="false">
      <c r="A2136" s="4" t="str">
        <f aca="false">Def_Sistemas_Conectores_Cabos!$A$22</f>
        <v>BPM de elétrons</v>
      </c>
      <c r="B2136" s="5" t="str">
        <f aca="false">Datas_Entregas!$A$3</f>
        <v>BTS/Anel</v>
      </c>
      <c r="C2136" s="6" t="n">
        <f aca="false" t="array" ref="C2136:C2136">INDEX(Datas_Entregas!$B$2:$B$100, MATCH(B2136, Datas_Entregas!$A$2:$A$100, 0), 1)</f>
        <v>43296</v>
      </c>
      <c r="D2136" s="5" t="str">
        <f aca="false">Def_Status_Montagem!$A$4</f>
        <v>Comprado / Esperando entrega</v>
      </c>
      <c r="E2136" s="4" t="str">
        <f aca="false">Def_Status_Montagem!$B$4</f>
        <v>Contratada (inclui etiqueta)</v>
      </c>
      <c r="F2136" s="7"/>
      <c r="G2136" s="8"/>
      <c r="H2136" s="7" t="str">
        <f aca="false" t="array" ref="H2136:H2136">INDEX(Def_Instancias_Equipamentos!$E$2:$E$4986, MATCH(K2136, Def_Instancias_Equipamentos!$D$2:$D$4986, 0), 1)</f>
        <v>IA-12RaBPM</v>
      </c>
      <c r="I2136" s="8" t="str">
        <f aca="false" t="array" ref="I2136:I2136">INDEX(Def_Instancias_Equipamentos!$E$2:$E$4986, MATCH(L2136, Def_Instancias_Equipamentos!$D$2:$D$4986, 0), 1)</f>
        <v>IA-12RaBPM</v>
      </c>
      <c r="J2136" s="8" t="str">
        <f aca="false">IF(H2136=I2136, "INTERNO", "EXTERNO")</f>
        <v>INTERNO</v>
      </c>
      <c r="K2136" s="9" t="str">
        <f aca="false">Def_Instancias_Equipamentos!$D$726</f>
        <v>SI-12M2:DI-BPMRFFE</v>
      </c>
      <c r="L2136" s="4" t="str">
        <f aca="false">Def_Instancias_Equipamentos!$D$1328</f>
        <v>SI-12M2:DI-FMCFastADC</v>
      </c>
      <c r="M2136" s="10" t="s">
        <v>171</v>
      </c>
      <c r="N2136" s="11" t="s">
        <v>172</v>
      </c>
      <c r="O2136" s="9" t="str">
        <f aca="false">Def_Sistemas_Conectores_Cabos!$B$7</f>
        <v>SMA 50-ohm</v>
      </c>
      <c r="P2136" s="4" t="str">
        <f aca="false">Def_Sistemas_Conectores_Cabos!$B$7</f>
        <v>SMA 50-ohm</v>
      </c>
      <c r="Q2136" s="8" t="str">
        <f aca="false">K2136&amp;"/"&amp;M2136&amp;CHAR(10)&amp;L2136&amp;"/"&amp;N2136</f>
        <v>SI-12M2:DI-BPMRFFE/TI_OUT
SI-12M2:DI-FMCFastADC/IN3</v>
      </c>
      <c r="R2136" s="18" t="n">
        <v>2</v>
      </c>
      <c r="S2136" s="18" t="n">
        <v>2</v>
      </c>
      <c r="T2136" s="15" t="str">
        <f aca="false">Def_Sistemas_Conectores_Cabos!$C$9</f>
        <v>RG316</v>
      </c>
      <c r="U2136" s="11" t="s">
        <v>169</v>
      </c>
      <c r="V2136" s="13"/>
    </row>
    <row r="2137" customFormat="false" ht="15.75" hidden="true" customHeight="true" outlineLevel="0" collapsed="false">
      <c r="A2137" s="4" t="str">
        <f aca="false">Def_Sistemas_Conectores_Cabos!$A$22</f>
        <v>BPM de elétrons</v>
      </c>
      <c r="B2137" s="5" t="str">
        <f aca="false">Datas_Entregas!$A$3</f>
        <v>BTS/Anel</v>
      </c>
      <c r="C2137" s="6" t="n">
        <f aca="false" t="array" ref="C2137:C2137">INDEX(Datas_Entregas!$B$2:$B$100, MATCH(B2137, Datas_Entregas!$A$2:$A$100, 0), 1)</f>
        <v>43296</v>
      </c>
      <c r="D2137" s="5" t="str">
        <f aca="false">Def_Status_Montagem!$A$4</f>
        <v>Comprado / Esperando entrega</v>
      </c>
      <c r="E2137" s="4" t="str">
        <f aca="false">Def_Status_Montagem!$B$4</f>
        <v>Contratada (inclui etiqueta)</v>
      </c>
      <c r="F2137" s="7"/>
      <c r="G2137" s="8"/>
      <c r="H2137" s="7" t="str">
        <f aca="false" t="array" ref="H2137:H2137">INDEX(Def_Instancias_Equipamentos!$E$2:$E$4986, MATCH(K2137, Def_Instancias_Equipamentos!$D$2:$D$4986, 0), 1)</f>
        <v>IA-12RaBPM</v>
      </c>
      <c r="I2137" s="8" t="str">
        <f aca="false" t="array" ref="I2137:I2137">INDEX(Def_Instancias_Equipamentos!$E$2:$E$4986, MATCH(L2137, Def_Instancias_Equipamentos!$D$2:$D$4986, 0), 1)</f>
        <v>IA-12RaBPM</v>
      </c>
      <c r="J2137" s="8" t="str">
        <f aca="false">IF(H2137=I2137, "INTERNO", "EXTERNO")</f>
        <v>INTERNO</v>
      </c>
      <c r="K2137" s="9" t="str">
        <f aca="false">Def_Instancias_Equipamentos!$D$726</f>
        <v>SI-12M2:DI-BPMRFFE</v>
      </c>
      <c r="L2137" s="4" t="str">
        <f aca="false">Def_Instancias_Equipamentos!$D$1328</f>
        <v>SI-12M2:DI-FMCFastADC</v>
      </c>
      <c r="M2137" s="10" t="s">
        <v>173</v>
      </c>
      <c r="N2137" s="11" t="s">
        <v>174</v>
      </c>
      <c r="O2137" s="9" t="str">
        <f aca="false">Def_Sistemas_Conectores_Cabos!$B$7</f>
        <v>SMA 50-ohm</v>
      </c>
      <c r="P2137" s="4" t="str">
        <f aca="false">Def_Sistemas_Conectores_Cabos!$B$7</f>
        <v>SMA 50-ohm</v>
      </c>
      <c r="Q2137" s="8" t="str">
        <f aca="false">K2137&amp;"/"&amp;M2137&amp;CHAR(10)&amp;L2137&amp;"/"&amp;N2137</f>
        <v>SI-12M2:DI-BPMRFFE/BO_OUT
SI-12M2:DI-FMCFastADC/IN4</v>
      </c>
      <c r="R2137" s="18" t="n">
        <v>2</v>
      </c>
      <c r="S2137" s="18" t="n">
        <v>2</v>
      </c>
      <c r="T2137" s="15" t="str">
        <f aca="false">Def_Sistemas_Conectores_Cabos!$C$9</f>
        <v>RG316</v>
      </c>
      <c r="U2137" s="11" t="s">
        <v>169</v>
      </c>
      <c r="V2137" s="13"/>
    </row>
    <row r="2138" customFormat="false" ht="15.75" hidden="true" customHeight="true" outlineLevel="0" collapsed="false">
      <c r="A2138" s="4" t="str">
        <f aca="false">Def_Sistemas_Conectores_Cabos!$A$22</f>
        <v>BPM de elétrons</v>
      </c>
      <c r="B2138" s="5" t="str">
        <f aca="false">Datas_Entregas!$A$3</f>
        <v>BTS/Anel</v>
      </c>
      <c r="C2138" s="6" t="n">
        <f aca="false" t="array" ref="C2138:C2138">INDEX(Datas_Entregas!$B$2:$B$100, MATCH(B2138, Datas_Entregas!$A$2:$A$100, 0), 1)</f>
        <v>43296</v>
      </c>
      <c r="D2138" s="5" t="str">
        <f aca="false">Def_Status_Montagem!$A$4</f>
        <v>Comprado / Esperando entrega</v>
      </c>
      <c r="E2138" s="4" t="str">
        <f aca="false">Def_Status_Montagem!$B$4</f>
        <v>Contratada (inclui etiqueta)</v>
      </c>
      <c r="F2138" s="7"/>
      <c r="G2138" s="8"/>
      <c r="H2138" s="7" t="str">
        <f aca="false" t="array" ref="H2138:H2138">INDEX(Def_Instancias_Equipamentos!$E$2:$E$4986, MATCH(K2138, Def_Instancias_Equipamentos!$D$2:$D$4986, 0), 1)</f>
        <v>IA-12RaBPM</v>
      </c>
      <c r="I2138" s="8" t="str">
        <f aca="false" t="array" ref="I2138:I2138">INDEX(Def_Instancias_Equipamentos!$E$2:$E$4986, MATCH(L2138, Def_Instancias_Equipamentos!$D$2:$D$4986, 0), 1)</f>
        <v>IA-12RaBPM</v>
      </c>
      <c r="J2138" s="8" t="str">
        <f aca="false">IF(H2138=I2138, "INTERNO", "EXTERNO")</f>
        <v>INTERNO</v>
      </c>
      <c r="K2138" s="9" t="str">
        <f aca="false">Def_Instancias_Equipamentos!$D$726</f>
        <v>SI-12M2:DI-BPMRFFE</v>
      </c>
      <c r="L2138" s="4" t="str">
        <f aca="false">Def_Instancias_Equipamentos!$D$1328</f>
        <v>SI-12M2:DI-FMCFastADC</v>
      </c>
      <c r="M2138" s="10" t="s">
        <v>175</v>
      </c>
      <c r="N2138" s="11" t="s">
        <v>176</v>
      </c>
      <c r="O2138" s="9" t="str">
        <f aca="false">Def_Sistemas_Conectores_Cabos!$B$7</f>
        <v>SMA 50-ohm</v>
      </c>
      <c r="P2138" s="4" t="str">
        <f aca="false">Def_Sistemas_Conectores_Cabos!$B$26</f>
        <v>MMCX 50-ohm</v>
      </c>
      <c r="Q2138" s="8" t="str">
        <f aca="false">K2138&amp;"/"&amp;M2138&amp;CHAR(10)&amp;L2138&amp;"/"&amp;N2138</f>
        <v>SI-12M2:DI-BPMRFFE/SW_IN
SI-12M2:DI-FMCFastADC/TRIG</v>
      </c>
      <c r="R2138" s="18" t="n">
        <v>2</v>
      </c>
      <c r="S2138" s="18" t="n">
        <v>2</v>
      </c>
      <c r="T2138" s="15" t="str">
        <f aca="false">Def_Sistemas_Conectores_Cabos!$C$9</f>
        <v>RG316</v>
      </c>
      <c r="U2138" s="11" t="s">
        <v>169</v>
      </c>
      <c r="V2138" s="13"/>
    </row>
    <row r="2139" customFormat="false" ht="15.75" hidden="true" customHeight="true" outlineLevel="0" collapsed="false">
      <c r="A2139" s="4" t="str">
        <f aca="false">Def_Sistemas_Conectores_Cabos!$A$22</f>
        <v>BPM de elétrons</v>
      </c>
      <c r="B2139" s="5" t="str">
        <f aca="false">Datas_Entregas!$A$3</f>
        <v>BTS/Anel</v>
      </c>
      <c r="C2139" s="6" t="n">
        <f aca="false" t="array" ref="C2139:C2139">INDEX(Datas_Entregas!$B$2:$B$100, MATCH(B2139, Datas_Entregas!$A$2:$A$100, 0), 1)</f>
        <v>43296</v>
      </c>
      <c r="D2139" s="5" t="str">
        <f aca="false">Def_Status_Montagem!$A$4</f>
        <v>Comprado / Esperando entrega</v>
      </c>
      <c r="E2139" s="4" t="str">
        <f aca="false">Def_Status_Montagem!$B$4</f>
        <v>Contratada (inclui etiqueta)</v>
      </c>
      <c r="F2139" s="7"/>
      <c r="G2139" s="8"/>
      <c r="H2139" s="7" t="str">
        <f aca="false" t="array" ref="H2139:H2139">INDEX(Def_Instancias_Equipamentos!$E$2:$E$4986, MATCH(K2139, Def_Instancias_Equipamentos!$D$2:$D$4986, 0), 1)</f>
        <v>IA-12RaBPM</v>
      </c>
      <c r="I2139" s="8" t="str">
        <f aca="false" t="array" ref="I2139:I2139">INDEX(Def_Instancias_Equipamentos!$E$2:$E$4986, MATCH(L2139, Def_Instancias_Equipamentos!$D$2:$D$4986, 0), 1)</f>
        <v>IA-12RaBPM</v>
      </c>
      <c r="J2139" s="8" t="str">
        <f aca="false">IF(H2139=I2139, "INTERNO", "EXTERNO")</f>
        <v>INTERNO</v>
      </c>
      <c r="K2139" s="9" t="str">
        <f aca="false">Def_Instancias_Equipamentos!$D$813</f>
        <v>SI-12SB:DI-BPMRFFE-1</v>
      </c>
      <c r="L2139" s="4" t="str">
        <f aca="false">Def_Instancias_Equipamentos!$D$1415</f>
        <v>SI-12SB:DI-FMCFastADC-1</v>
      </c>
      <c r="M2139" s="10" t="s">
        <v>168</v>
      </c>
      <c r="N2139" s="11" t="s">
        <v>143</v>
      </c>
      <c r="O2139" s="9" t="str">
        <f aca="false">Def_Sistemas_Conectores_Cabos!$B$7</f>
        <v>SMA 50-ohm</v>
      </c>
      <c r="P2139" s="4" t="str">
        <f aca="false">Def_Sistemas_Conectores_Cabos!$B$7</f>
        <v>SMA 50-ohm</v>
      </c>
      <c r="Q2139" s="8" t="str">
        <f aca="false">K2139&amp;"/"&amp;M2139&amp;CHAR(10)&amp;L2139&amp;"/"&amp;N2139</f>
        <v>SI-12SB:DI-BPMRFFE-1/TO_OUT
SI-12SB:DI-FMCFastADC-1/IN1</v>
      </c>
      <c r="R2139" s="18" t="n">
        <v>2</v>
      </c>
      <c r="S2139" s="18" t="n">
        <v>2</v>
      </c>
      <c r="T2139" s="15" t="str">
        <f aca="false">Def_Sistemas_Conectores_Cabos!$C$9</f>
        <v>RG316</v>
      </c>
      <c r="U2139" s="11" t="s">
        <v>169</v>
      </c>
      <c r="V2139" s="13"/>
    </row>
    <row r="2140" customFormat="false" ht="15.75" hidden="true" customHeight="true" outlineLevel="0" collapsed="false">
      <c r="A2140" s="4" t="str">
        <f aca="false">Def_Sistemas_Conectores_Cabos!$A$22</f>
        <v>BPM de elétrons</v>
      </c>
      <c r="B2140" s="5" t="str">
        <f aca="false">Datas_Entregas!$A$3</f>
        <v>BTS/Anel</v>
      </c>
      <c r="C2140" s="6" t="n">
        <f aca="false" t="array" ref="C2140:C2140">INDEX(Datas_Entregas!$B$2:$B$100, MATCH(B2140, Datas_Entregas!$A$2:$A$100, 0), 1)</f>
        <v>43296</v>
      </c>
      <c r="D2140" s="5" t="str">
        <f aca="false">Def_Status_Montagem!$A$4</f>
        <v>Comprado / Esperando entrega</v>
      </c>
      <c r="E2140" s="4" t="str">
        <f aca="false">Def_Status_Montagem!$B$4</f>
        <v>Contratada (inclui etiqueta)</v>
      </c>
      <c r="F2140" s="7"/>
      <c r="G2140" s="8"/>
      <c r="H2140" s="7" t="str">
        <f aca="false" t="array" ref="H2140:H2140">INDEX(Def_Instancias_Equipamentos!$E$2:$E$4986, MATCH(K2140, Def_Instancias_Equipamentos!$D$2:$D$4986, 0), 1)</f>
        <v>IA-12RaBPM</v>
      </c>
      <c r="I2140" s="8" t="str">
        <f aca="false" t="array" ref="I2140:I2140">INDEX(Def_Instancias_Equipamentos!$E$2:$E$4986, MATCH(L2140, Def_Instancias_Equipamentos!$D$2:$D$4986, 0), 1)</f>
        <v>IA-12RaBPM</v>
      </c>
      <c r="J2140" s="8" t="str">
        <f aca="false">IF(H2140=I2140, "INTERNO", "EXTERNO")</f>
        <v>INTERNO</v>
      </c>
      <c r="K2140" s="9" t="str">
        <f aca="false">Def_Instancias_Equipamentos!$D$813</f>
        <v>SI-12SB:DI-BPMRFFE-1</v>
      </c>
      <c r="L2140" s="4" t="str">
        <f aca="false">Def_Instancias_Equipamentos!$D$1415</f>
        <v>SI-12SB:DI-FMCFastADC-1</v>
      </c>
      <c r="M2140" s="10" t="s">
        <v>170</v>
      </c>
      <c r="N2140" s="11" t="s">
        <v>145</v>
      </c>
      <c r="O2140" s="9" t="str">
        <f aca="false">Def_Sistemas_Conectores_Cabos!$B$7</f>
        <v>SMA 50-ohm</v>
      </c>
      <c r="P2140" s="4" t="str">
        <f aca="false">Def_Sistemas_Conectores_Cabos!$B$7</f>
        <v>SMA 50-ohm</v>
      </c>
      <c r="Q2140" s="8" t="str">
        <f aca="false">K2140&amp;"/"&amp;M2140&amp;CHAR(10)&amp;L2140&amp;"/"&amp;N2140</f>
        <v>SI-12SB:DI-BPMRFFE-1/BI_OUT
SI-12SB:DI-FMCFastADC-1/IN2</v>
      </c>
      <c r="R2140" s="18" t="n">
        <v>2</v>
      </c>
      <c r="S2140" s="18" t="n">
        <v>2</v>
      </c>
      <c r="T2140" s="15" t="str">
        <f aca="false">Def_Sistemas_Conectores_Cabos!$C$9</f>
        <v>RG316</v>
      </c>
      <c r="U2140" s="11" t="s">
        <v>169</v>
      </c>
      <c r="V2140" s="13"/>
    </row>
    <row r="2141" customFormat="false" ht="15.75" hidden="true" customHeight="true" outlineLevel="0" collapsed="false">
      <c r="A2141" s="4" t="str">
        <f aca="false">Def_Sistemas_Conectores_Cabos!$A$22</f>
        <v>BPM de elétrons</v>
      </c>
      <c r="B2141" s="5" t="str">
        <f aca="false">Datas_Entregas!$A$3</f>
        <v>BTS/Anel</v>
      </c>
      <c r="C2141" s="6" t="n">
        <f aca="false" t="array" ref="C2141:C2141">INDEX(Datas_Entregas!$B$2:$B$100, MATCH(B2141, Datas_Entregas!$A$2:$A$100, 0), 1)</f>
        <v>43296</v>
      </c>
      <c r="D2141" s="5" t="str">
        <f aca="false">Def_Status_Montagem!$A$4</f>
        <v>Comprado / Esperando entrega</v>
      </c>
      <c r="E2141" s="4" t="str">
        <f aca="false">Def_Status_Montagem!$B$4</f>
        <v>Contratada (inclui etiqueta)</v>
      </c>
      <c r="F2141" s="7"/>
      <c r="G2141" s="8"/>
      <c r="H2141" s="7" t="str">
        <f aca="false" t="array" ref="H2141:H2141">INDEX(Def_Instancias_Equipamentos!$E$2:$E$4986, MATCH(K2141, Def_Instancias_Equipamentos!$D$2:$D$4986, 0), 1)</f>
        <v>IA-12RaBPM</v>
      </c>
      <c r="I2141" s="8" t="str">
        <f aca="false" t="array" ref="I2141:I2141">INDEX(Def_Instancias_Equipamentos!$E$2:$E$4986, MATCH(L2141, Def_Instancias_Equipamentos!$D$2:$D$4986, 0), 1)</f>
        <v>IA-12RaBPM</v>
      </c>
      <c r="J2141" s="8" t="str">
        <f aca="false">IF(H2141=I2141, "INTERNO", "EXTERNO")</f>
        <v>INTERNO</v>
      </c>
      <c r="K2141" s="9" t="str">
        <f aca="false">Def_Instancias_Equipamentos!$D$813</f>
        <v>SI-12SB:DI-BPMRFFE-1</v>
      </c>
      <c r="L2141" s="4" t="str">
        <f aca="false">Def_Instancias_Equipamentos!$D$1415</f>
        <v>SI-12SB:DI-FMCFastADC-1</v>
      </c>
      <c r="M2141" s="10" t="s">
        <v>171</v>
      </c>
      <c r="N2141" s="11" t="s">
        <v>172</v>
      </c>
      <c r="O2141" s="9" t="str">
        <f aca="false">Def_Sistemas_Conectores_Cabos!$B$7</f>
        <v>SMA 50-ohm</v>
      </c>
      <c r="P2141" s="4" t="str">
        <f aca="false">Def_Sistemas_Conectores_Cabos!$B$7</f>
        <v>SMA 50-ohm</v>
      </c>
      <c r="Q2141" s="8" t="str">
        <f aca="false">K2141&amp;"/"&amp;M2141&amp;CHAR(10)&amp;L2141&amp;"/"&amp;N2141</f>
        <v>SI-12SB:DI-BPMRFFE-1/TI_OUT
SI-12SB:DI-FMCFastADC-1/IN3</v>
      </c>
      <c r="R2141" s="18" t="n">
        <v>2</v>
      </c>
      <c r="S2141" s="18" t="n">
        <v>2</v>
      </c>
      <c r="T2141" s="15" t="str">
        <f aca="false">Def_Sistemas_Conectores_Cabos!$C$9</f>
        <v>RG316</v>
      </c>
      <c r="U2141" s="11" t="s">
        <v>169</v>
      </c>
      <c r="V2141" s="13"/>
    </row>
    <row r="2142" customFormat="false" ht="15.75" hidden="true" customHeight="true" outlineLevel="0" collapsed="false">
      <c r="A2142" s="4" t="str">
        <f aca="false">Def_Sistemas_Conectores_Cabos!$A$22</f>
        <v>BPM de elétrons</v>
      </c>
      <c r="B2142" s="5" t="str">
        <f aca="false">Datas_Entregas!$A$3</f>
        <v>BTS/Anel</v>
      </c>
      <c r="C2142" s="6" t="n">
        <f aca="false" t="array" ref="C2142:C2142">INDEX(Datas_Entregas!$B$2:$B$100, MATCH(B2142, Datas_Entregas!$A$2:$A$100, 0), 1)</f>
        <v>43296</v>
      </c>
      <c r="D2142" s="5" t="str">
        <f aca="false">Def_Status_Montagem!$A$4</f>
        <v>Comprado / Esperando entrega</v>
      </c>
      <c r="E2142" s="4" t="str">
        <f aca="false">Def_Status_Montagem!$B$4</f>
        <v>Contratada (inclui etiqueta)</v>
      </c>
      <c r="F2142" s="7"/>
      <c r="G2142" s="8"/>
      <c r="H2142" s="7" t="str">
        <f aca="false" t="array" ref="H2142:H2142">INDEX(Def_Instancias_Equipamentos!$E$2:$E$4986, MATCH(K2142, Def_Instancias_Equipamentos!$D$2:$D$4986, 0), 1)</f>
        <v>IA-12RaBPM</v>
      </c>
      <c r="I2142" s="8" t="str">
        <f aca="false" t="array" ref="I2142:I2142">INDEX(Def_Instancias_Equipamentos!$E$2:$E$4986, MATCH(L2142, Def_Instancias_Equipamentos!$D$2:$D$4986, 0), 1)</f>
        <v>IA-12RaBPM</v>
      </c>
      <c r="J2142" s="8" t="str">
        <f aca="false">IF(H2142=I2142, "INTERNO", "EXTERNO")</f>
        <v>INTERNO</v>
      </c>
      <c r="K2142" s="9" t="str">
        <f aca="false">Def_Instancias_Equipamentos!$D$813</f>
        <v>SI-12SB:DI-BPMRFFE-1</v>
      </c>
      <c r="L2142" s="4" t="str">
        <f aca="false">Def_Instancias_Equipamentos!$D$1415</f>
        <v>SI-12SB:DI-FMCFastADC-1</v>
      </c>
      <c r="M2142" s="10" t="s">
        <v>173</v>
      </c>
      <c r="N2142" s="11" t="s">
        <v>174</v>
      </c>
      <c r="O2142" s="9" t="str">
        <f aca="false">Def_Sistemas_Conectores_Cabos!$B$7</f>
        <v>SMA 50-ohm</v>
      </c>
      <c r="P2142" s="4" t="str">
        <f aca="false">Def_Sistemas_Conectores_Cabos!$B$7</f>
        <v>SMA 50-ohm</v>
      </c>
      <c r="Q2142" s="8" t="str">
        <f aca="false">K2142&amp;"/"&amp;M2142&amp;CHAR(10)&amp;L2142&amp;"/"&amp;N2142</f>
        <v>SI-12SB:DI-BPMRFFE-1/BO_OUT
SI-12SB:DI-FMCFastADC-1/IN4</v>
      </c>
      <c r="R2142" s="18" t="n">
        <v>2</v>
      </c>
      <c r="S2142" s="18" t="n">
        <v>2</v>
      </c>
      <c r="T2142" s="15" t="str">
        <f aca="false">Def_Sistemas_Conectores_Cabos!$C$9</f>
        <v>RG316</v>
      </c>
      <c r="U2142" s="11" t="s">
        <v>169</v>
      </c>
      <c r="V2142" s="13"/>
    </row>
    <row r="2143" customFormat="false" ht="15.75" hidden="true" customHeight="true" outlineLevel="0" collapsed="false">
      <c r="A2143" s="4" t="str">
        <f aca="false">Def_Sistemas_Conectores_Cabos!$A$22</f>
        <v>BPM de elétrons</v>
      </c>
      <c r="B2143" s="5" t="str">
        <f aca="false">Datas_Entregas!$A$3</f>
        <v>BTS/Anel</v>
      </c>
      <c r="C2143" s="6" t="n">
        <f aca="false" t="array" ref="C2143:C2143">INDEX(Datas_Entregas!$B$2:$B$100, MATCH(B2143, Datas_Entregas!$A$2:$A$100, 0), 1)</f>
        <v>43296</v>
      </c>
      <c r="D2143" s="5" t="str">
        <f aca="false">Def_Status_Montagem!$A$4</f>
        <v>Comprado / Esperando entrega</v>
      </c>
      <c r="E2143" s="4" t="str">
        <f aca="false">Def_Status_Montagem!$B$4</f>
        <v>Contratada (inclui etiqueta)</v>
      </c>
      <c r="F2143" s="7"/>
      <c r="G2143" s="8"/>
      <c r="H2143" s="7" t="str">
        <f aca="false" t="array" ref="H2143:H2143">INDEX(Def_Instancias_Equipamentos!$E$2:$E$4986, MATCH(K2143, Def_Instancias_Equipamentos!$D$2:$D$4986, 0), 1)</f>
        <v>IA-12RaBPM</v>
      </c>
      <c r="I2143" s="8" t="str">
        <f aca="false" t="array" ref="I2143:I2143">INDEX(Def_Instancias_Equipamentos!$E$2:$E$4986, MATCH(L2143, Def_Instancias_Equipamentos!$D$2:$D$4986, 0), 1)</f>
        <v>IA-12RaBPM</v>
      </c>
      <c r="J2143" s="8" t="str">
        <f aca="false">IF(H2143=I2143, "INTERNO", "EXTERNO")</f>
        <v>INTERNO</v>
      </c>
      <c r="K2143" s="9" t="str">
        <f aca="false">Def_Instancias_Equipamentos!$D$813</f>
        <v>SI-12SB:DI-BPMRFFE-1</v>
      </c>
      <c r="L2143" s="4" t="str">
        <f aca="false">Def_Instancias_Equipamentos!$D$1415</f>
        <v>SI-12SB:DI-FMCFastADC-1</v>
      </c>
      <c r="M2143" s="10" t="s">
        <v>175</v>
      </c>
      <c r="N2143" s="11" t="s">
        <v>176</v>
      </c>
      <c r="O2143" s="9" t="str">
        <f aca="false">Def_Sistemas_Conectores_Cabos!$B$7</f>
        <v>SMA 50-ohm</v>
      </c>
      <c r="P2143" s="4" t="str">
        <f aca="false">Def_Sistemas_Conectores_Cabos!$B$26</f>
        <v>MMCX 50-ohm</v>
      </c>
      <c r="Q2143" s="8" t="str">
        <f aca="false">K2143&amp;"/"&amp;M2143&amp;CHAR(10)&amp;L2143&amp;"/"&amp;N2143</f>
        <v>SI-12SB:DI-BPMRFFE-1/SW_IN
SI-12SB:DI-FMCFastADC-1/TRIG</v>
      </c>
      <c r="R2143" s="18" t="n">
        <v>2</v>
      </c>
      <c r="S2143" s="18" t="n">
        <v>2</v>
      </c>
      <c r="T2143" s="15" t="str">
        <f aca="false">Def_Sistemas_Conectores_Cabos!$C$9</f>
        <v>RG316</v>
      </c>
      <c r="U2143" s="11" t="s">
        <v>169</v>
      </c>
      <c r="V2143" s="13"/>
    </row>
    <row r="2144" customFormat="false" ht="15.75" hidden="true" customHeight="true" outlineLevel="0" collapsed="false">
      <c r="A2144" s="4" t="str">
        <f aca="false">Def_Sistemas_Conectores_Cabos!$A$22</f>
        <v>BPM de elétrons</v>
      </c>
      <c r="B2144" s="5" t="str">
        <f aca="false">Datas_Entregas!$A$3</f>
        <v>BTS/Anel</v>
      </c>
      <c r="C2144" s="6" t="n">
        <f aca="false" t="array" ref="C2144:C2144">INDEX(Datas_Entregas!$B$2:$B$100, MATCH(B2144, Datas_Entregas!$A$2:$A$100, 0), 1)</f>
        <v>43296</v>
      </c>
      <c r="D2144" s="5" t="str">
        <f aca="false">Def_Status_Montagem!$A$4</f>
        <v>Comprado / Esperando entrega</v>
      </c>
      <c r="E2144" s="4" t="str">
        <f aca="false">Def_Status_Montagem!$B$4</f>
        <v>Contratada (inclui etiqueta)</v>
      </c>
      <c r="F2144" s="7"/>
      <c r="G2144" s="8"/>
      <c r="H2144" s="7" t="str">
        <f aca="false" t="array" ref="H2144:H2144">INDEX(Def_Instancias_Equipamentos!$E$2:$E$4986, MATCH(K2144, Def_Instancias_Equipamentos!$D$2:$D$4986, 0), 1)</f>
        <v>IA-12RaBPM</v>
      </c>
      <c r="I2144" s="8" t="str">
        <f aca="false" t="array" ref="I2144:I2144">INDEX(Def_Instancias_Equipamentos!$E$2:$E$4986, MATCH(L2144, Def_Instancias_Equipamentos!$D$2:$D$4986, 0), 1)</f>
        <v>IA-12RaBPM</v>
      </c>
      <c r="J2144" s="8" t="str">
        <f aca="false">IF(H2144=I2144, "INTERNO", "EXTERNO")</f>
        <v>INTERNO</v>
      </c>
      <c r="K2144" s="9" t="str">
        <f aca="false">Def_Instancias_Equipamentos!$D$814</f>
        <v>SI-12SB:DI-BPMRFFE-2</v>
      </c>
      <c r="L2144" s="4" t="str">
        <f aca="false">Def_Instancias_Equipamentos!$D$1416</f>
        <v>SI-12SB:DI-FMCFastADC-2</v>
      </c>
      <c r="M2144" s="10" t="s">
        <v>168</v>
      </c>
      <c r="N2144" s="11" t="s">
        <v>143</v>
      </c>
      <c r="O2144" s="9" t="str">
        <f aca="false">Def_Sistemas_Conectores_Cabos!$B$7</f>
        <v>SMA 50-ohm</v>
      </c>
      <c r="P2144" s="4" t="str">
        <f aca="false">Def_Sistemas_Conectores_Cabos!$B$7</f>
        <v>SMA 50-ohm</v>
      </c>
      <c r="Q2144" s="8" t="str">
        <f aca="false">K2144&amp;"/"&amp;M2144&amp;CHAR(10)&amp;L2144&amp;"/"&amp;N2144</f>
        <v>SI-12SB:DI-BPMRFFE-2/TO_OUT
SI-12SB:DI-FMCFastADC-2/IN1</v>
      </c>
      <c r="R2144" s="18" t="n">
        <v>2</v>
      </c>
      <c r="S2144" s="18" t="n">
        <v>2</v>
      </c>
      <c r="T2144" s="15" t="str">
        <f aca="false">Def_Sistemas_Conectores_Cabos!$C$9</f>
        <v>RG316</v>
      </c>
      <c r="U2144" s="11" t="s">
        <v>169</v>
      </c>
      <c r="V2144" s="13"/>
    </row>
    <row r="2145" customFormat="false" ht="15.75" hidden="true" customHeight="true" outlineLevel="0" collapsed="false">
      <c r="A2145" s="4" t="str">
        <f aca="false">Def_Sistemas_Conectores_Cabos!$A$22</f>
        <v>BPM de elétrons</v>
      </c>
      <c r="B2145" s="5" t="str">
        <f aca="false">Datas_Entregas!$A$3</f>
        <v>BTS/Anel</v>
      </c>
      <c r="C2145" s="6" t="n">
        <f aca="false" t="array" ref="C2145:C2145">INDEX(Datas_Entregas!$B$2:$B$100, MATCH(B2145, Datas_Entregas!$A$2:$A$100, 0), 1)</f>
        <v>43296</v>
      </c>
      <c r="D2145" s="5" t="str">
        <f aca="false">Def_Status_Montagem!$A$4</f>
        <v>Comprado / Esperando entrega</v>
      </c>
      <c r="E2145" s="4" t="str">
        <f aca="false">Def_Status_Montagem!$B$4</f>
        <v>Contratada (inclui etiqueta)</v>
      </c>
      <c r="F2145" s="7"/>
      <c r="G2145" s="8"/>
      <c r="H2145" s="7" t="str">
        <f aca="false" t="array" ref="H2145:H2145">INDEX(Def_Instancias_Equipamentos!$E$2:$E$4986, MATCH(K2145, Def_Instancias_Equipamentos!$D$2:$D$4986, 0), 1)</f>
        <v>IA-12RaBPM</v>
      </c>
      <c r="I2145" s="8" t="str">
        <f aca="false" t="array" ref="I2145:I2145">INDEX(Def_Instancias_Equipamentos!$E$2:$E$4986, MATCH(L2145, Def_Instancias_Equipamentos!$D$2:$D$4986, 0), 1)</f>
        <v>IA-12RaBPM</v>
      </c>
      <c r="J2145" s="8" t="str">
        <f aca="false">IF(H2145=I2145, "INTERNO", "EXTERNO")</f>
        <v>INTERNO</v>
      </c>
      <c r="K2145" s="9" t="str">
        <f aca="false">Def_Instancias_Equipamentos!$D$814</f>
        <v>SI-12SB:DI-BPMRFFE-2</v>
      </c>
      <c r="L2145" s="4" t="str">
        <f aca="false">Def_Instancias_Equipamentos!$D$1416</f>
        <v>SI-12SB:DI-FMCFastADC-2</v>
      </c>
      <c r="M2145" s="10" t="s">
        <v>170</v>
      </c>
      <c r="N2145" s="11" t="s">
        <v>145</v>
      </c>
      <c r="O2145" s="9" t="str">
        <f aca="false">Def_Sistemas_Conectores_Cabos!$B$7</f>
        <v>SMA 50-ohm</v>
      </c>
      <c r="P2145" s="4" t="str">
        <f aca="false">Def_Sistemas_Conectores_Cabos!$B$7</f>
        <v>SMA 50-ohm</v>
      </c>
      <c r="Q2145" s="8" t="str">
        <f aca="false">K2145&amp;"/"&amp;M2145&amp;CHAR(10)&amp;L2145&amp;"/"&amp;N2145</f>
        <v>SI-12SB:DI-BPMRFFE-2/BI_OUT
SI-12SB:DI-FMCFastADC-2/IN2</v>
      </c>
      <c r="R2145" s="18" t="n">
        <v>2</v>
      </c>
      <c r="S2145" s="18" t="n">
        <v>2</v>
      </c>
      <c r="T2145" s="15" t="str">
        <f aca="false">Def_Sistemas_Conectores_Cabos!$C$9</f>
        <v>RG316</v>
      </c>
      <c r="U2145" s="11" t="s">
        <v>169</v>
      </c>
      <c r="V2145" s="13"/>
    </row>
    <row r="2146" customFormat="false" ht="15.75" hidden="true" customHeight="true" outlineLevel="0" collapsed="false">
      <c r="A2146" s="4" t="str">
        <f aca="false">Def_Sistemas_Conectores_Cabos!$A$22</f>
        <v>BPM de elétrons</v>
      </c>
      <c r="B2146" s="5" t="str">
        <f aca="false">Datas_Entregas!$A$3</f>
        <v>BTS/Anel</v>
      </c>
      <c r="C2146" s="6" t="n">
        <f aca="false" t="array" ref="C2146:C2146">INDEX(Datas_Entregas!$B$2:$B$100, MATCH(B2146, Datas_Entregas!$A$2:$A$100, 0), 1)</f>
        <v>43296</v>
      </c>
      <c r="D2146" s="5" t="str">
        <f aca="false">Def_Status_Montagem!$A$4</f>
        <v>Comprado / Esperando entrega</v>
      </c>
      <c r="E2146" s="4" t="str">
        <f aca="false">Def_Status_Montagem!$B$4</f>
        <v>Contratada (inclui etiqueta)</v>
      </c>
      <c r="F2146" s="7"/>
      <c r="G2146" s="8"/>
      <c r="H2146" s="7" t="str">
        <f aca="false" t="array" ref="H2146:H2146">INDEX(Def_Instancias_Equipamentos!$E$2:$E$4986, MATCH(K2146, Def_Instancias_Equipamentos!$D$2:$D$4986, 0), 1)</f>
        <v>IA-12RaBPM</v>
      </c>
      <c r="I2146" s="8" t="str">
        <f aca="false" t="array" ref="I2146:I2146">INDEX(Def_Instancias_Equipamentos!$E$2:$E$4986, MATCH(L2146, Def_Instancias_Equipamentos!$D$2:$D$4986, 0), 1)</f>
        <v>IA-12RaBPM</v>
      </c>
      <c r="J2146" s="8" t="str">
        <f aca="false">IF(H2146=I2146, "INTERNO", "EXTERNO")</f>
        <v>INTERNO</v>
      </c>
      <c r="K2146" s="9" t="str">
        <f aca="false">Def_Instancias_Equipamentos!$D$814</f>
        <v>SI-12SB:DI-BPMRFFE-2</v>
      </c>
      <c r="L2146" s="4" t="str">
        <f aca="false">Def_Instancias_Equipamentos!$D$1416</f>
        <v>SI-12SB:DI-FMCFastADC-2</v>
      </c>
      <c r="M2146" s="10" t="s">
        <v>171</v>
      </c>
      <c r="N2146" s="11" t="s">
        <v>172</v>
      </c>
      <c r="O2146" s="9" t="str">
        <f aca="false">Def_Sistemas_Conectores_Cabos!$B$7</f>
        <v>SMA 50-ohm</v>
      </c>
      <c r="P2146" s="4" t="str">
        <f aca="false">Def_Sistemas_Conectores_Cabos!$B$7</f>
        <v>SMA 50-ohm</v>
      </c>
      <c r="Q2146" s="8" t="str">
        <f aca="false">K2146&amp;"/"&amp;M2146&amp;CHAR(10)&amp;L2146&amp;"/"&amp;N2146</f>
        <v>SI-12SB:DI-BPMRFFE-2/TI_OUT
SI-12SB:DI-FMCFastADC-2/IN3</v>
      </c>
      <c r="R2146" s="18" t="n">
        <v>2</v>
      </c>
      <c r="S2146" s="18" t="n">
        <v>2</v>
      </c>
      <c r="T2146" s="15" t="str">
        <f aca="false">Def_Sistemas_Conectores_Cabos!$C$9</f>
        <v>RG316</v>
      </c>
      <c r="U2146" s="11" t="s">
        <v>169</v>
      </c>
      <c r="V2146" s="13"/>
    </row>
    <row r="2147" customFormat="false" ht="15.75" hidden="true" customHeight="true" outlineLevel="0" collapsed="false">
      <c r="A2147" s="4" t="str">
        <f aca="false">Def_Sistemas_Conectores_Cabos!$A$22</f>
        <v>BPM de elétrons</v>
      </c>
      <c r="B2147" s="5" t="str">
        <f aca="false">Datas_Entregas!$A$3</f>
        <v>BTS/Anel</v>
      </c>
      <c r="C2147" s="6" t="n">
        <f aca="false" t="array" ref="C2147:C2147">INDEX(Datas_Entregas!$B$2:$B$100, MATCH(B2147, Datas_Entregas!$A$2:$A$100, 0), 1)</f>
        <v>43296</v>
      </c>
      <c r="D2147" s="5" t="str">
        <f aca="false">Def_Status_Montagem!$A$4</f>
        <v>Comprado / Esperando entrega</v>
      </c>
      <c r="E2147" s="4" t="str">
        <f aca="false">Def_Status_Montagem!$B$4</f>
        <v>Contratada (inclui etiqueta)</v>
      </c>
      <c r="F2147" s="7"/>
      <c r="G2147" s="8"/>
      <c r="H2147" s="7" t="str">
        <f aca="false" t="array" ref="H2147:H2147">INDEX(Def_Instancias_Equipamentos!$E$2:$E$4986, MATCH(K2147, Def_Instancias_Equipamentos!$D$2:$D$4986, 0), 1)</f>
        <v>IA-12RaBPM</v>
      </c>
      <c r="I2147" s="8" t="str">
        <f aca="false" t="array" ref="I2147:I2147">INDEX(Def_Instancias_Equipamentos!$E$2:$E$4986, MATCH(L2147, Def_Instancias_Equipamentos!$D$2:$D$4986, 0), 1)</f>
        <v>IA-12RaBPM</v>
      </c>
      <c r="J2147" s="8" t="str">
        <f aca="false">IF(H2147=I2147, "INTERNO", "EXTERNO")</f>
        <v>INTERNO</v>
      </c>
      <c r="K2147" s="9" t="str">
        <f aca="false">Def_Instancias_Equipamentos!$D$814</f>
        <v>SI-12SB:DI-BPMRFFE-2</v>
      </c>
      <c r="L2147" s="4" t="str">
        <f aca="false">Def_Instancias_Equipamentos!$D$1416</f>
        <v>SI-12SB:DI-FMCFastADC-2</v>
      </c>
      <c r="M2147" s="10" t="s">
        <v>173</v>
      </c>
      <c r="N2147" s="11" t="s">
        <v>174</v>
      </c>
      <c r="O2147" s="9" t="str">
        <f aca="false">Def_Sistemas_Conectores_Cabos!$B$7</f>
        <v>SMA 50-ohm</v>
      </c>
      <c r="P2147" s="4" t="str">
        <f aca="false">Def_Sistemas_Conectores_Cabos!$B$7</f>
        <v>SMA 50-ohm</v>
      </c>
      <c r="Q2147" s="8" t="str">
        <f aca="false">K2147&amp;"/"&amp;M2147&amp;CHAR(10)&amp;L2147&amp;"/"&amp;N2147</f>
        <v>SI-12SB:DI-BPMRFFE-2/BO_OUT
SI-12SB:DI-FMCFastADC-2/IN4</v>
      </c>
      <c r="R2147" s="18" t="n">
        <v>2</v>
      </c>
      <c r="S2147" s="18" t="n">
        <v>2</v>
      </c>
      <c r="T2147" s="15" t="str">
        <f aca="false">Def_Sistemas_Conectores_Cabos!$C$9</f>
        <v>RG316</v>
      </c>
      <c r="U2147" s="11" t="s">
        <v>169</v>
      </c>
      <c r="V2147" s="13"/>
    </row>
    <row r="2148" customFormat="false" ht="15.75" hidden="true" customHeight="true" outlineLevel="0" collapsed="false">
      <c r="A2148" s="4" t="str">
        <f aca="false">Def_Sistemas_Conectores_Cabos!$A$22</f>
        <v>BPM de elétrons</v>
      </c>
      <c r="B2148" s="5" t="str">
        <f aca="false">Datas_Entregas!$A$3</f>
        <v>BTS/Anel</v>
      </c>
      <c r="C2148" s="6" t="n">
        <f aca="false" t="array" ref="C2148:C2148">INDEX(Datas_Entregas!$B$2:$B$100, MATCH(B2148, Datas_Entregas!$A$2:$A$100, 0), 1)</f>
        <v>43296</v>
      </c>
      <c r="D2148" s="5" t="str">
        <f aca="false">Def_Status_Montagem!$A$4</f>
        <v>Comprado / Esperando entrega</v>
      </c>
      <c r="E2148" s="4" t="str">
        <f aca="false">Def_Status_Montagem!$B$4</f>
        <v>Contratada (inclui etiqueta)</v>
      </c>
      <c r="F2148" s="7"/>
      <c r="G2148" s="8"/>
      <c r="H2148" s="7" t="str">
        <f aca="false" t="array" ref="H2148:H2148">INDEX(Def_Instancias_Equipamentos!$E$2:$E$4986, MATCH(K2148, Def_Instancias_Equipamentos!$D$2:$D$4986, 0), 1)</f>
        <v>IA-12RaBPM</v>
      </c>
      <c r="I2148" s="8" t="str">
        <f aca="false" t="array" ref="I2148:I2148">INDEX(Def_Instancias_Equipamentos!$E$2:$E$4986, MATCH(L2148, Def_Instancias_Equipamentos!$D$2:$D$4986, 0), 1)</f>
        <v>IA-12RaBPM</v>
      </c>
      <c r="J2148" s="8" t="str">
        <f aca="false">IF(H2148=I2148, "INTERNO", "EXTERNO")</f>
        <v>INTERNO</v>
      </c>
      <c r="K2148" s="9" t="str">
        <f aca="false">Def_Instancias_Equipamentos!$D$814</f>
        <v>SI-12SB:DI-BPMRFFE-2</v>
      </c>
      <c r="L2148" s="4" t="str">
        <f aca="false">Def_Instancias_Equipamentos!$D$1416</f>
        <v>SI-12SB:DI-FMCFastADC-2</v>
      </c>
      <c r="M2148" s="10" t="s">
        <v>175</v>
      </c>
      <c r="N2148" s="11" t="s">
        <v>176</v>
      </c>
      <c r="O2148" s="9" t="str">
        <f aca="false">Def_Sistemas_Conectores_Cabos!$B$7</f>
        <v>SMA 50-ohm</v>
      </c>
      <c r="P2148" s="4" t="str">
        <f aca="false">Def_Sistemas_Conectores_Cabos!$B$26</f>
        <v>MMCX 50-ohm</v>
      </c>
      <c r="Q2148" s="8" t="str">
        <f aca="false">K2148&amp;"/"&amp;M2148&amp;CHAR(10)&amp;L2148&amp;"/"&amp;N2148</f>
        <v>SI-12SB:DI-BPMRFFE-2/SW_IN
SI-12SB:DI-FMCFastADC-2/TRIG</v>
      </c>
      <c r="R2148" s="18" t="n">
        <v>2</v>
      </c>
      <c r="S2148" s="18" t="n">
        <v>2</v>
      </c>
      <c r="T2148" s="15" t="str">
        <f aca="false">Def_Sistemas_Conectores_Cabos!$C$9</f>
        <v>RG316</v>
      </c>
      <c r="U2148" s="11" t="s">
        <v>169</v>
      </c>
      <c r="V2148" s="13"/>
    </row>
    <row r="2149" customFormat="false" ht="15.75" hidden="true" customHeight="true" outlineLevel="0" collapsed="false">
      <c r="A2149" s="4" t="str">
        <f aca="false">Def_Sistemas_Conectores_Cabos!$A$22</f>
        <v>BPM de elétrons</v>
      </c>
      <c r="B2149" s="5" t="str">
        <f aca="false">Datas_Entregas!$A$3</f>
        <v>BTS/Anel</v>
      </c>
      <c r="C2149" s="6" t="n">
        <f aca="false" t="array" ref="C2149:C2149">INDEX(Datas_Entregas!$B$2:$B$100, MATCH(B2149, Datas_Entregas!$A$2:$A$100, 0), 1)</f>
        <v>43296</v>
      </c>
      <c r="D2149" s="5" t="str">
        <f aca="false">Def_Status_Montagem!$A$4</f>
        <v>Comprado / Esperando entrega</v>
      </c>
      <c r="E2149" s="4" t="str">
        <f aca="false">Def_Status_Montagem!$B$4</f>
        <v>Contratada (inclui etiqueta)</v>
      </c>
      <c r="F2149" s="7"/>
      <c r="G2149" s="8"/>
      <c r="H2149" s="7" t="str">
        <f aca="false" t="array" ref="H2149:H2149">INDEX(Def_Instancias_Equipamentos!$E$2:$E$4986, MATCH(K2149, Def_Instancias_Equipamentos!$D$2:$D$4986, 0), 1)</f>
        <v>IA-13RaBPM</v>
      </c>
      <c r="I2149" s="8" t="str">
        <f aca="false" t="array" ref="I2149:I2149">INDEX(Def_Instancias_Equipamentos!$E$2:$E$4986, MATCH(L2149, Def_Instancias_Equipamentos!$D$2:$D$4986, 0), 1)</f>
        <v>IA-13RaBPM</v>
      </c>
      <c r="J2149" s="8" t="str">
        <f aca="false">IF(H2149=I2149, "INTERNO", "EXTERNO")</f>
        <v>INTERNO</v>
      </c>
      <c r="K2149" s="9" t="str">
        <f aca="false">Def_Instancias_Equipamentos!$D$727</f>
        <v>SI-13C1:DI-BPMRFFE-1</v>
      </c>
      <c r="L2149" s="4" t="str">
        <f aca="false">Def_Instancias_Equipamentos!$D$1329</f>
        <v>SI-13C1:DI-FMCFastADC-1</v>
      </c>
      <c r="M2149" s="10" t="s">
        <v>168</v>
      </c>
      <c r="N2149" s="11" t="s">
        <v>143</v>
      </c>
      <c r="O2149" s="9" t="str">
        <f aca="false">Def_Sistemas_Conectores_Cabos!$B$7</f>
        <v>SMA 50-ohm</v>
      </c>
      <c r="P2149" s="4" t="str">
        <f aca="false">Def_Sistemas_Conectores_Cabos!$B$7</f>
        <v>SMA 50-ohm</v>
      </c>
      <c r="Q2149" s="8" t="str">
        <f aca="false">K2149&amp;"/"&amp;M2149&amp;CHAR(10)&amp;L2149&amp;"/"&amp;N2149</f>
        <v>SI-13C1:DI-BPMRFFE-1/TO_OUT
SI-13C1:DI-FMCFastADC-1/IN1</v>
      </c>
      <c r="R2149" s="18" t="n">
        <v>2</v>
      </c>
      <c r="S2149" s="18" t="n">
        <v>2</v>
      </c>
      <c r="T2149" s="15" t="str">
        <f aca="false">Def_Sistemas_Conectores_Cabos!$C$9</f>
        <v>RG316</v>
      </c>
      <c r="U2149" s="11" t="s">
        <v>169</v>
      </c>
      <c r="V2149" s="13"/>
    </row>
    <row r="2150" customFormat="false" ht="15.75" hidden="true" customHeight="true" outlineLevel="0" collapsed="false">
      <c r="A2150" s="4" t="str">
        <f aca="false">Def_Sistemas_Conectores_Cabos!$A$22</f>
        <v>BPM de elétrons</v>
      </c>
      <c r="B2150" s="5" t="str">
        <f aca="false">Datas_Entregas!$A$3</f>
        <v>BTS/Anel</v>
      </c>
      <c r="C2150" s="6" t="n">
        <f aca="false" t="array" ref="C2150:C2150">INDEX(Datas_Entregas!$B$2:$B$100, MATCH(B2150, Datas_Entregas!$A$2:$A$100, 0), 1)</f>
        <v>43296</v>
      </c>
      <c r="D2150" s="5" t="str">
        <f aca="false">Def_Status_Montagem!$A$4</f>
        <v>Comprado / Esperando entrega</v>
      </c>
      <c r="E2150" s="4" t="str">
        <f aca="false">Def_Status_Montagem!$B$4</f>
        <v>Contratada (inclui etiqueta)</v>
      </c>
      <c r="F2150" s="7"/>
      <c r="G2150" s="8"/>
      <c r="H2150" s="7" t="str">
        <f aca="false" t="array" ref="H2150:H2150">INDEX(Def_Instancias_Equipamentos!$E$2:$E$4986, MATCH(K2150, Def_Instancias_Equipamentos!$D$2:$D$4986, 0), 1)</f>
        <v>IA-13RaBPM</v>
      </c>
      <c r="I2150" s="8" t="str">
        <f aca="false" t="array" ref="I2150:I2150">INDEX(Def_Instancias_Equipamentos!$E$2:$E$4986, MATCH(L2150, Def_Instancias_Equipamentos!$D$2:$D$4986, 0), 1)</f>
        <v>IA-13RaBPM</v>
      </c>
      <c r="J2150" s="8" t="str">
        <f aca="false">IF(H2150=I2150, "INTERNO", "EXTERNO")</f>
        <v>INTERNO</v>
      </c>
      <c r="K2150" s="9" t="str">
        <f aca="false">Def_Instancias_Equipamentos!$D$727</f>
        <v>SI-13C1:DI-BPMRFFE-1</v>
      </c>
      <c r="L2150" s="4" t="str">
        <f aca="false">Def_Instancias_Equipamentos!$D$1329</f>
        <v>SI-13C1:DI-FMCFastADC-1</v>
      </c>
      <c r="M2150" s="10" t="s">
        <v>170</v>
      </c>
      <c r="N2150" s="11" t="s">
        <v>145</v>
      </c>
      <c r="O2150" s="9" t="str">
        <f aca="false">Def_Sistemas_Conectores_Cabos!$B$7</f>
        <v>SMA 50-ohm</v>
      </c>
      <c r="P2150" s="4" t="str">
        <f aca="false">Def_Sistemas_Conectores_Cabos!$B$7</f>
        <v>SMA 50-ohm</v>
      </c>
      <c r="Q2150" s="8" t="str">
        <f aca="false">K2150&amp;"/"&amp;M2150&amp;CHAR(10)&amp;L2150&amp;"/"&amp;N2150</f>
        <v>SI-13C1:DI-BPMRFFE-1/BI_OUT
SI-13C1:DI-FMCFastADC-1/IN2</v>
      </c>
      <c r="R2150" s="18" t="n">
        <v>2</v>
      </c>
      <c r="S2150" s="18" t="n">
        <v>2</v>
      </c>
      <c r="T2150" s="15" t="str">
        <f aca="false">Def_Sistemas_Conectores_Cabos!$C$9</f>
        <v>RG316</v>
      </c>
      <c r="U2150" s="11" t="s">
        <v>169</v>
      </c>
      <c r="V2150" s="13"/>
    </row>
    <row r="2151" customFormat="false" ht="15.75" hidden="true" customHeight="true" outlineLevel="0" collapsed="false">
      <c r="A2151" s="4" t="str">
        <f aca="false">Def_Sistemas_Conectores_Cabos!$A$22</f>
        <v>BPM de elétrons</v>
      </c>
      <c r="B2151" s="5" t="str">
        <f aca="false">Datas_Entregas!$A$3</f>
        <v>BTS/Anel</v>
      </c>
      <c r="C2151" s="6" t="n">
        <f aca="false" t="array" ref="C2151:C2151">INDEX(Datas_Entregas!$B$2:$B$100, MATCH(B2151, Datas_Entregas!$A$2:$A$100, 0), 1)</f>
        <v>43296</v>
      </c>
      <c r="D2151" s="5" t="str">
        <f aca="false">Def_Status_Montagem!$A$4</f>
        <v>Comprado / Esperando entrega</v>
      </c>
      <c r="E2151" s="4" t="str">
        <f aca="false">Def_Status_Montagem!$B$4</f>
        <v>Contratada (inclui etiqueta)</v>
      </c>
      <c r="F2151" s="7"/>
      <c r="G2151" s="8"/>
      <c r="H2151" s="7" t="str">
        <f aca="false" t="array" ref="H2151:H2151">INDEX(Def_Instancias_Equipamentos!$E$2:$E$4986, MATCH(K2151, Def_Instancias_Equipamentos!$D$2:$D$4986, 0), 1)</f>
        <v>IA-13RaBPM</v>
      </c>
      <c r="I2151" s="8" t="str">
        <f aca="false" t="array" ref="I2151:I2151">INDEX(Def_Instancias_Equipamentos!$E$2:$E$4986, MATCH(L2151, Def_Instancias_Equipamentos!$D$2:$D$4986, 0), 1)</f>
        <v>IA-13RaBPM</v>
      </c>
      <c r="J2151" s="8" t="str">
        <f aca="false">IF(H2151=I2151, "INTERNO", "EXTERNO")</f>
        <v>INTERNO</v>
      </c>
      <c r="K2151" s="9" t="str">
        <f aca="false">Def_Instancias_Equipamentos!$D$727</f>
        <v>SI-13C1:DI-BPMRFFE-1</v>
      </c>
      <c r="L2151" s="4" t="str">
        <f aca="false">Def_Instancias_Equipamentos!$D$1329</f>
        <v>SI-13C1:DI-FMCFastADC-1</v>
      </c>
      <c r="M2151" s="10" t="s">
        <v>171</v>
      </c>
      <c r="N2151" s="11" t="s">
        <v>172</v>
      </c>
      <c r="O2151" s="9" t="str">
        <f aca="false">Def_Sistemas_Conectores_Cabos!$B$7</f>
        <v>SMA 50-ohm</v>
      </c>
      <c r="P2151" s="4" t="str">
        <f aca="false">Def_Sistemas_Conectores_Cabos!$B$7</f>
        <v>SMA 50-ohm</v>
      </c>
      <c r="Q2151" s="8" t="str">
        <f aca="false">K2151&amp;"/"&amp;M2151&amp;CHAR(10)&amp;L2151&amp;"/"&amp;N2151</f>
        <v>SI-13C1:DI-BPMRFFE-1/TI_OUT
SI-13C1:DI-FMCFastADC-1/IN3</v>
      </c>
      <c r="R2151" s="18" t="n">
        <v>2</v>
      </c>
      <c r="S2151" s="18" t="n">
        <v>2</v>
      </c>
      <c r="T2151" s="15" t="str">
        <f aca="false">Def_Sistemas_Conectores_Cabos!$C$9</f>
        <v>RG316</v>
      </c>
      <c r="U2151" s="11" t="s">
        <v>169</v>
      </c>
      <c r="V2151" s="13"/>
    </row>
    <row r="2152" customFormat="false" ht="15.75" hidden="true" customHeight="true" outlineLevel="0" collapsed="false">
      <c r="A2152" s="4" t="str">
        <f aca="false">Def_Sistemas_Conectores_Cabos!$A$22</f>
        <v>BPM de elétrons</v>
      </c>
      <c r="B2152" s="5" t="str">
        <f aca="false">Datas_Entregas!$A$3</f>
        <v>BTS/Anel</v>
      </c>
      <c r="C2152" s="6" t="n">
        <f aca="false" t="array" ref="C2152:C2152">INDEX(Datas_Entregas!$B$2:$B$100, MATCH(B2152, Datas_Entregas!$A$2:$A$100, 0), 1)</f>
        <v>43296</v>
      </c>
      <c r="D2152" s="5" t="str">
        <f aca="false">Def_Status_Montagem!$A$4</f>
        <v>Comprado / Esperando entrega</v>
      </c>
      <c r="E2152" s="4" t="str">
        <f aca="false">Def_Status_Montagem!$B$4</f>
        <v>Contratada (inclui etiqueta)</v>
      </c>
      <c r="F2152" s="7"/>
      <c r="G2152" s="8"/>
      <c r="H2152" s="7" t="str">
        <f aca="false" t="array" ref="H2152:H2152">INDEX(Def_Instancias_Equipamentos!$E$2:$E$4986, MATCH(K2152, Def_Instancias_Equipamentos!$D$2:$D$4986, 0), 1)</f>
        <v>IA-13RaBPM</v>
      </c>
      <c r="I2152" s="8" t="str">
        <f aca="false" t="array" ref="I2152:I2152">INDEX(Def_Instancias_Equipamentos!$E$2:$E$4986, MATCH(L2152, Def_Instancias_Equipamentos!$D$2:$D$4986, 0), 1)</f>
        <v>IA-13RaBPM</v>
      </c>
      <c r="J2152" s="8" t="str">
        <f aca="false">IF(H2152=I2152, "INTERNO", "EXTERNO")</f>
        <v>INTERNO</v>
      </c>
      <c r="K2152" s="9" t="str">
        <f aca="false">Def_Instancias_Equipamentos!$D$727</f>
        <v>SI-13C1:DI-BPMRFFE-1</v>
      </c>
      <c r="L2152" s="4" t="str">
        <f aca="false">Def_Instancias_Equipamentos!$D$1329</f>
        <v>SI-13C1:DI-FMCFastADC-1</v>
      </c>
      <c r="M2152" s="10" t="s">
        <v>173</v>
      </c>
      <c r="N2152" s="11" t="s">
        <v>174</v>
      </c>
      <c r="O2152" s="9" t="str">
        <f aca="false">Def_Sistemas_Conectores_Cabos!$B$7</f>
        <v>SMA 50-ohm</v>
      </c>
      <c r="P2152" s="4" t="str">
        <f aca="false">Def_Sistemas_Conectores_Cabos!$B$7</f>
        <v>SMA 50-ohm</v>
      </c>
      <c r="Q2152" s="8" t="str">
        <f aca="false">K2152&amp;"/"&amp;M2152&amp;CHAR(10)&amp;L2152&amp;"/"&amp;N2152</f>
        <v>SI-13C1:DI-BPMRFFE-1/BO_OUT
SI-13C1:DI-FMCFastADC-1/IN4</v>
      </c>
      <c r="R2152" s="18" t="n">
        <v>2</v>
      </c>
      <c r="S2152" s="18" t="n">
        <v>2</v>
      </c>
      <c r="T2152" s="15" t="str">
        <f aca="false">Def_Sistemas_Conectores_Cabos!$C$9</f>
        <v>RG316</v>
      </c>
      <c r="U2152" s="11" t="s">
        <v>169</v>
      </c>
      <c r="V2152" s="13"/>
    </row>
    <row r="2153" customFormat="false" ht="15.75" hidden="true" customHeight="true" outlineLevel="0" collapsed="false">
      <c r="A2153" s="4" t="str">
        <f aca="false">Def_Sistemas_Conectores_Cabos!$A$22</f>
        <v>BPM de elétrons</v>
      </c>
      <c r="B2153" s="5" t="str">
        <f aca="false">Datas_Entregas!$A$3</f>
        <v>BTS/Anel</v>
      </c>
      <c r="C2153" s="6" t="n">
        <f aca="false" t="array" ref="C2153:C2153">INDEX(Datas_Entregas!$B$2:$B$100, MATCH(B2153, Datas_Entregas!$A$2:$A$100, 0), 1)</f>
        <v>43296</v>
      </c>
      <c r="D2153" s="5" t="str">
        <f aca="false">Def_Status_Montagem!$A$4</f>
        <v>Comprado / Esperando entrega</v>
      </c>
      <c r="E2153" s="4" t="str">
        <f aca="false">Def_Status_Montagem!$B$4</f>
        <v>Contratada (inclui etiqueta)</v>
      </c>
      <c r="F2153" s="7"/>
      <c r="G2153" s="8"/>
      <c r="H2153" s="7" t="str">
        <f aca="false" t="array" ref="H2153:H2153">INDEX(Def_Instancias_Equipamentos!$E$2:$E$4986, MATCH(K2153, Def_Instancias_Equipamentos!$D$2:$D$4986, 0), 1)</f>
        <v>IA-13RaBPM</v>
      </c>
      <c r="I2153" s="8" t="str">
        <f aca="false" t="array" ref="I2153:I2153">INDEX(Def_Instancias_Equipamentos!$E$2:$E$4986, MATCH(L2153, Def_Instancias_Equipamentos!$D$2:$D$4986, 0), 1)</f>
        <v>IA-13RaBPM</v>
      </c>
      <c r="J2153" s="8" t="str">
        <f aca="false">IF(H2153=I2153, "INTERNO", "EXTERNO")</f>
        <v>INTERNO</v>
      </c>
      <c r="K2153" s="9" t="str">
        <f aca="false">Def_Instancias_Equipamentos!$D$727</f>
        <v>SI-13C1:DI-BPMRFFE-1</v>
      </c>
      <c r="L2153" s="4" t="str">
        <f aca="false">Def_Instancias_Equipamentos!$D$1329</f>
        <v>SI-13C1:DI-FMCFastADC-1</v>
      </c>
      <c r="M2153" s="10" t="s">
        <v>175</v>
      </c>
      <c r="N2153" s="11" t="s">
        <v>176</v>
      </c>
      <c r="O2153" s="9" t="str">
        <f aca="false">Def_Sistemas_Conectores_Cabos!$B$7</f>
        <v>SMA 50-ohm</v>
      </c>
      <c r="P2153" s="4" t="str">
        <f aca="false">Def_Sistemas_Conectores_Cabos!$B$26</f>
        <v>MMCX 50-ohm</v>
      </c>
      <c r="Q2153" s="8" t="str">
        <f aca="false">K2153&amp;"/"&amp;M2153&amp;CHAR(10)&amp;L2153&amp;"/"&amp;N2153</f>
        <v>SI-13C1:DI-BPMRFFE-1/SW_IN
SI-13C1:DI-FMCFastADC-1/TRIG</v>
      </c>
      <c r="R2153" s="18" t="n">
        <v>2</v>
      </c>
      <c r="S2153" s="18" t="n">
        <v>2</v>
      </c>
      <c r="T2153" s="15" t="str">
        <f aca="false">Def_Sistemas_Conectores_Cabos!$C$9</f>
        <v>RG316</v>
      </c>
      <c r="U2153" s="11" t="s">
        <v>169</v>
      </c>
      <c r="V2153" s="13"/>
    </row>
    <row r="2154" customFormat="false" ht="15.75" hidden="true" customHeight="true" outlineLevel="0" collapsed="false">
      <c r="A2154" s="4" t="str">
        <f aca="false">Def_Sistemas_Conectores_Cabos!$A$22</f>
        <v>BPM de elétrons</v>
      </c>
      <c r="B2154" s="5" t="str">
        <f aca="false">Datas_Entregas!$A$3</f>
        <v>BTS/Anel</v>
      </c>
      <c r="C2154" s="6" t="n">
        <f aca="false" t="array" ref="C2154:C2154">INDEX(Datas_Entregas!$B$2:$B$100, MATCH(B2154, Datas_Entregas!$A$2:$A$100, 0), 1)</f>
        <v>43296</v>
      </c>
      <c r="D2154" s="5" t="str">
        <f aca="false">Def_Status_Montagem!$A$4</f>
        <v>Comprado / Esperando entrega</v>
      </c>
      <c r="E2154" s="4" t="str">
        <f aca="false">Def_Status_Montagem!$B$4</f>
        <v>Contratada (inclui etiqueta)</v>
      </c>
      <c r="F2154" s="7"/>
      <c r="G2154" s="8"/>
      <c r="H2154" s="7" t="str">
        <f aca="false" t="array" ref="H2154:H2154">INDEX(Def_Instancias_Equipamentos!$E$2:$E$4986, MATCH(K2154, Def_Instancias_Equipamentos!$D$2:$D$4986, 0), 1)</f>
        <v>IA-13RaBPM</v>
      </c>
      <c r="I2154" s="8" t="str">
        <f aca="false" t="array" ref="I2154:I2154">INDEX(Def_Instancias_Equipamentos!$E$2:$E$4986, MATCH(L2154, Def_Instancias_Equipamentos!$D$2:$D$4986, 0), 1)</f>
        <v>IA-13RaBPM</v>
      </c>
      <c r="J2154" s="8" t="str">
        <f aca="false">IF(H2154=I2154, "INTERNO", "EXTERNO")</f>
        <v>INTERNO</v>
      </c>
      <c r="K2154" s="9" t="str">
        <f aca="false">Def_Instancias_Equipamentos!$D$728</f>
        <v>SI-13C1:DI-BPMRFFE-2</v>
      </c>
      <c r="L2154" s="4" t="str">
        <f aca="false">Def_Instancias_Equipamentos!$D$1330</f>
        <v>SI-13C1:DI-FMCFastADC-2</v>
      </c>
      <c r="M2154" s="10" t="s">
        <v>168</v>
      </c>
      <c r="N2154" s="11" t="s">
        <v>143</v>
      </c>
      <c r="O2154" s="9" t="str">
        <f aca="false">Def_Sistemas_Conectores_Cabos!$B$7</f>
        <v>SMA 50-ohm</v>
      </c>
      <c r="P2154" s="4" t="str">
        <f aca="false">Def_Sistemas_Conectores_Cabos!$B$7</f>
        <v>SMA 50-ohm</v>
      </c>
      <c r="Q2154" s="8" t="str">
        <f aca="false">K2154&amp;"/"&amp;M2154&amp;CHAR(10)&amp;L2154&amp;"/"&amp;N2154</f>
        <v>SI-13C1:DI-BPMRFFE-2/TO_OUT
SI-13C1:DI-FMCFastADC-2/IN1</v>
      </c>
      <c r="R2154" s="18" t="n">
        <v>2</v>
      </c>
      <c r="S2154" s="18" t="n">
        <v>2</v>
      </c>
      <c r="T2154" s="15" t="str">
        <f aca="false">Def_Sistemas_Conectores_Cabos!$C$9</f>
        <v>RG316</v>
      </c>
      <c r="U2154" s="11" t="s">
        <v>169</v>
      </c>
      <c r="V2154" s="13"/>
    </row>
    <row r="2155" customFormat="false" ht="15.75" hidden="true" customHeight="true" outlineLevel="0" collapsed="false">
      <c r="A2155" s="4" t="str">
        <f aca="false">Def_Sistemas_Conectores_Cabos!$A$22</f>
        <v>BPM de elétrons</v>
      </c>
      <c r="B2155" s="5" t="str">
        <f aca="false">Datas_Entregas!$A$3</f>
        <v>BTS/Anel</v>
      </c>
      <c r="C2155" s="6" t="n">
        <f aca="false" t="array" ref="C2155:C2155">INDEX(Datas_Entregas!$B$2:$B$100, MATCH(B2155, Datas_Entregas!$A$2:$A$100, 0), 1)</f>
        <v>43296</v>
      </c>
      <c r="D2155" s="5" t="str">
        <f aca="false">Def_Status_Montagem!$A$4</f>
        <v>Comprado / Esperando entrega</v>
      </c>
      <c r="E2155" s="4" t="str">
        <f aca="false">Def_Status_Montagem!$B$4</f>
        <v>Contratada (inclui etiqueta)</v>
      </c>
      <c r="F2155" s="7"/>
      <c r="G2155" s="8"/>
      <c r="H2155" s="7" t="str">
        <f aca="false" t="array" ref="H2155:H2155">INDEX(Def_Instancias_Equipamentos!$E$2:$E$4986, MATCH(K2155, Def_Instancias_Equipamentos!$D$2:$D$4986, 0), 1)</f>
        <v>IA-13RaBPM</v>
      </c>
      <c r="I2155" s="8" t="str">
        <f aca="false" t="array" ref="I2155:I2155">INDEX(Def_Instancias_Equipamentos!$E$2:$E$4986, MATCH(L2155, Def_Instancias_Equipamentos!$D$2:$D$4986, 0), 1)</f>
        <v>IA-13RaBPM</v>
      </c>
      <c r="J2155" s="8" t="str">
        <f aca="false">IF(H2155=I2155, "INTERNO", "EXTERNO")</f>
        <v>INTERNO</v>
      </c>
      <c r="K2155" s="9" t="str">
        <f aca="false">Def_Instancias_Equipamentos!$D$728</f>
        <v>SI-13C1:DI-BPMRFFE-2</v>
      </c>
      <c r="L2155" s="4" t="str">
        <f aca="false">Def_Instancias_Equipamentos!$D$1330</f>
        <v>SI-13C1:DI-FMCFastADC-2</v>
      </c>
      <c r="M2155" s="10" t="s">
        <v>170</v>
      </c>
      <c r="N2155" s="11" t="s">
        <v>145</v>
      </c>
      <c r="O2155" s="9" t="str">
        <f aca="false">Def_Sistemas_Conectores_Cabos!$B$7</f>
        <v>SMA 50-ohm</v>
      </c>
      <c r="P2155" s="4" t="str">
        <f aca="false">Def_Sistemas_Conectores_Cabos!$B$7</f>
        <v>SMA 50-ohm</v>
      </c>
      <c r="Q2155" s="8" t="str">
        <f aca="false">K2155&amp;"/"&amp;M2155&amp;CHAR(10)&amp;L2155&amp;"/"&amp;N2155</f>
        <v>SI-13C1:DI-BPMRFFE-2/BI_OUT
SI-13C1:DI-FMCFastADC-2/IN2</v>
      </c>
      <c r="R2155" s="18" t="n">
        <v>2</v>
      </c>
      <c r="S2155" s="18" t="n">
        <v>2</v>
      </c>
      <c r="T2155" s="15" t="str">
        <f aca="false">Def_Sistemas_Conectores_Cabos!$C$9</f>
        <v>RG316</v>
      </c>
      <c r="U2155" s="11" t="s">
        <v>169</v>
      </c>
      <c r="V2155" s="13"/>
    </row>
    <row r="2156" customFormat="false" ht="15.75" hidden="true" customHeight="true" outlineLevel="0" collapsed="false">
      <c r="A2156" s="4" t="str">
        <f aca="false">Def_Sistemas_Conectores_Cabos!$A$22</f>
        <v>BPM de elétrons</v>
      </c>
      <c r="B2156" s="5" t="str">
        <f aca="false">Datas_Entregas!$A$3</f>
        <v>BTS/Anel</v>
      </c>
      <c r="C2156" s="6" t="n">
        <f aca="false" t="array" ref="C2156:C2156">INDEX(Datas_Entregas!$B$2:$B$100, MATCH(B2156, Datas_Entregas!$A$2:$A$100, 0), 1)</f>
        <v>43296</v>
      </c>
      <c r="D2156" s="5" t="str">
        <f aca="false">Def_Status_Montagem!$A$4</f>
        <v>Comprado / Esperando entrega</v>
      </c>
      <c r="E2156" s="4" t="str">
        <f aca="false">Def_Status_Montagem!$B$4</f>
        <v>Contratada (inclui etiqueta)</v>
      </c>
      <c r="F2156" s="7"/>
      <c r="G2156" s="8"/>
      <c r="H2156" s="7" t="str">
        <f aca="false" t="array" ref="H2156:H2156">INDEX(Def_Instancias_Equipamentos!$E$2:$E$4986, MATCH(K2156, Def_Instancias_Equipamentos!$D$2:$D$4986, 0), 1)</f>
        <v>IA-13RaBPM</v>
      </c>
      <c r="I2156" s="8" t="str">
        <f aca="false" t="array" ref="I2156:I2156">INDEX(Def_Instancias_Equipamentos!$E$2:$E$4986, MATCH(L2156, Def_Instancias_Equipamentos!$D$2:$D$4986, 0), 1)</f>
        <v>IA-13RaBPM</v>
      </c>
      <c r="J2156" s="8" t="str">
        <f aca="false">IF(H2156=I2156, "INTERNO", "EXTERNO")</f>
        <v>INTERNO</v>
      </c>
      <c r="K2156" s="9" t="str">
        <f aca="false">Def_Instancias_Equipamentos!$D$728</f>
        <v>SI-13C1:DI-BPMRFFE-2</v>
      </c>
      <c r="L2156" s="4" t="str">
        <f aca="false">Def_Instancias_Equipamentos!$D$1330</f>
        <v>SI-13C1:DI-FMCFastADC-2</v>
      </c>
      <c r="M2156" s="10" t="s">
        <v>171</v>
      </c>
      <c r="N2156" s="11" t="s">
        <v>172</v>
      </c>
      <c r="O2156" s="9" t="str">
        <f aca="false">Def_Sistemas_Conectores_Cabos!$B$7</f>
        <v>SMA 50-ohm</v>
      </c>
      <c r="P2156" s="4" t="str">
        <f aca="false">Def_Sistemas_Conectores_Cabos!$B$7</f>
        <v>SMA 50-ohm</v>
      </c>
      <c r="Q2156" s="8" t="str">
        <f aca="false">K2156&amp;"/"&amp;M2156&amp;CHAR(10)&amp;L2156&amp;"/"&amp;N2156</f>
        <v>SI-13C1:DI-BPMRFFE-2/TI_OUT
SI-13C1:DI-FMCFastADC-2/IN3</v>
      </c>
      <c r="R2156" s="18" t="n">
        <v>2</v>
      </c>
      <c r="S2156" s="18" t="n">
        <v>2</v>
      </c>
      <c r="T2156" s="15" t="str">
        <f aca="false">Def_Sistemas_Conectores_Cabos!$C$9</f>
        <v>RG316</v>
      </c>
      <c r="U2156" s="11" t="s">
        <v>169</v>
      </c>
      <c r="V2156" s="13"/>
    </row>
    <row r="2157" customFormat="false" ht="15.75" hidden="true" customHeight="true" outlineLevel="0" collapsed="false">
      <c r="A2157" s="4" t="str">
        <f aca="false">Def_Sistemas_Conectores_Cabos!$A$22</f>
        <v>BPM de elétrons</v>
      </c>
      <c r="B2157" s="5" t="str">
        <f aca="false">Datas_Entregas!$A$3</f>
        <v>BTS/Anel</v>
      </c>
      <c r="C2157" s="6" t="n">
        <f aca="false" t="array" ref="C2157:C2157">INDEX(Datas_Entregas!$B$2:$B$100, MATCH(B2157, Datas_Entregas!$A$2:$A$100, 0), 1)</f>
        <v>43296</v>
      </c>
      <c r="D2157" s="5" t="str">
        <f aca="false">Def_Status_Montagem!$A$4</f>
        <v>Comprado / Esperando entrega</v>
      </c>
      <c r="E2157" s="4" t="str">
        <f aca="false">Def_Status_Montagem!$B$4</f>
        <v>Contratada (inclui etiqueta)</v>
      </c>
      <c r="F2157" s="7"/>
      <c r="G2157" s="8"/>
      <c r="H2157" s="7" t="str">
        <f aca="false" t="array" ref="H2157:H2157">INDEX(Def_Instancias_Equipamentos!$E$2:$E$4986, MATCH(K2157, Def_Instancias_Equipamentos!$D$2:$D$4986, 0), 1)</f>
        <v>IA-13RaBPM</v>
      </c>
      <c r="I2157" s="8" t="str">
        <f aca="false" t="array" ref="I2157:I2157">INDEX(Def_Instancias_Equipamentos!$E$2:$E$4986, MATCH(L2157, Def_Instancias_Equipamentos!$D$2:$D$4986, 0), 1)</f>
        <v>IA-13RaBPM</v>
      </c>
      <c r="J2157" s="8" t="str">
        <f aca="false">IF(H2157=I2157, "INTERNO", "EXTERNO")</f>
        <v>INTERNO</v>
      </c>
      <c r="K2157" s="9" t="str">
        <f aca="false">Def_Instancias_Equipamentos!$D$728</f>
        <v>SI-13C1:DI-BPMRFFE-2</v>
      </c>
      <c r="L2157" s="4" t="str">
        <f aca="false">Def_Instancias_Equipamentos!$D$1330</f>
        <v>SI-13C1:DI-FMCFastADC-2</v>
      </c>
      <c r="M2157" s="10" t="s">
        <v>173</v>
      </c>
      <c r="N2157" s="11" t="s">
        <v>174</v>
      </c>
      <c r="O2157" s="9" t="str">
        <f aca="false">Def_Sistemas_Conectores_Cabos!$B$7</f>
        <v>SMA 50-ohm</v>
      </c>
      <c r="P2157" s="4" t="str">
        <f aca="false">Def_Sistemas_Conectores_Cabos!$B$7</f>
        <v>SMA 50-ohm</v>
      </c>
      <c r="Q2157" s="8" t="str">
        <f aca="false">K2157&amp;"/"&amp;M2157&amp;CHAR(10)&amp;L2157&amp;"/"&amp;N2157</f>
        <v>SI-13C1:DI-BPMRFFE-2/BO_OUT
SI-13C1:DI-FMCFastADC-2/IN4</v>
      </c>
      <c r="R2157" s="18" t="n">
        <v>2</v>
      </c>
      <c r="S2157" s="18" t="n">
        <v>2</v>
      </c>
      <c r="T2157" s="15" t="str">
        <f aca="false">Def_Sistemas_Conectores_Cabos!$C$9</f>
        <v>RG316</v>
      </c>
      <c r="U2157" s="11" t="s">
        <v>169</v>
      </c>
      <c r="V2157" s="13"/>
    </row>
    <row r="2158" customFormat="false" ht="15.75" hidden="true" customHeight="true" outlineLevel="0" collapsed="false">
      <c r="A2158" s="4" t="str">
        <f aca="false">Def_Sistemas_Conectores_Cabos!$A$22</f>
        <v>BPM de elétrons</v>
      </c>
      <c r="B2158" s="5" t="str">
        <f aca="false">Datas_Entregas!$A$3</f>
        <v>BTS/Anel</v>
      </c>
      <c r="C2158" s="6" t="n">
        <f aca="false" t="array" ref="C2158:C2158">INDEX(Datas_Entregas!$B$2:$B$100, MATCH(B2158, Datas_Entregas!$A$2:$A$100, 0), 1)</f>
        <v>43296</v>
      </c>
      <c r="D2158" s="5" t="str">
        <f aca="false">Def_Status_Montagem!$A$4</f>
        <v>Comprado / Esperando entrega</v>
      </c>
      <c r="E2158" s="4" t="str">
        <f aca="false">Def_Status_Montagem!$B$4</f>
        <v>Contratada (inclui etiqueta)</v>
      </c>
      <c r="F2158" s="7"/>
      <c r="G2158" s="8"/>
      <c r="H2158" s="7" t="str">
        <f aca="false" t="array" ref="H2158:H2158">INDEX(Def_Instancias_Equipamentos!$E$2:$E$4986, MATCH(K2158, Def_Instancias_Equipamentos!$D$2:$D$4986, 0), 1)</f>
        <v>IA-13RaBPM</v>
      </c>
      <c r="I2158" s="8" t="str">
        <f aca="false" t="array" ref="I2158:I2158">INDEX(Def_Instancias_Equipamentos!$E$2:$E$4986, MATCH(L2158, Def_Instancias_Equipamentos!$D$2:$D$4986, 0), 1)</f>
        <v>IA-13RaBPM</v>
      </c>
      <c r="J2158" s="8" t="str">
        <f aca="false">IF(H2158=I2158, "INTERNO", "EXTERNO")</f>
        <v>INTERNO</v>
      </c>
      <c r="K2158" s="9" t="str">
        <f aca="false">Def_Instancias_Equipamentos!$D$728</f>
        <v>SI-13C1:DI-BPMRFFE-2</v>
      </c>
      <c r="L2158" s="4" t="str">
        <f aca="false">Def_Instancias_Equipamentos!$D$1330</f>
        <v>SI-13C1:DI-FMCFastADC-2</v>
      </c>
      <c r="M2158" s="10" t="s">
        <v>175</v>
      </c>
      <c r="N2158" s="11" t="s">
        <v>176</v>
      </c>
      <c r="O2158" s="9" t="str">
        <f aca="false">Def_Sistemas_Conectores_Cabos!$B$7</f>
        <v>SMA 50-ohm</v>
      </c>
      <c r="P2158" s="4" t="str">
        <f aca="false">Def_Sistemas_Conectores_Cabos!$B$26</f>
        <v>MMCX 50-ohm</v>
      </c>
      <c r="Q2158" s="8" t="str">
        <f aca="false">K2158&amp;"/"&amp;M2158&amp;CHAR(10)&amp;L2158&amp;"/"&amp;N2158</f>
        <v>SI-13C1:DI-BPMRFFE-2/SW_IN
SI-13C1:DI-FMCFastADC-2/TRIG</v>
      </c>
      <c r="R2158" s="18" t="n">
        <v>2</v>
      </c>
      <c r="S2158" s="18" t="n">
        <v>2</v>
      </c>
      <c r="T2158" s="15" t="str">
        <f aca="false">Def_Sistemas_Conectores_Cabos!$C$9</f>
        <v>RG316</v>
      </c>
      <c r="U2158" s="11" t="s">
        <v>169</v>
      </c>
      <c r="V2158" s="13"/>
    </row>
    <row r="2159" customFormat="false" ht="15.75" hidden="true" customHeight="true" outlineLevel="0" collapsed="false">
      <c r="A2159" s="4" t="str">
        <f aca="false">Def_Sistemas_Conectores_Cabos!$A$22</f>
        <v>BPM de elétrons</v>
      </c>
      <c r="B2159" s="5" t="str">
        <f aca="false">Datas_Entregas!$A$3</f>
        <v>BTS/Anel</v>
      </c>
      <c r="C2159" s="6" t="n">
        <f aca="false" t="array" ref="C2159:C2159">INDEX(Datas_Entregas!$B$2:$B$100, MATCH(B2159, Datas_Entregas!$A$2:$A$100, 0), 1)</f>
        <v>43296</v>
      </c>
      <c r="D2159" s="5" t="str">
        <f aca="false">Def_Status_Montagem!$A$4</f>
        <v>Comprado / Esperando entrega</v>
      </c>
      <c r="E2159" s="4" t="str">
        <f aca="false">Def_Status_Montagem!$B$4</f>
        <v>Contratada (inclui etiqueta)</v>
      </c>
      <c r="F2159" s="7"/>
      <c r="G2159" s="8"/>
      <c r="H2159" s="7" t="str">
        <f aca="false" t="array" ref="H2159:H2159">INDEX(Def_Instancias_Equipamentos!$E$2:$E$4986, MATCH(K2159, Def_Instancias_Equipamentos!$D$2:$D$4986, 0), 1)</f>
        <v>IA-13RaBPM</v>
      </c>
      <c r="I2159" s="8" t="str">
        <f aca="false" t="array" ref="I2159:I2159">INDEX(Def_Instancias_Equipamentos!$E$2:$E$4986, MATCH(L2159, Def_Instancias_Equipamentos!$D$2:$D$4986, 0), 1)</f>
        <v>IA-13RaBPM</v>
      </c>
      <c r="J2159" s="8" t="str">
        <f aca="false">IF(H2159=I2159, "INTERNO", "EXTERNO")</f>
        <v>INTERNO</v>
      </c>
      <c r="K2159" s="9" t="str">
        <f aca="false">Def_Instancias_Equipamentos!$D$729</f>
        <v>SI-13C2:DI-BPMRFFE</v>
      </c>
      <c r="L2159" s="4" t="str">
        <f aca="false">Def_Instancias_Equipamentos!$D$1331</f>
        <v>SI-13C2:DI-FMCFastADC</v>
      </c>
      <c r="M2159" s="10" t="s">
        <v>168</v>
      </c>
      <c r="N2159" s="11" t="s">
        <v>143</v>
      </c>
      <c r="O2159" s="9" t="str">
        <f aca="false">Def_Sistemas_Conectores_Cabos!$B$7</f>
        <v>SMA 50-ohm</v>
      </c>
      <c r="P2159" s="4" t="str">
        <f aca="false">Def_Sistemas_Conectores_Cabos!$B$7</f>
        <v>SMA 50-ohm</v>
      </c>
      <c r="Q2159" s="8" t="str">
        <f aca="false">K2159&amp;"/"&amp;M2159&amp;CHAR(10)&amp;L2159&amp;"/"&amp;N2159</f>
        <v>SI-13C2:DI-BPMRFFE/TO_OUT
SI-13C2:DI-FMCFastADC/IN1</v>
      </c>
      <c r="R2159" s="18" t="n">
        <v>2</v>
      </c>
      <c r="S2159" s="18" t="n">
        <v>2</v>
      </c>
      <c r="T2159" s="15" t="str">
        <f aca="false">Def_Sistemas_Conectores_Cabos!$C$9</f>
        <v>RG316</v>
      </c>
      <c r="U2159" s="11" t="s">
        <v>169</v>
      </c>
      <c r="V2159" s="13"/>
    </row>
    <row r="2160" customFormat="false" ht="15.75" hidden="true" customHeight="true" outlineLevel="0" collapsed="false">
      <c r="A2160" s="4" t="str">
        <f aca="false">Def_Sistemas_Conectores_Cabos!$A$22</f>
        <v>BPM de elétrons</v>
      </c>
      <c r="B2160" s="5" t="str">
        <f aca="false">Datas_Entregas!$A$3</f>
        <v>BTS/Anel</v>
      </c>
      <c r="C2160" s="6" t="n">
        <f aca="false" t="array" ref="C2160:C2160">INDEX(Datas_Entregas!$B$2:$B$100, MATCH(B2160, Datas_Entregas!$A$2:$A$100, 0), 1)</f>
        <v>43296</v>
      </c>
      <c r="D2160" s="5" t="str">
        <f aca="false">Def_Status_Montagem!$A$4</f>
        <v>Comprado / Esperando entrega</v>
      </c>
      <c r="E2160" s="4" t="str">
        <f aca="false">Def_Status_Montagem!$B$4</f>
        <v>Contratada (inclui etiqueta)</v>
      </c>
      <c r="F2160" s="7"/>
      <c r="G2160" s="8"/>
      <c r="H2160" s="7" t="str">
        <f aca="false" t="array" ref="H2160:H2160">INDEX(Def_Instancias_Equipamentos!$E$2:$E$4986, MATCH(K2160, Def_Instancias_Equipamentos!$D$2:$D$4986, 0), 1)</f>
        <v>IA-13RaBPM</v>
      </c>
      <c r="I2160" s="8" t="str">
        <f aca="false" t="array" ref="I2160:I2160">INDEX(Def_Instancias_Equipamentos!$E$2:$E$4986, MATCH(L2160, Def_Instancias_Equipamentos!$D$2:$D$4986, 0), 1)</f>
        <v>IA-13RaBPM</v>
      </c>
      <c r="J2160" s="8" t="str">
        <f aca="false">IF(H2160=I2160, "INTERNO", "EXTERNO")</f>
        <v>INTERNO</v>
      </c>
      <c r="K2160" s="9" t="str">
        <f aca="false">Def_Instancias_Equipamentos!$D$729</f>
        <v>SI-13C2:DI-BPMRFFE</v>
      </c>
      <c r="L2160" s="4" t="str">
        <f aca="false">Def_Instancias_Equipamentos!$D$1331</f>
        <v>SI-13C2:DI-FMCFastADC</v>
      </c>
      <c r="M2160" s="10" t="s">
        <v>170</v>
      </c>
      <c r="N2160" s="11" t="s">
        <v>145</v>
      </c>
      <c r="O2160" s="9" t="str">
        <f aca="false">Def_Sistemas_Conectores_Cabos!$B$7</f>
        <v>SMA 50-ohm</v>
      </c>
      <c r="P2160" s="4" t="str">
        <f aca="false">Def_Sistemas_Conectores_Cabos!$B$7</f>
        <v>SMA 50-ohm</v>
      </c>
      <c r="Q2160" s="8" t="str">
        <f aca="false">K2160&amp;"/"&amp;M2160&amp;CHAR(10)&amp;L2160&amp;"/"&amp;N2160</f>
        <v>SI-13C2:DI-BPMRFFE/BI_OUT
SI-13C2:DI-FMCFastADC/IN2</v>
      </c>
      <c r="R2160" s="18" t="n">
        <v>2</v>
      </c>
      <c r="S2160" s="18" t="n">
        <v>2</v>
      </c>
      <c r="T2160" s="15" t="str">
        <f aca="false">Def_Sistemas_Conectores_Cabos!$C$9</f>
        <v>RG316</v>
      </c>
      <c r="U2160" s="11" t="s">
        <v>169</v>
      </c>
      <c r="V2160" s="13"/>
    </row>
    <row r="2161" customFormat="false" ht="15.75" hidden="true" customHeight="true" outlineLevel="0" collapsed="false">
      <c r="A2161" s="4" t="str">
        <f aca="false">Def_Sistemas_Conectores_Cabos!$A$22</f>
        <v>BPM de elétrons</v>
      </c>
      <c r="B2161" s="5" t="str">
        <f aca="false">Datas_Entregas!$A$3</f>
        <v>BTS/Anel</v>
      </c>
      <c r="C2161" s="6" t="n">
        <f aca="false" t="array" ref="C2161:C2161">INDEX(Datas_Entregas!$B$2:$B$100, MATCH(B2161, Datas_Entregas!$A$2:$A$100, 0), 1)</f>
        <v>43296</v>
      </c>
      <c r="D2161" s="5" t="str">
        <f aca="false">Def_Status_Montagem!$A$4</f>
        <v>Comprado / Esperando entrega</v>
      </c>
      <c r="E2161" s="4" t="str">
        <f aca="false">Def_Status_Montagem!$B$4</f>
        <v>Contratada (inclui etiqueta)</v>
      </c>
      <c r="F2161" s="7"/>
      <c r="G2161" s="8"/>
      <c r="H2161" s="7" t="str">
        <f aca="false" t="array" ref="H2161:H2161">INDEX(Def_Instancias_Equipamentos!$E$2:$E$4986, MATCH(K2161, Def_Instancias_Equipamentos!$D$2:$D$4986, 0), 1)</f>
        <v>IA-13RaBPM</v>
      </c>
      <c r="I2161" s="8" t="str">
        <f aca="false" t="array" ref="I2161:I2161">INDEX(Def_Instancias_Equipamentos!$E$2:$E$4986, MATCH(L2161, Def_Instancias_Equipamentos!$D$2:$D$4986, 0), 1)</f>
        <v>IA-13RaBPM</v>
      </c>
      <c r="J2161" s="8" t="str">
        <f aca="false">IF(H2161=I2161, "INTERNO", "EXTERNO")</f>
        <v>INTERNO</v>
      </c>
      <c r="K2161" s="9" t="str">
        <f aca="false">Def_Instancias_Equipamentos!$D$729</f>
        <v>SI-13C2:DI-BPMRFFE</v>
      </c>
      <c r="L2161" s="4" t="str">
        <f aca="false">Def_Instancias_Equipamentos!$D$1331</f>
        <v>SI-13C2:DI-FMCFastADC</v>
      </c>
      <c r="M2161" s="10" t="s">
        <v>171</v>
      </c>
      <c r="N2161" s="11" t="s">
        <v>172</v>
      </c>
      <c r="O2161" s="9" t="str">
        <f aca="false">Def_Sistemas_Conectores_Cabos!$B$7</f>
        <v>SMA 50-ohm</v>
      </c>
      <c r="P2161" s="4" t="str">
        <f aca="false">Def_Sistemas_Conectores_Cabos!$B$7</f>
        <v>SMA 50-ohm</v>
      </c>
      <c r="Q2161" s="8" t="str">
        <f aca="false">K2161&amp;"/"&amp;M2161&amp;CHAR(10)&amp;L2161&amp;"/"&amp;N2161</f>
        <v>SI-13C2:DI-BPMRFFE/TI_OUT
SI-13C2:DI-FMCFastADC/IN3</v>
      </c>
      <c r="R2161" s="18" t="n">
        <v>2</v>
      </c>
      <c r="S2161" s="18" t="n">
        <v>2</v>
      </c>
      <c r="T2161" s="15" t="str">
        <f aca="false">Def_Sistemas_Conectores_Cabos!$C$9</f>
        <v>RG316</v>
      </c>
      <c r="U2161" s="11" t="s">
        <v>169</v>
      </c>
      <c r="V2161" s="13"/>
    </row>
    <row r="2162" customFormat="false" ht="15.75" hidden="true" customHeight="true" outlineLevel="0" collapsed="false">
      <c r="A2162" s="4" t="str">
        <f aca="false">Def_Sistemas_Conectores_Cabos!$A$22</f>
        <v>BPM de elétrons</v>
      </c>
      <c r="B2162" s="5" t="str">
        <f aca="false">Datas_Entregas!$A$3</f>
        <v>BTS/Anel</v>
      </c>
      <c r="C2162" s="6" t="n">
        <f aca="false" t="array" ref="C2162:C2162">INDEX(Datas_Entregas!$B$2:$B$100, MATCH(B2162, Datas_Entregas!$A$2:$A$100, 0), 1)</f>
        <v>43296</v>
      </c>
      <c r="D2162" s="5" t="str">
        <f aca="false">Def_Status_Montagem!$A$4</f>
        <v>Comprado / Esperando entrega</v>
      </c>
      <c r="E2162" s="4" t="str">
        <f aca="false">Def_Status_Montagem!$B$4</f>
        <v>Contratada (inclui etiqueta)</v>
      </c>
      <c r="F2162" s="7"/>
      <c r="G2162" s="8"/>
      <c r="H2162" s="7" t="str">
        <f aca="false" t="array" ref="H2162:H2162">INDEX(Def_Instancias_Equipamentos!$E$2:$E$4986, MATCH(K2162, Def_Instancias_Equipamentos!$D$2:$D$4986, 0), 1)</f>
        <v>IA-13RaBPM</v>
      </c>
      <c r="I2162" s="8" t="str">
        <f aca="false" t="array" ref="I2162:I2162">INDEX(Def_Instancias_Equipamentos!$E$2:$E$4986, MATCH(L2162, Def_Instancias_Equipamentos!$D$2:$D$4986, 0), 1)</f>
        <v>IA-13RaBPM</v>
      </c>
      <c r="J2162" s="8" t="str">
        <f aca="false">IF(H2162=I2162, "INTERNO", "EXTERNO")</f>
        <v>INTERNO</v>
      </c>
      <c r="K2162" s="9" t="str">
        <f aca="false">Def_Instancias_Equipamentos!$D$729</f>
        <v>SI-13C2:DI-BPMRFFE</v>
      </c>
      <c r="L2162" s="4" t="str">
        <f aca="false">Def_Instancias_Equipamentos!$D$1331</f>
        <v>SI-13C2:DI-FMCFastADC</v>
      </c>
      <c r="M2162" s="10" t="s">
        <v>173</v>
      </c>
      <c r="N2162" s="11" t="s">
        <v>174</v>
      </c>
      <c r="O2162" s="9" t="str">
        <f aca="false">Def_Sistemas_Conectores_Cabos!$B$7</f>
        <v>SMA 50-ohm</v>
      </c>
      <c r="P2162" s="4" t="str">
        <f aca="false">Def_Sistemas_Conectores_Cabos!$B$7</f>
        <v>SMA 50-ohm</v>
      </c>
      <c r="Q2162" s="8" t="str">
        <f aca="false">K2162&amp;"/"&amp;M2162&amp;CHAR(10)&amp;L2162&amp;"/"&amp;N2162</f>
        <v>SI-13C2:DI-BPMRFFE/BO_OUT
SI-13C2:DI-FMCFastADC/IN4</v>
      </c>
      <c r="R2162" s="18" t="n">
        <v>2</v>
      </c>
      <c r="S2162" s="18" t="n">
        <v>2</v>
      </c>
      <c r="T2162" s="15" t="str">
        <f aca="false">Def_Sistemas_Conectores_Cabos!$C$9</f>
        <v>RG316</v>
      </c>
      <c r="U2162" s="11" t="s">
        <v>169</v>
      </c>
      <c r="V2162" s="13"/>
    </row>
    <row r="2163" customFormat="false" ht="15.75" hidden="true" customHeight="true" outlineLevel="0" collapsed="false">
      <c r="A2163" s="4" t="str">
        <f aca="false">Def_Sistemas_Conectores_Cabos!$A$22</f>
        <v>BPM de elétrons</v>
      </c>
      <c r="B2163" s="5" t="str">
        <f aca="false">Datas_Entregas!$A$3</f>
        <v>BTS/Anel</v>
      </c>
      <c r="C2163" s="6" t="n">
        <f aca="false" t="array" ref="C2163:C2163">INDEX(Datas_Entregas!$B$2:$B$100, MATCH(B2163, Datas_Entregas!$A$2:$A$100, 0), 1)</f>
        <v>43296</v>
      </c>
      <c r="D2163" s="5" t="str">
        <f aca="false">Def_Status_Montagem!$A$4</f>
        <v>Comprado / Esperando entrega</v>
      </c>
      <c r="E2163" s="4" t="str">
        <f aca="false">Def_Status_Montagem!$B$4</f>
        <v>Contratada (inclui etiqueta)</v>
      </c>
      <c r="F2163" s="7"/>
      <c r="G2163" s="8"/>
      <c r="H2163" s="7" t="str">
        <f aca="false" t="array" ref="H2163:H2163">INDEX(Def_Instancias_Equipamentos!$E$2:$E$4986, MATCH(K2163, Def_Instancias_Equipamentos!$D$2:$D$4986, 0), 1)</f>
        <v>IA-13RaBPM</v>
      </c>
      <c r="I2163" s="8" t="str">
        <f aca="false" t="array" ref="I2163:I2163">INDEX(Def_Instancias_Equipamentos!$E$2:$E$4986, MATCH(L2163, Def_Instancias_Equipamentos!$D$2:$D$4986, 0), 1)</f>
        <v>IA-13RaBPM</v>
      </c>
      <c r="J2163" s="8" t="str">
        <f aca="false">IF(H2163=I2163, "INTERNO", "EXTERNO")</f>
        <v>INTERNO</v>
      </c>
      <c r="K2163" s="9" t="str">
        <f aca="false">Def_Instancias_Equipamentos!$D$729</f>
        <v>SI-13C2:DI-BPMRFFE</v>
      </c>
      <c r="L2163" s="4" t="str">
        <f aca="false">Def_Instancias_Equipamentos!$D$1331</f>
        <v>SI-13C2:DI-FMCFastADC</v>
      </c>
      <c r="M2163" s="10" t="s">
        <v>175</v>
      </c>
      <c r="N2163" s="11" t="s">
        <v>176</v>
      </c>
      <c r="O2163" s="9" t="str">
        <f aca="false">Def_Sistemas_Conectores_Cabos!$B$7</f>
        <v>SMA 50-ohm</v>
      </c>
      <c r="P2163" s="4" t="str">
        <f aca="false">Def_Sistemas_Conectores_Cabos!$B$26</f>
        <v>MMCX 50-ohm</v>
      </c>
      <c r="Q2163" s="8" t="str">
        <f aca="false">K2163&amp;"/"&amp;M2163&amp;CHAR(10)&amp;L2163&amp;"/"&amp;N2163</f>
        <v>SI-13C2:DI-BPMRFFE/SW_IN
SI-13C2:DI-FMCFastADC/TRIG</v>
      </c>
      <c r="R2163" s="18" t="n">
        <v>2</v>
      </c>
      <c r="S2163" s="18" t="n">
        <v>2</v>
      </c>
      <c r="T2163" s="15" t="str">
        <f aca="false">Def_Sistemas_Conectores_Cabos!$C$9</f>
        <v>RG316</v>
      </c>
      <c r="U2163" s="11" t="s">
        <v>169</v>
      </c>
      <c r="V2163" s="13"/>
    </row>
    <row r="2164" customFormat="false" ht="15.75" hidden="true" customHeight="true" outlineLevel="0" collapsed="false">
      <c r="A2164" s="4" t="str">
        <f aca="false">Def_Sistemas_Conectores_Cabos!$A$22</f>
        <v>BPM de elétrons</v>
      </c>
      <c r="B2164" s="5" t="str">
        <f aca="false">Datas_Entregas!$A$3</f>
        <v>BTS/Anel</v>
      </c>
      <c r="C2164" s="6" t="n">
        <f aca="false" t="array" ref="C2164:C2164">INDEX(Datas_Entregas!$B$2:$B$100, MATCH(B2164, Datas_Entregas!$A$2:$A$100, 0), 1)</f>
        <v>43296</v>
      </c>
      <c r="D2164" s="5" t="str">
        <f aca="false">Def_Status_Montagem!$A$4</f>
        <v>Comprado / Esperando entrega</v>
      </c>
      <c r="E2164" s="4" t="str">
        <f aca="false">Def_Status_Montagem!$B$4</f>
        <v>Contratada (inclui etiqueta)</v>
      </c>
      <c r="F2164" s="7"/>
      <c r="G2164" s="8"/>
      <c r="H2164" s="7" t="str">
        <f aca="false" t="array" ref="H2164:H2164">INDEX(Def_Instancias_Equipamentos!$E$2:$E$4986, MATCH(K2164, Def_Instancias_Equipamentos!$D$2:$D$4986, 0), 1)</f>
        <v>IA-13RaBPM</v>
      </c>
      <c r="I2164" s="8" t="str">
        <f aca="false" t="array" ref="I2164:I2164">INDEX(Def_Instancias_Equipamentos!$E$2:$E$4986, MATCH(L2164, Def_Instancias_Equipamentos!$D$2:$D$4986, 0), 1)</f>
        <v>IA-13RaBPM</v>
      </c>
      <c r="J2164" s="8" t="str">
        <f aca="false">IF(H2164=I2164, "INTERNO", "EXTERNO")</f>
        <v>INTERNO</v>
      </c>
      <c r="K2164" s="9" t="str">
        <f aca="false">Def_Instancias_Equipamentos!$D$730</f>
        <v>SI-13C3:DI-BPMRFFE-1</v>
      </c>
      <c r="L2164" s="4" t="str">
        <f aca="false">Def_Instancias_Equipamentos!$D$1332</f>
        <v>SI-13C3:DI-FMCFastADC-1</v>
      </c>
      <c r="M2164" s="10" t="s">
        <v>168</v>
      </c>
      <c r="N2164" s="11" t="s">
        <v>143</v>
      </c>
      <c r="O2164" s="9" t="str">
        <f aca="false">Def_Sistemas_Conectores_Cabos!$B$7</f>
        <v>SMA 50-ohm</v>
      </c>
      <c r="P2164" s="4" t="str">
        <f aca="false">Def_Sistemas_Conectores_Cabos!$B$7</f>
        <v>SMA 50-ohm</v>
      </c>
      <c r="Q2164" s="8" t="str">
        <f aca="false">K2164&amp;"/"&amp;M2164&amp;CHAR(10)&amp;L2164&amp;"/"&amp;N2164</f>
        <v>SI-13C3:DI-BPMRFFE-1/TO_OUT
SI-13C3:DI-FMCFastADC-1/IN1</v>
      </c>
      <c r="R2164" s="18" t="n">
        <v>2</v>
      </c>
      <c r="S2164" s="18" t="n">
        <v>2</v>
      </c>
      <c r="T2164" s="15" t="str">
        <f aca="false">Def_Sistemas_Conectores_Cabos!$C$9</f>
        <v>RG316</v>
      </c>
      <c r="U2164" s="11" t="s">
        <v>169</v>
      </c>
      <c r="V2164" s="13"/>
    </row>
    <row r="2165" customFormat="false" ht="15.75" hidden="true" customHeight="true" outlineLevel="0" collapsed="false">
      <c r="A2165" s="4" t="str">
        <f aca="false">Def_Sistemas_Conectores_Cabos!$A$22</f>
        <v>BPM de elétrons</v>
      </c>
      <c r="B2165" s="5" t="str">
        <f aca="false">Datas_Entregas!$A$3</f>
        <v>BTS/Anel</v>
      </c>
      <c r="C2165" s="6" t="n">
        <f aca="false" t="array" ref="C2165:C2165">INDEX(Datas_Entregas!$B$2:$B$100, MATCH(B2165, Datas_Entregas!$A$2:$A$100, 0), 1)</f>
        <v>43296</v>
      </c>
      <c r="D2165" s="5" t="str">
        <f aca="false">Def_Status_Montagem!$A$4</f>
        <v>Comprado / Esperando entrega</v>
      </c>
      <c r="E2165" s="4" t="str">
        <f aca="false">Def_Status_Montagem!$B$4</f>
        <v>Contratada (inclui etiqueta)</v>
      </c>
      <c r="F2165" s="7"/>
      <c r="G2165" s="8"/>
      <c r="H2165" s="7" t="str">
        <f aca="false" t="array" ref="H2165:H2165">INDEX(Def_Instancias_Equipamentos!$E$2:$E$4986, MATCH(K2165, Def_Instancias_Equipamentos!$D$2:$D$4986, 0), 1)</f>
        <v>IA-13RaBPM</v>
      </c>
      <c r="I2165" s="8" t="str">
        <f aca="false" t="array" ref="I2165:I2165">INDEX(Def_Instancias_Equipamentos!$E$2:$E$4986, MATCH(L2165, Def_Instancias_Equipamentos!$D$2:$D$4986, 0), 1)</f>
        <v>IA-13RaBPM</v>
      </c>
      <c r="J2165" s="8" t="str">
        <f aca="false">IF(H2165=I2165, "INTERNO", "EXTERNO")</f>
        <v>INTERNO</v>
      </c>
      <c r="K2165" s="9" t="str">
        <f aca="false">Def_Instancias_Equipamentos!$D$730</f>
        <v>SI-13C3:DI-BPMRFFE-1</v>
      </c>
      <c r="L2165" s="4" t="str">
        <f aca="false">Def_Instancias_Equipamentos!$D$1332</f>
        <v>SI-13C3:DI-FMCFastADC-1</v>
      </c>
      <c r="M2165" s="10" t="s">
        <v>170</v>
      </c>
      <c r="N2165" s="11" t="s">
        <v>145</v>
      </c>
      <c r="O2165" s="9" t="str">
        <f aca="false">Def_Sistemas_Conectores_Cabos!$B$7</f>
        <v>SMA 50-ohm</v>
      </c>
      <c r="P2165" s="4" t="str">
        <f aca="false">Def_Sistemas_Conectores_Cabos!$B$7</f>
        <v>SMA 50-ohm</v>
      </c>
      <c r="Q2165" s="8" t="str">
        <f aca="false">K2165&amp;"/"&amp;M2165&amp;CHAR(10)&amp;L2165&amp;"/"&amp;N2165</f>
        <v>SI-13C3:DI-BPMRFFE-1/BI_OUT
SI-13C3:DI-FMCFastADC-1/IN2</v>
      </c>
      <c r="R2165" s="18" t="n">
        <v>2</v>
      </c>
      <c r="S2165" s="18" t="n">
        <v>2</v>
      </c>
      <c r="T2165" s="15" t="str">
        <f aca="false">Def_Sistemas_Conectores_Cabos!$C$9</f>
        <v>RG316</v>
      </c>
      <c r="U2165" s="11" t="s">
        <v>169</v>
      </c>
      <c r="V2165" s="13"/>
    </row>
    <row r="2166" customFormat="false" ht="15.75" hidden="true" customHeight="true" outlineLevel="0" collapsed="false">
      <c r="A2166" s="4" t="str">
        <f aca="false">Def_Sistemas_Conectores_Cabos!$A$22</f>
        <v>BPM de elétrons</v>
      </c>
      <c r="B2166" s="5" t="str">
        <f aca="false">Datas_Entregas!$A$3</f>
        <v>BTS/Anel</v>
      </c>
      <c r="C2166" s="6" t="n">
        <f aca="false" t="array" ref="C2166:C2166">INDEX(Datas_Entregas!$B$2:$B$100, MATCH(B2166, Datas_Entregas!$A$2:$A$100, 0), 1)</f>
        <v>43296</v>
      </c>
      <c r="D2166" s="5" t="str">
        <f aca="false">Def_Status_Montagem!$A$4</f>
        <v>Comprado / Esperando entrega</v>
      </c>
      <c r="E2166" s="4" t="str">
        <f aca="false">Def_Status_Montagem!$B$4</f>
        <v>Contratada (inclui etiqueta)</v>
      </c>
      <c r="F2166" s="7"/>
      <c r="G2166" s="8"/>
      <c r="H2166" s="7" t="str">
        <f aca="false" t="array" ref="H2166:H2166">INDEX(Def_Instancias_Equipamentos!$E$2:$E$4986, MATCH(K2166, Def_Instancias_Equipamentos!$D$2:$D$4986, 0), 1)</f>
        <v>IA-13RaBPM</v>
      </c>
      <c r="I2166" s="8" t="str">
        <f aca="false" t="array" ref="I2166:I2166">INDEX(Def_Instancias_Equipamentos!$E$2:$E$4986, MATCH(L2166, Def_Instancias_Equipamentos!$D$2:$D$4986, 0), 1)</f>
        <v>IA-13RaBPM</v>
      </c>
      <c r="J2166" s="8" t="str">
        <f aca="false">IF(H2166=I2166, "INTERNO", "EXTERNO")</f>
        <v>INTERNO</v>
      </c>
      <c r="K2166" s="9" t="str">
        <f aca="false">Def_Instancias_Equipamentos!$D$730</f>
        <v>SI-13C3:DI-BPMRFFE-1</v>
      </c>
      <c r="L2166" s="4" t="str">
        <f aca="false">Def_Instancias_Equipamentos!$D$1332</f>
        <v>SI-13C3:DI-FMCFastADC-1</v>
      </c>
      <c r="M2166" s="10" t="s">
        <v>171</v>
      </c>
      <c r="N2166" s="11" t="s">
        <v>172</v>
      </c>
      <c r="O2166" s="9" t="str">
        <f aca="false">Def_Sistemas_Conectores_Cabos!$B$7</f>
        <v>SMA 50-ohm</v>
      </c>
      <c r="P2166" s="4" t="str">
        <f aca="false">Def_Sistemas_Conectores_Cabos!$B$7</f>
        <v>SMA 50-ohm</v>
      </c>
      <c r="Q2166" s="8" t="str">
        <f aca="false">K2166&amp;"/"&amp;M2166&amp;CHAR(10)&amp;L2166&amp;"/"&amp;N2166</f>
        <v>SI-13C3:DI-BPMRFFE-1/TI_OUT
SI-13C3:DI-FMCFastADC-1/IN3</v>
      </c>
      <c r="R2166" s="18" t="n">
        <v>2</v>
      </c>
      <c r="S2166" s="18" t="n">
        <v>2</v>
      </c>
      <c r="T2166" s="15" t="str">
        <f aca="false">Def_Sistemas_Conectores_Cabos!$C$9</f>
        <v>RG316</v>
      </c>
      <c r="U2166" s="11" t="s">
        <v>169</v>
      </c>
      <c r="V2166" s="13"/>
    </row>
    <row r="2167" customFormat="false" ht="15.75" hidden="true" customHeight="true" outlineLevel="0" collapsed="false">
      <c r="A2167" s="4" t="str">
        <f aca="false">Def_Sistemas_Conectores_Cabos!$A$22</f>
        <v>BPM de elétrons</v>
      </c>
      <c r="B2167" s="5" t="str">
        <f aca="false">Datas_Entregas!$A$3</f>
        <v>BTS/Anel</v>
      </c>
      <c r="C2167" s="6" t="n">
        <f aca="false" t="array" ref="C2167:C2167">INDEX(Datas_Entregas!$B$2:$B$100, MATCH(B2167, Datas_Entregas!$A$2:$A$100, 0), 1)</f>
        <v>43296</v>
      </c>
      <c r="D2167" s="5" t="str">
        <f aca="false">Def_Status_Montagem!$A$4</f>
        <v>Comprado / Esperando entrega</v>
      </c>
      <c r="E2167" s="4" t="str">
        <f aca="false">Def_Status_Montagem!$B$4</f>
        <v>Contratada (inclui etiqueta)</v>
      </c>
      <c r="F2167" s="7"/>
      <c r="G2167" s="8"/>
      <c r="H2167" s="7" t="str">
        <f aca="false" t="array" ref="H2167:H2167">INDEX(Def_Instancias_Equipamentos!$E$2:$E$4986, MATCH(K2167, Def_Instancias_Equipamentos!$D$2:$D$4986, 0), 1)</f>
        <v>IA-13RaBPM</v>
      </c>
      <c r="I2167" s="8" t="str">
        <f aca="false" t="array" ref="I2167:I2167">INDEX(Def_Instancias_Equipamentos!$E$2:$E$4986, MATCH(L2167, Def_Instancias_Equipamentos!$D$2:$D$4986, 0), 1)</f>
        <v>IA-13RaBPM</v>
      </c>
      <c r="J2167" s="8" t="str">
        <f aca="false">IF(H2167=I2167, "INTERNO", "EXTERNO")</f>
        <v>INTERNO</v>
      </c>
      <c r="K2167" s="9" t="str">
        <f aca="false">Def_Instancias_Equipamentos!$D$730</f>
        <v>SI-13C3:DI-BPMRFFE-1</v>
      </c>
      <c r="L2167" s="4" t="str">
        <f aca="false">Def_Instancias_Equipamentos!$D$1332</f>
        <v>SI-13C3:DI-FMCFastADC-1</v>
      </c>
      <c r="M2167" s="10" t="s">
        <v>173</v>
      </c>
      <c r="N2167" s="11" t="s">
        <v>174</v>
      </c>
      <c r="O2167" s="9" t="str">
        <f aca="false">Def_Sistemas_Conectores_Cabos!$B$7</f>
        <v>SMA 50-ohm</v>
      </c>
      <c r="P2167" s="4" t="str">
        <f aca="false">Def_Sistemas_Conectores_Cabos!$B$7</f>
        <v>SMA 50-ohm</v>
      </c>
      <c r="Q2167" s="8" t="str">
        <f aca="false">K2167&amp;"/"&amp;M2167&amp;CHAR(10)&amp;L2167&amp;"/"&amp;N2167</f>
        <v>SI-13C3:DI-BPMRFFE-1/BO_OUT
SI-13C3:DI-FMCFastADC-1/IN4</v>
      </c>
      <c r="R2167" s="18" t="n">
        <v>2</v>
      </c>
      <c r="S2167" s="18" t="n">
        <v>2</v>
      </c>
      <c r="T2167" s="15" t="str">
        <f aca="false">Def_Sistemas_Conectores_Cabos!$C$9</f>
        <v>RG316</v>
      </c>
      <c r="U2167" s="11" t="s">
        <v>169</v>
      </c>
      <c r="V2167" s="13"/>
    </row>
    <row r="2168" customFormat="false" ht="15.75" hidden="true" customHeight="true" outlineLevel="0" collapsed="false">
      <c r="A2168" s="4" t="str">
        <f aca="false">Def_Sistemas_Conectores_Cabos!$A$22</f>
        <v>BPM de elétrons</v>
      </c>
      <c r="B2168" s="5" t="str">
        <f aca="false">Datas_Entregas!$A$3</f>
        <v>BTS/Anel</v>
      </c>
      <c r="C2168" s="6" t="n">
        <f aca="false" t="array" ref="C2168:C2168">INDEX(Datas_Entregas!$B$2:$B$100, MATCH(B2168, Datas_Entregas!$A$2:$A$100, 0), 1)</f>
        <v>43296</v>
      </c>
      <c r="D2168" s="5" t="str">
        <f aca="false">Def_Status_Montagem!$A$4</f>
        <v>Comprado / Esperando entrega</v>
      </c>
      <c r="E2168" s="4" t="str">
        <f aca="false">Def_Status_Montagem!$B$4</f>
        <v>Contratada (inclui etiqueta)</v>
      </c>
      <c r="F2168" s="7"/>
      <c r="G2168" s="8"/>
      <c r="H2168" s="7" t="str">
        <f aca="false" t="array" ref="H2168:H2168">INDEX(Def_Instancias_Equipamentos!$E$2:$E$4986, MATCH(K2168, Def_Instancias_Equipamentos!$D$2:$D$4986, 0), 1)</f>
        <v>IA-13RaBPM</v>
      </c>
      <c r="I2168" s="8" t="str">
        <f aca="false" t="array" ref="I2168:I2168">INDEX(Def_Instancias_Equipamentos!$E$2:$E$4986, MATCH(L2168, Def_Instancias_Equipamentos!$D$2:$D$4986, 0), 1)</f>
        <v>IA-13RaBPM</v>
      </c>
      <c r="J2168" s="8" t="str">
        <f aca="false">IF(H2168=I2168, "INTERNO", "EXTERNO")</f>
        <v>INTERNO</v>
      </c>
      <c r="K2168" s="9" t="str">
        <f aca="false">Def_Instancias_Equipamentos!$D$730</f>
        <v>SI-13C3:DI-BPMRFFE-1</v>
      </c>
      <c r="L2168" s="4" t="str">
        <f aca="false">Def_Instancias_Equipamentos!$D$1332</f>
        <v>SI-13C3:DI-FMCFastADC-1</v>
      </c>
      <c r="M2168" s="10" t="s">
        <v>175</v>
      </c>
      <c r="N2168" s="11" t="s">
        <v>176</v>
      </c>
      <c r="O2168" s="9" t="str">
        <f aca="false">Def_Sistemas_Conectores_Cabos!$B$7</f>
        <v>SMA 50-ohm</v>
      </c>
      <c r="P2168" s="4" t="str">
        <f aca="false">Def_Sistemas_Conectores_Cabos!$B$26</f>
        <v>MMCX 50-ohm</v>
      </c>
      <c r="Q2168" s="8" t="str">
        <f aca="false">K2168&amp;"/"&amp;M2168&amp;CHAR(10)&amp;L2168&amp;"/"&amp;N2168</f>
        <v>SI-13C3:DI-BPMRFFE-1/SW_IN
SI-13C3:DI-FMCFastADC-1/TRIG</v>
      </c>
      <c r="R2168" s="18" t="n">
        <v>2</v>
      </c>
      <c r="S2168" s="18" t="n">
        <v>2</v>
      </c>
      <c r="T2168" s="15" t="str">
        <f aca="false">Def_Sistemas_Conectores_Cabos!$C$9</f>
        <v>RG316</v>
      </c>
      <c r="U2168" s="11" t="s">
        <v>169</v>
      </c>
      <c r="V2168" s="13"/>
    </row>
    <row r="2169" customFormat="false" ht="15.75" hidden="true" customHeight="true" outlineLevel="0" collapsed="false">
      <c r="A2169" s="4" t="str">
        <f aca="false">Def_Sistemas_Conectores_Cabos!$A$22</f>
        <v>BPM de elétrons</v>
      </c>
      <c r="B2169" s="5" t="str">
        <f aca="false">Datas_Entregas!$A$3</f>
        <v>BTS/Anel</v>
      </c>
      <c r="C2169" s="6" t="n">
        <f aca="false" t="array" ref="C2169:C2169">INDEX(Datas_Entregas!$B$2:$B$100, MATCH(B2169, Datas_Entregas!$A$2:$A$100, 0), 1)</f>
        <v>43296</v>
      </c>
      <c r="D2169" s="5" t="str">
        <f aca="false">Def_Status_Montagem!$A$4</f>
        <v>Comprado / Esperando entrega</v>
      </c>
      <c r="E2169" s="4" t="str">
        <f aca="false">Def_Status_Montagem!$B$4</f>
        <v>Contratada (inclui etiqueta)</v>
      </c>
      <c r="F2169" s="7"/>
      <c r="G2169" s="8"/>
      <c r="H2169" s="7" t="str">
        <f aca="false" t="array" ref="H2169:H2169">INDEX(Def_Instancias_Equipamentos!$E$2:$E$4986, MATCH(K2169, Def_Instancias_Equipamentos!$D$2:$D$4986, 0), 1)</f>
        <v>IA-13RaBPM</v>
      </c>
      <c r="I2169" s="8" t="str">
        <f aca="false" t="array" ref="I2169:I2169">INDEX(Def_Instancias_Equipamentos!$E$2:$E$4986, MATCH(L2169, Def_Instancias_Equipamentos!$D$2:$D$4986, 0), 1)</f>
        <v>IA-13RaBPM</v>
      </c>
      <c r="J2169" s="8" t="str">
        <f aca="false">IF(H2169=I2169, "INTERNO", "EXTERNO")</f>
        <v>INTERNO</v>
      </c>
      <c r="K2169" s="9" t="str">
        <f aca="false">Def_Instancias_Equipamentos!$D$731</f>
        <v>SI-13C3:DI-BPMRFFE-2</v>
      </c>
      <c r="L2169" s="4" t="str">
        <f aca="false">Def_Instancias_Equipamentos!$D$1333</f>
        <v>SI-13C3:DI-FMCFastADC-2</v>
      </c>
      <c r="M2169" s="10" t="s">
        <v>168</v>
      </c>
      <c r="N2169" s="11" t="s">
        <v>143</v>
      </c>
      <c r="O2169" s="9" t="str">
        <f aca="false">Def_Sistemas_Conectores_Cabos!$B$7</f>
        <v>SMA 50-ohm</v>
      </c>
      <c r="P2169" s="4" t="str">
        <f aca="false">Def_Sistemas_Conectores_Cabos!$B$7</f>
        <v>SMA 50-ohm</v>
      </c>
      <c r="Q2169" s="8" t="str">
        <f aca="false">K2169&amp;"/"&amp;M2169&amp;CHAR(10)&amp;L2169&amp;"/"&amp;N2169</f>
        <v>SI-13C3:DI-BPMRFFE-2/TO_OUT
SI-13C3:DI-FMCFastADC-2/IN1</v>
      </c>
      <c r="R2169" s="18" t="n">
        <v>2</v>
      </c>
      <c r="S2169" s="18" t="n">
        <v>2</v>
      </c>
      <c r="T2169" s="15" t="str">
        <f aca="false">Def_Sistemas_Conectores_Cabos!$C$9</f>
        <v>RG316</v>
      </c>
      <c r="U2169" s="11" t="s">
        <v>169</v>
      </c>
      <c r="V2169" s="13"/>
    </row>
    <row r="2170" customFormat="false" ht="15.75" hidden="true" customHeight="true" outlineLevel="0" collapsed="false">
      <c r="A2170" s="4" t="str">
        <f aca="false">Def_Sistemas_Conectores_Cabos!$A$22</f>
        <v>BPM de elétrons</v>
      </c>
      <c r="B2170" s="5" t="str">
        <f aca="false">Datas_Entregas!$A$3</f>
        <v>BTS/Anel</v>
      </c>
      <c r="C2170" s="6" t="n">
        <f aca="false" t="array" ref="C2170:C2170">INDEX(Datas_Entregas!$B$2:$B$100, MATCH(B2170, Datas_Entregas!$A$2:$A$100, 0), 1)</f>
        <v>43296</v>
      </c>
      <c r="D2170" s="5" t="str">
        <f aca="false">Def_Status_Montagem!$A$4</f>
        <v>Comprado / Esperando entrega</v>
      </c>
      <c r="E2170" s="4" t="str">
        <f aca="false">Def_Status_Montagem!$B$4</f>
        <v>Contratada (inclui etiqueta)</v>
      </c>
      <c r="F2170" s="7"/>
      <c r="G2170" s="8"/>
      <c r="H2170" s="7" t="str">
        <f aca="false" t="array" ref="H2170:H2170">INDEX(Def_Instancias_Equipamentos!$E$2:$E$4986, MATCH(K2170, Def_Instancias_Equipamentos!$D$2:$D$4986, 0), 1)</f>
        <v>IA-13RaBPM</v>
      </c>
      <c r="I2170" s="8" t="str">
        <f aca="false" t="array" ref="I2170:I2170">INDEX(Def_Instancias_Equipamentos!$E$2:$E$4986, MATCH(L2170, Def_Instancias_Equipamentos!$D$2:$D$4986, 0), 1)</f>
        <v>IA-13RaBPM</v>
      </c>
      <c r="J2170" s="8" t="str">
        <f aca="false">IF(H2170=I2170, "INTERNO", "EXTERNO")</f>
        <v>INTERNO</v>
      </c>
      <c r="K2170" s="9" t="str">
        <f aca="false">Def_Instancias_Equipamentos!$D$731</f>
        <v>SI-13C3:DI-BPMRFFE-2</v>
      </c>
      <c r="L2170" s="4" t="str">
        <f aca="false">Def_Instancias_Equipamentos!$D$1333</f>
        <v>SI-13C3:DI-FMCFastADC-2</v>
      </c>
      <c r="M2170" s="10" t="s">
        <v>170</v>
      </c>
      <c r="N2170" s="11" t="s">
        <v>145</v>
      </c>
      <c r="O2170" s="9" t="str">
        <f aca="false">Def_Sistemas_Conectores_Cabos!$B$7</f>
        <v>SMA 50-ohm</v>
      </c>
      <c r="P2170" s="4" t="str">
        <f aca="false">Def_Sistemas_Conectores_Cabos!$B$7</f>
        <v>SMA 50-ohm</v>
      </c>
      <c r="Q2170" s="8" t="str">
        <f aca="false">K2170&amp;"/"&amp;M2170&amp;CHAR(10)&amp;L2170&amp;"/"&amp;N2170</f>
        <v>SI-13C3:DI-BPMRFFE-2/BI_OUT
SI-13C3:DI-FMCFastADC-2/IN2</v>
      </c>
      <c r="R2170" s="18" t="n">
        <v>2</v>
      </c>
      <c r="S2170" s="18" t="n">
        <v>2</v>
      </c>
      <c r="T2170" s="15" t="str">
        <f aca="false">Def_Sistemas_Conectores_Cabos!$C$9</f>
        <v>RG316</v>
      </c>
      <c r="U2170" s="11" t="s">
        <v>169</v>
      </c>
      <c r="V2170" s="13"/>
    </row>
    <row r="2171" customFormat="false" ht="15.75" hidden="true" customHeight="true" outlineLevel="0" collapsed="false">
      <c r="A2171" s="4" t="str">
        <f aca="false">Def_Sistemas_Conectores_Cabos!$A$22</f>
        <v>BPM de elétrons</v>
      </c>
      <c r="B2171" s="5" t="str">
        <f aca="false">Datas_Entregas!$A$3</f>
        <v>BTS/Anel</v>
      </c>
      <c r="C2171" s="6" t="n">
        <f aca="false" t="array" ref="C2171:C2171">INDEX(Datas_Entregas!$B$2:$B$100, MATCH(B2171, Datas_Entregas!$A$2:$A$100, 0), 1)</f>
        <v>43296</v>
      </c>
      <c r="D2171" s="5" t="str">
        <f aca="false">Def_Status_Montagem!$A$4</f>
        <v>Comprado / Esperando entrega</v>
      </c>
      <c r="E2171" s="4" t="str">
        <f aca="false">Def_Status_Montagem!$B$4</f>
        <v>Contratada (inclui etiqueta)</v>
      </c>
      <c r="F2171" s="7"/>
      <c r="G2171" s="8"/>
      <c r="H2171" s="7" t="str">
        <f aca="false" t="array" ref="H2171:H2171">INDEX(Def_Instancias_Equipamentos!$E$2:$E$4986, MATCH(K2171, Def_Instancias_Equipamentos!$D$2:$D$4986, 0), 1)</f>
        <v>IA-13RaBPM</v>
      </c>
      <c r="I2171" s="8" t="str">
        <f aca="false" t="array" ref="I2171:I2171">INDEX(Def_Instancias_Equipamentos!$E$2:$E$4986, MATCH(L2171, Def_Instancias_Equipamentos!$D$2:$D$4986, 0), 1)</f>
        <v>IA-13RaBPM</v>
      </c>
      <c r="J2171" s="8" t="str">
        <f aca="false">IF(H2171=I2171, "INTERNO", "EXTERNO")</f>
        <v>INTERNO</v>
      </c>
      <c r="K2171" s="9" t="str">
        <f aca="false">Def_Instancias_Equipamentos!$D$731</f>
        <v>SI-13C3:DI-BPMRFFE-2</v>
      </c>
      <c r="L2171" s="4" t="str">
        <f aca="false">Def_Instancias_Equipamentos!$D$1333</f>
        <v>SI-13C3:DI-FMCFastADC-2</v>
      </c>
      <c r="M2171" s="10" t="s">
        <v>171</v>
      </c>
      <c r="N2171" s="11" t="s">
        <v>172</v>
      </c>
      <c r="O2171" s="9" t="str">
        <f aca="false">Def_Sistemas_Conectores_Cabos!$B$7</f>
        <v>SMA 50-ohm</v>
      </c>
      <c r="P2171" s="4" t="str">
        <f aca="false">Def_Sistemas_Conectores_Cabos!$B$7</f>
        <v>SMA 50-ohm</v>
      </c>
      <c r="Q2171" s="8" t="str">
        <f aca="false">K2171&amp;"/"&amp;M2171&amp;CHAR(10)&amp;L2171&amp;"/"&amp;N2171</f>
        <v>SI-13C3:DI-BPMRFFE-2/TI_OUT
SI-13C3:DI-FMCFastADC-2/IN3</v>
      </c>
      <c r="R2171" s="18" t="n">
        <v>2</v>
      </c>
      <c r="S2171" s="18" t="n">
        <v>2</v>
      </c>
      <c r="T2171" s="15" t="str">
        <f aca="false">Def_Sistemas_Conectores_Cabos!$C$9</f>
        <v>RG316</v>
      </c>
      <c r="U2171" s="11" t="s">
        <v>169</v>
      </c>
      <c r="V2171" s="13"/>
    </row>
    <row r="2172" customFormat="false" ht="15.75" hidden="true" customHeight="true" outlineLevel="0" collapsed="false">
      <c r="A2172" s="4" t="str">
        <f aca="false">Def_Sistemas_Conectores_Cabos!$A$22</f>
        <v>BPM de elétrons</v>
      </c>
      <c r="B2172" s="5" t="str">
        <f aca="false">Datas_Entregas!$A$3</f>
        <v>BTS/Anel</v>
      </c>
      <c r="C2172" s="6" t="n">
        <f aca="false" t="array" ref="C2172:C2172">INDEX(Datas_Entregas!$B$2:$B$100, MATCH(B2172, Datas_Entregas!$A$2:$A$100, 0), 1)</f>
        <v>43296</v>
      </c>
      <c r="D2172" s="5" t="str">
        <f aca="false">Def_Status_Montagem!$A$4</f>
        <v>Comprado / Esperando entrega</v>
      </c>
      <c r="E2172" s="4" t="str">
        <f aca="false">Def_Status_Montagem!$B$4</f>
        <v>Contratada (inclui etiqueta)</v>
      </c>
      <c r="F2172" s="7"/>
      <c r="G2172" s="8"/>
      <c r="H2172" s="7" t="str">
        <f aca="false" t="array" ref="H2172:H2172">INDEX(Def_Instancias_Equipamentos!$E$2:$E$4986, MATCH(K2172, Def_Instancias_Equipamentos!$D$2:$D$4986, 0), 1)</f>
        <v>IA-13RaBPM</v>
      </c>
      <c r="I2172" s="8" t="str">
        <f aca="false" t="array" ref="I2172:I2172">INDEX(Def_Instancias_Equipamentos!$E$2:$E$4986, MATCH(L2172, Def_Instancias_Equipamentos!$D$2:$D$4986, 0), 1)</f>
        <v>IA-13RaBPM</v>
      </c>
      <c r="J2172" s="8" t="str">
        <f aca="false">IF(H2172=I2172, "INTERNO", "EXTERNO")</f>
        <v>INTERNO</v>
      </c>
      <c r="K2172" s="9" t="str">
        <f aca="false">Def_Instancias_Equipamentos!$D$731</f>
        <v>SI-13C3:DI-BPMRFFE-2</v>
      </c>
      <c r="L2172" s="4" t="str">
        <f aca="false">Def_Instancias_Equipamentos!$D$1333</f>
        <v>SI-13C3:DI-FMCFastADC-2</v>
      </c>
      <c r="M2172" s="10" t="s">
        <v>173</v>
      </c>
      <c r="N2172" s="11" t="s">
        <v>174</v>
      </c>
      <c r="O2172" s="9" t="str">
        <f aca="false">Def_Sistemas_Conectores_Cabos!$B$7</f>
        <v>SMA 50-ohm</v>
      </c>
      <c r="P2172" s="4" t="str">
        <f aca="false">Def_Sistemas_Conectores_Cabos!$B$7</f>
        <v>SMA 50-ohm</v>
      </c>
      <c r="Q2172" s="8" t="str">
        <f aca="false">K2172&amp;"/"&amp;M2172&amp;CHAR(10)&amp;L2172&amp;"/"&amp;N2172</f>
        <v>SI-13C3:DI-BPMRFFE-2/BO_OUT
SI-13C3:DI-FMCFastADC-2/IN4</v>
      </c>
      <c r="R2172" s="18" t="n">
        <v>2</v>
      </c>
      <c r="S2172" s="18" t="n">
        <v>2</v>
      </c>
      <c r="T2172" s="15" t="str">
        <f aca="false">Def_Sistemas_Conectores_Cabos!$C$9</f>
        <v>RG316</v>
      </c>
      <c r="U2172" s="11" t="s">
        <v>169</v>
      </c>
      <c r="V2172" s="13"/>
    </row>
    <row r="2173" customFormat="false" ht="15.75" hidden="true" customHeight="true" outlineLevel="0" collapsed="false">
      <c r="A2173" s="4" t="str">
        <f aca="false">Def_Sistemas_Conectores_Cabos!$A$22</f>
        <v>BPM de elétrons</v>
      </c>
      <c r="B2173" s="5" t="str">
        <f aca="false">Datas_Entregas!$A$3</f>
        <v>BTS/Anel</v>
      </c>
      <c r="C2173" s="6" t="n">
        <f aca="false" t="array" ref="C2173:C2173">INDEX(Datas_Entregas!$B$2:$B$100, MATCH(B2173, Datas_Entregas!$A$2:$A$100, 0), 1)</f>
        <v>43296</v>
      </c>
      <c r="D2173" s="5" t="str">
        <f aca="false">Def_Status_Montagem!$A$4</f>
        <v>Comprado / Esperando entrega</v>
      </c>
      <c r="E2173" s="4" t="str">
        <f aca="false">Def_Status_Montagem!$B$4</f>
        <v>Contratada (inclui etiqueta)</v>
      </c>
      <c r="F2173" s="7"/>
      <c r="G2173" s="8"/>
      <c r="H2173" s="7" t="str">
        <f aca="false" t="array" ref="H2173:H2173">INDEX(Def_Instancias_Equipamentos!$E$2:$E$4986, MATCH(K2173, Def_Instancias_Equipamentos!$D$2:$D$4986, 0), 1)</f>
        <v>IA-13RaBPM</v>
      </c>
      <c r="I2173" s="8" t="str">
        <f aca="false" t="array" ref="I2173:I2173">INDEX(Def_Instancias_Equipamentos!$E$2:$E$4986, MATCH(L2173, Def_Instancias_Equipamentos!$D$2:$D$4986, 0), 1)</f>
        <v>IA-13RaBPM</v>
      </c>
      <c r="J2173" s="8" t="str">
        <f aca="false">IF(H2173=I2173, "INTERNO", "EXTERNO")</f>
        <v>INTERNO</v>
      </c>
      <c r="K2173" s="9" t="str">
        <f aca="false">Def_Instancias_Equipamentos!$D$731</f>
        <v>SI-13C3:DI-BPMRFFE-2</v>
      </c>
      <c r="L2173" s="4" t="str">
        <f aca="false">Def_Instancias_Equipamentos!$D$1333</f>
        <v>SI-13C3:DI-FMCFastADC-2</v>
      </c>
      <c r="M2173" s="10" t="s">
        <v>175</v>
      </c>
      <c r="N2173" s="11" t="s">
        <v>176</v>
      </c>
      <c r="O2173" s="9" t="str">
        <f aca="false">Def_Sistemas_Conectores_Cabos!$B$7</f>
        <v>SMA 50-ohm</v>
      </c>
      <c r="P2173" s="4" t="str">
        <f aca="false">Def_Sistemas_Conectores_Cabos!$B$26</f>
        <v>MMCX 50-ohm</v>
      </c>
      <c r="Q2173" s="8" t="str">
        <f aca="false">K2173&amp;"/"&amp;M2173&amp;CHAR(10)&amp;L2173&amp;"/"&amp;N2173</f>
        <v>SI-13C3:DI-BPMRFFE-2/SW_IN
SI-13C3:DI-FMCFastADC-2/TRIG</v>
      </c>
      <c r="R2173" s="18" t="n">
        <v>2</v>
      </c>
      <c r="S2173" s="18" t="n">
        <v>2</v>
      </c>
      <c r="T2173" s="15" t="str">
        <f aca="false">Def_Sistemas_Conectores_Cabos!$C$9</f>
        <v>RG316</v>
      </c>
      <c r="U2173" s="11" t="s">
        <v>169</v>
      </c>
      <c r="V2173" s="13"/>
    </row>
    <row r="2174" customFormat="false" ht="15.75" hidden="true" customHeight="true" outlineLevel="0" collapsed="false">
      <c r="A2174" s="4" t="str">
        <f aca="false">Def_Sistemas_Conectores_Cabos!$A$22</f>
        <v>BPM de elétrons</v>
      </c>
      <c r="B2174" s="5" t="str">
        <f aca="false">Datas_Entregas!$A$3</f>
        <v>BTS/Anel</v>
      </c>
      <c r="C2174" s="6" t="n">
        <f aca="false" t="array" ref="C2174:C2174">INDEX(Datas_Entregas!$B$2:$B$100, MATCH(B2174, Datas_Entregas!$A$2:$A$100, 0), 1)</f>
        <v>43296</v>
      </c>
      <c r="D2174" s="5" t="str">
        <f aca="false">Def_Status_Montagem!$A$4</f>
        <v>Comprado / Esperando entrega</v>
      </c>
      <c r="E2174" s="4" t="str">
        <f aca="false">Def_Status_Montagem!$B$4</f>
        <v>Contratada (inclui etiqueta)</v>
      </c>
      <c r="F2174" s="7"/>
      <c r="G2174" s="8"/>
      <c r="H2174" s="7" t="str">
        <f aca="false" t="array" ref="H2174:H2174">INDEX(Def_Instancias_Equipamentos!$E$2:$E$4986, MATCH(K2174, Def_Instancias_Equipamentos!$D$2:$D$4986, 0), 1)</f>
        <v>IA-13RaBPM</v>
      </c>
      <c r="I2174" s="8" t="str">
        <f aca="false" t="array" ref="I2174:I2174">INDEX(Def_Instancias_Equipamentos!$E$2:$E$4986, MATCH(L2174, Def_Instancias_Equipamentos!$D$2:$D$4986, 0), 1)</f>
        <v>IA-13RaBPM</v>
      </c>
      <c r="J2174" s="8" t="str">
        <f aca="false">IF(H2174=I2174, "INTERNO", "EXTERNO")</f>
        <v>INTERNO</v>
      </c>
      <c r="K2174" s="9" t="str">
        <f aca="false">Def_Instancias_Equipamentos!$D$732</f>
        <v>SI-13C4:DI-BPMRFFE</v>
      </c>
      <c r="L2174" s="4" t="str">
        <f aca="false">Def_Instancias_Equipamentos!$D$1334</f>
        <v>SI-13C4:DI-FMCFastADC</v>
      </c>
      <c r="M2174" s="10" t="s">
        <v>168</v>
      </c>
      <c r="N2174" s="11" t="s">
        <v>143</v>
      </c>
      <c r="O2174" s="9" t="str">
        <f aca="false">Def_Sistemas_Conectores_Cabos!$B$7</f>
        <v>SMA 50-ohm</v>
      </c>
      <c r="P2174" s="4" t="str">
        <f aca="false">Def_Sistemas_Conectores_Cabos!$B$7</f>
        <v>SMA 50-ohm</v>
      </c>
      <c r="Q2174" s="8" t="str">
        <f aca="false">K2174&amp;"/"&amp;M2174&amp;CHAR(10)&amp;L2174&amp;"/"&amp;N2174</f>
        <v>SI-13C4:DI-BPMRFFE/TO_OUT
SI-13C4:DI-FMCFastADC/IN1</v>
      </c>
      <c r="R2174" s="18" t="n">
        <v>2</v>
      </c>
      <c r="S2174" s="18" t="n">
        <v>2</v>
      </c>
      <c r="T2174" s="15" t="str">
        <f aca="false">Def_Sistemas_Conectores_Cabos!$C$9</f>
        <v>RG316</v>
      </c>
      <c r="U2174" s="11" t="s">
        <v>169</v>
      </c>
      <c r="V2174" s="13"/>
    </row>
    <row r="2175" customFormat="false" ht="15.75" hidden="true" customHeight="true" outlineLevel="0" collapsed="false">
      <c r="A2175" s="4" t="str">
        <f aca="false">Def_Sistemas_Conectores_Cabos!$A$22</f>
        <v>BPM de elétrons</v>
      </c>
      <c r="B2175" s="5" t="str">
        <f aca="false">Datas_Entregas!$A$3</f>
        <v>BTS/Anel</v>
      </c>
      <c r="C2175" s="6" t="n">
        <f aca="false" t="array" ref="C2175:C2175">INDEX(Datas_Entregas!$B$2:$B$100, MATCH(B2175, Datas_Entregas!$A$2:$A$100, 0), 1)</f>
        <v>43296</v>
      </c>
      <c r="D2175" s="5" t="str">
        <f aca="false">Def_Status_Montagem!$A$4</f>
        <v>Comprado / Esperando entrega</v>
      </c>
      <c r="E2175" s="4" t="str">
        <f aca="false">Def_Status_Montagem!$B$4</f>
        <v>Contratada (inclui etiqueta)</v>
      </c>
      <c r="F2175" s="7"/>
      <c r="G2175" s="8"/>
      <c r="H2175" s="7" t="str">
        <f aca="false" t="array" ref="H2175:H2175">INDEX(Def_Instancias_Equipamentos!$E$2:$E$4986, MATCH(K2175, Def_Instancias_Equipamentos!$D$2:$D$4986, 0), 1)</f>
        <v>IA-13RaBPM</v>
      </c>
      <c r="I2175" s="8" t="str">
        <f aca="false" t="array" ref="I2175:I2175">INDEX(Def_Instancias_Equipamentos!$E$2:$E$4986, MATCH(L2175, Def_Instancias_Equipamentos!$D$2:$D$4986, 0), 1)</f>
        <v>IA-13RaBPM</v>
      </c>
      <c r="J2175" s="8" t="str">
        <f aca="false">IF(H2175=I2175, "INTERNO", "EXTERNO")</f>
        <v>INTERNO</v>
      </c>
      <c r="K2175" s="9" t="str">
        <f aca="false">Def_Instancias_Equipamentos!$D$732</f>
        <v>SI-13C4:DI-BPMRFFE</v>
      </c>
      <c r="L2175" s="4" t="str">
        <f aca="false">Def_Instancias_Equipamentos!$D$1334</f>
        <v>SI-13C4:DI-FMCFastADC</v>
      </c>
      <c r="M2175" s="10" t="s">
        <v>170</v>
      </c>
      <c r="N2175" s="11" t="s">
        <v>145</v>
      </c>
      <c r="O2175" s="9" t="str">
        <f aca="false">Def_Sistemas_Conectores_Cabos!$B$7</f>
        <v>SMA 50-ohm</v>
      </c>
      <c r="P2175" s="4" t="str">
        <f aca="false">Def_Sistemas_Conectores_Cabos!$B$7</f>
        <v>SMA 50-ohm</v>
      </c>
      <c r="Q2175" s="8" t="str">
        <f aca="false">K2175&amp;"/"&amp;M2175&amp;CHAR(10)&amp;L2175&amp;"/"&amp;N2175</f>
        <v>SI-13C4:DI-BPMRFFE/BI_OUT
SI-13C4:DI-FMCFastADC/IN2</v>
      </c>
      <c r="R2175" s="18" t="n">
        <v>2</v>
      </c>
      <c r="S2175" s="18" t="n">
        <v>2</v>
      </c>
      <c r="T2175" s="15" t="str">
        <f aca="false">Def_Sistemas_Conectores_Cabos!$C$9</f>
        <v>RG316</v>
      </c>
      <c r="U2175" s="11" t="s">
        <v>169</v>
      </c>
      <c r="V2175" s="13"/>
    </row>
    <row r="2176" customFormat="false" ht="15.75" hidden="true" customHeight="true" outlineLevel="0" collapsed="false">
      <c r="A2176" s="4" t="str">
        <f aca="false">Def_Sistemas_Conectores_Cabos!$A$22</f>
        <v>BPM de elétrons</v>
      </c>
      <c r="B2176" s="5" t="str">
        <f aca="false">Datas_Entregas!$A$3</f>
        <v>BTS/Anel</v>
      </c>
      <c r="C2176" s="6" t="n">
        <f aca="false" t="array" ref="C2176:C2176">INDEX(Datas_Entregas!$B$2:$B$100, MATCH(B2176, Datas_Entregas!$A$2:$A$100, 0), 1)</f>
        <v>43296</v>
      </c>
      <c r="D2176" s="5" t="str">
        <f aca="false">Def_Status_Montagem!$A$4</f>
        <v>Comprado / Esperando entrega</v>
      </c>
      <c r="E2176" s="4" t="str">
        <f aca="false">Def_Status_Montagem!$B$4</f>
        <v>Contratada (inclui etiqueta)</v>
      </c>
      <c r="F2176" s="7"/>
      <c r="G2176" s="8"/>
      <c r="H2176" s="7" t="str">
        <f aca="false" t="array" ref="H2176:H2176">INDEX(Def_Instancias_Equipamentos!$E$2:$E$4986, MATCH(K2176, Def_Instancias_Equipamentos!$D$2:$D$4986, 0), 1)</f>
        <v>IA-13RaBPM</v>
      </c>
      <c r="I2176" s="8" t="str">
        <f aca="false" t="array" ref="I2176:I2176">INDEX(Def_Instancias_Equipamentos!$E$2:$E$4986, MATCH(L2176, Def_Instancias_Equipamentos!$D$2:$D$4986, 0), 1)</f>
        <v>IA-13RaBPM</v>
      </c>
      <c r="J2176" s="8" t="str">
        <f aca="false">IF(H2176=I2176, "INTERNO", "EXTERNO")</f>
        <v>INTERNO</v>
      </c>
      <c r="K2176" s="9" t="str">
        <f aca="false">Def_Instancias_Equipamentos!$D$732</f>
        <v>SI-13C4:DI-BPMRFFE</v>
      </c>
      <c r="L2176" s="4" t="str">
        <f aca="false">Def_Instancias_Equipamentos!$D$1334</f>
        <v>SI-13C4:DI-FMCFastADC</v>
      </c>
      <c r="M2176" s="10" t="s">
        <v>171</v>
      </c>
      <c r="N2176" s="11" t="s">
        <v>172</v>
      </c>
      <c r="O2176" s="9" t="str">
        <f aca="false">Def_Sistemas_Conectores_Cabos!$B$7</f>
        <v>SMA 50-ohm</v>
      </c>
      <c r="P2176" s="4" t="str">
        <f aca="false">Def_Sistemas_Conectores_Cabos!$B$7</f>
        <v>SMA 50-ohm</v>
      </c>
      <c r="Q2176" s="8" t="str">
        <f aca="false">K2176&amp;"/"&amp;M2176&amp;CHAR(10)&amp;L2176&amp;"/"&amp;N2176</f>
        <v>SI-13C4:DI-BPMRFFE/TI_OUT
SI-13C4:DI-FMCFastADC/IN3</v>
      </c>
      <c r="R2176" s="18" t="n">
        <v>2</v>
      </c>
      <c r="S2176" s="18" t="n">
        <v>2</v>
      </c>
      <c r="T2176" s="15" t="str">
        <f aca="false">Def_Sistemas_Conectores_Cabos!$C$9</f>
        <v>RG316</v>
      </c>
      <c r="U2176" s="11" t="s">
        <v>169</v>
      </c>
      <c r="V2176" s="13"/>
    </row>
    <row r="2177" customFormat="false" ht="15.75" hidden="true" customHeight="true" outlineLevel="0" collapsed="false">
      <c r="A2177" s="4" t="str">
        <f aca="false">Def_Sistemas_Conectores_Cabos!$A$22</f>
        <v>BPM de elétrons</v>
      </c>
      <c r="B2177" s="5" t="str">
        <f aca="false">Datas_Entregas!$A$3</f>
        <v>BTS/Anel</v>
      </c>
      <c r="C2177" s="6" t="n">
        <f aca="false" t="array" ref="C2177:C2177">INDEX(Datas_Entregas!$B$2:$B$100, MATCH(B2177, Datas_Entregas!$A$2:$A$100, 0), 1)</f>
        <v>43296</v>
      </c>
      <c r="D2177" s="5" t="str">
        <f aca="false">Def_Status_Montagem!$A$4</f>
        <v>Comprado / Esperando entrega</v>
      </c>
      <c r="E2177" s="4" t="str">
        <f aca="false">Def_Status_Montagem!$B$4</f>
        <v>Contratada (inclui etiqueta)</v>
      </c>
      <c r="F2177" s="7"/>
      <c r="G2177" s="8"/>
      <c r="H2177" s="7" t="str">
        <f aca="false" t="array" ref="H2177:H2177">INDEX(Def_Instancias_Equipamentos!$E$2:$E$4986, MATCH(K2177, Def_Instancias_Equipamentos!$D$2:$D$4986, 0), 1)</f>
        <v>IA-13RaBPM</v>
      </c>
      <c r="I2177" s="8" t="str">
        <f aca="false" t="array" ref="I2177:I2177">INDEX(Def_Instancias_Equipamentos!$E$2:$E$4986, MATCH(L2177, Def_Instancias_Equipamentos!$D$2:$D$4986, 0), 1)</f>
        <v>IA-13RaBPM</v>
      </c>
      <c r="J2177" s="8" t="str">
        <f aca="false">IF(H2177=I2177, "INTERNO", "EXTERNO")</f>
        <v>INTERNO</v>
      </c>
      <c r="K2177" s="9" t="str">
        <f aca="false">Def_Instancias_Equipamentos!$D$732</f>
        <v>SI-13C4:DI-BPMRFFE</v>
      </c>
      <c r="L2177" s="4" t="str">
        <f aca="false">Def_Instancias_Equipamentos!$D$1334</f>
        <v>SI-13C4:DI-FMCFastADC</v>
      </c>
      <c r="M2177" s="10" t="s">
        <v>173</v>
      </c>
      <c r="N2177" s="11" t="s">
        <v>174</v>
      </c>
      <c r="O2177" s="9" t="str">
        <f aca="false">Def_Sistemas_Conectores_Cabos!$B$7</f>
        <v>SMA 50-ohm</v>
      </c>
      <c r="P2177" s="4" t="str">
        <f aca="false">Def_Sistemas_Conectores_Cabos!$B$7</f>
        <v>SMA 50-ohm</v>
      </c>
      <c r="Q2177" s="8" t="str">
        <f aca="false">K2177&amp;"/"&amp;M2177&amp;CHAR(10)&amp;L2177&amp;"/"&amp;N2177</f>
        <v>SI-13C4:DI-BPMRFFE/BO_OUT
SI-13C4:DI-FMCFastADC/IN4</v>
      </c>
      <c r="R2177" s="18" t="n">
        <v>2</v>
      </c>
      <c r="S2177" s="18" t="n">
        <v>2</v>
      </c>
      <c r="T2177" s="15" t="str">
        <f aca="false">Def_Sistemas_Conectores_Cabos!$C$9</f>
        <v>RG316</v>
      </c>
      <c r="U2177" s="11" t="s">
        <v>169</v>
      </c>
      <c r="V2177" s="13"/>
    </row>
    <row r="2178" customFormat="false" ht="15.75" hidden="true" customHeight="true" outlineLevel="0" collapsed="false">
      <c r="A2178" s="4" t="str">
        <f aca="false">Def_Sistemas_Conectores_Cabos!$A$22</f>
        <v>BPM de elétrons</v>
      </c>
      <c r="B2178" s="5" t="str">
        <f aca="false">Datas_Entregas!$A$3</f>
        <v>BTS/Anel</v>
      </c>
      <c r="C2178" s="6" t="n">
        <f aca="false" t="array" ref="C2178:C2178">INDEX(Datas_Entregas!$B$2:$B$100, MATCH(B2178, Datas_Entregas!$A$2:$A$100, 0), 1)</f>
        <v>43296</v>
      </c>
      <c r="D2178" s="5" t="str">
        <f aca="false">Def_Status_Montagem!$A$4</f>
        <v>Comprado / Esperando entrega</v>
      </c>
      <c r="E2178" s="4" t="str">
        <f aca="false">Def_Status_Montagem!$B$4</f>
        <v>Contratada (inclui etiqueta)</v>
      </c>
      <c r="F2178" s="7"/>
      <c r="G2178" s="8"/>
      <c r="H2178" s="7" t="str">
        <f aca="false" t="array" ref="H2178:H2178">INDEX(Def_Instancias_Equipamentos!$E$2:$E$4986, MATCH(K2178, Def_Instancias_Equipamentos!$D$2:$D$4986, 0), 1)</f>
        <v>IA-13RaBPM</v>
      </c>
      <c r="I2178" s="8" t="str">
        <f aca="false" t="array" ref="I2178:I2178">INDEX(Def_Instancias_Equipamentos!$E$2:$E$4986, MATCH(L2178, Def_Instancias_Equipamentos!$D$2:$D$4986, 0), 1)</f>
        <v>IA-13RaBPM</v>
      </c>
      <c r="J2178" s="8" t="str">
        <f aca="false">IF(H2178=I2178, "INTERNO", "EXTERNO")</f>
        <v>INTERNO</v>
      </c>
      <c r="K2178" s="9" t="str">
        <f aca="false">Def_Instancias_Equipamentos!$D$732</f>
        <v>SI-13C4:DI-BPMRFFE</v>
      </c>
      <c r="L2178" s="4" t="str">
        <f aca="false">Def_Instancias_Equipamentos!$D$1334</f>
        <v>SI-13C4:DI-FMCFastADC</v>
      </c>
      <c r="M2178" s="10" t="s">
        <v>175</v>
      </c>
      <c r="N2178" s="11" t="s">
        <v>176</v>
      </c>
      <c r="O2178" s="9" t="str">
        <f aca="false">Def_Sistemas_Conectores_Cabos!$B$7</f>
        <v>SMA 50-ohm</v>
      </c>
      <c r="P2178" s="4" t="str">
        <f aca="false">Def_Sistemas_Conectores_Cabos!$B$26</f>
        <v>MMCX 50-ohm</v>
      </c>
      <c r="Q2178" s="8" t="str">
        <f aca="false">K2178&amp;"/"&amp;M2178&amp;CHAR(10)&amp;L2178&amp;"/"&amp;N2178</f>
        <v>SI-13C4:DI-BPMRFFE/SW_IN
SI-13C4:DI-FMCFastADC/TRIG</v>
      </c>
      <c r="R2178" s="18" t="n">
        <v>2</v>
      </c>
      <c r="S2178" s="18" t="n">
        <v>2</v>
      </c>
      <c r="T2178" s="15" t="str">
        <f aca="false">Def_Sistemas_Conectores_Cabos!$C$9</f>
        <v>RG316</v>
      </c>
      <c r="U2178" s="11" t="s">
        <v>169</v>
      </c>
      <c r="V2178" s="13"/>
    </row>
    <row r="2179" customFormat="false" ht="15.75" hidden="true" customHeight="true" outlineLevel="0" collapsed="false">
      <c r="A2179" s="4" t="str">
        <f aca="false">Def_Sistemas_Conectores_Cabos!$A$22</f>
        <v>BPM de elétrons</v>
      </c>
      <c r="B2179" s="5" t="str">
        <f aca="false">Datas_Entregas!$A$3</f>
        <v>BTS/Anel</v>
      </c>
      <c r="C2179" s="6" t="n">
        <f aca="false" t="array" ref="C2179:C2179">INDEX(Datas_Entregas!$B$2:$B$100, MATCH(B2179, Datas_Entregas!$A$2:$A$100, 0), 1)</f>
        <v>43296</v>
      </c>
      <c r="D2179" s="5" t="str">
        <f aca="false">Def_Status_Montagem!$A$4</f>
        <v>Comprado / Esperando entrega</v>
      </c>
      <c r="E2179" s="4" t="str">
        <f aca="false">Def_Status_Montagem!$B$4</f>
        <v>Contratada (inclui etiqueta)</v>
      </c>
      <c r="F2179" s="7"/>
      <c r="G2179" s="8"/>
      <c r="H2179" s="7" t="str">
        <f aca="false" t="array" ref="H2179:H2179">INDEX(Def_Instancias_Equipamentos!$E$2:$E$4986, MATCH(K2179, Def_Instancias_Equipamentos!$D$2:$D$4986, 0), 1)</f>
        <v>IA-13RaBPM</v>
      </c>
      <c r="I2179" s="8" t="str">
        <f aca="false" t="array" ref="I2179:I2179">INDEX(Def_Instancias_Equipamentos!$E$2:$E$4986, MATCH(L2179, Def_Instancias_Equipamentos!$D$2:$D$4986, 0), 1)</f>
        <v>IA-13RaBPM</v>
      </c>
      <c r="J2179" s="8" t="str">
        <f aca="false">IF(H2179=I2179, "INTERNO", "EXTERNO")</f>
        <v>INTERNO</v>
      </c>
      <c r="K2179" s="9" t="str">
        <f aca="false">Def_Instancias_Equipamentos!$D$733</f>
        <v>SI-13M1:DI-BPMRFFE</v>
      </c>
      <c r="L2179" s="4" t="str">
        <f aca="false">Def_Instancias_Equipamentos!$D$1335</f>
        <v>SI-13M1:DI-FMCFastADC</v>
      </c>
      <c r="M2179" s="10" t="s">
        <v>168</v>
      </c>
      <c r="N2179" s="11" t="s">
        <v>143</v>
      </c>
      <c r="O2179" s="9" t="str">
        <f aca="false">Def_Sistemas_Conectores_Cabos!$B$7</f>
        <v>SMA 50-ohm</v>
      </c>
      <c r="P2179" s="4" t="str">
        <f aca="false">Def_Sistemas_Conectores_Cabos!$B$7</f>
        <v>SMA 50-ohm</v>
      </c>
      <c r="Q2179" s="8" t="str">
        <f aca="false">K2179&amp;"/"&amp;M2179&amp;CHAR(10)&amp;L2179&amp;"/"&amp;N2179</f>
        <v>SI-13M1:DI-BPMRFFE/TO_OUT
SI-13M1:DI-FMCFastADC/IN1</v>
      </c>
      <c r="R2179" s="18" t="n">
        <v>2</v>
      </c>
      <c r="S2179" s="18" t="n">
        <v>2</v>
      </c>
      <c r="T2179" s="15" t="str">
        <f aca="false">Def_Sistemas_Conectores_Cabos!$C$9</f>
        <v>RG316</v>
      </c>
      <c r="U2179" s="11" t="s">
        <v>169</v>
      </c>
      <c r="V2179" s="13"/>
    </row>
    <row r="2180" customFormat="false" ht="15.75" hidden="true" customHeight="true" outlineLevel="0" collapsed="false">
      <c r="A2180" s="4" t="str">
        <f aca="false">Def_Sistemas_Conectores_Cabos!$A$22</f>
        <v>BPM de elétrons</v>
      </c>
      <c r="B2180" s="5" t="str">
        <f aca="false">Datas_Entregas!$A$3</f>
        <v>BTS/Anel</v>
      </c>
      <c r="C2180" s="6" t="n">
        <f aca="false" t="array" ref="C2180:C2180">INDEX(Datas_Entregas!$B$2:$B$100, MATCH(B2180, Datas_Entregas!$A$2:$A$100, 0), 1)</f>
        <v>43296</v>
      </c>
      <c r="D2180" s="5" t="str">
        <f aca="false">Def_Status_Montagem!$A$4</f>
        <v>Comprado / Esperando entrega</v>
      </c>
      <c r="E2180" s="4" t="str">
        <f aca="false">Def_Status_Montagem!$B$4</f>
        <v>Contratada (inclui etiqueta)</v>
      </c>
      <c r="F2180" s="7"/>
      <c r="G2180" s="8"/>
      <c r="H2180" s="7" t="str">
        <f aca="false" t="array" ref="H2180:H2180">INDEX(Def_Instancias_Equipamentos!$E$2:$E$4986, MATCH(K2180, Def_Instancias_Equipamentos!$D$2:$D$4986, 0), 1)</f>
        <v>IA-13RaBPM</v>
      </c>
      <c r="I2180" s="8" t="str">
        <f aca="false" t="array" ref="I2180:I2180">INDEX(Def_Instancias_Equipamentos!$E$2:$E$4986, MATCH(L2180, Def_Instancias_Equipamentos!$D$2:$D$4986, 0), 1)</f>
        <v>IA-13RaBPM</v>
      </c>
      <c r="J2180" s="8" t="str">
        <f aca="false">IF(H2180=I2180, "INTERNO", "EXTERNO")</f>
        <v>INTERNO</v>
      </c>
      <c r="K2180" s="9" t="str">
        <f aca="false">Def_Instancias_Equipamentos!$D$733</f>
        <v>SI-13M1:DI-BPMRFFE</v>
      </c>
      <c r="L2180" s="4" t="str">
        <f aca="false">Def_Instancias_Equipamentos!$D$1335</f>
        <v>SI-13M1:DI-FMCFastADC</v>
      </c>
      <c r="M2180" s="10" t="s">
        <v>170</v>
      </c>
      <c r="N2180" s="11" t="s">
        <v>145</v>
      </c>
      <c r="O2180" s="9" t="str">
        <f aca="false">Def_Sistemas_Conectores_Cabos!$B$7</f>
        <v>SMA 50-ohm</v>
      </c>
      <c r="P2180" s="4" t="str">
        <f aca="false">Def_Sistemas_Conectores_Cabos!$B$7</f>
        <v>SMA 50-ohm</v>
      </c>
      <c r="Q2180" s="8" t="str">
        <f aca="false">K2180&amp;"/"&amp;M2180&amp;CHAR(10)&amp;L2180&amp;"/"&amp;N2180</f>
        <v>SI-13M1:DI-BPMRFFE/BI_OUT
SI-13M1:DI-FMCFastADC/IN2</v>
      </c>
      <c r="R2180" s="18" t="n">
        <v>2</v>
      </c>
      <c r="S2180" s="18" t="n">
        <v>2</v>
      </c>
      <c r="T2180" s="15" t="str">
        <f aca="false">Def_Sistemas_Conectores_Cabos!$C$9</f>
        <v>RG316</v>
      </c>
      <c r="U2180" s="11" t="s">
        <v>169</v>
      </c>
      <c r="V2180" s="13"/>
    </row>
    <row r="2181" customFormat="false" ht="15.75" hidden="true" customHeight="true" outlineLevel="0" collapsed="false">
      <c r="A2181" s="4" t="str">
        <f aca="false">Def_Sistemas_Conectores_Cabos!$A$22</f>
        <v>BPM de elétrons</v>
      </c>
      <c r="B2181" s="5" t="str">
        <f aca="false">Datas_Entregas!$A$3</f>
        <v>BTS/Anel</v>
      </c>
      <c r="C2181" s="6" t="n">
        <f aca="false" t="array" ref="C2181:C2181">INDEX(Datas_Entregas!$B$2:$B$100, MATCH(B2181, Datas_Entregas!$A$2:$A$100, 0), 1)</f>
        <v>43296</v>
      </c>
      <c r="D2181" s="5" t="str">
        <f aca="false">Def_Status_Montagem!$A$4</f>
        <v>Comprado / Esperando entrega</v>
      </c>
      <c r="E2181" s="4" t="str">
        <f aca="false">Def_Status_Montagem!$B$4</f>
        <v>Contratada (inclui etiqueta)</v>
      </c>
      <c r="F2181" s="7"/>
      <c r="G2181" s="8"/>
      <c r="H2181" s="7" t="str">
        <f aca="false" t="array" ref="H2181:H2181">INDEX(Def_Instancias_Equipamentos!$E$2:$E$4986, MATCH(K2181, Def_Instancias_Equipamentos!$D$2:$D$4986, 0), 1)</f>
        <v>IA-13RaBPM</v>
      </c>
      <c r="I2181" s="8" t="str">
        <f aca="false" t="array" ref="I2181:I2181">INDEX(Def_Instancias_Equipamentos!$E$2:$E$4986, MATCH(L2181, Def_Instancias_Equipamentos!$D$2:$D$4986, 0), 1)</f>
        <v>IA-13RaBPM</v>
      </c>
      <c r="J2181" s="8" t="str">
        <f aca="false">IF(H2181=I2181, "INTERNO", "EXTERNO")</f>
        <v>INTERNO</v>
      </c>
      <c r="K2181" s="9" t="str">
        <f aca="false">Def_Instancias_Equipamentos!$D$733</f>
        <v>SI-13M1:DI-BPMRFFE</v>
      </c>
      <c r="L2181" s="4" t="str">
        <f aca="false">Def_Instancias_Equipamentos!$D$1335</f>
        <v>SI-13M1:DI-FMCFastADC</v>
      </c>
      <c r="M2181" s="10" t="s">
        <v>171</v>
      </c>
      <c r="N2181" s="11" t="s">
        <v>172</v>
      </c>
      <c r="O2181" s="9" t="str">
        <f aca="false">Def_Sistemas_Conectores_Cabos!$B$7</f>
        <v>SMA 50-ohm</v>
      </c>
      <c r="P2181" s="4" t="str">
        <f aca="false">Def_Sistemas_Conectores_Cabos!$B$7</f>
        <v>SMA 50-ohm</v>
      </c>
      <c r="Q2181" s="8" t="str">
        <f aca="false">K2181&amp;"/"&amp;M2181&amp;CHAR(10)&amp;L2181&amp;"/"&amp;N2181</f>
        <v>SI-13M1:DI-BPMRFFE/TI_OUT
SI-13M1:DI-FMCFastADC/IN3</v>
      </c>
      <c r="R2181" s="18" t="n">
        <v>2</v>
      </c>
      <c r="S2181" s="18" t="n">
        <v>2</v>
      </c>
      <c r="T2181" s="15" t="str">
        <f aca="false">Def_Sistemas_Conectores_Cabos!$C$9</f>
        <v>RG316</v>
      </c>
      <c r="U2181" s="11" t="s">
        <v>169</v>
      </c>
      <c r="V2181" s="13"/>
    </row>
    <row r="2182" customFormat="false" ht="15.75" hidden="true" customHeight="true" outlineLevel="0" collapsed="false">
      <c r="A2182" s="4" t="str">
        <f aca="false">Def_Sistemas_Conectores_Cabos!$A$22</f>
        <v>BPM de elétrons</v>
      </c>
      <c r="B2182" s="5" t="str">
        <f aca="false">Datas_Entregas!$A$3</f>
        <v>BTS/Anel</v>
      </c>
      <c r="C2182" s="6" t="n">
        <f aca="false" t="array" ref="C2182:C2182">INDEX(Datas_Entregas!$B$2:$B$100, MATCH(B2182, Datas_Entregas!$A$2:$A$100, 0), 1)</f>
        <v>43296</v>
      </c>
      <c r="D2182" s="5" t="str">
        <f aca="false">Def_Status_Montagem!$A$4</f>
        <v>Comprado / Esperando entrega</v>
      </c>
      <c r="E2182" s="4" t="str">
        <f aca="false">Def_Status_Montagem!$B$4</f>
        <v>Contratada (inclui etiqueta)</v>
      </c>
      <c r="F2182" s="7"/>
      <c r="G2182" s="8"/>
      <c r="H2182" s="7" t="str">
        <f aca="false" t="array" ref="H2182:H2182">INDEX(Def_Instancias_Equipamentos!$E$2:$E$4986, MATCH(K2182, Def_Instancias_Equipamentos!$D$2:$D$4986, 0), 1)</f>
        <v>IA-13RaBPM</v>
      </c>
      <c r="I2182" s="8" t="str">
        <f aca="false" t="array" ref="I2182:I2182">INDEX(Def_Instancias_Equipamentos!$E$2:$E$4986, MATCH(L2182, Def_Instancias_Equipamentos!$D$2:$D$4986, 0), 1)</f>
        <v>IA-13RaBPM</v>
      </c>
      <c r="J2182" s="8" t="str">
        <f aca="false">IF(H2182=I2182, "INTERNO", "EXTERNO")</f>
        <v>INTERNO</v>
      </c>
      <c r="K2182" s="9" t="str">
        <f aca="false">Def_Instancias_Equipamentos!$D$733</f>
        <v>SI-13M1:DI-BPMRFFE</v>
      </c>
      <c r="L2182" s="4" t="str">
        <f aca="false">Def_Instancias_Equipamentos!$D$1335</f>
        <v>SI-13M1:DI-FMCFastADC</v>
      </c>
      <c r="M2182" s="10" t="s">
        <v>173</v>
      </c>
      <c r="N2182" s="11" t="s">
        <v>174</v>
      </c>
      <c r="O2182" s="9" t="str">
        <f aca="false">Def_Sistemas_Conectores_Cabos!$B$7</f>
        <v>SMA 50-ohm</v>
      </c>
      <c r="P2182" s="4" t="str">
        <f aca="false">Def_Sistemas_Conectores_Cabos!$B$7</f>
        <v>SMA 50-ohm</v>
      </c>
      <c r="Q2182" s="8" t="str">
        <f aca="false">K2182&amp;"/"&amp;M2182&amp;CHAR(10)&amp;L2182&amp;"/"&amp;N2182</f>
        <v>SI-13M1:DI-BPMRFFE/BO_OUT
SI-13M1:DI-FMCFastADC/IN4</v>
      </c>
      <c r="R2182" s="18" t="n">
        <v>2</v>
      </c>
      <c r="S2182" s="18" t="n">
        <v>2</v>
      </c>
      <c r="T2182" s="15" t="str">
        <f aca="false">Def_Sistemas_Conectores_Cabos!$C$9</f>
        <v>RG316</v>
      </c>
      <c r="U2182" s="11" t="s">
        <v>169</v>
      </c>
      <c r="V2182" s="13"/>
    </row>
    <row r="2183" customFormat="false" ht="15.75" hidden="true" customHeight="true" outlineLevel="0" collapsed="false">
      <c r="A2183" s="4" t="str">
        <f aca="false">Def_Sistemas_Conectores_Cabos!$A$22</f>
        <v>BPM de elétrons</v>
      </c>
      <c r="B2183" s="5" t="str">
        <f aca="false">Datas_Entregas!$A$3</f>
        <v>BTS/Anel</v>
      </c>
      <c r="C2183" s="6" t="n">
        <f aca="false" t="array" ref="C2183:C2183">INDEX(Datas_Entregas!$B$2:$B$100, MATCH(B2183, Datas_Entregas!$A$2:$A$100, 0), 1)</f>
        <v>43296</v>
      </c>
      <c r="D2183" s="5" t="str">
        <f aca="false">Def_Status_Montagem!$A$4</f>
        <v>Comprado / Esperando entrega</v>
      </c>
      <c r="E2183" s="4" t="str">
        <f aca="false">Def_Status_Montagem!$B$4</f>
        <v>Contratada (inclui etiqueta)</v>
      </c>
      <c r="F2183" s="7"/>
      <c r="G2183" s="8"/>
      <c r="H2183" s="7" t="str">
        <f aca="false" t="array" ref="H2183:H2183">INDEX(Def_Instancias_Equipamentos!$E$2:$E$4986, MATCH(K2183, Def_Instancias_Equipamentos!$D$2:$D$4986, 0), 1)</f>
        <v>IA-13RaBPM</v>
      </c>
      <c r="I2183" s="8" t="str">
        <f aca="false" t="array" ref="I2183:I2183">INDEX(Def_Instancias_Equipamentos!$E$2:$E$4986, MATCH(L2183, Def_Instancias_Equipamentos!$D$2:$D$4986, 0), 1)</f>
        <v>IA-13RaBPM</v>
      </c>
      <c r="J2183" s="8" t="str">
        <f aca="false">IF(H2183=I2183, "INTERNO", "EXTERNO")</f>
        <v>INTERNO</v>
      </c>
      <c r="K2183" s="9" t="str">
        <f aca="false">Def_Instancias_Equipamentos!$D$733</f>
        <v>SI-13M1:DI-BPMRFFE</v>
      </c>
      <c r="L2183" s="4" t="str">
        <f aca="false">Def_Instancias_Equipamentos!$D$1335</f>
        <v>SI-13M1:DI-FMCFastADC</v>
      </c>
      <c r="M2183" s="10" t="s">
        <v>175</v>
      </c>
      <c r="N2183" s="11" t="s">
        <v>176</v>
      </c>
      <c r="O2183" s="9" t="str">
        <f aca="false">Def_Sistemas_Conectores_Cabos!$B$7</f>
        <v>SMA 50-ohm</v>
      </c>
      <c r="P2183" s="4" t="str">
        <f aca="false">Def_Sistemas_Conectores_Cabos!$B$26</f>
        <v>MMCX 50-ohm</v>
      </c>
      <c r="Q2183" s="8" t="str">
        <f aca="false">K2183&amp;"/"&amp;M2183&amp;CHAR(10)&amp;L2183&amp;"/"&amp;N2183</f>
        <v>SI-13M1:DI-BPMRFFE/SW_IN
SI-13M1:DI-FMCFastADC/TRIG</v>
      </c>
      <c r="R2183" s="18" t="n">
        <v>2</v>
      </c>
      <c r="S2183" s="18" t="n">
        <v>2</v>
      </c>
      <c r="T2183" s="15" t="str">
        <f aca="false">Def_Sistemas_Conectores_Cabos!$C$9</f>
        <v>RG316</v>
      </c>
      <c r="U2183" s="11" t="s">
        <v>169</v>
      </c>
      <c r="V2183" s="13"/>
    </row>
    <row r="2184" customFormat="false" ht="15.75" hidden="true" customHeight="true" outlineLevel="0" collapsed="false">
      <c r="A2184" s="4" t="str">
        <f aca="false">Def_Sistemas_Conectores_Cabos!$A$22</f>
        <v>BPM de elétrons</v>
      </c>
      <c r="B2184" s="5" t="str">
        <f aca="false">Datas_Entregas!$A$3</f>
        <v>BTS/Anel</v>
      </c>
      <c r="C2184" s="6" t="n">
        <f aca="false" t="array" ref="C2184:C2184">INDEX(Datas_Entregas!$B$2:$B$100, MATCH(B2184, Datas_Entregas!$A$2:$A$100, 0), 1)</f>
        <v>43296</v>
      </c>
      <c r="D2184" s="5" t="str">
        <f aca="false">Def_Status_Montagem!$A$4</f>
        <v>Comprado / Esperando entrega</v>
      </c>
      <c r="E2184" s="4" t="str">
        <f aca="false">Def_Status_Montagem!$B$4</f>
        <v>Contratada (inclui etiqueta)</v>
      </c>
      <c r="F2184" s="7"/>
      <c r="G2184" s="8"/>
      <c r="H2184" s="7" t="str">
        <f aca="false" t="array" ref="H2184:H2184">INDEX(Def_Instancias_Equipamentos!$E$2:$E$4986, MATCH(K2184, Def_Instancias_Equipamentos!$D$2:$D$4986, 0), 1)</f>
        <v>IA-13RaBPM</v>
      </c>
      <c r="I2184" s="8" t="str">
        <f aca="false" t="array" ref="I2184:I2184">INDEX(Def_Instancias_Equipamentos!$E$2:$E$4986, MATCH(L2184, Def_Instancias_Equipamentos!$D$2:$D$4986, 0), 1)</f>
        <v>IA-13RaBPM</v>
      </c>
      <c r="J2184" s="8" t="str">
        <f aca="false">IF(H2184=I2184, "INTERNO", "EXTERNO")</f>
        <v>INTERNO</v>
      </c>
      <c r="K2184" s="9" t="str">
        <f aca="false">Def_Instancias_Equipamentos!$D$734</f>
        <v>SI-13M2:DI-BPMRFFE</v>
      </c>
      <c r="L2184" s="4" t="str">
        <f aca="false">Def_Instancias_Equipamentos!$D$1336</f>
        <v>SI-13M2:DI-FMCFastADC</v>
      </c>
      <c r="M2184" s="10" t="s">
        <v>168</v>
      </c>
      <c r="N2184" s="11" t="s">
        <v>143</v>
      </c>
      <c r="O2184" s="9" t="str">
        <f aca="false">Def_Sistemas_Conectores_Cabos!$B$7</f>
        <v>SMA 50-ohm</v>
      </c>
      <c r="P2184" s="4" t="str">
        <f aca="false">Def_Sistemas_Conectores_Cabos!$B$7</f>
        <v>SMA 50-ohm</v>
      </c>
      <c r="Q2184" s="8" t="str">
        <f aca="false">K2184&amp;"/"&amp;M2184&amp;CHAR(10)&amp;L2184&amp;"/"&amp;N2184</f>
        <v>SI-13M2:DI-BPMRFFE/TO_OUT
SI-13M2:DI-FMCFastADC/IN1</v>
      </c>
      <c r="R2184" s="18" t="n">
        <v>2</v>
      </c>
      <c r="S2184" s="18" t="n">
        <v>2</v>
      </c>
      <c r="T2184" s="15" t="str">
        <f aca="false">Def_Sistemas_Conectores_Cabos!$C$9</f>
        <v>RG316</v>
      </c>
      <c r="U2184" s="11" t="s">
        <v>169</v>
      </c>
      <c r="V2184" s="13"/>
    </row>
    <row r="2185" customFormat="false" ht="15.75" hidden="true" customHeight="true" outlineLevel="0" collapsed="false">
      <c r="A2185" s="4" t="str">
        <f aca="false">Def_Sistemas_Conectores_Cabos!$A$22</f>
        <v>BPM de elétrons</v>
      </c>
      <c r="B2185" s="5" t="str">
        <f aca="false">Datas_Entregas!$A$3</f>
        <v>BTS/Anel</v>
      </c>
      <c r="C2185" s="6" t="n">
        <f aca="false" t="array" ref="C2185:C2185">INDEX(Datas_Entregas!$B$2:$B$100, MATCH(B2185, Datas_Entregas!$A$2:$A$100, 0), 1)</f>
        <v>43296</v>
      </c>
      <c r="D2185" s="5" t="str">
        <f aca="false">Def_Status_Montagem!$A$4</f>
        <v>Comprado / Esperando entrega</v>
      </c>
      <c r="E2185" s="4" t="str">
        <f aca="false">Def_Status_Montagem!$B$4</f>
        <v>Contratada (inclui etiqueta)</v>
      </c>
      <c r="F2185" s="7"/>
      <c r="G2185" s="8"/>
      <c r="H2185" s="7" t="str">
        <f aca="false" t="array" ref="H2185:H2185">INDEX(Def_Instancias_Equipamentos!$E$2:$E$4986, MATCH(K2185, Def_Instancias_Equipamentos!$D$2:$D$4986, 0), 1)</f>
        <v>IA-13RaBPM</v>
      </c>
      <c r="I2185" s="8" t="str">
        <f aca="false" t="array" ref="I2185:I2185">INDEX(Def_Instancias_Equipamentos!$E$2:$E$4986, MATCH(L2185, Def_Instancias_Equipamentos!$D$2:$D$4986, 0), 1)</f>
        <v>IA-13RaBPM</v>
      </c>
      <c r="J2185" s="8" t="str">
        <f aca="false">IF(H2185=I2185, "INTERNO", "EXTERNO")</f>
        <v>INTERNO</v>
      </c>
      <c r="K2185" s="9" t="str">
        <f aca="false">Def_Instancias_Equipamentos!$D$734</f>
        <v>SI-13M2:DI-BPMRFFE</v>
      </c>
      <c r="L2185" s="4" t="str">
        <f aca="false">Def_Instancias_Equipamentos!$D$1336</f>
        <v>SI-13M2:DI-FMCFastADC</v>
      </c>
      <c r="M2185" s="10" t="s">
        <v>170</v>
      </c>
      <c r="N2185" s="11" t="s">
        <v>145</v>
      </c>
      <c r="O2185" s="9" t="str">
        <f aca="false">Def_Sistemas_Conectores_Cabos!$B$7</f>
        <v>SMA 50-ohm</v>
      </c>
      <c r="P2185" s="4" t="str">
        <f aca="false">Def_Sistemas_Conectores_Cabos!$B$7</f>
        <v>SMA 50-ohm</v>
      </c>
      <c r="Q2185" s="8" t="str">
        <f aca="false">K2185&amp;"/"&amp;M2185&amp;CHAR(10)&amp;L2185&amp;"/"&amp;N2185</f>
        <v>SI-13M2:DI-BPMRFFE/BI_OUT
SI-13M2:DI-FMCFastADC/IN2</v>
      </c>
      <c r="R2185" s="18" t="n">
        <v>2</v>
      </c>
      <c r="S2185" s="18" t="n">
        <v>2</v>
      </c>
      <c r="T2185" s="15" t="str">
        <f aca="false">Def_Sistemas_Conectores_Cabos!$C$9</f>
        <v>RG316</v>
      </c>
      <c r="U2185" s="11" t="s">
        <v>169</v>
      </c>
      <c r="V2185" s="13"/>
    </row>
    <row r="2186" customFormat="false" ht="15.75" hidden="true" customHeight="true" outlineLevel="0" collapsed="false">
      <c r="A2186" s="4" t="str">
        <f aca="false">Def_Sistemas_Conectores_Cabos!$A$22</f>
        <v>BPM de elétrons</v>
      </c>
      <c r="B2186" s="5" t="str">
        <f aca="false">Datas_Entregas!$A$3</f>
        <v>BTS/Anel</v>
      </c>
      <c r="C2186" s="6" t="n">
        <f aca="false" t="array" ref="C2186:C2186">INDEX(Datas_Entregas!$B$2:$B$100, MATCH(B2186, Datas_Entregas!$A$2:$A$100, 0), 1)</f>
        <v>43296</v>
      </c>
      <c r="D2186" s="5" t="str">
        <f aca="false">Def_Status_Montagem!$A$4</f>
        <v>Comprado / Esperando entrega</v>
      </c>
      <c r="E2186" s="4" t="str">
        <f aca="false">Def_Status_Montagem!$B$4</f>
        <v>Contratada (inclui etiqueta)</v>
      </c>
      <c r="F2186" s="7"/>
      <c r="G2186" s="8"/>
      <c r="H2186" s="7" t="str">
        <f aca="false" t="array" ref="H2186:H2186">INDEX(Def_Instancias_Equipamentos!$E$2:$E$4986, MATCH(K2186, Def_Instancias_Equipamentos!$D$2:$D$4986, 0), 1)</f>
        <v>IA-13RaBPM</v>
      </c>
      <c r="I2186" s="8" t="str">
        <f aca="false" t="array" ref="I2186:I2186">INDEX(Def_Instancias_Equipamentos!$E$2:$E$4986, MATCH(L2186, Def_Instancias_Equipamentos!$D$2:$D$4986, 0), 1)</f>
        <v>IA-13RaBPM</v>
      </c>
      <c r="J2186" s="8" t="str">
        <f aca="false">IF(H2186=I2186, "INTERNO", "EXTERNO")</f>
        <v>INTERNO</v>
      </c>
      <c r="K2186" s="9" t="str">
        <f aca="false">Def_Instancias_Equipamentos!$D$734</f>
        <v>SI-13M2:DI-BPMRFFE</v>
      </c>
      <c r="L2186" s="4" t="str">
        <f aca="false">Def_Instancias_Equipamentos!$D$1336</f>
        <v>SI-13M2:DI-FMCFastADC</v>
      </c>
      <c r="M2186" s="10" t="s">
        <v>171</v>
      </c>
      <c r="N2186" s="11" t="s">
        <v>172</v>
      </c>
      <c r="O2186" s="9" t="str">
        <f aca="false">Def_Sistemas_Conectores_Cabos!$B$7</f>
        <v>SMA 50-ohm</v>
      </c>
      <c r="P2186" s="4" t="str">
        <f aca="false">Def_Sistemas_Conectores_Cabos!$B$7</f>
        <v>SMA 50-ohm</v>
      </c>
      <c r="Q2186" s="8" t="str">
        <f aca="false">K2186&amp;"/"&amp;M2186&amp;CHAR(10)&amp;L2186&amp;"/"&amp;N2186</f>
        <v>SI-13M2:DI-BPMRFFE/TI_OUT
SI-13M2:DI-FMCFastADC/IN3</v>
      </c>
      <c r="R2186" s="18" t="n">
        <v>2</v>
      </c>
      <c r="S2186" s="18" t="n">
        <v>2</v>
      </c>
      <c r="T2186" s="15" t="str">
        <f aca="false">Def_Sistemas_Conectores_Cabos!$C$9</f>
        <v>RG316</v>
      </c>
      <c r="U2186" s="11" t="s">
        <v>169</v>
      </c>
      <c r="V2186" s="13"/>
    </row>
    <row r="2187" customFormat="false" ht="15.75" hidden="true" customHeight="true" outlineLevel="0" collapsed="false">
      <c r="A2187" s="4" t="str">
        <f aca="false">Def_Sistemas_Conectores_Cabos!$A$22</f>
        <v>BPM de elétrons</v>
      </c>
      <c r="B2187" s="5" t="str">
        <f aca="false">Datas_Entregas!$A$3</f>
        <v>BTS/Anel</v>
      </c>
      <c r="C2187" s="6" t="n">
        <f aca="false" t="array" ref="C2187:C2187">INDEX(Datas_Entregas!$B$2:$B$100, MATCH(B2187, Datas_Entregas!$A$2:$A$100, 0), 1)</f>
        <v>43296</v>
      </c>
      <c r="D2187" s="5" t="str">
        <f aca="false">Def_Status_Montagem!$A$4</f>
        <v>Comprado / Esperando entrega</v>
      </c>
      <c r="E2187" s="4" t="str">
        <f aca="false">Def_Status_Montagem!$B$4</f>
        <v>Contratada (inclui etiqueta)</v>
      </c>
      <c r="F2187" s="7"/>
      <c r="G2187" s="8"/>
      <c r="H2187" s="7" t="str">
        <f aca="false" t="array" ref="H2187:H2187">INDEX(Def_Instancias_Equipamentos!$E$2:$E$4986, MATCH(K2187, Def_Instancias_Equipamentos!$D$2:$D$4986, 0), 1)</f>
        <v>IA-13RaBPM</v>
      </c>
      <c r="I2187" s="8" t="str">
        <f aca="false" t="array" ref="I2187:I2187">INDEX(Def_Instancias_Equipamentos!$E$2:$E$4986, MATCH(L2187, Def_Instancias_Equipamentos!$D$2:$D$4986, 0), 1)</f>
        <v>IA-13RaBPM</v>
      </c>
      <c r="J2187" s="8" t="str">
        <f aca="false">IF(H2187=I2187, "INTERNO", "EXTERNO")</f>
        <v>INTERNO</v>
      </c>
      <c r="K2187" s="9" t="str">
        <f aca="false">Def_Instancias_Equipamentos!$D$734</f>
        <v>SI-13M2:DI-BPMRFFE</v>
      </c>
      <c r="L2187" s="4" t="str">
        <f aca="false">Def_Instancias_Equipamentos!$D$1336</f>
        <v>SI-13M2:DI-FMCFastADC</v>
      </c>
      <c r="M2187" s="10" t="s">
        <v>173</v>
      </c>
      <c r="N2187" s="11" t="s">
        <v>174</v>
      </c>
      <c r="O2187" s="9" t="str">
        <f aca="false">Def_Sistemas_Conectores_Cabos!$B$7</f>
        <v>SMA 50-ohm</v>
      </c>
      <c r="P2187" s="4" t="str">
        <f aca="false">Def_Sistemas_Conectores_Cabos!$B$7</f>
        <v>SMA 50-ohm</v>
      </c>
      <c r="Q2187" s="8" t="str">
        <f aca="false">K2187&amp;"/"&amp;M2187&amp;CHAR(10)&amp;L2187&amp;"/"&amp;N2187</f>
        <v>SI-13M2:DI-BPMRFFE/BO_OUT
SI-13M2:DI-FMCFastADC/IN4</v>
      </c>
      <c r="R2187" s="18" t="n">
        <v>2</v>
      </c>
      <c r="S2187" s="18" t="n">
        <v>2</v>
      </c>
      <c r="T2187" s="15" t="str">
        <f aca="false">Def_Sistemas_Conectores_Cabos!$C$9</f>
        <v>RG316</v>
      </c>
      <c r="U2187" s="11" t="s">
        <v>169</v>
      </c>
      <c r="V2187" s="13"/>
    </row>
    <row r="2188" customFormat="false" ht="15.75" hidden="true" customHeight="true" outlineLevel="0" collapsed="false">
      <c r="A2188" s="4" t="str">
        <f aca="false">Def_Sistemas_Conectores_Cabos!$A$22</f>
        <v>BPM de elétrons</v>
      </c>
      <c r="B2188" s="5" t="str">
        <f aca="false">Datas_Entregas!$A$3</f>
        <v>BTS/Anel</v>
      </c>
      <c r="C2188" s="6" t="n">
        <f aca="false" t="array" ref="C2188:C2188">INDEX(Datas_Entregas!$B$2:$B$100, MATCH(B2188, Datas_Entregas!$A$2:$A$100, 0), 1)</f>
        <v>43296</v>
      </c>
      <c r="D2188" s="5" t="str">
        <f aca="false">Def_Status_Montagem!$A$4</f>
        <v>Comprado / Esperando entrega</v>
      </c>
      <c r="E2188" s="4" t="str">
        <f aca="false">Def_Status_Montagem!$B$4</f>
        <v>Contratada (inclui etiqueta)</v>
      </c>
      <c r="F2188" s="7"/>
      <c r="G2188" s="8"/>
      <c r="H2188" s="7" t="str">
        <f aca="false" t="array" ref="H2188:H2188">INDEX(Def_Instancias_Equipamentos!$E$2:$E$4986, MATCH(K2188, Def_Instancias_Equipamentos!$D$2:$D$4986, 0), 1)</f>
        <v>IA-13RaBPM</v>
      </c>
      <c r="I2188" s="8" t="str">
        <f aca="false" t="array" ref="I2188:I2188">INDEX(Def_Instancias_Equipamentos!$E$2:$E$4986, MATCH(L2188, Def_Instancias_Equipamentos!$D$2:$D$4986, 0), 1)</f>
        <v>IA-13RaBPM</v>
      </c>
      <c r="J2188" s="8" t="str">
        <f aca="false">IF(H2188=I2188, "INTERNO", "EXTERNO")</f>
        <v>INTERNO</v>
      </c>
      <c r="K2188" s="9" t="str">
        <f aca="false">Def_Instancias_Equipamentos!$D$734</f>
        <v>SI-13M2:DI-BPMRFFE</v>
      </c>
      <c r="L2188" s="4" t="str">
        <f aca="false">Def_Instancias_Equipamentos!$D$1336</f>
        <v>SI-13M2:DI-FMCFastADC</v>
      </c>
      <c r="M2188" s="10" t="s">
        <v>175</v>
      </c>
      <c r="N2188" s="11" t="s">
        <v>176</v>
      </c>
      <c r="O2188" s="9" t="str">
        <f aca="false">Def_Sistemas_Conectores_Cabos!$B$7</f>
        <v>SMA 50-ohm</v>
      </c>
      <c r="P2188" s="4" t="str">
        <f aca="false">Def_Sistemas_Conectores_Cabos!$B$26</f>
        <v>MMCX 50-ohm</v>
      </c>
      <c r="Q2188" s="8" t="str">
        <f aca="false">K2188&amp;"/"&amp;M2188&amp;CHAR(10)&amp;L2188&amp;"/"&amp;N2188</f>
        <v>SI-13M2:DI-BPMRFFE/SW_IN
SI-13M2:DI-FMCFastADC/TRIG</v>
      </c>
      <c r="R2188" s="18" t="n">
        <v>2</v>
      </c>
      <c r="S2188" s="18" t="n">
        <v>2</v>
      </c>
      <c r="T2188" s="15" t="str">
        <f aca="false">Def_Sistemas_Conectores_Cabos!$C$9</f>
        <v>RG316</v>
      </c>
      <c r="U2188" s="11" t="s">
        <v>169</v>
      </c>
      <c r="V2188" s="13"/>
    </row>
    <row r="2189" customFormat="false" ht="15.75" hidden="true" customHeight="true" outlineLevel="0" collapsed="false">
      <c r="A2189" s="4" t="str">
        <f aca="false">Def_Sistemas_Conectores_Cabos!$A$22</f>
        <v>BPM de elétrons</v>
      </c>
      <c r="B2189" s="5" t="str">
        <f aca="false">Datas_Entregas!$A$3</f>
        <v>BTS/Anel</v>
      </c>
      <c r="C2189" s="6" t="n">
        <f aca="false" t="array" ref="C2189:C2189">INDEX(Datas_Entregas!$B$2:$B$100, MATCH(B2189, Datas_Entregas!$A$2:$A$100, 0), 1)</f>
        <v>43296</v>
      </c>
      <c r="D2189" s="5" t="str">
        <f aca="false">Def_Status_Montagem!$A$4</f>
        <v>Comprado / Esperando entrega</v>
      </c>
      <c r="E2189" s="4" t="str">
        <f aca="false">Def_Status_Montagem!$B$4</f>
        <v>Contratada (inclui etiqueta)</v>
      </c>
      <c r="F2189" s="7"/>
      <c r="G2189" s="8"/>
      <c r="H2189" s="7" t="str">
        <f aca="false" t="array" ref="H2189:H2189">INDEX(Def_Instancias_Equipamentos!$E$2:$E$4986, MATCH(K2189, Def_Instancias_Equipamentos!$D$2:$D$4986, 0), 1)</f>
        <v>IA-13RaBPM</v>
      </c>
      <c r="I2189" s="8" t="str">
        <f aca="false" t="array" ref="I2189:I2189">INDEX(Def_Instancias_Equipamentos!$E$2:$E$4986, MATCH(L2189, Def_Instancias_Equipamentos!$D$2:$D$4986, 0), 1)</f>
        <v>IA-13RaBPM</v>
      </c>
      <c r="J2189" s="8" t="str">
        <f aca="false">IF(H2189=I2189, "INTERNO", "EXTERNO")</f>
        <v>INTERNO</v>
      </c>
      <c r="K2189" s="9" t="str">
        <f aca="false">Def_Instancias_Equipamentos!$D$815</f>
        <v>SI-13SA:DI-BPMRFFE-1</v>
      </c>
      <c r="L2189" s="4" t="str">
        <f aca="false">Def_Instancias_Equipamentos!$D$1417</f>
        <v>SI-13SA:DI-FMCFastADC-1</v>
      </c>
      <c r="M2189" s="10" t="s">
        <v>168</v>
      </c>
      <c r="N2189" s="11" t="s">
        <v>143</v>
      </c>
      <c r="O2189" s="9" t="str">
        <f aca="false">Def_Sistemas_Conectores_Cabos!$B$7</f>
        <v>SMA 50-ohm</v>
      </c>
      <c r="P2189" s="4" t="str">
        <f aca="false">Def_Sistemas_Conectores_Cabos!$B$7</f>
        <v>SMA 50-ohm</v>
      </c>
      <c r="Q2189" s="8" t="str">
        <f aca="false">K2189&amp;"/"&amp;M2189&amp;CHAR(10)&amp;L2189&amp;"/"&amp;N2189</f>
        <v>SI-13SA:DI-BPMRFFE-1/TO_OUT
SI-13SA:DI-FMCFastADC-1/IN1</v>
      </c>
      <c r="R2189" s="18" t="n">
        <v>2</v>
      </c>
      <c r="S2189" s="18" t="n">
        <v>2</v>
      </c>
      <c r="T2189" s="15" t="str">
        <f aca="false">Def_Sistemas_Conectores_Cabos!$C$9</f>
        <v>RG316</v>
      </c>
      <c r="U2189" s="11" t="s">
        <v>169</v>
      </c>
      <c r="V2189" s="13"/>
    </row>
    <row r="2190" customFormat="false" ht="15.75" hidden="true" customHeight="true" outlineLevel="0" collapsed="false">
      <c r="A2190" s="4" t="str">
        <f aca="false">Def_Sistemas_Conectores_Cabos!$A$22</f>
        <v>BPM de elétrons</v>
      </c>
      <c r="B2190" s="5" t="str">
        <f aca="false">Datas_Entregas!$A$3</f>
        <v>BTS/Anel</v>
      </c>
      <c r="C2190" s="6" t="n">
        <f aca="false" t="array" ref="C2190:C2190">INDEX(Datas_Entregas!$B$2:$B$100, MATCH(B2190, Datas_Entregas!$A$2:$A$100, 0), 1)</f>
        <v>43296</v>
      </c>
      <c r="D2190" s="5" t="str">
        <f aca="false">Def_Status_Montagem!$A$4</f>
        <v>Comprado / Esperando entrega</v>
      </c>
      <c r="E2190" s="4" t="str">
        <f aca="false">Def_Status_Montagem!$B$4</f>
        <v>Contratada (inclui etiqueta)</v>
      </c>
      <c r="F2190" s="7"/>
      <c r="G2190" s="8"/>
      <c r="H2190" s="7" t="str">
        <f aca="false" t="array" ref="H2190:H2190">INDEX(Def_Instancias_Equipamentos!$E$2:$E$4986, MATCH(K2190, Def_Instancias_Equipamentos!$D$2:$D$4986, 0), 1)</f>
        <v>IA-13RaBPM</v>
      </c>
      <c r="I2190" s="8" t="str">
        <f aca="false" t="array" ref="I2190:I2190">INDEX(Def_Instancias_Equipamentos!$E$2:$E$4986, MATCH(L2190, Def_Instancias_Equipamentos!$D$2:$D$4986, 0), 1)</f>
        <v>IA-13RaBPM</v>
      </c>
      <c r="J2190" s="8" t="str">
        <f aca="false">IF(H2190=I2190, "INTERNO", "EXTERNO")</f>
        <v>INTERNO</v>
      </c>
      <c r="K2190" s="9" t="str">
        <f aca="false">Def_Instancias_Equipamentos!$D$815</f>
        <v>SI-13SA:DI-BPMRFFE-1</v>
      </c>
      <c r="L2190" s="4" t="str">
        <f aca="false">Def_Instancias_Equipamentos!$D$1417</f>
        <v>SI-13SA:DI-FMCFastADC-1</v>
      </c>
      <c r="M2190" s="10" t="s">
        <v>170</v>
      </c>
      <c r="N2190" s="11" t="s">
        <v>145</v>
      </c>
      <c r="O2190" s="9" t="str">
        <f aca="false">Def_Sistemas_Conectores_Cabos!$B$7</f>
        <v>SMA 50-ohm</v>
      </c>
      <c r="P2190" s="4" t="str">
        <f aca="false">Def_Sistemas_Conectores_Cabos!$B$7</f>
        <v>SMA 50-ohm</v>
      </c>
      <c r="Q2190" s="8" t="str">
        <f aca="false">K2190&amp;"/"&amp;M2190&amp;CHAR(10)&amp;L2190&amp;"/"&amp;N2190</f>
        <v>SI-13SA:DI-BPMRFFE-1/BI_OUT
SI-13SA:DI-FMCFastADC-1/IN2</v>
      </c>
      <c r="R2190" s="18" t="n">
        <v>2</v>
      </c>
      <c r="S2190" s="18" t="n">
        <v>2</v>
      </c>
      <c r="T2190" s="15" t="str">
        <f aca="false">Def_Sistemas_Conectores_Cabos!$C$9</f>
        <v>RG316</v>
      </c>
      <c r="U2190" s="11" t="s">
        <v>169</v>
      </c>
      <c r="V2190" s="13"/>
    </row>
    <row r="2191" customFormat="false" ht="15.75" hidden="true" customHeight="true" outlineLevel="0" collapsed="false">
      <c r="A2191" s="4" t="str">
        <f aca="false">Def_Sistemas_Conectores_Cabos!$A$22</f>
        <v>BPM de elétrons</v>
      </c>
      <c r="B2191" s="5" t="str">
        <f aca="false">Datas_Entregas!$A$3</f>
        <v>BTS/Anel</v>
      </c>
      <c r="C2191" s="6" t="n">
        <f aca="false" t="array" ref="C2191:C2191">INDEX(Datas_Entregas!$B$2:$B$100, MATCH(B2191, Datas_Entregas!$A$2:$A$100, 0), 1)</f>
        <v>43296</v>
      </c>
      <c r="D2191" s="5" t="str">
        <f aca="false">Def_Status_Montagem!$A$4</f>
        <v>Comprado / Esperando entrega</v>
      </c>
      <c r="E2191" s="4" t="str">
        <f aca="false">Def_Status_Montagem!$B$4</f>
        <v>Contratada (inclui etiqueta)</v>
      </c>
      <c r="F2191" s="7"/>
      <c r="G2191" s="8"/>
      <c r="H2191" s="7" t="str">
        <f aca="false" t="array" ref="H2191:H2191">INDEX(Def_Instancias_Equipamentos!$E$2:$E$4986, MATCH(K2191, Def_Instancias_Equipamentos!$D$2:$D$4986, 0), 1)</f>
        <v>IA-13RaBPM</v>
      </c>
      <c r="I2191" s="8" t="str">
        <f aca="false" t="array" ref="I2191:I2191">INDEX(Def_Instancias_Equipamentos!$E$2:$E$4986, MATCH(L2191, Def_Instancias_Equipamentos!$D$2:$D$4986, 0), 1)</f>
        <v>IA-13RaBPM</v>
      </c>
      <c r="J2191" s="8" t="str">
        <f aca="false">IF(H2191=I2191, "INTERNO", "EXTERNO")</f>
        <v>INTERNO</v>
      </c>
      <c r="K2191" s="9" t="str">
        <f aca="false">Def_Instancias_Equipamentos!$D$815</f>
        <v>SI-13SA:DI-BPMRFFE-1</v>
      </c>
      <c r="L2191" s="4" t="str">
        <f aca="false">Def_Instancias_Equipamentos!$D$1417</f>
        <v>SI-13SA:DI-FMCFastADC-1</v>
      </c>
      <c r="M2191" s="10" t="s">
        <v>171</v>
      </c>
      <c r="N2191" s="11" t="s">
        <v>172</v>
      </c>
      <c r="O2191" s="9" t="str">
        <f aca="false">Def_Sistemas_Conectores_Cabos!$B$7</f>
        <v>SMA 50-ohm</v>
      </c>
      <c r="P2191" s="4" t="str">
        <f aca="false">Def_Sistemas_Conectores_Cabos!$B$7</f>
        <v>SMA 50-ohm</v>
      </c>
      <c r="Q2191" s="8" t="str">
        <f aca="false">K2191&amp;"/"&amp;M2191&amp;CHAR(10)&amp;L2191&amp;"/"&amp;N2191</f>
        <v>SI-13SA:DI-BPMRFFE-1/TI_OUT
SI-13SA:DI-FMCFastADC-1/IN3</v>
      </c>
      <c r="R2191" s="18" t="n">
        <v>2</v>
      </c>
      <c r="S2191" s="18" t="n">
        <v>2</v>
      </c>
      <c r="T2191" s="15" t="str">
        <f aca="false">Def_Sistemas_Conectores_Cabos!$C$9</f>
        <v>RG316</v>
      </c>
      <c r="U2191" s="11" t="s">
        <v>169</v>
      </c>
      <c r="V2191" s="13"/>
    </row>
    <row r="2192" customFormat="false" ht="15.75" hidden="true" customHeight="true" outlineLevel="0" collapsed="false">
      <c r="A2192" s="4" t="str">
        <f aca="false">Def_Sistemas_Conectores_Cabos!$A$22</f>
        <v>BPM de elétrons</v>
      </c>
      <c r="B2192" s="5" t="str">
        <f aca="false">Datas_Entregas!$A$3</f>
        <v>BTS/Anel</v>
      </c>
      <c r="C2192" s="6" t="n">
        <f aca="false" t="array" ref="C2192:C2192">INDEX(Datas_Entregas!$B$2:$B$100, MATCH(B2192, Datas_Entregas!$A$2:$A$100, 0), 1)</f>
        <v>43296</v>
      </c>
      <c r="D2192" s="5" t="str">
        <f aca="false">Def_Status_Montagem!$A$4</f>
        <v>Comprado / Esperando entrega</v>
      </c>
      <c r="E2192" s="4" t="str">
        <f aca="false">Def_Status_Montagem!$B$4</f>
        <v>Contratada (inclui etiqueta)</v>
      </c>
      <c r="F2192" s="7"/>
      <c r="G2192" s="8"/>
      <c r="H2192" s="7" t="str">
        <f aca="false" t="array" ref="H2192:H2192">INDEX(Def_Instancias_Equipamentos!$E$2:$E$4986, MATCH(K2192, Def_Instancias_Equipamentos!$D$2:$D$4986, 0), 1)</f>
        <v>IA-13RaBPM</v>
      </c>
      <c r="I2192" s="8" t="str">
        <f aca="false" t="array" ref="I2192:I2192">INDEX(Def_Instancias_Equipamentos!$E$2:$E$4986, MATCH(L2192, Def_Instancias_Equipamentos!$D$2:$D$4986, 0), 1)</f>
        <v>IA-13RaBPM</v>
      </c>
      <c r="J2192" s="8" t="str">
        <f aca="false">IF(H2192=I2192, "INTERNO", "EXTERNO")</f>
        <v>INTERNO</v>
      </c>
      <c r="K2192" s="9" t="str">
        <f aca="false">Def_Instancias_Equipamentos!$D$815</f>
        <v>SI-13SA:DI-BPMRFFE-1</v>
      </c>
      <c r="L2192" s="4" t="str">
        <f aca="false">Def_Instancias_Equipamentos!$D$1417</f>
        <v>SI-13SA:DI-FMCFastADC-1</v>
      </c>
      <c r="M2192" s="10" t="s">
        <v>173</v>
      </c>
      <c r="N2192" s="11" t="s">
        <v>174</v>
      </c>
      <c r="O2192" s="9" t="str">
        <f aca="false">Def_Sistemas_Conectores_Cabos!$B$7</f>
        <v>SMA 50-ohm</v>
      </c>
      <c r="P2192" s="4" t="str">
        <f aca="false">Def_Sistemas_Conectores_Cabos!$B$7</f>
        <v>SMA 50-ohm</v>
      </c>
      <c r="Q2192" s="8" t="str">
        <f aca="false">K2192&amp;"/"&amp;M2192&amp;CHAR(10)&amp;L2192&amp;"/"&amp;N2192</f>
        <v>SI-13SA:DI-BPMRFFE-1/BO_OUT
SI-13SA:DI-FMCFastADC-1/IN4</v>
      </c>
      <c r="R2192" s="18" t="n">
        <v>2</v>
      </c>
      <c r="S2192" s="18" t="n">
        <v>2</v>
      </c>
      <c r="T2192" s="15" t="str">
        <f aca="false">Def_Sistemas_Conectores_Cabos!$C$9</f>
        <v>RG316</v>
      </c>
      <c r="U2192" s="11" t="s">
        <v>169</v>
      </c>
      <c r="V2192" s="13"/>
    </row>
    <row r="2193" customFormat="false" ht="15.75" hidden="true" customHeight="true" outlineLevel="0" collapsed="false">
      <c r="A2193" s="4" t="str">
        <f aca="false">Def_Sistemas_Conectores_Cabos!$A$22</f>
        <v>BPM de elétrons</v>
      </c>
      <c r="B2193" s="5" t="str">
        <f aca="false">Datas_Entregas!$A$3</f>
        <v>BTS/Anel</v>
      </c>
      <c r="C2193" s="6" t="n">
        <f aca="false" t="array" ref="C2193:C2193">INDEX(Datas_Entregas!$B$2:$B$100, MATCH(B2193, Datas_Entregas!$A$2:$A$100, 0), 1)</f>
        <v>43296</v>
      </c>
      <c r="D2193" s="5" t="str">
        <f aca="false">Def_Status_Montagem!$A$4</f>
        <v>Comprado / Esperando entrega</v>
      </c>
      <c r="E2193" s="4" t="str">
        <f aca="false">Def_Status_Montagem!$B$4</f>
        <v>Contratada (inclui etiqueta)</v>
      </c>
      <c r="F2193" s="25"/>
      <c r="G2193" s="26"/>
      <c r="H2193" s="7" t="str">
        <f aca="false" t="array" ref="H2193:H2193">INDEX(Def_Instancias_Equipamentos!$E$2:$E$4986, MATCH(K2193, Def_Instancias_Equipamentos!$D$2:$D$4986, 0), 1)</f>
        <v>IA-13RaBPM</v>
      </c>
      <c r="I2193" s="8" t="str">
        <f aca="false" t="array" ref="I2193:I2193">INDEX(Def_Instancias_Equipamentos!$E$2:$E$4986, MATCH(L2193, Def_Instancias_Equipamentos!$D$2:$D$4986, 0), 1)</f>
        <v>IA-13RaBPM</v>
      </c>
      <c r="J2193" s="8" t="str">
        <f aca="false">IF(H2193=I2193, "INTERNO", "EXTERNO")</f>
        <v>INTERNO</v>
      </c>
      <c r="K2193" s="9" t="str">
        <f aca="false">Def_Instancias_Equipamentos!$D$815</f>
        <v>SI-13SA:DI-BPMRFFE-1</v>
      </c>
      <c r="L2193" s="4" t="str">
        <f aca="false">Def_Instancias_Equipamentos!$D$1417</f>
        <v>SI-13SA:DI-FMCFastADC-1</v>
      </c>
      <c r="M2193" s="10" t="s">
        <v>175</v>
      </c>
      <c r="N2193" s="11" t="s">
        <v>176</v>
      </c>
      <c r="O2193" s="9" t="str">
        <f aca="false">Def_Sistemas_Conectores_Cabos!$B$7</f>
        <v>SMA 50-ohm</v>
      </c>
      <c r="P2193" s="4" t="str">
        <f aca="false">Def_Sistemas_Conectores_Cabos!$B$26</f>
        <v>MMCX 50-ohm</v>
      </c>
      <c r="Q2193" s="8" t="str">
        <f aca="false">K2193&amp;"/"&amp;M2193&amp;CHAR(10)&amp;L2193&amp;"/"&amp;N2193</f>
        <v>SI-13SA:DI-BPMRFFE-1/SW_IN
SI-13SA:DI-FMCFastADC-1/TRIG</v>
      </c>
      <c r="R2193" s="18" t="n">
        <v>2</v>
      </c>
      <c r="S2193" s="18" t="n">
        <v>2</v>
      </c>
      <c r="T2193" s="15" t="str">
        <f aca="false">Def_Sistemas_Conectores_Cabos!$C$9</f>
        <v>RG316</v>
      </c>
      <c r="U2193" s="11" t="s">
        <v>169</v>
      </c>
      <c r="V2193" s="13"/>
    </row>
    <row r="2194" customFormat="false" ht="15.75" hidden="true" customHeight="true" outlineLevel="0" collapsed="false">
      <c r="A2194" s="4" t="str">
        <f aca="false">Def_Sistemas_Conectores_Cabos!$A$22</f>
        <v>BPM de elétrons</v>
      </c>
      <c r="B2194" s="5" t="str">
        <f aca="false">Datas_Entregas!$A$3</f>
        <v>BTS/Anel</v>
      </c>
      <c r="C2194" s="6" t="n">
        <f aca="false" t="array" ref="C2194:C2194">INDEX(Datas_Entregas!$B$2:$B$100, MATCH(B2194, Datas_Entregas!$A$2:$A$100, 0), 1)</f>
        <v>43296</v>
      </c>
      <c r="D2194" s="5" t="str">
        <f aca="false">Def_Status_Montagem!$A$4</f>
        <v>Comprado / Esperando entrega</v>
      </c>
      <c r="E2194" s="4" t="str">
        <f aca="false">Def_Status_Montagem!$B$4</f>
        <v>Contratada (inclui etiqueta)</v>
      </c>
      <c r="F2194" s="25"/>
      <c r="G2194" s="26"/>
      <c r="H2194" s="7" t="str">
        <f aca="false" t="array" ref="H2194:H2194">INDEX(Def_Instancias_Equipamentos!$E$2:$E$4986, MATCH(K2194, Def_Instancias_Equipamentos!$D$2:$D$4986, 0), 1)</f>
        <v>IA-13RaBPM</v>
      </c>
      <c r="I2194" s="8" t="str">
        <f aca="false" t="array" ref="I2194:I2194">INDEX(Def_Instancias_Equipamentos!$E$2:$E$4986, MATCH(L2194, Def_Instancias_Equipamentos!$D$2:$D$4986, 0), 1)</f>
        <v>IA-13RaBPM</v>
      </c>
      <c r="J2194" s="8" t="str">
        <f aca="false">IF(H2194=I2194, "INTERNO", "EXTERNO")</f>
        <v>INTERNO</v>
      </c>
      <c r="K2194" s="9" t="str">
        <f aca="false">Def_Instancias_Equipamentos!$D$816</f>
        <v>SI-13SA:DI-BPMRFFE-2</v>
      </c>
      <c r="L2194" s="4" t="str">
        <f aca="false">Def_Instancias_Equipamentos!$D$1418</f>
        <v>SI-13SA:DI-FMCFastADC-2</v>
      </c>
      <c r="M2194" s="10" t="s">
        <v>168</v>
      </c>
      <c r="N2194" s="11" t="s">
        <v>143</v>
      </c>
      <c r="O2194" s="9" t="str">
        <f aca="false">Def_Sistemas_Conectores_Cabos!$B$7</f>
        <v>SMA 50-ohm</v>
      </c>
      <c r="P2194" s="4" t="str">
        <f aca="false">Def_Sistemas_Conectores_Cabos!$B$7</f>
        <v>SMA 50-ohm</v>
      </c>
      <c r="Q2194" s="8" t="str">
        <f aca="false">K2194&amp;"/"&amp;M2194&amp;CHAR(10)&amp;L2194&amp;"/"&amp;N2194</f>
        <v>SI-13SA:DI-BPMRFFE-2/TO_OUT
SI-13SA:DI-FMCFastADC-2/IN1</v>
      </c>
      <c r="R2194" s="18" t="n">
        <v>2</v>
      </c>
      <c r="S2194" s="18" t="n">
        <v>2</v>
      </c>
      <c r="T2194" s="15" t="str">
        <f aca="false">Def_Sistemas_Conectores_Cabos!$C$9</f>
        <v>RG316</v>
      </c>
      <c r="U2194" s="11" t="s">
        <v>169</v>
      </c>
      <c r="V2194" s="13"/>
    </row>
    <row r="2195" customFormat="false" ht="15.75" hidden="true" customHeight="true" outlineLevel="0" collapsed="false">
      <c r="A2195" s="4" t="str">
        <f aca="false">Def_Sistemas_Conectores_Cabos!$A$22</f>
        <v>BPM de elétrons</v>
      </c>
      <c r="B2195" s="5" t="str">
        <f aca="false">Datas_Entregas!$A$3</f>
        <v>BTS/Anel</v>
      </c>
      <c r="C2195" s="6" t="n">
        <f aca="false" t="array" ref="C2195:C2195">INDEX(Datas_Entregas!$B$2:$B$100, MATCH(B2195, Datas_Entregas!$A$2:$A$100, 0), 1)</f>
        <v>43296</v>
      </c>
      <c r="D2195" s="5" t="str">
        <f aca="false">Def_Status_Montagem!$A$4</f>
        <v>Comprado / Esperando entrega</v>
      </c>
      <c r="E2195" s="4" t="str">
        <f aca="false">Def_Status_Montagem!$B$4</f>
        <v>Contratada (inclui etiqueta)</v>
      </c>
      <c r="F2195" s="25"/>
      <c r="G2195" s="26"/>
      <c r="H2195" s="7" t="str">
        <f aca="false" t="array" ref="H2195:H2195">INDEX(Def_Instancias_Equipamentos!$E$2:$E$4986, MATCH(K2195, Def_Instancias_Equipamentos!$D$2:$D$4986, 0), 1)</f>
        <v>IA-13RaBPM</v>
      </c>
      <c r="I2195" s="8" t="str">
        <f aca="false" t="array" ref="I2195:I2195">INDEX(Def_Instancias_Equipamentos!$E$2:$E$4986, MATCH(L2195, Def_Instancias_Equipamentos!$D$2:$D$4986, 0), 1)</f>
        <v>IA-13RaBPM</v>
      </c>
      <c r="J2195" s="8" t="str">
        <f aca="false">IF(H2195=I2195, "INTERNO", "EXTERNO")</f>
        <v>INTERNO</v>
      </c>
      <c r="K2195" s="9" t="str">
        <f aca="false">Def_Instancias_Equipamentos!$D$816</f>
        <v>SI-13SA:DI-BPMRFFE-2</v>
      </c>
      <c r="L2195" s="4" t="str">
        <f aca="false">Def_Instancias_Equipamentos!$D$1418</f>
        <v>SI-13SA:DI-FMCFastADC-2</v>
      </c>
      <c r="M2195" s="10" t="s">
        <v>170</v>
      </c>
      <c r="N2195" s="11" t="s">
        <v>145</v>
      </c>
      <c r="O2195" s="9" t="str">
        <f aca="false">Def_Sistemas_Conectores_Cabos!$B$7</f>
        <v>SMA 50-ohm</v>
      </c>
      <c r="P2195" s="4" t="str">
        <f aca="false">Def_Sistemas_Conectores_Cabos!$B$7</f>
        <v>SMA 50-ohm</v>
      </c>
      <c r="Q2195" s="8" t="str">
        <f aca="false">K2195&amp;"/"&amp;M2195&amp;CHAR(10)&amp;L2195&amp;"/"&amp;N2195</f>
        <v>SI-13SA:DI-BPMRFFE-2/BI_OUT
SI-13SA:DI-FMCFastADC-2/IN2</v>
      </c>
      <c r="R2195" s="18" t="n">
        <v>2</v>
      </c>
      <c r="S2195" s="18" t="n">
        <v>2</v>
      </c>
      <c r="T2195" s="15" t="str">
        <f aca="false">Def_Sistemas_Conectores_Cabos!$C$9</f>
        <v>RG316</v>
      </c>
      <c r="U2195" s="11" t="s">
        <v>169</v>
      </c>
      <c r="V2195" s="13"/>
    </row>
    <row r="2196" customFormat="false" ht="15.75" hidden="true" customHeight="true" outlineLevel="0" collapsed="false">
      <c r="A2196" s="4" t="str">
        <f aca="false">Def_Sistemas_Conectores_Cabos!$A$22</f>
        <v>BPM de elétrons</v>
      </c>
      <c r="B2196" s="5" t="str">
        <f aca="false">Datas_Entregas!$A$3</f>
        <v>BTS/Anel</v>
      </c>
      <c r="C2196" s="6" t="n">
        <f aca="false" t="array" ref="C2196:C2196">INDEX(Datas_Entregas!$B$2:$B$100, MATCH(B2196, Datas_Entregas!$A$2:$A$100, 0), 1)</f>
        <v>43296</v>
      </c>
      <c r="D2196" s="5" t="str">
        <f aca="false">Def_Status_Montagem!$A$4</f>
        <v>Comprado / Esperando entrega</v>
      </c>
      <c r="E2196" s="4" t="str">
        <f aca="false">Def_Status_Montagem!$B$4</f>
        <v>Contratada (inclui etiqueta)</v>
      </c>
      <c r="F2196" s="25"/>
      <c r="G2196" s="26"/>
      <c r="H2196" s="7" t="str">
        <f aca="false" t="array" ref="H2196:H2196">INDEX(Def_Instancias_Equipamentos!$E$2:$E$4986, MATCH(K2196, Def_Instancias_Equipamentos!$D$2:$D$4986, 0), 1)</f>
        <v>IA-13RaBPM</v>
      </c>
      <c r="I2196" s="8" t="str">
        <f aca="false" t="array" ref="I2196:I2196">INDEX(Def_Instancias_Equipamentos!$E$2:$E$4986, MATCH(L2196, Def_Instancias_Equipamentos!$D$2:$D$4986, 0), 1)</f>
        <v>IA-13RaBPM</v>
      </c>
      <c r="J2196" s="8" t="str">
        <f aca="false">IF(H2196=I2196, "INTERNO", "EXTERNO")</f>
        <v>INTERNO</v>
      </c>
      <c r="K2196" s="9" t="str">
        <f aca="false">Def_Instancias_Equipamentos!$D$816</f>
        <v>SI-13SA:DI-BPMRFFE-2</v>
      </c>
      <c r="L2196" s="4" t="str">
        <f aca="false">Def_Instancias_Equipamentos!$D$1418</f>
        <v>SI-13SA:DI-FMCFastADC-2</v>
      </c>
      <c r="M2196" s="10" t="s">
        <v>171</v>
      </c>
      <c r="N2196" s="11" t="s">
        <v>172</v>
      </c>
      <c r="O2196" s="9" t="str">
        <f aca="false">Def_Sistemas_Conectores_Cabos!$B$7</f>
        <v>SMA 50-ohm</v>
      </c>
      <c r="P2196" s="4" t="str">
        <f aca="false">Def_Sistemas_Conectores_Cabos!$B$7</f>
        <v>SMA 50-ohm</v>
      </c>
      <c r="Q2196" s="8" t="str">
        <f aca="false">K2196&amp;"/"&amp;M2196&amp;CHAR(10)&amp;L2196&amp;"/"&amp;N2196</f>
        <v>SI-13SA:DI-BPMRFFE-2/TI_OUT
SI-13SA:DI-FMCFastADC-2/IN3</v>
      </c>
      <c r="R2196" s="18" t="n">
        <v>2</v>
      </c>
      <c r="S2196" s="18" t="n">
        <v>2</v>
      </c>
      <c r="T2196" s="15" t="str">
        <f aca="false">Def_Sistemas_Conectores_Cabos!$C$9</f>
        <v>RG316</v>
      </c>
      <c r="U2196" s="11" t="s">
        <v>169</v>
      </c>
      <c r="V2196" s="13"/>
    </row>
    <row r="2197" customFormat="false" ht="15.75" hidden="true" customHeight="true" outlineLevel="0" collapsed="false">
      <c r="A2197" s="4" t="str">
        <f aca="false">Def_Sistemas_Conectores_Cabos!$A$22</f>
        <v>BPM de elétrons</v>
      </c>
      <c r="B2197" s="5" t="str">
        <f aca="false">Datas_Entregas!$A$3</f>
        <v>BTS/Anel</v>
      </c>
      <c r="C2197" s="6" t="n">
        <f aca="false" t="array" ref="C2197:C2197">INDEX(Datas_Entregas!$B$2:$B$100, MATCH(B2197, Datas_Entregas!$A$2:$A$100, 0), 1)</f>
        <v>43296</v>
      </c>
      <c r="D2197" s="5" t="str">
        <f aca="false">Def_Status_Montagem!$A$4</f>
        <v>Comprado / Esperando entrega</v>
      </c>
      <c r="E2197" s="4" t="str">
        <f aca="false">Def_Status_Montagem!$B$4</f>
        <v>Contratada (inclui etiqueta)</v>
      </c>
      <c r="F2197" s="25"/>
      <c r="G2197" s="26"/>
      <c r="H2197" s="7" t="str">
        <f aca="false" t="array" ref="H2197:H2197">INDEX(Def_Instancias_Equipamentos!$E$2:$E$4986, MATCH(K2197, Def_Instancias_Equipamentos!$D$2:$D$4986, 0), 1)</f>
        <v>IA-13RaBPM</v>
      </c>
      <c r="I2197" s="8" t="str">
        <f aca="false" t="array" ref="I2197:I2197">INDEX(Def_Instancias_Equipamentos!$E$2:$E$4986, MATCH(L2197, Def_Instancias_Equipamentos!$D$2:$D$4986, 0), 1)</f>
        <v>IA-13RaBPM</v>
      </c>
      <c r="J2197" s="8" t="str">
        <f aca="false">IF(H2197=I2197, "INTERNO", "EXTERNO")</f>
        <v>INTERNO</v>
      </c>
      <c r="K2197" s="9" t="str">
        <f aca="false">Def_Instancias_Equipamentos!$D$816</f>
        <v>SI-13SA:DI-BPMRFFE-2</v>
      </c>
      <c r="L2197" s="4" t="str">
        <f aca="false">Def_Instancias_Equipamentos!$D$1418</f>
        <v>SI-13SA:DI-FMCFastADC-2</v>
      </c>
      <c r="M2197" s="10" t="s">
        <v>173</v>
      </c>
      <c r="N2197" s="11" t="s">
        <v>174</v>
      </c>
      <c r="O2197" s="9" t="str">
        <f aca="false">Def_Sistemas_Conectores_Cabos!$B$7</f>
        <v>SMA 50-ohm</v>
      </c>
      <c r="P2197" s="4" t="str">
        <f aca="false">Def_Sistemas_Conectores_Cabos!$B$7</f>
        <v>SMA 50-ohm</v>
      </c>
      <c r="Q2197" s="8" t="str">
        <f aca="false">K2197&amp;"/"&amp;M2197&amp;CHAR(10)&amp;L2197&amp;"/"&amp;N2197</f>
        <v>SI-13SA:DI-BPMRFFE-2/BO_OUT
SI-13SA:DI-FMCFastADC-2/IN4</v>
      </c>
      <c r="R2197" s="18" t="n">
        <v>2</v>
      </c>
      <c r="S2197" s="18" t="n">
        <v>2</v>
      </c>
      <c r="T2197" s="15" t="str">
        <f aca="false">Def_Sistemas_Conectores_Cabos!$C$9</f>
        <v>RG316</v>
      </c>
      <c r="U2197" s="11" t="s">
        <v>169</v>
      </c>
      <c r="V2197" s="13"/>
    </row>
    <row r="2198" customFormat="false" ht="15.75" hidden="true" customHeight="true" outlineLevel="0" collapsed="false">
      <c r="A2198" s="4" t="str">
        <f aca="false">Def_Sistemas_Conectores_Cabos!$A$22</f>
        <v>BPM de elétrons</v>
      </c>
      <c r="B2198" s="5" t="str">
        <f aca="false">Datas_Entregas!$A$3</f>
        <v>BTS/Anel</v>
      </c>
      <c r="C2198" s="6" t="n">
        <f aca="false" t="array" ref="C2198:C2198">INDEX(Datas_Entregas!$B$2:$B$100, MATCH(B2198, Datas_Entregas!$A$2:$A$100, 0), 1)</f>
        <v>43296</v>
      </c>
      <c r="D2198" s="5" t="str">
        <f aca="false">Def_Status_Montagem!$A$4</f>
        <v>Comprado / Esperando entrega</v>
      </c>
      <c r="E2198" s="4" t="str">
        <f aca="false">Def_Status_Montagem!$B$4</f>
        <v>Contratada (inclui etiqueta)</v>
      </c>
      <c r="F2198" s="25"/>
      <c r="G2198" s="26"/>
      <c r="H2198" s="7" t="str">
        <f aca="false" t="array" ref="H2198:H2198">INDEX(Def_Instancias_Equipamentos!$E$2:$E$4986, MATCH(K2198, Def_Instancias_Equipamentos!$D$2:$D$4986, 0), 1)</f>
        <v>IA-13RaBPM</v>
      </c>
      <c r="I2198" s="8" t="str">
        <f aca="false" t="array" ref="I2198:I2198">INDEX(Def_Instancias_Equipamentos!$E$2:$E$4986, MATCH(L2198, Def_Instancias_Equipamentos!$D$2:$D$4986, 0), 1)</f>
        <v>IA-13RaBPM</v>
      </c>
      <c r="J2198" s="8" t="str">
        <f aca="false">IF(H2198=I2198, "INTERNO", "EXTERNO")</f>
        <v>INTERNO</v>
      </c>
      <c r="K2198" s="9" t="str">
        <f aca="false">Def_Instancias_Equipamentos!$D$816</f>
        <v>SI-13SA:DI-BPMRFFE-2</v>
      </c>
      <c r="L2198" s="4" t="str">
        <f aca="false">Def_Instancias_Equipamentos!$D$1418</f>
        <v>SI-13SA:DI-FMCFastADC-2</v>
      </c>
      <c r="M2198" s="10" t="s">
        <v>175</v>
      </c>
      <c r="N2198" s="11" t="s">
        <v>176</v>
      </c>
      <c r="O2198" s="9" t="str">
        <f aca="false">Def_Sistemas_Conectores_Cabos!$B$7</f>
        <v>SMA 50-ohm</v>
      </c>
      <c r="P2198" s="4" t="str">
        <f aca="false">Def_Sistemas_Conectores_Cabos!$B$26</f>
        <v>MMCX 50-ohm</v>
      </c>
      <c r="Q2198" s="8" t="str">
        <f aca="false">K2198&amp;"/"&amp;M2198&amp;CHAR(10)&amp;L2198&amp;"/"&amp;N2198</f>
        <v>SI-13SA:DI-BPMRFFE-2/SW_IN
SI-13SA:DI-FMCFastADC-2/TRIG</v>
      </c>
      <c r="R2198" s="18" t="n">
        <v>2</v>
      </c>
      <c r="S2198" s="18" t="n">
        <v>2</v>
      </c>
      <c r="T2198" s="15" t="str">
        <f aca="false">Def_Sistemas_Conectores_Cabos!$C$9</f>
        <v>RG316</v>
      </c>
      <c r="U2198" s="11" t="s">
        <v>169</v>
      </c>
      <c r="V2198" s="13"/>
    </row>
    <row r="2199" customFormat="false" ht="15.75" hidden="true" customHeight="true" outlineLevel="0" collapsed="false">
      <c r="A2199" s="4" t="str">
        <f aca="false">Def_Sistemas_Conectores_Cabos!$A$22</f>
        <v>BPM de elétrons</v>
      </c>
      <c r="B2199" s="5" t="str">
        <f aca="false">Datas_Entregas!$A$3</f>
        <v>BTS/Anel</v>
      </c>
      <c r="C2199" s="6" t="n">
        <f aca="false" t="array" ref="C2199:C2199">INDEX(Datas_Entregas!$B$2:$B$100, MATCH(B2199, Datas_Entregas!$A$2:$A$100, 0), 1)</f>
        <v>43296</v>
      </c>
      <c r="D2199" s="5" t="str">
        <f aca="false">Def_Status_Montagem!$A$4</f>
        <v>Comprado / Esperando entrega</v>
      </c>
      <c r="E2199" s="4" t="str">
        <f aca="false">Def_Status_Montagem!$B$4</f>
        <v>Contratada (inclui etiqueta)</v>
      </c>
      <c r="F2199" s="25"/>
      <c r="G2199" s="26"/>
      <c r="H2199" s="7" t="str">
        <f aca="false" t="array" ref="H2199:H2199">INDEX(Def_Instancias_Equipamentos!$E$2:$E$4986, MATCH(K2199, Def_Instancias_Equipamentos!$D$2:$D$4986, 0), 1)</f>
        <v>IA-14RaBPM</v>
      </c>
      <c r="I2199" s="8" t="str">
        <f aca="false" t="array" ref="I2199:I2199">INDEX(Def_Instancias_Equipamentos!$E$2:$E$4986, MATCH(L2199, Def_Instancias_Equipamentos!$D$2:$D$4986, 0), 1)</f>
        <v>IA-14RaBPM</v>
      </c>
      <c r="J2199" s="8" t="str">
        <f aca="false">IF(H2199=I2199, "INTERNO", "EXTERNO")</f>
        <v>INTERNO</v>
      </c>
      <c r="K2199" s="9" t="str">
        <f aca="false">Def_Instancias_Equipamentos!$D$735</f>
        <v>SI-14C1:DI-BPMRFFE-1</v>
      </c>
      <c r="L2199" s="4" t="str">
        <f aca="false">Def_Instancias_Equipamentos!$D$1337</f>
        <v>SI-14C1:DI-FMCFastADC-1</v>
      </c>
      <c r="M2199" s="10" t="s">
        <v>168</v>
      </c>
      <c r="N2199" s="11" t="s">
        <v>143</v>
      </c>
      <c r="O2199" s="9" t="str">
        <f aca="false">Def_Sistemas_Conectores_Cabos!$B$7</f>
        <v>SMA 50-ohm</v>
      </c>
      <c r="P2199" s="4" t="str">
        <f aca="false">Def_Sistemas_Conectores_Cabos!$B$7</f>
        <v>SMA 50-ohm</v>
      </c>
      <c r="Q2199" s="8" t="str">
        <f aca="false">K2199&amp;"/"&amp;M2199&amp;CHAR(10)&amp;L2199&amp;"/"&amp;N2199</f>
        <v>SI-14C1:DI-BPMRFFE-1/TO_OUT
SI-14C1:DI-FMCFastADC-1/IN1</v>
      </c>
      <c r="R2199" s="18" t="n">
        <v>2</v>
      </c>
      <c r="S2199" s="18" t="n">
        <v>2</v>
      </c>
      <c r="T2199" s="15" t="str">
        <f aca="false">Def_Sistemas_Conectores_Cabos!$C$9</f>
        <v>RG316</v>
      </c>
      <c r="U2199" s="11" t="s">
        <v>169</v>
      </c>
      <c r="V2199" s="13"/>
    </row>
    <row r="2200" customFormat="false" ht="15.75" hidden="true" customHeight="true" outlineLevel="0" collapsed="false">
      <c r="A2200" s="4" t="str">
        <f aca="false">Def_Sistemas_Conectores_Cabos!$A$22</f>
        <v>BPM de elétrons</v>
      </c>
      <c r="B2200" s="5" t="str">
        <f aca="false">Datas_Entregas!$A$3</f>
        <v>BTS/Anel</v>
      </c>
      <c r="C2200" s="6" t="n">
        <f aca="false" t="array" ref="C2200:C2200">INDEX(Datas_Entregas!$B$2:$B$100, MATCH(B2200, Datas_Entregas!$A$2:$A$100, 0), 1)</f>
        <v>43296</v>
      </c>
      <c r="D2200" s="5" t="str">
        <f aca="false">Def_Status_Montagem!$A$4</f>
        <v>Comprado / Esperando entrega</v>
      </c>
      <c r="E2200" s="4" t="str">
        <f aca="false">Def_Status_Montagem!$B$4</f>
        <v>Contratada (inclui etiqueta)</v>
      </c>
      <c r="F2200" s="25"/>
      <c r="G2200" s="26"/>
      <c r="H2200" s="7" t="str">
        <f aca="false" t="array" ref="H2200:H2200">INDEX(Def_Instancias_Equipamentos!$E$2:$E$4986, MATCH(K2200, Def_Instancias_Equipamentos!$D$2:$D$4986, 0), 1)</f>
        <v>IA-14RaBPM</v>
      </c>
      <c r="I2200" s="8" t="str">
        <f aca="false" t="array" ref="I2200:I2200">INDEX(Def_Instancias_Equipamentos!$E$2:$E$4986, MATCH(L2200, Def_Instancias_Equipamentos!$D$2:$D$4986, 0), 1)</f>
        <v>IA-14RaBPM</v>
      </c>
      <c r="J2200" s="8" t="str">
        <f aca="false">IF(H2200=I2200, "INTERNO", "EXTERNO")</f>
        <v>INTERNO</v>
      </c>
      <c r="K2200" s="9" t="str">
        <f aca="false">Def_Instancias_Equipamentos!$D$735</f>
        <v>SI-14C1:DI-BPMRFFE-1</v>
      </c>
      <c r="L2200" s="4" t="str">
        <f aca="false">Def_Instancias_Equipamentos!$D$1337</f>
        <v>SI-14C1:DI-FMCFastADC-1</v>
      </c>
      <c r="M2200" s="10" t="s">
        <v>170</v>
      </c>
      <c r="N2200" s="11" t="s">
        <v>145</v>
      </c>
      <c r="O2200" s="9" t="str">
        <f aca="false">Def_Sistemas_Conectores_Cabos!$B$7</f>
        <v>SMA 50-ohm</v>
      </c>
      <c r="P2200" s="4" t="str">
        <f aca="false">Def_Sistemas_Conectores_Cabos!$B$7</f>
        <v>SMA 50-ohm</v>
      </c>
      <c r="Q2200" s="8" t="str">
        <f aca="false">K2200&amp;"/"&amp;M2200&amp;CHAR(10)&amp;L2200&amp;"/"&amp;N2200</f>
        <v>SI-14C1:DI-BPMRFFE-1/BI_OUT
SI-14C1:DI-FMCFastADC-1/IN2</v>
      </c>
      <c r="R2200" s="18" t="n">
        <v>2</v>
      </c>
      <c r="S2200" s="18" t="n">
        <v>2</v>
      </c>
      <c r="T2200" s="15" t="str">
        <f aca="false">Def_Sistemas_Conectores_Cabos!$C$9</f>
        <v>RG316</v>
      </c>
      <c r="U2200" s="11" t="s">
        <v>169</v>
      </c>
      <c r="V2200" s="13"/>
    </row>
    <row r="2201" customFormat="false" ht="15.75" hidden="true" customHeight="true" outlineLevel="0" collapsed="false">
      <c r="A2201" s="4" t="str">
        <f aca="false">Def_Sistemas_Conectores_Cabos!$A$22</f>
        <v>BPM de elétrons</v>
      </c>
      <c r="B2201" s="5" t="str">
        <f aca="false">Datas_Entregas!$A$3</f>
        <v>BTS/Anel</v>
      </c>
      <c r="C2201" s="6" t="n">
        <f aca="false" t="array" ref="C2201:C2201">INDEX(Datas_Entregas!$B$2:$B$100, MATCH(B2201, Datas_Entregas!$A$2:$A$100, 0), 1)</f>
        <v>43296</v>
      </c>
      <c r="D2201" s="5" t="str">
        <f aca="false">Def_Status_Montagem!$A$4</f>
        <v>Comprado / Esperando entrega</v>
      </c>
      <c r="E2201" s="4" t="str">
        <f aca="false">Def_Status_Montagem!$B$4</f>
        <v>Contratada (inclui etiqueta)</v>
      </c>
      <c r="F2201" s="25"/>
      <c r="G2201" s="26"/>
      <c r="H2201" s="7" t="str">
        <f aca="false" t="array" ref="H2201:H2201">INDEX(Def_Instancias_Equipamentos!$E$2:$E$4986, MATCH(K2201, Def_Instancias_Equipamentos!$D$2:$D$4986, 0), 1)</f>
        <v>IA-14RaBPM</v>
      </c>
      <c r="I2201" s="8" t="str">
        <f aca="false" t="array" ref="I2201:I2201">INDEX(Def_Instancias_Equipamentos!$E$2:$E$4986, MATCH(L2201, Def_Instancias_Equipamentos!$D$2:$D$4986, 0), 1)</f>
        <v>IA-14RaBPM</v>
      </c>
      <c r="J2201" s="8" t="str">
        <f aca="false">IF(H2201=I2201, "INTERNO", "EXTERNO")</f>
        <v>INTERNO</v>
      </c>
      <c r="K2201" s="9" t="str">
        <f aca="false">Def_Instancias_Equipamentos!$D$735</f>
        <v>SI-14C1:DI-BPMRFFE-1</v>
      </c>
      <c r="L2201" s="4" t="str">
        <f aca="false">Def_Instancias_Equipamentos!$D$1337</f>
        <v>SI-14C1:DI-FMCFastADC-1</v>
      </c>
      <c r="M2201" s="10" t="s">
        <v>171</v>
      </c>
      <c r="N2201" s="11" t="s">
        <v>172</v>
      </c>
      <c r="O2201" s="9" t="str">
        <f aca="false">Def_Sistemas_Conectores_Cabos!$B$7</f>
        <v>SMA 50-ohm</v>
      </c>
      <c r="P2201" s="4" t="str">
        <f aca="false">Def_Sistemas_Conectores_Cabos!$B$7</f>
        <v>SMA 50-ohm</v>
      </c>
      <c r="Q2201" s="8" t="str">
        <f aca="false">K2201&amp;"/"&amp;M2201&amp;CHAR(10)&amp;L2201&amp;"/"&amp;N2201</f>
        <v>SI-14C1:DI-BPMRFFE-1/TI_OUT
SI-14C1:DI-FMCFastADC-1/IN3</v>
      </c>
      <c r="R2201" s="18" t="n">
        <v>2</v>
      </c>
      <c r="S2201" s="18" t="n">
        <v>2</v>
      </c>
      <c r="T2201" s="15" t="str">
        <f aca="false">Def_Sistemas_Conectores_Cabos!$C$9</f>
        <v>RG316</v>
      </c>
      <c r="U2201" s="11" t="s">
        <v>169</v>
      </c>
      <c r="V2201" s="13"/>
    </row>
    <row r="2202" customFormat="false" ht="15.75" hidden="true" customHeight="true" outlineLevel="0" collapsed="false">
      <c r="A2202" s="4" t="str">
        <f aca="false">Def_Sistemas_Conectores_Cabos!$A$22</f>
        <v>BPM de elétrons</v>
      </c>
      <c r="B2202" s="5" t="str">
        <f aca="false">Datas_Entregas!$A$3</f>
        <v>BTS/Anel</v>
      </c>
      <c r="C2202" s="6" t="n">
        <f aca="false" t="array" ref="C2202:C2202">INDEX(Datas_Entregas!$B$2:$B$100, MATCH(B2202, Datas_Entregas!$A$2:$A$100, 0), 1)</f>
        <v>43296</v>
      </c>
      <c r="D2202" s="5" t="str">
        <f aca="false">Def_Status_Montagem!$A$4</f>
        <v>Comprado / Esperando entrega</v>
      </c>
      <c r="E2202" s="4" t="str">
        <f aca="false">Def_Status_Montagem!$B$4</f>
        <v>Contratada (inclui etiqueta)</v>
      </c>
      <c r="F2202" s="25"/>
      <c r="G2202" s="26"/>
      <c r="H2202" s="7" t="str">
        <f aca="false" t="array" ref="H2202:H2202">INDEX(Def_Instancias_Equipamentos!$E$2:$E$4986, MATCH(K2202, Def_Instancias_Equipamentos!$D$2:$D$4986, 0), 1)</f>
        <v>IA-14RaBPM</v>
      </c>
      <c r="I2202" s="8" t="str">
        <f aca="false" t="array" ref="I2202:I2202">INDEX(Def_Instancias_Equipamentos!$E$2:$E$4986, MATCH(L2202, Def_Instancias_Equipamentos!$D$2:$D$4986, 0), 1)</f>
        <v>IA-14RaBPM</v>
      </c>
      <c r="J2202" s="8" t="str">
        <f aca="false">IF(H2202=I2202, "INTERNO", "EXTERNO")</f>
        <v>INTERNO</v>
      </c>
      <c r="K2202" s="9" t="str">
        <f aca="false">Def_Instancias_Equipamentos!$D$735</f>
        <v>SI-14C1:DI-BPMRFFE-1</v>
      </c>
      <c r="L2202" s="4" t="str">
        <f aca="false">Def_Instancias_Equipamentos!$D$1337</f>
        <v>SI-14C1:DI-FMCFastADC-1</v>
      </c>
      <c r="M2202" s="10" t="s">
        <v>173</v>
      </c>
      <c r="N2202" s="11" t="s">
        <v>174</v>
      </c>
      <c r="O2202" s="9" t="str">
        <f aca="false">Def_Sistemas_Conectores_Cabos!$B$7</f>
        <v>SMA 50-ohm</v>
      </c>
      <c r="P2202" s="4" t="str">
        <f aca="false">Def_Sistemas_Conectores_Cabos!$B$7</f>
        <v>SMA 50-ohm</v>
      </c>
      <c r="Q2202" s="8" t="str">
        <f aca="false">K2202&amp;"/"&amp;M2202&amp;CHAR(10)&amp;L2202&amp;"/"&amp;N2202</f>
        <v>SI-14C1:DI-BPMRFFE-1/BO_OUT
SI-14C1:DI-FMCFastADC-1/IN4</v>
      </c>
      <c r="R2202" s="18" t="n">
        <v>2</v>
      </c>
      <c r="S2202" s="18" t="n">
        <v>2</v>
      </c>
      <c r="T2202" s="15" t="str">
        <f aca="false">Def_Sistemas_Conectores_Cabos!$C$9</f>
        <v>RG316</v>
      </c>
      <c r="U2202" s="11" t="s">
        <v>169</v>
      </c>
      <c r="V2202" s="13"/>
    </row>
    <row r="2203" customFormat="false" ht="15.75" hidden="true" customHeight="true" outlineLevel="0" collapsed="false">
      <c r="A2203" s="4" t="str">
        <f aca="false">Def_Sistemas_Conectores_Cabos!$A$22</f>
        <v>BPM de elétrons</v>
      </c>
      <c r="B2203" s="5" t="str">
        <f aca="false">Datas_Entregas!$A$3</f>
        <v>BTS/Anel</v>
      </c>
      <c r="C2203" s="6" t="n">
        <f aca="false" t="array" ref="C2203:C2203">INDEX(Datas_Entregas!$B$2:$B$100, MATCH(B2203, Datas_Entregas!$A$2:$A$100, 0), 1)</f>
        <v>43296</v>
      </c>
      <c r="D2203" s="5" t="str">
        <f aca="false">Def_Status_Montagem!$A$4</f>
        <v>Comprado / Esperando entrega</v>
      </c>
      <c r="E2203" s="4" t="str">
        <f aca="false">Def_Status_Montagem!$B$4</f>
        <v>Contratada (inclui etiqueta)</v>
      </c>
      <c r="F2203" s="25"/>
      <c r="G2203" s="26"/>
      <c r="H2203" s="7" t="str">
        <f aca="false" t="array" ref="H2203:H2203">INDEX(Def_Instancias_Equipamentos!$E$2:$E$4986, MATCH(K2203, Def_Instancias_Equipamentos!$D$2:$D$4986, 0), 1)</f>
        <v>IA-14RaBPM</v>
      </c>
      <c r="I2203" s="8" t="str">
        <f aca="false" t="array" ref="I2203:I2203">INDEX(Def_Instancias_Equipamentos!$E$2:$E$4986, MATCH(L2203, Def_Instancias_Equipamentos!$D$2:$D$4986, 0), 1)</f>
        <v>IA-14RaBPM</v>
      </c>
      <c r="J2203" s="8" t="str">
        <f aca="false">IF(H2203=I2203, "INTERNO", "EXTERNO")</f>
        <v>INTERNO</v>
      </c>
      <c r="K2203" s="9" t="str">
        <f aca="false">Def_Instancias_Equipamentos!$D$735</f>
        <v>SI-14C1:DI-BPMRFFE-1</v>
      </c>
      <c r="L2203" s="4" t="str">
        <f aca="false">Def_Instancias_Equipamentos!$D$1337</f>
        <v>SI-14C1:DI-FMCFastADC-1</v>
      </c>
      <c r="M2203" s="10" t="s">
        <v>175</v>
      </c>
      <c r="N2203" s="11" t="s">
        <v>176</v>
      </c>
      <c r="O2203" s="9" t="str">
        <f aca="false">Def_Sistemas_Conectores_Cabos!$B$7</f>
        <v>SMA 50-ohm</v>
      </c>
      <c r="P2203" s="4" t="str">
        <f aca="false">Def_Sistemas_Conectores_Cabos!$B$26</f>
        <v>MMCX 50-ohm</v>
      </c>
      <c r="Q2203" s="8" t="str">
        <f aca="false">K2203&amp;"/"&amp;M2203&amp;CHAR(10)&amp;L2203&amp;"/"&amp;N2203</f>
        <v>SI-14C1:DI-BPMRFFE-1/SW_IN
SI-14C1:DI-FMCFastADC-1/TRIG</v>
      </c>
      <c r="R2203" s="18" t="n">
        <v>2</v>
      </c>
      <c r="S2203" s="18" t="n">
        <v>2</v>
      </c>
      <c r="T2203" s="15" t="str">
        <f aca="false">Def_Sistemas_Conectores_Cabos!$C$9</f>
        <v>RG316</v>
      </c>
      <c r="U2203" s="11" t="s">
        <v>169</v>
      </c>
      <c r="V2203" s="13"/>
    </row>
    <row r="2204" customFormat="false" ht="15.75" hidden="true" customHeight="true" outlineLevel="0" collapsed="false">
      <c r="A2204" s="4" t="str">
        <f aca="false">Def_Sistemas_Conectores_Cabos!$A$22</f>
        <v>BPM de elétrons</v>
      </c>
      <c r="B2204" s="5" t="str">
        <f aca="false">Datas_Entregas!$A$3</f>
        <v>BTS/Anel</v>
      </c>
      <c r="C2204" s="6" t="n">
        <f aca="false" t="array" ref="C2204:C2204">INDEX(Datas_Entregas!$B$2:$B$100, MATCH(B2204, Datas_Entregas!$A$2:$A$100, 0), 1)</f>
        <v>43296</v>
      </c>
      <c r="D2204" s="5" t="str">
        <f aca="false">Def_Status_Montagem!$A$4</f>
        <v>Comprado / Esperando entrega</v>
      </c>
      <c r="E2204" s="4" t="str">
        <f aca="false">Def_Status_Montagem!$B$4</f>
        <v>Contratada (inclui etiqueta)</v>
      </c>
      <c r="F2204" s="25"/>
      <c r="G2204" s="26"/>
      <c r="H2204" s="7" t="str">
        <f aca="false" t="array" ref="H2204:H2204">INDEX(Def_Instancias_Equipamentos!$E$2:$E$4986, MATCH(K2204, Def_Instancias_Equipamentos!$D$2:$D$4986, 0), 1)</f>
        <v>IA-14RaBPM</v>
      </c>
      <c r="I2204" s="8" t="str">
        <f aca="false" t="array" ref="I2204:I2204">INDEX(Def_Instancias_Equipamentos!$E$2:$E$4986, MATCH(L2204, Def_Instancias_Equipamentos!$D$2:$D$4986, 0), 1)</f>
        <v>IA-14RaBPM</v>
      </c>
      <c r="J2204" s="8" t="str">
        <f aca="false">IF(H2204=I2204, "INTERNO", "EXTERNO")</f>
        <v>INTERNO</v>
      </c>
      <c r="K2204" s="9" t="str">
        <f aca="false">Def_Instancias_Equipamentos!$D$736</f>
        <v>SI-14C1:DI-BPMRFFE-2</v>
      </c>
      <c r="L2204" s="4" t="str">
        <f aca="false">Def_Instancias_Equipamentos!$D$1338</f>
        <v>SI-14C1:DI-FMCFastADC-2</v>
      </c>
      <c r="M2204" s="10" t="s">
        <v>168</v>
      </c>
      <c r="N2204" s="11" t="s">
        <v>143</v>
      </c>
      <c r="O2204" s="9" t="str">
        <f aca="false">Def_Sistemas_Conectores_Cabos!$B$7</f>
        <v>SMA 50-ohm</v>
      </c>
      <c r="P2204" s="4" t="str">
        <f aca="false">Def_Sistemas_Conectores_Cabos!$B$7</f>
        <v>SMA 50-ohm</v>
      </c>
      <c r="Q2204" s="8" t="str">
        <f aca="false">K2204&amp;"/"&amp;M2204&amp;CHAR(10)&amp;L2204&amp;"/"&amp;N2204</f>
        <v>SI-14C1:DI-BPMRFFE-2/TO_OUT
SI-14C1:DI-FMCFastADC-2/IN1</v>
      </c>
      <c r="R2204" s="18" t="n">
        <v>2</v>
      </c>
      <c r="S2204" s="18" t="n">
        <v>2</v>
      </c>
      <c r="T2204" s="15" t="str">
        <f aca="false">Def_Sistemas_Conectores_Cabos!$C$9</f>
        <v>RG316</v>
      </c>
      <c r="U2204" s="11" t="s">
        <v>169</v>
      </c>
      <c r="V2204" s="13"/>
    </row>
    <row r="2205" customFormat="false" ht="15.75" hidden="true" customHeight="true" outlineLevel="0" collapsed="false">
      <c r="A2205" s="4" t="str">
        <f aca="false">Def_Sistemas_Conectores_Cabos!$A$22</f>
        <v>BPM de elétrons</v>
      </c>
      <c r="B2205" s="5" t="str">
        <f aca="false">Datas_Entregas!$A$3</f>
        <v>BTS/Anel</v>
      </c>
      <c r="C2205" s="6" t="n">
        <f aca="false" t="array" ref="C2205:C2205">INDEX(Datas_Entregas!$B$2:$B$100, MATCH(B2205, Datas_Entregas!$A$2:$A$100, 0), 1)</f>
        <v>43296</v>
      </c>
      <c r="D2205" s="5" t="str">
        <f aca="false">Def_Status_Montagem!$A$4</f>
        <v>Comprado / Esperando entrega</v>
      </c>
      <c r="E2205" s="4" t="str">
        <f aca="false">Def_Status_Montagem!$B$4</f>
        <v>Contratada (inclui etiqueta)</v>
      </c>
      <c r="F2205" s="25"/>
      <c r="G2205" s="26"/>
      <c r="H2205" s="7" t="str">
        <f aca="false" t="array" ref="H2205:H2205">INDEX(Def_Instancias_Equipamentos!$E$2:$E$4986, MATCH(K2205, Def_Instancias_Equipamentos!$D$2:$D$4986, 0), 1)</f>
        <v>IA-14RaBPM</v>
      </c>
      <c r="I2205" s="8" t="str">
        <f aca="false" t="array" ref="I2205:I2205">INDEX(Def_Instancias_Equipamentos!$E$2:$E$4986, MATCH(L2205, Def_Instancias_Equipamentos!$D$2:$D$4986, 0), 1)</f>
        <v>IA-14RaBPM</v>
      </c>
      <c r="J2205" s="8" t="str">
        <f aca="false">IF(H2205=I2205, "INTERNO", "EXTERNO")</f>
        <v>INTERNO</v>
      </c>
      <c r="K2205" s="9" t="str">
        <f aca="false">Def_Instancias_Equipamentos!$D$736</f>
        <v>SI-14C1:DI-BPMRFFE-2</v>
      </c>
      <c r="L2205" s="4" t="str">
        <f aca="false">Def_Instancias_Equipamentos!$D$1338</f>
        <v>SI-14C1:DI-FMCFastADC-2</v>
      </c>
      <c r="M2205" s="10" t="s">
        <v>170</v>
      </c>
      <c r="N2205" s="11" t="s">
        <v>145</v>
      </c>
      <c r="O2205" s="9" t="str">
        <f aca="false">Def_Sistemas_Conectores_Cabos!$B$7</f>
        <v>SMA 50-ohm</v>
      </c>
      <c r="P2205" s="4" t="str">
        <f aca="false">Def_Sistemas_Conectores_Cabos!$B$7</f>
        <v>SMA 50-ohm</v>
      </c>
      <c r="Q2205" s="8" t="str">
        <f aca="false">K2205&amp;"/"&amp;M2205&amp;CHAR(10)&amp;L2205&amp;"/"&amp;N2205</f>
        <v>SI-14C1:DI-BPMRFFE-2/BI_OUT
SI-14C1:DI-FMCFastADC-2/IN2</v>
      </c>
      <c r="R2205" s="18" t="n">
        <v>2</v>
      </c>
      <c r="S2205" s="18" t="n">
        <v>2</v>
      </c>
      <c r="T2205" s="15" t="str">
        <f aca="false">Def_Sistemas_Conectores_Cabos!$C$9</f>
        <v>RG316</v>
      </c>
      <c r="U2205" s="11" t="s">
        <v>169</v>
      </c>
      <c r="V2205" s="13"/>
    </row>
    <row r="2206" customFormat="false" ht="15.75" hidden="true" customHeight="true" outlineLevel="0" collapsed="false">
      <c r="A2206" s="4" t="str">
        <f aca="false">Def_Sistemas_Conectores_Cabos!$A$22</f>
        <v>BPM de elétrons</v>
      </c>
      <c r="B2206" s="5" t="str">
        <f aca="false">Datas_Entregas!$A$3</f>
        <v>BTS/Anel</v>
      </c>
      <c r="C2206" s="6" t="n">
        <f aca="false" t="array" ref="C2206:C2206">INDEX(Datas_Entregas!$B$2:$B$100, MATCH(B2206, Datas_Entregas!$A$2:$A$100, 0), 1)</f>
        <v>43296</v>
      </c>
      <c r="D2206" s="5" t="str">
        <f aca="false">Def_Status_Montagem!$A$4</f>
        <v>Comprado / Esperando entrega</v>
      </c>
      <c r="E2206" s="4" t="str">
        <f aca="false">Def_Status_Montagem!$B$4</f>
        <v>Contratada (inclui etiqueta)</v>
      </c>
      <c r="F2206" s="25"/>
      <c r="G2206" s="26"/>
      <c r="H2206" s="7" t="str">
        <f aca="false" t="array" ref="H2206:H2206">INDEX(Def_Instancias_Equipamentos!$E$2:$E$4986, MATCH(K2206, Def_Instancias_Equipamentos!$D$2:$D$4986, 0), 1)</f>
        <v>IA-14RaBPM</v>
      </c>
      <c r="I2206" s="8" t="str">
        <f aca="false" t="array" ref="I2206:I2206">INDEX(Def_Instancias_Equipamentos!$E$2:$E$4986, MATCH(L2206, Def_Instancias_Equipamentos!$D$2:$D$4986, 0), 1)</f>
        <v>IA-14RaBPM</v>
      </c>
      <c r="J2206" s="8" t="str">
        <f aca="false">IF(H2206=I2206, "INTERNO", "EXTERNO")</f>
        <v>INTERNO</v>
      </c>
      <c r="K2206" s="9" t="str">
        <f aca="false">Def_Instancias_Equipamentos!$D$736</f>
        <v>SI-14C1:DI-BPMRFFE-2</v>
      </c>
      <c r="L2206" s="4" t="str">
        <f aca="false">Def_Instancias_Equipamentos!$D$1338</f>
        <v>SI-14C1:DI-FMCFastADC-2</v>
      </c>
      <c r="M2206" s="10" t="s">
        <v>171</v>
      </c>
      <c r="N2206" s="11" t="s">
        <v>172</v>
      </c>
      <c r="O2206" s="9" t="str">
        <f aca="false">Def_Sistemas_Conectores_Cabos!$B$7</f>
        <v>SMA 50-ohm</v>
      </c>
      <c r="P2206" s="4" t="str">
        <f aca="false">Def_Sistemas_Conectores_Cabos!$B$7</f>
        <v>SMA 50-ohm</v>
      </c>
      <c r="Q2206" s="8" t="str">
        <f aca="false">K2206&amp;"/"&amp;M2206&amp;CHAR(10)&amp;L2206&amp;"/"&amp;N2206</f>
        <v>SI-14C1:DI-BPMRFFE-2/TI_OUT
SI-14C1:DI-FMCFastADC-2/IN3</v>
      </c>
      <c r="R2206" s="18" t="n">
        <v>2</v>
      </c>
      <c r="S2206" s="18" t="n">
        <v>2</v>
      </c>
      <c r="T2206" s="15" t="str">
        <f aca="false">Def_Sistemas_Conectores_Cabos!$C$9</f>
        <v>RG316</v>
      </c>
      <c r="U2206" s="11" t="s">
        <v>169</v>
      </c>
      <c r="V2206" s="13"/>
    </row>
    <row r="2207" customFormat="false" ht="15.75" hidden="true" customHeight="true" outlineLevel="0" collapsed="false">
      <c r="A2207" s="4" t="str">
        <f aca="false">Def_Sistemas_Conectores_Cabos!$A$22</f>
        <v>BPM de elétrons</v>
      </c>
      <c r="B2207" s="5" t="str">
        <f aca="false">Datas_Entregas!$A$3</f>
        <v>BTS/Anel</v>
      </c>
      <c r="C2207" s="6" t="n">
        <f aca="false" t="array" ref="C2207:C2207">INDEX(Datas_Entregas!$B$2:$B$100, MATCH(B2207, Datas_Entregas!$A$2:$A$100, 0), 1)</f>
        <v>43296</v>
      </c>
      <c r="D2207" s="5" t="str">
        <f aca="false">Def_Status_Montagem!$A$4</f>
        <v>Comprado / Esperando entrega</v>
      </c>
      <c r="E2207" s="4" t="str">
        <f aca="false">Def_Status_Montagem!$B$4</f>
        <v>Contratada (inclui etiqueta)</v>
      </c>
      <c r="F2207" s="25"/>
      <c r="G2207" s="26"/>
      <c r="H2207" s="7" t="str">
        <f aca="false" t="array" ref="H2207:H2207">INDEX(Def_Instancias_Equipamentos!$E$2:$E$4986, MATCH(K2207, Def_Instancias_Equipamentos!$D$2:$D$4986, 0), 1)</f>
        <v>IA-14RaBPM</v>
      </c>
      <c r="I2207" s="8" t="str">
        <f aca="false" t="array" ref="I2207:I2207">INDEX(Def_Instancias_Equipamentos!$E$2:$E$4986, MATCH(L2207, Def_Instancias_Equipamentos!$D$2:$D$4986, 0), 1)</f>
        <v>IA-14RaBPM</v>
      </c>
      <c r="J2207" s="8" t="str">
        <f aca="false">IF(H2207=I2207, "INTERNO", "EXTERNO")</f>
        <v>INTERNO</v>
      </c>
      <c r="K2207" s="9" t="str">
        <f aca="false">Def_Instancias_Equipamentos!$D$736</f>
        <v>SI-14C1:DI-BPMRFFE-2</v>
      </c>
      <c r="L2207" s="4" t="str">
        <f aca="false">Def_Instancias_Equipamentos!$D$1338</f>
        <v>SI-14C1:DI-FMCFastADC-2</v>
      </c>
      <c r="M2207" s="10" t="s">
        <v>173</v>
      </c>
      <c r="N2207" s="11" t="s">
        <v>174</v>
      </c>
      <c r="O2207" s="9" t="str">
        <f aca="false">Def_Sistemas_Conectores_Cabos!$B$7</f>
        <v>SMA 50-ohm</v>
      </c>
      <c r="P2207" s="4" t="str">
        <f aca="false">Def_Sistemas_Conectores_Cabos!$B$7</f>
        <v>SMA 50-ohm</v>
      </c>
      <c r="Q2207" s="8" t="str">
        <f aca="false">K2207&amp;"/"&amp;M2207&amp;CHAR(10)&amp;L2207&amp;"/"&amp;N2207</f>
        <v>SI-14C1:DI-BPMRFFE-2/BO_OUT
SI-14C1:DI-FMCFastADC-2/IN4</v>
      </c>
      <c r="R2207" s="18" t="n">
        <v>2</v>
      </c>
      <c r="S2207" s="18" t="n">
        <v>2</v>
      </c>
      <c r="T2207" s="15" t="str">
        <f aca="false">Def_Sistemas_Conectores_Cabos!$C$9</f>
        <v>RG316</v>
      </c>
      <c r="U2207" s="11" t="s">
        <v>169</v>
      </c>
      <c r="V2207" s="13"/>
    </row>
    <row r="2208" customFormat="false" ht="15.75" hidden="true" customHeight="true" outlineLevel="0" collapsed="false">
      <c r="A2208" s="4" t="str">
        <f aca="false">Def_Sistemas_Conectores_Cabos!$A$22</f>
        <v>BPM de elétrons</v>
      </c>
      <c r="B2208" s="5" t="str">
        <f aca="false">Datas_Entregas!$A$3</f>
        <v>BTS/Anel</v>
      </c>
      <c r="C2208" s="6" t="n">
        <f aca="false" t="array" ref="C2208:C2208">INDEX(Datas_Entregas!$B$2:$B$100, MATCH(B2208, Datas_Entregas!$A$2:$A$100, 0), 1)</f>
        <v>43296</v>
      </c>
      <c r="D2208" s="5" t="str">
        <f aca="false">Def_Status_Montagem!$A$4</f>
        <v>Comprado / Esperando entrega</v>
      </c>
      <c r="E2208" s="4" t="str">
        <f aca="false">Def_Status_Montagem!$B$4</f>
        <v>Contratada (inclui etiqueta)</v>
      </c>
      <c r="F2208" s="25"/>
      <c r="G2208" s="26"/>
      <c r="H2208" s="7" t="str">
        <f aca="false" t="array" ref="H2208:H2208">INDEX(Def_Instancias_Equipamentos!$E$2:$E$4986, MATCH(K2208, Def_Instancias_Equipamentos!$D$2:$D$4986, 0), 1)</f>
        <v>IA-14RaBPM</v>
      </c>
      <c r="I2208" s="8" t="str">
        <f aca="false" t="array" ref="I2208:I2208">INDEX(Def_Instancias_Equipamentos!$E$2:$E$4986, MATCH(L2208, Def_Instancias_Equipamentos!$D$2:$D$4986, 0), 1)</f>
        <v>IA-14RaBPM</v>
      </c>
      <c r="J2208" s="8" t="str">
        <f aca="false">IF(H2208=I2208, "INTERNO", "EXTERNO")</f>
        <v>INTERNO</v>
      </c>
      <c r="K2208" s="9" t="str">
        <f aca="false">Def_Instancias_Equipamentos!$D$736</f>
        <v>SI-14C1:DI-BPMRFFE-2</v>
      </c>
      <c r="L2208" s="4" t="str">
        <f aca="false">Def_Instancias_Equipamentos!$D$1338</f>
        <v>SI-14C1:DI-FMCFastADC-2</v>
      </c>
      <c r="M2208" s="10" t="s">
        <v>175</v>
      </c>
      <c r="N2208" s="11" t="s">
        <v>176</v>
      </c>
      <c r="O2208" s="9" t="str">
        <f aca="false">Def_Sistemas_Conectores_Cabos!$B$7</f>
        <v>SMA 50-ohm</v>
      </c>
      <c r="P2208" s="4" t="str">
        <f aca="false">Def_Sistemas_Conectores_Cabos!$B$26</f>
        <v>MMCX 50-ohm</v>
      </c>
      <c r="Q2208" s="8" t="str">
        <f aca="false">K2208&amp;"/"&amp;M2208&amp;CHAR(10)&amp;L2208&amp;"/"&amp;N2208</f>
        <v>SI-14C1:DI-BPMRFFE-2/SW_IN
SI-14C1:DI-FMCFastADC-2/TRIG</v>
      </c>
      <c r="R2208" s="18" t="n">
        <v>2</v>
      </c>
      <c r="S2208" s="18" t="n">
        <v>2</v>
      </c>
      <c r="T2208" s="15" t="str">
        <f aca="false">Def_Sistemas_Conectores_Cabos!$C$9</f>
        <v>RG316</v>
      </c>
      <c r="U2208" s="11" t="s">
        <v>169</v>
      </c>
      <c r="V2208" s="13"/>
    </row>
    <row r="2209" customFormat="false" ht="15.75" hidden="true" customHeight="true" outlineLevel="0" collapsed="false">
      <c r="A2209" s="4" t="str">
        <f aca="false">Def_Sistemas_Conectores_Cabos!$A$22</f>
        <v>BPM de elétrons</v>
      </c>
      <c r="B2209" s="5" t="str">
        <f aca="false">Datas_Entregas!$A$3</f>
        <v>BTS/Anel</v>
      </c>
      <c r="C2209" s="6" t="n">
        <f aca="false" t="array" ref="C2209:C2209">INDEX(Datas_Entregas!$B$2:$B$100, MATCH(B2209, Datas_Entregas!$A$2:$A$100, 0), 1)</f>
        <v>43296</v>
      </c>
      <c r="D2209" s="5" t="str">
        <f aca="false">Def_Status_Montagem!$A$4</f>
        <v>Comprado / Esperando entrega</v>
      </c>
      <c r="E2209" s="4" t="str">
        <f aca="false">Def_Status_Montagem!$B$4</f>
        <v>Contratada (inclui etiqueta)</v>
      </c>
      <c r="F2209" s="25"/>
      <c r="G2209" s="26"/>
      <c r="H2209" s="7" t="str">
        <f aca="false" t="array" ref="H2209:H2209">INDEX(Def_Instancias_Equipamentos!$E$2:$E$4986, MATCH(K2209, Def_Instancias_Equipamentos!$D$2:$D$4986, 0), 1)</f>
        <v>IA-14RaBPM</v>
      </c>
      <c r="I2209" s="8" t="str">
        <f aca="false" t="array" ref="I2209:I2209">INDEX(Def_Instancias_Equipamentos!$E$2:$E$4986, MATCH(L2209, Def_Instancias_Equipamentos!$D$2:$D$4986, 0), 1)</f>
        <v>IA-14RaBPM</v>
      </c>
      <c r="J2209" s="8" t="str">
        <f aca="false">IF(H2209=I2209, "INTERNO", "EXTERNO")</f>
        <v>INTERNO</v>
      </c>
      <c r="K2209" s="9" t="str">
        <f aca="false">Def_Instancias_Equipamentos!$D$737</f>
        <v>SI-14C2:DI-BPMRFFE</v>
      </c>
      <c r="L2209" s="4" t="str">
        <f aca="false">Def_Instancias_Equipamentos!$D$1339</f>
        <v>SI-14C2:DI-FMCFastADC</v>
      </c>
      <c r="M2209" s="10" t="s">
        <v>168</v>
      </c>
      <c r="N2209" s="11" t="s">
        <v>143</v>
      </c>
      <c r="O2209" s="9" t="str">
        <f aca="false">Def_Sistemas_Conectores_Cabos!$B$7</f>
        <v>SMA 50-ohm</v>
      </c>
      <c r="P2209" s="4" t="str">
        <f aca="false">Def_Sistemas_Conectores_Cabos!$B$7</f>
        <v>SMA 50-ohm</v>
      </c>
      <c r="Q2209" s="8" t="str">
        <f aca="false">K2209&amp;"/"&amp;M2209&amp;CHAR(10)&amp;L2209&amp;"/"&amp;N2209</f>
        <v>SI-14C2:DI-BPMRFFE/TO_OUT
SI-14C2:DI-FMCFastADC/IN1</v>
      </c>
      <c r="R2209" s="18" t="n">
        <v>2</v>
      </c>
      <c r="S2209" s="18" t="n">
        <v>2</v>
      </c>
      <c r="T2209" s="15" t="str">
        <f aca="false">Def_Sistemas_Conectores_Cabos!$C$9</f>
        <v>RG316</v>
      </c>
      <c r="U2209" s="11" t="s">
        <v>169</v>
      </c>
      <c r="V2209" s="13"/>
    </row>
    <row r="2210" customFormat="false" ht="15.75" hidden="true" customHeight="true" outlineLevel="0" collapsed="false">
      <c r="A2210" s="4" t="str">
        <f aca="false">Def_Sistemas_Conectores_Cabos!$A$22</f>
        <v>BPM de elétrons</v>
      </c>
      <c r="B2210" s="5" t="str">
        <f aca="false">Datas_Entregas!$A$3</f>
        <v>BTS/Anel</v>
      </c>
      <c r="C2210" s="6" t="n">
        <f aca="false" t="array" ref="C2210:C2210">INDEX(Datas_Entregas!$B$2:$B$100, MATCH(B2210, Datas_Entregas!$A$2:$A$100, 0), 1)</f>
        <v>43296</v>
      </c>
      <c r="D2210" s="5" t="str">
        <f aca="false">Def_Status_Montagem!$A$4</f>
        <v>Comprado / Esperando entrega</v>
      </c>
      <c r="E2210" s="4" t="str">
        <f aca="false">Def_Status_Montagem!$B$4</f>
        <v>Contratada (inclui etiqueta)</v>
      </c>
      <c r="F2210" s="25"/>
      <c r="G2210" s="26"/>
      <c r="H2210" s="7" t="str">
        <f aca="false" t="array" ref="H2210:H2210">INDEX(Def_Instancias_Equipamentos!$E$2:$E$4986, MATCH(K2210, Def_Instancias_Equipamentos!$D$2:$D$4986, 0), 1)</f>
        <v>IA-14RaBPM</v>
      </c>
      <c r="I2210" s="8" t="str">
        <f aca="false" t="array" ref="I2210:I2210">INDEX(Def_Instancias_Equipamentos!$E$2:$E$4986, MATCH(L2210, Def_Instancias_Equipamentos!$D$2:$D$4986, 0), 1)</f>
        <v>IA-14RaBPM</v>
      </c>
      <c r="J2210" s="8" t="str">
        <f aca="false">IF(H2210=I2210, "INTERNO", "EXTERNO")</f>
        <v>INTERNO</v>
      </c>
      <c r="K2210" s="9" t="str">
        <f aca="false">Def_Instancias_Equipamentos!$D$737</f>
        <v>SI-14C2:DI-BPMRFFE</v>
      </c>
      <c r="L2210" s="4" t="str">
        <f aca="false">Def_Instancias_Equipamentos!$D$1339</f>
        <v>SI-14C2:DI-FMCFastADC</v>
      </c>
      <c r="M2210" s="10" t="s">
        <v>170</v>
      </c>
      <c r="N2210" s="11" t="s">
        <v>145</v>
      </c>
      <c r="O2210" s="9" t="str">
        <f aca="false">Def_Sistemas_Conectores_Cabos!$B$7</f>
        <v>SMA 50-ohm</v>
      </c>
      <c r="P2210" s="4" t="str">
        <f aca="false">Def_Sistemas_Conectores_Cabos!$B$7</f>
        <v>SMA 50-ohm</v>
      </c>
      <c r="Q2210" s="8" t="str">
        <f aca="false">K2210&amp;"/"&amp;M2210&amp;CHAR(10)&amp;L2210&amp;"/"&amp;N2210</f>
        <v>SI-14C2:DI-BPMRFFE/BI_OUT
SI-14C2:DI-FMCFastADC/IN2</v>
      </c>
      <c r="R2210" s="18" t="n">
        <v>2</v>
      </c>
      <c r="S2210" s="18" t="n">
        <v>2</v>
      </c>
      <c r="T2210" s="15" t="str">
        <f aca="false">Def_Sistemas_Conectores_Cabos!$C$9</f>
        <v>RG316</v>
      </c>
      <c r="U2210" s="11" t="s">
        <v>169</v>
      </c>
      <c r="V2210" s="13"/>
    </row>
    <row r="2211" customFormat="false" ht="15.75" hidden="true" customHeight="true" outlineLevel="0" collapsed="false">
      <c r="A2211" s="4" t="str">
        <f aca="false">Def_Sistemas_Conectores_Cabos!$A$22</f>
        <v>BPM de elétrons</v>
      </c>
      <c r="B2211" s="5" t="str">
        <f aca="false">Datas_Entregas!$A$3</f>
        <v>BTS/Anel</v>
      </c>
      <c r="C2211" s="6" t="n">
        <f aca="false" t="array" ref="C2211:C2211">INDEX(Datas_Entregas!$B$2:$B$100, MATCH(B2211, Datas_Entregas!$A$2:$A$100, 0), 1)</f>
        <v>43296</v>
      </c>
      <c r="D2211" s="5" t="str">
        <f aca="false">Def_Status_Montagem!$A$4</f>
        <v>Comprado / Esperando entrega</v>
      </c>
      <c r="E2211" s="4" t="str">
        <f aca="false">Def_Status_Montagem!$B$4</f>
        <v>Contratada (inclui etiqueta)</v>
      </c>
      <c r="F2211" s="25"/>
      <c r="G2211" s="26"/>
      <c r="H2211" s="7" t="str">
        <f aca="false" t="array" ref="H2211:H2211">INDEX(Def_Instancias_Equipamentos!$E$2:$E$4986, MATCH(K2211, Def_Instancias_Equipamentos!$D$2:$D$4986, 0), 1)</f>
        <v>IA-14RaBPM</v>
      </c>
      <c r="I2211" s="8" t="str">
        <f aca="false" t="array" ref="I2211:I2211">INDEX(Def_Instancias_Equipamentos!$E$2:$E$4986, MATCH(L2211, Def_Instancias_Equipamentos!$D$2:$D$4986, 0), 1)</f>
        <v>IA-14RaBPM</v>
      </c>
      <c r="J2211" s="8" t="str">
        <f aca="false">IF(H2211=I2211, "INTERNO", "EXTERNO")</f>
        <v>INTERNO</v>
      </c>
      <c r="K2211" s="9" t="str">
        <f aca="false">Def_Instancias_Equipamentos!$D$737</f>
        <v>SI-14C2:DI-BPMRFFE</v>
      </c>
      <c r="L2211" s="4" t="str">
        <f aca="false">Def_Instancias_Equipamentos!$D$1339</f>
        <v>SI-14C2:DI-FMCFastADC</v>
      </c>
      <c r="M2211" s="10" t="s">
        <v>171</v>
      </c>
      <c r="N2211" s="11" t="s">
        <v>172</v>
      </c>
      <c r="O2211" s="9" t="str">
        <f aca="false">Def_Sistemas_Conectores_Cabos!$B$7</f>
        <v>SMA 50-ohm</v>
      </c>
      <c r="P2211" s="4" t="str">
        <f aca="false">Def_Sistemas_Conectores_Cabos!$B$7</f>
        <v>SMA 50-ohm</v>
      </c>
      <c r="Q2211" s="8" t="str">
        <f aca="false">K2211&amp;"/"&amp;M2211&amp;CHAR(10)&amp;L2211&amp;"/"&amp;N2211</f>
        <v>SI-14C2:DI-BPMRFFE/TI_OUT
SI-14C2:DI-FMCFastADC/IN3</v>
      </c>
      <c r="R2211" s="18" t="n">
        <v>2</v>
      </c>
      <c r="S2211" s="18" t="n">
        <v>2</v>
      </c>
      <c r="T2211" s="15" t="str">
        <f aca="false">Def_Sistemas_Conectores_Cabos!$C$9</f>
        <v>RG316</v>
      </c>
      <c r="U2211" s="11" t="s">
        <v>169</v>
      </c>
      <c r="V2211" s="13"/>
    </row>
    <row r="2212" customFormat="false" ht="15.75" hidden="true" customHeight="true" outlineLevel="0" collapsed="false">
      <c r="A2212" s="4" t="str">
        <f aca="false">Def_Sistemas_Conectores_Cabos!$A$22</f>
        <v>BPM de elétrons</v>
      </c>
      <c r="B2212" s="5" t="str">
        <f aca="false">Datas_Entregas!$A$3</f>
        <v>BTS/Anel</v>
      </c>
      <c r="C2212" s="6" t="n">
        <f aca="false" t="array" ref="C2212:C2212">INDEX(Datas_Entregas!$B$2:$B$100, MATCH(B2212, Datas_Entregas!$A$2:$A$100, 0), 1)</f>
        <v>43296</v>
      </c>
      <c r="D2212" s="5" t="str">
        <f aca="false">Def_Status_Montagem!$A$4</f>
        <v>Comprado / Esperando entrega</v>
      </c>
      <c r="E2212" s="4" t="str">
        <f aca="false">Def_Status_Montagem!$B$4</f>
        <v>Contratada (inclui etiqueta)</v>
      </c>
      <c r="F2212" s="25"/>
      <c r="G2212" s="26"/>
      <c r="H2212" s="7" t="str">
        <f aca="false" t="array" ref="H2212:H2212">INDEX(Def_Instancias_Equipamentos!$E$2:$E$4986, MATCH(K2212, Def_Instancias_Equipamentos!$D$2:$D$4986, 0), 1)</f>
        <v>IA-14RaBPM</v>
      </c>
      <c r="I2212" s="8" t="str">
        <f aca="false" t="array" ref="I2212:I2212">INDEX(Def_Instancias_Equipamentos!$E$2:$E$4986, MATCH(L2212, Def_Instancias_Equipamentos!$D$2:$D$4986, 0), 1)</f>
        <v>IA-14RaBPM</v>
      </c>
      <c r="J2212" s="8" t="str">
        <f aca="false">IF(H2212=I2212, "INTERNO", "EXTERNO")</f>
        <v>INTERNO</v>
      </c>
      <c r="K2212" s="9" t="str">
        <f aca="false">Def_Instancias_Equipamentos!$D$737</f>
        <v>SI-14C2:DI-BPMRFFE</v>
      </c>
      <c r="L2212" s="4" t="str">
        <f aca="false">Def_Instancias_Equipamentos!$D$1339</f>
        <v>SI-14C2:DI-FMCFastADC</v>
      </c>
      <c r="M2212" s="10" t="s">
        <v>173</v>
      </c>
      <c r="N2212" s="11" t="s">
        <v>174</v>
      </c>
      <c r="O2212" s="9" t="str">
        <f aca="false">Def_Sistemas_Conectores_Cabos!$B$7</f>
        <v>SMA 50-ohm</v>
      </c>
      <c r="P2212" s="4" t="str">
        <f aca="false">Def_Sistemas_Conectores_Cabos!$B$7</f>
        <v>SMA 50-ohm</v>
      </c>
      <c r="Q2212" s="8" t="str">
        <f aca="false">K2212&amp;"/"&amp;M2212&amp;CHAR(10)&amp;L2212&amp;"/"&amp;N2212</f>
        <v>SI-14C2:DI-BPMRFFE/BO_OUT
SI-14C2:DI-FMCFastADC/IN4</v>
      </c>
      <c r="R2212" s="18" t="n">
        <v>2</v>
      </c>
      <c r="S2212" s="18" t="n">
        <v>2</v>
      </c>
      <c r="T2212" s="15" t="str">
        <f aca="false">Def_Sistemas_Conectores_Cabos!$C$9</f>
        <v>RG316</v>
      </c>
      <c r="U2212" s="11" t="s">
        <v>169</v>
      </c>
      <c r="V2212" s="13"/>
    </row>
    <row r="2213" customFormat="false" ht="15.75" hidden="true" customHeight="true" outlineLevel="0" collapsed="false">
      <c r="A2213" s="4" t="str">
        <f aca="false">Def_Sistemas_Conectores_Cabos!$A$22</f>
        <v>BPM de elétrons</v>
      </c>
      <c r="B2213" s="5" t="str">
        <f aca="false">Datas_Entregas!$A$3</f>
        <v>BTS/Anel</v>
      </c>
      <c r="C2213" s="6" t="n">
        <f aca="false" t="array" ref="C2213:C2213">INDEX(Datas_Entregas!$B$2:$B$100, MATCH(B2213, Datas_Entregas!$A$2:$A$100, 0), 1)</f>
        <v>43296</v>
      </c>
      <c r="D2213" s="5" t="str">
        <f aca="false">Def_Status_Montagem!$A$4</f>
        <v>Comprado / Esperando entrega</v>
      </c>
      <c r="E2213" s="4" t="str">
        <f aca="false">Def_Status_Montagem!$B$4</f>
        <v>Contratada (inclui etiqueta)</v>
      </c>
      <c r="F2213" s="25"/>
      <c r="G2213" s="26"/>
      <c r="H2213" s="7" t="str">
        <f aca="false" t="array" ref="H2213:H2213">INDEX(Def_Instancias_Equipamentos!$E$2:$E$4986, MATCH(K2213, Def_Instancias_Equipamentos!$D$2:$D$4986, 0), 1)</f>
        <v>IA-14RaBPM</v>
      </c>
      <c r="I2213" s="8" t="str">
        <f aca="false" t="array" ref="I2213:I2213">INDEX(Def_Instancias_Equipamentos!$E$2:$E$4986, MATCH(L2213, Def_Instancias_Equipamentos!$D$2:$D$4986, 0), 1)</f>
        <v>IA-14RaBPM</v>
      </c>
      <c r="J2213" s="8" t="str">
        <f aca="false">IF(H2213=I2213, "INTERNO", "EXTERNO")</f>
        <v>INTERNO</v>
      </c>
      <c r="K2213" s="9" t="str">
        <f aca="false">Def_Instancias_Equipamentos!$D$737</f>
        <v>SI-14C2:DI-BPMRFFE</v>
      </c>
      <c r="L2213" s="4" t="str">
        <f aca="false">Def_Instancias_Equipamentos!$D$1339</f>
        <v>SI-14C2:DI-FMCFastADC</v>
      </c>
      <c r="M2213" s="10" t="s">
        <v>175</v>
      </c>
      <c r="N2213" s="11" t="s">
        <v>176</v>
      </c>
      <c r="O2213" s="9" t="str">
        <f aca="false">Def_Sistemas_Conectores_Cabos!$B$7</f>
        <v>SMA 50-ohm</v>
      </c>
      <c r="P2213" s="4" t="str">
        <f aca="false">Def_Sistemas_Conectores_Cabos!$B$26</f>
        <v>MMCX 50-ohm</v>
      </c>
      <c r="Q2213" s="8" t="str">
        <f aca="false">K2213&amp;"/"&amp;M2213&amp;CHAR(10)&amp;L2213&amp;"/"&amp;N2213</f>
        <v>SI-14C2:DI-BPMRFFE/SW_IN
SI-14C2:DI-FMCFastADC/TRIG</v>
      </c>
      <c r="R2213" s="18" t="n">
        <v>2</v>
      </c>
      <c r="S2213" s="18" t="n">
        <v>2</v>
      </c>
      <c r="T2213" s="15" t="str">
        <f aca="false">Def_Sistemas_Conectores_Cabos!$C$9</f>
        <v>RG316</v>
      </c>
      <c r="U2213" s="11" t="s">
        <v>169</v>
      </c>
      <c r="V2213" s="13"/>
    </row>
    <row r="2214" customFormat="false" ht="15.75" hidden="true" customHeight="true" outlineLevel="0" collapsed="false">
      <c r="A2214" s="4" t="str">
        <f aca="false">Def_Sistemas_Conectores_Cabos!$A$22</f>
        <v>BPM de elétrons</v>
      </c>
      <c r="B2214" s="5" t="str">
        <f aca="false">Datas_Entregas!$A$3</f>
        <v>BTS/Anel</v>
      </c>
      <c r="C2214" s="6" t="n">
        <f aca="false" t="array" ref="C2214:C2214">INDEX(Datas_Entregas!$B$2:$B$100, MATCH(B2214, Datas_Entregas!$A$2:$A$100, 0), 1)</f>
        <v>43296</v>
      </c>
      <c r="D2214" s="5" t="str">
        <f aca="false">Def_Status_Montagem!$A$4</f>
        <v>Comprado / Esperando entrega</v>
      </c>
      <c r="E2214" s="4" t="str">
        <f aca="false">Def_Status_Montagem!$B$4</f>
        <v>Contratada (inclui etiqueta)</v>
      </c>
      <c r="F2214" s="25"/>
      <c r="G2214" s="26"/>
      <c r="H2214" s="7" t="str">
        <f aca="false" t="array" ref="H2214:H2214">INDEX(Def_Instancias_Equipamentos!$E$2:$E$4986, MATCH(K2214, Def_Instancias_Equipamentos!$D$2:$D$4986, 0), 1)</f>
        <v>IA-14RaBPM</v>
      </c>
      <c r="I2214" s="8" t="str">
        <f aca="false" t="array" ref="I2214:I2214">INDEX(Def_Instancias_Equipamentos!$E$2:$E$4986, MATCH(L2214, Def_Instancias_Equipamentos!$D$2:$D$4986, 0), 1)</f>
        <v>IA-14RaBPM</v>
      </c>
      <c r="J2214" s="8" t="str">
        <f aca="false">IF(H2214=I2214, "INTERNO", "EXTERNO")</f>
        <v>INTERNO</v>
      </c>
      <c r="K2214" s="9" t="str">
        <f aca="false">Def_Instancias_Equipamentos!$D$738</f>
        <v>SI-14C3:DI-BPMRFFE-1</v>
      </c>
      <c r="L2214" s="4" t="str">
        <f aca="false">Def_Instancias_Equipamentos!$D$1340</f>
        <v>SI-14C3:DI-FMCFastADC-1</v>
      </c>
      <c r="M2214" s="10" t="s">
        <v>168</v>
      </c>
      <c r="N2214" s="11" t="s">
        <v>143</v>
      </c>
      <c r="O2214" s="9" t="str">
        <f aca="false">Def_Sistemas_Conectores_Cabos!$B$7</f>
        <v>SMA 50-ohm</v>
      </c>
      <c r="P2214" s="4" t="str">
        <f aca="false">Def_Sistemas_Conectores_Cabos!$B$7</f>
        <v>SMA 50-ohm</v>
      </c>
      <c r="Q2214" s="8" t="str">
        <f aca="false">K2214&amp;"/"&amp;M2214&amp;CHAR(10)&amp;L2214&amp;"/"&amp;N2214</f>
        <v>SI-14C3:DI-BPMRFFE-1/TO_OUT
SI-14C3:DI-FMCFastADC-1/IN1</v>
      </c>
      <c r="R2214" s="18" t="n">
        <v>2</v>
      </c>
      <c r="S2214" s="18" t="n">
        <v>2</v>
      </c>
      <c r="T2214" s="15" t="str">
        <f aca="false">Def_Sistemas_Conectores_Cabos!$C$9</f>
        <v>RG316</v>
      </c>
      <c r="U2214" s="11" t="s">
        <v>169</v>
      </c>
      <c r="V2214" s="13"/>
    </row>
    <row r="2215" customFormat="false" ht="15.75" hidden="true" customHeight="true" outlineLevel="0" collapsed="false">
      <c r="A2215" s="4" t="str">
        <f aca="false">Def_Sistemas_Conectores_Cabos!$A$22</f>
        <v>BPM de elétrons</v>
      </c>
      <c r="B2215" s="5" t="str">
        <f aca="false">Datas_Entregas!$A$3</f>
        <v>BTS/Anel</v>
      </c>
      <c r="C2215" s="6" t="n">
        <f aca="false" t="array" ref="C2215:C2215">INDEX(Datas_Entregas!$B$2:$B$100, MATCH(B2215, Datas_Entregas!$A$2:$A$100, 0), 1)</f>
        <v>43296</v>
      </c>
      <c r="D2215" s="5" t="str">
        <f aca="false">Def_Status_Montagem!$A$4</f>
        <v>Comprado / Esperando entrega</v>
      </c>
      <c r="E2215" s="4" t="str">
        <f aca="false">Def_Status_Montagem!$B$4</f>
        <v>Contratada (inclui etiqueta)</v>
      </c>
      <c r="F2215" s="25"/>
      <c r="G2215" s="26"/>
      <c r="H2215" s="7" t="str">
        <f aca="false" t="array" ref="H2215:H2215">INDEX(Def_Instancias_Equipamentos!$E$2:$E$4986, MATCH(K2215, Def_Instancias_Equipamentos!$D$2:$D$4986, 0), 1)</f>
        <v>IA-14RaBPM</v>
      </c>
      <c r="I2215" s="8" t="str">
        <f aca="false" t="array" ref="I2215:I2215">INDEX(Def_Instancias_Equipamentos!$E$2:$E$4986, MATCH(L2215, Def_Instancias_Equipamentos!$D$2:$D$4986, 0), 1)</f>
        <v>IA-14RaBPM</v>
      </c>
      <c r="J2215" s="8" t="str">
        <f aca="false">IF(H2215=I2215, "INTERNO", "EXTERNO")</f>
        <v>INTERNO</v>
      </c>
      <c r="K2215" s="9" t="str">
        <f aca="false">Def_Instancias_Equipamentos!$D$738</f>
        <v>SI-14C3:DI-BPMRFFE-1</v>
      </c>
      <c r="L2215" s="4" t="str">
        <f aca="false">Def_Instancias_Equipamentos!$D$1340</f>
        <v>SI-14C3:DI-FMCFastADC-1</v>
      </c>
      <c r="M2215" s="10" t="s">
        <v>170</v>
      </c>
      <c r="N2215" s="11" t="s">
        <v>145</v>
      </c>
      <c r="O2215" s="9" t="str">
        <f aca="false">Def_Sistemas_Conectores_Cabos!$B$7</f>
        <v>SMA 50-ohm</v>
      </c>
      <c r="P2215" s="4" t="str">
        <f aca="false">Def_Sistemas_Conectores_Cabos!$B$7</f>
        <v>SMA 50-ohm</v>
      </c>
      <c r="Q2215" s="8" t="str">
        <f aca="false">K2215&amp;"/"&amp;M2215&amp;CHAR(10)&amp;L2215&amp;"/"&amp;N2215</f>
        <v>SI-14C3:DI-BPMRFFE-1/BI_OUT
SI-14C3:DI-FMCFastADC-1/IN2</v>
      </c>
      <c r="R2215" s="18" t="n">
        <v>2</v>
      </c>
      <c r="S2215" s="18" t="n">
        <v>2</v>
      </c>
      <c r="T2215" s="15" t="str">
        <f aca="false">Def_Sistemas_Conectores_Cabos!$C$9</f>
        <v>RG316</v>
      </c>
      <c r="U2215" s="11" t="s">
        <v>169</v>
      </c>
      <c r="V2215" s="13"/>
    </row>
    <row r="2216" customFormat="false" ht="15.75" hidden="true" customHeight="true" outlineLevel="0" collapsed="false">
      <c r="A2216" s="4" t="str">
        <f aca="false">Def_Sistemas_Conectores_Cabos!$A$22</f>
        <v>BPM de elétrons</v>
      </c>
      <c r="B2216" s="5" t="str">
        <f aca="false">Datas_Entregas!$A$3</f>
        <v>BTS/Anel</v>
      </c>
      <c r="C2216" s="6" t="n">
        <f aca="false" t="array" ref="C2216:C2216">INDEX(Datas_Entregas!$B$2:$B$100, MATCH(B2216, Datas_Entregas!$A$2:$A$100, 0), 1)</f>
        <v>43296</v>
      </c>
      <c r="D2216" s="5" t="str">
        <f aca="false">Def_Status_Montagem!$A$4</f>
        <v>Comprado / Esperando entrega</v>
      </c>
      <c r="E2216" s="4" t="str">
        <f aca="false">Def_Status_Montagem!$B$4</f>
        <v>Contratada (inclui etiqueta)</v>
      </c>
      <c r="F2216" s="25"/>
      <c r="G2216" s="26"/>
      <c r="H2216" s="7" t="str">
        <f aca="false" t="array" ref="H2216:H2216">INDEX(Def_Instancias_Equipamentos!$E$2:$E$4986, MATCH(K2216, Def_Instancias_Equipamentos!$D$2:$D$4986, 0), 1)</f>
        <v>IA-14RaBPM</v>
      </c>
      <c r="I2216" s="8" t="str">
        <f aca="false" t="array" ref="I2216:I2216">INDEX(Def_Instancias_Equipamentos!$E$2:$E$4986, MATCH(L2216, Def_Instancias_Equipamentos!$D$2:$D$4986, 0), 1)</f>
        <v>IA-14RaBPM</v>
      </c>
      <c r="J2216" s="8" t="str">
        <f aca="false">IF(H2216=I2216, "INTERNO", "EXTERNO")</f>
        <v>INTERNO</v>
      </c>
      <c r="K2216" s="9" t="str">
        <f aca="false">Def_Instancias_Equipamentos!$D$738</f>
        <v>SI-14C3:DI-BPMRFFE-1</v>
      </c>
      <c r="L2216" s="4" t="str">
        <f aca="false">Def_Instancias_Equipamentos!$D$1340</f>
        <v>SI-14C3:DI-FMCFastADC-1</v>
      </c>
      <c r="M2216" s="10" t="s">
        <v>171</v>
      </c>
      <c r="N2216" s="11" t="s">
        <v>172</v>
      </c>
      <c r="O2216" s="9" t="str">
        <f aca="false">Def_Sistemas_Conectores_Cabos!$B$7</f>
        <v>SMA 50-ohm</v>
      </c>
      <c r="P2216" s="4" t="str">
        <f aca="false">Def_Sistemas_Conectores_Cabos!$B$7</f>
        <v>SMA 50-ohm</v>
      </c>
      <c r="Q2216" s="8" t="str">
        <f aca="false">K2216&amp;"/"&amp;M2216&amp;CHAR(10)&amp;L2216&amp;"/"&amp;N2216</f>
        <v>SI-14C3:DI-BPMRFFE-1/TI_OUT
SI-14C3:DI-FMCFastADC-1/IN3</v>
      </c>
      <c r="R2216" s="18" t="n">
        <v>2</v>
      </c>
      <c r="S2216" s="18" t="n">
        <v>2</v>
      </c>
      <c r="T2216" s="15" t="str">
        <f aca="false">Def_Sistemas_Conectores_Cabos!$C$9</f>
        <v>RG316</v>
      </c>
      <c r="U2216" s="11" t="s">
        <v>169</v>
      </c>
      <c r="V2216" s="13"/>
    </row>
    <row r="2217" customFormat="false" ht="15.75" hidden="true" customHeight="true" outlineLevel="0" collapsed="false">
      <c r="A2217" s="4" t="str">
        <f aca="false">Def_Sistemas_Conectores_Cabos!$A$22</f>
        <v>BPM de elétrons</v>
      </c>
      <c r="B2217" s="5" t="str">
        <f aca="false">Datas_Entregas!$A$3</f>
        <v>BTS/Anel</v>
      </c>
      <c r="C2217" s="6" t="n">
        <f aca="false" t="array" ref="C2217:C2217">INDEX(Datas_Entregas!$B$2:$B$100, MATCH(B2217, Datas_Entregas!$A$2:$A$100, 0), 1)</f>
        <v>43296</v>
      </c>
      <c r="D2217" s="5" t="str">
        <f aca="false">Def_Status_Montagem!$A$4</f>
        <v>Comprado / Esperando entrega</v>
      </c>
      <c r="E2217" s="4" t="str">
        <f aca="false">Def_Status_Montagem!$B$4</f>
        <v>Contratada (inclui etiqueta)</v>
      </c>
      <c r="F2217" s="25"/>
      <c r="G2217" s="26"/>
      <c r="H2217" s="7" t="str">
        <f aca="false" t="array" ref="H2217:H2217">INDEX(Def_Instancias_Equipamentos!$E$2:$E$4986, MATCH(K2217, Def_Instancias_Equipamentos!$D$2:$D$4986, 0), 1)</f>
        <v>IA-14RaBPM</v>
      </c>
      <c r="I2217" s="8" t="str">
        <f aca="false" t="array" ref="I2217:I2217">INDEX(Def_Instancias_Equipamentos!$E$2:$E$4986, MATCH(L2217, Def_Instancias_Equipamentos!$D$2:$D$4986, 0), 1)</f>
        <v>IA-14RaBPM</v>
      </c>
      <c r="J2217" s="8" t="str">
        <f aca="false">IF(H2217=I2217, "INTERNO", "EXTERNO")</f>
        <v>INTERNO</v>
      </c>
      <c r="K2217" s="9" t="str">
        <f aca="false">Def_Instancias_Equipamentos!$D$738</f>
        <v>SI-14C3:DI-BPMRFFE-1</v>
      </c>
      <c r="L2217" s="4" t="str">
        <f aca="false">Def_Instancias_Equipamentos!$D$1340</f>
        <v>SI-14C3:DI-FMCFastADC-1</v>
      </c>
      <c r="M2217" s="10" t="s">
        <v>173</v>
      </c>
      <c r="N2217" s="11" t="s">
        <v>174</v>
      </c>
      <c r="O2217" s="9" t="str">
        <f aca="false">Def_Sistemas_Conectores_Cabos!$B$7</f>
        <v>SMA 50-ohm</v>
      </c>
      <c r="P2217" s="4" t="str">
        <f aca="false">Def_Sistemas_Conectores_Cabos!$B$7</f>
        <v>SMA 50-ohm</v>
      </c>
      <c r="Q2217" s="8" t="str">
        <f aca="false">K2217&amp;"/"&amp;M2217&amp;CHAR(10)&amp;L2217&amp;"/"&amp;N2217</f>
        <v>SI-14C3:DI-BPMRFFE-1/BO_OUT
SI-14C3:DI-FMCFastADC-1/IN4</v>
      </c>
      <c r="R2217" s="18" t="n">
        <v>2</v>
      </c>
      <c r="S2217" s="18" t="n">
        <v>2</v>
      </c>
      <c r="T2217" s="15" t="str">
        <f aca="false">Def_Sistemas_Conectores_Cabos!$C$9</f>
        <v>RG316</v>
      </c>
      <c r="U2217" s="11" t="s">
        <v>169</v>
      </c>
      <c r="V2217" s="13"/>
    </row>
    <row r="2218" customFormat="false" ht="15.75" hidden="true" customHeight="true" outlineLevel="0" collapsed="false">
      <c r="A2218" s="4" t="str">
        <f aca="false">Def_Sistemas_Conectores_Cabos!$A$22</f>
        <v>BPM de elétrons</v>
      </c>
      <c r="B2218" s="5" t="str">
        <f aca="false">Datas_Entregas!$A$3</f>
        <v>BTS/Anel</v>
      </c>
      <c r="C2218" s="6" t="n">
        <f aca="false" t="array" ref="C2218:C2218">INDEX(Datas_Entregas!$B$2:$B$100, MATCH(B2218, Datas_Entregas!$A$2:$A$100, 0), 1)</f>
        <v>43296</v>
      </c>
      <c r="D2218" s="5" t="str">
        <f aca="false">Def_Status_Montagem!$A$4</f>
        <v>Comprado / Esperando entrega</v>
      </c>
      <c r="E2218" s="4" t="str">
        <f aca="false">Def_Status_Montagem!$B$4</f>
        <v>Contratada (inclui etiqueta)</v>
      </c>
      <c r="F2218" s="25"/>
      <c r="G2218" s="26"/>
      <c r="H2218" s="7" t="str">
        <f aca="false" t="array" ref="H2218:H2218">INDEX(Def_Instancias_Equipamentos!$E$2:$E$4986, MATCH(K2218, Def_Instancias_Equipamentos!$D$2:$D$4986, 0), 1)</f>
        <v>IA-14RaBPM</v>
      </c>
      <c r="I2218" s="8" t="str">
        <f aca="false" t="array" ref="I2218:I2218">INDEX(Def_Instancias_Equipamentos!$E$2:$E$4986, MATCH(L2218, Def_Instancias_Equipamentos!$D$2:$D$4986, 0), 1)</f>
        <v>IA-14RaBPM</v>
      </c>
      <c r="J2218" s="8" t="str">
        <f aca="false">IF(H2218=I2218, "INTERNO", "EXTERNO")</f>
        <v>INTERNO</v>
      </c>
      <c r="K2218" s="9" t="str">
        <f aca="false">Def_Instancias_Equipamentos!$D$738</f>
        <v>SI-14C3:DI-BPMRFFE-1</v>
      </c>
      <c r="L2218" s="4" t="str">
        <f aca="false">Def_Instancias_Equipamentos!$D$1340</f>
        <v>SI-14C3:DI-FMCFastADC-1</v>
      </c>
      <c r="M2218" s="10" t="s">
        <v>175</v>
      </c>
      <c r="N2218" s="11" t="s">
        <v>176</v>
      </c>
      <c r="O2218" s="9" t="str">
        <f aca="false">Def_Sistemas_Conectores_Cabos!$B$7</f>
        <v>SMA 50-ohm</v>
      </c>
      <c r="P2218" s="4" t="str">
        <f aca="false">Def_Sistemas_Conectores_Cabos!$B$26</f>
        <v>MMCX 50-ohm</v>
      </c>
      <c r="Q2218" s="8" t="str">
        <f aca="false">K2218&amp;"/"&amp;M2218&amp;CHAR(10)&amp;L2218&amp;"/"&amp;N2218</f>
        <v>SI-14C3:DI-BPMRFFE-1/SW_IN
SI-14C3:DI-FMCFastADC-1/TRIG</v>
      </c>
      <c r="R2218" s="18" t="n">
        <v>2</v>
      </c>
      <c r="S2218" s="18" t="n">
        <v>2</v>
      </c>
      <c r="T2218" s="15" t="str">
        <f aca="false">Def_Sistemas_Conectores_Cabos!$C$9</f>
        <v>RG316</v>
      </c>
      <c r="U2218" s="11" t="s">
        <v>169</v>
      </c>
      <c r="V2218" s="13"/>
    </row>
    <row r="2219" customFormat="false" ht="15.75" hidden="true" customHeight="true" outlineLevel="0" collapsed="false">
      <c r="A2219" s="4" t="str">
        <f aca="false">Def_Sistemas_Conectores_Cabos!$A$22</f>
        <v>BPM de elétrons</v>
      </c>
      <c r="B2219" s="5" t="str">
        <f aca="false">Datas_Entregas!$A$3</f>
        <v>BTS/Anel</v>
      </c>
      <c r="C2219" s="6" t="n">
        <f aca="false" t="array" ref="C2219:C2219">INDEX(Datas_Entregas!$B$2:$B$100, MATCH(B2219, Datas_Entregas!$A$2:$A$100, 0), 1)</f>
        <v>43296</v>
      </c>
      <c r="D2219" s="5" t="str">
        <f aca="false">Def_Status_Montagem!$A$4</f>
        <v>Comprado / Esperando entrega</v>
      </c>
      <c r="E2219" s="4" t="str">
        <f aca="false">Def_Status_Montagem!$B$4</f>
        <v>Contratada (inclui etiqueta)</v>
      </c>
      <c r="F2219" s="25"/>
      <c r="G2219" s="26"/>
      <c r="H2219" s="7" t="str">
        <f aca="false" t="array" ref="H2219:H2219">INDEX(Def_Instancias_Equipamentos!$E$2:$E$4986, MATCH(K2219, Def_Instancias_Equipamentos!$D$2:$D$4986, 0), 1)</f>
        <v>IA-14RaBPM</v>
      </c>
      <c r="I2219" s="8" t="str">
        <f aca="false" t="array" ref="I2219:I2219">INDEX(Def_Instancias_Equipamentos!$E$2:$E$4986, MATCH(L2219, Def_Instancias_Equipamentos!$D$2:$D$4986, 0), 1)</f>
        <v>IA-14RaBPM</v>
      </c>
      <c r="J2219" s="8" t="str">
        <f aca="false">IF(H2219=I2219, "INTERNO", "EXTERNO")</f>
        <v>INTERNO</v>
      </c>
      <c r="K2219" s="9" t="str">
        <f aca="false">Def_Instancias_Equipamentos!$D$739</f>
        <v>SI-14C3:DI-BPMRFFE-2</v>
      </c>
      <c r="L2219" s="4" t="str">
        <f aca="false">Def_Instancias_Equipamentos!$D$1341</f>
        <v>SI-14C3:DI-FMCFastADC-2</v>
      </c>
      <c r="M2219" s="10" t="s">
        <v>168</v>
      </c>
      <c r="N2219" s="11" t="s">
        <v>143</v>
      </c>
      <c r="O2219" s="9" t="str">
        <f aca="false">Def_Sistemas_Conectores_Cabos!$B$7</f>
        <v>SMA 50-ohm</v>
      </c>
      <c r="P2219" s="4" t="str">
        <f aca="false">Def_Sistemas_Conectores_Cabos!$B$7</f>
        <v>SMA 50-ohm</v>
      </c>
      <c r="Q2219" s="8" t="str">
        <f aca="false">K2219&amp;"/"&amp;M2219&amp;CHAR(10)&amp;L2219&amp;"/"&amp;N2219</f>
        <v>SI-14C3:DI-BPMRFFE-2/TO_OUT
SI-14C3:DI-FMCFastADC-2/IN1</v>
      </c>
      <c r="R2219" s="18" t="n">
        <v>2</v>
      </c>
      <c r="S2219" s="18" t="n">
        <v>2</v>
      </c>
      <c r="T2219" s="15" t="str">
        <f aca="false">Def_Sistemas_Conectores_Cabos!$C$9</f>
        <v>RG316</v>
      </c>
      <c r="U2219" s="11" t="s">
        <v>169</v>
      </c>
      <c r="V2219" s="13"/>
    </row>
    <row r="2220" customFormat="false" ht="15.75" hidden="true" customHeight="true" outlineLevel="0" collapsed="false">
      <c r="A2220" s="4" t="str">
        <f aca="false">Def_Sistemas_Conectores_Cabos!$A$22</f>
        <v>BPM de elétrons</v>
      </c>
      <c r="B2220" s="5" t="str">
        <f aca="false">Datas_Entregas!$A$3</f>
        <v>BTS/Anel</v>
      </c>
      <c r="C2220" s="6" t="n">
        <f aca="false" t="array" ref="C2220:C2220">INDEX(Datas_Entregas!$B$2:$B$100, MATCH(B2220, Datas_Entregas!$A$2:$A$100, 0), 1)</f>
        <v>43296</v>
      </c>
      <c r="D2220" s="5" t="str">
        <f aca="false">Def_Status_Montagem!$A$4</f>
        <v>Comprado / Esperando entrega</v>
      </c>
      <c r="E2220" s="4" t="str">
        <f aca="false">Def_Status_Montagem!$B$4</f>
        <v>Contratada (inclui etiqueta)</v>
      </c>
      <c r="F2220" s="25"/>
      <c r="G2220" s="26"/>
      <c r="H2220" s="7" t="str">
        <f aca="false" t="array" ref="H2220:H2220">INDEX(Def_Instancias_Equipamentos!$E$2:$E$4986, MATCH(K2220, Def_Instancias_Equipamentos!$D$2:$D$4986, 0), 1)</f>
        <v>IA-14RaBPM</v>
      </c>
      <c r="I2220" s="8" t="str">
        <f aca="false" t="array" ref="I2220:I2220">INDEX(Def_Instancias_Equipamentos!$E$2:$E$4986, MATCH(L2220, Def_Instancias_Equipamentos!$D$2:$D$4986, 0), 1)</f>
        <v>IA-14RaBPM</v>
      </c>
      <c r="J2220" s="8" t="str">
        <f aca="false">IF(H2220=I2220, "INTERNO", "EXTERNO")</f>
        <v>INTERNO</v>
      </c>
      <c r="K2220" s="9" t="str">
        <f aca="false">Def_Instancias_Equipamentos!$D$739</f>
        <v>SI-14C3:DI-BPMRFFE-2</v>
      </c>
      <c r="L2220" s="4" t="str">
        <f aca="false">Def_Instancias_Equipamentos!$D$1341</f>
        <v>SI-14C3:DI-FMCFastADC-2</v>
      </c>
      <c r="M2220" s="10" t="s">
        <v>170</v>
      </c>
      <c r="N2220" s="11" t="s">
        <v>145</v>
      </c>
      <c r="O2220" s="9" t="str">
        <f aca="false">Def_Sistemas_Conectores_Cabos!$B$7</f>
        <v>SMA 50-ohm</v>
      </c>
      <c r="P2220" s="4" t="str">
        <f aca="false">Def_Sistemas_Conectores_Cabos!$B$7</f>
        <v>SMA 50-ohm</v>
      </c>
      <c r="Q2220" s="8" t="str">
        <f aca="false">K2220&amp;"/"&amp;M2220&amp;CHAR(10)&amp;L2220&amp;"/"&amp;N2220</f>
        <v>SI-14C3:DI-BPMRFFE-2/BI_OUT
SI-14C3:DI-FMCFastADC-2/IN2</v>
      </c>
      <c r="R2220" s="18" t="n">
        <v>2</v>
      </c>
      <c r="S2220" s="18" t="n">
        <v>2</v>
      </c>
      <c r="T2220" s="15" t="str">
        <f aca="false">Def_Sistemas_Conectores_Cabos!$C$9</f>
        <v>RG316</v>
      </c>
      <c r="U2220" s="11" t="s">
        <v>169</v>
      </c>
      <c r="V2220" s="13"/>
    </row>
    <row r="2221" customFormat="false" ht="15.75" hidden="true" customHeight="true" outlineLevel="0" collapsed="false">
      <c r="A2221" s="4" t="str">
        <f aca="false">Def_Sistemas_Conectores_Cabos!$A$22</f>
        <v>BPM de elétrons</v>
      </c>
      <c r="B2221" s="5" t="str">
        <f aca="false">Datas_Entregas!$A$3</f>
        <v>BTS/Anel</v>
      </c>
      <c r="C2221" s="6" t="n">
        <f aca="false" t="array" ref="C2221:C2221">INDEX(Datas_Entregas!$B$2:$B$100, MATCH(B2221, Datas_Entregas!$A$2:$A$100, 0), 1)</f>
        <v>43296</v>
      </c>
      <c r="D2221" s="5" t="str">
        <f aca="false">Def_Status_Montagem!$A$4</f>
        <v>Comprado / Esperando entrega</v>
      </c>
      <c r="E2221" s="4" t="str">
        <f aca="false">Def_Status_Montagem!$B$4</f>
        <v>Contratada (inclui etiqueta)</v>
      </c>
      <c r="F2221" s="25"/>
      <c r="G2221" s="26"/>
      <c r="H2221" s="7" t="str">
        <f aca="false" t="array" ref="H2221:H2221">INDEX(Def_Instancias_Equipamentos!$E$2:$E$4986, MATCH(K2221, Def_Instancias_Equipamentos!$D$2:$D$4986, 0), 1)</f>
        <v>IA-14RaBPM</v>
      </c>
      <c r="I2221" s="8" t="str">
        <f aca="false" t="array" ref="I2221:I2221">INDEX(Def_Instancias_Equipamentos!$E$2:$E$4986, MATCH(L2221, Def_Instancias_Equipamentos!$D$2:$D$4986, 0), 1)</f>
        <v>IA-14RaBPM</v>
      </c>
      <c r="J2221" s="8" t="str">
        <f aca="false">IF(H2221=I2221, "INTERNO", "EXTERNO")</f>
        <v>INTERNO</v>
      </c>
      <c r="K2221" s="9" t="str">
        <f aca="false">Def_Instancias_Equipamentos!$D$739</f>
        <v>SI-14C3:DI-BPMRFFE-2</v>
      </c>
      <c r="L2221" s="4" t="str">
        <f aca="false">Def_Instancias_Equipamentos!$D$1341</f>
        <v>SI-14C3:DI-FMCFastADC-2</v>
      </c>
      <c r="M2221" s="10" t="s">
        <v>171</v>
      </c>
      <c r="N2221" s="11" t="s">
        <v>172</v>
      </c>
      <c r="O2221" s="9" t="str">
        <f aca="false">Def_Sistemas_Conectores_Cabos!$B$7</f>
        <v>SMA 50-ohm</v>
      </c>
      <c r="P2221" s="4" t="str">
        <f aca="false">Def_Sistemas_Conectores_Cabos!$B$7</f>
        <v>SMA 50-ohm</v>
      </c>
      <c r="Q2221" s="8" t="str">
        <f aca="false">K2221&amp;"/"&amp;M2221&amp;CHAR(10)&amp;L2221&amp;"/"&amp;N2221</f>
        <v>SI-14C3:DI-BPMRFFE-2/TI_OUT
SI-14C3:DI-FMCFastADC-2/IN3</v>
      </c>
      <c r="R2221" s="18" t="n">
        <v>2</v>
      </c>
      <c r="S2221" s="18" t="n">
        <v>2</v>
      </c>
      <c r="T2221" s="15" t="str">
        <f aca="false">Def_Sistemas_Conectores_Cabos!$C$9</f>
        <v>RG316</v>
      </c>
      <c r="U2221" s="11" t="s">
        <v>169</v>
      </c>
      <c r="V2221" s="13"/>
    </row>
    <row r="2222" customFormat="false" ht="15.75" hidden="true" customHeight="true" outlineLevel="0" collapsed="false">
      <c r="A2222" s="4" t="str">
        <f aca="false">Def_Sistemas_Conectores_Cabos!$A$22</f>
        <v>BPM de elétrons</v>
      </c>
      <c r="B2222" s="5" t="str">
        <f aca="false">Datas_Entregas!$A$3</f>
        <v>BTS/Anel</v>
      </c>
      <c r="C2222" s="6" t="n">
        <f aca="false" t="array" ref="C2222:C2222">INDEX(Datas_Entregas!$B$2:$B$100, MATCH(B2222, Datas_Entregas!$A$2:$A$100, 0), 1)</f>
        <v>43296</v>
      </c>
      <c r="D2222" s="5" t="str">
        <f aca="false">Def_Status_Montagem!$A$4</f>
        <v>Comprado / Esperando entrega</v>
      </c>
      <c r="E2222" s="4" t="str">
        <f aca="false">Def_Status_Montagem!$B$4</f>
        <v>Contratada (inclui etiqueta)</v>
      </c>
      <c r="F2222" s="25"/>
      <c r="G2222" s="26"/>
      <c r="H2222" s="7" t="str">
        <f aca="false" t="array" ref="H2222:H2222">INDEX(Def_Instancias_Equipamentos!$E$2:$E$4986, MATCH(K2222, Def_Instancias_Equipamentos!$D$2:$D$4986, 0), 1)</f>
        <v>IA-14RaBPM</v>
      </c>
      <c r="I2222" s="8" t="str">
        <f aca="false" t="array" ref="I2222:I2222">INDEX(Def_Instancias_Equipamentos!$E$2:$E$4986, MATCH(L2222, Def_Instancias_Equipamentos!$D$2:$D$4986, 0), 1)</f>
        <v>IA-14RaBPM</v>
      </c>
      <c r="J2222" s="8" t="str">
        <f aca="false">IF(H2222=I2222, "INTERNO", "EXTERNO")</f>
        <v>INTERNO</v>
      </c>
      <c r="K2222" s="9" t="str">
        <f aca="false">Def_Instancias_Equipamentos!$D$739</f>
        <v>SI-14C3:DI-BPMRFFE-2</v>
      </c>
      <c r="L2222" s="4" t="str">
        <f aca="false">Def_Instancias_Equipamentos!$D$1341</f>
        <v>SI-14C3:DI-FMCFastADC-2</v>
      </c>
      <c r="M2222" s="10" t="s">
        <v>173</v>
      </c>
      <c r="N2222" s="11" t="s">
        <v>174</v>
      </c>
      <c r="O2222" s="9" t="str">
        <f aca="false">Def_Sistemas_Conectores_Cabos!$B$7</f>
        <v>SMA 50-ohm</v>
      </c>
      <c r="P2222" s="4" t="str">
        <f aca="false">Def_Sistemas_Conectores_Cabos!$B$7</f>
        <v>SMA 50-ohm</v>
      </c>
      <c r="Q2222" s="8" t="str">
        <f aca="false">K2222&amp;"/"&amp;M2222&amp;CHAR(10)&amp;L2222&amp;"/"&amp;N2222</f>
        <v>SI-14C3:DI-BPMRFFE-2/BO_OUT
SI-14C3:DI-FMCFastADC-2/IN4</v>
      </c>
      <c r="R2222" s="18" t="n">
        <v>2</v>
      </c>
      <c r="S2222" s="18" t="n">
        <v>2</v>
      </c>
      <c r="T2222" s="15" t="str">
        <f aca="false">Def_Sistemas_Conectores_Cabos!$C$9</f>
        <v>RG316</v>
      </c>
      <c r="U2222" s="11" t="s">
        <v>169</v>
      </c>
      <c r="V2222" s="13"/>
    </row>
    <row r="2223" customFormat="false" ht="15.75" hidden="true" customHeight="true" outlineLevel="0" collapsed="false">
      <c r="A2223" s="4" t="str">
        <f aca="false">Def_Sistemas_Conectores_Cabos!$A$22</f>
        <v>BPM de elétrons</v>
      </c>
      <c r="B2223" s="5" t="str">
        <f aca="false">Datas_Entregas!$A$3</f>
        <v>BTS/Anel</v>
      </c>
      <c r="C2223" s="6" t="n">
        <f aca="false" t="array" ref="C2223:C2223">INDEX(Datas_Entregas!$B$2:$B$100, MATCH(B2223, Datas_Entregas!$A$2:$A$100, 0), 1)</f>
        <v>43296</v>
      </c>
      <c r="D2223" s="5" t="str">
        <f aca="false">Def_Status_Montagem!$A$4</f>
        <v>Comprado / Esperando entrega</v>
      </c>
      <c r="E2223" s="4" t="str">
        <f aca="false">Def_Status_Montagem!$B$4</f>
        <v>Contratada (inclui etiqueta)</v>
      </c>
      <c r="F2223" s="25"/>
      <c r="G2223" s="26"/>
      <c r="H2223" s="7" t="str">
        <f aca="false" t="array" ref="H2223:H2223">INDEX(Def_Instancias_Equipamentos!$E$2:$E$4986, MATCH(K2223, Def_Instancias_Equipamentos!$D$2:$D$4986, 0), 1)</f>
        <v>IA-14RaBPM</v>
      </c>
      <c r="I2223" s="8" t="str">
        <f aca="false" t="array" ref="I2223:I2223">INDEX(Def_Instancias_Equipamentos!$E$2:$E$4986, MATCH(L2223, Def_Instancias_Equipamentos!$D$2:$D$4986, 0), 1)</f>
        <v>IA-14RaBPM</v>
      </c>
      <c r="J2223" s="8" t="str">
        <f aca="false">IF(H2223=I2223, "INTERNO", "EXTERNO")</f>
        <v>INTERNO</v>
      </c>
      <c r="K2223" s="9" t="str">
        <f aca="false">Def_Instancias_Equipamentos!$D$739</f>
        <v>SI-14C3:DI-BPMRFFE-2</v>
      </c>
      <c r="L2223" s="4" t="str">
        <f aca="false">Def_Instancias_Equipamentos!$D$1341</f>
        <v>SI-14C3:DI-FMCFastADC-2</v>
      </c>
      <c r="M2223" s="10" t="s">
        <v>175</v>
      </c>
      <c r="N2223" s="11" t="s">
        <v>176</v>
      </c>
      <c r="O2223" s="9" t="str">
        <f aca="false">Def_Sistemas_Conectores_Cabos!$B$7</f>
        <v>SMA 50-ohm</v>
      </c>
      <c r="P2223" s="4" t="str">
        <f aca="false">Def_Sistemas_Conectores_Cabos!$B$26</f>
        <v>MMCX 50-ohm</v>
      </c>
      <c r="Q2223" s="8" t="str">
        <f aca="false">K2223&amp;"/"&amp;M2223&amp;CHAR(10)&amp;L2223&amp;"/"&amp;N2223</f>
        <v>SI-14C3:DI-BPMRFFE-2/SW_IN
SI-14C3:DI-FMCFastADC-2/TRIG</v>
      </c>
      <c r="R2223" s="18" t="n">
        <v>2</v>
      </c>
      <c r="S2223" s="18" t="n">
        <v>2</v>
      </c>
      <c r="T2223" s="15" t="str">
        <f aca="false">Def_Sistemas_Conectores_Cabos!$C$9</f>
        <v>RG316</v>
      </c>
      <c r="U2223" s="11" t="s">
        <v>169</v>
      </c>
      <c r="V2223" s="13"/>
    </row>
    <row r="2224" customFormat="false" ht="15.75" hidden="true" customHeight="true" outlineLevel="0" collapsed="false">
      <c r="A2224" s="4" t="str">
        <f aca="false">Def_Sistemas_Conectores_Cabos!$A$22</f>
        <v>BPM de elétrons</v>
      </c>
      <c r="B2224" s="5" t="str">
        <f aca="false">Datas_Entregas!$A$3</f>
        <v>BTS/Anel</v>
      </c>
      <c r="C2224" s="6" t="n">
        <f aca="false" t="array" ref="C2224:C2224">INDEX(Datas_Entregas!$B$2:$B$100, MATCH(B2224, Datas_Entregas!$A$2:$A$100, 0), 1)</f>
        <v>43296</v>
      </c>
      <c r="D2224" s="5" t="str">
        <f aca="false">Def_Status_Montagem!$A$4</f>
        <v>Comprado / Esperando entrega</v>
      </c>
      <c r="E2224" s="4" t="str">
        <f aca="false">Def_Status_Montagem!$B$4</f>
        <v>Contratada (inclui etiqueta)</v>
      </c>
      <c r="F2224" s="25"/>
      <c r="G2224" s="26"/>
      <c r="H2224" s="7" t="str">
        <f aca="false" t="array" ref="H2224:H2224">INDEX(Def_Instancias_Equipamentos!$E$2:$E$4986, MATCH(K2224, Def_Instancias_Equipamentos!$D$2:$D$4986, 0), 1)</f>
        <v>IA-14RaBPM</v>
      </c>
      <c r="I2224" s="8" t="str">
        <f aca="false" t="array" ref="I2224:I2224">INDEX(Def_Instancias_Equipamentos!$E$2:$E$4986, MATCH(L2224, Def_Instancias_Equipamentos!$D$2:$D$4986, 0), 1)</f>
        <v>IA-14RaBPM</v>
      </c>
      <c r="J2224" s="8" t="str">
        <f aca="false">IF(H2224=I2224, "INTERNO", "EXTERNO")</f>
        <v>INTERNO</v>
      </c>
      <c r="K2224" s="9" t="str">
        <f aca="false">Def_Instancias_Equipamentos!$D$740</f>
        <v>SI-14C4:DI-BPMRFFE</v>
      </c>
      <c r="L2224" s="4" t="str">
        <f aca="false">Def_Instancias_Equipamentos!$D$1342</f>
        <v>SI-14C4:DI-FMCFastADC</v>
      </c>
      <c r="M2224" s="10" t="s">
        <v>168</v>
      </c>
      <c r="N2224" s="11" t="s">
        <v>143</v>
      </c>
      <c r="O2224" s="9" t="str">
        <f aca="false">Def_Sistemas_Conectores_Cabos!$B$7</f>
        <v>SMA 50-ohm</v>
      </c>
      <c r="P2224" s="4" t="str">
        <f aca="false">Def_Sistemas_Conectores_Cabos!$B$7</f>
        <v>SMA 50-ohm</v>
      </c>
      <c r="Q2224" s="8" t="str">
        <f aca="false">K2224&amp;"/"&amp;M2224&amp;CHAR(10)&amp;L2224&amp;"/"&amp;N2224</f>
        <v>SI-14C4:DI-BPMRFFE/TO_OUT
SI-14C4:DI-FMCFastADC/IN1</v>
      </c>
      <c r="R2224" s="18" t="n">
        <v>2</v>
      </c>
      <c r="S2224" s="18" t="n">
        <v>2</v>
      </c>
      <c r="T2224" s="15" t="str">
        <f aca="false">Def_Sistemas_Conectores_Cabos!$C$9</f>
        <v>RG316</v>
      </c>
      <c r="U2224" s="11" t="s">
        <v>169</v>
      </c>
      <c r="V2224" s="13"/>
    </row>
    <row r="2225" customFormat="false" ht="15.75" hidden="true" customHeight="true" outlineLevel="0" collapsed="false">
      <c r="A2225" s="4" t="str">
        <f aca="false">Def_Sistemas_Conectores_Cabos!$A$22</f>
        <v>BPM de elétrons</v>
      </c>
      <c r="B2225" s="5" t="str">
        <f aca="false">Datas_Entregas!$A$3</f>
        <v>BTS/Anel</v>
      </c>
      <c r="C2225" s="6" t="n">
        <f aca="false" t="array" ref="C2225:C2225">INDEX(Datas_Entregas!$B$2:$B$100, MATCH(B2225, Datas_Entregas!$A$2:$A$100, 0), 1)</f>
        <v>43296</v>
      </c>
      <c r="D2225" s="5" t="str">
        <f aca="false">Def_Status_Montagem!$A$4</f>
        <v>Comprado / Esperando entrega</v>
      </c>
      <c r="E2225" s="4" t="str">
        <f aca="false">Def_Status_Montagem!$B$4</f>
        <v>Contratada (inclui etiqueta)</v>
      </c>
      <c r="F2225" s="25"/>
      <c r="G2225" s="26"/>
      <c r="H2225" s="7" t="str">
        <f aca="false" t="array" ref="H2225:H2225">INDEX(Def_Instancias_Equipamentos!$E$2:$E$4986, MATCH(K2225, Def_Instancias_Equipamentos!$D$2:$D$4986, 0), 1)</f>
        <v>IA-14RaBPM</v>
      </c>
      <c r="I2225" s="8" t="str">
        <f aca="false" t="array" ref="I2225:I2225">INDEX(Def_Instancias_Equipamentos!$E$2:$E$4986, MATCH(L2225, Def_Instancias_Equipamentos!$D$2:$D$4986, 0), 1)</f>
        <v>IA-14RaBPM</v>
      </c>
      <c r="J2225" s="8" t="str">
        <f aca="false">IF(H2225=I2225, "INTERNO", "EXTERNO")</f>
        <v>INTERNO</v>
      </c>
      <c r="K2225" s="9" t="str">
        <f aca="false">Def_Instancias_Equipamentos!$D$740</f>
        <v>SI-14C4:DI-BPMRFFE</v>
      </c>
      <c r="L2225" s="4" t="str">
        <f aca="false">Def_Instancias_Equipamentos!$D$1342</f>
        <v>SI-14C4:DI-FMCFastADC</v>
      </c>
      <c r="M2225" s="10" t="s">
        <v>170</v>
      </c>
      <c r="N2225" s="11" t="s">
        <v>145</v>
      </c>
      <c r="O2225" s="9" t="str">
        <f aca="false">Def_Sistemas_Conectores_Cabos!$B$7</f>
        <v>SMA 50-ohm</v>
      </c>
      <c r="P2225" s="4" t="str">
        <f aca="false">Def_Sistemas_Conectores_Cabos!$B$7</f>
        <v>SMA 50-ohm</v>
      </c>
      <c r="Q2225" s="8" t="str">
        <f aca="false">K2225&amp;"/"&amp;M2225&amp;CHAR(10)&amp;L2225&amp;"/"&amp;N2225</f>
        <v>SI-14C4:DI-BPMRFFE/BI_OUT
SI-14C4:DI-FMCFastADC/IN2</v>
      </c>
      <c r="R2225" s="18" t="n">
        <v>2</v>
      </c>
      <c r="S2225" s="18" t="n">
        <v>2</v>
      </c>
      <c r="T2225" s="15" t="str">
        <f aca="false">Def_Sistemas_Conectores_Cabos!$C$9</f>
        <v>RG316</v>
      </c>
      <c r="U2225" s="11" t="s">
        <v>169</v>
      </c>
      <c r="V2225" s="13"/>
    </row>
    <row r="2226" customFormat="false" ht="15.75" hidden="true" customHeight="true" outlineLevel="0" collapsed="false">
      <c r="A2226" s="4" t="str">
        <f aca="false">Def_Sistemas_Conectores_Cabos!$A$22</f>
        <v>BPM de elétrons</v>
      </c>
      <c r="B2226" s="5" t="str">
        <f aca="false">Datas_Entregas!$A$3</f>
        <v>BTS/Anel</v>
      </c>
      <c r="C2226" s="6" t="n">
        <f aca="false" t="array" ref="C2226:C2226">INDEX(Datas_Entregas!$B$2:$B$100, MATCH(B2226, Datas_Entregas!$A$2:$A$100, 0), 1)</f>
        <v>43296</v>
      </c>
      <c r="D2226" s="5" t="str">
        <f aca="false">Def_Status_Montagem!$A$4</f>
        <v>Comprado / Esperando entrega</v>
      </c>
      <c r="E2226" s="4" t="str">
        <f aca="false">Def_Status_Montagem!$B$4</f>
        <v>Contratada (inclui etiqueta)</v>
      </c>
      <c r="F2226" s="25"/>
      <c r="G2226" s="26"/>
      <c r="H2226" s="7" t="str">
        <f aca="false" t="array" ref="H2226:H2226">INDEX(Def_Instancias_Equipamentos!$E$2:$E$4986, MATCH(K2226, Def_Instancias_Equipamentos!$D$2:$D$4986, 0), 1)</f>
        <v>IA-14RaBPM</v>
      </c>
      <c r="I2226" s="8" t="str">
        <f aca="false" t="array" ref="I2226:I2226">INDEX(Def_Instancias_Equipamentos!$E$2:$E$4986, MATCH(L2226, Def_Instancias_Equipamentos!$D$2:$D$4986, 0), 1)</f>
        <v>IA-14RaBPM</v>
      </c>
      <c r="J2226" s="8" t="str">
        <f aca="false">IF(H2226=I2226, "INTERNO", "EXTERNO")</f>
        <v>INTERNO</v>
      </c>
      <c r="K2226" s="9" t="str">
        <f aca="false">Def_Instancias_Equipamentos!$D$740</f>
        <v>SI-14C4:DI-BPMRFFE</v>
      </c>
      <c r="L2226" s="4" t="str">
        <f aca="false">Def_Instancias_Equipamentos!$D$1342</f>
        <v>SI-14C4:DI-FMCFastADC</v>
      </c>
      <c r="M2226" s="10" t="s">
        <v>171</v>
      </c>
      <c r="N2226" s="11" t="s">
        <v>172</v>
      </c>
      <c r="O2226" s="9" t="str">
        <f aca="false">Def_Sistemas_Conectores_Cabos!$B$7</f>
        <v>SMA 50-ohm</v>
      </c>
      <c r="P2226" s="4" t="str">
        <f aca="false">Def_Sistemas_Conectores_Cabos!$B$7</f>
        <v>SMA 50-ohm</v>
      </c>
      <c r="Q2226" s="8" t="str">
        <f aca="false">K2226&amp;"/"&amp;M2226&amp;CHAR(10)&amp;L2226&amp;"/"&amp;N2226</f>
        <v>SI-14C4:DI-BPMRFFE/TI_OUT
SI-14C4:DI-FMCFastADC/IN3</v>
      </c>
      <c r="R2226" s="18" t="n">
        <v>2</v>
      </c>
      <c r="S2226" s="18" t="n">
        <v>2</v>
      </c>
      <c r="T2226" s="15" t="str">
        <f aca="false">Def_Sistemas_Conectores_Cabos!$C$9</f>
        <v>RG316</v>
      </c>
      <c r="U2226" s="11" t="s">
        <v>169</v>
      </c>
      <c r="V2226" s="13"/>
    </row>
    <row r="2227" customFormat="false" ht="15.75" hidden="true" customHeight="true" outlineLevel="0" collapsed="false">
      <c r="A2227" s="4" t="str">
        <f aca="false">Def_Sistemas_Conectores_Cabos!$A$22</f>
        <v>BPM de elétrons</v>
      </c>
      <c r="B2227" s="5" t="str">
        <f aca="false">Datas_Entregas!$A$3</f>
        <v>BTS/Anel</v>
      </c>
      <c r="C2227" s="6" t="n">
        <f aca="false" t="array" ref="C2227:C2227">INDEX(Datas_Entregas!$B$2:$B$100, MATCH(B2227, Datas_Entregas!$A$2:$A$100, 0), 1)</f>
        <v>43296</v>
      </c>
      <c r="D2227" s="5" t="str">
        <f aca="false">Def_Status_Montagem!$A$4</f>
        <v>Comprado / Esperando entrega</v>
      </c>
      <c r="E2227" s="4" t="str">
        <f aca="false">Def_Status_Montagem!$B$4</f>
        <v>Contratada (inclui etiqueta)</v>
      </c>
      <c r="F2227" s="25"/>
      <c r="G2227" s="26"/>
      <c r="H2227" s="7" t="str">
        <f aca="false" t="array" ref="H2227:H2227">INDEX(Def_Instancias_Equipamentos!$E$2:$E$4986, MATCH(K2227, Def_Instancias_Equipamentos!$D$2:$D$4986, 0), 1)</f>
        <v>IA-14RaBPM</v>
      </c>
      <c r="I2227" s="8" t="str">
        <f aca="false" t="array" ref="I2227:I2227">INDEX(Def_Instancias_Equipamentos!$E$2:$E$4986, MATCH(L2227, Def_Instancias_Equipamentos!$D$2:$D$4986, 0), 1)</f>
        <v>IA-14RaBPM</v>
      </c>
      <c r="J2227" s="8" t="str">
        <f aca="false">IF(H2227=I2227, "INTERNO", "EXTERNO")</f>
        <v>INTERNO</v>
      </c>
      <c r="K2227" s="9" t="str">
        <f aca="false">Def_Instancias_Equipamentos!$D$740</f>
        <v>SI-14C4:DI-BPMRFFE</v>
      </c>
      <c r="L2227" s="4" t="str">
        <f aca="false">Def_Instancias_Equipamentos!$D$1342</f>
        <v>SI-14C4:DI-FMCFastADC</v>
      </c>
      <c r="M2227" s="10" t="s">
        <v>173</v>
      </c>
      <c r="N2227" s="11" t="s">
        <v>174</v>
      </c>
      <c r="O2227" s="9" t="str">
        <f aca="false">Def_Sistemas_Conectores_Cabos!$B$7</f>
        <v>SMA 50-ohm</v>
      </c>
      <c r="P2227" s="4" t="str">
        <f aca="false">Def_Sistemas_Conectores_Cabos!$B$7</f>
        <v>SMA 50-ohm</v>
      </c>
      <c r="Q2227" s="8" t="str">
        <f aca="false">K2227&amp;"/"&amp;M2227&amp;CHAR(10)&amp;L2227&amp;"/"&amp;N2227</f>
        <v>SI-14C4:DI-BPMRFFE/BO_OUT
SI-14C4:DI-FMCFastADC/IN4</v>
      </c>
      <c r="R2227" s="18" t="n">
        <v>2</v>
      </c>
      <c r="S2227" s="18" t="n">
        <v>2</v>
      </c>
      <c r="T2227" s="15" t="str">
        <f aca="false">Def_Sistemas_Conectores_Cabos!$C$9</f>
        <v>RG316</v>
      </c>
      <c r="U2227" s="11" t="s">
        <v>169</v>
      </c>
      <c r="V2227" s="13"/>
    </row>
    <row r="2228" customFormat="false" ht="15.75" hidden="true" customHeight="true" outlineLevel="0" collapsed="false">
      <c r="A2228" s="4" t="str">
        <f aca="false">Def_Sistemas_Conectores_Cabos!$A$22</f>
        <v>BPM de elétrons</v>
      </c>
      <c r="B2228" s="5" t="str">
        <f aca="false">Datas_Entregas!$A$3</f>
        <v>BTS/Anel</v>
      </c>
      <c r="C2228" s="6" t="n">
        <f aca="false" t="array" ref="C2228:C2228">INDEX(Datas_Entregas!$B$2:$B$100, MATCH(B2228, Datas_Entregas!$A$2:$A$100, 0), 1)</f>
        <v>43296</v>
      </c>
      <c r="D2228" s="5" t="str">
        <f aca="false">Def_Status_Montagem!$A$4</f>
        <v>Comprado / Esperando entrega</v>
      </c>
      <c r="E2228" s="4" t="str">
        <f aca="false">Def_Status_Montagem!$B$4</f>
        <v>Contratada (inclui etiqueta)</v>
      </c>
      <c r="F2228" s="25"/>
      <c r="G2228" s="26"/>
      <c r="H2228" s="7" t="str">
        <f aca="false" t="array" ref="H2228:H2228">INDEX(Def_Instancias_Equipamentos!$E$2:$E$4986, MATCH(K2228, Def_Instancias_Equipamentos!$D$2:$D$4986, 0), 1)</f>
        <v>IA-14RaBPM</v>
      </c>
      <c r="I2228" s="8" t="str">
        <f aca="false" t="array" ref="I2228:I2228">INDEX(Def_Instancias_Equipamentos!$E$2:$E$4986, MATCH(L2228, Def_Instancias_Equipamentos!$D$2:$D$4986, 0), 1)</f>
        <v>IA-14RaBPM</v>
      </c>
      <c r="J2228" s="8" t="str">
        <f aca="false">IF(H2228=I2228, "INTERNO", "EXTERNO")</f>
        <v>INTERNO</v>
      </c>
      <c r="K2228" s="9" t="str">
        <f aca="false">Def_Instancias_Equipamentos!$D$740</f>
        <v>SI-14C4:DI-BPMRFFE</v>
      </c>
      <c r="L2228" s="4" t="str">
        <f aca="false">Def_Instancias_Equipamentos!$D$1342</f>
        <v>SI-14C4:DI-FMCFastADC</v>
      </c>
      <c r="M2228" s="10" t="s">
        <v>175</v>
      </c>
      <c r="N2228" s="11" t="s">
        <v>176</v>
      </c>
      <c r="O2228" s="9" t="str">
        <f aca="false">Def_Sistemas_Conectores_Cabos!$B$7</f>
        <v>SMA 50-ohm</v>
      </c>
      <c r="P2228" s="4" t="str">
        <f aca="false">Def_Sistemas_Conectores_Cabos!$B$26</f>
        <v>MMCX 50-ohm</v>
      </c>
      <c r="Q2228" s="8" t="str">
        <f aca="false">K2228&amp;"/"&amp;M2228&amp;CHAR(10)&amp;L2228&amp;"/"&amp;N2228</f>
        <v>SI-14C4:DI-BPMRFFE/SW_IN
SI-14C4:DI-FMCFastADC/TRIG</v>
      </c>
      <c r="R2228" s="18" t="n">
        <v>2</v>
      </c>
      <c r="S2228" s="18" t="n">
        <v>2</v>
      </c>
      <c r="T2228" s="15" t="str">
        <f aca="false">Def_Sistemas_Conectores_Cabos!$C$9</f>
        <v>RG316</v>
      </c>
      <c r="U2228" s="11" t="s">
        <v>169</v>
      </c>
      <c r="V2228" s="13"/>
    </row>
    <row r="2229" customFormat="false" ht="15.75" hidden="true" customHeight="true" outlineLevel="0" collapsed="false">
      <c r="A2229" s="4" t="str">
        <f aca="false">Def_Sistemas_Conectores_Cabos!$A$22</f>
        <v>BPM de elétrons</v>
      </c>
      <c r="B2229" s="5" t="str">
        <f aca="false">Datas_Entregas!$A$3</f>
        <v>BTS/Anel</v>
      </c>
      <c r="C2229" s="6" t="n">
        <f aca="false" t="array" ref="C2229:C2229">INDEX(Datas_Entregas!$B$2:$B$100, MATCH(B2229, Datas_Entregas!$A$2:$A$100, 0), 1)</f>
        <v>43296</v>
      </c>
      <c r="D2229" s="5" t="str">
        <f aca="false">Def_Status_Montagem!$A$4</f>
        <v>Comprado / Esperando entrega</v>
      </c>
      <c r="E2229" s="4" t="str">
        <f aca="false">Def_Status_Montagem!$B$4</f>
        <v>Contratada (inclui etiqueta)</v>
      </c>
      <c r="F2229" s="25"/>
      <c r="G2229" s="26"/>
      <c r="H2229" s="7" t="str">
        <f aca="false" t="array" ref="H2229:H2229">INDEX(Def_Instancias_Equipamentos!$E$2:$E$4986, MATCH(K2229, Def_Instancias_Equipamentos!$D$2:$D$4986, 0), 1)</f>
        <v>IA-14RaBPM</v>
      </c>
      <c r="I2229" s="8" t="str">
        <f aca="false" t="array" ref="I2229:I2229">INDEX(Def_Instancias_Equipamentos!$E$2:$E$4986, MATCH(L2229, Def_Instancias_Equipamentos!$D$2:$D$4986, 0), 1)</f>
        <v>IA-14RaBPM</v>
      </c>
      <c r="J2229" s="8" t="str">
        <f aca="false">IF(H2229=I2229, "INTERNO", "EXTERNO")</f>
        <v>INTERNO</v>
      </c>
      <c r="K2229" s="9" t="str">
        <f aca="false">Def_Instancias_Equipamentos!$D$741</f>
        <v>SI-14M1:DI-BPMRFFE</v>
      </c>
      <c r="L2229" s="4" t="str">
        <f aca="false">Def_Instancias_Equipamentos!$D$1343</f>
        <v>SI-14M1:DI-FMCFastADC</v>
      </c>
      <c r="M2229" s="10" t="s">
        <v>168</v>
      </c>
      <c r="N2229" s="11" t="s">
        <v>143</v>
      </c>
      <c r="O2229" s="9" t="str">
        <f aca="false">Def_Sistemas_Conectores_Cabos!$B$7</f>
        <v>SMA 50-ohm</v>
      </c>
      <c r="P2229" s="4" t="str">
        <f aca="false">Def_Sistemas_Conectores_Cabos!$B$7</f>
        <v>SMA 50-ohm</v>
      </c>
      <c r="Q2229" s="8" t="str">
        <f aca="false">K2229&amp;"/"&amp;M2229&amp;CHAR(10)&amp;L2229&amp;"/"&amp;N2229</f>
        <v>SI-14M1:DI-BPMRFFE/TO_OUT
SI-14M1:DI-FMCFastADC/IN1</v>
      </c>
      <c r="R2229" s="18" t="n">
        <v>2</v>
      </c>
      <c r="S2229" s="18" t="n">
        <v>2</v>
      </c>
      <c r="T2229" s="15" t="str">
        <f aca="false">Def_Sistemas_Conectores_Cabos!$C$9</f>
        <v>RG316</v>
      </c>
      <c r="U2229" s="11" t="s">
        <v>169</v>
      </c>
      <c r="V2229" s="13"/>
    </row>
    <row r="2230" customFormat="false" ht="15.75" hidden="true" customHeight="true" outlineLevel="0" collapsed="false">
      <c r="A2230" s="4" t="str">
        <f aca="false">Def_Sistemas_Conectores_Cabos!$A$22</f>
        <v>BPM de elétrons</v>
      </c>
      <c r="B2230" s="5" t="str">
        <f aca="false">Datas_Entregas!$A$3</f>
        <v>BTS/Anel</v>
      </c>
      <c r="C2230" s="6" t="n">
        <f aca="false" t="array" ref="C2230:C2230">INDEX(Datas_Entregas!$B$2:$B$100, MATCH(B2230, Datas_Entregas!$A$2:$A$100, 0), 1)</f>
        <v>43296</v>
      </c>
      <c r="D2230" s="5" t="str">
        <f aca="false">Def_Status_Montagem!$A$4</f>
        <v>Comprado / Esperando entrega</v>
      </c>
      <c r="E2230" s="4" t="str">
        <f aca="false">Def_Status_Montagem!$B$4</f>
        <v>Contratada (inclui etiqueta)</v>
      </c>
      <c r="F2230" s="25"/>
      <c r="G2230" s="26"/>
      <c r="H2230" s="7" t="str">
        <f aca="false" t="array" ref="H2230:H2230">INDEX(Def_Instancias_Equipamentos!$E$2:$E$4986, MATCH(K2230, Def_Instancias_Equipamentos!$D$2:$D$4986, 0), 1)</f>
        <v>IA-14RaBPM</v>
      </c>
      <c r="I2230" s="8" t="str">
        <f aca="false" t="array" ref="I2230:I2230">INDEX(Def_Instancias_Equipamentos!$E$2:$E$4986, MATCH(L2230, Def_Instancias_Equipamentos!$D$2:$D$4986, 0), 1)</f>
        <v>IA-14RaBPM</v>
      </c>
      <c r="J2230" s="8" t="str">
        <f aca="false">IF(H2230=I2230, "INTERNO", "EXTERNO")</f>
        <v>INTERNO</v>
      </c>
      <c r="K2230" s="9" t="str">
        <f aca="false">Def_Instancias_Equipamentos!$D$741</f>
        <v>SI-14M1:DI-BPMRFFE</v>
      </c>
      <c r="L2230" s="4" t="str">
        <f aca="false">Def_Instancias_Equipamentos!$D$1343</f>
        <v>SI-14M1:DI-FMCFastADC</v>
      </c>
      <c r="M2230" s="10" t="s">
        <v>170</v>
      </c>
      <c r="N2230" s="11" t="s">
        <v>145</v>
      </c>
      <c r="O2230" s="9" t="str">
        <f aca="false">Def_Sistemas_Conectores_Cabos!$B$7</f>
        <v>SMA 50-ohm</v>
      </c>
      <c r="P2230" s="4" t="str">
        <f aca="false">Def_Sistemas_Conectores_Cabos!$B$7</f>
        <v>SMA 50-ohm</v>
      </c>
      <c r="Q2230" s="8" t="str">
        <f aca="false">K2230&amp;"/"&amp;M2230&amp;CHAR(10)&amp;L2230&amp;"/"&amp;N2230</f>
        <v>SI-14M1:DI-BPMRFFE/BI_OUT
SI-14M1:DI-FMCFastADC/IN2</v>
      </c>
      <c r="R2230" s="18" t="n">
        <v>2</v>
      </c>
      <c r="S2230" s="18" t="n">
        <v>2</v>
      </c>
      <c r="T2230" s="15" t="str">
        <f aca="false">Def_Sistemas_Conectores_Cabos!$C$9</f>
        <v>RG316</v>
      </c>
      <c r="U2230" s="11" t="s">
        <v>169</v>
      </c>
      <c r="V2230" s="13"/>
    </row>
    <row r="2231" customFormat="false" ht="15.75" hidden="true" customHeight="true" outlineLevel="0" collapsed="false">
      <c r="A2231" s="4" t="str">
        <f aca="false">Def_Sistemas_Conectores_Cabos!$A$22</f>
        <v>BPM de elétrons</v>
      </c>
      <c r="B2231" s="5" t="str">
        <f aca="false">Datas_Entregas!$A$3</f>
        <v>BTS/Anel</v>
      </c>
      <c r="C2231" s="6" t="n">
        <f aca="false" t="array" ref="C2231:C2231">INDEX(Datas_Entregas!$B$2:$B$100, MATCH(B2231, Datas_Entregas!$A$2:$A$100, 0), 1)</f>
        <v>43296</v>
      </c>
      <c r="D2231" s="5" t="str">
        <f aca="false">Def_Status_Montagem!$A$4</f>
        <v>Comprado / Esperando entrega</v>
      </c>
      <c r="E2231" s="4" t="str">
        <f aca="false">Def_Status_Montagem!$B$4</f>
        <v>Contratada (inclui etiqueta)</v>
      </c>
      <c r="F2231" s="25"/>
      <c r="G2231" s="26"/>
      <c r="H2231" s="7" t="str">
        <f aca="false" t="array" ref="H2231:H2231">INDEX(Def_Instancias_Equipamentos!$E$2:$E$4986, MATCH(K2231, Def_Instancias_Equipamentos!$D$2:$D$4986, 0), 1)</f>
        <v>IA-14RaBPM</v>
      </c>
      <c r="I2231" s="8" t="str">
        <f aca="false" t="array" ref="I2231:I2231">INDEX(Def_Instancias_Equipamentos!$E$2:$E$4986, MATCH(L2231, Def_Instancias_Equipamentos!$D$2:$D$4986, 0), 1)</f>
        <v>IA-14RaBPM</v>
      </c>
      <c r="J2231" s="8" t="str">
        <f aca="false">IF(H2231=I2231, "INTERNO", "EXTERNO")</f>
        <v>INTERNO</v>
      </c>
      <c r="K2231" s="9" t="str">
        <f aca="false">Def_Instancias_Equipamentos!$D$741</f>
        <v>SI-14M1:DI-BPMRFFE</v>
      </c>
      <c r="L2231" s="4" t="str">
        <f aca="false">Def_Instancias_Equipamentos!$D$1343</f>
        <v>SI-14M1:DI-FMCFastADC</v>
      </c>
      <c r="M2231" s="10" t="s">
        <v>171</v>
      </c>
      <c r="N2231" s="11" t="s">
        <v>172</v>
      </c>
      <c r="O2231" s="9" t="str">
        <f aca="false">Def_Sistemas_Conectores_Cabos!$B$7</f>
        <v>SMA 50-ohm</v>
      </c>
      <c r="P2231" s="4" t="str">
        <f aca="false">Def_Sistemas_Conectores_Cabos!$B$7</f>
        <v>SMA 50-ohm</v>
      </c>
      <c r="Q2231" s="8" t="str">
        <f aca="false">K2231&amp;"/"&amp;M2231&amp;CHAR(10)&amp;L2231&amp;"/"&amp;N2231</f>
        <v>SI-14M1:DI-BPMRFFE/TI_OUT
SI-14M1:DI-FMCFastADC/IN3</v>
      </c>
      <c r="R2231" s="18" t="n">
        <v>2</v>
      </c>
      <c r="S2231" s="18" t="n">
        <v>2</v>
      </c>
      <c r="T2231" s="15" t="str">
        <f aca="false">Def_Sistemas_Conectores_Cabos!$C$9</f>
        <v>RG316</v>
      </c>
      <c r="U2231" s="11" t="s">
        <v>169</v>
      </c>
      <c r="V2231" s="13"/>
    </row>
    <row r="2232" customFormat="false" ht="15.75" hidden="true" customHeight="true" outlineLevel="0" collapsed="false">
      <c r="A2232" s="4" t="str">
        <f aca="false">Def_Sistemas_Conectores_Cabos!$A$22</f>
        <v>BPM de elétrons</v>
      </c>
      <c r="B2232" s="5" t="str">
        <f aca="false">Datas_Entregas!$A$3</f>
        <v>BTS/Anel</v>
      </c>
      <c r="C2232" s="6" t="n">
        <f aca="false" t="array" ref="C2232:C2232">INDEX(Datas_Entregas!$B$2:$B$100, MATCH(B2232, Datas_Entregas!$A$2:$A$100, 0), 1)</f>
        <v>43296</v>
      </c>
      <c r="D2232" s="5" t="str">
        <f aca="false">Def_Status_Montagem!$A$4</f>
        <v>Comprado / Esperando entrega</v>
      </c>
      <c r="E2232" s="4" t="str">
        <f aca="false">Def_Status_Montagem!$B$4</f>
        <v>Contratada (inclui etiqueta)</v>
      </c>
      <c r="F2232" s="25"/>
      <c r="G2232" s="26"/>
      <c r="H2232" s="7" t="str">
        <f aca="false" t="array" ref="H2232:H2232">INDEX(Def_Instancias_Equipamentos!$E$2:$E$4986, MATCH(K2232, Def_Instancias_Equipamentos!$D$2:$D$4986, 0), 1)</f>
        <v>IA-14RaBPM</v>
      </c>
      <c r="I2232" s="8" t="str">
        <f aca="false" t="array" ref="I2232:I2232">INDEX(Def_Instancias_Equipamentos!$E$2:$E$4986, MATCH(L2232, Def_Instancias_Equipamentos!$D$2:$D$4986, 0), 1)</f>
        <v>IA-14RaBPM</v>
      </c>
      <c r="J2232" s="8" t="str">
        <f aca="false">IF(H2232=I2232, "INTERNO", "EXTERNO")</f>
        <v>INTERNO</v>
      </c>
      <c r="K2232" s="9" t="str">
        <f aca="false">Def_Instancias_Equipamentos!$D$741</f>
        <v>SI-14M1:DI-BPMRFFE</v>
      </c>
      <c r="L2232" s="4" t="str">
        <f aca="false">Def_Instancias_Equipamentos!$D$1343</f>
        <v>SI-14M1:DI-FMCFastADC</v>
      </c>
      <c r="M2232" s="10" t="s">
        <v>173</v>
      </c>
      <c r="N2232" s="11" t="s">
        <v>174</v>
      </c>
      <c r="O2232" s="9" t="str">
        <f aca="false">Def_Sistemas_Conectores_Cabos!$B$7</f>
        <v>SMA 50-ohm</v>
      </c>
      <c r="P2232" s="4" t="str">
        <f aca="false">Def_Sistemas_Conectores_Cabos!$B$7</f>
        <v>SMA 50-ohm</v>
      </c>
      <c r="Q2232" s="8" t="str">
        <f aca="false">K2232&amp;"/"&amp;M2232&amp;CHAR(10)&amp;L2232&amp;"/"&amp;N2232</f>
        <v>SI-14M1:DI-BPMRFFE/BO_OUT
SI-14M1:DI-FMCFastADC/IN4</v>
      </c>
      <c r="R2232" s="18" t="n">
        <v>2</v>
      </c>
      <c r="S2232" s="18" t="n">
        <v>2</v>
      </c>
      <c r="T2232" s="15" t="str">
        <f aca="false">Def_Sistemas_Conectores_Cabos!$C$9</f>
        <v>RG316</v>
      </c>
      <c r="U2232" s="11" t="s">
        <v>169</v>
      </c>
      <c r="V2232" s="13"/>
    </row>
    <row r="2233" customFormat="false" ht="15.75" hidden="true" customHeight="true" outlineLevel="0" collapsed="false">
      <c r="A2233" s="4" t="str">
        <f aca="false">Def_Sistemas_Conectores_Cabos!$A$22</f>
        <v>BPM de elétrons</v>
      </c>
      <c r="B2233" s="5" t="str">
        <f aca="false">Datas_Entregas!$A$3</f>
        <v>BTS/Anel</v>
      </c>
      <c r="C2233" s="6" t="n">
        <f aca="false" t="array" ref="C2233:C2233">INDEX(Datas_Entregas!$B$2:$B$100, MATCH(B2233, Datas_Entregas!$A$2:$A$100, 0), 1)</f>
        <v>43296</v>
      </c>
      <c r="D2233" s="5" t="str">
        <f aca="false">Def_Status_Montagem!$A$4</f>
        <v>Comprado / Esperando entrega</v>
      </c>
      <c r="E2233" s="4" t="str">
        <f aca="false">Def_Status_Montagem!$B$4</f>
        <v>Contratada (inclui etiqueta)</v>
      </c>
      <c r="F2233" s="25"/>
      <c r="G2233" s="26"/>
      <c r="H2233" s="7" t="str">
        <f aca="false" t="array" ref="H2233:H2233">INDEX(Def_Instancias_Equipamentos!$E$2:$E$4986, MATCH(K2233, Def_Instancias_Equipamentos!$D$2:$D$4986, 0), 1)</f>
        <v>IA-14RaBPM</v>
      </c>
      <c r="I2233" s="8" t="str">
        <f aca="false" t="array" ref="I2233:I2233">INDEX(Def_Instancias_Equipamentos!$E$2:$E$4986, MATCH(L2233, Def_Instancias_Equipamentos!$D$2:$D$4986, 0), 1)</f>
        <v>IA-14RaBPM</v>
      </c>
      <c r="J2233" s="8" t="str">
        <f aca="false">IF(H2233=I2233, "INTERNO", "EXTERNO")</f>
        <v>INTERNO</v>
      </c>
      <c r="K2233" s="9" t="str">
        <f aca="false">Def_Instancias_Equipamentos!$D$741</f>
        <v>SI-14M1:DI-BPMRFFE</v>
      </c>
      <c r="L2233" s="4" t="str">
        <f aca="false">Def_Instancias_Equipamentos!$D$1343</f>
        <v>SI-14M1:DI-FMCFastADC</v>
      </c>
      <c r="M2233" s="10" t="s">
        <v>175</v>
      </c>
      <c r="N2233" s="11" t="s">
        <v>176</v>
      </c>
      <c r="O2233" s="9" t="str">
        <f aca="false">Def_Sistemas_Conectores_Cabos!$B$7</f>
        <v>SMA 50-ohm</v>
      </c>
      <c r="P2233" s="4" t="str">
        <f aca="false">Def_Sistemas_Conectores_Cabos!$B$26</f>
        <v>MMCX 50-ohm</v>
      </c>
      <c r="Q2233" s="8" t="str">
        <f aca="false">K2233&amp;"/"&amp;M2233&amp;CHAR(10)&amp;L2233&amp;"/"&amp;N2233</f>
        <v>SI-14M1:DI-BPMRFFE/SW_IN
SI-14M1:DI-FMCFastADC/TRIG</v>
      </c>
      <c r="R2233" s="18" t="n">
        <v>2</v>
      </c>
      <c r="S2233" s="18" t="n">
        <v>2</v>
      </c>
      <c r="T2233" s="15" t="str">
        <f aca="false">Def_Sistemas_Conectores_Cabos!$C$9</f>
        <v>RG316</v>
      </c>
      <c r="U2233" s="11" t="s">
        <v>169</v>
      </c>
      <c r="V2233" s="13"/>
    </row>
    <row r="2234" customFormat="false" ht="15.75" hidden="true" customHeight="true" outlineLevel="0" collapsed="false">
      <c r="A2234" s="4" t="str">
        <f aca="false">Def_Sistemas_Conectores_Cabos!$A$22</f>
        <v>BPM de elétrons</v>
      </c>
      <c r="B2234" s="5" t="str">
        <f aca="false">Datas_Entregas!$A$3</f>
        <v>BTS/Anel</v>
      </c>
      <c r="C2234" s="6" t="n">
        <f aca="false" t="array" ref="C2234:C2234">INDEX(Datas_Entregas!$B$2:$B$100, MATCH(B2234, Datas_Entregas!$A$2:$A$100, 0), 1)</f>
        <v>43296</v>
      </c>
      <c r="D2234" s="5" t="str">
        <f aca="false">Def_Status_Montagem!$A$4</f>
        <v>Comprado / Esperando entrega</v>
      </c>
      <c r="E2234" s="4" t="str">
        <f aca="false">Def_Status_Montagem!$B$4</f>
        <v>Contratada (inclui etiqueta)</v>
      </c>
      <c r="F2234" s="25"/>
      <c r="G2234" s="26"/>
      <c r="H2234" s="7" t="str">
        <f aca="false" t="array" ref="H2234:H2234">INDEX(Def_Instancias_Equipamentos!$E$2:$E$4986, MATCH(K2234, Def_Instancias_Equipamentos!$D$2:$D$4986, 0), 1)</f>
        <v>IA-14RaBPM</v>
      </c>
      <c r="I2234" s="8" t="str">
        <f aca="false" t="array" ref="I2234:I2234">INDEX(Def_Instancias_Equipamentos!$E$2:$E$4986, MATCH(L2234, Def_Instancias_Equipamentos!$D$2:$D$4986, 0), 1)</f>
        <v>IA-14RaBPM</v>
      </c>
      <c r="J2234" s="8" t="str">
        <f aca="false">IF(H2234=I2234, "INTERNO", "EXTERNO")</f>
        <v>INTERNO</v>
      </c>
      <c r="K2234" s="9" t="str">
        <f aca="false">Def_Instancias_Equipamentos!$D$742</f>
        <v>SI-14M2:DI-BPMRFFE</v>
      </c>
      <c r="L2234" s="4" t="str">
        <f aca="false">Def_Instancias_Equipamentos!$D$1344</f>
        <v>SI-14M2:DI-FMCFastADC</v>
      </c>
      <c r="M2234" s="10" t="s">
        <v>168</v>
      </c>
      <c r="N2234" s="11" t="s">
        <v>143</v>
      </c>
      <c r="O2234" s="9" t="str">
        <f aca="false">Def_Sistemas_Conectores_Cabos!$B$7</f>
        <v>SMA 50-ohm</v>
      </c>
      <c r="P2234" s="4" t="str">
        <f aca="false">Def_Sistemas_Conectores_Cabos!$B$7</f>
        <v>SMA 50-ohm</v>
      </c>
      <c r="Q2234" s="8" t="str">
        <f aca="false">K2234&amp;"/"&amp;M2234&amp;CHAR(10)&amp;L2234&amp;"/"&amp;N2234</f>
        <v>SI-14M2:DI-BPMRFFE/TO_OUT
SI-14M2:DI-FMCFastADC/IN1</v>
      </c>
      <c r="R2234" s="18" t="n">
        <v>2</v>
      </c>
      <c r="S2234" s="18" t="n">
        <v>2</v>
      </c>
      <c r="T2234" s="15" t="str">
        <f aca="false">Def_Sistemas_Conectores_Cabos!$C$9</f>
        <v>RG316</v>
      </c>
      <c r="U2234" s="11" t="s">
        <v>169</v>
      </c>
      <c r="V2234" s="13"/>
    </row>
    <row r="2235" customFormat="false" ht="15.75" hidden="true" customHeight="true" outlineLevel="0" collapsed="false">
      <c r="A2235" s="4" t="str">
        <f aca="false">Def_Sistemas_Conectores_Cabos!$A$22</f>
        <v>BPM de elétrons</v>
      </c>
      <c r="B2235" s="5" t="str">
        <f aca="false">Datas_Entregas!$A$3</f>
        <v>BTS/Anel</v>
      </c>
      <c r="C2235" s="6" t="n">
        <f aca="false" t="array" ref="C2235:C2235">INDEX(Datas_Entregas!$B$2:$B$100, MATCH(B2235, Datas_Entregas!$A$2:$A$100, 0), 1)</f>
        <v>43296</v>
      </c>
      <c r="D2235" s="5" t="str">
        <f aca="false">Def_Status_Montagem!$A$4</f>
        <v>Comprado / Esperando entrega</v>
      </c>
      <c r="E2235" s="4" t="str">
        <f aca="false">Def_Status_Montagem!$B$4</f>
        <v>Contratada (inclui etiqueta)</v>
      </c>
      <c r="F2235" s="25"/>
      <c r="G2235" s="26"/>
      <c r="H2235" s="7" t="str">
        <f aca="false" t="array" ref="H2235:H2235">INDEX(Def_Instancias_Equipamentos!$E$2:$E$4986, MATCH(K2235, Def_Instancias_Equipamentos!$D$2:$D$4986, 0), 1)</f>
        <v>IA-14RaBPM</v>
      </c>
      <c r="I2235" s="8" t="str">
        <f aca="false" t="array" ref="I2235:I2235">INDEX(Def_Instancias_Equipamentos!$E$2:$E$4986, MATCH(L2235, Def_Instancias_Equipamentos!$D$2:$D$4986, 0), 1)</f>
        <v>IA-14RaBPM</v>
      </c>
      <c r="J2235" s="8" t="str">
        <f aca="false">IF(H2235=I2235, "INTERNO", "EXTERNO")</f>
        <v>INTERNO</v>
      </c>
      <c r="K2235" s="9" t="str">
        <f aca="false">Def_Instancias_Equipamentos!$D$742</f>
        <v>SI-14M2:DI-BPMRFFE</v>
      </c>
      <c r="L2235" s="4" t="str">
        <f aca="false">Def_Instancias_Equipamentos!$D$1344</f>
        <v>SI-14M2:DI-FMCFastADC</v>
      </c>
      <c r="M2235" s="10" t="s">
        <v>170</v>
      </c>
      <c r="N2235" s="11" t="s">
        <v>145</v>
      </c>
      <c r="O2235" s="9" t="str">
        <f aca="false">Def_Sistemas_Conectores_Cabos!$B$7</f>
        <v>SMA 50-ohm</v>
      </c>
      <c r="P2235" s="4" t="str">
        <f aca="false">Def_Sistemas_Conectores_Cabos!$B$7</f>
        <v>SMA 50-ohm</v>
      </c>
      <c r="Q2235" s="8" t="str">
        <f aca="false">K2235&amp;"/"&amp;M2235&amp;CHAR(10)&amp;L2235&amp;"/"&amp;N2235</f>
        <v>SI-14M2:DI-BPMRFFE/BI_OUT
SI-14M2:DI-FMCFastADC/IN2</v>
      </c>
      <c r="R2235" s="18" t="n">
        <v>2</v>
      </c>
      <c r="S2235" s="18" t="n">
        <v>2</v>
      </c>
      <c r="T2235" s="15" t="str">
        <f aca="false">Def_Sistemas_Conectores_Cabos!$C$9</f>
        <v>RG316</v>
      </c>
      <c r="U2235" s="11" t="s">
        <v>169</v>
      </c>
      <c r="V2235" s="13"/>
    </row>
    <row r="2236" customFormat="false" ht="15.75" hidden="true" customHeight="true" outlineLevel="0" collapsed="false">
      <c r="A2236" s="4" t="str">
        <f aca="false">Def_Sistemas_Conectores_Cabos!$A$22</f>
        <v>BPM de elétrons</v>
      </c>
      <c r="B2236" s="5" t="str">
        <f aca="false">Datas_Entregas!$A$3</f>
        <v>BTS/Anel</v>
      </c>
      <c r="C2236" s="6" t="n">
        <f aca="false" t="array" ref="C2236:C2236">INDEX(Datas_Entregas!$B$2:$B$100, MATCH(B2236, Datas_Entregas!$A$2:$A$100, 0), 1)</f>
        <v>43296</v>
      </c>
      <c r="D2236" s="5" t="str">
        <f aca="false">Def_Status_Montagem!$A$4</f>
        <v>Comprado / Esperando entrega</v>
      </c>
      <c r="E2236" s="4" t="str">
        <f aca="false">Def_Status_Montagem!$B$4</f>
        <v>Contratada (inclui etiqueta)</v>
      </c>
      <c r="F2236" s="25"/>
      <c r="G2236" s="26"/>
      <c r="H2236" s="7" t="str">
        <f aca="false" t="array" ref="H2236:H2236">INDEX(Def_Instancias_Equipamentos!$E$2:$E$4986, MATCH(K2236, Def_Instancias_Equipamentos!$D$2:$D$4986, 0), 1)</f>
        <v>IA-14RaBPM</v>
      </c>
      <c r="I2236" s="8" t="str">
        <f aca="false" t="array" ref="I2236:I2236">INDEX(Def_Instancias_Equipamentos!$E$2:$E$4986, MATCH(L2236, Def_Instancias_Equipamentos!$D$2:$D$4986, 0), 1)</f>
        <v>IA-14RaBPM</v>
      </c>
      <c r="J2236" s="8" t="str">
        <f aca="false">IF(H2236=I2236, "INTERNO", "EXTERNO")</f>
        <v>INTERNO</v>
      </c>
      <c r="K2236" s="9" t="str">
        <f aca="false">Def_Instancias_Equipamentos!$D$742</f>
        <v>SI-14M2:DI-BPMRFFE</v>
      </c>
      <c r="L2236" s="4" t="str">
        <f aca="false">Def_Instancias_Equipamentos!$D$1344</f>
        <v>SI-14M2:DI-FMCFastADC</v>
      </c>
      <c r="M2236" s="10" t="s">
        <v>171</v>
      </c>
      <c r="N2236" s="11" t="s">
        <v>172</v>
      </c>
      <c r="O2236" s="9" t="str">
        <f aca="false">Def_Sistemas_Conectores_Cabos!$B$7</f>
        <v>SMA 50-ohm</v>
      </c>
      <c r="P2236" s="4" t="str">
        <f aca="false">Def_Sistemas_Conectores_Cabos!$B$7</f>
        <v>SMA 50-ohm</v>
      </c>
      <c r="Q2236" s="8" t="str">
        <f aca="false">K2236&amp;"/"&amp;M2236&amp;CHAR(10)&amp;L2236&amp;"/"&amp;N2236</f>
        <v>SI-14M2:DI-BPMRFFE/TI_OUT
SI-14M2:DI-FMCFastADC/IN3</v>
      </c>
      <c r="R2236" s="18" t="n">
        <v>2</v>
      </c>
      <c r="S2236" s="18" t="n">
        <v>2</v>
      </c>
      <c r="T2236" s="15" t="str">
        <f aca="false">Def_Sistemas_Conectores_Cabos!$C$9</f>
        <v>RG316</v>
      </c>
      <c r="U2236" s="11" t="s">
        <v>169</v>
      </c>
      <c r="V2236" s="13"/>
    </row>
    <row r="2237" customFormat="false" ht="15.75" hidden="true" customHeight="true" outlineLevel="0" collapsed="false">
      <c r="A2237" s="4" t="str">
        <f aca="false">Def_Sistemas_Conectores_Cabos!$A$22</f>
        <v>BPM de elétrons</v>
      </c>
      <c r="B2237" s="5" t="str">
        <f aca="false">Datas_Entregas!$A$3</f>
        <v>BTS/Anel</v>
      </c>
      <c r="C2237" s="6" t="n">
        <f aca="false" t="array" ref="C2237:C2237">INDEX(Datas_Entregas!$B$2:$B$100, MATCH(B2237, Datas_Entregas!$A$2:$A$100, 0), 1)</f>
        <v>43296</v>
      </c>
      <c r="D2237" s="5" t="str">
        <f aca="false">Def_Status_Montagem!$A$4</f>
        <v>Comprado / Esperando entrega</v>
      </c>
      <c r="E2237" s="4" t="str">
        <f aca="false">Def_Status_Montagem!$B$4</f>
        <v>Contratada (inclui etiqueta)</v>
      </c>
      <c r="F2237" s="25"/>
      <c r="G2237" s="26"/>
      <c r="H2237" s="7" t="str">
        <f aca="false" t="array" ref="H2237:H2237">INDEX(Def_Instancias_Equipamentos!$E$2:$E$4986, MATCH(K2237, Def_Instancias_Equipamentos!$D$2:$D$4986, 0), 1)</f>
        <v>IA-14RaBPM</v>
      </c>
      <c r="I2237" s="8" t="str">
        <f aca="false" t="array" ref="I2237:I2237">INDEX(Def_Instancias_Equipamentos!$E$2:$E$4986, MATCH(L2237, Def_Instancias_Equipamentos!$D$2:$D$4986, 0), 1)</f>
        <v>IA-14RaBPM</v>
      </c>
      <c r="J2237" s="8" t="str">
        <f aca="false">IF(H2237=I2237, "INTERNO", "EXTERNO")</f>
        <v>INTERNO</v>
      </c>
      <c r="K2237" s="9" t="str">
        <f aca="false">Def_Instancias_Equipamentos!$D$742</f>
        <v>SI-14M2:DI-BPMRFFE</v>
      </c>
      <c r="L2237" s="4" t="str">
        <f aca="false">Def_Instancias_Equipamentos!$D$1344</f>
        <v>SI-14M2:DI-FMCFastADC</v>
      </c>
      <c r="M2237" s="10" t="s">
        <v>173</v>
      </c>
      <c r="N2237" s="11" t="s">
        <v>174</v>
      </c>
      <c r="O2237" s="9" t="str">
        <f aca="false">Def_Sistemas_Conectores_Cabos!$B$7</f>
        <v>SMA 50-ohm</v>
      </c>
      <c r="P2237" s="4" t="str">
        <f aca="false">Def_Sistemas_Conectores_Cabos!$B$7</f>
        <v>SMA 50-ohm</v>
      </c>
      <c r="Q2237" s="8" t="str">
        <f aca="false">K2237&amp;"/"&amp;M2237&amp;CHAR(10)&amp;L2237&amp;"/"&amp;N2237</f>
        <v>SI-14M2:DI-BPMRFFE/BO_OUT
SI-14M2:DI-FMCFastADC/IN4</v>
      </c>
      <c r="R2237" s="18" t="n">
        <v>2</v>
      </c>
      <c r="S2237" s="18" t="n">
        <v>2</v>
      </c>
      <c r="T2237" s="15" t="str">
        <f aca="false">Def_Sistemas_Conectores_Cabos!$C$9</f>
        <v>RG316</v>
      </c>
      <c r="U2237" s="11" t="s">
        <v>169</v>
      </c>
      <c r="V2237" s="13"/>
    </row>
    <row r="2238" customFormat="false" ht="15.75" hidden="true" customHeight="true" outlineLevel="0" collapsed="false">
      <c r="A2238" s="4" t="str">
        <f aca="false">Def_Sistemas_Conectores_Cabos!$A$22</f>
        <v>BPM de elétrons</v>
      </c>
      <c r="B2238" s="5" t="str">
        <f aca="false">Datas_Entregas!$A$3</f>
        <v>BTS/Anel</v>
      </c>
      <c r="C2238" s="6" t="n">
        <f aca="false" t="array" ref="C2238:C2238">INDEX(Datas_Entregas!$B$2:$B$100, MATCH(B2238, Datas_Entregas!$A$2:$A$100, 0), 1)</f>
        <v>43296</v>
      </c>
      <c r="D2238" s="5" t="str">
        <f aca="false">Def_Status_Montagem!$A$4</f>
        <v>Comprado / Esperando entrega</v>
      </c>
      <c r="E2238" s="4" t="str">
        <f aca="false">Def_Status_Montagem!$B$4</f>
        <v>Contratada (inclui etiqueta)</v>
      </c>
      <c r="F2238" s="25"/>
      <c r="G2238" s="26"/>
      <c r="H2238" s="7" t="str">
        <f aca="false" t="array" ref="H2238:H2238">INDEX(Def_Instancias_Equipamentos!$E$2:$E$4986, MATCH(K2238, Def_Instancias_Equipamentos!$D$2:$D$4986, 0), 1)</f>
        <v>IA-14RaBPM</v>
      </c>
      <c r="I2238" s="8" t="str">
        <f aca="false" t="array" ref="I2238:I2238">INDEX(Def_Instancias_Equipamentos!$E$2:$E$4986, MATCH(L2238, Def_Instancias_Equipamentos!$D$2:$D$4986, 0), 1)</f>
        <v>IA-14RaBPM</v>
      </c>
      <c r="J2238" s="8" t="str">
        <f aca="false">IF(H2238=I2238, "INTERNO", "EXTERNO")</f>
        <v>INTERNO</v>
      </c>
      <c r="K2238" s="9" t="str">
        <f aca="false">Def_Instancias_Equipamentos!$D$742</f>
        <v>SI-14M2:DI-BPMRFFE</v>
      </c>
      <c r="L2238" s="4" t="str">
        <f aca="false">Def_Instancias_Equipamentos!$D$1344</f>
        <v>SI-14M2:DI-FMCFastADC</v>
      </c>
      <c r="M2238" s="10" t="s">
        <v>175</v>
      </c>
      <c r="N2238" s="11" t="s">
        <v>176</v>
      </c>
      <c r="O2238" s="9" t="str">
        <f aca="false">Def_Sistemas_Conectores_Cabos!$B$7</f>
        <v>SMA 50-ohm</v>
      </c>
      <c r="P2238" s="4" t="str">
        <f aca="false">Def_Sistemas_Conectores_Cabos!$B$26</f>
        <v>MMCX 50-ohm</v>
      </c>
      <c r="Q2238" s="8" t="str">
        <f aca="false">K2238&amp;"/"&amp;M2238&amp;CHAR(10)&amp;L2238&amp;"/"&amp;N2238</f>
        <v>SI-14M2:DI-BPMRFFE/SW_IN
SI-14M2:DI-FMCFastADC/TRIG</v>
      </c>
      <c r="R2238" s="18" t="n">
        <v>2</v>
      </c>
      <c r="S2238" s="18" t="n">
        <v>2</v>
      </c>
      <c r="T2238" s="15" t="str">
        <f aca="false">Def_Sistemas_Conectores_Cabos!$C$9</f>
        <v>RG316</v>
      </c>
      <c r="U2238" s="11" t="s">
        <v>169</v>
      </c>
      <c r="V2238" s="13"/>
    </row>
    <row r="2239" customFormat="false" ht="15.75" hidden="true" customHeight="true" outlineLevel="0" collapsed="false">
      <c r="A2239" s="4" t="str">
        <f aca="false">Def_Sistemas_Conectores_Cabos!$A$22</f>
        <v>BPM de elétrons</v>
      </c>
      <c r="B2239" s="5" t="str">
        <f aca="false">Datas_Entregas!$A$3</f>
        <v>BTS/Anel</v>
      </c>
      <c r="C2239" s="6" t="n">
        <f aca="false" t="array" ref="C2239:C2239">INDEX(Datas_Entregas!$B$2:$B$100, MATCH(B2239, Datas_Entregas!$A$2:$A$100, 0), 1)</f>
        <v>43296</v>
      </c>
      <c r="D2239" s="5" t="str">
        <f aca="false">Def_Status_Montagem!$A$4</f>
        <v>Comprado / Esperando entrega</v>
      </c>
      <c r="E2239" s="4" t="str">
        <f aca="false">Def_Status_Montagem!$B$4</f>
        <v>Contratada (inclui etiqueta)</v>
      </c>
      <c r="F2239" s="25"/>
      <c r="G2239" s="26"/>
      <c r="H2239" s="7" t="str">
        <f aca="false" t="array" ref="H2239:H2239">INDEX(Def_Instancias_Equipamentos!$E$2:$E$4986, MATCH(K2239, Def_Instancias_Equipamentos!$D$2:$D$4986, 0), 1)</f>
        <v>IA-14RaBPM</v>
      </c>
      <c r="I2239" s="8" t="str">
        <f aca="false" t="array" ref="I2239:I2239">INDEX(Def_Instancias_Equipamentos!$E$2:$E$4986, MATCH(L2239, Def_Instancias_Equipamentos!$D$2:$D$4986, 0), 1)</f>
        <v>IA-14RaBPM</v>
      </c>
      <c r="J2239" s="8" t="str">
        <f aca="false">IF(H2239=I2239, "INTERNO", "EXTERNO")</f>
        <v>INTERNO</v>
      </c>
      <c r="K2239" s="9" t="str">
        <f aca="false">Def_Instancias_Equipamentos!$D$817</f>
        <v>SI-14SB:DI-BPMRFFE-1</v>
      </c>
      <c r="L2239" s="4" t="str">
        <f aca="false">Def_Instancias_Equipamentos!$D$1419</f>
        <v>SI-14SB:DI-FMCFastADC-1</v>
      </c>
      <c r="M2239" s="10" t="s">
        <v>168</v>
      </c>
      <c r="N2239" s="11" t="s">
        <v>143</v>
      </c>
      <c r="O2239" s="9" t="str">
        <f aca="false">Def_Sistemas_Conectores_Cabos!$B$7</f>
        <v>SMA 50-ohm</v>
      </c>
      <c r="P2239" s="4" t="str">
        <f aca="false">Def_Sistemas_Conectores_Cabos!$B$7</f>
        <v>SMA 50-ohm</v>
      </c>
      <c r="Q2239" s="8" t="str">
        <f aca="false">K2239&amp;"/"&amp;M2239&amp;CHAR(10)&amp;L2239&amp;"/"&amp;N2239</f>
        <v>SI-14SB:DI-BPMRFFE-1/TO_OUT
SI-14SB:DI-FMCFastADC-1/IN1</v>
      </c>
      <c r="R2239" s="18" t="n">
        <v>2</v>
      </c>
      <c r="S2239" s="18" t="n">
        <v>2</v>
      </c>
      <c r="T2239" s="15" t="str">
        <f aca="false">Def_Sistemas_Conectores_Cabos!$C$9</f>
        <v>RG316</v>
      </c>
      <c r="U2239" s="11" t="s">
        <v>169</v>
      </c>
      <c r="V2239" s="13"/>
    </row>
    <row r="2240" customFormat="false" ht="15.75" hidden="true" customHeight="true" outlineLevel="0" collapsed="false">
      <c r="A2240" s="4" t="str">
        <f aca="false">Def_Sistemas_Conectores_Cabos!$A$22</f>
        <v>BPM de elétrons</v>
      </c>
      <c r="B2240" s="5" t="str">
        <f aca="false">Datas_Entregas!$A$3</f>
        <v>BTS/Anel</v>
      </c>
      <c r="C2240" s="6" t="n">
        <f aca="false" t="array" ref="C2240:C2240">INDEX(Datas_Entregas!$B$2:$B$100, MATCH(B2240, Datas_Entregas!$A$2:$A$100, 0), 1)</f>
        <v>43296</v>
      </c>
      <c r="D2240" s="5" t="str">
        <f aca="false">Def_Status_Montagem!$A$4</f>
        <v>Comprado / Esperando entrega</v>
      </c>
      <c r="E2240" s="4" t="str">
        <f aca="false">Def_Status_Montagem!$B$4</f>
        <v>Contratada (inclui etiqueta)</v>
      </c>
      <c r="F2240" s="25"/>
      <c r="G2240" s="26"/>
      <c r="H2240" s="7" t="str">
        <f aca="false" t="array" ref="H2240:H2240">INDEX(Def_Instancias_Equipamentos!$E$2:$E$4986, MATCH(K2240, Def_Instancias_Equipamentos!$D$2:$D$4986, 0), 1)</f>
        <v>IA-14RaBPM</v>
      </c>
      <c r="I2240" s="8" t="str">
        <f aca="false" t="array" ref="I2240:I2240">INDEX(Def_Instancias_Equipamentos!$E$2:$E$4986, MATCH(L2240, Def_Instancias_Equipamentos!$D$2:$D$4986, 0), 1)</f>
        <v>IA-14RaBPM</v>
      </c>
      <c r="J2240" s="8" t="str">
        <f aca="false">IF(H2240=I2240, "INTERNO", "EXTERNO")</f>
        <v>INTERNO</v>
      </c>
      <c r="K2240" s="9" t="str">
        <f aca="false">Def_Instancias_Equipamentos!$D$817</f>
        <v>SI-14SB:DI-BPMRFFE-1</v>
      </c>
      <c r="L2240" s="4" t="str">
        <f aca="false">Def_Instancias_Equipamentos!$D$1419</f>
        <v>SI-14SB:DI-FMCFastADC-1</v>
      </c>
      <c r="M2240" s="10" t="s">
        <v>170</v>
      </c>
      <c r="N2240" s="11" t="s">
        <v>145</v>
      </c>
      <c r="O2240" s="9" t="str">
        <f aca="false">Def_Sistemas_Conectores_Cabos!$B$7</f>
        <v>SMA 50-ohm</v>
      </c>
      <c r="P2240" s="4" t="str">
        <f aca="false">Def_Sistemas_Conectores_Cabos!$B$7</f>
        <v>SMA 50-ohm</v>
      </c>
      <c r="Q2240" s="8" t="str">
        <f aca="false">K2240&amp;"/"&amp;M2240&amp;CHAR(10)&amp;L2240&amp;"/"&amp;N2240</f>
        <v>SI-14SB:DI-BPMRFFE-1/BI_OUT
SI-14SB:DI-FMCFastADC-1/IN2</v>
      </c>
      <c r="R2240" s="18" t="n">
        <v>2</v>
      </c>
      <c r="S2240" s="18" t="n">
        <v>2</v>
      </c>
      <c r="T2240" s="15" t="str">
        <f aca="false">Def_Sistemas_Conectores_Cabos!$C$9</f>
        <v>RG316</v>
      </c>
      <c r="U2240" s="11" t="s">
        <v>169</v>
      </c>
      <c r="V2240" s="13"/>
    </row>
    <row r="2241" customFormat="false" ht="15.75" hidden="true" customHeight="true" outlineLevel="0" collapsed="false">
      <c r="A2241" s="4" t="str">
        <f aca="false">Def_Sistemas_Conectores_Cabos!$A$22</f>
        <v>BPM de elétrons</v>
      </c>
      <c r="B2241" s="5" t="str">
        <f aca="false">Datas_Entregas!$A$3</f>
        <v>BTS/Anel</v>
      </c>
      <c r="C2241" s="6" t="n">
        <f aca="false" t="array" ref="C2241:C2241">INDEX(Datas_Entregas!$B$2:$B$100, MATCH(B2241, Datas_Entregas!$A$2:$A$100, 0), 1)</f>
        <v>43296</v>
      </c>
      <c r="D2241" s="5" t="str">
        <f aca="false">Def_Status_Montagem!$A$4</f>
        <v>Comprado / Esperando entrega</v>
      </c>
      <c r="E2241" s="4" t="str">
        <f aca="false">Def_Status_Montagem!$B$4</f>
        <v>Contratada (inclui etiqueta)</v>
      </c>
      <c r="F2241" s="25"/>
      <c r="G2241" s="26"/>
      <c r="H2241" s="7" t="str">
        <f aca="false" t="array" ref="H2241:H2241">INDEX(Def_Instancias_Equipamentos!$E$2:$E$4986, MATCH(K2241, Def_Instancias_Equipamentos!$D$2:$D$4986, 0), 1)</f>
        <v>IA-14RaBPM</v>
      </c>
      <c r="I2241" s="8" t="str">
        <f aca="false" t="array" ref="I2241:I2241">INDEX(Def_Instancias_Equipamentos!$E$2:$E$4986, MATCH(L2241, Def_Instancias_Equipamentos!$D$2:$D$4986, 0), 1)</f>
        <v>IA-14RaBPM</v>
      </c>
      <c r="J2241" s="8" t="str">
        <f aca="false">IF(H2241=I2241, "INTERNO", "EXTERNO")</f>
        <v>INTERNO</v>
      </c>
      <c r="K2241" s="9" t="str">
        <f aca="false">Def_Instancias_Equipamentos!$D$817</f>
        <v>SI-14SB:DI-BPMRFFE-1</v>
      </c>
      <c r="L2241" s="4" t="str">
        <f aca="false">Def_Instancias_Equipamentos!$D$1419</f>
        <v>SI-14SB:DI-FMCFastADC-1</v>
      </c>
      <c r="M2241" s="10" t="s">
        <v>171</v>
      </c>
      <c r="N2241" s="11" t="s">
        <v>172</v>
      </c>
      <c r="O2241" s="9" t="str">
        <f aca="false">Def_Sistemas_Conectores_Cabos!$B$7</f>
        <v>SMA 50-ohm</v>
      </c>
      <c r="P2241" s="4" t="str">
        <f aca="false">Def_Sistemas_Conectores_Cabos!$B$7</f>
        <v>SMA 50-ohm</v>
      </c>
      <c r="Q2241" s="8" t="str">
        <f aca="false">K2241&amp;"/"&amp;M2241&amp;CHAR(10)&amp;L2241&amp;"/"&amp;N2241</f>
        <v>SI-14SB:DI-BPMRFFE-1/TI_OUT
SI-14SB:DI-FMCFastADC-1/IN3</v>
      </c>
      <c r="R2241" s="18" t="n">
        <v>2</v>
      </c>
      <c r="S2241" s="18" t="n">
        <v>2</v>
      </c>
      <c r="T2241" s="15" t="str">
        <f aca="false">Def_Sistemas_Conectores_Cabos!$C$9</f>
        <v>RG316</v>
      </c>
      <c r="U2241" s="11" t="s">
        <v>169</v>
      </c>
      <c r="V2241" s="13"/>
    </row>
    <row r="2242" customFormat="false" ht="15.75" hidden="true" customHeight="true" outlineLevel="0" collapsed="false">
      <c r="A2242" s="4" t="str">
        <f aca="false">Def_Sistemas_Conectores_Cabos!$A$22</f>
        <v>BPM de elétrons</v>
      </c>
      <c r="B2242" s="5" t="str">
        <f aca="false">Datas_Entregas!$A$3</f>
        <v>BTS/Anel</v>
      </c>
      <c r="C2242" s="6" t="n">
        <f aca="false" t="array" ref="C2242:C2242">INDEX(Datas_Entregas!$B$2:$B$100, MATCH(B2242, Datas_Entregas!$A$2:$A$100, 0), 1)</f>
        <v>43296</v>
      </c>
      <c r="D2242" s="5" t="str">
        <f aca="false">Def_Status_Montagem!$A$4</f>
        <v>Comprado / Esperando entrega</v>
      </c>
      <c r="E2242" s="4" t="str">
        <f aca="false">Def_Status_Montagem!$B$4</f>
        <v>Contratada (inclui etiqueta)</v>
      </c>
      <c r="F2242" s="25"/>
      <c r="G2242" s="26"/>
      <c r="H2242" s="7" t="str">
        <f aca="false" t="array" ref="H2242:H2242">INDEX(Def_Instancias_Equipamentos!$E$2:$E$4986, MATCH(K2242, Def_Instancias_Equipamentos!$D$2:$D$4986, 0), 1)</f>
        <v>IA-14RaBPM</v>
      </c>
      <c r="I2242" s="8" t="str">
        <f aca="false" t="array" ref="I2242:I2242">INDEX(Def_Instancias_Equipamentos!$E$2:$E$4986, MATCH(L2242, Def_Instancias_Equipamentos!$D$2:$D$4986, 0), 1)</f>
        <v>IA-14RaBPM</v>
      </c>
      <c r="J2242" s="8" t="str">
        <f aca="false">IF(H2242=I2242, "INTERNO", "EXTERNO")</f>
        <v>INTERNO</v>
      </c>
      <c r="K2242" s="9" t="str">
        <f aca="false">Def_Instancias_Equipamentos!$D$817</f>
        <v>SI-14SB:DI-BPMRFFE-1</v>
      </c>
      <c r="L2242" s="4" t="str">
        <f aca="false">Def_Instancias_Equipamentos!$D$1419</f>
        <v>SI-14SB:DI-FMCFastADC-1</v>
      </c>
      <c r="M2242" s="10" t="s">
        <v>173</v>
      </c>
      <c r="N2242" s="11" t="s">
        <v>174</v>
      </c>
      <c r="O2242" s="9" t="str">
        <f aca="false">Def_Sistemas_Conectores_Cabos!$B$7</f>
        <v>SMA 50-ohm</v>
      </c>
      <c r="P2242" s="4" t="str">
        <f aca="false">Def_Sistemas_Conectores_Cabos!$B$7</f>
        <v>SMA 50-ohm</v>
      </c>
      <c r="Q2242" s="8" t="str">
        <f aca="false">K2242&amp;"/"&amp;M2242&amp;CHAR(10)&amp;L2242&amp;"/"&amp;N2242</f>
        <v>SI-14SB:DI-BPMRFFE-1/BO_OUT
SI-14SB:DI-FMCFastADC-1/IN4</v>
      </c>
      <c r="R2242" s="18" t="n">
        <v>2</v>
      </c>
      <c r="S2242" s="18" t="n">
        <v>2</v>
      </c>
      <c r="T2242" s="15" t="str">
        <f aca="false">Def_Sistemas_Conectores_Cabos!$C$9</f>
        <v>RG316</v>
      </c>
      <c r="U2242" s="11" t="s">
        <v>169</v>
      </c>
      <c r="V2242" s="13"/>
    </row>
    <row r="2243" customFormat="false" ht="15.75" hidden="true" customHeight="true" outlineLevel="0" collapsed="false">
      <c r="A2243" s="4" t="str">
        <f aca="false">Def_Sistemas_Conectores_Cabos!$A$22</f>
        <v>BPM de elétrons</v>
      </c>
      <c r="B2243" s="5" t="str">
        <f aca="false">Datas_Entregas!$A$3</f>
        <v>BTS/Anel</v>
      </c>
      <c r="C2243" s="6" t="n">
        <f aca="false" t="array" ref="C2243:C2243">INDEX(Datas_Entregas!$B$2:$B$100, MATCH(B2243, Datas_Entregas!$A$2:$A$100, 0), 1)</f>
        <v>43296</v>
      </c>
      <c r="D2243" s="5" t="str">
        <f aca="false">Def_Status_Montagem!$A$4</f>
        <v>Comprado / Esperando entrega</v>
      </c>
      <c r="E2243" s="4" t="str">
        <f aca="false">Def_Status_Montagem!$B$4</f>
        <v>Contratada (inclui etiqueta)</v>
      </c>
      <c r="F2243" s="25"/>
      <c r="G2243" s="26"/>
      <c r="H2243" s="7" t="str">
        <f aca="false" t="array" ref="H2243:H2243">INDEX(Def_Instancias_Equipamentos!$E$2:$E$4986, MATCH(K2243, Def_Instancias_Equipamentos!$D$2:$D$4986, 0), 1)</f>
        <v>IA-14RaBPM</v>
      </c>
      <c r="I2243" s="8" t="str">
        <f aca="false" t="array" ref="I2243:I2243">INDEX(Def_Instancias_Equipamentos!$E$2:$E$4986, MATCH(L2243, Def_Instancias_Equipamentos!$D$2:$D$4986, 0), 1)</f>
        <v>IA-14RaBPM</v>
      </c>
      <c r="J2243" s="8" t="str">
        <f aca="false">IF(H2243=I2243, "INTERNO", "EXTERNO")</f>
        <v>INTERNO</v>
      </c>
      <c r="K2243" s="9" t="str">
        <f aca="false">Def_Instancias_Equipamentos!$D$817</f>
        <v>SI-14SB:DI-BPMRFFE-1</v>
      </c>
      <c r="L2243" s="4" t="str">
        <f aca="false">Def_Instancias_Equipamentos!$D$1419</f>
        <v>SI-14SB:DI-FMCFastADC-1</v>
      </c>
      <c r="M2243" s="10" t="s">
        <v>175</v>
      </c>
      <c r="N2243" s="11" t="s">
        <v>176</v>
      </c>
      <c r="O2243" s="9" t="str">
        <f aca="false">Def_Sistemas_Conectores_Cabos!$B$7</f>
        <v>SMA 50-ohm</v>
      </c>
      <c r="P2243" s="4" t="str">
        <f aca="false">Def_Sistemas_Conectores_Cabos!$B$26</f>
        <v>MMCX 50-ohm</v>
      </c>
      <c r="Q2243" s="8" t="str">
        <f aca="false">K2243&amp;"/"&amp;M2243&amp;CHAR(10)&amp;L2243&amp;"/"&amp;N2243</f>
        <v>SI-14SB:DI-BPMRFFE-1/SW_IN
SI-14SB:DI-FMCFastADC-1/TRIG</v>
      </c>
      <c r="R2243" s="18" t="n">
        <v>2</v>
      </c>
      <c r="S2243" s="18" t="n">
        <v>2</v>
      </c>
      <c r="T2243" s="15" t="str">
        <f aca="false">Def_Sistemas_Conectores_Cabos!$C$9</f>
        <v>RG316</v>
      </c>
      <c r="U2243" s="11" t="s">
        <v>169</v>
      </c>
      <c r="V2243" s="13"/>
    </row>
    <row r="2244" customFormat="false" ht="15.75" hidden="true" customHeight="true" outlineLevel="0" collapsed="false">
      <c r="A2244" s="4" t="str">
        <f aca="false">Def_Sistemas_Conectores_Cabos!$A$22</f>
        <v>BPM de elétrons</v>
      </c>
      <c r="B2244" s="5" t="str">
        <f aca="false">Datas_Entregas!$A$3</f>
        <v>BTS/Anel</v>
      </c>
      <c r="C2244" s="6" t="n">
        <f aca="false" t="array" ref="C2244:C2244">INDEX(Datas_Entregas!$B$2:$B$100, MATCH(B2244, Datas_Entregas!$A$2:$A$100, 0), 1)</f>
        <v>43296</v>
      </c>
      <c r="D2244" s="5" t="str">
        <f aca="false">Def_Status_Montagem!$A$4</f>
        <v>Comprado / Esperando entrega</v>
      </c>
      <c r="E2244" s="4" t="str">
        <f aca="false">Def_Status_Montagem!$B$4</f>
        <v>Contratada (inclui etiqueta)</v>
      </c>
      <c r="F2244" s="25"/>
      <c r="G2244" s="26"/>
      <c r="H2244" s="7" t="str">
        <f aca="false" t="array" ref="H2244:H2244">INDEX(Def_Instancias_Equipamentos!$E$2:$E$4986, MATCH(K2244, Def_Instancias_Equipamentos!$D$2:$D$4986, 0), 1)</f>
        <v>IA-14RaBPM</v>
      </c>
      <c r="I2244" s="8" t="str">
        <f aca="false" t="array" ref="I2244:I2244">INDEX(Def_Instancias_Equipamentos!$E$2:$E$4986, MATCH(L2244, Def_Instancias_Equipamentos!$D$2:$D$4986, 0), 1)</f>
        <v>IA-14RaBPM</v>
      </c>
      <c r="J2244" s="8" t="str">
        <f aca="false">IF(H2244=I2244, "INTERNO", "EXTERNO")</f>
        <v>INTERNO</v>
      </c>
      <c r="K2244" s="9" t="str">
        <f aca="false">Def_Instancias_Equipamentos!$D$818</f>
        <v>SI-14SB:DI-BPMRFFE-2</v>
      </c>
      <c r="L2244" s="4" t="str">
        <f aca="false">Def_Instancias_Equipamentos!$D$1420</f>
        <v>SI-14SB:DI-FMCFastADC-2</v>
      </c>
      <c r="M2244" s="10" t="s">
        <v>168</v>
      </c>
      <c r="N2244" s="11" t="s">
        <v>143</v>
      </c>
      <c r="O2244" s="9" t="str">
        <f aca="false">Def_Sistemas_Conectores_Cabos!$B$7</f>
        <v>SMA 50-ohm</v>
      </c>
      <c r="P2244" s="4" t="str">
        <f aca="false">Def_Sistemas_Conectores_Cabos!$B$7</f>
        <v>SMA 50-ohm</v>
      </c>
      <c r="Q2244" s="8" t="str">
        <f aca="false">K2244&amp;"/"&amp;M2244&amp;CHAR(10)&amp;L2244&amp;"/"&amp;N2244</f>
        <v>SI-14SB:DI-BPMRFFE-2/TO_OUT
SI-14SB:DI-FMCFastADC-2/IN1</v>
      </c>
      <c r="R2244" s="18" t="n">
        <v>2</v>
      </c>
      <c r="S2244" s="18" t="n">
        <v>2</v>
      </c>
      <c r="T2244" s="15" t="str">
        <f aca="false">Def_Sistemas_Conectores_Cabos!$C$9</f>
        <v>RG316</v>
      </c>
      <c r="U2244" s="11" t="s">
        <v>169</v>
      </c>
      <c r="V2244" s="13"/>
    </row>
    <row r="2245" customFormat="false" ht="15.75" hidden="true" customHeight="true" outlineLevel="0" collapsed="false">
      <c r="A2245" s="4" t="str">
        <f aca="false">Def_Sistemas_Conectores_Cabos!$A$22</f>
        <v>BPM de elétrons</v>
      </c>
      <c r="B2245" s="5" t="str">
        <f aca="false">Datas_Entregas!$A$3</f>
        <v>BTS/Anel</v>
      </c>
      <c r="C2245" s="6" t="n">
        <f aca="false" t="array" ref="C2245:C2245">INDEX(Datas_Entregas!$B$2:$B$100, MATCH(B2245, Datas_Entregas!$A$2:$A$100, 0), 1)</f>
        <v>43296</v>
      </c>
      <c r="D2245" s="5" t="str">
        <f aca="false">Def_Status_Montagem!$A$4</f>
        <v>Comprado / Esperando entrega</v>
      </c>
      <c r="E2245" s="4" t="str">
        <f aca="false">Def_Status_Montagem!$B$4</f>
        <v>Contratada (inclui etiqueta)</v>
      </c>
      <c r="F2245" s="25"/>
      <c r="G2245" s="26"/>
      <c r="H2245" s="7" t="str">
        <f aca="false" t="array" ref="H2245:H2245">INDEX(Def_Instancias_Equipamentos!$E$2:$E$4986, MATCH(K2245, Def_Instancias_Equipamentos!$D$2:$D$4986, 0), 1)</f>
        <v>IA-14RaBPM</v>
      </c>
      <c r="I2245" s="8" t="str">
        <f aca="false" t="array" ref="I2245:I2245">INDEX(Def_Instancias_Equipamentos!$E$2:$E$4986, MATCH(L2245, Def_Instancias_Equipamentos!$D$2:$D$4986, 0), 1)</f>
        <v>IA-14RaBPM</v>
      </c>
      <c r="J2245" s="8" t="str">
        <f aca="false">IF(H2245=I2245, "INTERNO", "EXTERNO")</f>
        <v>INTERNO</v>
      </c>
      <c r="K2245" s="9" t="str">
        <f aca="false">Def_Instancias_Equipamentos!$D$818</f>
        <v>SI-14SB:DI-BPMRFFE-2</v>
      </c>
      <c r="L2245" s="4" t="str">
        <f aca="false">Def_Instancias_Equipamentos!$D$1420</f>
        <v>SI-14SB:DI-FMCFastADC-2</v>
      </c>
      <c r="M2245" s="10" t="s">
        <v>170</v>
      </c>
      <c r="N2245" s="11" t="s">
        <v>145</v>
      </c>
      <c r="O2245" s="9" t="str">
        <f aca="false">Def_Sistemas_Conectores_Cabos!$B$7</f>
        <v>SMA 50-ohm</v>
      </c>
      <c r="P2245" s="4" t="str">
        <f aca="false">Def_Sistemas_Conectores_Cabos!$B$7</f>
        <v>SMA 50-ohm</v>
      </c>
      <c r="Q2245" s="8" t="str">
        <f aca="false">K2245&amp;"/"&amp;M2245&amp;CHAR(10)&amp;L2245&amp;"/"&amp;N2245</f>
        <v>SI-14SB:DI-BPMRFFE-2/BI_OUT
SI-14SB:DI-FMCFastADC-2/IN2</v>
      </c>
      <c r="R2245" s="18" t="n">
        <v>2</v>
      </c>
      <c r="S2245" s="18" t="n">
        <v>2</v>
      </c>
      <c r="T2245" s="15" t="str">
        <f aca="false">Def_Sistemas_Conectores_Cabos!$C$9</f>
        <v>RG316</v>
      </c>
      <c r="U2245" s="11" t="s">
        <v>169</v>
      </c>
      <c r="V2245" s="13"/>
    </row>
    <row r="2246" customFormat="false" ht="15.75" hidden="true" customHeight="true" outlineLevel="0" collapsed="false">
      <c r="A2246" s="4" t="str">
        <f aca="false">Def_Sistemas_Conectores_Cabos!$A$22</f>
        <v>BPM de elétrons</v>
      </c>
      <c r="B2246" s="5" t="str">
        <f aca="false">Datas_Entregas!$A$3</f>
        <v>BTS/Anel</v>
      </c>
      <c r="C2246" s="6" t="n">
        <f aca="false" t="array" ref="C2246:C2246">INDEX(Datas_Entregas!$B$2:$B$100, MATCH(B2246, Datas_Entregas!$A$2:$A$100, 0), 1)</f>
        <v>43296</v>
      </c>
      <c r="D2246" s="5" t="str">
        <f aca="false">Def_Status_Montagem!$A$4</f>
        <v>Comprado / Esperando entrega</v>
      </c>
      <c r="E2246" s="4" t="str">
        <f aca="false">Def_Status_Montagem!$B$4</f>
        <v>Contratada (inclui etiqueta)</v>
      </c>
      <c r="F2246" s="25"/>
      <c r="G2246" s="26"/>
      <c r="H2246" s="7" t="str">
        <f aca="false" t="array" ref="H2246:H2246">INDEX(Def_Instancias_Equipamentos!$E$2:$E$4986, MATCH(K2246, Def_Instancias_Equipamentos!$D$2:$D$4986, 0), 1)</f>
        <v>IA-14RaBPM</v>
      </c>
      <c r="I2246" s="8" t="str">
        <f aca="false" t="array" ref="I2246:I2246">INDEX(Def_Instancias_Equipamentos!$E$2:$E$4986, MATCH(L2246, Def_Instancias_Equipamentos!$D$2:$D$4986, 0), 1)</f>
        <v>IA-14RaBPM</v>
      </c>
      <c r="J2246" s="8" t="str">
        <f aca="false">IF(H2246=I2246, "INTERNO", "EXTERNO")</f>
        <v>INTERNO</v>
      </c>
      <c r="K2246" s="9" t="str">
        <f aca="false">Def_Instancias_Equipamentos!$D$818</f>
        <v>SI-14SB:DI-BPMRFFE-2</v>
      </c>
      <c r="L2246" s="4" t="str">
        <f aca="false">Def_Instancias_Equipamentos!$D$1420</f>
        <v>SI-14SB:DI-FMCFastADC-2</v>
      </c>
      <c r="M2246" s="10" t="s">
        <v>171</v>
      </c>
      <c r="N2246" s="11" t="s">
        <v>172</v>
      </c>
      <c r="O2246" s="9" t="str">
        <f aca="false">Def_Sistemas_Conectores_Cabos!$B$7</f>
        <v>SMA 50-ohm</v>
      </c>
      <c r="P2246" s="4" t="str">
        <f aca="false">Def_Sistemas_Conectores_Cabos!$B$7</f>
        <v>SMA 50-ohm</v>
      </c>
      <c r="Q2246" s="8" t="str">
        <f aca="false">K2246&amp;"/"&amp;M2246&amp;CHAR(10)&amp;L2246&amp;"/"&amp;N2246</f>
        <v>SI-14SB:DI-BPMRFFE-2/TI_OUT
SI-14SB:DI-FMCFastADC-2/IN3</v>
      </c>
      <c r="R2246" s="18" t="n">
        <v>2</v>
      </c>
      <c r="S2246" s="18" t="n">
        <v>2</v>
      </c>
      <c r="T2246" s="15" t="str">
        <f aca="false">Def_Sistemas_Conectores_Cabos!$C$9</f>
        <v>RG316</v>
      </c>
      <c r="U2246" s="11" t="s">
        <v>169</v>
      </c>
      <c r="V2246" s="13"/>
    </row>
    <row r="2247" customFormat="false" ht="15.75" hidden="true" customHeight="true" outlineLevel="0" collapsed="false">
      <c r="A2247" s="4" t="str">
        <f aca="false">Def_Sistemas_Conectores_Cabos!$A$22</f>
        <v>BPM de elétrons</v>
      </c>
      <c r="B2247" s="5" t="str">
        <f aca="false">Datas_Entregas!$A$3</f>
        <v>BTS/Anel</v>
      </c>
      <c r="C2247" s="6" t="n">
        <f aca="false" t="array" ref="C2247:C2247">INDEX(Datas_Entregas!$B$2:$B$100, MATCH(B2247, Datas_Entregas!$A$2:$A$100, 0), 1)</f>
        <v>43296</v>
      </c>
      <c r="D2247" s="5" t="str">
        <f aca="false">Def_Status_Montagem!$A$4</f>
        <v>Comprado / Esperando entrega</v>
      </c>
      <c r="E2247" s="4" t="str">
        <f aca="false">Def_Status_Montagem!$B$4</f>
        <v>Contratada (inclui etiqueta)</v>
      </c>
      <c r="F2247" s="25"/>
      <c r="G2247" s="26"/>
      <c r="H2247" s="7" t="str">
        <f aca="false" t="array" ref="H2247:H2247">INDEX(Def_Instancias_Equipamentos!$E$2:$E$4986, MATCH(K2247, Def_Instancias_Equipamentos!$D$2:$D$4986, 0), 1)</f>
        <v>IA-14RaBPM</v>
      </c>
      <c r="I2247" s="8" t="str">
        <f aca="false" t="array" ref="I2247:I2247">INDEX(Def_Instancias_Equipamentos!$E$2:$E$4986, MATCH(L2247, Def_Instancias_Equipamentos!$D$2:$D$4986, 0), 1)</f>
        <v>IA-14RaBPM</v>
      </c>
      <c r="J2247" s="8" t="str">
        <f aca="false">IF(H2247=I2247, "INTERNO", "EXTERNO")</f>
        <v>INTERNO</v>
      </c>
      <c r="K2247" s="9" t="str">
        <f aca="false">Def_Instancias_Equipamentos!$D$818</f>
        <v>SI-14SB:DI-BPMRFFE-2</v>
      </c>
      <c r="L2247" s="4" t="str">
        <f aca="false">Def_Instancias_Equipamentos!$D$1420</f>
        <v>SI-14SB:DI-FMCFastADC-2</v>
      </c>
      <c r="M2247" s="10" t="s">
        <v>173</v>
      </c>
      <c r="N2247" s="11" t="s">
        <v>174</v>
      </c>
      <c r="O2247" s="9" t="str">
        <f aca="false">Def_Sistemas_Conectores_Cabos!$B$7</f>
        <v>SMA 50-ohm</v>
      </c>
      <c r="P2247" s="4" t="str">
        <f aca="false">Def_Sistemas_Conectores_Cabos!$B$7</f>
        <v>SMA 50-ohm</v>
      </c>
      <c r="Q2247" s="8" t="str">
        <f aca="false">K2247&amp;"/"&amp;M2247&amp;CHAR(10)&amp;L2247&amp;"/"&amp;N2247</f>
        <v>SI-14SB:DI-BPMRFFE-2/BO_OUT
SI-14SB:DI-FMCFastADC-2/IN4</v>
      </c>
      <c r="R2247" s="18" t="n">
        <v>2</v>
      </c>
      <c r="S2247" s="18" t="n">
        <v>2</v>
      </c>
      <c r="T2247" s="15" t="str">
        <f aca="false">Def_Sistemas_Conectores_Cabos!$C$9</f>
        <v>RG316</v>
      </c>
      <c r="U2247" s="11" t="s">
        <v>169</v>
      </c>
      <c r="V2247" s="13"/>
    </row>
    <row r="2248" customFormat="false" ht="15.75" hidden="true" customHeight="true" outlineLevel="0" collapsed="false">
      <c r="A2248" s="4" t="str">
        <f aca="false">Def_Sistemas_Conectores_Cabos!$A$22</f>
        <v>BPM de elétrons</v>
      </c>
      <c r="B2248" s="5" t="str">
        <f aca="false">Datas_Entregas!$A$3</f>
        <v>BTS/Anel</v>
      </c>
      <c r="C2248" s="6" t="n">
        <f aca="false" t="array" ref="C2248:C2248">INDEX(Datas_Entregas!$B$2:$B$100, MATCH(B2248, Datas_Entregas!$A$2:$A$100, 0), 1)</f>
        <v>43296</v>
      </c>
      <c r="D2248" s="5" t="str">
        <f aca="false">Def_Status_Montagem!$A$4</f>
        <v>Comprado / Esperando entrega</v>
      </c>
      <c r="E2248" s="4" t="str">
        <f aca="false">Def_Status_Montagem!$B$4</f>
        <v>Contratada (inclui etiqueta)</v>
      </c>
      <c r="F2248" s="25"/>
      <c r="G2248" s="26"/>
      <c r="H2248" s="7" t="str">
        <f aca="false" t="array" ref="H2248:H2248">INDEX(Def_Instancias_Equipamentos!$E$2:$E$4986, MATCH(K2248, Def_Instancias_Equipamentos!$D$2:$D$4986, 0), 1)</f>
        <v>IA-14RaBPM</v>
      </c>
      <c r="I2248" s="8" t="str">
        <f aca="false" t="array" ref="I2248:I2248">INDEX(Def_Instancias_Equipamentos!$E$2:$E$4986, MATCH(L2248, Def_Instancias_Equipamentos!$D$2:$D$4986, 0), 1)</f>
        <v>IA-14RaBPM</v>
      </c>
      <c r="J2248" s="8" t="str">
        <f aca="false">IF(H2248=I2248, "INTERNO", "EXTERNO")</f>
        <v>INTERNO</v>
      </c>
      <c r="K2248" s="9" t="str">
        <f aca="false">Def_Instancias_Equipamentos!$D$818</f>
        <v>SI-14SB:DI-BPMRFFE-2</v>
      </c>
      <c r="L2248" s="4" t="str">
        <f aca="false">Def_Instancias_Equipamentos!$D$1420</f>
        <v>SI-14SB:DI-FMCFastADC-2</v>
      </c>
      <c r="M2248" s="10" t="s">
        <v>175</v>
      </c>
      <c r="N2248" s="11" t="s">
        <v>176</v>
      </c>
      <c r="O2248" s="9" t="str">
        <f aca="false">Def_Sistemas_Conectores_Cabos!$B$7</f>
        <v>SMA 50-ohm</v>
      </c>
      <c r="P2248" s="4" t="str">
        <f aca="false">Def_Sistemas_Conectores_Cabos!$B$26</f>
        <v>MMCX 50-ohm</v>
      </c>
      <c r="Q2248" s="8" t="str">
        <f aca="false">K2248&amp;"/"&amp;M2248&amp;CHAR(10)&amp;L2248&amp;"/"&amp;N2248</f>
        <v>SI-14SB:DI-BPMRFFE-2/SW_IN
SI-14SB:DI-FMCFastADC-2/TRIG</v>
      </c>
      <c r="R2248" s="18" t="n">
        <v>2</v>
      </c>
      <c r="S2248" s="18" t="n">
        <v>2</v>
      </c>
      <c r="T2248" s="15" t="str">
        <f aca="false">Def_Sistemas_Conectores_Cabos!$C$9</f>
        <v>RG316</v>
      </c>
      <c r="U2248" s="11" t="s">
        <v>169</v>
      </c>
      <c r="V2248" s="13"/>
    </row>
    <row r="2249" customFormat="false" ht="15.75" hidden="true" customHeight="true" outlineLevel="0" collapsed="false">
      <c r="A2249" s="4" t="str">
        <f aca="false">Def_Sistemas_Conectores_Cabos!$A$22</f>
        <v>BPM de elétrons</v>
      </c>
      <c r="B2249" s="5" t="str">
        <f aca="false">Datas_Entregas!$A$3</f>
        <v>BTS/Anel</v>
      </c>
      <c r="C2249" s="6" t="n">
        <f aca="false" t="array" ref="C2249:C2249">INDEX(Datas_Entregas!$B$2:$B$100, MATCH(B2249, Datas_Entregas!$A$2:$A$100, 0), 1)</f>
        <v>43296</v>
      </c>
      <c r="D2249" s="5" t="str">
        <f aca="false">Def_Status_Montagem!$A$4</f>
        <v>Comprado / Esperando entrega</v>
      </c>
      <c r="E2249" s="4" t="str">
        <f aca="false">Def_Status_Montagem!$B$4</f>
        <v>Contratada (inclui etiqueta)</v>
      </c>
      <c r="F2249" s="25"/>
      <c r="G2249" s="26"/>
      <c r="H2249" s="7" t="str">
        <f aca="false" t="array" ref="H2249:H2249">INDEX(Def_Instancias_Equipamentos!$E$2:$E$4986, MATCH(K2249, Def_Instancias_Equipamentos!$D$2:$D$4986, 0), 1)</f>
        <v>IA-15RaBPM</v>
      </c>
      <c r="I2249" s="8" t="str">
        <f aca="false" t="array" ref="I2249:I2249">INDEX(Def_Instancias_Equipamentos!$E$2:$E$4986, MATCH(L2249, Def_Instancias_Equipamentos!$D$2:$D$4986, 0), 1)</f>
        <v>IA-15RaBPM</v>
      </c>
      <c r="J2249" s="8" t="str">
        <f aca="false">IF(H2249=I2249, "INTERNO", "EXTERNO")</f>
        <v>INTERNO</v>
      </c>
      <c r="K2249" s="9" t="str">
        <f aca="false">Def_Instancias_Equipamentos!$D$743</f>
        <v>SI-15C1:DI-BPMRFFE-1</v>
      </c>
      <c r="L2249" s="4" t="str">
        <f aca="false">Def_Instancias_Equipamentos!$D$1345</f>
        <v>SI-15C1:DI-FMCFastADC-1</v>
      </c>
      <c r="M2249" s="10" t="s">
        <v>168</v>
      </c>
      <c r="N2249" s="11" t="s">
        <v>143</v>
      </c>
      <c r="O2249" s="9" t="str">
        <f aca="false">Def_Sistemas_Conectores_Cabos!$B$7</f>
        <v>SMA 50-ohm</v>
      </c>
      <c r="P2249" s="4" t="str">
        <f aca="false">Def_Sistemas_Conectores_Cabos!$B$7</f>
        <v>SMA 50-ohm</v>
      </c>
      <c r="Q2249" s="8" t="str">
        <f aca="false">K2249&amp;"/"&amp;M2249&amp;CHAR(10)&amp;L2249&amp;"/"&amp;N2249</f>
        <v>SI-15C1:DI-BPMRFFE-1/TO_OUT
SI-15C1:DI-FMCFastADC-1/IN1</v>
      </c>
      <c r="R2249" s="18" t="n">
        <v>2</v>
      </c>
      <c r="S2249" s="18" t="n">
        <v>2</v>
      </c>
      <c r="T2249" s="15" t="str">
        <f aca="false">Def_Sistemas_Conectores_Cabos!$C$9</f>
        <v>RG316</v>
      </c>
      <c r="U2249" s="11" t="s">
        <v>169</v>
      </c>
      <c r="V2249" s="13"/>
    </row>
    <row r="2250" customFormat="false" ht="15.75" hidden="true" customHeight="true" outlineLevel="0" collapsed="false">
      <c r="A2250" s="4" t="str">
        <f aca="false">Def_Sistemas_Conectores_Cabos!$A$22</f>
        <v>BPM de elétrons</v>
      </c>
      <c r="B2250" s="5" t="str">
        <f aca="false">Datas_Entregas!$A$3</f>
        <v>BTS/Anel</v>
      </c>
      <c r="C2250" s="6" t="n">
        <f aca="false" t="array" ref="C2250:C2250">INDEX(Datas_Entregas!$B$2:$B$100, MATCH(B2250, Datas_Entregas!$A$2:$A$100, 0), 1)</f>
        <v>43296</v>
      </c>
      <c r="D2250" s="5" t="str">
        <f aca="false">Def_Status_Montagem!$A$4</f>
        <v>Comprado / Esperando entrega</v>
      </c>
      <c r="E2250" s="4" t="str">
        <f aca="false">Def_Status_Montagem!$B$4</f>
        <v>Contratada (inclui etiqueta)</v>
      </c>
      <c r="F2250" s="25"/>
      <c r="G2250" s="26"/>
      <c r="H2250" s="7" t="str">
        <f aca="false" t="array" ref="H2250:H2250">INDEX(Def_Instancias_Equipamentos!$E$2:$E$4986, MATCH(K2250, Def_Instancias_Equipamentos!$D$2:$D$4986, 0), 1)</f>
        <v>IA-15RaBPM</v>
      </c>
      <c r="I2250" s="8" t="str">
        <f aca="false" t="array" ref="I2250:I2250">INDEX(Def_Instancias_Equipamentos!$E$2:$E$4986, MATCH(L2250, Def_Instancias_Equipamentos!$D$2:$D$4986, 0), 1)</f>
        <v>IA-15RaBPM</v>
      </c>
      <c r="J2250" s="8" t="str">
        <f aca="false">IF(H2250=I2250, "INTERNO", "EXTERNO")</f>
        <v>INTERNO</v>
      </c>
      <c r="K2250" s="9" t="str">
        <f aca="false">Def_Instancias_Equipamentos!$D$743</f>
        <v>SI-15C1:DI-BPMRFFE-1</v>
      </c>
      <c r="L2250" s="4" t="str">
        <f aca="false">Def_Instancias_Equipamentos!$D$1345</f>
        <v>SI-15C1:DI-FMCFastADC-1</v>
      </c>
      <c r="M2250" s="10" t="s">
        <v>170</v>
      </c>
      <c r="N2250" s="11" t="s">
        <v>145</v>
      </c>
      <c r="O2250" s="9" t="str">
        <f aca="false">Def_Sistemas_Conectores_Cabos!$B$7</f>
        <v>SMA 50-ohm</v>
      </c>
      <c r="P2250" s="4" t="str">
        <f aca="false">Def_Sistemas_Conectores_Cabos!$B$7</f>
        <v>SMA 50-ohm</v>
      </c>
      <c r="Q2250" s="8" t="str">
        <f aca="false">K2250&amp;"/"&amp;M2250&amp;CHAR(10)&amp;L2250&amp;"/"&amp;N2250</f>
        <v>SI-15C1:DI-BPMRFFE-1/BI_OUT
SI-15C1:DI-FMCFastADC-1/IN2</v>
      </c>
      <c r="R2250" s="18" t="n">
        <v>2</v>
      </c>
      <c r="S2250" s="18" t="n">
        <v>2</v>
      </c>
      <c r="T2250" s="15" t="str">
        <f aca="false">Def_Sistemas_Conectores_Cabos!$C$9</f>
        <v>RG316</v>
      </c>
      <c r="U2250" s="11" t="s">
        <v>169</v>
      </c>
      <c r="V2250" s="13"/>
    </row>
    <row r="2251" customFormat="false" ht="15.75" hidden="true" customHeight="true" outlineLevel="0" collapsed="false">
      <c r="A2251" s="4" t="str">
        <f aca="false">Def_Sistemas_Conectores_Cabos!$A$22</f>
        <v>BPM de elétrons</v>
      </c>
      <c r="B2251" s="5" t="str">
        <f aca="false">Datas_Entregas!$A$3</f>
        <v>BTS/Anel</v>
      </c>
      <c r="C2251" s="6" t="n">
        <f aca="false" t="array" ref="C2251:C2251">INDEX(Datas_Entregas!$B$2:$B$100, MATCH(B2251, Datas_Entregas!$A$2:$A$100, 0), 1)</f>
        <v>43296</v>
      </c>
      <c r="D2251" s="5" t="str">
        <f aca="false">Def_Status_Montagem!$A$4</f>
        <v>Comprado / Esperando entrega</v>
      </c>
      <c r="E2251" s="4" t="str">
        <f aca="false">Def_Status_Montagem!$B$4</f>
        <v>Contratada (inclui etiqueta)</v>
      </c>
      <c r="F2251" s="25"/>
      <c r="G2251" s="26"/>
      <c r="H2251" s="7" t="str">
        <f aca="false" t="array" ref="H2251:H2251">INDEX(Def_Instancias_Equipamentos!$E$2:$E$4986, MATCH(K2251, Def_Instancias_Equipamentos!$D$2:$D$4986, 0), 1)</f>
        <v>IA-15RaBPM</v>
      </c>
      <c r="I2251" s="8" t="str">
        <f aca="false" t="array" ref="I2251:I2251">INDEX(Def_Instancias_Equipamentos!$E$2:$E$4986, MATCH(L2251, Def_Instancias_Equipamentos!$D$2:$D$4986, 0), 1)</f>
        <v>IA-15RaBPM</v>
      </c>
      <c r="J2251" s="8" t="str">
        <f aca="false">IF(H2251=I2251, "INTERNO", "EXTERNO")</f>
        <v>INTERNO</v>
      </c>
      <c r="K2251" s="9" t="str">
        <f aca="false">Def_Instancias_Equipamentos!$D$743</f>
        <v>SI-15C1:DI-BPMRFFE-1</v>
      </c>
      <c r="L2251" s="4" t="str">
        <f aca="false">Def_Instancias_Equipamentos!$D$1345</f>
        <v>SI-15C1:DI-FMCFastADC-1</v>
      </c>
      <c r="M2251" s="10" t="s">
        <v>171</v>
      </c>
      <c r="N2251" s="11" t="s">
        <v>172</v>
      </c>
      <c r="O2251" s="9" t="str">
        <f aca="false">Def_Sistemas_Conectores_Cabos!$B$7</f>
        <v>SMA 50-ohm</v>
      </c>
      <c r="P2251" s="4" t="str">
        <f aca="false">Def_Sistemas_Conectores_Cabos!$B$7</f>
        <v>SMA 50-ohm</v>
      </c>
      <c r="Q2251" s="8" t="str">
        <f aca="false">K2251&amp;"/"&amp;M2251&amp;CHAR(10)&amp;L2251&amp;"/"&amp;N2251</f>
        <v>SI-15C1:DI-BPMRFFE-1/TI_OUT
SI-15C1:DI-FMCFastADC-1/IN3</v>
      </c>
      <c r="R2251" s="18" t="n">
        <v>2</v>
      </c>
      <c r="S2251" s="18" t="n">
        <v>2</v>
      </c>
      <c r="T2251" s="15" t="str">
        <f aca="false">Def_Sistemas_Conectores_Cabos!$C$9</f>
        <v>RG316</v>
      </c>
      <c r="U2251" s="11" t="s">
        <v>169</v>
      </c>
      <c r="V2251" s="13"/>
    </row>
    <row r="2252" customFormat="false" ht="15.75" hidden="true" customHeight="true" outlineLevel="0" collapsed="false">
      <c r="A2252" s="4" t="str">
        <f aca="false">Def_Sistemas_Conectores_Cabos!$A$22</f>
        <v>BPM de elétrons</v>
      </c>
      <c r="B2252" s="5" t="str">
        <f aca="false">Datas_Entregas!$A$3</f>
        <v>BTS/Anel</v>
      </c>
      <c r="C2252" s="6" t="n">
        <f aca="false" t="array" ref="C2252:C2252">INDEX(Datas_Entregas!$B$2:$B$100, MATCH(B2252, Datas_Entregas!$A$2:$A$100, 0), 1)</f>
        <v>43296</v>
      </c>
      <c r="D2252" s="5" t="str">
        <f aca="false">Def_Status_Montagem!$A$4</f>
        <v>Comprado / Esperando entrega</v>
      </c>
      <c r="E2252" s="4" t="str">
        <f aca="false">Def_Status_Montagem!$B$4</f>
        <v>Contratada (inclui etiqueta)</v>
      </c>
      <c r="F2252" s="25"/>
      <c r="G2252" s="26"/>
      <c r="H2252" s="7" t="str">
        <f aca="false" t="array" ref="H2252:H2252">INDEX(Def_Instancias_Equipamentos!$E$2:$E$4986, MATCH(K2252, Def_Instancias_Equipamentos!$D$2:$D$4986, 0), 1)</f>
        <v>IA-15RaBPM</v>
      </c>
      <c r="I2252" s="8" t="str">
        <f aca="false" t="array" ref="I2252:I2252">INDEX(Def_Instancias_Equipamentos!$E$2:$E$4986, MATCH(L2252, Def_Instancias_Equipamentos!$D$2:$D$4986, 0), 1)</f>
        <v>IA-15RaBPM</v>
      </c>
      <c r="J2252" s="8" t="str">
        <f aca="false">IF(H2252=I2252, "INTERNO", "EXTERNO")</f>
        <v>INTERNO</v>
      </c>
      <c r="K2252" s="9" t="str">
        <f aca="false">Def_Instancias_Equipamentos!$D$743</f>
        <v>SI-15C1:DI-BPMRFFE-1</v>
      </c>
      <c r="L2252" s="4" t="str">
        <f aca="false">Def_Instancias_Equipamentos!$D$1345</f>
        <v>SI-15C1:DI-FMCFastADC-1</v>
      </c>
      <c r="M2252" s="10" t="s">
        <v>173</v>
      </c>
      <c r="N2252" s="11" t="s">
        <v>174</v>
      </c>
      <c r="O2252" s="9" t="str">
        <f aca="false">Def_Sistemas_Conectores_Cabos!$B$7</f>
        <v>SMA 50-ohm</v>
      </c>
      <c r="P2252" s="4" t="str">
        <f aca="false">Def_Sistemas_Conectores_Cabos!$B$7</f>
        <v>SMA 50-ohm</v>
      </c>
      <c r="Q2252" s="8" t="str">
        <f aca="false">K2252&amp;"/"&amp;M2252&amp;CHAR(10)&amp;L2252&amp;"/"&amp;N2252</f>
        <v>SI-15C1:DI-BPMRFFE-1/BO_OUT
SI-15C1:DI-FMCFastADC-1/IN4</v>
      </c>
      <c r="R2252" s="18" t="n">
        <v>2</v>
      </c>
      <c r="S2252" s="18" t="n">
        <v>2</v>
      </c>
      <c r="T2252" s="15" t="str">
        <f aca="false">Def_Sistemas_Conectores_Cabos!$C$9</f>
        <v>RG316</v>
      </c>
      <c r="U2252" s="11" t="s">
        <v>169</v>
      </c>
      <c r="V2252" s="13"/>
    </row>
    <row r="2253" customFormat="false" ht="15.75" hidden="true" customHeight="true" outlineLevel="0" collapsed="false">
      <c r="A2253" s="4" t="str">
        <f aca="false">Def_Sistemas_Conectores_Cabos!$A$22</f>
        <v>BPM de elétrons</v>
      </c>
      <c r="B2253" s="5" t="str">
        <f aca="false">Datas_Entregas!$A$3</f>
        <v>BTS/Anel</v>
      </c>
      <c r="C2253" s="6" t="n">
        <f aca="false" t="array" ref="C2253:C2253">INDEX(Datas_Entregas!$B$2:$B$100, MATCH(B2253, Datas_Entregas!$A$2:$A$100, 0), 1)</f>
        <v>43296</v>
      </c>
      <c r="D2253" s="5" t="str">
        <f aca="false">Def_Status_Montagem!$A$4</f>
        <v>Comprado / Esperando entrega</v>
      </c>
      <c r="E2253" s="4" t="str">
        <f aca="false">Def_Status_Montagem!$B$4</f>
        <v>Contratada (inclui etiqueta)</v>
      </c>
      <c r="F2253" s="25"/>
      <c r="G2253" s="26"/>
      <c r="H2253" s="7" t="str">
        <f aca="false" t="array" ref="H2253:H2253">INDEX(Def_Instancias_Equipamentos!$E$2:$E$4986, MATCH(K2253, Def_Instancias_Equipamentos!$D$2:$D$4986, 0), 1)</f>
        <v>IA-15RaBPM</v>
      </c>
      <c r="I2253" s="8" t="str">
        <f aca="false" t="array" ref="I2253:I2253">INDEX(Def_Instancias_Equipamentos!$E$2:$E$4986, MATCH(L2253, Def_Instancias_Equipamentos!$D$2:$D$4986, 0), 1)</f>
        <v>IA-15RaBPM</v>
      </c>
      <c r="J2253" s="8" t="str">
        <f aca="false">IF(H2253=I2253, "INTERNO", "EXTERNO")</f>
        <v>INTERNO</v>
      </c>
      <c r="K2253" s="9" t="str">
        <f aca="false">Def_Instancias_Equipamentos!$D$743</f>
        <v>SI-15C1:DI-BPMRFFE-1</v>
      </c>
      <c r="L2253" s="4" t="str">
        <f aca="false">Def_Instancias_Equipamentos!$D$1345</f>
        <v>SI-15C1:DI-FMCFastADC-1</v>
      </c>
      <c r="M2253" s="10" t="s">
        <v>175</v>
      </c>
      <c r="N2253" s="11" t="s">
        <v>176</v>
      </c>
      <c r="O2253" s="9" t="str">
        <f aca="false">Def_Sistemas_Conectores_Cabos!$B$7</f>
        <v>SMA 50-ohm</v>
      </c>
      <c r="P2253" s="4" t="str">
        <f aca="false">Def_Sistemas_Conectores_Cabos!$B$26</f>
        <v>MMCX 50-ohm</v>
      </c>
      <c r="Q2253" s="8" t="str">
        <f aca="false">K2253&amp;"/"&amp;M2253&amp;CHAR(10)&amp;L2253&amp;"/"&amp;N2253</f>
        <v>SI-15C1:DI-BPMRFFE-1/SW_IN
SI-15C1:DI-FMCFastADC-1/TRIG</v>
      </c>
      <c r="R2253" s="18" t="n">
        <v>2</v>
      </c>
      <c r="S2253" s="18" t="n">
        <v>2</v>
      </c>
      <c r="T2253" s="15" t="str">
        <f aca="false">Def_Sistemas_Conectores_Cabos!$C$9</f>
        <v>RG316</v>
      </c>
      <c r="U2253" s="11" t="s">
        <v>169</v>
      </c>
      <c r="V2253" s="13"/>
    </row>
    <row r="2254" customFormat="false" ht="15.75" hidden="true" customHeight="true" outlineLevel="0" collapsed="false">
      <c r="A2254" s="4" t="str">
        <f aca="false">Def_Sistemas_Conectores_Cabos!$A$22</f>
        <v>BPM de elétrons</v>
      </c>
      <c r="B2254" s="5" t="str">
        <f aca="false">Datas_Entregas!$A$3</f>
        <v>BTS/Anel</v>
      </c>
      <c r="C2254" s="6" t="n">
        <f aca="false" t="array" ref="C2254:C2254">INDEX(Datas_Entregas!$B$2:$B$100, MATCH(B2254, Datas_Entregas!$A$2:$A$100, 0), 1)</f>
        <v>43296</v>
      </c>
      <c r="D2254" s="5" t="str">
        <f aca="false">Def_Status_Montagem!$A$4</f>
        <v>Comprado / Esperando entrega</v>
      </c>
      <c r="E2254" s="4" t="str">
        <f aca="false">Def_Status_Montagem!$B$4</f>
        <v>Contratada (inclui etiqueta)</v>
      </c>
      <c r="F2254" s="25"/>
      <c r="G2254" s="26"/>
      <c r="H2254" s="7" t="str">
        <f aca="false" t="array" ref="H2254:H2254">INDEX(Def_Instancias_Equipamentos!$E$2:$E$4986, MATCH(K2254, Def_Instancias_Equipamentos!$D$2:$D$4986, 0), 1)</f>
        <v>IA-15RaBPM</v>
      </c>
      <c r="I2254" s="8" t="str">
        <f aca="false" t="array" ref="I2254:I2254">INDEX(Def_Instancias_Equipamentos!$E$2:$E$4986, MATCH(L2254, Def_Instancias_Equipamentos!$D$2:$D$4986, 0), 1)</f>
        <v>IA-15RaBPM</v>
      </c>
      <c r="J2254" s="8" t="str">
        <f aca="false">IF(H2254=I2254, "INTERNO", "EXTERNO")</f>
        <v>INTERNO</v>
      </c>
      <c r="K2254" s="9" t="str">
        <f aca="false">Def_Instancias_Equipamentos!$D$744</f>
        <v>SI-15C1:DI-BPMRFFE-2</v>
      </c>
      <c r="L2254" s="4" t="str">
        <f aca="false">Def_Instancias_Equipamentos!$D$1346</f>
        <v>SI-15C1:DI-FMCFastADC-2</v>
      </c>
      <c r="M2254" s="10" t="s">
        <v>168</v>
      </c>
      <c r="N2254" s="11" t="s">
        <v>143</v>
      </c>
      <c r="O2254" s="9" t="str">
        <f aca="false">Def_Sistemas_Conectores_Cabos!$B$7</f>
        <v>SMA 50-ohm</v>
      </c>
      <c r="P2254" s="4" t="str">
        <f aca="false">Def_Sistemas_Conectores_Cabos!$B$7</f>
        <v>SMA 50-ohm</v>
      </c>
      <c r="Q2254" s="8" t="str">
        <f aca="false">K2254&amp;"/"&amp;M2254&amp;CHAR(10)&amp;L2254&amp;"/"&amp;N2254</f>
        <v>SI-15C1:DI-BPMRFFE-2/TO_OUT
SI-15C1:DI-FMCFastADC-2/IN1</v>
      </c>
      <c r="R2254" s="18" t="n">
        <v>2</v>
      </c>
      <c r="S2254" s="18" t="n">
        <v>2</v>
      </c>
      <c r="T2254" s="15" t="str">
        <f aca="false">Def_Sistemas_Conectores_Cabos!$C$9</f>
        <v>RG316</v>
      </c>
      <c r="U2254" s="11" t="s">
        <v>169</v>
      </c>
      <c r="V2254" s="13"/>
    </row>
    <row r="2255" customFormat="false" ht="15.75" hidden="true" customHeight="true" outlineLevel="0" collapsed="false">
      <c r="A2255" s="4" t="str">
        <f aca="false">Def_Sistemas_Conectores_Cabos!$A$22</f>
        <v>BPM de elétrons</v>
      </c>
      <c r="B2255" s="5" t="str">
        <f aca="false">Datas_Entregas!$A$3</f>
        <v>BTS/Anel</v>
      </c>
      <c r="C2255" s="6" t="n">
        <f aca="false" t="array" ref="C2255:C2255">INDEX(Datas_Entregas!$B$2:$B$100, MATCH(B2255, Datas_Entregas!$A$2:$A$100, 0), 1)</f>
        <v>43296</v>
      </c>
      <c r="D2255" s="5" t="str">
        <f aca="false">Def_Status_Montagem!$A$4</f>
        <v>Comprado / Esperando entrega</v>
      </c>
      <c r="E2255" s="4" t="str">
        <f aca="false">Def_Status_Montagem!$B$4</f>
        <v>Contratada (inclui etiqueta)</v>
      </c>
      <c r="F2255" s="25"/>
      <c r="G2255" s="26"/>
      <c r="H2255" s="7" t="str">
        <f aca="false" t="array" ref="H2255:H2255">INDEX(Def_Instancias_Equipamentos!$E$2:$E$4986, MATCH(K2255, Def_Instancias_Equipamentos!$D$2:$D$4986, 0), 1)</f>
        <v>IA-15RaBPM</v>
      </c>
      <c r="I2255" s="8" t="str">
        <f aca="false" t="array" ref="I2255:I2255">INDEX(Def_Instancias_Equipamentos!$E$2:$E$4986, MATCH(L2255, Def_Instancias_Equipamentos!$D$2:$D$4986, 0), 1)</f>
        <v>IA-15RaBPM</v>
      </c>
      <c r="J2255" s="8" t="str">
        <f aca="false">IF(H2255=I2255, "INTERNO", "EXTERNO")</f>
        <v>INTERNO</v>
      </c>
      <c r="K2255" s="9" t="str">
        <f aca="false">Def_Instancias_Equipamentos!$D$744</f>
        <v>SI-15C1:DI-BPMRFFE-2</v>
      </c>
      <c r="L2255" s="4" t="str">
        <f aca="false">Def_Instancias_Equipamentos!$D$1346</f>
        <v>SI-15C1:DI-FMCFastADC-2</v>
      </c>
      <c r="M2255" s="10" t="s">
        <v>170</v>
      </c>
      <c r="N2255" s="11" t="s">
        <v>145</v>
      </c>
      <c r="O2255" s="9" t="str">
        <f aca="false">Def_Sistemas_Conectores_Cabos!$B$7</f>
        <v>SMA 50-ohm</v>
      </c>
      <c r="P2255" s="4" t="str">
        <f aca="false">Def_Sistemas_Conectores_Cabos!$B$7</f>
        <v>SMA 50-ohm</v>
      </c>
      <c r="Q2255" s="8" t="str">
        <f aca="false">K2255&amp;"/"&amp;M2255&amp;CHAR(10)&amp;L2255&amp;"/"&amp;N2255</f>
        <v>SI-15C1:DI-BPMRFFE-2/BI_OUT
SI-15C1:DI-FMCFastADC-2/IN2</v>
      </c>
      <c r="R2255" s="18" t="n">
        <v>2</v>
      </c>
      <c r="S2255" s="18" t="n">
        <v>2</v>
      </c>
      <c r="T2255" s="15" t="str">
        <f aca="false">Def_Sistemas_Conectores_Cabos!$C$9</f>
        <v>RG316</v>
      </c>
      <c r="U2255" s="11" t="s">
        <v>169</v>
      </c>
      <c r="V2255" s="13"/>
    </row>
    <row r="2256" customFormat="false" ht="15.75" hidden="true" customHeight="true" outlineLevel="0" collapsed="false">
      <c r="A2256" s="4" t="str">
        <f aca="false">Def_Sistemas_Conectores_Cabos!$A$22</f>
        <v>BPM de elétrons</v>
      </c>
      <c r="B2256" s="5" t="str">
        <f aca="false">Datas_Entregas!$A$3</f>
        <v>BTS/Anel</v>
      </c>
      <c r="C2256" s="6" t="n">
        <f aca="false" t="array" ref="C2256:C2256">INDEX(Datas_Entregas!$B$2:$B$100, MATCH(B2256, Datas_Entregas!$A$2:$A$100, 0), 1)</f>
        <v>43296</v>
      </c>
      <c r="D2256" s="5" t="str">
        <f aca="false">Def_Status_Montagem!$A$4</f>
        <v>Comprado / Esperando entrega</v>
      </c>
      <c r="E2256" s="4" t="str">
        <f aca="false">Def_Status_Montagem!$B$4</f>
        <v>Contratada (inclui etiqueta)</v>
      </c>
      <c r="F2256" s="25"/>
      <c r="G2256" s="26"/>
      <c r="H2256" s="7" t="str">
        <f aca="false" t="array" ref="H2256:H2256">INDEX(Def_Instancias_Equipamentos!$E$2:$E$4986, MATCH(K2256, Def_Instancias_Equipamentos!$D$2:$D$4986, 0), 1)</f>
        <v>IA-15RaBPM</v>
      </c>
      <c r="I2256" s="8" t="str">
        <f aca="false" t="array" ref="I2256:I2256">INDEX(Def_Instancias_Equipamentos!$E$2:$E$4986, MATCH(L2256, Def_Instancias_Equipamentos!$D$2:$D$4986, 0), 1)</f>
        <v>IA-15RaBPM</v>
      </c>
      <c r="J2256" s="8" t="str">
        <f aca="false">IF(H2256=I2256, "INTERNO", "EXTERNO")</f>
        <v>INTERNO</v>
      </c>
      <c r="K2256" s="9" t="str">
        <f aca="false">Def_Instancias_Equipamentos!$D$744</f>
        <v>SI-15C1:DI-BPMRFFE-2</v>
      </c>
      <c r="L2256" s="4" t="str">
        <f aca="false">Def_Instancias_Equipamentos!$D$1346</f>
        <v>SI-15C1:DI-FMCFastADC-2</v>
      </c>
      <c r="M2256" s="10" t="s">
        <v>171</v>
      </c>
      <c r="N2256" s="11" t="s">
        <v>172</v>
      </c>
      <c r="O2256" s="9" t="str">
        <f aca="false">Def_Sistemas_Conectores_Cabos!$B$7</f>
        <v>SMA 50-ohm</v>
      </c>
      <c r="P2256" s="4" t="str">
        <f aca="false">Def_Sistemas_Conectores_Cabos!$B$7</f>
        <v>SMA 50-ohm</v>
      </c>
      <c r="Q2256" s="8" t="str">
        <f aca="false">K2256&amp;"/"&amp;M2256&amp;CHAR(10)&amp;L2256&amp;"/"&amp;N2256</f>
        <v>SI-15C1:DI-BPMRFFE-2/TI_OUT
SI-15C1:DI-FMCFastADC-2/IN3</v>
      </c>
      <c r="R2256" s="18" t="n">
        <v>2</v>
      </c>
      <c r="S2256" s="18" t="n">
        <v>2</v>
      </c>
      <c r="T2256" s="15" t="str">
        <f aca="false">Def_Sistemas_Conectores_Cabos!$C$9</f>
        <v>RG316</v>
      </c>
      <c r="U2256" s="11" t="s">
        <v>169</v>
      </c>
      <c r="V2256" s="13"/>
    </row>
    <row r="2257" customFormat="false" ht="15.75" hidden="true" customHeight="true" outlineLevel="0" collapsed="false">
      <c r="A2257" s="4" t="str">
        <f aca="false">Def_Sistemas_Conectores_Cabos!$A$22</f>
        <v>BPM de elétrons</v>
      </c>
      <c r="B2257" s="5" t="str">
        <f aca="false">Datas_Entregas!$A$3</f>
        <v>BTS/Anel</v>
      </c>
      <c r="C2257" s="6" t="n">
        <f aca="false" t="array" ref="C2257:C2257">INDEX(Datas_Entregas!$B$2:$B$100, MATCH(B2257, Datas_Entregas!$A$2:$A$100, 0), 1)</f>
        <v>43296</v>
      </c>
      <c r="D2257" s="5" t="str">
        <f aca="false">Def_Status_Montagem!$A$4</f>
        <v>Comprado / Esperando entrega</v>
      </c>
      <c r="E2257" s="4" t="str">
        <f aca="false">Def_Status_Montagem!$B$4</f>
        <v>Contratada (inclui etiqueta)</v>
      </c>
      <c r="F2257" s="25"/>
      <c r="G2257" s="26"/>
      <c r="H2257" s="7" t="str">
        <f aca="false" t="array" ref="H2257:H2257">INDEX(Def_Instancias_Equipamentos!$E$2:$E$4986, MATCH(K2257, Def_Instancias_Equipamentos!$D$2:$D$4986, 0), 1)</f>
        <v>IA-15RaBPM</v>
      </c>
      <c r="I2257" s="8" t="str">
        <f aca="false" t="array" ref="I2257:I2257">INDEX(Def_Instancias_Equipamentos!$E$2:$E$4986, MATCH(L2257, Def_Instancias_Equipamentos!$D$2:$D$4986, 0), 1)</f>
        <v>IA-15RaBPM</v>
      </c>
      <c r="J2257" s="8" t="str">
        <f aca="false">IF(H2257=I2257, "INTERNO", "EXTERNO")</f>
        <v>INTERNO</v>
      </c>
      <c r="K2257" s="9" t="str">
        <f aca="false">Def_Instancias_Equipamentos!$D$744</f>
        <v>SI-15C1:DI-BPMRFFE-2</v>
      </c>
      <c r="L2257" s="4" t="str">
        <f aca="false">Def_Instancias_Equipamentos!$D$1346</f>
        <v>SI-15C1:DI-FMCFastADC-2</v>
      </c>
      <c r="M2257" s="10" t="s">
        <v>173</v>
      </c>
      <c r="N2257" s="11" t="s">
        <v>174</v>
      </c>
      <c r="O2257" s="9" t="str">
        <f aca="false">Def_Sistemas_Conectores_Cabos!$B$7</f>
        <v>SMA 50-ohm</v>
      </c>
      <c r="P2257" s="4" t="str">
        <f aca="false">Def_Sistemas_Conectores_Cabos!$B$7</f>
        <v>SMA 50-ohm</v>
      </c>
      <c r="Q2257" s="8" t="str">
        <f aca="false">K2257&amp;"/"&amp;M2257&amp;CHAR(10)&amp;L2257&amp;"/"&amp;N2257</f>
        <v>SI-15C1:DI-BPMRFFE-2/BO_OUT
SI-15C1:DI-FMCFastADC-2/IN4</v>
      </c>
      <c r="R2257" s="18" t="n">
        <v>2</v>
      </c>
      <c r="S2257" s="18" t="n">
        <v>2</v>
      </c>
      <c r="T2257" s="15" t="str">
        <f aca="false">Def_Sistemas_Conectores_Cabos!$C$9</f>
        <v>RG316</v>
      </c>
      <c r="U2257" s="11" t="s">
        <v>169</v>
      </c>
      <c r="V2257" s="13"/>
    </row>
    <row r="2258" customFormat="false" ht="15.75" hidden="true" customHeight="true" outlineLevel="0" collapsed="false">
      <c r="A2258" s="4" t="str">
        <f aca="false">Def_Sistemas_Conectores_Cabos!$A$22</f>
        <v>BPM de elétrons</v>
      </c>
      <c r="B2258" s="5" t="str">
        <f aca="false">Datas_Entregas!$A$3</f>
        <v>BTS/Anel</v>
      </c>
      <c r="C2258" s="6" t="n">
        <f aca="false" t="array" ref="C2258:C2258">INDEX(Datas_Entregas!$B$2:$B$100, MATCH(B2258, Datas_Entregas!$A$2:$A$100, 0), 1)</f>
        <v>43296</v>
      </c>
      <c r="D2258" s="5" t="str">
        <f aca="false">Def_Status_Montagem!$A$4</f>
        <v>Comprado / Esperando entrega</v>
      </c>
      <c r="E2258" s="4" t="str">
        <f aca="false">Def_Status_Montagem!$B$4</f>
        <v>Contratada (inclui etiqueta)</v>
      </c>
      <c r="F2258" s="25"/>
      <c r="G2258" s="26"/>
      <c r="H2258" s="7" t="str">
        <f aca="false" t="array" ref="H2258:H2258">INDEX(Def_Instancias_Equipamentos!$E$2:$E$4986, MATCH(K2258, Def_Instancias_Equipamentos!$D$2:$D$4986, 0), 1)</f>
        <v>IA-15RaBPM</v>
      </c>
      <c r="I2258" s="8" t="str">
        <f aca="false" t="array" ref="I2258:I2258">INDEX(Def_Instancias_Equipamentos!$E$2:$E$4986, MATCH(L2258, Def_Instancias_Equipamentos!$D$2:$D$4986, 0), 1)</f>
        <v>IA-15RaBPM</v>
      </c>
      <c r="J2258" s="8" t="str">
        <f aca="false">IF(H2258=I2258, "INTERNO", "EXTERNO")</f>
        <v>INTERNO</v>
      </c>
      <c r="K2258" s="9" t="str">
        <f aca="false">Def_Instancias_Equipamentos!$D$744</f>
        <v>SI-15C1:DI-BPMRFFE-2</v>
      </c>
      <c r="L2258" s="4" t="str">
        <f aca="false">Def_Instancias_Equipamentos!$D$1346</f>
        <v>SI-15C1:DI-FMCFastADC-2</v>
      </c>
      <c r="M2258" s="10" t="s">
        <v>175</v>
      </c>
      <c r="N2258" s="11" t="s">
        <v>176</v>
      </c>
      <c r="O2258" s="9" t="str">
        <f aca="false">Def_Sistemas_Conectores_Cabos!$B$7</f>
        <v>SMA 50-ohm</v>
      </c>
      <c r="P2258" s="4" t="str">
        <f aca="false">Def_Sistemas_Conectores_Cabos!$B$26</f>
        <v>MMCX 50-ohm</v>
      </c>
      <c r="Q2258" s="8" t="str">
        <f aca="false">K2258&amp;"/"&amp;M2258&amp;CHAR(10)&amp;L2258&amp;"/"&amp;N2258</f>
        <v>SI-15C1:DI-BPMRFFE-2/SW_IN
SI-15C1:DI-FMCFastADC-2/TRIG</v>
      </c>
      <c r="R2258" s="18" t="n">
        <v>2</v>
      </c>
      <c r="S2258" s="18" t="n">
        <v>2</v>
      </c>
      <c r="T2258" s="15" t="str">
        <f aca="false">Def_Sistemas_Conectores_Cabos!$C$9</f>
        <v>RG316</v>
      </c>
      <c r="U2258" s="11" t="s">
        <v>169</v>
      </c>
      <c r="V2258" s="13"/>
    </row>
    <row r="2259" customFormat="false" ht="15.75" hidden="true" customHeight="true" outlineLevel="0" collapsed="false">
      <c r="A2259" s="4" t="str">
        <f aca="false">Def_Sistemas_Conectores_Cabos!$A$22</f>
        <v>BPM de elétrons</v>
      </c>
      <c r="B2259" s="5" t="str">
        <f aca="false">Datas_Entregas!$A$3</f>
        <v>BTS/Anel</v>
      </c>
      <c r="C2259" s="6" t="n">
        <f aca="false" t="array" ref="C2259:C2259">INDEX(Datas_Entregas!$B$2:$B$100, MATCH(B2259, Datas_Entregas!$A$2:$A$100, 0), 1)</f>
        <v>43296</v>
      </c>
      <c r="D2259" s="5" t="str">
        <f aca="false">Def_Status_Montagem!$A$4</f>
        <v>Comprado / Esperando entrega</v>
      </c>
      <c r="E2259" s="4" t="str">
        <f aca="false">Def_Status_Montagem!$B$4</f>
        <v>Contratada (inclui etiqueta)</v>
      </c>
      <c r="F2259" s="25"/>
      <c r="G2259" s="26"/>
      <c r="H2259" s="7" t="str">
        <f aca="false" t="array" ref="H2259:H2259">INDEX(Def_Instancias_Equipamentos!$E$2:$E$4986, MATCH(K2259, Def_Instancias_Equipamentos!$D$2:$D$4986, 0), 1)</f>
        <v>IA-15RaBPM</v>
      </c>
      <c r="I2259" s="8" t="str">
        <f aca="false" t="array" ref="I2259:I2259">INDEX(Def_Instancias_Equipamentos!$E$2:$E$4986, MATCH(L2259, Def_Instancias_Equipamentos!$D$2:$D$4986, 0), 1)</f>
        <v>IA-15RaBPM</v>
      </c>
      <c r="J2259" s="8" t="str">
        <f aca="false">IF(H2259=I2259, "INTERNO", "EXTERNO")</f>
        <v>INTERNO</v>
      </c>
      <c r="K2259" s="9" t="str">
        <f aca="false">Def_Instancias_Equipamentos!$D$745</f>
        <v>SI-15C2:DI-BPMRFFE</v>
      </c>
      <c r="L2259" s="4" t="str">
        <f aca="false">Def_Instancias_Equipamentos!$D$1347</f>
        <v>SI-15C2:DI-FMCFastADC</v>
      </c>
      <c r="M2259" s="10" t="s">
        <v>168</v>
      </c>
      <c r="N2259" s="11" t="s">
        <v>143</v>
      </c>
      <c r="O2259" s="9" t="str">
        <f aca="false">Def_Sistemas_Conectores_Cabos!$B$7</f>
        <v>SMA 50-ohm</v>
      </c>
      <c r="P2259" s="4" t="str">
        <f aca="false">Def_Sistemas_Conectores_Cabos!$B$7</f>
        <v>SMA 50-ohm</v>
      </c>
      <c r="Q2259" s="8" t="str">
        <f aca="false">K2259&amp;"/"&amp;M2259&amp;CHAR(10)&amp;L2259&amp;"/"&amp;N2259</f>
        <v>SI-15C2:DI-BPMRFFE/TO_OUT
SI-15C2:DI-FMCFastADC/IN1</v>
      </c>
      <c r="R2259" s="18" t="n">
        <v>2</v>
      </c>
      <c r="S2259" s="18" t="n">
        <v>2</v>
      </c>
      <c r="T2259" s="15" t="str">
        <f aca="false">Def_Sistemas_Conectores_Cabos!$C$9</f>
        <v>RG316</v>
      </c>
      <c r="U2259" s="11" t="s">
        <v>169</v>
      </c>
      <c r="V2259" s="13"/>
    </row>
    <row r="2260" customFormat="false" ht="15.75" hidden="true" customHeight="true" outlineLevel="0" collapsed="false">
      <c r="A2260" s="4" t="str">
        <f aca="false">Def_Sistemas_Conectores_Cabos!$A$22</f>
        <v>BPM de elétrons</v>
      </c>
      <c r="B2260" s="5" t="str">
        <f aca="false">Datas_Entregas!$A$3</f>
        <v>BTS/Anel</v>
      </c>
      <c r="C2260" s="6" t="n">
        <f aca="false" t="array" ref="C2260:C2260">INDEX(Datas_Entregas!$B$2:$B$100, MATCH(B2260, Datas_Entregas!$A$2:$A$100, 0), 1)</f>
        <v>43296</v>
      </c>
      <c r="D2260" s="5" t="str">
        <f aca="false">Def_Status_Montagem!$A$4</f>
        <v>Comprado / Esperando entrega</v>
      </c>
      <c r="E2260" s="4" t="str">
        <f aca="false">Def_Status_Montagem!$B$4</f>
        <v>Contratada (inclui etiqueta)</v>
      </c>
      <c r="F2260" s="25"/>
      <c r="G2260" s="26"/>
      <c r="H2260" s="7" t="str">
        <f aca="false" t="array" ref="H2260:H2260">INDEX(Def_Instancias_Equipamentos!$E$2:$E$4986, MATCH(K2260, Def_Instancias_Equipamentos!$D$2:$D$4986, 0), 1)</f>
        <v>IA-15RaBPM</v>
      </c>
      <c r="I2260" s="8" t="str">
        <f aca="false" t="array" ref="I2260:I2260">INDEX(Def_Instancias_Equipamentos!$E$2:$E$4986, MATCH(L2260, Def_Instancias_Equipamentos!$D$2:$D$4986, 0), 1)</f>
        <v>IA-15RaBPM</v>
      </c>
      <c r="J2260" s="8" t="str">
        <f aca="false">IF(H2260=I2260, "INTERNO", "EXTERNO")</f>
        <v>INTERNO</v>
      </c>
      <c r="K2260" s="9" t="str">
        <f aca="false">Def_Instancias_Equipamentos!$D$745</f>
        <v>SI-15C2:DI-BPMRFFE</v>
      </c>
      <c r="L2260" s="4" t="str">
        <f aca="false">Def_Instancias_Equipamentos!$D$1347</f>
        <v>SI-15C2:DI-FMCFastADC</v>
      </c>
      <c r="M2260" s="10" t="s">
        <v>170</v>
      </c>
      <c r="N2260" s="11" t="s">
        <v>145</v>
      </c>
      <c r="O2260" s="9" t="str">
        <f aca="false">Def_Sistemas_Conectores_Cabos!$B$7</f>
        <v>SMA 50-ohm</v>
      </c>
      <c r="P2260" s="4" t="str">
        <f aca="false">Def_Sistemas_Conectores_Cabos!$B$7</f>
        <v>SMA 50-ohm</v>
      </c>
      <c r="Q2260" s="8" t="str">
        <f aca="false">K2260&amp;"/"&amp;M2260&amp;CHAR(10)&amp;L2260&amp;"/"&amp;N2260</f>
        <v>SI-15C2:DI-BPMRFFE/BI_OUT
SI-15C2:DI-FMCFastADC/IN2</v>
      </c>
      <c r="R2260" s="18" t="n">
        <v>2</v>
      </c>
      <c r="S2260" s="18" t="n">
        <v>2</v>
      </c>
      <c r="T2260" s="15" t="str">
        <f aca="false">Def_Sistemas_Conectores_Cabos!$C$9</f>
        <v>RG316</v>
      </c>
      <c r="U2260" s="11" t="s">
        <v>169</v>
      </c>
      <c r="V2260" s="13"/>
    </row>
    <row r="2261" customFormat="false" ht="15.75" hidden="true" customHeight="true" outlineLevel="0" collapsed="false">
      <c r="A2261" s="4" t="str">
        <f aca="false">Def_Sistemas_Conectores_Cabos!$A$22</f>
        <v>BPM de elétrons</v>
      </c>
      <c r="B2261" s="5" t="str">
        <f aca="false">Datas_Entregas!$A$3</f>
        <v>BTS/Anel</v>
      </c>
      <c r="C2261" s="6" t="n">
        <f aca="false" t="array" ref="C2261:C2261">INDEX(Datas_Entregas!$B$2:$B$100, MATCH(B2261, Datas_Entregas!$A$2:$A$100, 0), 1)</f>
        <v>43296</v>
      </c>
      <c r="D2261" s="5" t="str">
        <f aca="false">Def_Status_Montagem!$A$4</f>
        <v>Comprado / Esperando entrega</v>
      </c>
      <c r="E2261" s="4" t="str">
        <f aca="false">Def_Status_Montagem!$B$4</f>
        <v>Contratada (inclui etiqueta)</v>
      </c>
      <c r="F2261" s="25"/>
      <c r="G2261" s="26"/>
      <c r="H2261" s="7" t="str">
        <f aca="false" t="array" ref="H2261:H2261">INDEX(Def_Instancias_Equipamentos!$E$2:$E$4986, MATCH(K2261, Def_Instancias_Equipamentos!$D$2:$D$4986, 0), 1)</f>
        <v>IA-15RaBPM</v>
      </c>
      <c r="I2261" s="8" t="str">
        <f aca="false" t="array" ref="I2261:I2261">INDEX(Def_Instancias_Equipamentos!$E$2:$E$4986, MATCH(L2261, Def_Instancias_Equipamentos!$D$2:$D$4986, 0), 1)</f>
        <v>IA-15RaBPM</v>
      </c>
      <c r="J2261" s="8" t="str">
        <f aca="false">IF(H2261=I2261, "INTERNO", "EXTERNO")</f>
        <v>INTERNO</v>
      </c>
      <c r="K2261" s="9" t="str">
        <f aca="false">Def_Instancias_Equipamentos!$D$745</f>
        <v>SI-15C2:DI-BPMRFFE</v>
      </c>
      <c r="L2261" s="4" t="str">
        <f aca="false">Def_Instancias_Equipamentos!$D$1347</f>
        <v>SI-15C2:DI-FMCFastADC</v>
      </c>
      <c r="M2261" s="10" t="s">
        <v>171</v>
      </c>
      <c r="N2261" s="11" t="s">
        <v>172</v>
      </c>
      <c r="O2261" s="9" t="str">
        <f aca="false">Def_Sistemas_Conectores_Cabos!$B$7</f>
        <v>SMA 50-ohm</v>
      </c>
      <c r="P2261" s="4" t="str">
        <f aca="false">Def_Sistemas_Conectores_Cabos!$B$7</f>
        <v>SMA 50-ohm</v>
      </c>
      <c r="Q2261" s="8" t="str">
        <f aca="false">K2261&amp;"/"&amp;M2261&amp;CHAR(10)&amp;L2261&amp;"/"&amp;N2261</f>
        <v>SI-15C2:DI-BPMRFFE/TI_OUT
SI-15C2:DI-FMCFastADC/IN3</v>
      </c>
      <c r="R2261" s="18" t="n">
        <v>2</v>
      </c>
      <c r="S2261" s="18" t="n">
        <v>2</v>
      </c>
      <c r="T2261" s="15" t="str">
        <f aca="false">Def_Sistemas_Conectores_Cabos!$C$9</f>
        <v>RG316</v>
      </c>
      <c r="U2261" s="11" t="s">
        <v>169</v>
      </c>
      <c r="V2261" s="13"/>
    </row>
    <row r="2262" customFormat="false" ht="15.75" hidden="true" customHeight="true" outlineLevel="0" collapsed="false">
      <c r="A2262" s="4" t="str">
        <f aca="false">Def_Sistemas_Conectores_Cabos!$A$22</f>
        <v>BPM de elétrons</v>
      </c>
      <c r="B2262" s="5" t="str">
        <f aca="false">Datas_Entregas!$A$3</f>
        <v>BTS/Anel</v>
      </c>
      <c r="C2262" s="6" t="n">
        <f aca="false" t="array" ref="C2262:C2262">INDEX(Datas_Entregas!$B$2:$B$100, MATCH(B2262, Datas_Entregas!$A$2:$A$100, 0), 1)</f>
        <v>43296</v>
      </c>
      <c r="D2262" s="5" t="str">
        <f aca="false">Def_Status_Montagem!$A$4</f>
        <v>Comprado / Esperando entrega</v>
      </c>
      <c r="E2262" s="4" t="str">
        <f aca="false">Def_Status_Montagem!$B$4</f>
        <v>Contratada (inclui etiqueta)</v>
      </c>
      <c r="F2262" s="25"/>
      <c r="G2262" s="26"/>
      <c r="H2262" s="7" t="str">
        <f aca="false" t="array" ref="H2262:H2262">INDEX(Def_Instancias_Equipamentos!$E$2:$E$4986, MATCH(K2262, Def_Instancias_Equipamentos!$D$2:$D$4986, 0), 1)</f>
        <v>IA-15RaBPM</v>
      </c>
      <c r="I2262" s="8" t="str">
        <f aca="false" t="array" ref="I2262:I2262">INDEX(Def_Instancias_Equipamentos!$E$2:$E$4986, MATCH(L2262, Def_Instancias_Equipamentos!$D$2:$D$4986, 0), 1)</f>
        <v>IA-15RaBPM</v>
      </c>
      <c r="J2262" s="8" t="str">
        <f aca="false">IF(H2262=I2262, "INTERNO", "EXTERNO")</f>
        <v>INTERNO</v>
      </c>
      <c r="K2262" s="9" t="str">
        <f aca="false">Def_Instancias_Equipamentos!$D$745</f>
        <v>SI-15C2:DI-BPMRFFE</v>
      </c>
      <c r="L2262" s="4" t="str">
        <f aca="false">Def_Instancias_Equipamentos!$D$1347</f>
        <v>SI-15C2:DI-FMCFastADC</v>
      </c>
      <c r="M2262" s="10" t="s">
        <v>173</v>
      </c>
      <c r="N2262" s="11" t="s">
        <v>174</v>
      </c>
      <c r="O2262" s="9" t="str">
        <f aca="false">Def_Sistemas_Conectores_Cabos!$B$7</f>
        <v>SMA 50-ohm</v>
      </c>
      <c r="P2262" s="4" t="str">
        <f aca="false">Def_Sistemas_Conectores_Cabos!$B$7</f>
        <v>SMA 50-ohm</v>
      </c>
      <c r="Q2262" s="8" t="str">
        <f aca="false">K2262&amp;"/"&amp;M2262&amp;CHAR(10)&amp;L2262&amp;"/"&amp;N2262</f>
        <v>SI-15C2:DI-BPMRFFE/BO_OUT
SI-15C2:DI-FMCFastADC/IN4</v>
      </c>
      <c r="R2262" s="18" t="n">
        <v>2</v>
      </c>
      <c r="S2262" s="18" t="n">
        <v>2</v>
      </c>
      <c r="T2262" s="15" t="str">
        <f aca="false">Def_Sistemas_Conectores_Cabos!$C$9</f>
        <v>RG316</v>
      </c>
      <c r="U2262" s="11" t="s">
        <v>169</v>
      </c>
      <c r="V2262" s="13"/>
    </row>
    <row r="2263" customFormat="false" ht="15.75" hidden="true" customHeight="true" outlineLevel="0" collapsed="false">
      <c r="A2263" s="4" t="str">
        <f aca="false">Def_Sistemas_Conectores_Cabos!$A$22</f>
        <v>BPM de elétrons</v>
      </c>
      <c r="B2263" s="5" t="str">
        <f aca="false">Datas_Entregas!$A$3</f>
        <v>BTS/Anel</v>
      </c>
      <c r="C2263" s="6" t="n">
        <f aca="false" t="array" ref="C2263:C2263">INDEX(Datas_Entregas!$B$2:$B$100, MATCH(B2263, Datas_Entregas!$A$2:$A$100, 0), 1)</f>
        <v>43296</v>
      </c>
      <c r="D2263" s="5" t="str">
        <f aca="false">Def_Status_Montagem!$A$4</f>
        <v>Comprado / Esperando entrega</v>
      </c>
      <c r="E2263" s="4" t="str">
        <f aca="false">Def_Status_Montagem!$B$4</f>
        <v>Contratada (inclui etiqueta)</v>
      </c>
      <c r="F2263" s="25"/>
      <c r="G2263" s="26"/>
      <c r="H2263" s="7" t="str">
        <f aca="false" t="array" ref="H2263:H2263">INDEX(Def_Instancias_Equipamentos!$E$2:$E$4986, MATCH(K2263, Def_Instancias_Equipamentos!$D$2:$D$4986, 0), 1)</f>
        <v>IA-15RaBPM</v>
      </c>
      <c r="I2263" s="8" t="str">
        <f aca="false" t="array" ref="I2263:I2263">INDEX(Def_Instancias_Equipamentos!$E$2:$E$4986, MATCH(L2263, Def_Instancias_Equipamentos!$D$2:$D$4986, 0), 1)</f>
        <v>IA-15RaBPM</v>
      </c>
      <c r="J2263" s="8" t="str">
        <f aca="false">IF(H2263=I2263, "INTERNO", "EXTERNO")</f>
        <v>INTERNO</v>
      </c>
      <c r="K2263" s="9" t="str">
        <f aca="false">Def_Instancias_Equipamentos!$D$745</f>
        <v>SI-15C2:DI-BPMRFFE</v>
      </c>
      <c r="L2263" s="4" t="str">
        <f aca="false">Def_Instancias_Equipamentos!$D$1347</f>
        <v>SI-15C2:DI-FMCFastADC</v>
      </c>
      <c r="M2263" s="10" t="s">
        <v>175</v>
      </c>
      <c r="N2263" s="11" t="s">
        <v>176</v>
      </c>
      <c r="O2263" s="9" t="str">
        <f aca="false">Def_Sistemas_Conectores_Cabos!$B$7</f>
        <v>SMA 50-ohm</v>
      </c>
      <c r="P2263" s="4" t="str">
        <f aca="false">Def_Sistemas_Conectores_Cabos!$B$26</f>
        <v>MMCX 50-ohm</v>
      </c>
      <c r="Q2263" s="8" t="str">
        <f aca="false">K2263&amp;"/"&amp;M2263&amp;CHAR(10)&amp;L2263&amp;"/"&amp;N2263</f>
        <v>SI-15C2:DI-BPMRFFE/SW_IN
SI-15C2:DI-FMCFastADC/TRIG</v>
      </c>
      <c r="R2263" s="18" t="n">
        <v>2</v>
      </c>
      <c r="S2263" s="18" t="n">
        <v>2</v>
      </c>
      <c r="T2263" s="15" t="str">
        <f aca="false">Def_Sistemas_Conectores_Cabos!$C$9</f>
        <v>RG316</v>
      </c>
      <c r="U2263" s="11" t="s">
        <v>169</v>
      </c>
      <c r="V2263" s="13"/>
    </row>
    <row r="2264" customFormat="false" ht="15.75" hidden="true" customHeight="true" outlineLevel="0" collapsed="false">
      <c r="A2264" s="4" t="str">
        <f aca="false">Def_Sistemas_Conectores_Cabos!$A$22</f>
        <v>BPM de elétrons</v>
      </c>
      <c r="B2264" s="5" t="str">
        <f aca="false">Datas_Entregas!$A$3</f>
        <v>BTS/Anel</v>
      </c>
      <c r="C2264" s="6" t="n">
        <f aca="false" t="array" ref="C2264:C2264">INDEX(Datas_Entregas!$B$2:$B$100, MATCH(B2264, Datas_Entregas!$A$2:$A$100, 0), 1)</f>
        <v>43296</v>
      </c>
      <c r="D2264" s="5" t="str">
        <f aca="false">Def_Status_Montagem!$A$4</f>
        <v>Comprado / Esperando entrega</v>
      </c>
      <c r="E2264" s="4" t="str">
        <f aca="false">Def_Status_Montagem!$B$4</f>
        <v>Contratada (inclui etiqueta)</v>
      </c>
      <c r="F2264" s="25"/>
      <c r="G2264" s="26"/>
      <c r="H2264" s="7" t="str">
        <f aca="false" t="array" ref="H2264:H2264">INDEX(Def_Instancias_Equipamentos!$E$2:$E$4986, MATCH(K2264, Def_Instancias_Equipamentos!$D$2:$D$4986, 0), 1)</f>
        <v>IA-15RaBPM</v>
      </c>
      <c r="I2264" s="8" t="str">
        <f aca="false" t="array" ref="I2264:I2264">INDEX(Def_Instancias_Equipamentos!$E$2:$E$4986, MATCH(L2264, Def_Instancias_Equipamentos!$D$2:$D$4986, 0), 1)</f>
        <v>IA-15RaBPM</v>
      </c>
      <c r="J2264" s="8" t="str">
        <f aca="false">IF(H2264=I2264, "INTERNO", "EXTERNO")</f>
        <v>INTERNO</v>
      </c>
      <c r="K2264" s="9" t="str">
        <f aca="false">Def_Instancias_Equipamentos!$D$746</f>
        <v>SI-15C3:DI-BPMRFFE-1</v>
      </c>
      <c r="L2264" s="4" t="str">
        <f aca="false">Def_Instancias_Equipamentos!$D$1348</f>
        <v>SI-15C3:DI-FMCFastADC-1</v>
      </c>
      <c r="M2264" s="10" t="s">
        <v>168</v>
      </c>
      <c r="N2264" s="11" t="s">
        <v>143</v>
      </c>
      <c r="O2264" s="9" t="str">
        <f aca="false">Def_Sistemas_Conectores_Cabos!$B$7</f>
        <v>SMA 50-ohm</v>
      </c>
      <c r="P2264" s="4" t="str">
        <f aca="false">Def_Sistemas_Conectores_Cabos!$B$7</f>
        <v>SMA 50-ohm</v>
      </c>
      <c r="Q2264" s="8" t="str">
        <f aca="false">K2264&amp;"/"&amp;M2264&amp;CHAR(10)&amp;L2264&amp;"/"&amp;N2264</f>
        <v>SI-15C3:DI-BPMRFFE-1/TO_OUT
SI-15C3:DI-FMCFastADC-1/IN1</v>
      </c>
      <c r="R2264" s="18" t="n">
        <v>2</v>
      </c>
      <c r="S2264" s="18" t="n">
        <v>2</v>
      </c>
      <c r="T2264" s="15" t="str">
        <f aca="false">Def_Sistemas_Conectores_Cabos!$C$9</f>
        <v>RG316</v>
      </c>
      <c r="U2264" s="11" t="s">
        <v>169</v>
      </c>
      <c r="V2264" s="13"/>
    </row>
    <row r="2265" customFormat="false" ht="15.75" hidden="true" customHeight="true" outlineLevel="0" collapsed="false">
      <c r="A2265" s="4" t="str">
        <f aca="false">Def_Sistemas_Conectores_Cabos!$A$22</f>
        <v>BPM de elétrons</v>
      </c>
      <c r="B2265" s="5" t="str">
        <f aca="false">Datas_Entregas!$A$3</f>
        <v>BTS/Anel</v>
      </c>
      <c r="C2265" s="6" t="n">
        <f aca="false" t="array" ref="C2265:C2265">INDEX(Datas_Entregas!$B$2:$B$100, MATCH(B2265, Datas_Entregas!$A$2:$A$100, 0), 1)</f>
        <v>43296</v>
      </c>
      <c r="D2265" s="5" t="str">
        <f aca="false">Def_Status_Montagem!$A$4</f>
        <v>Comprado / Esperando entrega</v>
      </c>
      <c r="E2265" s="4" t="str">
        <f aca="false">Def_Status_Montagem!$B$4</f>
        <v>Contratada (inclui etiqueta)</v>
      </c>
      <c r="F2265" s="25"/>
      <c r="G2265" s="26"/>
      <c r="H2265" s="7" t="str">
        <f aca="false" t="array" ref="H2265:H2265">INDEX(Def_Instancias_Equipamentos!$E$2:$E$4986, MATCH(K2265, Def_Instancias_Equipamentos!$D$2:$D$4986, 0), 1)</f>
        <v>IA-15RaBPM</v>
      </c>
      <c r="I2265" s="8" t="str">
        <f aca="false" t="array" ref="I2265:I2265">INDEX(Def_Instancias_Equipamentos!$E$2:$E$4986, MATCH(L2265, Def_Instancias_Equipamentos!$D$2:$D$4986, 0), 1)</f>
        <v>IA-15RaBPM</v>
      </c>
      <c r="J2265" s="8" t="str">
        <f aca="false">IF(H2265=I2265, "INTERNO", "EXTERNO")</f>
        <v>INTERNO</v>
      </c>
      <c r="K2265" s="9" t="str">
        <f aca="false">Def_Instancias_Equipamentos!$D$746</f>
        <v>SI-15C3:DI-BPMRFFE-1</v>
      </c>
      <c r="L2265" s="4" t="str">
        <f aca="false">Def_Instancias_Equipamentos!$D$1348</f>
        <v>SI-15C3:DI-FMCFastADC-1</v>
      </c>
      <c r="M2265" s="10" t="s">
        <v>170</v>
      </c>
      <c r="N2265" s="11" t="s">
        <v>145</v>
      </c>
      <c r="O2265" s="9" t="str">
        <f aca="false">Def_Sistemas_Conectores_Cabos!$B$7</f>
        <v>SMA 50-ohm</v>
      </c>
      <c r="P2265" s="4" t="str">
        <f aca="false">Def_Sistemas_Conectores_Cabos!$B$7</f>
        <v>SMA 50-ohm</v>
      </c>
      <c r="Q2265" s="8" t="str">
        <f aca="false">K2265&amp;"/"&amp;M2265&amp;CHAR(10)&amp;L2265&amp;"/"&amp;N2265</f>
        <v>SI-15C3:DI-BPMRFFE-1/BI_OUT
SI-15C3:DI-FMCFastADC-1/IN2</v>
      </c>
      <c r="R2265" s="18" t="n">
        <v>2</v>
      </c>
      <c r="S2265" s="18" t="n">
        <v>2</v>
      </c>
      <c r="T2265" s="15" t="str">
        <f aca="false">Def_Sistemas_Conectores_Cabos!$C$9</f>
        <v>RG316</v>
      </c>
      <c r="U2265" s="11" t="s">
        <v>169</v>
      </c>
      <c r="V2265" s="13"/>
    </row>
    <row r="2266" customFormat="false" ht="15.75" hidden="true" customHeight="true" outlineLevel="0" collapsed="false">
      <c r="A2266" s="4" t="str">
        <f aca="false">Def_Sistemas_Conectores_Cabos!$A$22</f>
        <v>BPM de elétrons</v>
      </c>
      <c r="B2266" s="5" t="str">
        <f aca="false">Datas_Entregas!$A$3</f>
        <v>BTS/Anel</v>
      </c>
      <c r="C2266" s="6" t="n">
        <f aca="false" t="array" ref="C2266:C2266">INDEX(Datas_Entregas!$B$2:$B$100, MATCH(B2266, Datas_Entregas!$A$2:$A$100, 0), 1)</f>
        <v>43296</v>
      </c>
      <c r="D2266" s="5" t="str">
        <f aca="false">Def_Status_Montagem!$A$4</f>
        <v>Comprado / Esperando entrega</v>
      </c>
      <c r="E2266" s="4" t="str">
        <f aca="false">Def_Status_Montagem!$B$4</f>
        <v>Contratada (inclui etiqueta)</v>
      </c>
      <c r="F2266" s="25"/>
      <c r="G2266" s="26"/>
      <c r="H2266" s="7" t="str">
        <f aca="false" t="array" ref="H2266:H2266">INDEX(Def_Instancias_Equipamentos!$E$2:$E$4986, MATCH(K2266, Def_Instancias_Equipamentos!$D$2:$D$4986, 0), 1)</f>
        <v>IA-15RaBPM</v>
      </c>
      <c r="I2266" s="8" t="str">
        <f aca="false" t="array" ref="I2266:I2266">INDEX(Def_Instancias_Equipamentos!$E$2:$E$4986, MATCH(L2266, Def_Instancias_Equipamentos!$D$2:$D$4986, 0), 1)</f>
        <v>IA-15RaBPM</v>
      </c>
      <c r="J2266" s="8" t="str">
        <f aca="false">IF(H2266=I2266, "INTERNO", "EXTERNO")</f>
        <v>INTERNO</v>
      </c>
      <c r="K2266" s="9" t="str">
        <f aca="false">Def_Instancias_Equipamentos!$D$746</f>
        <v>SI-15C3:DI-BPMRFFE-1</v>
      </c>
      <c r="L2266" s="4" t="str">
        <f aca="false">Def_Instancias_Equipamentos!$D$1348</f>
        <v>SI-15C3:DI-FMCFastADC-1</v>
      </c>
      <c r="M2266" s="10" t="s">
        <v>171</v>
      </c>
      <c r="N2266" s="11" t="s">
        <v>172</v>
      </c>
      <c r="O2266" s="9" t="str">
        <f aca="false">Def_Sistemas_Conectores_Cabos!$B$7</f>
        <v>SMA 50-ohm</v>
      </c>
      <c r="P2266" s="4" t="str">
        <f aca="false">Def_Sistemas_Conectores_Cabos!$B$7</f>
        <v>SMA 50-ohm</v>
      </c>
      <c r="Q2266" s="8" t="str">
        <f aca="false">K2266&amp;"/"&amp;M2266&amp;CHAR(10)&amp;L2266&amp;"/"&amp;N2266</f>
        <v>SI-15C3:DI-BPMRFFE-1/TI_OUT
SI-15C3:DI-FMCFastADC-1/IN3</v>
      </c>
      <c r="R2266" s="18" t="n">
        <v>2</v>
      </c>
      <c r="S2266" s="18" t="n">
        <v>2</v>
      </c>
      <c r="T2266" s="15" t="str">
        <f aca="false">Def_Sistemas_Conectores_Cabos!$C$9</f>
        <v>RG316</v>
      </c>
      <c r="U2266" s="11" t="s">
        <v>169</v>
      </c>
      <c r="V2266" s="13"/>
    </row>
    <row r="2267" customFormat="false" ht="15.75" hidden="true" customHeight="true" outlineLevel="0" collapsed="false">
      <c r="A2267" s="4" t="str">
        <f aca="false">Def_Sistemas_Conectores_Cabos!$A$22</f>
        <v>BPM de elétrons</v>
      </c>
      <c r="B2267" s="5" t="str">
        <f aca="false">Datas_Entregas!$A$3</f>
        <v>BTS/Anel</v>
      </c>
      <c r="C2267" s="6" t="n">
        <f aca="false" t="array" ref="C2267:C2267">INDEX(Datas_Entregas!$B$2:$B$100, MATCH(B2267, Datas_Entregas!$A$2:$A$100, 0), 1)</f>
        <v>43296</v>
      </c>
      <c r="D2267" s="5" t="str">
        <f aca="false">Def_Status_Montagem!$A$4</f>
        <v>Comprado / Esperando entrega</v>
      </c>
      <c r="E2267" s="4" t="str">
        <f aca="false">Def_Status_Montagem!$B$4</f>
        <v>Contratada (inclui etiqueta)</v>
      </c>
      <c r="F2267" s="25"/>
      <c r="G2267" s="26"/>
      <c r="H2267" s="7" t="str">
        <f aca="false" t="array" ref="H2267:H2267">INDEX(Def_Instancias_Equipamentos!$E$2:$E$4986, MATCH(K2267, Def_Instancias_Equipamentos!$D$2:$D$4986, 0), 1)</f>
        <v>IA-15RaBPM</v>
      </c>
      <c r="I2267" s="8" t="str">
        <f aca="false" t="array" ref="I2267:I2267">INDEX(Def_Instancias_Equipamentos!$E$2:$E$4986, MATCH(L2267, Def_Instancias_Equipamentos!$D$2:$D$4986, 0), 1)</f>
        <v>IA-15RaBPM</v>
      </c>
      <c r="J2267" s="8" t="str">
        <f aca="false">IF(H2267=I2267, "INTERNO", "EXTERNO")</f>
        <v>INTERNO</v>
      </c>
      <c r="K2267" s="9" t="str">
        <f aca="false">Def_Instancias_Equipamentos!$D$746</f>
        <v>SI-15C3:DI-BPMRFFE-1</v>
      </c>
      <c r="L2267" s="4" t="str">
        <f aca="false">Def_Instancias_Equipamentos!$D$1348</f>
        <v>SI-15C3:DI-FMCFastADC-1</v>
      </c>
      <c r="M2267" s="10" t="s">
        <v>173</v>
      </c>
      <c r="N2267" s="11" t="s">
        <v>174</v>
      </c>
      <c r="O2267" s="9" t="str">
        <f aca="false">Def_Sistemas_Conectores_Cabos!$B$7</f>
        <v>SMA 50-ohm</v>
      </c>
      <c r="P2267" s="4" t="str">
        <f aca="false">Def_Sistemas_Conectores_Cabos!$B$7</f>
        <v>SMA 50-ohm</v>
      </c>
      <c r="Q2267" s="8" t="str">
        <f aca="false">K2267&amp;"/"&amp;M2267&amp;CHAR(10)&amp;L2267&amp;"/"&amp;N2267</f>
        <v>SI-15C3:DI-BPMRFFE-1/BO_OUT
SI-15C3:DI-FMCFastADC-1/IN4</v>
      </c>
      <c r="R2267" s="18" t="n">
        <v>2</v>
      </c>
      <c r="S2267" s="18" t="n">
        <v>2</v>
      </c>
      <c r="T2267" s="15" t="str">
        <f aca="false">Def_Sistemas_Conectores_Cabos!$C$9</f>
        <v>RG316</v>
      </c>
      <c r="U2267" s="11" t="s">
        <v>169</v>
      </c>
      <c r="V2267" s="13"/>
    </row>
    <row r="2268" customFormat="false" ht="15.75" hidden="true" customHeight="true" outlineLevel="0" collapsed="false">
      <c r="A2268" s="4" t="str">
        <f aca="false">Def_Sistemas_Conectores_Cabos!$A$22</f>
        <v>BPM de elétrons</v>
      </c>
      <c r="B2268" s="5" t="str">
        <f aca="false">Datas_Entregas!$A$3</f>
        <v>BTS/Anel</v>
      </c>
      <c r="C2268" s="6" t="n">
        <f aca="false" t="array" ref="C2268:C2268">INDEX(Datas_Entregas!$B$2:$B$100, MATCH(B2268, Datas_Entregas!$A$2:$A$100, 0), 1)</f>
        <v>43296</v>
      </c>
      <c r="D2268" s="5" t="str">
        <f aca="false">Def_Status_Montagem!$A$4</f>
        <v>Comprado / Esperando entrega</v>
      </c>
      <c r="E2268" s="4" t="str">
        <f aca="false">Def_Status_Montagem!$B$4</f>
        <v>Contratada (inclui etiqueta)</v>
      </c>
      <c r="F2268" s="25"/>
      <c r="G2268" s="26"/>
      <c r="H2268" s="7" t="str">
        <f aca="false" t="array" ref="H2268:H2268">INDEX(Def_Instancias_Equipamentos!$E$2:$E$4986, MATCH(K2268, Def_Instancias_Equipamentos!$D$2:$D$4986, 0), 1)</f>
        <v>IA-15RaBPM</v>
      </c>
      <c r="I2268" s="8" t="str">
        <f aca="false" t="array" ref="I2268:I2268">INDEX(Def_Instancias_Equipamentos!$E$2:$E$4986, MATCH(L2268, Def_Instancias_Equipamentos!$D$2:$D$4986, 0), 1)</f>
        <v>IA-15RaBPM</v>
      </c>
      <c r="J2268" s="8" t="str">
        <f aca="false">IF(H2268=I2268, "INTERNO", "EXTERNO")</f>
        <v>INTERNO</v>
      </c>
      <c r="K2268" s="9" t="str">
        <f aca="false">Def_Instancias_Equipamentos!$D$746</f>
        <v>SI-15C3:DI-BPMRFFE-1</v>
      </c>
      <c r="L2268" s="4" t="str">
        <f aca="false">Def_Instancias_Equipamentos!$D$1348</f>
        <v>SI-15C3:DI-FMCFastADC-1</v>
      </c>
      <c r="M2268" s="10" t="s">
        <v>175</v>
      </c>
      <c r="N2268" s="11" t="s">
        <v>176</v>
      </c>
      <c r="O2268" s="9" t="str">
        <f aca="false">Def_Sistemas_Conectores_Cabos!$B$7</f>
        <v>SMA 50-ohm</v>
      </c>
      <c r="P2268" s="4" t="str">
        <f aca="false">Def_Sistemas_Conectores_Cabos!$B$26</f>
        <v>MMCX 50-ohm</v>
      </c>
      <c r="Q2268" s="8" t="str">
        <f aca="false">K2268&amp;"/"&amp;M2268&amp;CHAR(10)&amp;L2268&amp;"/"&amp;N2268</f>
        <v>SI-15C3:DI-BPMRFFE-1/SW_IN
SI-15C3:DI-FMCFastADC-1/TRIG</v>
      </c>
      <c r="R2268" s="18" t="n">
        <v>2</v>
      </c>
      <c r="S2268" s="18" t="n">
        <v>2</v>
      </c>
      <c r="T2268" s="15" t="str">
        <f aca="false">Def_Sistemas_Conectores_Cabos!$C$9</f>
        <v>RG316</v>
      </c>
      <c r="U2268" s="11" t="s">
        <v>169</v>
      </c>
      <c r="V2268" s="13"/>
    </row>
    <row r="2269" customFormat="false" ht="15.75" hidden="true" customHeight="true" outlineLevel="0" collapsed="false">
      <c r="A2269" s="4" t="str">
        <f aca="false">Def_Sistemas_Conectores_Cabos!$A$22</f>
        <v>BPM de elétrons</v>
      </c>
      <c r="B2269" s="5" t="str">
        <f aca="false">Datas_Entregas!$A$3</f>
        <v>BTS/Anel</v>
      </c>
      <c r="C2269" s="6" t="n">
        <f aca="false" t="array" ref="C2269:C2269">INDEX(Datas_Entregas!$B$2:$B$100, MATCH(B2269, Datas_Entregas!$A$2:$A$100, 0), 1)</f>
        <v>43296</v>
      </c>
      <c r="D2269" s="5" t="str">
        <f aca="false">Def_Status_Montagem!$A$4</f>
        <v>Comprado / Esperando entrega</v>
      </c>
      <c r="E2269" s="4" t="str">
        <f aca="false">Def_Status_Montagem!$B$4</f>
        <v>Contratada (inclui etiqueta)</v>
      </c>
      <c r="F2269" s="25"/>
      <c r="G2269" s="26"/>
      <c r="H2269" s="7" t="str">
        <f aca="false" t="array" ref="H2269:H2269">INDEX(Def_Instancias_Equipamentos!$E$2:$E$4986, MATCH(K2269, Def_Instancias_Equipamentos!$D$2:$D$4986, 0), 1)</f>
        <v>IA-15RaBPM</v>
      </c>
      <c r="I2269" s="8" t="str">
        <f aca="false" t="array" ref="I2269:I2269">INDEX(Def_Instancias_Equipamentos!$E$2:$E$4986, MATCH(L2269, Def_Instancias_Equipamentos!$D$2:$D$4986, 0), 1)</f>
        <v>IA-15RaBPM</v>
      </c>
      <c r="J2269" s="8" t="str">
        <f aca="false">IF(H2269=I2269, "INTERNO", "EXTERNO")</f>
        <v>INTERNO</v>
      </c>
      <c r="K2269" s="9" t="str">
        <f aca="false">Def_Instancias_Equipamentos!$D$747</f>
        <v>SI-15C3:DI-BPMRFFE-2</v>
      </c>
      <c r="L2269" s="4" t="str">
        <f aca="false">Def_Instancias_Equipamentos!$D$1349</f>
        <v>SI-15C3:DI-FMCFastADC-2</v>
      </c>
      <c r="M2269" s="10" t="s">
        <v>168</v>
      </c>
      <c r="N2269" s="11" t="s">
        <v>143</v>
      </c>
      <c r="O2269" s="9" t="str">
        <f aca="false">Def_Sistemas_Conectores_Cabos!$B$7</f>
        <v>SMA 50-ohm</v>
      </c>
      <c r="P2269" s="4" t="str">
        <f aca="false">Def_Sistemas_Conectores_Cabos!$B$7</f>
        <v>SMA 50-ohm</v>
      </c>
      <c r="Q2269" s="8" t="str">
        <f aca="false">K2269&amp;"/"&amp;M2269&amp;CHAR(10)&amp;L2269&amp;"/"&amp;N2269</f>
        <v>SI-15C3:DI-BPMRFFE-2/TO_OUT
SI-15C3:DI-FMCFastADC-2/IN1</v>
      </c>
      <c r="R2269" s="18" t="n">
        <v>2</v>
      </c>
      <c r="S2269" s="18" t="n">
        <v>2</v>
      </c>
      <c r="T2269" s="15" t="str">
        <f aca="false">Def_Sistemas_Conectores_Cabos!$C$9</f>
        <v>RG316</v>
      </c>
      <c r="U2269" s="11" t="s">
        <v>169</v>
      </c>
      <c r="V2269" s="13"/>
    </row>
    <row r="2270" customFormat="false" ht="15.75" hidden="true" customHeight="true" outlineLevel="0" collapsed="false">
      <c r="A2270" s="4" t="str">
        <f aca="false">Def_Sistemas_Conectores_Cabos!$A$22</f>
        <v>BPM de elétrons</v>
      </c>
      <c r="B2270" s="5" t="str">
        <f aca="false">Datas_Entregas!$A$3</f>
        <v>BTS/Anel</v>
      </c>
      <c r="C2270" s="6" t="n">
        <f aca="false" t="array" ref="C2270:C2270">INDEX(Datas_Entregas!$B$2:$B$100, MATCH(B2270, Datas_Entregas!$A$2:$A$100, 0), 1)</f>
        <v>43296</v>
      </c>
      <c r="D2270" s="5" t="str">
        <f aca="false">Def_Status_Montagem!$A$4</f>
        <v>Comprado / Esperando entrega</v>
      </c>
      <c r="E2270" s="4" t="str">
        <f aca="false">Def_Status_Montagem!$B$4</f>
        <v>Contratada (inclui etiqueta)</v>
      </c>
      <c r="F2270" s="25"/>
      <c r="G2270" s="26"/>
      <c r="H2270" s="7" t="str">
        <f aca="false" t="array" ref="H2270:H2270">INDEX(Def_Instancias_Equipamentos!$E$2:$E$4986, MATCH(K2270, Def_Instancias_Equipamentos!$D$2:$D$4986, 0), 1)</f>
        <v>IA-15RaBPM</v>
      </c>
      <c r="I2270" s="8" t="str">
        <f aca="false" t="array" ref="I2270:I2270">INDEX(Def_Instancias_Equipamentos!$E$2:$E$4986, MATCH(L2270, Def_Instancias_Equipamentos!$D$2:$D$4986, 0), 1)</f>
        <v>IA-15RaBPM</v>
      </c>
      <c r="J2270" s="8" t="str">
        <f aca="false">IF(H2270=I2270, "INTERNO", "EXTERNO")</f>
        <v>INTERNO</v>
      </c>
      <c r="K2270" s="9" t="str">
        <f aca="false">Def_Instancias_Equipamentos!$D$747</f>
        <v>SI-15C3:DI-BPMRFFE-2</v>
      </c>
      <c r="L2270" s="4" t="str">
        <f aca="false">Def_Instancias_Equipamentos!$D$1349</f>
        <v>SI-15C3:DI-FMCFastADC-2</v>
      </c>
      <c r="M2270" s="10" t="s">
        <v>170</v>
      </c>
      <c r="N2270" s="11" t="s">
        <v>145</v>
      </c>
      <c r="O2270" s="9" t="str">
        <f aca="false">Def_Sistemas_Conectores_Cabos!$B$7</f>
        <v>SMA 50-ohm</v>
      </c>
      <c r="P2270" s="4" t="str">
        <f aca="false">Def_Sistemas_Conectores_Cabos!$B$7</f>
        <v>SMA 50-ohm</v>
      </c>
      <c r="Q2270" s="8" t="str">
        <f aca="false">K2270&amp;"/"&amp;M2270&amp;CHAR(10)&amp;L2270&amp;"/"&amp;N2270</f>
        <v>SI-15C3:DI-BPMRFFE-2/BI_OUT
SI-15C3:DI-FMCFastADC-2/IN2</v>
      </c>
      <c r="R2270" s="18" t="n">
        <v>2</v>
      </c>
      <c r="S2270" s="18" t="n">
        <v>2</v>
      </c>
      <c r="T2270" s="15" t="str">
        <f aca="false">Def_Sistemas_Conectores_Cabos!$C$9</f>
        <v>RG316</v>
      </c>
      <c r="U2270" s="11" t="s">
        <v>169</v>
      </c>
      <c r="V2270" s="13"/>
    </row>
    <row r="2271" customFormat="false" ht="15.75" hidden="true" customHeight="true" outlineLevel="0" collapsed="false">
      <c r="A2271" s="4" t="str">
        <f aca="false">Def_Sistemas_Conectores_Cabos!$A$22</f>
        <v>BPM de elétrons</v>
      </c>
      <c r="B2271" s="5" t="str">
        <f aca="false">Datas_Entregas!$A$3</f>
        <v>BTS/Anel</v>
      </c>
      <c r="C2271" s="6" t="n">
        <f aca="false" t="array" ref="C2271:C2271">INDEX(Datas_Entregas!$B$2:$B$100, MATCH(B2271, Datas_Entregas!$A$2:$A$100, 0), 1)</f>
        <v>43296</v>
      </c>
      <c r="D2271" s="5" t="str">
        <f aca="false">Def_Status_Montagem!$A$4</f>
        <v>Comprado / Esperando entrega</v>
      </c>
      <c r="E2271" s="4" t="str">
        <f aca="false">Def_Status_Montagem!$B$4</f>
        <v>Contratada (inclui etiqueta)</v>
      </c>
      <c r="F2271" s="25"/>
      <c r="G2271" s="26"/>
      <c r="H2271" s="7" t="str">
        <f aca="false" t="array" ref="H2271:H2271">INDEX(Def_Instancias_Equipamentos!$E$2:$E$4986, MATCH(K2271, Def_Instancias_Equipamentos!$D$2:$D$4986, 0), 1)</f>
        <v>IA-15RaBPM</v>
      </c>
      <c r="I2271" s="8" t="str">
        <f aca="false" t="array" ref="I2271:I2271">INDEX(Def_Instancias_Equipamentos!$E$2:$E$4986, MATCH(L2271, Def_Instancias_Equipamentos!$D$2:$D$4986, 0), 1)</f>
        <v>IA-15RaBPM</v>
      </c>
      <c r="J2271" s="8" t="str">
        <f aca="false">IF(H2271=I2271, "INTERNO", "EXTERNO")</f>
        <v>INTERNO</v>
      </c>
      <c r="K2271" s="9" t="str">
        <f aca="false">Def_Instancias_Equipamentos!$D$747</f>
        <v>SI-15C3:DI-BPMRFFE-2</v>
      </c>
      <c r="L2271" s="4" t="str">
        <f aca="false">Def_Instancias_Equipamentos!$D$1349</f>
        <v>SI-15C3:DI-FMCFastADC-2</v>
      </c>
      <c r="M2271" s="10" t="s">
        <v>171</v>
      </c>
      <c r="N2271" s="11" t="s">
        <v>172</v>
      </c>
      <c r="O2271" s="9" t="str">
        <f aca="false">Def_Sistemas_Conectores_Cabos!$B$7</f>
        <v>SMA 50-ohm</v>
      </c>
      <c r="P2271" s="4" t="str">
        <f aca="false">Def_Sistemas_Conectores_Cabos!$B$7</f>
        <v>SMA 50-ohm</v>
      </c>
      <c r="Q2271" s="8" t="str">
        <f aca="false">K2271&amp;"/"&amp;M2271&amp;CHAR(10)&amp;L2271&amp;"/"&amp;N2271</f>
        <v>SI-15C3:DI-BPMRFFE-2/TI_OUT
SI-15C3:DI-FMCFastADC-2/IN3</v>
      </c>
      <c r="R2271" s="18" t="n">
        <v>2</v>
      </c>
      <c r="S2271" s="18" t="n">
        <v>2</v>
      </c>
      <c r="T2271" s="15" t="str">
        <f aca="false">Def_Sistemas_Conectores_Cabos!$C$9</f>
        <v>RG316</v>
      </c>
      <c r="U2271" s="11" t="s">
        <v>169</v>
      </c>
      <c r="V2271" s="13"/>
    </row>
    <row r="2272" customFormat="false" ht="15.75" hidden="true" customHeight="true" outlineLevel="0" collapsed="false">
      <c r="A2272" s="4" t="str">
        <f aca="false">Def_Sistemas_Conectores_Cabos!$A$22</f>
        <v>BPM de elétrons</v>
      </c>
      <c r="B2272" s="5" t="str">
        <f aca="false">Datas_Entregas!$A$3</f>
        <v>BTS/Anel</v>
      </c>
      <c r="C2272" s="6" t="n">
        <f aca="false" t="array" ref="C2272:C2272">INDEX(Datas_Entregas!$B$2:$B$100, MATCH(B2272, Datas_Entregas!$A$2:$A$100, 0), 1)</f>
        <v>43296</v>
      </c>
      <c r="D2272" s="5" t="str">
        <f aca="false">Def_Status_Montagem!$A$4</f>
        <v>Comprado / Esperando entrega</v>
      </c>
      <c r="E2272" s="4" t="str">
        <f aca="false">Def_Status_Montagem!$B$4</f>
        <v>Contratada (inclui etiqueta)</v>
      </c>
      <c r="F2272" s="25"/>
      <c r="G2272" s="26"/>
      <c r="H2272" s="7" t="str">
        <f aca="false" t="array" ref="H2272:H2272">INDEX(Def_Instancias_Equipamentos!$E$2:$E$4986, MATCH(K2272, Def_Instancias_Equipamentos!$D$2:$D$4986, 0), 1)</f>
        <v>IA-15RaBPM</v>
      </c>
      <c r="I2272" s="8" t="str">
        <f aca="false" t="array" ref="I2272:I2272">INDEX(Def_Instancias_Equipamentos!$E$2:$E$4986, MATCH(L2272, Def_Instancias_Equipamentos!$D$2:$D$4986, 0), 1)</f>
        <v>IA-15RaBPM</v>
      </c>
      <c r="J2272" s="8" t="str">
        <f aca="false">IF(H2272=I2272, "INTERNO", "EXTERNO")</f>
        <v>INTERNO</v>
      </c>
      <c r="K2272" s="9" t="str">
        <f aca="false">Def_Instancias_Equipamentos!$D$747</f>
        <v>SI-15C3:DI-BPMRFFE-2</v>
      </c>
      <c r="L2272" s="4" t="str">
        <f aca="false">Def_Instancias_Equipamentos!$D$1349</f>
        <v>SI-15C3:DI-FMCFastADC-2</v>
      </c>
      <c r="M2272" s="10" t="s">
        <v>173</v>
      </c>
      <c r="N2272" s="11" t="s">
        <v>174</v>
      </c>
      <c r="O2272" s="9" t="str">
        <f aca="false">Def_Sistemas_Conectores_Cabos!$B$7</f>
        <v>SMA 50-ohm</v>
      </c>
      <c r="P2272" s="4" t="str">
        <f aca="false">Def_Sistemas_Conectores_Cabos!$B$7</f>
        <v>SMA 50-ohm</v>
      </c>
      <c r="Q2272" s="8" t="str">
        <f aca="false">K2272&amp;"/"&amp;M2272&amp;CHAR(10)&amp;L2272&amp;"/"&amp;N2272</f>
        <v>SI-15C3:DI-BPMRFFE-2/BO_OUT
SI-15C3:DI-FMCFastADC-2/IN4</v>
      </c>
      <c r="R2272" s="18" t="n">
        <v>2</v>
      </c>
      <c r="S2272" s="18" t="n">
        <v>2</v>
      </c>
      <c r="T2272" s="15" t="str">
        <f aca="false">Def_Sistemas_Conectores_Cabos!$C$9</f>
        <v>RG316</v>
      </c>
      <c r="U2272" s="11" t="s">
        <v>169</v>
      </c>
      <c r="V2272" s="13"/>
    </row>
    <row r="2273" customFormat="false" ht="15.75" hidden="true" customHeight="true" outlineLevel="0" collapsed="false">
      <c r="A2273" s="4" t="str">
        <f aca="false">Def_Sistemas_Conectores_Cabos!$A$22</f>
        <v>BPM de elétrons</v>
      </c>
      <c r="B2273" s="5" t="str">
        <f aca="false">Datas_Entregas!$A$3</f>
        <v>BTS/Anel</v>
      </c>
      <c r="C2273" s="6" t="n">
        <f aca="false" t="array" ref="C2273:C2273">INDEX(Datas_Entregas!$B$2:$B$100, MATCH(B2273, Datas_Entregas!$A$2:$A$100, 0), 1)</f>
        <v>43296</v>
      </c>
      <c r="D2273" s="5" t="str">
        <f aca="false">Def_Status_Montagem!$A$4</f>
        <v>Comprado / Esperando entrega</v>
      </c>
      <c r="E2273" s="4" t="str">
        <f aca="false">Def_Status_Montagem!$B$4</f>
        <v>Contratada (inclui etiqueta)</v>
      </c>
      <c r="F2273" s="25"/>
      <c r="G2273" s="26"/>
      <c r="H2273" s="7" t="str">
        <f aca="false" t="array" ref="H2273:H2273">INDEX(Def_Instancias_Equipamentos!$E$2:$E$4986, MATCH(K2273, Def_Instancias_Equipamentos!$D$2:$D$4986, 0), 1)</f>
        <v>IA-15RaBPM</v>
      </c>
      <c r="I2273" s="8" t="str">
        <f aca="false" t="array" ref="I2273:I2273">INDEX(Def_Instancias_Equipamentos!$E$2:$E$4986, MATCH(L2273, Def_Instancias_Equipamentos!$D$2:$D$4986, 0), 1)</f>
        <v>IA-15RaBPM</v>
      </c>
      <c r="J2273" s="8" t="str">
        <f aca="false">IF(H2273=I2273, "INTERNO", "EXTERNO")</f>
        <v>INTERNO</v>
      </c>
      <c r="K2273" s="9" t="str">
        <f aca="false">Def_Instancias_Equipamentos!$D$747</f>
        <v>SI-15C3:DI-BPMRFFE-2</v>
      </c>
      <c r="L2273" s="4" t="str">
        <f aca="false">Def_Instancias_Equipamentos!$D$1349</f>
        <v>SI-15C3:DI-FMCFastADC-2</v>
      </c>
      <c r="M2273" s="10" t="s">
        <v>175</v>
      </c>
      <c r="N2273" s="11" t="s">
        <v>176</v>
      </c>
      <c r="O2273" s="9" t="str">
        <f aca="false">Def_Sistemas_Conectores_Cabos!$B$7</f>
        <v>SMA 50-ohm</v>
      </c>
      <c r="P2273" s="4" t="str">
        <f aca="false">Def_Sistemas_Conectores_Cabos!$B$26</f>
        <v>MMCX 50-ohm</v>
      </c>
      <c r="Q2273" s="8" t="str">
        <f aca="false">K2273&amp;"/"&amp;M2273&amp;CHAR(10)&amp;L2273&amp;"/"&amp;N2273</f>
        <v>SI-15C3:DI-BPMRFFE-2/SW_IN
SI-15C3:DI-FMCFastADC-2/TRIG</v>
      </c>
      <c r="R2273" s="18" t="n">
        <v>2</v>
      </c>
      <c r="S2273" s="18" t="n">
        <v>2</v>
      </c>
      <c r="T2273" s="15" t="str">
        <f aca="false">Def_Sistemas_Conectores_Cabos!$C$9</f>
        <v>RG316</v>
      </c>
      <c r="U2273" s="11" t="s">
        <v>169</v>
      </c>
      <c r="V2273" s="13"/>
    </row>
    <row r="2274" customFormat="false" ht="15.75" hidden="true" customHeight="true" outlineLevel="0" collapsed="false">
      <c r="A2274" s="4" t="str">
        <f aca="false">Def_Sistemas_Conectores_Cabos!$A$22</f>
        <v>BPM de elétrons</v>
      </c>
      <c r="B2274" s="5" t="str">
        <f aca="false">Datas_Entregas!$A$3</f>
        <v>BTS/Anel</v>
      </c>
      <c r="C2274" s="6" t="n">
        <f aca="false" t="array" ref="C2274:C2274">INDEX(Datas_Entregas!$B$2:$B$100, MATCH(B2274, Datas_Entregas!$A$2:$A$100, 0), 1)</f>
        <v>43296</v>
      </c>
      <c r="D2274" s="5" t="str">
        <f aca="false">Def_Status_Montagem!$A$4</f>
        <v>Comprado / Esperando entrega</v>
      </c>
      <c r="E2274" s="4" t="str">
        <f aca="false">Def_Status_Montagem!$B$4</f>
        <v>Contratada (inclui etiqueta)</v>
      </c>
      <c r="F2274" s="25"/>
      <c r="G2274" s="26"/>
      <c r="H2274" s="7" t="str">
        <f aca="false" t="array" ref="H2274:H2274">INDEX(Def_Instancias_Equipamentos!$E$2:$E$4986, MATCH(K2274, Def_Instancias_Equipamentos!$D$2:$D$4986, 0), 1)</f>
        <v>IA-15RaBPM</v>
      </c>
      <c r="I2274" s="8" t="str">
        <f aca="false" t="array" ref="I2274:I2274">INDEX(Def_Instancias_Equipamentos!$E$2:$E$4986, MATCH(L2274, Def_Instancias_Equipamentos!$D$2:$D$4986, 0), 1)</f>
        <v>IA-15RaBPM</v>
      </c>
      <c r="J2274" s="8" t="str">
        <f aca="false">IF(H2274=I2274, "INTERNO", "EXTERNO")</f>
        <v>INTERNO</v>
      </c>
      <c r="K2274" s="9" t="str">
        <f aca="false">Def_Instancias_Equipamentos!$D$748</f>
        <v>SI-15C4:DI-BPMRFFE</v>
      </c>
      <c r="L2274" s="4" t="str">
        <f aca="false">Def_Instancias_Equipamentos!$D$1350</f>
        <v>SI-15C4:DI-FMCFastADC</v>
      </c>
      <c r="M2274" s="10" t="s">
        <v>168</v>
      </c>
      <c r="N2274" s="11" t="s">
        <v>143</v>
      </c>
      <c r="O2274" s="9" t="str">
        <f aca="false">Def_Sistemas_Conectores_Cabos!$B$7</f>
        <v>SMA 50-ohm</v>
      </c>
      <c r="P2274" s="4" t="str">
        <f aca="false">Def_Sistemas_Conectores_Cabos!$B$7</f>
        <v>SMA 50-ohm</v>
      </c>
      <c r="Q2274" s="8" t="str">
        <f aca="false">K2274&amp;"/"&amp;M2274&amp;CHAR(10)&amp;L2274&amp;"/"&amp;N2274</f>
        <v>SI-15C4:DI-BPMRFFE/TO_OUT
SI-15C4:DI-FMCFastADC/IN1</v>
      </c>
      <c r="R2274" s="18" t="n">
        <v>2</v>
      </c>
      <c r="S2274" s="18" t="n">
        <v>2</v>
      </c>
      <c r="T2274" s="15" t="str">
        <f aca="false">Def_Sistemas_Conectores_Cabos!$C$9</f>
        <v>RG316</v>
      </c>
      <c r="U2274" s="11" t="s">
        <v>169</v>
      </c>
      <c r="V2274" s="13"/>
    </row>
    <row r="2275" customFormat="false" ht="15.75" hidden="true" customHeight="true" outlineLevel="0" collapsed="false">
      <c r="A2275" s="4" t="str">
        <f aca="false">Def_Sistemas_Conectores_Cabos!$A$22</f>
        <v>BPM de elétrons</v>
      </c>
      <c r="B2275" s="5" t="str">
        <f aca="false">Datas_Entregas!$A$3</f>
        <v>BTS/Anel</v>
      </c>
      <c r="C2275" s="6" t="n">
        <f aca="false" t="array" ref="C2275:C2275">INDEX(Datas_Entregas!$B$2:$B$100, MATCH(B2275, Datas_Entregas!$A$2:$A$100, 0), 1)</f>
        <v>43296</v>
      </c>
      <c r="D2275" s="5" t="str">
        <f aca="false">Def_Status_Montagem!$A$4</f>
        <v>Comprado / Esperando entrega</v>
      </c>
      <c r="E2275" s="4" t="str">
        <f aca="false">Def_Status_Montagem!$B$4</f>
        <v>Contratada (inclui etiqueta)</v>
      </c>
      <c r="F2275" s="25"/>
      <c r="G2275" s="26"/>
      <c r="H2275" s="7" t="str">
        <f aca="false" t="array" ref="H2275:H2275">INDEX(Def_Instancias_Equipamentos!$E$2:$E$4986, MATCH(K2275, Def_Instancias_Equipamentos!$D$2:$D$4986, 0), 1)</f>
        <v>IA-15RaBPM</v>
      </c>
      <c r="I2275" s="8" t="str">
        <f aca="false" t="array" ref="I2275:I2275">INDEX(Def_Instancias_Equipamentos!$E$2:$E$4986, MATCH(L2275, Def_Instancias_Equipamentos!$D$2:$D$4986, 0), 1)</f>
        <v>IA-15RaBPM</v>
      </c>
      <c r="J2275" s="8" t="str">
        <f aca="false">IF(H2275=I2275, "INTERNO", "EXTERNO")</f>
        <v>INTERNO</v>
      </c>
      <c r="K2275" s="9" t="str">
        <f aca="false">Def_Instancias_Equipamentos!$D$748</f>
        <v>SI-15C4:DI-BPMRFFE</v>
      </c>
      <c r="L2275" s="4" t="str">
        <f aca="false">Def_Instancias_Equipamentos!$D$1350</f>
        <v>SI-15C4:DI-FMCFastADC</v>
      </c>
      <c r="M2275" s="10" t="s">
        <v>170</v>
      </c>
      <c r="N2275" s="11" t="s">
        <v>145</v>
      </c>
      <c r="O2275" s="9" t="str">
        <f aca="false">Def_Sistemas_Conectores_Cabos!$B$7</f>
        <v>SMA 50-ohm</v>
      </c>
      <c r="P2275" s="4" t="str">
        <f aca="false">Def_Sistemas_Conectores_Cabos!$B$7</f>
        <v>SMA 50-ohm</v>
      </c>
      <c r="Q2275" s="8" t="str">
        <f aca="false">K2275&amp;"/"&amp;M2275&amp;CHAR(10)&amp;L2275&amp;"/"&amp;N2275</f>
        <v>SI-15C4:DI-BPMRFFE/BI_OUT
SI-15C4:DI-FMCFastADC/IN2</v>
      </c>
      <c r="R2275" s="18" t="n">
        <v>2</v>
      </c>
      <c r="S2275" s="18" t="n">
        <v>2</v>
      </c>
      <c r="T2275" s="15" t="str">
        <f aca="false">Def_Sistemas_Conectores_Cabos!$C$9</f>
        <v>RG316</v>
      </c>
      <c r="U2275" s="11" t="s">
        <v>169</v>
      </c>
      <c r="V2275" s="13"/>
    </row>
    <row r="2276" customFormat="false" ht="15.75" hidden="true" customHeight="true" outlineLevel="0" collapsed="false">
      <c r="A2276" s="4" t="str">
        <f aca="false">Def_Sistemas_Conectores_Cabos!$A$22</f>
        <v>BPM de elétrons</v>
      </c>
      <c r="B2276" s="5" t="str">
        <f aca="false">Datas_Entregas!$A$3</f>
        <v>BTS/Anel</v>
      </c>
      <c r="C2276" s="6" t="n">
        <f aca="false" t="array" ref="C2276:C2276">INDEX(Datas_Entregas!$B$2:$B$100, MATCH(B2276, Datas_Entregas!$A$2:$A$100, 0), 1)</f>
        <v>43296</v>
      </c>
      <c r="D2276" s="5" t="str">
        <f aca="false">Def_Status_Montagem!$A$4</f>
        <v>Comprado / Esperando entrega</v>
      </c>
      <c r="E2276" s="4" t="str">
        <f aca="false">Def_Status_Montagem!$B$4</f>
        <v>Contratada (inclui etiqueta)</v>
      </c>
      <c r="F2276" s="25"/>
      <c r="G2276" s="26"/>
      <c r="H2276" s="7" t="str">
        <f aca="false" t="array" ref="H2276:H2276">INDEX(Def_Instancias_Equipamentos!$E$2:$E$4986, MATCH(K2276, Def_Instancias_Equipamentos!$D$2:$D$4986, 0), 1)</f>
        <v>IA-15RaBPM</v>
      </c>
      <c r="I2276" s="8" t="str">
        <f aca="false" t="array" ref="I2276:I2276">INDEX(Def_Instancias_Equipamentos!$E$2:$E$4986, MATCH(L2276, Def_Instancias_Equipamentos!$D$2:$D$4986, 0), 1)</f>
        <v>IA-15RaBPM</v>
      </c>
      <c r="J2276" s="8" t="str">
        <f aca="false">IF(H2276=I2276, "INTERNO", "EXTERNO")</f>
        <v>INTERNO</v>
      </c>
      <c r="K2276" s="9" t="str">
        <f aca="false">Def_Instancias_Equipamentos!$D$748</f>
        <v>SI-15C4:DI-BPMRFFE</v>
      </c>
      <c r="L2276" s="4" t="str">
        <f aca="false">Def_Instancias_Equipamentos!$D$1350</f>
        <v>SI-15C4:DI-FMCFastADC</v>
      </c>
      <c r="M2276" s="10" t="s">
        <v>171</v>
      </c>
      <c r="N2276" s="11" t="s">
        <v>172</v>
      </c>
      <c r="O2276" s="9" t="str">
        <f aca="false">Def_Sistemas_Conectores_Cabos!$B$7</f>
        <v>SMA 50-ohm</v>
      </c>
      <c r="P2276" s="4" t="str">
        <f aca="false">Def_Sistemas_Conectores_Cabos!$B$7</f>
        <v>SMA 50-ohm</v>
      </c>
      <c r="Q2276" s="8" t="str">
        <f aca="false">K2276&amp;"/"&amp;M2276&amp;CHAR(10)&amp;L2276&amp;"/"&amp;N2276</f>
        <v>SI-15C4:DI-BPMRFFE/TI_OUT
SI-15C4:DI-FMCFastADC/IN3</v>
      </c>
      <c r="R2276" s="18" t="n">
        <v>2</v>
      </c>
      <c r="S2276" s="18" t="n">
        <v>2</v>
      </c>
      <c r="T2276" s="15" t="str">
        <f aca="false">Def_Sistemas_Conectores_Cabos!$C$9</f>
        <v>RG316</v>
      </c>
      <c r="U2276" s="11" t="s">
        <v>169</v>
      </c>
      <c r="V2276" s="13"/>
    </row>
    <row r="2277" customFormat="false" ht="15.75" hidden="true" customHeight="true" outlineLevel="0" collapsed="false">
      <c r="A2277" s="4" t="str">
        <f aca="false">Def_Sistemas_Conectores_Cabos!$A$22</f>
        <v>BPM de elétrons</v>
      </c>
      <c r="B2277" s="5" t="str">
        <f aca="false">Datas_Entregas!$A$3</f>
        <v>BTS/Anel</v>
      </c>
      <c r="C2277" s="6" t="n">
        <f aca="false" t="array" ref="C2277:C2277">INDEX(Datas_Entregas!$B$2:$B$100, MATCH(B2277, Datas_Entregas!$A$2:$A$100, 0), 1)</f>
        <v>43296</v>
      </c>
      <c r="D2277" s="5" t="str">
        <f aca="false">Def_Status_Montagem!$A$4</f>
        <v>Comprado / Esperando entrega</v>
      </c>
      <c r="E2277" s="4" t="str">
        <f aca="false">Def_Status_Montagem!$B$4</f>
        <v>Contratada (inclui etiqueta)</v>
      </c>
      <c r="F2277" s="25"/>
      <c r="G2277" s="26"/>
      <c r="H2277" s="7" t="str">
        <f aca="false" t="array" ref="H2277:H2277">INDEX(Def_Instancias_Equipamentos!$E$2:$E$4986, MATCH(K2277, Def_Instancias_Equipamentos!$D$2:$D$4986, 0), 1)</f>
        <v>IA-15RaBPM</v>
      </c>
      <c r="I2277" s="8" t="str">
        <f aca="false" t="array" ref="I2277:I2277">INDEX(Def_Instancias_Equipamentos!$E$2:$E$4986, MATCH(L2277, Def_Instancias_Equipamentos!$D$2:$D$4986, 0), 1)</f>
        <v>IA-15RaBPM</v>
      </c>
      <c r="J2277" s="8" t="str">
        <f aca="false">IF(H2277=I2277, "INTERNO", "EXTERNO")</f>
        <v>INTERNO</v>
      </c>
      <c r="K2277" s="9" t="str">
        <f aca="false">Def_Instancias_Equipamentos!$D$748</f>
        <v>SI-15C4:DI-BPMRFFE</v>
      </c>
      <c r="L2277" s="4" t="str">
        <f aca="false">Def_Instancias_Equipamentos!$D$1350</f>
        <v>SI-15C4:DI-FMCFastADC</v>
      </c>
      <c r="M2277" s="10" t="s">
        <v>173</v>
      </c>
      <c r="N2277" s="11" t="s">
        <v>174</v>
      </c>
      <c r="O2277" s="9" t="str">
        <f aca="false">Def_Sistemas_Conectores_Cabos!$B$7</f>
        <v>SMA 50-ohm</v>
      </c>
      <c r="P2277" s="4" t="str">
        <f aca="false">Def_Sistemas_Conectores_Cabos!$B$7</f>
        <v>SMA 50-ohm</v>
      </c>
      <c r="Q2277" s="8" t="str">
        <f aca="false">K2277&amp;"/"&amp;M2277&amp;CHAR(10)&amp;L2277&amp;"/"&amp;N2277</f>
        <v>SI-15C4:DI-BPMRFFE/BO_OUT
SI-15C4:DI-FMCFastADC/IN4</v>
      </c>
      <c r="R2277" s="18" t="n">
        <v>2</v>
      </c>
      <c r="S2277" s="18" t="n">
        <v>2</v>
      </c>
      <c r="T2277" s="15" t="str">
        <f aca="false">Def_Sistemas_Conectores_Cabos!$C$9</f>
        <v>RG316</v>
      </c>
      <c r="U2277" s="11" t="s">
        <v>169</v>
      </c>
      <c r="V2277" s="13"/>
    </row>
    <row r="2278" customFormat="false" ht="15.75" hidden="true" customHeight="true" outlineLevel="0" collapsed="false">
      <c r="A2278" s="4" t="str">
        <f aca="false">Def_Sistemas_Conectores_Cabos!$A$22</f>
        <v>BPM de elétrons</v>
      </c>
      <c r="B2278" s="5" t="str">
        <f aca="false">Datas_Entregas!$A$3</f>
        <v>BTS/Anel</v>
      </c>
      <c r="C2278" s="6" t="n">
        <f aca="false" t="array" ref="C2278:C2278">INDEX(Datas_Entregas!$B$2:$B$100, MATCH(B2278, Datas_Entregas!$A$2:$A$100, 0), 1)</f>
        <v>43296</v>
      </c>
      <c r="D2278" s="5" t="str">
        <f aca="false">Def_Status_Montagem!$A$4</f>
        <v>Comprado / Esperando entrega</v>
      </c>
      <c r="E2278" s="4" t="str">
        <f aca="false">Def_Status_Montagem!$B$4</f>
        <v>Contratada (inclui etiqueta)</v>
      </c>
      <c r="F2278" s="25"/>
      <c r="G2278" s="26"/>
      <c r="H2278" s="7" t="str">
        <f aca="false" t="array" ref="H2278:H2278">INDEX(Def_Instancias_Equipamentos!$E$2:$E$4986, MATCH(K2278, Def_Instancias_Equipamentos!$D$2:$D$4986, 0), 1)</f>
        <v>IA-15RaBPM</v>
      </c>
      <c r="I2278" s="8" t="str">
        <f aca="false" t="array" ref="I2278:I2278">INDEX(Def_Instancias_Equipamentos!$E$2:$E$4986, MATCH(L2278, Def_Instancias_Equipamentos!$D$2:$D$4986, 0), 1)</f>
        <v>IA-15RaBPM</v>
      </c>
      <c r="J2278" s="8" t="str">
        <f aca="false">IF(H2278=I2278, "INTERNO", "EXTERNO")</f>
        <v>INTERNO</v>
      </c>
      <c r="K2278" s="9" t="str">
        <f aca="false">Def_Instancias_Equipamentos!$D$748</f>
        <v>SI-15C4:DI-BPMRFFE</v>
      </c>
      <c r="L2278" s="4" t="str">
        <f aca="false">Def_Instancias_Equipamentos!$D$1350</f>
        <v>SI-15C4:DI-FMCFastADC</v>
      </c>
      <c r="M2278" s="10" t="s">
        <v>175</v>
      </c>
      <c r="N2278" s="11" t="s">
        <v>176</v>
      </c>
      <c r="O2278" s="9" t="str">
        <f aca="false">Def_Sistemas_Conectores_Cabos!$B$7</f>
        <v>SMA 50-ohm</v>
      </c>
      <c r="P2278" s="4" t="str">
        <f aca="false">Def_Sistemas_Conectores_Cabos!$B$26</f>
        <v>MMCX 50-ohm</v>
      </c>
      <c r="Q2278" s="8" t="str">
        <f aca="false">K2278&amp;"/"&amp;M2278&amp;CHAR(10)&amp;L2278&amp;"/"&amp;N2278</f>
        <v>SI-15C4:DI-BPMRFFE/SW_IN
SI-15C4:DI-FMCFastADC/TRIG</v>
      </c>
      <c r="R2278" s="18" t="n">
        <v>2</v>
      </c>
      <c r="S2278" s="18" t="n">
        <v>2</v>
      </c>
      <c r="T2278" s="15" t="str">
        <f aca="false">Def_Sistemas_Conectores_Cabos!$C$9</f>
        <v>RG316</v>
      </c>
      <c r="U2278" s="11" t="s">
        <v>169</v>
      </c>
      <c r="V2278" s="13"/>
    </row>
    <row r="2279" customFormat="false" ht="15.75" hidden="true" customHeight="true" outlineLevel="0" collapsed="false">
      <c r="A2279" s="4" t="str">
        <f aca="false">Def_Sistemas_Conectores_Cabos!$A$22</f>
        <v>BPM de elétrons</v>
      </c>
      <c r="B2279" s="5" t="str">
        <f aca="false">Datas_Entregas!$A$3</f>
        <v>BTS/Anel</v>
      </c>
      <c r="C2279" s="6" t="n">
        <f aca="false" t="array" ref="C2279:C2279">INDEX(Datas_Entregas!$B$2:$B$100, MATCH(B2279, Datas_Entregas!$A$2:$A$100, 0), 1)</f>
        <v>43296</v>
      </c>
      <c r="D2279" s="5" t="str">
        <f aca="false">Def_Status_Montagem!$A$4</f>
        <v>Comprado / Esperando entrega</v>
      </c>
      <c r="E2279" s="4" t="str">
        <f aca="false">Def_Status_Montagem!$B$4</f>
        <v>Contratada (inclui etiqueta)</v>
      </c>
      <c r="F2279" s="25"/>
      <c r="G2279" s="26"/>
      <c r="H2279" s="7" t="str">
        <f aca="false" t="array" ref="H2279:H2279">INDEX(Def_Instancias_Equipamentos!$E$2:$E$4986, MATCH(K2279, Def_Instancias_Equipamentos!$D$2:$D$4986, 0), 1)</f>
        <v>IA-15RaBPM</v>
      </c>
      <c r="I2279" s="8" t="str">
        <f aca="false" t="array" ref="I2279:I2279">INDEX(Def_Instancias_Equipamentos!$E$2:$E$4986, MATCH(L2279, Def_Instancias_Equipamentos!$D$2:$D$4986, 0), 1)</f>
        <v>IA-15RaBPM</v>
      </c>
      <c r="J2279" s="8" t="str">
        <f aca="false">IF(H2279=I2279, "INTERNO", "EXTERNO")</f>
        <v>INTERNO</v>
      </c>
      <c r="K2279" s="9" t="str">
        <f aca="false">Def_Instancias_Equipamentos!$D$749</f>
        <v>SI-15M1:DI-BPMRFFE</v>
      </c>
      <c r="L2279" s="4" t="str">
        <f aca="false">Def_Instancias_Equipamentos!$D$1351</f>
        <v>SI-15M1:DI-FMCFastADC</v>
      </c>
      <c r="M2279" s="10" t="s">
        <v>168</v>
      </c>
      <c r="N2279" s="11" t="s">
        <v>143</v>
      </c>
      <c r="O2279" s="9" t="str">
        <f aca="false">Def_Sistemas_Conectores_Cabos!$B$7</f>
        <v>SMA 50-ohm</v>
      </c>
      <c r="P2279" s="4" t="str">
        <f aca="false">Def_Sistemas_Conectores_Cabos!$B$7</f>
        <v>SMA 50-ohm</v>
      </c>
      <c r="Q2279" s="8" t="str">
        <f aca="false">K2279&amp;"/"&amp;M2279&amp;CHAR(10)&amp;L2279&amp;"/"&amp;N2279</f>
        <v>SI-15M1:DI-BPMRFFE/TO_OUT
SI-15M1:DI-FMCFastADC/IN1</v>
      </c>
      <c r="R2279" s="18" t="n">
        <v>2</v>
      </c>
      <c r="S2279" s="18" t="n">
        <v>2</v>
      </c>
      <c r="T2279" s="15" t="str">
        <f aca="false">Def_Sistemas_Conectores_Cabos!$C$9</f>
        <v>RG316</v>
      </c>
      <c r="U2279" s="11" t="s">
        <v>169</v>
      </c>
      <c r="V2279" s="13"/>
    </row>
    <row r="2280" customFormat="false" ht="15.75" hidden="true" customHeight="true" outlineLevel="0" collapsed="false">
      <c r="A2280" s="4" t="str">
        <f aca="false">Def_Sistemas_Conectores_Cabos!$A$22</f>
        <v>BPM de elétrons</v>
      </c>
      <c r="B2280" s="5" t="str">
        <f aca="false">Datas_Entregas!$A$3</f>
        <v>BTS/Anel</v>
      </c>
      <c r="C2280" s="6" t="n">
        <f aca="false" t="array" ref="C2280:C2280">INDEX(Datas_Entregas!$B$2:$B$100, MATCH(B2280, Datas_Entregas!$A$2:$A$100, 0), 1)</f>
        <v>43296</v>
      </c>
      <c r="D2280" s="5" t="str">
        <f aca="false">Def_Status_Montagem!$A$4</f>
        <v>Comprado / Esperando entrega</v>
      </c>
      <c r="E2280" s="4" t="str">
        <f aca="false">Def_Status_Montagem!$B$4</f>
        <v>Contratada (inclui etiqueta)</v>
      </c>
      <c r="F2280" s="25"/>
      <c r="G2280" s="26"/>
      <c r="H2280" s="7" t="str">
        <f aca="false" t="array" ref="H2280:H2280">INDEX(Def_Instancias_Equipamentos!$E$2:$E$4986, MATCH(K2280, Def_Instancias_Equipamentos!$D$2:$D$4986, 0), 1)</f>
        <v>IA-15RaBPM</v>
      </c>
      <c r="I2280" s="8" t="str">
        <f aca="false" t="array" ref="I2280:I2280">INDEX(Def_Instancias_Equipamentos!$E$2:$E$4986, MATCH(L2280, Def_Instancias_Equipamentos!$D$2:$D$4986, 0), 1)</f>
        <v>IA-15RaBPM</v>
      </c>
      <c r="J2280" s="8" t="str">
        <f aca="false">IF(H2280=I2280, "INTERNO", "EXTERNO")</f>
        <v>INTERNO</v>
      </c>
      <c r="K2280" s="9" t="str">
        <f aca="false">Def_Instancias_Equipamentos!$D$749</f>
        <v>SI-15M1:DI-BPMRFFE</v>
      </c>
      <c r="L2280" s="4" t="str">
        <f aca="false">Def_Instancias_Equipamentos!$D$1351</f>
        <v>SI-15M1:DI-FMCFastADC</v>
      </c>
      <c r="M2280" s="10" t="s">
        <v>170</v>
      </c>
      <c r="N2280" s="11" t="s">
        <v>145</v>
      </c>
      <c r="O2280" s="9" t="str">
        <f aca="false">Def_Sistemas_Conectores_Cabos!$B$7</f>
        <v>SMA 50-ohm</v>
      </c>
      <c r="P2280" s="4" t="str">
        <f aca="false">Def_Sistemas_Conectores_Cabos!$B$7</f>
        <v>SMA 50-ohm</v>
      </c>
      <c r="Q2280" s="8" t="str">
        <f aca="false">K2280&amp;"/"&amp;M2280&amp;CHAR(10)&amp;L2280&amp;"/"&amp;N2280</f>
        <v>SI-15M1:DI-BPMRFFE/BI_OUT
SI-15M1:DI-FMCFastADC/IN2</v>
      </c>
      <c r="R2280" s="18" t="n">
        <v>2</v>
      </c>
      <c r="S2280" s="18" t="n">
        <v>2</v>
      </c>
      <c r="T2280" s="15" t="str">
        <f aca="false">Def_Sistemas_Conectores_Cabos!$C$9</f>
        <v>RG316</v>
      </c>
      <c r="U2280" s="11" t="s">
        <v>169</v>
      </c>
      <c r="V2280" s="13"/>
    </row>
    <row r="2281" customFormat="false" ht="15.75" hidden="true" customHeight="true" outlineLevel="0" collapsed="false">
      <c r="A2281" s="4" t="str">
        <f aca="false">Def_Sistemas_Conectores_Cabos!$A$22</f>
        <v>BPM de elétrons</v>
      </c>
      <c r="B2281" s="5" t="str">
        <f aca="false">Datas_Entregas!$A$3</f>
        <v>BTS/Anel</v>
      </c>
      <c r="C2281" s="6" t="n">
        <f aca="false" t="array" ref="C2281:C2281">INDEX(Datas_Entregas!$B$2:$B$100, MATCH(B2281, Datas_Entregas!$A$2:$A$100, 0), 1)</f>
        <v>43296</v>
      </c>
      <c r="D2281" s="5" t="str">
        <f aca="false">Def_Status_Montagem!$A$4</f>
        <v>Comprado / Esperando entrega</v>
      </c>
      <c r="E2281" s="4" t="str">
        <f aca="false">Def_Status_Montagem!$B$4</f>
        <v>Contratada (inclui etiqueta)</v>
      </c>
      <c r="F2281" s="25"/>
      <c r="G2281" s="26"/>
      <c r="H2281" s="7" t="str">
        <f aca="false" t="array" ref="H2281:H2281">INDEX(Def_Instancias_Equipamentos!$E$2:$E$4986, MATCH(K2281, Def_Instancias_Equipamentos!$D$2:$D$4986, 0), 1)</f>
        <v>IA-15RaBPM</v>
      </c>
      <c r="I2281" s="8" t="str">
        <f aca="false" t="array" ref="I2281:I2281">INDEX(Def_Instancias_Equipamentos!$E$2:$E$4986, MATCH(L2281, Def_Instancias_Equipamentos!$D$2:$D$4986, 0), 1)</f>
        <v>IA-15RaBPM</v>
      </c>
      <c r="J2281" s="8" t="str">
        <f aca="false">IF(H2281=I2281, "INTERNO", "EXTERNO")</f>
        <v>INTERNO</v>
      </c>
      <c r="K2281" s="9" t="str">
        <f aca="false">Def_Instancias_Equipamentos!$D$749</f>
        <v>SI-15M1:DI-BPMRFFE</v>
      </c>
      <c r="L2281" s="4" t="str">
        <f aca="false">Def_Instancias_Equipamentos!$D$1351</f>
        <v>SI-15M1:DI-FMCFastADC</v>
      </c>
      <c r="M2281" s="10" t="s">
        <v>171</v>
      </c>
      <c r="N2281" s="11" t="s">
        <v>172</v>
      </c>
      <c r="O2281" s="9" t="str">
        <f aca="false">Def_Sistemas_Conectores_Cabos!$B$7</f>
        <v>SMA 50-ohm</v>
      </c>
      <c r="P2281" s="4" t="str">
        <f aca="false">Def_Sistemas_Conectores_Cabos!$B$7</f>
        <v>SMA 50-ohm</v>
      </c>
      <c r="Q2281" s="8" t="str">
        <f aca="false">K2281&amp;"/"&amp;M2281&amp;CHAR(10)&amp;L2281&amp;"/"&amp;N2281</f>
        <v>SI-15M1:DI-BPMRFFE/TI_OUT
SI-15M1:DI-FMCFastADC/IN3</v>
      </c>
      <c r="R2281" s="18" t="n">
        <v>2</v>
      </c>
      <c r="S2281" s="18" t="n">
        <v>2</v>
      </c>
      <c r="T2281" s="15" t="str">
        <f aca="false">Def_Sistemas_Conectores_Cabos!$C$9</f>
        <v>RG316</v>
      </c>
      <c r="U2281" s="11" t="s">
        <v>169</v>
      </c>
      <c r="V2281" s="13"/>
    </row>
    <row r="2282" customFormat="false" ht="15.75" hidden="true" customHeight="true" outlineLevel="0" collapsed="false">
      <c r="A2282" s="4" t="str">
        <f aca="false">Def_Sistemas_Conectores_Cabos!$A$22</f>
        <v>BPM de elétrons</v>
      </c>
      <c r="B2282" s="5" t="str">
        <f aca="false">Datas_Entregas!$A$3</f>
        <v>BTS/Anel</v>
      </c>
      <c r="C2282" s="6" t="n">
        <f aca="false" t="array" ref="C2282:C2282">INDEX(Datas_Entregas!$B$2:$B$100, MATCH(B2282, Datas_Entregas!$A$2:$A$100, 0), 1)</f>
        <v>43296</v>
      </c>
      <c r="D2282" s="5" t="str">
        <f aca="false">Def_Status_Montagem!$A$4</f>
        <v>Comprado / Esperando entrega</v>
      </c>
      <c r="E2282" s="4" t="str">
        <f aca="false">Def_Status_Montagem!$B$4</f>
        <v>Contratada (inclui etiqueta)</v>
      </c>
      <c r="F2282" s="25"/>
      <c r="G2282" s="26"/>
      <c r="H2282" s="7" t="str">
        <f aca="false" t="array" ref="H2282:H2282">INDEX(Def_Instancias_Equipamentos!$E$2:$E$4986, MATCH(K2282, Def_Instancias_Equipamentos!$D$2:$D$4986, 0), 1)</f>
        <v>IA-15RaBPM</v>
      </c>
      <c r="I2282" s="8" t="str">
        <f aca="false" t="array" ref="I2282:I2282">INDEX(Def_Instancias_Equipamentos!$E$2:$E$4986, MATCH(L2282, Def_Instancias_Equipamentos!$D$2:$D$4986, 0), 1)</f>
        <v>IA-15RaBPM</v>
      </c>
      <c r="J2282" s="8" t="str">
        <f aca="false">IF(H2282=I2282, "INTERNO", "EXTERNO")</f>
        <v>INTERNO</v>
      </c>
      <c r="K2282" s="9" t="str">
        <f aca="false">Def_Instancias_Equipamentos!$D$749</f>
        <v>SI-15M1:DI-BPMRFFE</v>
      </c>
      <c r="L2282" s="4" t="str">
        <f aca="false">Def_Instancias_Equipamentos!$D$1351</f>
        <v>SI-15M1:DI-FMCFastADC</v>
      </c>
      <c r="M2282" s="10" t="s">
        <v>173</v>
      </c>
      <c r="N2282" s="11" t="s">
        <v>174</v>
      </c>
      <c r="O2282" s="9" t="str">
        <f aca="false">Def_Sistemas_Conectores_Cabos!$B$7</f>
        <v>SMA 50-ohm</v>
      </c>
      <c r="P2282" s="4" t="str">
        <f aca="false">Def_Sistemas_Conectores_Cabos!$B$7</f>
        <v>SMA 50-ohm</v>
      </c>
      <c r="Q2282" s="8" t="str">
        <f aca="false">K2282&amp;"/"&amp;M2282&amp;CHAR(10)&amp;L2282&amp;"/"&amp;N2282</f>
        <v>SI-15M1:DI-BPMRFFE/BO_OUT
SI-15M1:DI-FMCFastADC/IN4</v>
      </c>
      <c r="R2282" s="18" t="n">
        <v>2</v>
      </c>
      <c r="S2282" s="18" t="n">
        <v>2</v>
      </c>
      <c r="T2282" s="15" t="str">
        <f aca="false">Def_Sistemas_Conectores_Cabos!$C$9</f>
        <v>RG316</v>
      </c>
      <c r="U2282" s="11" t="s">
        <v>169</v>
      </c>
      <c r="V2282" s="13"/>
    </row>
    <row r="2283" customFormat="false" ht="15.75" hidden="true" customHeight="true" outlineLevel="0" collapsed="false">
      <c r="A2283" s="4" t="str">
        <f aca="false">Def_Sistemas_Conectores_Cabos!$A$22</f>
        <v>BPM de elétrons</v>
      </c>
      <c r="B2283" s="5" t="str">
        <f aca="false">Datas_Entregas!$A$3</f>
        <v>BTS/Anel</v>
      </c>
      <c r="C2283" s="6" t="n">
        <f aca="false" t="array" ref="C2283:C2283">INDEX(Datas_Entregas!$B$2:$B$100, MATCH(B2283, Datas_Entregas!$A$2:$A$100, 0), 1)</f>
        <v>43296</v>
      </c>
      <c r="D2283" s="5" t="str">
        <f aca="false">Def_Status_Montagem!$A$4</f>
        <v>Comprado / Esperando entrega</v>
      </c>
      <c r="E2283" s="4" t="str">
        <f aca="false">Def_Status_Montagem!$B$4</f>
        <v>Contratada (inclui etiqueta)</v>
      </c>
      <c r="F2283" s="25"/>
      <c r="G2283" s="26"/>
      <c r="H2283" s="7" t="str">
        <f aca="false" t="array" ref="H2283:H2283">INDEX(Def_Instancias_Equipamentos!$E$2:$E$4986, MATCH(K2283, Def_Instancias_Equipamentos!$D$2:$D$4986, 0), 1)</f>
        <v>IA-15RaBPM</v>
      </c>
      <c r="I2283" s="8" t="str">
        <f aca="false" t="array" ref="I2283:I2283">INDEX(Def_Instancias_Equipamentos!$E$2:$E$4986, MATCH(L2283, Def_Instancias_Equipamentos!$D$2:$D$4986, 0), 1)</f>
        <v>IA-15RaBPM</v>
      </c>
      <c r="J2283" s="8" t="str">
        <f aca="false">IF(H2283=I2283, "INTERNO", "EXTERNO")</f>
        <v>INTERNO</v>
      </c>
      <c r="K2283" s="9" t="str">
        <f aca="false">Def_Instancias_Equipamentos!$D$749</f>
        <v>SI-15M1:DI-BPMRFFE</v>
      </c>
      <c r="L2283" s="4" t="str">
        <f aca="false">Def_Instancias_Equipamentos!$D$1351</f>
        <v>SI-15M1:DI-FMCFastADC</v>
      </c>
      <c r="M2283" s="10" t="s">
        <v>175</v>
      </c>
      <c r="N2283" s="11" t="s">
        <v>176</v>
      </c>
      <c r="O2283" s="9" t="str">
        <f aca="false">Def_Sistemas_Conectores_Cabos!$B$7</f>
        <v>SMA 50-ohm</v>
      </c>
      <c r="P2283" s="4" t="str">
        <f aca="false">Def_Sistemas_Conectores_Cabos!$B$26</f>
        <v>MMCX 50-ohm</v>
      </c>
      <c r="Q2283" s="8" t="str">
        <f aca="false">K2283&amp;"/"&amp;M2283&amp;CHAR(10)&amp;L2283&amp;"/"&amp;N2283</f>
        <v>SI-15M1:DI-BPMRFFE/SW_IN
SI-15M1:DI-FMCFastADC/TRIG</v>
      </c>
      <c r="R2283" s="18" t="n">
        <v>2</v>
      </c>
      <c r="S2283" s="18" t="n">
        <v>2</v>
      </c>
      <c r="T2283" s="15" t="str">
        <f aca="false">Def_Sistemas_Conectores_Cabos!$C$9</f>
        <v>RG316</v>
      </c>
      <c r="U2283" s="11" t="s">
        <v>169</v>
      </c>
      <c r="V2283" s="13"/>
    </row>
    <row r="2284" customFormat="false" ht="15.75" hidden="true" customHeight="true" outlineLevel="0" collapsed="false">
      <c r="A2284" s="4" t="str">
        <f aca="false">Def_Sistemas_Conectores_Cabos!$A$22</f>
        <v>BPM de elétrons</v>
      </c>
      <c r="B2284" s="5" t="str">
        <f aca="false">Datas_Entregas!$A$3</f>
        <v>BTS/Anel</v>
      </c>
      <c r="C2284" s="6" t="n">
        <f aca="false" t="array" ref="C2284:C2284">INDEX(Datas_Entregas!$B$2:$B$100, MATCH(B2284, Datas_Entregas!$A$2:$A$100, 0), 1)</f>
        <v>43296</v>
      </c>
      <c r="D2284" s="5" t="str">
        <f aca="false">Def_Status_Montagem!$A$4</f>
        <v>Comprado / Esperando entrega</v>
      </c>
      <c r="E2284" s="4" t="str">
        <f aca="false">Def_Status_Montagem!$B$4</f>
        <v>Contratada (inclui etiqueta)</v>
      </c>
      <c r="F2284" s="25"/>
      <c r="G2284" s="26"/>
      <c r="H2284" s="7" t="str">
        <f aca="false" t="array" ref="H2284:H2284">INDEX(Def_Instancias_Equipamentos!$E$2:$E$4986, MATCH(K2284, Def_Instancias_Equipamentos!$D$2:$D$4986, 0), 1)</f>
        <v>IA-15RaBPM</v>
      </c>
      <c r="I2284" s="8" t="str">
        <f aca="false" t="array" ref="I2284:I2284">INDEX(Def_Instancias_Equipamentos!$E$2:$E$4986, MATCH(L2284, Def_Instancias_Equipamentos!$D$2:$D$4986, 0), 1)</f>
        <v>IA-15RaBPM</v>
      </c>
      <c r="J2284" s="8" t="str">
        <f aca="false">IF(H2284=I2284, "INTERNO", "EXTERNO")</f>
        <v>INTERNO</v>
      </c>
      <c r="K2284" s="9" t="str">
        <f aca="false">Def_Instancias_Equipamentos!$D$750</f>
        <v>SI-15M2:DI-BPMRFFE</v>
      </c>
      <c r="L2284" s="4" t="str">
        <f aca="false">Def_Instancias_Equipamentos!$D$1352</f>
        <v>SI-15M2:DI-FMCFastADC</v>
      </c>
      <c r="M2284" s="10" t="s">
        <v>168</v>
      </c>
      <c r="N2284" s="11" t="s">
        <v>143</v>
      </c>
      <c r="O2284" s="9" t="str">
        <f aca="false">Def_Sistemas_Conectores_Cabos!$B$7</f>
        <v>SMA 50-ohm</v>
      </c>
      <c r="P2284" s="4" t="str">
        <f aca="false">Def_Sistemas_Conectores_Cabos!$B$7</f>
        <v>SMA 50-ohm</v>
      </c>
      <c r="Q2284" s="8" t="str">
        <f aca="false">K2284&amp;"/"&amp;M2284&amp;CHAR(10)&amp;L2284&amp;"/"&amp;N2284</f>
        <v>SI-15M2:DI-BPMRFFE/TO_OUT
SI-15M2:DI-FMCFastADC/IN1</v>
      </c>
      <c r="R2284" s="18" t="n">
        <v>2</v>
      </c>
      <c r="S2284" s="18" t="n">
        <v>2</v>
      </c>
      <c r="T2284" s="15" t="str">
        <f aca="false">Def_Sistemas_Conectores_Cabos!$C$9</f>
        <v>RG316</v>
      </c>
      <c r="U2284" s="11" t="s">
        <v>169</v>
      </c>
      <c r="V2284" s="13"/>
    </row>
    <row r="2285" customFormat="false" ht="15.75" hidden="true" customHeight="true" outlineLevel="0" collapsed="false">
      <c r="A2285" s="4" t="str">
        <f aca="false">Def_Sistemas_Conectores_Cabos!$A$22</f>
        <v>BPM de elétrons</v>
      </c>
      <c r="B2285" s="5" t="str">
        <f aca="false">Datas_Entregas!$A$3</f>
        <v>BTS/Anel</v>
      </c>
      <c r="C2285" s="6" t="n">
        <f aca="false" t="array" ref="C2285:C2285">INDEX(Datas_Entregas!$B$2:$B$100, MATCH(B2285, Datas_Entregas!$A$2:$A$100, 0), 1)</f>
        <v>43296</v>
      </c>
      <c r="D2285" s="5" t="str">
        <f aca="false">Def_Status_Montagem!$A$4</f>
        <v>Comprado / Esperando entrega</v>
      </c>
      <c r="E2285" s="4" t="str">
        <f aca="false">Def_Status_Montagem!$B$4</f>
        <v>Contratada (inclui etiqueta)</v>
      </c>
      <c r="F2285" s="25"/>
      <c r="G2285" s="26"/>
      <c r="H2285" s="7" t="str">
        <f aca="false" t="array" ref="H2285:H2285">INDEX(Def_Instancias_Equipamentos!$E$2:$E$4986, MATCH(K2285, Def_Instancias_Equipamentos!$D$2:$D$4986, 0), 1)</f>
        <v>IA-15RaBPM</v>
      </c>
      <c r="I2285" s="8" t="str">
        <f aca="false" t="array" ref="I2285:I2285">INDEX(Def_Instancias_Equipamentos!$E$2:$E$4986, MATCH(L2285, Def_Instancias_Equipamentos!$D$2:$D$4986, 0), 1)</f>
        <v>IA-15RaBPM</v>
      </c>
      <c r="J2285" s="8" t="str">
        <f aca="false">IF(H2285=I2285, "INTERNO", "EXTERNO")</f>
        <v>INTERNO</v>
      </c>
      <c r="K2285" s="9" t="str">
        <f aca="false">Def_Instancias_Equipamentos!$D$750</f>
        <v>SI-15M2:DI-BPMRFFE</v>
      </c>
      <c r="L2285" s="4" t="str">
        <f aca="false">Def_Instancias_Equipamentos!$D$1352</f>
        <v>SI-15M2:DI-FMCFastADC</v>
      </c>
      <c r="M2285" s="10" t="s">
        <v>170</v>
      </c>
      <c r="N2285" s="11" t="s">
        <v>145</v>
      </c>
      <c r="O2285" s="9" t="str">
        <f aca="false">Def_Sistemas_Conectores_Cabos!$B$7</f>
        <v>SMA 50-ohm</v>
      </c>
      <c r="P2285" s="4" t="str">
        <f aca="false">Def_Sistemas_Conectores_Cabos!$B$7</f>
        <v>SMA 50-ohm</v>
      </c>
      <c r="Q2285" s="8" t="str">
        <f aca="false">K2285&amp;"/"&amp;M2285&amp;CHAR(10)&amp;L2285&amp;"/"&amp;N2285</f>
        <v>SI-15M2:DI-BPMRFFE/BI_OUT
SI-15M2:DI-FMCFastADC/IN2</v>
      </c>
      <c r="R2285" s="18" t="n">
        <v>2</v>
      </c>
      <c r="S2285" s="18" t="n">
        <v>2</v>
      </c>
      <c r="T2285" s="15" t="str">
        <f aca="false">Def_Sistemas_Conectores_Cabos!$C$9</f>
        <v>RG316</v>
      </c>
      <c r="U2285" s="11" t="s">
        <v>169</v>
      </c>
      <c r="V2285" s="13"/>
    </row>
    <row r="2286" customFormat="false" ht="15.75" hidden="true" customHeight="true" outlineLevel="0" collapsed="false">
      <c r="A2286" s="4" t="str">
        <f aca="false">Def_Sistemas_Conectores_Cabos!$A$22</f>
        <v>BPM de elétrons</v>
      </c>
      <c r="B2286" s="5" t="str">
        <f aca="false">Datas_Entregas!$A$3</f>
        <v>BTS/Anel</v>
      </c>
      <c r="C2286" s="6" t="n">
        <f aca="false" t="array" ref="C2286:C2286">INDEX(Datas_Entregas!$B$2:$B$100, MATCH(B2286, Datas_Entregas!$A$2:$A$100, 0), 1)</f>
        <v>43296</v>
      </c>
      <c r="D2286" s="5" t="str">
        <f aca="false">Def_Status_Montagem!$A$4</f>
        <v>Comprado / Esperando entrega</v>
      </c>
      <c r="E2286" s="4" t="str">
        <f aca="false">Def_Status_Montagem!$B$4</f>
        <v>Contratada (inclui etiqueta)</v>
      </c>
      <c r="F2286" s="25"/>
      <c r="G2286" s="26"/>
      <c r="H2286" s="7" t="str">
        <f aca="false" t="array" ref="H2286:H2286">INDEX(Def_Instancias_Equipamentos!$E$2:$E$4986, MATCH(K2286, Def_Instancias_Equipamentos!$D$2:$D$4986, 0), 1)</f>
        <v>IA-15RaBPM</v>
      </c>
      <c r="I2286" s="8" t="str">
        <f aca="false" t="array" ref="I2286:I2286">INDEX(Def_Instancias_Equipamentos!$E$2:$E$4986, MATCH(L2286, Def_Instancias_Equipamentos!$D$2:$D$4986, 0), 1)</f>
        <v>IA-15RaBPM</v>
      </c>
      <c r="J2286" s="8" t="str">
        <f aca="false">IF(H2286=I2286, "INTERNO", "EXTERNO")</f>
        <v>INTERNO</v>
      </c>
      <c r="K2286" s="9" t="str">
        <f aca="false">Def_Instancias_Equipamentos!$D$750</f>
        <v>SI-15M2:DI-BPMRFFE</v>
      </c>
      <c r="L2286" s="4" t="str">
        <f aca="false">Def_Instancias_Equipamentos!$D$1352</f>
        <v>SI-15M2:DI-FMCFastADC</v>
      </c>
      <c r="M2286" s="10" t="s">
        <v>171</v>
      </c>
      <c r="N2286" s="11" t="s">
        <v>172</v>
      </c>
      <c r="O2286" s="9" t="str">
        <f aca="false">Def_Sistemas_Conectores_Cabos!$B$7</f>
        <v>SMA 50-ohm</v>
      </c>
      <c r="P2286" s="4" t="str">
        <f aca="false">Def_Sistemas_Conectores_Cabos!$B$7</f>
        <v>SMA 50-ohm</v>
      </c>
      <c r="Q2286" s="8" t="str">
        <f aca="false">K2286&amp;"/"&amp;M2286&amp;CHAR(10)&amp;L2286&amp;"/"&amp;N2286</f>
        <v>SI-15M2:DI-BPMRFFE/TI_OUT
SI-15M2:DI-FMCFastADC/IN3</v>
      </c>
      <c r="R2286" s="18" t="n">
        <v>2</v>
      </c>
      <c r="S2286" s="18" t="n">
        <v>2</v>
      </c>
      <c r="T2286" s="15" t="str">
        <f aca="false">Def_Sistemas_Conectores_Cabos!$C$9</f>
        <v>RG316</v>
      </c>
      <c r="U2286" s="11" t="s">
        <v>169</v>
      </c>
      <c r="V2286" s="13"/>
    </row>
    <row r="2287" customFormat="false" ht="15.75" hidden="true" customHeight="true" outlineLevel="0" collapsed="false">
      <c r="A2287" s="4" t="str">
        <f aca="false">Def_Sistemas_Conectores_Cabos!$A$22</f>
        <v>BPM de elétrons</v>
      </c>
      <c r="B2287" s="5" t="str">
        <f aca="false">Datas_Entregas!$A$3</f>
        <v>BTS/Anel</v>
      </c>
      <c r="C2287" s="6" t="n">
        <f aca="false" t="array" ref="C2287:C2287">INDEX(Datas_Entregas!$B$2:$B$100, MATCH(B2287, Datas_Entregas!$A$2:$A$100, 0), 1)</f>
        <v>43296</v>
      </c>
      <c r="D2287" s="5" t="str">
        <f aca="false">Def_Status_Montagem!$A$4</f>
        <v>Comprado / Esperando entrega</v>
      </c>
      <c r="E2287" s="4" t="str">
        <f aca="false">Def_Status_Montagem!$B$4</f>
        <v>Contratada (inclui etiqueta)</v>
      </c>
      <c r="F2287" s="25"/>
      <c r="G2287" s="26"/>
      <c r="H2287" s="7" t="str">
        <f aca="false" t="array" ref="H2287:H2287">INDEX(Def_Instancias_Equipamentos!$E$2:$E$4986, MATCH(K2287, Def_Instancias_Equipamentos!$D$2:$D$4986, 0), 1)</f>
        <v>IA-15RaBPM</v>
      </c>
      <c r="I2287" s="8" t="str">
        <f aca="false" t="array" ref="I2287:I2287">INDEX(Def_Instancias_Equipamentos!$E$2:$E$4986, MATCH(L2287, Def_Instancias_Equipamentos!$D$2:$D$4986, 0), 1)</f>
        <v>IA-15RaBPM</v>
      </c>
      <c r="J2287" s="8" t="str">
        <f aca="false">IF(H2287=I2287, "INTERNO", "EXTERNO")</f>
        <v>INTERNO</v>
      </c>
      <c r="K2287" s="9" t="str">
        <f aca="false">Def_Instancias_Equipamentos!$D$750</f>
        <v>SI-15M2:DI-BPMRFFE</v>
      </c>
      <c r="L2287" s="4" t="str">
        <f aca="false">Def_Instancias_Equipamentos!$D$1352</f>
        <v>SI-15M2:DI-FMCFastADC</v>
      </c>
      <c r="M2287" s="10" t="s">
        <v>173</v>
      </c>
      <c r="N2287" s="11" t="s">
        <v>174</v>
      </c>
      <c r="O2287" s="9" t="str">
        <f aca="false">Def_Sistemas_Conectores_Cabos!$B$7</f>
        <v>SMA 50-ohm</v>
      </c>
      <c r="P2287" s="4" t="str">
        <f aca="false">Def_Sistemas_Conectores_Cabos!$B$7</f>
        <v>SMA 50-ohm</v>
      </c>
      <c r="Q2287" s="8" t="str">
        <f aca="false">K2287&amp;"/"&amp;M2287&amp;CHAR(10)&amp;L2287&amp;"/"&amp;N2287</f>
        <v>SI-15M2:DI-BPMRFFE/BO_OUT
SI-15M2:DI-FMCFastADC/IN4</v>
      </c>
      <c r="R2287" s="18" t="n">
        <v>2</v>
      </c>
      <c r="S2287" s="18" t="n">
        <v>2</v>
      </c>
      <c r="T2287" s="15" t="str">
        <f aca="false">Def_Sistemas_Conectores_Cabos!$C$9</f>
        <v>RG316</v>
      </c>
      <c r="U2287" s="11" t="s">
        <v>169</v>
      </c>
      <c r="V2287" s="13"/>
    </row>
    <row r="2288" customFormat="false" ht="15.75" hidden="true" customHeight="true" outlineLevel="0" collapsed="false">
      <c r="A2288" s="4" t="str">
        <f aca="false">Def_Sistemas_Conectores_Cabos!$A$22</f>
        <v>BPM de elétrons</v>
      </c>
      <c r="B2288" s="5" t="str">
        <f aca="false">Datas_Entregas!$A$3</f>
        <v>BTS/Anel</v>
      </c>
      <c r="C2288" s="6" t="n">
        <f aca="false" t="array" ref="C2288:C2288">INDEX(Datas_Entregas!$B$2:$B$100, MATCH(B2288, Datas_Entregas!$A$2:$A$100, 0), 1)</f>
        <v>43296</v>
      </c>
      <c r="D2288" s="5" t="str">
        <f aca="false">Def_Status_Montagem!$A$4</f>
        <v>Comprado / Esperando entrega</v>
      </c>
      <c r="E2288" s="4" t="str">
        <f aca="false">Def_Status_Montagem!$B$4</f>
        <v>Contratada (inclui etiqueta)</v>
      </c>
      <c r="F2288" s="25"/>
      <c r="G2288" s="26"/>
      <c r="H2288" s="7" t="str">
        <f aca="false" t="array" ref="H2288:H2288">INDEX(Def_Instancias_Equipamentos!$E$2:$E$4986, MATCH(K2288, Def_Instancias_Equipamentos!$D$2:$D$4986, 0), 1)</f>
        <v>IA-15RaBPM</v>
      </c>
      <c r="I2288" s="8" t="str">
        <f aca="false" t="array" ref="I2288:I2288">INDEX(Def_Instancias_Equipamentos!$E$2:$E$4986, MATCH(L2288, Def_Instancias_Equipamentos!$D$2:$D$4986, 0), 1)</f>
        <v>IA-15RaBPM</v>
      </c>
      <c r="J2288" s="8" t="str">
        <f aca="false">IF(H2288=I2288, "INTERNO", "EXTERNO")</f>
        <v>INTERNO</v>
      </c>
      <c r="K2288" s="9" t="str">
        <f aca="false">Def_Instancias_Equipamentos!$D$750</f>
        <v>SI-15M2:DI-BPMRFFE</v>
      </c>
      <c r="L2288" s="4" t="str">
        <f aca="false">Def_Instancias_Equipamentos!$D$1352</f>
        <v>SI-15M2:DI-FMCFastADC</v>
      </c>
      <c r="M2288" s="10" t="s">
        <v>175</v>
      </c>
      <c r="N2288" s="11" t="s">
        <v>176</v>
      </c>
      <c r="O2288" s="9" t="str">
        <f aca="false">Def_Sistemas_Conectores_Cabos!$B$7</f>
        <v>SMA 50-ohm</v>
      </c>
      <c r="P2288" s="4" t="str">
        <f aca="false">Def_Sistemas_Conectores_Cabos!$B$26</f>
        <v>MMCX 50-ohm</v>
      </c>
      <c r="Q2288" s="8" t="str">
        <f aca="false">K2288&amp;"/"&amp;M2288&amp;CHAR(10)&amp;L2288&amp;"/"&amp;N2288</f>
        <v>SI-15M2:DI-BPMRFFE/SW_IN
SI-15M2:DI-FMCFastADC/TRIG</v>
      </c>
      <c r="R2288" s="18" t="n">
        <v>2</v>
      </c>
      <c r="S2288" s="18" t="n">
        <v>2</v>
      </c>
      <c r="T2288" s="15" t="str">
        <f aca="false">Def_Sistemas_Conectores_Cabos!$C$9</f>
        <v>RG316</v>
      </c>
      <c r="U2288" s="11" t="s">
        <v>169</v>
      </c>
      <c r="V2288" s="13"/>
    </row>
    <row r="2289" customFormat="false" ht="15.75" hidden="true" customHeight="true" outlineLevel="0" collapsed="false">
      <c r="A2289" s="4" t="str">
        <f aca="false">Def_Sistemas_Conectores_Cabos!$A$22</f>
        <v>BPM de elétrons</v>
      </c>
      <c r="B2289" s="5" t="str">
        <f aca="false">Datas_Entregas!$A$3</f>
        <v>BTS/Anel</v>
      </c>
      <c r="C2289" s="6" t="n">
        <f aca="false" t="array" ref="C2289:C2289">INDEX(Datas_Entregas!$B$2:$B$100, MATCH(B2289, Datas_Entregas!$A$2:$A$100, 0), 1)</f>
        <v>43296</v>
      </c>
      <c r="D2289" s="5" t="str">
        <f aca="false">Def_Status_Montagem!$A$4</f>
        <v>Comprado / Esperando entrega</v>
      </c>
      <c r="E2289" s="4" t="str">
        <f aca="false">Def_Status_Montagem!$B$4</f>
        <v>Contratada (inclui etiqueta)</v>
      </c>
      <c r="F2289" s="25"/>
      <c r="G2289" s="26"/>
      <c r="H2289" s="7" t="str">
        <f aca="false" t="array" ref="H2289:H2289">INDEX(Def_Instancias_Equipamentos!$E$2:$E$4986, MATCH(K2289, Def_Instancias_Equipamentos!$D$2:$D$4986, 0), 1)</f>
        <v>IA-15RaBPM</v>
      </c>
      <c r="I2289" s="8" t="str">
        <f aca="false" t="array" ref="I2289:I2289">INDEX(Def_Instancias_Equipamentos!$E$2:$E$4986, MATCH(L2289, Def_Instancias_Equipamentos!$D$2:$D$4986, 0), 1)</f>
        <v>IA-15RaBPM</v>
      </c>
      <c r="J2289" s="8" t="str">
        <f aca="false">IF(H2289=I2289, "INTERNO", "EXTERNO")</f>
        <v>INTERNO</v>
      </c>
      <c r="K2289" s="9" t="str">
        <f aca="false">Def_Instancias_Equipamentos!$D$819</f>
        <v>SI-15SP:DI-BPMRFFE-1</v>
      </c>
      <c r="L2289" s="4" t="str">
        <f aca="false">Def_Instancias_Equipamentos!$D$1421</f>
        <v>SI-15SP:DI-FMCFastADC-1</v>
      </c>
      <c r="M2289" s="10" t="s">
        <v>168</v>
      </c>
      <c r="N2289" s="11" t="s">
        <v>143</v>
      </c>
      <c r="O2289" s="9" t="str">
        <f aca="false">Def_Sistemas_Conectores_Cabos!$B$7</f>
        <v>SMA 50-ohm</v>
      </c>
      <c r="P2289" s="4" t="str">
        <f aca="false">Def_Sistemas_Conectores_Cabos!$B$7</f>
        <v>SMA 50-ohm</v>
      </c>
      <c r="Q2289" s="8" t="str">
        <f aca="false">K2289&amp;"/"&amp;M2289&amp;CHAR(10)&amp;L2289&amp;"/"&amp;N2289</f>
        <v>SI-15SP:DI-BPMRFFE-1/TO_OUT
SI-15SP:DI-FMCFastADC-1/IN1</v>
      </c>
      <c r="R2289" s="18" t="n">
        <v>2</v>
      </c>
      <c r="S2289" s="18" t="n">
        <v>2</v>
      </c>
      <c r="T2289" s="15" t="str">
        <f aca="false">Def_Sistemas_Conectores_Cabos!$C$9</f>
        <v>RG316</v>
      </c>
      <c r="U2289" s="11" t="s">
        <v>169</v>
      </c>
      <c r="V2289" s="13"/>
    </row>
    <row r="2290" customFormat="false" ht="15.75" hidden="true" customHeight="true" outlineLevel="0" collapsed="false">
      <c r="A2290" s="4" t="str">
        <f aca="false">Def_Sistemas_Conectores_Cabos!$A$22</f>
        <v>BPM de elétrons</v>
      </c>
      <c r="B2290" s="5" t="str">
        <f aca="false">Datas_Entregas!$A$3</f>
        <v>BTS/Anel</v>
      </c>
      <c r="C2290" s="6" t="n">
        <f aca="false" t="array" ref="C2290:C2290">INDEX(Datas_Entregas!$B$2:$B$100, MATCH(B2290, Datas_Entregas!$A$2:$A$100, 0), 1)</f>
        <v>43296</v>
      </c>
      <c r="D2290" s="5" t="str">
        <f aca="false">Def_Status_Montagem!$A$4</f>
        <v>Comprado / Esperando entrega</v>
      </c>
      <c r="E2290" s="4" t="str">
        <f aca="false">Def_Status_Montagem!$B$4</f>
        <v>Contratada (inclui etiqueta)</v>
      </c>
      <c r="F2290" s="25"/>
      <c r="G2290" s="26"/>
      <c r="H2290" s="7" t="str">
        <f aca="false" t="array" ref="H2290:H2290">INDEX(Def_Instancias_Equipamentos!$E$2:$E$4986, MATCH(K2290, Def_Instancias_Equipamentos!$D$2:$D$4986, 0), 1)</f>
        <v>IA-15RaBPM</v>
      </c>
      <c r="I2290" s="8" t="str">
        <f aca="false" t="array" ref="I2290:I2290">INDEX(Def_Instancias_Equipamentos!$E$2:$E$4986, MATCH(L2290, Def_Instancias_Equipamentos!$D$2:$D$4986, 0), 1)</f>
        <v>IA-15RaBPM</v>
      </c>
      <c r="J2290" s="8" t="str">
        <f aca="false">IF(H2290=I2290, "INTERNO", "EXTERNO")</f>
        <v>INTERNO</v>
      </c>
      <c r="K2290" s="9" t="str">
        <f aca="false">Def_Instancias_Equipamentos!$D$819</f>
        <v>SI-15SP:DI-BPMRFFE-1</v>
      </c>
      <c r="L2290" s="4" t="str">
        <f aca="false">Def_Instancias_Equipamentos!$D$1421</f>
        <v>SI-15SP:DI-FMCFastADC-1</v>
      </c>
      <c r="M2290" s="10" t="s">
        <v>170</v>
      </c>
      <c r="N2290" s="11" t="s">
        <v>145</v>
      </c>
      <c r="O2290" s="9" t="str">
        <f aca="false">Def_Sistemas_Conectores_Cabos!$B$7</f>
        <v>SMA 50-ohm</v>
      </c>
      <c r="P2290" s="4" t="str">
        <f aca="false">Def_Sistemas_Conectores_Cabos!$B$7</f>
        <v>SMA 50-ohm</v>
      </c>
      <c r="Q2290" s="8" t="str">
        <f aca="false">K2290&amp;"/"&amp;M2290&amp;CHAR(10)&amp;L2290&amp;"/"&amp;N2290</f>
        <v>SI-15SP:DI-BPMRFFE-1/BI_OUT
SI-15SP:DI-FMCFastADC-1/IN2</v>
      </c>
      <c r="R2290" s="18" t="n">
        <v>2</v>
      </c>
      <c r="S2290" s="18" t="n">
        <v>2</v>
      </c>
      <c r="T2290" s="15" t="str">
        <f aca="false">Def_Sistemas_Conectores_Cabos!$C$9</f>
        <v>RG316</v>
      </c>
      <c r="U2290" s="11" t="s">
        <v>169</v>
      </c>
      <c r="V2290" s="13"/>
    </row>
    <row r="2291" customFormat="false" ht="15.75" hidden="true" customHeight="true" outlineLevel="0" collapsed="false">
      <c r="A2291" s="4" t="str">
        <f aca="false">Def_Sistemas_Conectores_Cabos!$A$22</f>
        <v>BPM de elétrons</v>
      </c>
      <c r="B2291" s="5" t="str">
        <f aca="false">Datas_Entregas!$A$3</f>
        <v>BTS/Anel</v>
      </c>
      <c r="C2291" s="6" t="n">
        <f aca="false" t="array" ref="C2291:C2291">INDEX(Datas_Entregas!$B$2:$B$100, MATCH(B2291, Datas_Entregas!$A$2:$A$100, 0), 1)</f>
        <v>43296</v>
      </c>
      <c r="D2291" s="5" t="str">
        <f aca="false">Def_Status_Montagem!$A$4</f>
        <v>Comprado / Esperando entrega</v>
      </c>
      <c r="E2291" s="4" t="str">
        <f aca="false">Def_Status_Montagem!$B$4</f>
        <v>Contratada (inclui etiqueta)</v>
      </c>
      <c r="F2291" s="25"/>
      <c r="G2291" s="26"/>
      <c r="H2291" s="7" t="str">
        <f aca="false" t="array" ref="H2291:H2291">INDEX(Def_Instancias_Equipamentos!$E$2:$E$4986, MATCH(K2291, Def_Instancias_Equipamentos!$D$2:$D$4986, 0), 1)</f>
        <v>IA-15RaBPM</v>
      </c>
      <c r="I2291" s="8" t="str">
        <f aca="false" t="array" ref="I2291:I2291">INDEX(Def_Instancias_Equipamentos!$E$2:$E$4986, MATCH(L2291, Def_Instancias_Equipamentos!$D$2:$D$4986, 0), 1)</f>
        <v>IA-15RaBPM</v>
      </c>
      <c r="J2291" s="8" t="str">
        <f aca="false">IF(H2291=I2291, "INTERNO", "EXTERNO")</f>
        <v>INTERNO</v>
      </c>
      <c r="K2291" s="9" t="str">
        <f aca="false">Def_Instancias_Equipamentos!$D$819</f>
        <v>SI-15SP:DI-BPMRFFE-1</v>
      </c>
      <c r="L2291" s="4" t="str">
        <f aca="false">Def_Instancias_Equipamentos!$D$1421</f>
        <v>SI-15SP:DI-FMCFastADC-1</v>
      </c>
      <c r="M2291" s="10" t="s">
        <v>171</v>
      </c>
      <c r="N2291" s="11" t="s">
        <v>172</v>
      </c>
      <c r="O2291" s="9" t="str">
        <f aca="false">Def_Sistemas_Conectores_Cabos!$B$7</f>
        <v>SMA 50-ohm</v>
      </c>
      <c r="P2291" s="4" t="str">
        <f aca="false">Def_Sistemas_Conectores_Cabos!$B$7</f>
        <v>SMA 50-ohm</v>
      </c>
      <c r="Q2291" s="8" t="str">
        <f aca="false">K2291&amp;"/"&amp;M2291&amp;CHAR(10)&amp;L2291&amp;"/"&amp;N2291</f>
        <v>SI-15SP:DI-BPMRFFE-1/TI_OUT
SI-15SP:DI-FMCFastADC-1/IN3</v>
      </c>
      <c r="R2291" s="18" t="n">
        <v>2</v>
      </c>
      <c r="S2291" s="18" t="n">
        <v>2</v>
      </c>
      <c r="T2291" s="15" t="str">
        <f aca="false">Def_Sistemas_Conectores_Cabos!$C$9</f>
        <v>RG316</v>
      </c>
      <c r="U2291" s="11" t="s">
        <v>169</v>
      </c>
      <c r="V2291" s="13"/>
    </row>
    <row r="2292" customFormat="false" ht="15.75" hidden="true" customHeight="true" outlineLevel="0" collapsed="false">
      <c r="A2292" s="4" t="str">
        <f aca="false">Def_Sistemas_Conectores_Cabos!$A$22</f>
        <v>BPM de elétrons</v>
      </c>
      <c r="B2292" s="5" t="str">
        <f aca="false">Datas_Entregas!$A$3</f>
        <v>BTS/Anel</v>
      </c>
      <c r="C2292" s="6" t="n">
        <f aca="false" t="array" ref="C2292:C2292">INDEX(Datas_Entregas!$B$2:$B$100, MATCH(B2292, Datas_Entregas!$A$2:$A$100, 0), 1)</f>
        <v>43296</v>
      </c>
      <c r="D2292" s="5" t="str">
        <f aca="false">Def_Status_Montagem!$A$4</f>
        <v>Comprado / Esperando entrega</v>
      </c>
      <c r="E2292" s="4" t="str">
        <f aca="false">Def_Status_Montagem!$B$4</f>
        <v>Contratada (inclui etiqueta)</v>
      </c>
      <c r="F2292" s="25"/>
      <c r="G2292" s="26"/>
      <c r="H2292" s="7" t="str">
        <f aca="false" t="array" ref="H2292:H2292">INDEX(Def_Instancias_Equipamentos!$E$2:$E$4986, MATCH(K2292, Def_Instancias_Equipamentos!$D$2:$D$4986, 0), 1)</f>
        <v>IA-15RaBPM</v>
      </c>
      <c r="I2292" s="8" t="str">
        <f aca="false" t="array" ref="I2292:I2292">INDEX(Def_Instancias_Equipamentos!$E$2:$E$4986, MATCH(L2292, Def_Instancias_Equipamentos!$D$2:$D$4986, 0), 1)</f>
        <v>IA-15RaBPM</v>
      </c>
      <c r="J2292" s="8" t="str">
        <f aca="false">IF(H2292=I2292, "INTERNO", "EXTERNO")</f>
        <v>INTERNO</v>
      </c>
      <c r="K2292" s="9" t="str">
        <f aca="false">Def_Instancias_Equipamentos!$D$819</f>
        <v>SI-15SP:DI-BPMRFFE-1</v>
      </c>
      <c r="L2292" s="4" t="str">
        <f aca="false">Def_Instancias_Equipamentos!$D$1421</f>
        <v>SI-15SP:DI-FMCFastADC-1</v>
      </c>
      <c r="M2292" s="10" t="s">
        <v>173</v>
      </c>
      <c r="N2292" s="11" t="s">
        <v>174</v>
      </c>
      <c r="O2292" s="9" t="str">
        <f aca="false">Def_Sistemas_Conectores_Cabos!$B$7</f>
        <v>SMA 50-ohm</v>
      </c>
      <c r="P2292" s="4" t="str">
        <f aca="false">Def_Sistemas_Conectores_Cabos!$B$7</f>
        <v>SMA 50-ohm</v>
      </c>
      <c r="Q2292" s="8" t="str">
        <f aca="false">K2292&amp;"/"&amp;M2292&amp;CHAR(10)&amp;L2292&amp;"/"&amp;N2292</f>
        <v>SI-15SP:DI-BPMRFFE-1/BO_OUT
SI-15SP:DI-FMCFastADC-1/IN4</v>
      </c>
      <c r="R2292" s="18" t="n">
        <v>2</v>
      </c>
      <c r="S2292" s="18" t="n">
        <v>2</v>
      </c>
      <c r="T2292" s="15" t="str">
        <f aca="false">Def_Sistemas_Conectores_Cabos!$C$9</f>
        <v>RG316</v>
      </c>
      <c r="U2292" s="11" t="s">
        <v>169</v>
      </c>
      <c r="V2292" s="13"/>
    </row>
    <row r="2293" customFormat="false" ht="15.75" hidden="true" customHeight="true" outlineLevel="0" collapsed="false">
      <c r="A2293" s="4" t="str">
        <f aca="false">Def_Sistemas_Conectores_Cabos!$A$22</f>
        <v>BPM de elétrons</v>
      </c>
      <c r="B2293" s="5" t="str">
        <f aca="false">Datas_Entregas!$A$3</f>
        <v>BTS/Anel</v>
      </c>
      <c r="C2293" s="6" t="n">
        <f aca="false" t="array" ref="C2293:C2293">INDEX(Datas_Entregas!$B$2:$B$100, MATCH(B2293, Datas_Entregas!$A$2:$A$100, 0), 1)</f>
        <v>43296</v>
      </c>
      <c r="D2293" s="5" t="str">
        <f aca="false">Def_Status_Montagem!$A$4</f>
        <v>Comprado / Esperando entrega</v>
      </c>
      <c r="E2293" s="4" t="str">
        <f aca="false">Def_Status_Montagem!$B$4</f>
        <v>Contratada (inclui etiqueta)</v>
      </c>
      <c r="F2293" s="25"/>
      <c r="G2293" s="26"/>
      <c r="H2293" s="7" t="str">
        <f aca="false" t="array" ref="H2293:H2293">INDEX(Def_Instancias_Equipamentos!$E$2:$E$4986, MATCH(K2293, Def_Instancias_Equipamentos!$D$2:$D$4986, 0), 1)</f>
        <v>IA-15RaBPM</v>
      </c>
      <c r="I2293" s="8" t="str">
        <f aca="false" t="array" ref="I2293:I2293">INDEX(Def_Instancias_Equipamentos!$E$2:$E$4986, MATCH(L2293, Def_Instancias_Equipamentos!$D$2:$D$4986, 0), 1)</f>
        <v>IA-15RaBPM</v>
      </c>
      <c r="J2293" s="8" t="str">
        <f aca="false">IF(H2293=I2293, "INTERNO", "EXTERNO")</f>
        <v>INTERNO</v>
      </c>
      <c r="K2293" s="9" t="str">
        <f aca="false">Def_Instancias_Equipamentos!$D$819</f>
        <v>SI-15SP:DI-BPMRFFE-1</v>
      </c>
      <c r="L2293" s="4" t="str">
        <f aca="false">Def_Instancias_Equipamentos!$D$1421</f>
        <v>SI-15SP:DI-FMCFastADC-1</v>
      </c>
      <c r="M2293" s="10" t="s">
        <v>175</v>
      </c>
      <c r="N2293" s="11" t="s">
        <v>176</v>
      </c>
      <c r="O2293" s="9" t="str">
        <f aca="false">Def_Sistemas_Conectores_Cabos!$B$7</f>
        <v>SMA 50-ohm</v>
      </c>
      <c r="P2293" s="4" t="str">
        <f aca="false">Def_Sistemas_Conectores_Cabos!$B$26</f>
        <v>MMCX 50-ohm</v>
      </c>
      <c r="Q2293" s="8" t="str">
        <f aca="false">K2293&amp;"/"&amp;M2293&amp;CHAR(10)&amp;L2293&amp;"/"&amp;N2293</f>
        <v>SI-15SP:DI-BPMRFFE-1/SW_IN
SI-15SP:DI-FMCFastADC-1/TRIG</v>
      </c>
      <c r="R2293" s="18" t="n">
        <v>2</v>
      </c>
      <c r="S2293" s="18" t="n">
        <v>2</v>
      </c>
      <c r="T2293" s="15" t="str">
        <f aca="false">Def_Sistemas_Conectores_Cabos!$C$9</f>
        <v>RG316</v>
      </c>
      <c r="U2293" s="11" t="s">
        <v>169</v>
      </c>
      <c r="V2293" s="13"/>
    </row>
    <row r="2294" customFormat="false" ht="15.75" hidden="true" customHeight="true" outlineLevel="0" collapsed="false">
      <c r="A2294" s="4" t="str">
        <f aca="false">Def_Sistemas_Conectores_Cabos!$A$22</f>
        <v>BPM de elétrons</v>
      </c>
      <c r="B2294" s="5" t="str">
        <f aca="false">Datas_Entregas!$A$3</f>
        <v>BTS/Anel</v>
      </c>
      <c r="C2294" s="6" t="n">
        <f aca="false" t="array" ref="C2294:C2294">INDEX(Datas_Entregas!$B$2:$B$100, MATCH(B2294, Datas_Entregas!$A$2:$A$100, 0), 1)</f>
        <v>43296</v>
      </c>
      <c r="D2294" s="5" t="str">
        <f aca="false">Def_Status_Montagem!$A$4</f>
        <v>Comprado / Esperando entrega</v>
      </c>
      <c r="E2294" s="4" t="str">
        <f aca="false">Def_Status_Montagem!$B$4</f>
        <v>Contratada (inclui etiqueta)</v>
      </c>
      <c r="F2294" s="25"/>
      <c r="G2294" s="26"/>
      <c r="H2294" s="7" t="str">
        <f aca="false" t="array" ref="H2294:H2294">INDEX(Def_Instancias_Equipamentos!$E$2:$E$4986, MATCH(K2294, Def_Instancias_Equipamentos!$D$2:$D$4986, 0), 1)</f>
        <v>IA-15RaBPM</v>
      </c>
      <c r="I2294" s="8" t="str">
        <f aca="false" t="array" ref="I2294:I2294">INDEX(Def_Instancias_Equipamentos!$E$2:$E$4986, MATCH(L2294, Def_Instancias_Equipamentos!$D$2:$D$4986, 0), 1)</f>
        <v>IA-15RaBPM</v>
      </c>
      <c r="J2294" s="8" t="str">
        <f aca="false">IF(H2294=I2294, "INTERNO", "EXTERNO")</f>
        <v>INTERNO</v>
      </c>
      <c r="K2294" s="9" t="str">
        <f aca="false">Def_Instancias_Equipamentos!$D$820</f>
        <v>SI-15SP:DI-BPMRFFE-2</v>
      </c>
      <c r="L2294" s="4" t="str">
        <f aca="false">Def_Instancias_Equipamentos!$D$1422</f>
        <v>SI-15SP:DI-FMCFastADC-2</v>
      </c>
      <c r="M2294" s="10" t="s">
        <v>168</v>
      </c>
      <c r="N2294" s="11" t="s">
        <v>143</v>
      </c>
      <c r="O2294" s="9" t="str">
        <f aca="false">Def_Sistemas_Conectores_Cabos!$B$7</f>
        <v>SMA 50-ohm</v>
      </c>
      <c r="P2294" s="4" t="str">
        <f aca="false">Def_Sistemas_Conectores_Cabos!$B$7</f>
        <v>SMA 50-ohm</v>
      </c>
      <c r="Q2294" s="8" t="str">
        <f aca="false">K2294&amp;"/"&amp;M2294&amp;CHAR(10)&amp;L2294&amp;"/"&amp;N2294</f>
        <v>SI-15SP:DI-BPMRFFE-2/TO_OUT
SI-15SP:DI-FMCFastADC-2/IN1</v>
      </c>
      <c r="R2294" s="18" t="n">
        <v>2</v>
      </c>
      <c r="S2294" s="18" t="n">
        <v>2</v>
      </c>
      <c r="T2294" s="15" t="str">
        <f aca="false">Def_Sistemas_Conectores_Cabos!$C$9</f>
        <v>RG316</v>
      </c>
      <c r="U2294" s="11" t="s">
        <v>169</v>
      </c>
      <c r="V2294" s="13"/>
    </row>
    <row r="2295" customFormat="false" ht="15.75" hidden="true" customHeight="true" outlineLevel="0" collapsed="false">
      <c r="A2295" s="4" t="str">
        <f aca="false">Def_Sistemas_Conectores_Cabos!$A$22</f>
        <v>BPM de elétrons</v>
      </c>
      <c r="B2295" s="5" t="str">
        <f aca="false">Datas_Entregas!$A$3</f>
        <v>BTS/Anel</v>
      </c>
      <c r="C2295" s="6" t="n">
        <f aca="false" t="array" ref="C2295:C2295">INDEX(Datas_Entregas!$B$2:$B$100, MATCH(B2295, Datas_Entregas!$A$2:$A$100, 0), 1)</f>
        <v>43296</v>
      </c>
      <c r="D2295" s="5" t="str">
        <f aca="false">Def_Status_Montagem!$A$4</f>
        <v>Comprado / Esperando entrega</v>
      </c>
      <c r="E2295" s="4" t="str">
        <f aca="false">Def_Status_Montagem!$B$4</f>
        <v>Contratada (inclui etiqueta)</v>
      </c>
      <c r="F2295" s="25"/>
      <c r="G2295" s="26"/>
      <c r="H2295" s="7" t="str">
        <f aca="false" t="array" ref="H2295:H2295">INDEX(Def_Instancias_Equipamentos!$E$2:$E$4986, MATCH(K2295, Def_Instancias_Equipamentos!$D$2:$D$4986, 0), 1)</f>
        <v>IA-15RaBPM</v>
      </c>
      <c r="I2295" s="8" t="str">
        <f aca="false" t="array" ref="I2295:I2295">INDEX(Def_Instancias_Equipamentos!$E$2:$E$4986, MATCH(L2295, Def_Instancias_Equipamentos!$D$2:$D$4986, 0), 1)</f>
        <v>IA-15RaBPM</v>
      </c>
      <c r="J2295" s="8" t="str">
        <f aca="false">IF(H2295=I2295, "INTERNO", "EXTERNO")</f>
        <v>INTERNO</v>
      </c>
      <c r="K2295" s="9" t="str">
        <f aca="false">Def_Instancias_Equipamentos!$D$820</f>
        <v>SI-15SP:DI-BPMRFFE-2</v>
      </c>
      <c r="L2295" s="4" t="str">
        <f aca="false">Def_Instancias_Equipamentos!$D$1422</f>
        <v>SI-15SP:DI-FMCFastADC-2</v>
      </c>
      <c r="M2295" s="10" t="s">
        <v>170</v>
      </c>
      <c r="N2295" s="11" t="s">
        <v>145</v>
      </c>
      <c r="O2295" s="9" t="str">
        <f aca="false">Def_Sistemas_Conectores_Cabos!$B$7</f>
        <v>SMA 50-ohm</v>
      </c>
      <c r="P2295" s="4" t="str">
        <f aca="false">Def_Sistemas_Conectores_Cabos!$B$7</f>
        <v>SMA 50-ohm</v>
      </c>
      <c r="Q2295" s="8" t="str">
        <f aca="false">K2295&amp;"/"&amp;M2295&amp;CHAR(10)&amp;L2295&amp;"/"&amp;N2295</f>
        <v>SI-15SP:DI-BPMRFFE-2/BI_OUT
SI-15SP:DI-FMCFastADC-2/IN2</v>
      </c>
      <c r="R2295" s="18" t="n">
        <v>2</v>
      </c>
      <c r="S2295" s="18" t="n">
        <v>2</v>
      </c>
      <c r="T2295" s="15" t="str">
        <f aca="false">Def_Sistemas_Conectores_Cabos!$C$9</f>
        <v>RG316</v>
      </c>
      <c r="U2295" s="11" t="s">
        <v>169</v>
      </c>
      <c r="V2295" s="13"/>
    </row>
    <row r="2296" customFormat="false" ht="15.75" hidden="true" customHeight="true" outlineLevel="0" collapsed="false">
      <c r="A2296" s="4" t="str">
        <f aca="false">Def_Sistemas_Conectores_Cabos!$A$22</f>
        <v>BPM de elétrons</v>
      </c>
      <c r="B2296" s="5" t="str">
        <f aca="false">Datas_Entregas!$A$3</f>
        <v>BTS/Anel</v>
      </c>
      <c r="C2296" s="6" t="n">
        <f aca="false" t="array" ref="C2296:C2296">INDEX(Datas_Entregas!$B$2:$B$100, MATCH(B2296, Datas_Entregas!$A$2:$A$100, 0), 1)</f>
        <v>43296</v>
      </c>
      <c r="D2296" s="5" t="str">
        <f aca="false">Def_Status_Montagem!$A$4</f>
        <v>Comprado / Esperando entrega</v>
      </c>
      <c r="E2296" s="4" t="str">
        <f aca="false">Def_Status_Montagem!$B$4</f>
        <v>Contratada (inclui etiqueta)</v>
      </c>
      <c r="F2296" s="25"/>
      <c r="G2296" s="26"/>
      <c r="H2296" s="7" t="str">
        <f aca="false" t="array" ref="H2296:H2296">INDEX(Def_Instancias_Equipamentos!$E$2:$E$4986, MATCH(K2296, Def_Instancias_Equipamentos!$D$2:$D$4986, 0), 1)</f>
        <v>IA-15RaBPM</v>
      </c>
      <c r="I2296" s="8" t="str">
        <f aca="false" t="array" ref="I2296:I2296">INDEX(Def_Instancias_Equipamentos!$E$2:$E$4986, MATCH(L2296, Def_Instancias_Equipamentos!$D$2:$D$4986, 0), 1)</f>
        <v>IA-15RaBPM</v>
      </c>
      <c r="J2296" s="8" t="str">
        <f aca="false">IF(H2296=I2296, "INTERNO", "EXTERNO")</f>
        <v>INTERNO</v>
      </c>
      <c r="K2296" s="9" t="str">
        <f aca="false">Def_Instancias_Equipamentos!$D$820</f>
        <v>SI-15SP:DI-BPMRFFE-2</v>
      </c>
      <c r="L2296" s="4" t="str">
        <f aca="false">Def_Instancias_Equipamentos!$D$1422</f>
        <v>SI-15SP:DI-FMCFastADC-2</v>
      </c>
      <c r="M2296" s="10" t="s">
        <v>171</v>
      </c>
      <c r="N2296" s="11" t="s">
        <v>172</v>
      </c>
      <c r="O2296" s="9" t="str">
        <f aca="false">Def_Sistemas_Conectores_Cabos!$B$7</f>
        <v>SMA 50-ohm</v>
      </c>
      <c r="P2296" s="4" t="str">
        <f aca="false">Def_Sistemas_Conectores_Cabos!$B$7</f>
        <v>SMA 50-ohm</v>
      </c>
      <c r="Q2296" s="8" t="str">
        <f aca="false">K2296&amp;"/"&amp;M2296&amp;CHAR(10)&amp;L2296&amp;"/"&amp;N2296</f>
        <v>SI-15SP:DI-BPMRFFE-2/TI_OUT
SI-15SP:DI-FMCFastADC-2/IN3</v>
      </c>
      <c r="R2296" s="18" t="n">
        <v>2</v>
      </c>
      <c r="S2296" s="18" t="n">
        <v>2</v>
      </c>
      <c r="T2296" s="15" t="str">
        <f aca="false">Def_Sistemas_Conectores_Cabos!$C$9</f>
        <v>RG316</v>
      </c>
      <c r="U2296" s="11" t="s">
        <v>169</v>
      </c>
      <c r="V2296" s="13"/>
    </row>
    <row r="2297" customFormat="false" ht="15.75" hidden="true" customHeight="true" outlineLevel="0" collapsed="false">
      <c r="A2297" s="4" t="str">
        <f aca="false">Def_Sistemas_Conectores_Cabos!$A$22</f>
        <v>BPM de elétrons</v>
      </c>
      <c r="B2297" s="5" t="str">
        <f aca="false">Datas_Entregas!$A$3</f>
        <v>BTS/Anel</v>
      </c>
      <c r="C2297" s="6" t="n">
        <f aca="false" t="array" ref="C2297:C2297">INDEX(Datas_Entregas!$B$2:$B$100, MATCH(B2297, Datas_Entregas!$A$2:$A$100, 0), 1)</f>
        <v>43296</v>
      </c>
      <c r="D2297" s="5" t="str">
        <f aca="false">Def_Status_Montagem!$A$4</f>
        <v>Comprado / Esperando entrega</v>
      </c>
      <c r="E2297" s="4" t="str">
        <f aca="false">Def_Status_Montagem!$B$4</f>
        <v>Contratada (inclui etiqueta)</v>
      </c>
      <c r="F2297" s="25"/>
      <c r="G2297" s="26"/>
      <c r="H2297" s="7" t="str">
        <f aca="false" t="array" ref="H2297:H2297">INDEX(Def_Instancias_Equipamentos!$E$2:$E$4986, MATCH(K2297, Def_Instancias_Equipamentos!$D$2:$D$4986, 0), 1)</f>
        <v>IA-15RaBPM</v>
      </c>
      <c r="I2297" s="8" t="str">
        <f aca="false" t="array" ref="I2297:I2297">INDEX(Def_Instancias_Equipamentos!$E$2:$E$4986, MATCH(L2297, Def_Instancias_Equipamentos!$D$2:$D$4986, 0), 1)</f>
        <v>IA-15RaBPM</v>
      </c>
      <c r="J2297" s="8" t="str">
        <f aca="false">IF(H2297=I2297, "INTERNO", "EXTERNO")</f>
        <v>INTERNO</v>
      </c>
      <c r="K2297" s="9" t="str">
        <f aca="false">Def_Instancias_Equipamentos!$D$820</f>
        <v>SI-15SP:DI-BPMRFFE-2</v>
      </c>
      <c r="L2297" s="4" t="str">
        <f aca="false">Def_Instancias_Equipamentos!$D$1422</f>
        <v>SI-15SP:DI-FMCFastADC-2</v>
      </c>
      <c r="M2297" s="10" t="s">
        <v>173</v>
      </c>
      <c r="N2297" s="11" t="s">
        <v>174</v>
      </c>
      <c r="O2297" s="9" t="str">
        <f aca="false">Def_Sistemas_Conectores_Cabos!$B$7</f>
        <v>SMA 50-ohm</v>
      </c>
      <c r="P2297" s="4" t="str">
        <f aca="false">Def_Sistemas_Conectores_Cabos!$B$7</f>
        <v>SMA 50-ohm</v>
      </c>
      <c r="Q2297" s="8" t="str">
        <f aca="false">K2297&amp;"/"&amp;M2297&amp;CHAR(10)&amp;L2297&amp;"/"&amp;N2297</f>
        <v>SI-15SP:DI-BPMRFFE-2/BO_OUT
SI-15SP:DI-FMCFastADC-2/IN4</v>
      </c>
      <c r="R2297" s="18" t="n">
        <v>2</v>
      </c>
      <c r="S2297" s="18" t="n">
        <v>2</v>
      </c>
      <c r="T2297" s="15" t="str">
        <f aca="false">Def_Sistemas_Conectores_Cabos!$C$9</f>
        <v>RG316</v>
      </c>
      <c r="U2297" s="11" t="s">
        <v>169</v>
      </c>
      <c r="V2297" s="13"/>
    </row>
    <row r="2298" customFormat="false" ht="15.75" hidden="true" customHeight="true" outlineLevel="0" collapsed="false">
      <c r="A2298" s="4" t="str">
        <f aca="false">Def_Sistemas_Conectores_Cabos!$A$22</f>
        <v>BPM de elétrons</v>
      </c>
      <c r="B2298" s="5" t="str">
        <f aca="false">Datas_Entregas!$A$3</f>
        <v>BTS/Anel</v>
      </c>
      <c r="C2298" s="6" t="n">
        <f aca="false" t="array" ref="C2298:C2298">INDEX(Datas_Entregas!$B$2:$B$100, MATCH(B2298, Datas_Entregas!$A$2:$A$100, 0), 1)</f>
        <v>43296</v>
      </c>
      <c r="D2298" s="5" t="str">
        <f aca="false">Def_Status_Montagem!$A$4</f>
        <v>Comprado / Esperando entrega</v>
      </c>
      <c r="E2298" s="4" t="str">
        <f aca="false">Def_Status_Montagem!$B$4</f>
        <v>Contratada (inclui etiqueta)</v>
      </c>
      <c r="F2298" s="25"/>
      <c r="G2298" s="26"/>
      <c r="H2298" s="7" t="str">
        <f aca="false" t="array" ref="H2298:H2298">INDEX(Def_Instancias_Equipamentos!$E$2:$E$4986, MATCH(K2298, Def_Instancias_Equipamentos!$D$2:$D$4986, 0), 1)</f>
        <v>IA-15RaBPM</v>
      </c>
      <c r="I2298" s="8" t="str">
        <f aca="false" t="array" ref="I2298:I2298">INDEX(Def_Instancias_Equipamentos!$E$2:$E$4986, MATCH(L2298, Def_Instancias_Equipamentos!$D$2:$D$4986, 0), 1)</f>
        <v>IA-15RaBPM</v>
      </c>
      <c r="J2298" s="8" t="str">
        <f aca="false">IF(H2298=I2298, "INTERNO", "EXTERNO")</f>
        <v>INTERNO</v>
      </c>
      <c r="K2298" s="9" t="str">
        <f aca="false">Def_Instancias_Equipamentos!$D$820</f>
        <v>SI-15SP:DI-BPMRFFE-2</v>
      </c>
      <c r="L2298" s="4" t="str">
        <f aca="false">Def_Instancias_Equipamentos!$D$1422</f>
        <v>SI-15SP:DI-FMCFastADC-2</v>
      </c>
      <c r="M2298" s="10" t="s">
        <v>175</v>
      </c>
      <c r="N2298" s="11" t="s">
        <v>176</v>
      </c>
      <c r="O2298" s="9" t="str">
        <f aca="false">Def_Sistemas_Conectores_Cabos!$B$7</f>
        <v>SMA 50-ohm</v>
      </c>
      <c r="P2298" s="4" t="str">
        <f aca="false">Def_Sistemas_Conectores_Cabos!$B$26</f>
        <v>MMCX 50-ohm</v>
      </c>
      <c r="Q2298" s="8" t="str">
        <f aca="false">K2298&amp;"/"&amp;M2298&amp;CHAR(10)&amp;L2298&amp;"/"&amp;N2298</f>
        <v>SI-15SP:DI-BPMRFFE-2/SW_IN
SI-15SP:DI-FMCFastADC-2/TRIG</v>
      </c>
      <c r="R2298" s="18" t="n">
        <v>2</v>
      </c>
      <c r="S2298" s="18" t="n">
        <v>2</v>
      </c>
      <c r="T2298" s="15" t="str">
        <f aca="false">Def_Sistemas_Conectores_Cabos!$C$9</f>
        <v>RG316</v>
      </c>
      <c r="U2298" s="11" t="s">
        <v>169</v>
      </c>
      <c r="V2298" s="13"/>
    </row>
    <row r="2299" customFormat="false" ht="15.75" hidden="true" customHeight="true" outlineLevel="0" collapsed="false">
      <c r="A2299" s="4" t="str">
        <f aca="false">Def_Sistemas_Conectores_Cabos!$A$22</f>
        <v>BPM de elétrons</v>
      </c>
      <c r="B2299" s="5" t="str">
        <f aca="false">Datas_Entregas!$A$3</f>
        <v>BTS/Anel</v>
      </c>
      <c r="C2299" s="6" t="n">
        <f aca="false" t="array" ref="C2299:C2299">INDEX(Datas_Entregas!$B$2:$B$100, MATCH(B2299, Datas_Entregas!$A$2:$A$100, 0), 1)</f>
        <v>43296</v>
      </c>
      <c r="D2299" s="5" t="str">
        <f aca="false">Def_Status_Montagem!$A$4</f>
        <v>Comprado / Esperando entrega</v>
      </c>
      <c r="E2299" s="4" t="str">
        <f aca="false">Def_Status_Montagem!$B$4</f>
        <v>Contratada (inclui etiqueta)</v>
      </c>
      <c r="F2299" s="25"/>
      <c r="G2299" s="26"/>
      <c r="H2299" s="7" t="str">
        <f aca="false" t="array" ref="H2299:H2299">INDEX(Def_Instancias_Equipamentos!$E$2:$E$4986, MATCH(K2299, Def_Instancias_Equipamentos!$D$2:$D$4986, 0), 1)</f>
        <v>IA-16RaBPM</v>
      </c>
      <c r="I2299" s="8" t="str">
        <f aca="false" t="array" ref="I2299:I2299">INDEX(Def_Instancias_Equipamentos!$E$2:$E$4986, MATCH(L2299, Def_Instancias_Equipamentos!$D$2:$D$4986, 0), 1)</f>
        <v>IA-16RaBPM</v>
      </c>
      <c r="J2299" s="8" t="str">
        <f aca="false">IF(H2299=I2299, "INTERNO", "EXTERNO")</f>
        <v>INTERNO</v>
      </c>
      <c r="K2299" s="9" t="str">
        <f aca="false">Def_Instancias_Equipamentos!$D$751</f>
        <v>SI-16C1:DI-BPMRFFE-1</v>
      </c>
      <c r="L2299" s="4" t="str">
        <f aca="false">Def_Instancias_Equipamentos!$D$1353</f>
        <v>SI-16C1:DI-FMCFastADC-1</v>
      </c>
      <c r="M2299" s="10" t="s">
        <v>168</v>
      </c>
      <c r="N2299" s="11" t="s">
        <v>143</v>
      </c>
      <c r="O2299" s="9" t="str">
        <f aca="false">Def_Sistemas_Conectores_Cabos!$B$7</f>
        <v>SMA 50-ohm</v>
      </c>
      <c r="P2299" s="4" t="str">
        <f aca="false">Def_Sistemas_Conectores_Cabos!$B$7</f>
        <v>SMA 50-ohm</v>
      </c>
      <c r="Q2299" s="8" t="str">
        <f aca="false">K2299&amp;"/"&amp;M2299&amp;CHAR(10)&amp;L2299&amp;"/"&amp;N2299</f>
        <v>SI-16C1:DI-BPMRFFE-1/TO_OUT
SI-16C1:DI-FMCFastADC-1/IN1</v>
      </c>
      <c r="R2299" s="18" t="n">
        <v>2</v>
      </c>
      <c r="S2299" s="18" t="n">
        <v>2</v>
      </c>
      <c r="T2299" s="15" t="str">
        <f aca="false">Def_Sistemas_Conectores_Cabos!$C$9</f>
        <v>RG316</v>
      </c>
      <c r="U2299" s="11" t="s">
        <v>169</v>
      </c>
      <c r="V2299" s="13"/>
    </row>
    <row r="2300" customFormat="false" ht="15.75" hidden="true" customHeight="true" outlineLevel="0" collapsed="false">
      <c r="A2300" s="4" t="str">
        <f aca="false">Def_Sistemas_Conectores_Cabos!$A$22</f>
        <v>BPM de elétrons</v>
      </c>
      <c r="B2300" s="5" t="str">
        <f aca="false">Datas_Entregas!$A$3</f>
        <v>BTS/Anel</v>
      </c>
      <c r="C2300" s="6" t="n">
        <f aca="false" t="array" ref="C2300:C2300">INDEX(Datas_Entregas!$B$2:$B$100, MATCH(B2300, Datas_Entregas!$A$2:$A$100, 0), 1)</f>
        <v>43296</v>
      </c>
      <c r="D2300" s="5" t="str">
        <f aca="false">Def_Status_Montagem!$A$4</f>
        <v>Comprado / Esperando entrega</v>
      </c>
      <c r="E2300" s="4" t="str">
        <f aca="false">Def_Status_Montagem!$B$4</f>
        <v>Contratada (inclui etiqueta)</v>
      </c>
      <c r="F2300" s="25"/>
      <c r="G2300" s="26"/>
      <c r="H2300" s="7" t="str">
        <f aca="false" t="array" ref="H2300:H2300">INDEX(Def_Instancias_Equipamentos!$E$2:$E$4986, MATCH(K2300, Def_Instancias_Equipamentos!$D$2:$D$4986, 0), 1)</f>
        <v>IA-16RaBPM</v>
      </c>
      <c r="I2300" s="8" t="str">
        <f aca="false" t="array" ref="I2300:I2300">INDEX(Def_Instancias_Equipamentos!$E$2:$E$4986, MATCH(L2300, Def_Instancias_Equipamentos!$D$2:$D$4986, 0), 1)</f>
        <v>IA-16RaBPM</v>
      </c>
      <c r="J2300" s="8" t="str">
        <f aca="false">IF(H2300=I2300, "INTERNO", "EXTERNO")</f>
        <v>INTERNO</v>
      </c>
      <c r="K2300" s="9" t="str">
        <f aca="false">Def_Instancias_Equipamentos!$D$751</f>
        <v>SI-16C1:DI-BPMRFFE-1</v>
      </c>
      <c r="L2300" s="4" t="str">
        <f aca="false">Def_Instancias_Equipamentos!$D$1353</f>
        <v>SI-16C1:DI-FMCFastADC-1</v>
      </c>
      <c r="M2300" s="10" t="s">
        <v>170</v>
      </c>
      <c r="N2300" s="11" t="s">
        <v>145</v>
      </c>
      <c r="O2300" s="9" t="str">
        <f aca="false">Def_Sistemas_Conectores_Cabos!$B$7</f>
        <v>SMA 50-ohm</v>
      </c>
      <c r="P2300" s="4" t="str">
        <f aca="false">Def_Sistemas_Conectores_Cabos!$B$7</f>
        <v>SMA 50-ohm</v>
      </c>
      <c r="Q2300" s="8" t="str">
        <f aca="false">K2300&amp;"/"&amp;M2300&amp;CHAR(10)&amp;L2300&amp;"/"&amp;N2300</f>
        <v>SI-16C1:DI-BPMRFFE-1/BI_OUT
SI-16C1:DI-FMCFastADC-1/IN2</v>
      </c>
      <c r="R2300" s="18" t="n">
        <v>2</v>
      </c>
      <c r="S2300" s="18" t="n">
        <v>2</v>
      </c>
      <c r="T2300" s="15" t="str">
        <f aca="false">Def_Sistemas_Conectores_Cabos!$C$9</f>
        <v>RG316</v>
      </c>
      <c r="U2300" s="11" t="s">
        <v>169</v>
      </c>
      <c r="V2300" s="13"/>
    </row>
    <row r="2301" customFormat="false" ht="15.75" hidden="true" customHeight="true" outlineLevel="0" collapsed="false">
      <c r="A2301" s="4" t="str">
        <f aca="false">Def_Sistemas_Conectores_Cabos!$A$22</f>
        <v>BPM de elétrons</v>
      </c>
      <c r="B2301" s="5" t="str">
        <f aca="false">Datas_Entregas!$A$3</f>
        <v>BTS/Anel</v>
      </c>
      <c r="C2301" s="6" t="n">
        <f aca="false" t="array" ref="C2301:C2301">INDEX(Datas_Entregas!$B$2:$B$100, MATCH(B2301, Datas_Entregas!$A$2:$A$100, 0), 1)</f>
        <v>43296</v>
      </c>
      <c r="D2301" s="5" t="str">
        <f aca="false">Def_Status_Montagem!$A$4</f>
        <v>Comprado / Esperando entrega</v>
      </c>
      <c r="E2301" s="4" t="str">
        <f aca="false">Def_Status_Montagem!$B$4</f>
        <v>Contratada (inclui etiqueta)</v>
      </c>
      <c r="F2301" s="25"/>
      <c r="G2301" s="26"/>
      <c r="H2301" s="7" t="str">
        <f aca="false" t="array" ref="H2301:H2301">INDEX(Def_Instancias_Equipamentos!$E$2:$E$4986, MATCH(K2301, Def_Instancias_Equipamentos!$D$2:$D$4986, 0), 1)</f>
        <v>IA-16RaBPM</v>
      </c>
      <c r="I2301" s="8" t="str">
        <f aca="false" t="array" ref="I2301:I2301">INDEX(Def_Instancias_Equipamentos!$E$2:$E$4986, MATCH(L2301, Def_Instancias_Equipamentos!$D$2:$D$4986, 0), 1)</f>
        <v>IA-16RaBPM</v>
      </c>
      <c r="J2301" s="8" t="str">
        <f aca="false">IF(H2301=I2301, "INTERNO", "EXTERNO")</f>
        <v>INTERNO</v>
      </c>
      <c r="K2301" s="9" t="str">
        <f aca="false">Def_Instancias_Equipamentos!$D$751</f>
        <v>SI-16C1:DI-BPMRFFE-1</v>
      </c>
      <c r="L2301" s="4" t="str">
        <f aca="false">Def_Instancias_Equipamentos!$D$1353</f>
        <v>SI-16C1:DI-FMCFastADC-1</v>
      </c>
      <c r="M2301" s="10" t="s">
        <v>171</v>
      </c>
      <c r="N2301" s="11" t="s">
        <v>172</v>
      </c>
      <c r="O2301" s="9" t="str">
        <f aca="false">Def_Sistemas_Conectores_Cabos!$B$7</f>
        <v>SMA 50-ohm</v>
      </c>
      <c r="P2301" s="4" t="str">
        <f aca="false">Def_Sistemas_Conectores_Cabos!$B$7</f>
        <v>SMA 50-ohm</v>
      </c>
      <c r="Q2301" s="8" t="str">
        <f aca="false">K2301&amp;"/"&amp;M2301&amp;CHAR(10)&amp;L2301&amp;"/"&amp;N2301</f>
        <v>SI-16C1:DI-BPMRFFE-1/TI_OUT
SI-16C1:DI-FMCFastADC-1/IN3</v>
      </c>
      <c r="R2301" s="18" t="n">
        <v>2</v>
      </c>
      <c r="S2301" s="18" t="n">
        <v>2</v>
      </c>
      <c r="T2301" s="15" t="str">
        <f aca="false">Def_Sistemas_Conectores_Cabos!$C$9</f>
        <v>RG316</v>
      </c>
      <c r="U2301" s="11" t="s">
        <v>169</v>
      </c>
      <c r="V2301" s="13"/>
    </row>
    <row r="2302" customFormat="false" ht="15.75" hidden="true" customHeight="true" outlineLevel="0" collapsed="false">
      <c r="A2302" s="4" t="str">
        <f aca="false">Def_Sistemas_Conectores_Cabos!$A$22</f>
        <v>BPM de elétrons</v>
      </c>
      <c r="B2302" s="5" t="str">
        <f aca="false">Datas_Entregas!$A$3</f>
        <v>BTS/Anel</v>
      </c>
      <c r="C2302" s="6" t="n">
        <f aca="false" t="array" ref="C2302:C2302">INDEX(Datas_Entregas!$B$2:$B$100, MATCH(B2302, Datas_Entregas!$A$2:$A$100, 0), 1)</f>
        <v>43296</v>
      </c>
      <c r="D2302" s="5" t="str">
        <f aca="false">Def_Status_Montagem!$A$4</f>
        <v>Comprado / Esperando entrega</v>
      </c>
      <c r="E2302" s="4" t="str">
        <f aca="false">Def_Status_Montagem!$B$4</f>
        <v>Contratada (inclui etiqueta)</v>
      </c>
      <c r="F2302" s="25"/>
      <c r="G2302" s="26"/>
      <c r="H2302" s="7" t="str">
        <f aca="false" t="array" ref="H2302:H2302">INDEX(Def_Instancias_Equipamentos!$E$2:$E$4986, MATCH(K2302, Def_Instancias_Equipamentos!$D$2:$D$4986, 0), 1)</f>
        <v>IA-16RaBPM</v>
      </c>
      <c r="I2302" s="8" t="str">
        <f aca="false" t="array" ref="I2302:I2302">INDEX(Def_Instancias_Equipamentos!$E$2:$E$4986, MATCH(L2302, Def_Instancias_Equipamentos!$D$2:$D$4986, 0), 1)</f>
        <v>IA-16RaBPM</v>
      </c>
      <c r="J2302" s="8" t="str">
        <f aca="false">IF(H2302=I2302, "INTERNO", "EXTERNO")</f>
        <v>INTERNO</v>
      </c>
      <c r="K2302" s="9" t="str">
        <f aca="false">Def_Instancias_Equipamentos!$D$751</f>
        <v>SI-16C1:DI-BPMRFFE-1</v>
      </c>
      <c r="L2302" s="4" t="str">
        <f aca="false">Def_Instancias_Equipamentos!$D$1353</f>
        <v>SI-16C1:DI-FMCFastADC-1</v>
      </c>
      <c r="M2302" s="10" t="s">
        <v>173</v>
      </c>
      <c r="N2302" s="11" t="s">
        <v>174</v>
      </c>
      <c r="O2302" s="9" t="str">
        <f aca="false">Def_Sistemas_Conectores_Cabos!$B$7</f>
        <v>SMA 50-ohm</v>
      </c>
      <c r="P2302" s="4" t="str">
        <f aca="false">Def_Sistemas_Conectores_Cabos!$B$7</f>
        <v>SMA 50-ohm</v>
      </c>
      <c r="Q2302" s="8" t="str">
        <f aca="false">K2302&amp;"/"&amp;M2302&amp;CHAR(10)&amp;L2302&amp;"/"&amp;N2302</f>
        <v>SI-16C1:DI-BPMRFFE-1/BO_OUT
SI-16C1:DI-FMCFastADC-1/IN4</v>
      </c>
      <c r="R2302" s="18" t="n">
        <v>2</v>
      </c>
      <c r="S2302" s="18" t="n">
        <v>2</v>
      </c>
      <c r="T2302" s="15" t="str">
        <f aca="false">Def_Sistemas_Conectores_Cabos!$C$9</f>
        <v>RG316</v>
      </c>
      <c r="U2302" s="11" t="s">
        <v>169</v>
      </c>
      <c r="V2302" s="13"/>
    </row>
    <row r="2303" customFormat="false" ht="15.75" hidden="true" customHeight="true" outlineLevel="0" collapsed="false">
      <c r="A2303" s="4" t="str">
        <f aca="false">Def_Sistemas_Conectores_Cabos!$A$22</f>
        <v>BPM de elétrons</v>
      </c>
      <c r="B2303" s="5" t="str">
        <f aca="false">Datas_Entregas!$A$3</f>
        <v>BTS/Anel</v>
      </c>
      <c r="C2303" s="6" t="n">
        <f aca="false" t="array" ref="C2303:C2303">INDEX(Datas_Entregas!$B$2:$B$100, MATCH(B2303, Datas_Entregas!$A$2:$A$100, 0), 1)</f>
        <v>43296</v>
      </c>
      <c r="D2303" s="5" t="str">
        <f aca="false">Def_Status_Montagem!$A$4</f>
        <v>Comprado / Esperando entrega</v>
      </c>
      <c r="E2303" s="4" t="str">
        <f aca="false">Def_Status_Montagem!$B$4</f>
        <v>Contratada (inclui etiqueta)</v>
      </c>
      <c r="F2303" s="25"/>
      <c r="G2303" s="26"/>
      <c r="H2303" s="7" t="str">
        <f aca="false" t="array" ref="H2303:H2303">INDEX(Def_Instancias_Equipamentos!$E$2:$E$4986, MATCH(K2303, Def_Instancias_Equipamentos!$D$2:$D$4986, 0), 1)</f>
        <v>IA-16RaBPM</v>
      </c>
      <c r="I2303" s="8" t="str">
        <f aca="false" t="array" ref="I2303:I2303">INDEX(Def_Instancias_Equipamentos!$E$2:$E$4986, MATCH(L2303, Def_Instancias_Equipamentos!$D$2:$D$4986, 0), 1)</f>
        <v>IA-16RaBPM</v>
      </c>
      <c r="J2303" s="8" t="str">
        <f aca="false">IF(H2303=I2303, "INTERNO", "EXTERNO")</f>
        <v>INTERNO</v>
      </c>
      <c r="K2303" s="9" t="str">
        <f aca="false">Def_Instancias_Equipamentos!$D$751</f>
        <v>SI-16C1:DI-BPMRFFE-1</v>
      </c>
      <c r="L2303" s="4" t="str">
        <f aca="false">Def_Instancias_Equipamentos!$D$1353</f>
        <v>SI-16C1:DI-FMCFastADC-1</v>
      </c>
      <c r="M2303" s="10" t="s">
        <v>175</v>
      </c>
      <c r="N2303" s="11" t="s">
        <v>176</v>
      </c>
      <c r="O2303" s="9" t="str">
        <f aca="false">Def_Sistemas_Conectores_Cabos!$B$7</f>
        <v>SMA 50-ohm</v>
      </c>
      <c r="P2303" s="4" t="str">
        <f aca="false">Def_Sistemas_Conectores_Cabos!$B$26</f>
        <v>MMCX 50-ohm</v>
      </c>
      <c r="Q2303" s="8" t="str">
        <f aca="false">K2303&amp;"/"&amp;M2303&amp;CHAR(10)&amp;L2303&amp;"/"&amp;N2303</f>
        <v>SI-16C1:DI-BPMRFFE-1/SW_IN
SI-16C1:DI-FMCFastADC-1/TRIG</v>
      </c>
      <c r="R2303" s="18" t="n">
        <v>2</v>
      </c>
      <c r="S2303" s="18" t="n">
        <v>2</v>
      </c>
      <c r="T2303" s="15" t="str">
        <f aca="false">Def_Sistemas_Conectores_Cabos!$C$9</f>
        <v>RG316</v>
      </c>
      <c r="U2303" s="11" t="s">
        <v>169</v>
      </c>
      <c r="V2303" s="13"/>
    </row>
    <row r="2304" customFormat="false" ht="15.75" hidden="true" customHeight="true" outlineLevel="0" collapsed="false">
      <c r="A2304" s="4" t="str">
        <f aca="false">Def_Sistemas_Conectores_Cabos!$A$22</f>
        <v>BPM de elétrons</v>
      </c>
      <c r="B2304" s="5" t="str">
        <f aca="false">Datas_Entregas!$A$3</f>
        <v>BTS/Anel</v>
      </c>
      <c r="C2304" s="6" t="n">
        <f aca="false" t="array" ref="C2304:C2304">INDEX(Datas_Entregas!$B$2:$B$100, MATCH(B2304, Datas_Entregas!$A$2:$A$100, 0), 1)</f>
        <v>43296</v>
      </c>
      <c r="D2304" s="5" t="str">
        <f aca="false">Def_Status_Montagem!$A$4</f>
        <v>Comprado / Esperando entrega</v>
      </c>
      <c r="E2304" s="4" t="str">
        <f aca="false">Def_Status_Montagem!$B$4</f>
        <v>Contratada (inclui etiqueta)</v>
      </c>
      <c r="F2304" s="25"/>
      <c r="G2304" s="26"/>
      <c r="H2304" s="7" t="str">
        <f aca="false" t="array" ref="H2304:H2304">INDEX(Def_Instancias_Equipamentos!$E$2:$E$4986, MATCH(K2304, Def_Instancias_Equipamentos!$D$2:$D$4986, 0), 1)</f>
        <v>IA-16RaBPM</v>
      </c>
      <c r="I2304" s="8" t="str">
        <f aca="false" t="array" ref="I2304:I2304">INDEX(Def_Instancias_Equipamentos!$E$2:$E$4986, MATCH(L2304, Def_Instancias_Equipamentos!$D$2:$D$4986, 0), 1)</f>
        <v>IA-16RaBPM</v>
      </c>
      <c r="J2304" s="8" t="str">
        <f aca="false">IF(H2304=I2304, "INTERNO", "EXTERNO")</f>
        <v>INTERNO</v>
      </c>
      <c r="K2304" s="9" t="str">
        <f aca="false">Def_Instancias_Equipamentos!$D$752</f>
        <v>SI-16C1:DI-BPMRFFE-2</v>
      </c>
      <c r="L2304" s="4" t="str">
        <f aca="false">Def_Instancias_Equipamentos!$D$1354</f>
        <v>SI-16C1:DI-FMCFastADC-2</v>
      </c>
      <c r="M2304" s="10" t="s">
        <v>168</v>
      </c>
      <c r="N2304" s="11" t="s">
        <v>143</v>
      </c>
      <c r="O2304" s="9" t="str">
        <f aca="false">Def_Sistemas_Conectores_Cabos!$B$7</f>
        <v>SMA 50-ohm</v>
      </c>
      <c r="P2304" s="4" t="str">
        <f aca="false">Def_Sistemas_Conectores_Cabos!$B$7</f>
        <v>SMA 50-ohm</v>
      </c>
      <c r="Q2304" s="8" t="str">
        <f aca="false">K2304&amp;"/"&amp;M2304&amp;CHAR(10)&amp;L2304&amp;"/"&amp;N2304</f>
        <v>SI-16C1:DI-BPMRFFE-2/TO_OUT
SI-16C1:DI-FMCFastADC-2/IN1</v>
      </c>
      <c r="R2304" s="18" t="n">
        <v>2</v>
      </c>
      <c r="S2304" s="18" t="n">
        <v>2</v>
      </c>
      <c r="T2304" s="15" t="str">
        <f aca="false">Def_Sistemas_Conectores_Cabos!$C$9</f>
        <v>RG316</v>
      </c>
      <c r="U2304" s="11" t="s">
        <v>169</v>
      </c>
      <c r="V2304" s="13"/>
    </row>
    <row r="2305" customFormat="false" ht="15.75" hidden="true" customHeight="true" outlineLevel="0" collapsed="false">
      <c r="A2305" s="4" t="str">
        <f aca="false">Def_Sistemas_Conectores_Cabos!$A$22</f>
        <v>BPM de elétrons</v>
      </c>
      <c r="B2305" s="5" t="str">
        <f aca="false">Datas_Entregas!$A$3</f>
        <v>BTS/Anel</v>
      </c>
      <c r="C2305" s="6" t="n">
        <f aca="false" t="array" ref="C2305:C2305">INDEX(Datas_Entregas!$B$2:$B$100, MATCH(B2305, Datas_Entregas!$A$2:$A$100, 0), 1)</f>
        <v>43296</v>
      </c>
      <c r="D2305" s="5" t="str">
        <f aca="false">Def_Status_Montagem!$A$4</f>
        <v>Comprado / Esperando entrega</v>
      </c>
      <c r="E2305" s="4" t="str">
        <f aca="false">Def_Status_Montagem!$B$4</f>
        <v>Contratada (inclui etiqueta)</v>
      </c>
      <c r="F2305" s="25"/>
      <c r="G2305" s="26"/>
      <c r="H2305" s="7" t="str">
        <f aca="false" t="array" ref="H2305:H2305">INDEX(Def_Instancias_Equipamentos!$E$2:$E$4986, MATCH(K2305, Def_Instancias_Equipamentos!$D$2:$D$4986, 0), 1)</f>
        <v>IA-16RaBPM</v>
      </c>
      <c r="I2305" s="8" t="str">
        <f aca="false" t="array" ref="I2305:I2305">INDEX(Def_Instancias_Equipamentos!$E$2:$E$4986, MATCH(L2305, Def_Instancias_Equipamentos!$D$2:$D$4986, 0), 1)</f>
        <v>IA-16RaBPM</v>
      </c>
      <c r="J2305" s="8" t="str">
        <f aca="false">IF(H2305=I2305, "INTERNO", "EXTERNO")</f>
        <v>INTERNO</v>
      </c>
      <c r="K2305" s="9" t="str">
        <f aca="false">Def_Instancias_Equipamentos!$D$752</f>
        <v>SI-16C1:DI-BPMRFFE-2</v>
      </c>
      <c r="L2305" s="4" t="str">
        <f aca="false">Def_Instancias_Equipamentos!$D$1354</f>
        <v>SI-16C1:DI-FMCFastADC-2</v>
      </c>
      <c r="M2305" s="10" t="s">
        <v>170</v>
      </c>
      <c r="N2305" s="11" t="s">
        <v>145</v>
      </c>
      <c r="O2305" s="9" t="str">
        <f aca="false">Def_Sistemas_Conectores_Cabos!$B$7</f>
        <v>SMA 50-ohm</v>
      </c>
      <c r="P2305" s="4" t="str">
        <f aca="false">Def_Sistemas_Conectores_Cabos!$B$7</f>
        <v>SMA 50-ohm</v>
      </c>
      <c r="Q2305" s="8" t="str">
        <f aca="false">K2305&amp;"/"&amp;M2305&amp;CHAR(10)&amp;L2305&amp;"/"&amp;N2305</f>
        <v>SI-16C1:DI-BPMRFFE-2/BI_OUT
SI-16C1:DI-FMCFastADC-2/IN2</v>
      </c>
      <c r="R2305" s="18" t="n">
        <v>2</v>
      </c>
      <c r="S2305" s="18" t="n">
        <v>2</v>
      </c>
      <c r="T2305" s="15" t="str">
        <f aca="false">Def_Sistemas_Conectores_Cabos!$C$9</f>
        <v>RG316</v>
      </c>
      <c r="U2305" s="11" t="s">
        <v>169</v>
      </c>
      <c r="V2305" s="13"/>
    </row>
    <row r="2306" customFormat="false" ht="15.75" hidden="true" customHeight="true" outlineLevel="0" collapsed="false">
      <c r="A2306" s="4" t="str">
        <f aca="false">Def_Sistemas_Conectores_Cabos!$A$22</f>
        <v>BPM de elétrons</v>
      </c>
      <c r="B2306" s="5" t="str">
        <f aca="false">Datas_Entregas!$A$3</f>
        <v>BTS/Anel</v>
      </c>
      <c r="C2306" s="6" t="n">
        <f aca="false" t="array" ref="C2306:C2306">INDEX(Datas_Entregas!$B$2:$B$100, MATCH(B2306, Datas_Entregas!$A$2:$A$100, 0), 1)</f>
        <v>43296</v>
      </c>
      <c r="D2306" s="5" t="str">
        <f aca="false">Def_Status_Montagem!$A$4</f>
        <v>Comprado / Esperando entrega</v>
      </c>
      <c r="E2306" s="4" t="str">
        <f aca="false">Def_Status_Montagem!$B$4</f>
        <v>Contratada (inclui etiqueta)</v>
      </c>
      <c r="F2306" s="25"/>
      <c r="G2306" s="26"/>
      <c r="H2306" s="7" t="str">
        <f aca="false" t="array" ref="H2306:H2306">INDEX(Def_Instancias_Equipamentos!$E$2:$E$4986, MATCH(K2306, Def_Instancias_Equipamentos!$D$2:$D$4986, 0), 1)</f>
        <v>IA-16RaBPM</v>
      </c>
      <c r="I2306" s="8" t="str">
        <f aca="false" t="array" ref="I2306:I2306">INDEX(Def_Instancias_Equipamentos!$E$2:$E$4986, MATCH(L2306, Def_Instancias_Equipamentos!$D$2:$D$4986, 0), 1)</f>
        <v>IA-16RaBPM</v>
      </c>
      <c r="J2306" s="8" t="str">
        <f aca="false">IF(H2306=I2306, "INTERNO", "EXTERNO")</f>
        <v>INTERNO</v>
      </c>
      <c r="K2306" s="9" t="str">
        <f aca="false">Def_Instancias_Equipamentos!$D$752</f>
        <v>SI-16C1:DI-BPMRFFE-2</v>
      </c>
      <c r="L2306" s="4" t="str">
        <f aca="false">Def_Instancias_Equipamentos!$D$1354</f>
        <v>SI-16C1:DI-FMCFastADC-2</v>
      </c>
      <c r="M2306" s="10" t="s">
        <v>171</v>
      </c>
      <c r="N2306" s="11" t="s">
        <v>172</v>
      </c>
      <c r="O2306" s="9" t="str">
        <f aca="false">Def_Sistemas_Conectores_Cabos!$B$7</f>
        <v>SMA 50-ohm</v>
      </c>
      <c r="P2306" s="4" t="str">
        <f aca="false">Def_Sistemas_Conectores_Cabos!$B$7</f>
        <v>SMA 50-ohm</v>
      </c>
      <c r="Q2306" s="8" t="str">
        <f aca="false">K2306&amp;"/"&amp;M2306&amp;CHAR(10)&amp;L2306&amp;"/"&amp;N2306</f>
        <v>SI-16C1:DI-BPMRFFE-2/TI_OUT
SI-16C1:DI-FMCFastADC-2/IN3</v>
      </c>
      <c r="R2306" s="18" t="n">
        <v>2</v>
      </c>
      <c r="S2306" s="18" t="n">
        <v>2</v>
      </c>
      <c r="T2306" s="15" t="str">
        <f aca="false">Def_Sistemas_Conectores_Cabos!$C$9</f>
        <v>RG316</v>
      </c>
      <c r="U2306" s="11" t="s">
        <v>169</v>
      </c>
      <c r="V2306" s="13"/>
    </row>
    <row r="2307" customFormat="false" ht="15.75" hidden="true" customHeight="true" outlineLevel="0" collapsed="false">
      <c r="A2307" s="4" t="str">
        <f aca="false">Def_Sistemas_Conectores_Cabos!$A$22</f>
        <v>BPM de elétrons</v>
      </c>
      <c r="B2307" s="5" t="str">
        <f aca="false">Datas_Entregas!$A$3</f>
        <v>BTS/Anel</v>
      </c>
      <c r="C2307" s="6" t="n">
        <f aca="false" t="array" ref="C2307:C2307">INDEX(Datas_Entregas!$B$2:$B$100, MATCH(B2307, Datas_Entregas!$A$2:$A$100, 0), 1)</f>
        <v>43296</v>
      </c>
      <c r="D2307" s="5" t="str">
        <f aca="false">Def_Status_Montagem!$A$4</f>
        <v>Comprado / Esperando entrega</v>
      </c>
      <c r="E2307" s="4" t="str">
        <f aca="false">Def_Status_Montagem!$B$4</f>
        <v>Contratada (inclui etiqueta)</v>
      </c>
      <c r="F2307" s="25"/>
      <c r="G2307" s="26"/>
      <c r="H2307" s="7" t="str">
        <f aca="false" t="array" ref="H2307:H2307">INDEX(Def_Instancias_Equipamentos!$E$2:$E$4986, MATCH(K2307, Def_Instancias_Equipamentos!$D$2:$D$4986, 0), 1)</f>
        <v>IA-16RaBPM</v>
      </c>
      <c r="I2307" s="8" t="str">
        <f aca="false" t="array" ref="I2307:I2307">INDEX(Def_Instancias_Equipamentos!$E$2:$E$4986, MATCH(L2307, Def_Instancias_Equipamentos!$D$2:$D$4986, 0), 1)</f>
        <v>IA-16RaBPM</v>
      </c>
      <c r="J2307" s="8" t="str">
        <f aca="false">IF(H2307=I2307, "INTERNO", "EXTERNO")</f>
        <v>INTERNO</v>
      </c>
      <c r="K2307" s="9" t="str">
        <f aca="false">Def_Instancias_Equipamentos!$D$752</f>
        <v>SI-16C1:DI-BPMRFFE-2</v>
      </c>
      <c r="L2307" s="4" t="str">
        <f aca="false">Def_Instancias_Equipamentos!$D$1354</f>
        <v>SI-16C1:DI-FMCFastADC-2</v>
      </c>
      <c r="M2307" s="10" t="s">
        <v>173</v>
      </c>
      <c r="N2307" s="11" t="s">
        <v>174</v>
      </c>
      <c r="O2307" s="9" t="str">
        <f aca="false">Def_Sistemas_Conectores_Cabos!$B$7</f>
        <v>SMA 50-ohm</v>
      </c>
      <c r="P2307" s="4" t="str">
        <f aca="false">Def_Sistemas_Conectores_Cabos!$B$7</f>
        <v>SMA 50-ohm</v>
      </c>
      <c r="Q2307" s="8" t="str">
        <f aca="false">K2307&amp;"/"&amp;M2307&amp;CHAR(10)&amp;L2307&amp;"/"&amp;N2307</f>
        <v>SI-16C1:DI-BPMRFFE-2/BO_OUT
SI-16C1:DI-FMCFastADC-2/IN4</v>
      </c>
      <c r="R2307" s="18" t="n">
        <v>2</v>
      </c>
      <c r="S2307" s="18" t="n">
        <v>2</v>
      </c>
      <c r="T2307" s="15" t="str">
        <f aca="false">Def_Sistemas_Conectores_Cabos!$C$9</f>
        <v>RG316</v>
      </c>
      <c r="U2307" s="11" t="s">
        <v>169</v>
      </c>
      <c r="V2307" s="13"/>
    </row>
    <row r="2308" customFormat="false" ht="15.75" hidden="true" customHeight="true" outlineLevel="0" collapsed="false">
      <c r="A2308" s="4" t="str">
        <f aca="false">Def_Sistemas_Conectores_Cabos!$A$22</f>
        <v>BPM de elétrons</v>
      </c>
      <c r="B2308" s="5" t="str">
        <f aca="false">Datas_Entregas!$A$3</f>
        <v>BTS/Anel</v>
      </c>
      <c r="C2308" s="6" t="n">
        <f aca="false" t="array" ref="C2308:C2308">INDEX(Datas_Entregas!$B$2:$B$100, MATCH(B2308, Datas_Entregas!$A$2:$A$100, 0), 1)</f>
        <v>43296</v>
      </c>
      <c r="D2308" s="5" t="str">
        <f aca="false">Def_Status_Montagem!$A$4</f>
        <v>Comprado / Esperando entrega</v>
      </c>
      <c r="E2308" s="4" t="str">
        <f aca="false">Def_Status_Montagem!$B$4</f>
        <v>Contratada (inclui etiqueta)</v>
      </c>
      <c r="F2308" s="25"/>
      <c r="G2308" s="26"/>
      <c r="H2308" s="7" t="str">
        <f aca="false" t="array" ref="H2308:H2308">INDEX(Def_Instancias_Equipamentos!$E$2:$E$4986, MATCH(K2308, Def_Instancias_Equipamentos!$D$2:$D$4986, 0), 1)</f>
        <v>IA-16RaBPM</v>
      </c>
      <c r="I2308" s="8" t="str">
        <f aca="false" t="array" ref="I2308:I2308">INDEX(Def_Instancias_Equipamentos!$E$2:$E$4986, MATCH(L2308, Def_Instancias_Equipamentos!$D$2:$D$4986, 0), 1)</f>
        <v>IA-16RaBPM</v>
      </c>
      <c r="J2308" s="8" t="str">
        <f aca="false">IF(H2308=I2308, "INTERNO", "EXTERNO")</f>
        <v>INTERNO</v>
      </c>
      <c r="K2308" s="9" t="str">
        <f aca="false">Def_Instancias_Equipamentos!$D$752</f>
        <v>SI-16C1:DI-BPMRFFE-2</v>
      </c>
      <c r="L2308" s="4" t="str">
        <f aca="false">Def_Instancias_Equipamentos!$D$1354</f>
        <v>SI-16C1:DI-FMCFastADC-2</v>
      </c>
      <c r="M2308" s="10" t="s">
        <v>175</v>
      </c>
      <c r="N2308" s="11" t="s">
        <v>176</v>
      </c>
      <c r="O2308" s="9" t="str">
        <f aca="false">Def_Sistemas_Conectores_Cabos!$B$7</f>
        <v>SMA 50-ohm</v>
      </c>
      <c r="P2308" s="4" t="str">
        <f aca="false">Def_Sistemas_Conectores_Cabos!$B$26</f>
        <v>MMCX 50-ohm</v>
      </c>
      <c r="Q2308" s="8" t="str">
        <f aca="false">K2308&amp;"/"&amp;M2308&amp;CHAR(10)&amp;L2308&amp;"/"&amp;N2308</f>
        <v>SI-16C1:DI-BPMRFFE-2/SW_IN
SI-16C1:DI-FMCFastADC-2/TRIG</v>
      </c>
      <c r="R2308" s="18" t="n">
        <v>2</v>
      </c>
      <c r="S2308" s="18" t="n">
        <v>2</v>
      </c>
      <c r="T2308" s="15" t="str">
        <f aca="false">Def_Sistemas_Conectores_Cabos!$C$9</f>
        <v>RG316</v>
      </c>
      <c r="U2308" s="11" t="s">
        <v>169</v>
      </c>
      <c r="V2308" s="13"/>
    </row>
    <row r="2309" customFormat="false" ht="15.75" hidden="true" customHeight="true" outlineLevel="0" collapsed="false">
      <c r="A2309" s="4" t="str">
        <f aca="false">Def_Sistemas_Conectores_Cabos!$A$22</f>
        <v>BPM de elétrons</v>
      </c>
      <c r="B2309" s="5" t="str">
        <f aca="false">Datas_Entregas!$A$3</f>
        <v>BTS/Anel</v>
      </c>
      <c r="C2309" s="6" t="n">
        <f aca="false" t="array" ref="C2309:C2309">INDEX(Datas_Entregas!$B$2:$B$100, MATCH(B2309, Datas_Entregas!$A$2:$A$100, 0), 1)</f>
        <v>43296</v>
      </c>
      <c r="D2309" s="5" t="str">
        <f aca="false">Def_Status_Montagem!$A$4</f>
        <v>Comprado / Esperando entrega</v>
      </c>
      <c r="E2309" s="4" t="str">
        <f aca="false">Def_Status_Montagem!$B$4</f>
        <v>Contratada (inclui etiqueta)</v>
      </c>
      <c r="F2309" s="25"/>
      <c r="G2309" s="26"/>
      <c r="H2309" s="7" t="str">
        <f aca="false" t="array" ref="H2309:H2309">INDEX(Def_Instancias_Equipamentos!$E$2:$E$4986, MATCH(K2309, Def_Instancias_Equipamentos!$D$2:$D$4986, 0), 1)</f>
        <v>IA-16RaBPM</v>
      </c>
      <c r="I2309" s="8" t="str">
        <f aca="false" t="array" ref="I2309:I2309">INDEX(Def_Instancias_Equipamentos!$E$2:$E$4986, MATCH(L2309, Def_Instancias_Equipamentos!$D$2:$D$4986, 0), 1)</f>
        <v>IA-16RaBPM</v>
      </c>
      <c r="J2309" s="8" t="str">
        <f aca="false">IF(H2309=I2309, "INTERNO", "EXTERNO")</f>
        <v>INTERNO</v>
      </c>
      <c r="K2309" s="9" t="str">
        <f aca="false">Def_Instancias_Equipamentos!$D$753</f>
        <v>SI-16C2:DI-BPMRFFE</v>
      </c>
      <c r="L2309" s="4" t="str">
        <f aca="false">Def_Instancias_Equipamentos!$D$1355</f>
        <v>SI-16C2:DI-FMCFastADC</v>
      </c>
      <c r="M2309" s="10" t="s">
        <v>168</v>
      </c>
      <c r="N2309" s="11" t="s">
        <v>143</v>
      </c>
      <c r="O2309" s="9" t="str">
        <f aca="false">Def_Sistemas_Conectores_Cabos!$B$7</f>
        <v>SMA 50-ohm</v>
      </c>
      <c r="P2309" s="4" t="str">
        <f aca="false">Def_Sistemas_Conectores_Cabos!$B$7</f>
        <v>SMA 50-ohm</v>
      </c>
      <c r="Q2309" s="8" t="str">
        <f aca="false">K2309&amp;"/"&amp;M2309&amp;CHAR(10)&amp;L2309&amp;"/"&amp;N2309</f>
        <v>SI-16C2:DI-BPMRFFE/TO_OUT
SI-16C2:DI-FMCFastADC/IN1</v>
      </c>
      <c r="R2309" s="18" t="n">
        <v>2</v>
      </c>
      <c r="S2309" s="18" t="n">
        <v>2</v>
      </c>
      <c r="T2309" s="15" t="str">
        <f aca="false">Def_Sistemas_Conectores_Cabos!$C$9</f>
        <v>RG316</v>
      </c>
      <c r="U2309" s="11" t="s">
        <v>169</v>
      </c>
      <c r="V2309" s="13"/>
    </row>
    <row r="2310" customFormat="false" ht="15.75" hidden="true" customHeight="true" outlineLevel="0" collapsed="false">
      <c r="A2310" s="4" t="str">
        <f aca="false">Def_Sistemas_Conectores_Cabos!$A$22</f>
        <v>BPM de elétrons</v>
      </c>
      <c r="B2310" s="5" t="str">
        <f aca="false">Datas_Entregas!$A$3</f>
        <v>BTS/Anel</v>
      </c>
      <c r="C2310" s="6" t="n">
        <f aca="false" t="array" ref="C2310:C2310">INDEX(Datas_Entregas!$B$2:$B$100, MATCH(B2310, Datas_Entregas!$A$2:$A$100, 0), 1)</f>
        <v>43296</v>
      </c>
      <c r="D2310" s="5" t="str">
        <f aca="false">Def_Status_Montagem!$A$4</f>
        <v>Comprado / Esperando entrega</v>
      </c>
      <c r="E2310" s="4" t="str">
        <f aca="false">Def_Status_Montagem!$B$4</f>
        <v>Contratada (inclui etiqueta)</v>
      </c>
      <c r="F2310" s="25"/>
      <c r="G2310" s="26"/>
      <c r="H2310" s="7" t="str">
        <f aca="false" t="array" ref="H2310:H2310">INDEX(Def_Instancias_Equipamentos!$E$2:$E$4986, MATCH(K2310, Def_Instancias_Equipamentos!$D$2:$D$4986, 0), 1)</f>
        <v>IA-16RaBPM</v>
      </c>
      <c r="I2310" s="8" t="str">
        <f aca="false" t="array" ref="I2310:I2310">INDEX(Def_Instancias_Equipamentos!$E$2:$E$4986, MATCH(L2310, Def_Instancias_Equipamentos!$D$2:$D$4986, 0), 1)</f>
        <v>IA-16RaBPM</v>
      </c>
      <c r="J2310" s="8" t="str">
        <f aca="false">IF(H2310=I2310, "INTERNO", "EXTERNO")</f>
        <v>INTERNO</v>
      </c>
      <c r="K2310" s="9" t="str">
        <f aca="false">Def_Instancias_Equipamentos!$D$753</f>
        <v>SI-16C2:DI-BPMRFFE</v>
      </c>
      <c r="L2310" s="4" t="str">
        <f aca="false">Def_Instancias_Equipamentos!$D$1355</f>
        <v>SI-16C2:DI-FMCFastADC</v>
      </c>
      <c r="M2310" s="10" t="s">
        <v>170</v>
      </c>
      <c r="N2310" s="11" t="s">
        <v>145</v>
      </c>
      <c r="O2310" s="9" t="str">
        <f aca="false">Def_Sistemas_Conectores_Cabos!$B$7</f>
        <v>SMA 50-ohm</v>
      </c>
      <c r="P2310" s="4" t="str">
        <f aca="false">Def_Sistemas_Conectores_Cabos!$B$7</f>
        <v>SMA 50-ohm</v>
      </c>
      <c r="Q2310" s="8" t="str">
        <f aca="false">K2310&amp;"/"&amp;M2310&amp;CHAR(10)&amp;L2310&amp;"/"&amp;N2310</f>
        <v>SI-16C2:DI-BPMRFFE/BI_OUT
SI-16C2:DI-FMCFastADC/IN2</v>
      </c>
      <c r="R2310" s="18" t="n">
        <v>2</v>
      </c>
      <c r="S2310" s="18" t="n">
        <v>2</v>
      </c>
      <c r="T2310" s="15" t="str">
        <f aca="false">Def_Sistemas_Conectores_Cabos!$C$9</f>
        <v>RG316</v>
      </c>
      <c r="U2310" s="11" t="s">
        <v>169</v>
      </c>
      <c r="V2310" s="13"/>
    </row>
    <row r="2311" customFormat="false" ht="15.75" hidden="true" customHeight="true" outlineLevel="0" collapsed="false">
      <c r="A2311" s="4" t="str">
        <f aca="false">Def_Sistemas_Conectores_Cabos!$A$22</f>
        <v>BPM de elétrons</v>
      </c>
      <c r="B2311" s="5" t="str">
        <f aca="false">Datas_Entregas!$A$3</f>
        <v>BTS/Anel</v>
      </c>
      <c r="C2311" s="6" t="n">
        <f aca="false" t="array" ref="C2311:C2311">INDEX(Datas_Entregas!$B$2:$B$100, MATCH(B2311, Datas_Entregas!$A$2:$A$100, 0), 1)</f>
        <v>43296</v>
      </c>
      <c r="D2311" s="5" t="str">
        <f aca="false">Def_Status_Montagem!$A$4</f>
        <v>Comprado / Esperando entrega</v>
      </c>
      <c r="E2311" s="4" t="str">
        <f aca="false">Def_Status_Montagem!$B$4</f>
        <v>Contratada (inclui etiqueta)</v>
      </c>
      <c r="F2311" s="25"/>
      <c r="G2311" s="26"/>
      <c r="H2311" s="7" t="str">
        <f aca="false" t="array" ref="H2311:H2311">INDEX(Def_Instancias_Equipamentos!$E$2:$E$4986, MATCH(K2311, Def_Instancias_Equipamentos!$D$2:$D$4986, 0), 1)</f>
        <v>IA-16RaBPM</v>
      </c>
      <c r="I2311" s="8" t="str">
        <f aca="false" t="array" ref="I2311:I2311">INDEX(Def_Instancias_Equipamentos!$E$2:$E$4986, MATCH(L2311, Def_Instancias_Equipamentos!$D$2:$D$4986, 0), 1)</f>
        <v>IA-16RaBPM</v>
      </c>
      <c r="J2311" s="8" t="str">
        <f aca="false">IF(H2311=I2311, "INTERNO", "EXTERNO")</f>
        <v>INTERNO</v>
      </c>
      <c r="K2311" s="9" t="str">
        <f aca="false">Def_Instancias_Equipamentos!$D$753</f>
        <v>SI-16C2:DI-BPMRFFE</v>
      </c>
      <c r="L2311" s="4" t="str">
        <f aca="false">Def_Instancias_Equipamentos!$D$1355</f>
        <v>SI-16C2:DI-FMCFastADC</v>
      </c>
      <c r="M2311" s="10" t="s">
        <v>171</v>
      </c>
      <c r="N2311" s="11" t="s">
        <v>172</v>
      </c>
      <c r="O2311" s="9" t="str">
        <f aca="false">Def_Sistemas_Conectores_Cabos!$B$7</f>
        <v>SMA 50-ohm</v>
      </c>
      <c r="P2311" s="4" t="str">
        <f aca="false">Def_Sistemas_Conectores_Cabos!$B$7</f>
        <v>SMA 50-ohm</v>
      </c>
      <c r="Q2311" s="8" t="str">
        <f aca="false">K2311&amp;"/"&amp;M2311&amp;CHAR(10)&amp;L2311&amp;"/"&amp;N2311</f>
        <v>SI-16C2:DI-BPMRFFE/TI_OUT
SI-16C2:DI-FMCFastADC/IN3</v>
      </c>
      <c r="R2311" s="18" t="n">
        <v>2</v>
      </c>
      <c r="S2311" s="18" t="n">
        <v>2</v>
      </c>
      <c r="T2311" s="15" t="str">
        <f aca="false">Def_Sistemas_Conectores_Cabos!$C$9</f>
        <v>RG316</v>
      </c>
      <c r="U2311" s="11" t="s">
        <v>169</v>
      </c>
      <c r="V2311" s="13"/>
    </row>
    <row r="2312" customFormat="false" ht="15.75" hidden="true" customHeight="true" outlineLevel="0" collapsed="false">
      <c r="A2312" s="4" t="str">
        <f aca="false">Def_Sistemas_Conectores_Cabos!$A$22</f>
        <v>BPM de elétrons</v>
      </c>
      <c r="B2312" s="5" t="str">
        <f aca="false">Datas_Entregas!$A$3</f>
        <v>BTS/Anel</v>
      </c>
      <c r="C2312" s="6" t="n">
        <f aca="false" t="array" ref="C2312:C2312">INDEX(Datas_Entregas!$B$2:$B$100, MATCH(B2312, Datas_Entregas!$A$2:$A$100, 0), 1)</f>
        <v>43296</v>
      </c>
      <c r="D2312" s="5" t="str">
        <f aca="false">Def_Status_Montagem!$A$4</f>
        <v>Comprado / Esperando entrega</v>
      </c>
      <c r="E2312" s="4" t="str">
        <f aca="false">Def_Status_Montagem!$B$4</f>
        <v>Contratada (inclui etiqueta)</v>
      </c>
      <c r="F2312" s="25"/>
      <c r="G2312" s="26"/>
      <c r="H2312" s="7" t="str">
        <f aca="false" t="array" ref="H2312:H2312">INDEX(Def_Instancias_Equipamentos!$E$2:$E$4986, MATCH(K2312, Def_Instancias_Equipamentos!$D$2:$D$4986, 0), 1)</f>
        <v>IA-16RaBPM</v>
      </c>
      <c r="I2312" s="8" t="str">
        <f aca="false" t="array" ref="I2312:I2312">INDEX(Def_Instancias_Equipamentos!$E$2:$E$4986, MATCH(L2312, Def_Instancias_Equipamentos!$D$2:$D$4986, 0), 1)</f>
        <v>IA-16RaBPM</v>
      </c>
      <c r="J2312" s="8" t="str">
        <f aca="false">IF(H2312=I2312, "INTERNO", "EXTERNO")</f>
        <v>INTERNO</v>
      </c>
      <c r="K2312" s="9" t="str">
        <f aca="false">Def_Instancias_Equipamentos!$D$753</f>
        <v>SI-16C2:DI-BPMRFFE</v>
      </c>
      <c r="L2312" s="4" t="str">
        <f aca="false">Def_Instancias_Equipamentos!$D$1355</f>
        <v>SI-16C2:DI-FMCFastADC</v>
      </c>
      <c r="M2312" s="10" t="s">
        <v>173</v>
      </c>
      <c r="N2312" s="11" t="s">
        <v>174</v>
      </c>
      <c r="O2312" s="9" t="str">
        <f aca="false">Def_Sistemas_Conectores_Cabos!$B$7</f>
        <v>SMA 50-ohm</v>
      </c>
      <c r="P2312" s="4" t="str">
        <f aca="false">Def_Sistemas_Conectores_Cabos!$B$7</f>
        <v>SMA 50-ohm</v>
      </c>
      <c r="Q2312" s="8" t="str">
        <f aca="false">K2312&amp;"/"&amp;M2312&amp;CHAR(10)&amp;L2312&amp;"/"&amp;N2312</f>
        <v>SI-16C2:DI-BPMRFFE/BO_OUT
SI-16C2:DI-FMCFastADC/IN4</v>
      </c>
      <c r="R2312" s="18" t="n">
        <v>2</v>
      </c>
      <c r="S2312" s="18" t="n">
        <v>2</v>
      </c>
      <c r="T2312" s="15" t="str">
        <f aca="false">Def_Sistemas_Conectores_Cabos!$C$9</f>
        <v>RG316</v>
      </c>
      <c r="U2312" s="11" t="s">
        <v>169</v>
      </c>
      <c r="V2312" s="13"/>
    </row>
    <row r="2313" customFormat="false" ht="15.75" hidden="true" customHeight="true" outlineLevel="0" collapsed="false">
      <c r="A2313" s="4" t="str">
        <f aca="false">Def_Sistemas_Conectores_Cabos!$A$22</f>
        <v>BPM de elétrons</v>
      </c>
      <c r="B2313" s="5" t="str">
        <f aca="false">Datas_Entregas!$A$3</f>
        <v>BTS/Anel</v>
      </c>
      <c r="C2313" s="6" t="n">
        <f aca="false" t="array" ref="C2313:C2313">INDEX(Datas_Entregas!$B$2:$B$100, MATCH(B2313, Datas_Entregas!$A$2:$A$100, 0), 1)</f>
        <v>43296</v>
      </c>
      <c r="D2313" s="5" t="str">
        <f aca="false">Def_Status_Montagem!$A$4</f>
        <v>Comprado / Esperando entrega</v>
      </c>
      <c r="E2313" s="4" t="str">
        <f aca="false">Def_Status_Montagem!$B$4</f>
        <v>Contratada (inclui etiqueta)</v>
      </c>
      <c r="F2313" s="25"/>
      <c r="G2313" s="26"/>
      <c r="H2313" s="7" t="str">
        <f aca="false" t="array" ref="H2313:H2313">INDEX(Def_Instancias_Equipamentos!$E$2:$E$4986, MATCH(K2313, Def_Instancias_Equipamentos!$D$2:$D$4986, 0), 1)</f>
        <v>IA-16RaBPM</v>
      </c>
      <c r="I2313" s="8" t="str">
        <f aca="false" t="array" ref="I2313:I2313">INDEX(Def_Instancias_Equipamentos!$E$2:$E$4986, MATCH(L2313, Def_Instancias_Equipamentos!$D$2:$D$4986, 0), 1)</f>
        <v>IA-16RaBPM</v>
      </c>
      <c r="J2313" s="8" t="str">
        <f aca="false">IF(H2313=I2313, "INTERNO", "EXTERNO")</f>
        <v>INTERNO</v>
      </c>
      <c r="K2313" s="9" t="str">
        <f aca="false">Def_Instancias_Equipamentos!$D$753</f>
        <v>SI-16C2:DI-BPMRFFE</v>
      </c>
      <c r="L2313" s="4" t="str">
        <f aca="false">Def_Instancias_Equipamentos!$D$1355</f>
        <v>SI-16C2:DI-FMCFastADC</v>
      </c>
      <c r="M2313" s="10" t="s">
        <v>175</v>
      </c>
      <c r="N2313" s="11" t="s">
        <v>176</v>
      </c>
      <c r="O2313" s="9" t="str">
        <f aca="false">Def_Sistemas_Conectores_Cabos!$B$7</f>
        <v>SMA 50-ohm</v>
      </c>
      <c r="P2313" s="4" t="str">
        <f aca="false">Def_Sistemas_Conectores_Cabos!$B$26</f>
        <v>MMCX 50-ohm</v>
      </c>
      <c r="Q2313" s="8" t="str">
        <f aca="false">K2313&amp;"/"&amp;M2313&amp;CHAR(10)&amp;L2313&amp;"/"&amp;N2313</f>
        <v>SI-16C2:DI-BPMRFFE/SW_IN
SI-16C2:DI-FMCFastADC/TRIG</v>
      </c>
      <c r="R2313" s="18" t="n">
        <v>2</v>
      </c>
      <c r="S2313" s="18" t="n">
        <v>2</v>
      </c>
      <c r="T2313" s="15" t="str">
        <f aca="false">Def_Sistemas_Conectores_Cabos!$C$9</f>
        <v>RG316</v>
      </c>
      <c r="U2313" s="11" t="s">
        <v>169</v>
      </c>
      <c r="V2313" s="13"/>
    </row>
    <row r="2314" customFormat="false" ht="15.75" hidden="true" customHeight="true" outlineLevel="0" collapsed="false">
      <c r="A2314" s="4" t="str">
        <f aca="false">Def_Sistemas_Conectores_Cabos!$A$22</f>
        <v>BPM de elétrons</v>
      </c>
      <c r="B2314" s="5" t="str">
        <f aca="false">Datas_Entregas!$A$3</f>
        <v>BTS/Anel</v>
      </c>
      <c r="C2314" s="6" t="n">
        <f aca="false" t="array" ref="C2314:C2314">INDEX(Datas_Entregas!$B$2:$B$100, MATCH(B2314, Datas_Entregas!$A$2:$A$100, 0), 1)</f>
        <v>43296</v>
      </c>
      <c r="D2314" s="5" t="str">
        <f aca="false">Def_Status_Montagem!$A$4</f>
        <v>Comprado / Esperando entrega</v>
      </c>
      <c r="E2314" s="4" t="str">
        <f aca="false">Def_Status_Montagem!$B$4</f>
        <v>Contratada (inclui etiqueta)</v>
      </c>
      <c r="F2314" s="25"/>
      <c r="G2314" s="26"/>
      <c r="H2314" s="7" t="str">
        <f aca="false" t="array" ref="H2314:H2314">INDEX(Def_Instancias_Equipamentos!$E$2:$E$4986, MATCH(K2314, Def_Instancias_Equipamentos!$D$2:$D$4986, 0), 1)</f>
        <v>IA-16RaBPM</v>
      </c>
      <c r="I2314" s="8" t="str">
        <f aca="false" t="array" ref="I2314:I2314">INDEX(Def_Instancias_Equipamentos!$E$2:$E$4986, MATCH(L2314, Def_Instancias_Equipamentos!$D$2:$D$4986, 0), 1)</f>
        <v>IA-16RaBPM</v>
      </c>
      <c r="J2314" s="8" t="str">
        <f aca="false">IF(H2314=I2314, "INTERNO", "EXTERNO")</f>
        <v>INTERNO</v>
      </c>
      <c r="K2314" s="9" t="str">
        <f aca="false">Def_Instancias_Equipamentos!$D$754</f>
        <v>SI-16C3:DI-BPMRFFE-1</v>
      </c>
      <c r="L2314" s="4" t="str">
        <f aca="false">Def_Instancias_Equipamentos!$D$1356</f>
        <v>SI-16C3:DI-FMCFastADC-1</v>
      </c>
      <c r="M2314" s="10" t="s">
        <v>168</v>
      </c>
      <c r="N2314" s="11" t="s">
        <v>143</v>
      </c>
      <c r="O2314" s="9" t="str">
        <f aca="false">Def_Sistemas_Conectores_Cabos!$B$7</f>
        <v>SMA 50-ohm</v>
      </c>
      <c r="P2314" s="4" t="str">
        <f aca="false">Def_Sistemas_Conectores_Cabos!$B$7</f>
        <v>SMA 50-ohm</v>
      </c>
      <c r="Q2314" s="8" t="str">
        <f aca="false">K2314&amp;"/"&amp;M2314&amp;CHAR(10)&amp;L2314&amp;"/"&amp;N2314</f>
        <v>SI-16C3:DI-BPMRFFE-1/TO_OUT
SI-16C3:DI-FMCFastADC-1/IN1</v>
      </c>
      <c r="R2314" s="18" t="n">
        <v>2</v>
      </c>
      <c r="S2314" s="18" t="n">
        <v>2</v>
      </c>
      <c r="T2314" s="15" t="str">
        <f aca="false">Def_Sistemas_Conectores_Cabos!$C$9</f>
        <v>RG316</v>
      </c>
      <c r="U2314" s="11" t="s">
        <v>169</v>
      </c>
      <c r="V2314" s="13"/>
    </row>
    <row r="2315" customFormat="false" ht="15.75" hidden="true" customHeight="true" outlineLevel="0" collapsed="false">
      <c r="A2315" s="4" t="str">
        <f aca="false">Def_Sistemas_Conectores_Cabos!$A$22</f>
        <v>BPM de elétrons</v>
      </c>
      <c r="B2315" s="5" t="str">
        <f aca="false">Datas_Entregas!$A$3</f>
        <v>BTS/Anel</v>
      </c>
      <c r="C2315" s="6" t="n">
        <f aca="false" t="array" ref="C2315:C2315">INDEX(Datas_Entregas!$B$2:$B$100, MATCH(B2315, Datas_Entregas!$A$2:$A$100, 0), 1)</f>
        <v>43296</v>
      </c>
      <c r="D2315" s="5" t="str">
        <f aca="false">Def_Status_Montagem!$A$4</f>
        <v>Comprado / Esperando entrega</v>
      </c>
      <c r="E2315" s="4" t="str">
        <f aca="false">Def_Status_Montagem!$B$4</f>
        <v>Contratada (inclui etiqueta)</v>
      </c>
      <c r="F2315" s="25"/>
      <c r="G2315" s="26"/>
      <c r="H2315" s="7" t="str">
        <f aca="false" t="array" ref="H2315:H2315">INDEX(Def_Instancias_Equipamentos!$E$2:$E$4986, MATCH(K2315, Def_Instancias_Equipamentos!$D$2:$D$4986, 0), 1)</f>
        <v>IA-16RaBPM</v>
      </c>
      <c r="I2315" s="8" t="str">
        <f aca="false" t="array" ref="I2315:I2315">INDEX(Def_Instancias_Equipamentos!$E$2:$E$4986, MATCH(L2315, Def_Instancias_Equipamentos!$D$2:$D$4986, 0), 1)</f>
        <v>IA-16RaBPM</v>
      </c>
      <c r="J2315" s="8" t="str">
        <f aca="false">IF(H2315=I2315, "INTERNO", "EXTERNO")</f>
        <v>INTERNO</v>
      </c>
      <c r="K2315" s="9" t="str">
        <f aca="false">Def_Instancias_Equipamentos!$D$754</f>
        <v>SI-16C3:DI-BPMRFFE-1</v>
      </c>
      <c r="L2315" s="4" t="str">
        <f aca="false">Def_Instancias_Equipamentos!$D$1356</f>
        <v>SI-16C3:DI-FMCFastADC-1</v>
      </c>
      <c r="M2315" s="10" t="s">
        <v>170</v>
      </c>
      <c r="N2315" s="11" t="s">
        <v>145</v>
      </c>
      <c r="O2315" s="9" t="str">
        <f aca="false">Def_Sistemas_Conectores_Cabos!$B$7</f>
        <v>SMA 50-ohm</v>
      </c>
      <c r="P2315" s="4" t="str">
        <f aca="false">Def_Sistemas_Conectores_Cabos!$B$7</f>
        <v>SMA 50-ohm</v>
      </c>
      <c r="Q2315" s="8" t="str">
        <f aca="false">K2315&amp;"/"&amp;M2315&amp;CHAR(10)&amp;L2315&amp;"/"&amp;N2315</f>
        <v>SI-16C3:DI-BPMRFFE-1/BI_OUT
SI-16C3:DI-FMCFastADC-1/IN2</v>
      </c>
      <c r="R2315" s="18" t="n">
        <v>2</v>
      </c>
      <c r="S2315" s="18" t="n">
        <v>2</v>
      </c>
      <c r="T2315" s="15" t="str">
        <f aca="false">Def_Sistemas_Conectores_Cabos!$C$9</f>
        <v>RG316</v>
      </c>
      <c r="U2315" s="11" t="s">
        <v>169</v>
      </c>
      <c r="V2315" s="13"/>
    </row>
    <row r="2316" customFormat="false" ht="15.75" hidden="true" customHeight="true" outlineLevel="0" collapsed="false">
      <c r="A2316" s="4" t="str">
        <f aca="false">Def_Sistemas_Conectores_Cabos!$A$22</f>
        <v>BPM de elétrons</v>
      </c>
      <c r="B2316" s="5" t="str">
        <f aca="false">Datas_Entregas!$A$3</f>
        <v>BTS/Anel</v>
      </c>
      <c r="C2316" s="6" t="n">
        <f aca="false" t="array" ref="C2316:C2316">INDEX(Datas_Entregas!$B$2:$B$100, MATCH(B2316, Datas_Entregas!$A$2:$A$100, 0), 1)</f>
        <v>43296</v>
      </c>
      <c r="D2316" s="5" t="str">
        <f aca="false">Def_Status_Montagem!$A$4</f>
        <v>Comprado / Esperando entrega</v>
      </c>
      <c r="E2316" s="4" t="str">
        <f aca="false">Def_Status_Montagem!$B$4</f>
        <v>Contratada (inclui etiqueta)</v>
      </c>
      <c r="F2316" s="25"/>
      <c r="G2316" s="26"/>
      <c r="H2316" s="7" t="str">
        <f aca="false" t="array" ref="H2316:H2316">INDEX(Def_Instancias_Equipamentos!$E$2:$E$4986, MATCH(K2316, Def_Instancias_Equipamentos!$D$2:$D$4986, 0), 1)</f>
        <v>IA-16RaBPM</v>
      </c>
      <c r="I2316" s="8" t="str">
        <f aca="false" t="array" ref="I2316:I2316">INDEX(Def_Instancias_Equipamentos!$E$2:$E$4986, MATCH(L2316, Def_Instancias_Equipamentos!$D$2:$D$4986, 0), 1)</f>
        <v>IA-16RaBPM</v>
      </c>
      <c r="J2316" s="8" t="str">
        <f aca="false">IF(H2316=I2316, "INTERNO", "EXTERNO")</f>
        <v>INTERNO</v>
      </c>
      <c r="K2316" s="9" t="str">
        <f aca="false">Def_Instancias_Equipamentos!$D$754</f>
        <v>SI-16C3:DI-BPMRFFE-1</v>
      </c>
      <c r="L2316" s="4" t="str">
        <f aca="false">Def_Instancias_Equipamentos!$D$1356</f>
        <v>SI-16C3:DI-FMCFastADC-1</v>
      </c>
      <c r="M2316" s="10" t="s">
        <v>171</v>
      </c>
      <c r="N2316" s="11" t="s">
        <v>172</v>
      </c>
      <c r="O2316" s="9" t="str">
        <f aca="false">Def_Sistemas_Conectores_Cabos!$B$7</f>
        <v>SMA 50-ohm</v>
      </c>
      <c r="P2316" s="4" t="str">
        <f aca="false">Def_Sistemas_Conectores_Cabos!$B$7</f>
        <v>SMA 50-ohm</v>
      </c>
      <c r="Q2316" s="8" t="str">
        <f aca="false">K2316&amp;"/"&amp;M2316&amp;CHAR(10)&amp;L2316&amp;"/"&amp;N2316</f>
        <v>SI-16C3:DI-BPMRFFE-1/TI_OUT
SI-16C3:DI-FMCFastADC-1/IN3</v>
      </c>
      <c r="R2316" s="18" t="n">
        <v>2</v>
      </c>
      <c r="S2316" s="18" t="n">
        <v>2</v>
      </c>
      <c r="T2316" s="15" t="str">
        <f aca="false">Def_Sistemas_Conectores_Cabos!$C$9</f>
        <v>RG316</v>
      </c>
      <c r="U2316" s="11" t="s">
        <v>169</v>
      </c>
      <c r="V2316" s="13"/>
    </row>
    <row r="2317" customFormat="false" ht="15.75" hidden="true" customHeight="true" outlineLevel="0" collapsed="false">
      <c r="A2317" s="4" t="str">
        <f aca="false">Def_Sistemas_Conectores_Cabos!$A$22</f>
        <v>BPM de elétrons</v>
      </c>
      <c r="B2317" s="5" t="str">
        <f aca="false">Datas_Entregas!$A$3</f>
        <v>BTS/Anel</v>
      </c>
      <c r="C2317" s="6" t="n">
        <f aca="false" t="array" ref="C2317:C2317">INDEX(Datas_Entregas!$B$2:$B$100, MATCH(B2317, Datas_Entregas!$A$2:$A$100, 0), 1)</f>
        <v>43296</v>
      </c>
      <c r="D2317" s="5" t="str">
        <f aca="false">Def_Status_Montagem!$A$4</f>
        <v>Comprado / Esperando entrega</v>
      </c>
      <c r="E2317" s="4" t="str">
        <f aca="false">Def_Status_Montagem!$B$4</f>
        <v>Contratada (inclui etiqueta)</v>
      </c>
      <c r="F2317" s="25"/>
      <c r="G2317" s="26"/>
      <c r="H2317" s="7" t="str">
        <f aca="false" t="array" ref="H2317:H2317">INDEX(Def_Instancias_Equipamentos!$E$2:$E$4986, MATCH(K2317, Def_Instancias_Equipamentos!$D$2:$D$4986, 0), 1)</f>
        <v>IA-16RaBPM</v>
      </c>
      <c r="I2317" s="8" t="str">
        <f aca="false" t="array" ref="I2317:I2317">INDEX(Def_Instancias_Equipamentos!$E$2:$E$4986, MATCH(L2317, Def_Instancias_Equipamentos!$D$2:$D$4986, 0), 1)</f>
        <v>IA-16RaBPM</v>
      </c>
      <c r="J2317" s="8" t="str">
        <f aca="false">IF(H2317=I2317, "INTERNO", "EXTERNO")</f>
        <v>INTERNO</v>
      </c>
      <c r="K2317" s="9" t="str">
        <f aca="false">Def_Instancias_Equipamentos!$D$754</f>
        <v>SI-16C3:DI-BPMRFFE-1</v>
      </c>
      <c r="L2317" s="4" t="str">
        <f aca="false">Def_Instancias_Equipamentos!$D$1356</f>
        <v>SI-16C3:DI-FMCFastADC-1</v>
      </c>
      <c r="M2317" s="10" t="s">
        <v>173</v>
      </c>
      <c r="N2317" s="11" t="s">
        <v>174</v>
      </c>
      <c r="O2317" s="9" t="str">
        <f aca="false">Def_Sistemas_Conectores_Cabos!$B$7</f>
        <v>SMA 50-ohm</v>
      </c>
      <c r="P2317" s="4" t="str">
        <f aca="false">Def_Sistemas_Conectores_Cabos!$B$7</f>
        <v>SMA 50-ohm</v>
      </c>
      <c r="Q2317" s="8" t="str">
        <f aca="false">K2317&amp;"/"&amp;M2317&amp;CHAR(10)&amp;L2317&amp;"/"&amp;N2317</f>
        <v>SI-16C3:DI-BPMRFFE-1/BO_OUT
SI-16C3:DI-FMCFastADC-1/IN4</v>
      </c>
      <c r="R2317" s="18" t="n">
        <v>2</v>
      </c>
      <c r="S2317" s="18" t="n">
        <v>2</v>
      </c>
      <c r="T2317" s="15" t="str">
        <f aca="false">Def_Sistemas_Conectores_Cabos!$C$9</f>
        <v>RG316</v>
      </c>
      <c r="U2317" s="11" t="s">
        <v>169</v>
      </c>
      <c r="V2317" s="13"/>
    </row>
    <row r="2318" customFormat="false" ht="15.75" hidden="true" customHeight="true" outlineLevel="0" collapsed="false">
      <c r="A2318" s="4" t="str">
        <f aca="false">Def_Sistemas_Conectores_Cabos!$A$22</f>
        <v>BPM de elétrons</v>
      </c>
      <c r="B2318" s="5" t="str">
        <f aca="false">Datas_Entregas!$A$3</f>
        <v>BTS/Anel</v>
      </c>
      <c r="C2318" s="6" t="n">
        <f aca="false" t="array" ref="C2318:C2318">INDEX(Datas_Entregas!$B$2:$B$100, MATCH(B2318, Datas_Entregas!$A$2:$A$100, 0), 1)</f>
        <v>43296</v>
      </c>
      <c r="D2318" s="5" t="str">
        <f aca="false">Def_Status_Montagem!$A$4</f>
        <v>Comprado / Esperando entrega</v>
      </c>
      <c r="E2318" s="4" t="str">
        <f aca="false">Def_Status_Montagem!$B$4</f>
        <v>Contratada (inclui etiqueta)</v>
      </c>
      <c r="F2318" s="25"/>
      <c r="G2318" s="26"/>
      <c r="H2318" s="7" t="str">
        <f aca="false" t="array" ref="H2318:H2318">INDEX(Def_Instancias_Equipamentos!$E$2:$E$4986, MATCH(K2318, Def_Instancias_Equipamentos!$D$2:$D$4986, 0), 1)</f>
        <v>IA-16RaBPM</v>
      </c>
      <c r="I2318" s="8" t="str">
        <f aca="false" t="array" ref="I2318:I2318">INDEX(Def_Instancias_Equipamentos!$E$2:$E$4986, MATCH(L2318, Def_Instancias_Equipamentos!$D$2:$D$4986, 0), 1)</f>
        <v>IA-16RaBPM</v>
      </c>
      <c r="J2318" s="8" t="str">
        <f aca="false">IF(H2318=I2318, "INTERNO", "EXTERNO")</f>
        <v>INTERNO</v>
      </c>
      <c r="K2318" s="9" t="str">
        <f aca="false">Def_Instancias_Equipamentos!$D$754</f>
        <v>SI-16C3:DI-BPMRFFE-1</v>
      </c>
      <c r="L2318" s="4" t="str">
        <f aca="false">Def_Instancias_Equipamentos!$D$1356</f>
        <v>SI-16C3:DI-FMCFastADC-1</v>
      </c>
      <c r="M2318" s="10" t="s">
        <v>175</v>
      </c>
      <c r="N2318" s="11" t="s">
        <v>176</v>
      </c>
      <c r="O2318" s="9" t="str">
        <f aca="false">Def_Sistemas_Conectores_Cabos!$B$7</f>
        <v>SMA 50-ohm</v>
      </c>
      <c r="P2318" s="4" t="str">
        <f aca="false">Def_Sistemas_Conectores_Cabos!$B$26</f>
        <v>MMCX 50-ohm</v>
      </c>
      <c r="Q2318" s="8" t="str">
        <f aca="false">K2318&amp;"/"&amp;M2318&amp;CHAR(10)&amp;L2318&amp;"/"&amp;N2318</f>
        <v>SI-16C3:DI-BPMRFFE-1/SW_IN
SI-16C3:DI-FMCFastADC-1/TRIG</v>
      </c>
      <c r="R2318" s="18" t="n">
        <v>2</v>
      </c>
      <c r="S2318" s="18" t="n">
        <v>2</v>
      </c>
      <c r="T2318" s="15" t="str">
        <f aca="false">Def_Sistemas_Conectores_Cabos!$C$9</f>
        <v>RG316</v>
      </c>
      <c r="U2318" s="11" t="s">
        <v>169</v>
      </c>
      <c r="V2318" s="13"/>
    </row>
    <row r="2319" customFormat="false" ht="15.75" hidden="true" customHeight="true" outlineLevel="0" collapsed="false">
      <c r="A2319" s="4" t="str">
        <f aca="false">Def_Sistemas_Conectores_Cabos!$A$22</f>
        <v>BPM de elétrons</v>
      </c>
      <c r="B2319" s="5" t="str">
        <f aca="false">Datas_Entregas!$A$3</f>
        <v>BTS/Anel</v>
      </c>
      <c r="C2319" s="6" t="n">
        <f aca="false" t="array" ref="C2319:C2319">INDEX(Datas_Entregas!$B$2:$B$100, MATCH(B2319, Datas_Entregas!$A$2:$A$100, 0), 1)</f>
        <v>43296</v>
      </c>
      <c r="D2319" s="5" t="str">
        <f aca="false">Def_Status_Montagem!$A$4</f>
        <v>Comprado / Esperando entrega</v>
      </c>
      <c r="E2319" s="4" t="str">
        <f aca="false">Def_Status_Montagem!$B$4</f>
        <v>Contratada (inclui etiqueta)</v>
      </c>
      <c r="F2319" s="25"/>
      <c r="G2319" s="26"/>
      <c r="H2319" s="7" t="str">
        <f aca="false" t="array" ref="H2319:H2319">INDEX(Def_Instancias_Equipamentos!$E$2:$E$4986, MATCH(K2319, Def_Instancias_Equipamentos!$D$2:$D$4986, 0), 1)</f>
        <v>IA-16RaBPM</v>
      </c>
      <c r="I2319" s="8" t="str">
        <f aca="false" t="array" ref="I2319:I2319">INDEX(Def_Instancias_Equipamentos!$E$2:$E$4986, MATCH(L2319, Def_Instancias_Equipamentos!$D$2:$D$4986, 0), 1)</f>
        <v>IA-16RaBPM</v>
      </c>
      <c r="J2319" s="8" t="str">
        <f aca="false">IF(H2319=I2319, "INTERNO", "EXTERNO")</f>
        <v>INTERNO</v>
      </c>
      <c r="K2319" s="9" t="str">
        <f aca="false">Def_Instancias_Equipamentos!$D$755</f>
        <v>SI-16C3:DI-BPMRFFE-2</v>
      </c>
      <c r="L2319" s="4" t="str">
        <f aca="false">Def_Instancias_Equipamentos!$D$1357</f>
        <v>SI-16C3:DI-FMCFastADC-2</v>
      </c>
      <c r="M2319" s="10" t="s">
        <v>168</v>
      </c>
      <c r="N2319" s="11" t="s">
        <v>143</v>
      </c>
      <c r="O2319" s="9" t="str">
        <f aca="false">Def_Sistemas_Conectores_Cabos!$B$7</f>
        <v>SMA 50-ohm</v>
      </c>
      <c r="P2319" s="4" t="str">
        <f aca="false">Def_Sistemas_Conectores_Cabos!$B$7</f>
        <v>SMA 50-ohm</v>
      </c>
      <c r="Q2319" s="8" t="str">
        <f aca="false">K2319&amp;"/"&amp;M2319&amp;CHAR(10)&amp;L2319&amp;"/"&amp;N2319</f>
        <v>SI-16C3:DI-BPMRFFE-2/TO_OUT
SI-16C3:DI-FMCFastADC-2/IN1</v>
      </c>
      <c r="R2319" s="18" t="n">
        <v>2</v>
      </c>
      <c r="S2319" s="18" t="n">
        <v>2</v>
      </c>
      <c r="T2319" s="15" t="str">
        <f aca="false">Def_Sistemas_Conectores_Cabos!$C$9</f>
        <v>RG316</v>
      </c>
      <c r="U2319" s="11" t="s">
        <v>169</v>
      </c>
      <c r="V2319" s="13"/>
    </row>
    <row r="2320" customFormat="false" ht="15.75" hidden="true" customHeight="true" outlineLevel="0" collapsed="false">
      <c r="A2320" s="4" t="str">
        <f aca="false">Def_Sistemas_Conectores_Cabos!$A$22</f>
        <v>BPM de elétrons</v>
      </c>
      <c r="B2320" s="5" t="str">
        <f aca="false">Datas_Entregas!$A$3</f>
        <v>BTS/Anel</v>
      </c>
      <c r="C2320" s="6" t="n">
        <f aca="false" t="array" ref="C2320:C2320">INDEX(Datas_Entregas!$B$2:$B$100, MATCH(B2320, Datas_Entregas!$A$2:$A$100, 0), 1)</f>
        <v>43296</v>
      </c>
      <c r="D2320" s="5" t="str">
        <f aca="false">Def_Status_Montagem!$A$4</f>
        <v>Comprado / Esperando entrega</v>
      </c>
      <c r="E2320" s="4" t="str">
        <f aca="false">Def_Status_Montagem!$B$4</f>
        <v>Contratada (inclui etiqueta)</v>
      </c>
      <c r="F2320" s="25"/>
      <c r="G2320" s="26"/>
      <c r="H2320" s="7" t="str">
        <f aca="false" t="array" ref="H2320:H2320">INDEX(Def_Instancias_Equipamentos!$E$2:$E$4986, MATCH(K2320, Def_Instancias_Equipamentos!$D$2:$D$4986, 0), 1)</f>
        <v>IA-16RaBPM</v>
      </c>
      <c r="I2320" s="8" t="str">
        <f aca="false" t="array" ref="I2320:I2320">INDEX(Def_Instancias_Equipamentos!$E$2:$E$4986, MATCH(L2320, Def_Instancias_Equipamentos!$D$2:$D$4986, 0), 1)</f>
        <v>IA-16RaBPM</v>
      </c>
      <c r="J2320" s="8" t="str">
        <f aca="false">IF(H2320=I2320, "INTERNO", "EXTERNO")</f>
        <v>INTERNO</v>
      </c>
      <c r="K2320" s="9" t="str">
        <f aca="false">Def_Instancias_Equipamentos!$D$755</f>
        <v>SI-16C3:DI-BPMRFFE-2</v>
      </c>
      <c r="L2320" s="4" t="str">
        <f aca="false">Def_Instancias_Equipamentos!$D$1357</f>
        <v>SI-16C3:DI-FMCFastADC-2</v>
      </c>
      <c r="M2320" s="10" t="s">
        <v>170</v>
      </c>
      <c r="N2320" s="11" t="s">
        <v>145</v>
      </c>
      <c r="O2320" s="9" t="str">
        <f aca="false">Def_Sistemas_Conectores_Cabos!$B$7</f>
        <v>SMA 50-ohm</v>
      </c>
      <c r="P2320" s="4" t="str">
        <f aca="false">Def_Sistemas_Conectores_Cabos!$B$7</f>
        <v>SMA 50-ohm</v>
      </c>
      <c r="Q2320" s="8" t="str">
        <f aca="false">K2320&amp;"/"&amp;M2320&amp;CHAR(10)&amp;L2320&amp;"/"&amp;N2320</f>
        <v>SI-16C3:DI-BPMRFFE-2/BI_OUT
SI-16C3:DI-FMCFastADC-2/IN2</v>
      </c>
      <c r="R2320" s="18" t="n">
        <v>2</v>
      </c>
      <c r="S2320" s="18" t="n">
        <v>2</v>
      </c>
      <c r="T2320" s="15" t="str">
        <f aca="false">Def_Sistemas_Conectores_Cabos!$C$9</f>
        <v>RG316</v>
      </c>
      <c r="U2320" s="11" t="s">
        <v>169</v>
      </c>
      <c r="V2320" s="13"/>
    </row>
    <row r="2321" customFormat="false" ht="15.75" hidden="true" customHeight="true" outlineLevel="0" collapsed="false">
      <c r="A2321" s="4" t="str">
        <f aca="false">Def_Sistemas_Conectores_Cabos!$A$22</f>
        <v>BPM de elétrons</v>
      </c>
      <c r="B2321" s="5" t="str">
        <f aca="false">Datas_Entregas!$A$3</f>
        <v>BTS/Anel</v>
      </c>
      <c r="C2321" s="6" t="n">
        <f aca="false" t="array" ref="C2321:C2321">INDEX(Datas_Entregas!$B$2:$B$100, MATCH(B2321, Datas_Entregas!$A$2:$A$100, 0), 1)</f>
        <v>43296</v>
      </c>
      <c r="D2321" s="5" t="str">
        <f aca="false">Def_Status_Montagem!$A$4</f>
        <v>Comprado / Esperando entrega</v>
      </c>
      <c r="E2321" s="4" t="str">
        <f aca="false">Def_Status_Montagem!$B$4</f>
        <v>Contratada (inclui etiqueta)</v>
      </c>
      <c r="F2321" s="25"/>
      <c r="G2321" s="26"/>
      <c r="H2321" s="7" t="str">
        <f aca="false" t="array" ref="H2321:H2321">INDEX(Def_Instancias_Equipamentos!$E$2:$E$4986, MATCH(K2321, Def_Instancias_Equipamentos!$D$2:$D$4986, 0), 1)</f>
        <v>IA-16RaBPM</v>
      </c>
      <c r="I2321" s="8" t="str">
        <f aca="false" t="array" ref="I2321:I2321">INDEX(Def_Instancias_Equipamentos!$E$2:$E$4986, MATCH(L2321, Def_Instancias_Equipamentos!$D$2:$D$4986, 0), 1)</f>
        <v>IA-16RaBPM</v>
      </c>
      <c r="J2321" s="8" t="str">
        <f aca="false">IF(H2321=I2321, "INTERNO", "EXTERNO")</f>
        <v>INTERNO</v>
      </c>
      <c r="K2321" s="9" t="str">
        <f aca="false">Def_Instancias_Equipamentos!$D$755</f>
        <v>SI-16C3:DI-BPMRFFE-2</v>
      </c>
      <c r="L2321" s="4" t="str">
        <f aca="false">Def_Instancias_Equipamentos!$D$1357</f>
        <v>SI-16C3:DI-FMCFastADC-2</v>
      </c>
      <c r="M2321" s="10" t="s">
        <v>171</v>
      </c>
      <c r="N2321" s="11" t="s">
        <v>172</v>
      </c>
      <c r="O2321" s="9" t="str">
        <f aca="false">Def_Sistemas_Conectores_Cabos!$B$7</f>
        <v>SMA 50-ohm</v>
      </c>
      <c r="P2321" s="4" t="str">
        <f aca="false">Def_Sistemas_Conectores_Cabos!$B$7</f>
        <v>SMA 50-ohm</v>
      </c>
      <c r="Q2321" s="8" t="str">
        <f aca="false">K2321&amp;"/"&amp;M2321&amp;CHAR(10)&amp;L2321&amp;"/"&amp;N2321</f>
        <v>SI-16C3:DI-BPMRFFE-2/TI_OUT
SI-16C3:DI-FMCFastADC-2/IN3</v>
      </c>
      <c r="R2321" s="18" t="n">
        <v>2</v>
      </c>
      <c r="S2321" s="18" t="n">
        <v>2</v>
      </c>
      <c r="T2321" s="15" t="str">
        <f aca="false">Def_Sistemas_Conectores_Cabos!$C$9</f>
        <v>RG316</v>
      </c>
      <c r="U2321" s="11" t="s">
        <v>169</v>
      </c>
      <c r="V2321" s="13"/>
    </row>
    <row r="2322" customFormat="false" ht="15.75" hidden="true" customHeight="true" outlineLevel="0" collapsed="false">
      <c r="A2322" s="4" t="str">
        <f aca="false">Def_Sistemas_Conectores_Cabos!$A$22</f>
        <v>BPM de elétrons</v>
      </c>
      <c r="B2322" s="5" t="str">
        <f aca="false">Datas_Entregas!$A$3</f>
        <v>BTS/Anel</v>
      </c>
      <c r="C2322" s="6" t="n">
        <f aca="false" t="array" ref="C2322:C2322">INDEX(Datas_Entregas!$B$2:$B$100, MATCH(B2322, Datas_Entregas!$A$2:$A$100, 0), 1)</f>
        <v>43296</v>
      </c>
      <c r="D2322" s="5" t="str">
        <f aca="false">Def_Status_Montagem!$A$4</f>
        <v>Comprado / Esperando entrega</v>
      </c>
      <c r="E2322" s="4" t="str">
        <f aca="false">Def_Status_Montagem!$B$4</f>
        <v>Contratada (inclui etiqueta)</v>
      </c>
      <c r="F2322" s="25"/>
      <c r="G2322" s="26"/>
      <c r="H2322" s="7" t="str">
        <f aca="false" t="array" ref="H2322:H2322">INDEX(Def_Instancias_Equipamentos!$E$2:$E$4986, MATCH(K2322, Def_Instancias_Equipamentos!$D$2:$D$4986, 0), 1)</f>
        <v>IA-16RaBPM</v>
      </c>
      <c r="I2322" s="8" t="str">
        <f aca="false" t="array" ref="I2322:I2322">INDEX(Def_Instancias_Equipamentos!$E$2:$E$4986, MATCH(L2322, Def_Instancias_Equipamentos!$D$2:$D$4986, 0), 1)</f>
        <v>IA-16RaBPM</v>
      </c>
      <c r="J2322" s="8" t="str">
        <f aca="false">IF(H2322=I2322, "INTERNO", "EXTERNO")</f>
        <v>INTERNO</v>
      </c>
      <c r="K2322" s="9" t="str">
        <f aca="false">Def_Instancias_Equipamentos!$D$755</f>
        <v>SI-16C3:DI-BPMRFFE-2</v>
      </c>
      <c r="L2322" s="4" t="str">
        <f aca="false">Def_Instancias_Equipamentos!$D$1357</f>
        <v>SI-16C3:DI-FMCFastADC-2</v>
      </c>
      <c r="M2322" s="10" t="s">
        <v>173</v>
      </c>
      <c r="N2322" s="11" t="s">
        <v>174</v>
      </c>
      <c r="O2322" s="9" t="str">
        <f aca="false">Def_Sistemas_Conectores_Cabos!$B$7</f>
        <v>SMA 50-ohm</v>
      </c>
      <c r="P2322" s="4" t="str">
        <f aca="false">Def_Sistemas_Conectores_Cabos!$B$7</f>
        <v>SMA 50-ohm</v>
      </c>
      <c r="Q2322" s="8" t="str">
        <f aca="false">K2322&amp;"/"&amp;M2322&amp;CHAR(10)&amp;L2322&amp;"/"&amp;N2322</f>
        <v>SI-16C3:DI-BPMRFFE-2/BO_OUT
SI-16C3:DI-FMCFastADC-2/IN4</v>
      </c>
      <c r="R2322" s="18" t="n">
        <v>2</v>
      </c>
      <c r="S2322" s="18" t="n">
        <v>2</v>
      </c>
      <c r="T2322" s="15" t="str">
        <f aca="false">Def_Sistemas_Conectores_Cabos!$C$9</f>
        <v>RG316</v>
      </c>
      <c r="U2322" s="11" t="s">
        <v>169</v>
      </c>
      <c r="V2322" s="13"/>
    </row>
    <row r="2323" customFormat="false" ht="15.75" hidden="true" customHeight="true" outlineLevel="0" collapsed="false">
      <c r="A2323" s="4" t="str">
        <f aca="false">Def_Sistemas_Conectores_Cabos!$A$22</f>
        <v>BPM de elétrons</v>
      </c>
      <c r="B2323" s="5" t="str">
        <f aca="false">Datas_Entregas!$A$3</f>
        <v>BTS/Anel</v>
      </c>
      <c r="C2323" s="6" t="n">
        <f aca="false" t="array" ref="C2323:C2323">INDEX(Datas_Entregas!$B$2:$B$100, MATCH(B2323, Datas_Entregas!$A$2:$A$100, 0), 1)</f>
        <v>43296</v>
      </c>
      <c r="D2323" s="5" t="str">
        <f aca="false">Def_Status_Montagem!$A$4</f>
        <v>Comprado / Esperando entrega</v>
      </c>
      <c r="E2323" s="4" t="str">
        <f aca="false">Def_Status_Montagem!$B$4</f>
        <v>Contratada (inclui etiqueta)</v>
      </c>
      <c r="F2323" s="25"/>
      <c r="G2323" s="26"/>
      <c r="H2323" s="7" t="str">
        <f aca="false" t="array" ref="H2323:H2323">INDEX(Def_Instancias_Equipamentos!$E$2:$E$4986, MATCH(K2323, Def_Instancias_Equipamentos!$D$2:$D$4986, 0), 1)</f>
        <v>IA-16RaBPM</v>
      </c>
      <c r="I2323" s="8" t="str">
        <f aca="false" t="array" ref="I2323:I2323">INDEX(Def_Instancias_Equipamentos!$E$2:$E$4986, MATCH(L2323, Def_Instancias_Equipamentos!$D$2:$D$4986, 0), 1)</f>
        <v>IA-16RaBPM</v>
      </c>
      <c r="J2323" s="8" t="str">
        <f aca="false">IF(H2323=I2323, "INTERNO", "EXTERNO")</f>
        <v>INTERNO</v>
      </c>
      <c r="K2323" s="9" t="str">
        <f aca="false">Def_Instancias_Equipamentos!$D$755</f>
        <v>SI-16C3:DI-BPMRFFE-2</v>
      </c>
      <c r="L2323" s="4" t="str">
        <f aca="false">Def_Instancias_Equipamentos!$D$1357</f>
        <v>SI-16C3:DI-FMCFastADC-2</v>
      </c>
      <c r="M2323" s="10" t="s">
        <v>175</v>
      </c>
      <c r="N2323" s="11" t="s">
        <v>176</v>
      </c>
      <c r="O2323" s="9" t="str">
        <f aca="false">Def_Sistemas_Conectores_Cabos!$B$7</f>
        <v>SMA 50-ohm</v>
      </c>
      <c r="P2323" s="4" t="str">
        <f aca="false">Def_Sistemas_Conectores_Cabos!$B$26</f>
        <v>MMCX 50-ohm</v>
      </c>
      <c r="Q2323" s="8" t="str">
        <f aca="false">K2323&amp;"/"&amp;M2323&amp;CHAR(10)&amp;L2323&amp;"/"&amp;N2323</f>
        <v>SI-16C3:DI-BPMRFFE-2/SW_IN
SI-16C3:DI-FMCFastADC-2/TRIG</v>
      </c>
      <c r="R2323" s="18" t="n">
        <v>2</v>
      </c>
      <c r="S2323" s="18" t="n">
        <v>2</v>
      </c>
      <c r="T2323" s="15" t="str">
        <f aca="false">Def_Sistemas_Conectores_Cabos!$C$9</f>
        <v>RG316</v>
      </c>
      <c r="U2323" s="11" t="s">
        <v>169</v>
      </c>
      <c r="V2323" s="13"/>
    </row>
    <row r="2324" customFormat="false" ht="15.75" hidden="true" customHeight="true" outlineLevel="0" collapsed="false">
      <c r="A2324" s="4" t="str">
        <f aca="false">Def_Sistemas_Conectores_Cabos!$A$22</f>
        <v>BPM de elétrons</v>
      </c>
      <c r="B2324" s="5" t="str">
        <f aca="false">Datas_Entregas!$A$3</f>
        <v>BTS/Anel</v>
      </c>
      <c r="C2324" s="6" t="n">
        <f aca="false" t="array" ref="C2324:C2324">INDEX(Datas_Entregas!$B$2:$B$100, MATCH(B2324, Datas_Entregas!$A$2:$A$100, 0), 1)</f>
        <v>43296</v>
      </c>
      <c r="D2324" s="5" t="str">
        <f aca="false">Def_Status_Montagem!$A$4</f>
        <v>Comprado / Esperando entrega</v>
      </c>
      <c r="E2324" s="4" t="str">
        <f aca="false">Def_Status_Montagem!$B$4</f>
        <v>Contratada (inclui etiqueta)</v>
      </c>
      <c r="F2324" s="25"/>
      <c r="G2324" s="26"/>
      <c r="H2324" s="7" t="str">
        <f aca="false" t="array" ref="H2324:H2324">INDEX(Def_Instancias_Equipamentos!$E$2:$E$4986, MATCH(K2324, Def_Instancias_Equipamentos!$D$2:$D$4986, 0), 1)</f>
        <v>IA-16RaBPM</v>
      </c>
      <c r="I2324" s="8" t="str">
        <f aca="false" t="array" ref="I2324:I2324">INDEX(Def_Instancias_Equipamentos!$E$2:$E$4986, MATCH(L2324, Def_Instancias_Equipamentos!$D$2:$D$4986, 0), 1)</f>
        <v>IA-16RaBPM</v>
      </c>
      <c r="J2324" s="8" t="str">
        <f aca="false">IF(H2324=I2324, "INTERNO", "EXTERNO")</f>
        <v>INTERNO</v>
      </c>
      <c r="K2324" s="9" t="str">
        <f aca="false">Def_Instancias_Equipamentos!$D$756</f>
        <v>SI-16C4:DI-BPMRFFE</v>
      </c>
      <c r="L2324" s="4" t="str">
        <f aca="false">Def_Instancias_Equipamentos!$D$1358</f>
        <v>SI-16C4:DI-FMCFastADC</v>
      </c>
      <c r="M2324" s="10" t="s">
        <v>168</v>
      </c>
      <c r="N2324" s="11" t="s">
        <v>143</v>
      </c>
      <c r="O2324" s="9" t="str">
        <f aca="false">Def_Sistemas_Conectores_Cabos!$B$7</f>
        <v>SMA 50-ohm</v>
      </c>
      <c r="P2324" s="4" t="str">
        <f aca="false">Def_Sistemas_Conectores_Cabos!$B$7</f>
        <v>SMA 50-ohm</v>
      </c>
      <c r="Q2324" s="8" t="str">
        <f aca="false">K2324&amp;"/"&amp;M2324&amp;CHAR(10)&amp;L2324&amp;"/"&amp;N2324</f>
        <v>SI-16C4:DI-BPMRFFE/TO_OUT
SI-16C4:DI-FMCFastADC/IN1</v>
      </c>
      <c r="R2324" s="18" t="n">
        <v>2</v>
      </c>
      <c r="S2324" s="18" t="n">
        <v>2</v>
      </c>
      <c r="T2324" s="15" t="str">
        <f aca="false">Def_Sistemas_Conectores_Cabos!$C$9</f>
        <v>RG316</v>
      </c>
      <c r="U2324" s="11" t="s">
        <v>169</v>
      </c>
      <c r="V2324" s="13"/>
    </row>
    <row r="2325" customFormat="false" ht="15.75" hidden="true" customHeight="true" outlineLevel="0" collapsed="false">
      <c r="A2325" s="4" t="str">
        <f aca="false">Def_Sistemas_Conectores_Cabos!$A$22</f>
        <v>BPM de elétrons</v>
      </c>
      <c r="B2325" s="5" t="str">
        <f aca="false">Datas_Entregas!$A$3</f>
        <v>BTS/Anel</v>
      </c>
      <c r="C2325" s="6" t="n">
        <f aca="false" t="array" ref="C2325:C2325">INDEX(Datas_Entregas!$B$2:$B$100, MATCH(B2325, Datas_Entregas!$A$2:$A$100, 0), 1)</f>
        <v>43296</v>
      </c>
      <c r="D2325" s="5" t="str">
        <f aca="false">Def_Status_Montagem!$A$4</f>
        <v>Comprado / Esperando entrega</v>
      </c>
      <c r="E2325" s="4" t="str">
        <f aca="false">Def_Status_Montagem!$B$4</f>
        <v>Contratada (inclui etiqueta)</v>
      </c>
      <c r="F2325" s="25"/>
      <c r="G2325" s="26"/>
      <c r="H2325" s="7" t="str">
        <f aca="false" t="array" ref="H2325:H2325">INDEX(Def_Instancias_Equipamentos!$E$2:$E$4986, MATCH(K2325, Def_Instancias_Equipamentos!$D$2:$D$4986, 0), 1)</f>
        <v>IA-16RaBPM</v>
      </c>
      <c r="I2325" s="8" t="str">
        <f aca="false" t="array" ref="I2325:I2325">INDEX(Def_Instancias_Equipamentos!$E$2:$E$4986, MATCH(L2325, Def_Instancias_Equipamentos!$D$2:$D$4986, 0), 1)</f>
        <v>IA-16RaBPM</v>
      </c>
      <c r="J2325" s="8" t="str">
        <f aca="false">IF(H2325=I2325, "INTERNO", "EXTERNO")</f>
        <v>INTERNO</v>
      </c>
      <c r="K2325" s="9" t="str">
        <f aca="false">Def_Instancias_Equipamentos!$D$756</f>
        <v>SI-16C4:DI-BPMRFFE</v>
      </c>
      <c r="L2325" s="4" t="str">
        <f aca="false">Def_Instancias_Equipamentos!$D$1358</f>
        <v>SI-16C4:DI-FMCFastADC</v>
      </c>
      <c r="M2325" s="10" t="s">
        <v>170</v>
      </c>
      <c r="N2325" s="11" t="s">
        <v>145</v>
      </c>
      <c r="O2325" s="9" t="str">
        <f aca="false">Def_Sistemas_Conectores_Cabos!$B$7</f>
        <v>SMA 50-ohm</v>
      </c>
      <c r="P2325" s="4" t="str">
        <f aca="false">Def_Sistemas_Conectores_Cabos!$B$7</f>
        <v>SMA 50-ohm</v>
      </c>
      <c r="Q2325" s="8" t="str">
        <f aca="false">K2325&amp;"/"&amp;M2325&amp;CHAR(10)&amp;L2325&amp;"/"&amp;N2325</f>
        <v>SI-16C4:DI-BPMRFFE/BI_OUT
SI-16C4:DI-FMCFastADC/IN2</v>
      </c>
      <c r="R2325" s="18" t="n">
        <v>2</v>
      </c>
      <c r="S2325" s="18" t="n">
        <v>2</v>
      </c>
      <c r="T2325" s="15" t="str">
        <f aca="false">Def_Sistemas_Conectores_Cabos!$C$9</f>
        <v>RG316</v>
      </c>
      <c r="U2325" s="11" t="s">
        <v>169</v>
      </c>
      <c r="V2325" s="13"/>
    </row>
    <row r="2326" customFormat="false" ht="15.75" hidden="true" customHeight="true" outlineLevel="0" collapsed="false">
      <c r="A2326" s="4" t="str">
        <f aca="false">Def_Sistemas_Conectores_Cabos!$A$22</f>
        <v>BPM de elétrons</v>
      </c>
      <c r="B2326" s="5" t="str">
        <f aca="false">Datas_Entregas!$A$3</f>
        <v>BTS/Anel</v>
      </c>
      <c r="C2326" s="6" t="n">
        <f aca="false" t="array" ref="C2326:C2326">INDEX(Datas_Entregas!$B$2:$B$100, MATCH(B2326, Datas_Entregas!$A$2:$A$100, 0), 1)</f>
        <v>43296</v>
      </c>
      <c r="D2326" s="5" t="str">
        <f aca="false">Def_Status_Montagem!$A$4</f>
        <v>Comprado / Esperando entrega</v>
      </c>
      <c r="E2326" s="4" t="str">
        <f aca="false">Def_Status_Montagem!$B$4</f>
        <v>Contratada (inclui etiqueta)</v>
      </c>
      <c r="F2326" s="25"/>
      <c r="G2326" s="26"/>
      <c r="H2326" s="7" t="str">
        <f aca="false" t="array" ref="H2326:H2326">INDEX(Def_Instancias_Equipamentos!$E$2:$E$4986, MATCH(K2326, Def_Instancias_Equipamentos!$D$2:$D$4986, 0), 1)</f>
        <v>IA-16RaBPM</v>
      </c>
      <c r="I2326" s="8" t="str">
        <f aca="false" t="array" ref="I2326:I2326">INDEX(Def_Instancias_Equipamentos!$E$2:$E$4986, MATCH(L2326, Def_Instancias_Equipamentos!$D$2:$D$4986, 0), 1)</f>
        <v>IA-16RaBPM</v>
      </c>
      <c r="J2326" s="8" t="str">
        <f aca="false">IF(H2326=I2326, "INTERNO", "EXTERNO")</f>
        <v>INTERNO</v>
      </c>
      <c r="K2326" s="9" t="str">
        <f aca="false">Def_Instancias_Equipamentos!$D$756</f>
        <v>SI-16C4:DI-BPMRFFE</v>
      </c>
      <c r="L2326" s="4" t="str">
        <f aca="false">Def_Instancias_Equipamentos!$D$1358</f>
        <v>SI-16C4:DI-FMCFastADC</v>
      </c>
      <c r="M2326" s="10" t="s">
        <v>171</v>
      </c>
      <c r="N2326" s="11" t="s">
        <v>172</v>
      </c>
      <c r="O2326" s="9" t="str">
        <f aca="false">Def_Sistemas_Conectores_Cabos!$B$7</f>
        <v>SMA 50-ohm</v>
      </c>
      <c r="P2326" s="4" t="str">
        <f aca="false">Def_Sistemas_Conectores_Cabos!$B$7</f>
        <v>SMA 50-ohm</v>
      </c>
      <c r="Q2326" s="8" t="str">
        <f aca="false">K2326&amp;"/"&amp;M2326&amp;CHAR(10)&amp;L2326&amp;"/"&amp;N2326</f>
        <v>SI-16C4:DI-BPMRFFE/TI_OUT
SI-16C4:DI-FMCFastADC/IN3</v>
      </c>
      <c r="R2326" s="18" t="n">
        <v>2</v>
      </c>
      <c r="S2326" s="18" t="n">
        <v>2</v>
      </c>
      <c r="T2326" s="15" t="str">
        <f aca="false">Def_Sistemas_Conectores_Cabos!$C$9</f>
        <v>RG316</v>
      </c>
      <c r="U2326" s="11" t="s">
        <v>169</v>
      </c>
      <c r="V2326" s="13"/>
    </row>
    <row r="2327" customFormat="false" ht="15.75" hidden="true" customHeight="true" outlineLevel="0" collapsed="false">
      <c r="A2327" s="4" t="str">
        <f aca="false">Def_Sistemas_Conectores_Cabos!$A$22</f>
        <v>BPM de elétrons</v>
      </c>
      <c r="B2327" s="5" t="str">
        <f aca="false">Datas_Entregas!$A$3</f>
        <v>BTS/Anel</v>
      </c>
      <c r="C2327" s="6" t="n">
        <f aca="false" t="array" ref="C2327:C2327">INDEX(Datas_Entregas!$B$2:$B$100, MATCH(B2327, Datas_Entregas!$A$2:$A$100, 0), 1)</f>
        <v>43296</v>
      </c>
      <c r="D2327" s="5" t="str">
        <f aca="false">Def_Status_Montagem!$A$4</f>
        <v>Comprado / Esperando entrega</v>
      </c>
      <c r="E2327" s="4" t="str">
        <f aca="false">Def_Status_Montagem!$B$4</f>
        <v>Contratada (inclui etiqueta)</v>
      </c>
      <c r="F2327" s="25"/>
      <c r="G2327" s="26"/>
      <c r="H2327" s="7" t="str">
        <f aca="false" t="array" ref="H2327:H2327">INDEX(Def_Instancias_Equipamentos!$E$2:$E$4986, MATCH(K2327, Def_Instancias_Equipamentos!$D$2:$D$4986, 0), 1)</f>
        <v>IA-16RaBPM</v>
      </c>
      <c r="I2327" s="8" t="str">
        <f aca="false" t="array" ref="I2327:I2327">INDEX(Def_Instancias_Equipamentos!$E$2:$E$4986, MATCH(L2327, Def_Instancias_Equipamentos!$D$2:$D$4986, 0), 1)</f>
        <v>IA-16RaBPM</v>
      </c>
      <c r="J2327" s="8" t="str">
        <f aca="false">IF(H2327=I2327, "INTERNO", "EXTERNO")</f>
        <v>INTERNO</v>
      </c>
      <c r="K2327" s="9" t="str">
        <f aca="false">Def_Instancias_Equipamentos!$D$756</f>
        <v>SI-16C4:DI-BPMRFFE</v>
      </c>
      <c r="L2327" s="4" t="str">
        <f aca="false">Def_Instancias_Equipamentos!$D$1358</f>
        <v>SI-16C4:DI-FMCFastADC</v>
      </c>
      <c r="M2327" s="10" t="s">
        <v>173</v>
      </c>
      <c r="N2327" s="11" t="s">
        <v>174</v>
      </c>
      <c r="O2327" s="9" t="str">
        <f aca="false">Def_Sistemas_Conectores_Cabos!$B$7</f>
        <v>SMA 50-ohm</v>
      </c>
      <c r="P2327" s="4" t="str">
        <f aca="false">Def_Sistemas_Conectores_Cabos!$B$7</f>
        <v>SMA 50-ohm</v>
      </c>
      <c r="Q2327" s="8" t="str">
        <f aca="false">K2327&amp;"/"&amp;M2327&amp;CHAR(10)&amp;L2327&amp;"/"&amp;N2327</f>
        <v>SI-16C4:DI-BPMRFFE/BO_OUT
SI-16C4:DI-FMCFastADC/IN4</v>
      </c>
      <c r="R2327" s="18" t="n">
        <v>2</v>
      </c>
      <c r="S2327" s="18" t="n">
        <v>2</v>
      </c>
      <c r="T2327" s="15" t="str">
        <f aca="false">Def_Sistemas_Conectores_Cabos!$C$9</f>
        <v>RG316</v>
      </c>
      <c r="U2327" s="11" t="s">
        <v>169</v>
      </c>
      <c r="V2327" s="13"/>
    </row>
    <row r="2328" customFormat="false" ht="15.75" hidden="true" customHeight="true" outlineLevel="0" collapsed="false">
      <c r="A2328" s="4" t="str">
        <f aca="false">Def_Sistemas_Conectores_Cabos!$A$22</f>
        <v>BPM de elétrons</v>
      </c>
      <c r="B2328" s="5" t="str">
        <f aca="false">Datas_Entregas!$A$3</f>
        <v>BTS/Anel</v>
      </c>
      <c r="C2328" s="6" t="n">
        <f aca="false" t="array" ref="C2328:C2328">INDEX(Datas_Entregas!$B$2:$B$100, MATCH(B2328, Datas_Entregas!$A$2:$A$100, 0), 1)</f>
        <v>43296</v>
      </c>
      <c r="D2328" s="5" t="str">
        <f aca="false">Def_Status_Montagem!$A$4</f>
        <v>Comprado / Esperando entrega</v>
      </c>
      <c r="E2328" s="4" t="str">
        <f aca="false">Def_Status_Montagem!$B$4</f>
        <v>Contratada (inclui etiqueta)</v>
      </c>
      <c r="F2328" s="25"/>
      <c r="G2328" s="26"/>
      <c r="H2328" s="7" t="str">
        <f aca="false" t="array" ref="H2328:H2328">INDEX(Def_Instancias_Equipamentos!$E$2:$E$4986, MATCH(K2328, Def_Instancias_Equipamentos!$D$2:$D$4986, 0), 1)</f>
        <v>IA-16RaBPM</v>
      </c>
      <c r="I2328" s="8" t="str">
        <f aca="false" t="array" ref="I2328:I2328">INDEX(Def_Instancias_Equipamentos!$E$2:$E$4986, MATCH(L2328, Def_Instancias_Equipamentos!$D$2:$D$4986, 0), 1)</f>
        <v>IA-16RaBPM</v>
      </c>
      <c r="J2328" s="8" t="str">
        <f aca="false">IF(H2328=I2328, "INTERNO", "EXTERNO")</f>
        <v>INTERNO</v>
      </c>
      <c r="K2328" s="9" t="str">
        <f aca="false">Def_Instancias_Equipamentos!$D$756</f>
        <v>SI-16C4:DI-BPMRFFE</v>
      </c>
      <c r="L2328" s="4" t="str">
        <f aca="false">Def_Instancias_Equipamentos!$D$1358</f>
        <v>SI-16C4:DI-FMCFastADC</v>
      </c>
      <c r="M2328" s="10" t="s">
        <v>175</v>
      </c>
      <c r="N2328" s="11" t="s">
        <v>176</v>
      </c>
      <c r="O2328" s="9" t="str">
        <f aca="false">Def_Sistemas_Conectores_Cabos!$B$7</f>
        <v>SMA 50-ohm</v>
      </c>
      <c r="P2328" s="4" t="str">
        <f aca="false">Def_Sistemas_Conectores_Cabos!$B$26</f>
        <v>MMCX 50-ohm</v>
      </c>
      <c r="Q2328" s="8" t="str">
        <f aca="false">K2328&amp;"/"&amp;M2328&amp;CHAR(10)&amp;L2328&amp;"/"&amp;N2328</f>
        <v>SI-16C4:DI-BPMRFFE/SW_IN
SI-16C4:DI-FMCFastADC/TRIG</v>
      </c>
      <c r="R2328" s="18" t="n">
        <v>2</v>
      </c>
      <c r="S2328" s="18" t="n">
        <v>2</v>
      </c>
      <c r="T2328" s="15" t="str">
        <f aca="false">Def_Sistemas_Conectores_Cabos!$C$9</f>
        <v>RG316</v>
      </c>
      <c r="U2328" s="11" t="s">
        <v>169</v>
      </c>
      <c r="V2328" s="13"/>
    </row>
    <row r="2329" customFormat="false" ht="15.75" hidden="true" customHeight="true" outlineLevel="0" collapsed="false">
      <c r="A2329" s="4" t="str">
        <f aca="false">Def_Sistemas_Conectores_Cabos!$A$22</f>
        <v>BPM de elétrons</v>
      </c>
      <c r="B2329" s="5" t="str">
        <f aca="false">Datas_Entregas!$A$3</f>
        <v>BTS/Anel</v>
      </c>
      <c r="C2329" s="6" t="n">
        <f aca="false" t="array" ref="C2329:C2329">INDEX(Datas_Entregas!$B$2:$B$100, MATCH(B2329, Datas_Entregas!$A$2:$A$100, 0), 1)</f>
        <v>43296</v>
      </c>
      <c r="D2329" s="5" t="str">
        <f aca="false">Def_Status_Montagem!$A$4</f>
        <v>Comprado / Esperando entrega</v>
      </c>
      <c r="E2329" s="4" t="str">
        <f aca="false">Def_Status_Montagem!$B$4</f>
        <v>Contratada (inclui etiqueta)</v>
      </c>
      <c r="F2329" s="25"/>
      <c r="G2329" s="26"/>
      <c r="H2329" s="7" t="str">
        <f aca="false" t="array" ref="H2329:H2329">INDEX(Def_Instancias_Equipamentos!$E$2:$E$4986, MATCH(K2329, Def_Instancias_Equipamentos!$D$2:$D$4986, 0), 1)</f>
        <v>IA-16RaBPM</v>
      </c>
      <c r="I2329" s="8" t="str">
        <f aca="false" t="array" ref="I2329:I2329">INDEX(Def_Instancias_Equipamentos!$E$2:$E$4986, MATCH(L2329, Def_Instancias_Equipamentos!$D$2:$D$4986, 0), 1)</f>
        <v>IA-16RaBPM</v>
      </c>
      <c r="J2329" s="8" t="str">
        <f aca="false">IF(H2329=I2329, "INTERNO", "EXTERNO")</f>
        <v>INTERNO</v>
      </c>
      <c r="K2329" s="9" t="str">
        <f aca="false">Def_Instancias_Equipamentos!$D$757</f>
        <v>SI-16M1:DI-BPMRFFE</v>
      </c>
      <c r="L2329" s="4" t="str">
        <f aca="false">Def_Instancias_Equipamentos!$D$1359</f>
        <v>SI-16M1:DI-FMCFastADC</v>
      </c>
      <c r="M2329" s="10" t="s">
        <v>168</v>
      </c>
      <c r="N2329" s="11" t="s">
        <v>143</v>
      </c>
      <c r="O2329" s="9" t="str">
        <f aca="false">Def_Sistemas_Conectores_Cabos!$B$7</f>
        <v>SMA 50-ohm</v>
      </c>
      <c r="P2329" s="4" t="str">
        <f aca="false">Def_Sistemas_Conectores_Cabos!$B$7</f>
        <v>SMA 50-ohm</v>
      </c>
      <c r="Q2329" s="8" t="str">
        <f aca="false">K2329&amp;"/"&amp;M2329&amp;CHAR(10)&amp;L2329&amp;"/"&amp;N2329</f>
        <v>SI-16M1:DI-BPMRFFE/TO_OUT
SI-16M1:DI-FMCFastADC/IN1</v>
      </c>
      <c r="R2329" s="18" t="n">
        <v>2</v>
      </c>
      <c r="S2329" s="18" t="n">
        <v>2</v>
      </c>
      <c r="T2329" s="15" t="str">
        <f aca="false">Def_Sistemas_Conectores_Cabos!$C$9</f>
        <v>RG316</v>
      </c>
      <c r="U2329" s="11" t="s">
        <v>169</v>
      </c>
      <c r="V2329" s="13"/>
    </row>
    <row r="2330" customFormat="false" ht="15.75" hidden="true" customHeight="true" outlineLevel="0" collapsed="false">
      <c r="A2330" s="4" t="str">
        <f aca="false">Def_Sistemas_Conectores_Cabos!$A$22</f>
        <v>BPM de elétrons</v>
      </c>
      <c r="B2330" s="5" t="str">
        <f aca="false">Datas_Entregas!$A$3</f>
        <v>BTS/Anel</v>
      </c>
      <c r="C2330" s="6" t="n">
        <f aca="false" t="array" ref="C2330:C2330">INDEX(Datas_Entregas!$B$2:$B$100, MATCH(B2330, Datas_Entregas!$A$2:$A$100, 0), 1)</f>
        <v>43296</v>
      </c>
      <c r="D2330" s="5" t="str">
        <f aca="false">Def_Status_Montagem!$A$4</f>
        <v>Comprado / Esperando entrega</v>
      </c>
      <c r="E2330" s="4" t="str">
        <f aca="false">Def_Status_Montagem!$B$4</f>
        <v>Contratada (inclui etiqueta)</v>
      </c>
      <c r="F2330" s="25"/>
      <c r="G2330" s="26"/>
      <c r="H2330" s="7" t="str">
        <f aca="false" t="array" ref="H2330:H2330">INDEX(Def_Instancias_Equipamentos!$E$2:$E$4986, MATCH(K2330, Def_Instancias_Equipamentos!$D$2:$D$4986, 0), 1)</f>
        <v>IA-16RaBPM</v>
      </c>
      <c r="I2330" s="8" t="str">
        <f aca="false" t="array" ref="I2330:I2330">INDEX(Def_Instancias_Equipamentos!$E$2:$E$4986, MATCH(L2330, Def_Instancias_Equipamentos!$D$2:$D$4986, 0), 1)</f>
        <v>IA-16RaBPM</v>
      </c>
      <c r="J2330" s="8" t="str">
        <f aca="false">IF(H2330=I2330, "INTERNO", "EXTERNO")</f>
        <v>INTERNO</v>
      </c>
      <c r="K2330" s="9" t="str">
        <f aca="false">Def_Instancias_Equipamentos!$D$757</f>
        <v>SI-16M1:DI-BPMRFFE</v>
      </c>
      <c r="L2330" s="4" t="str">
        <f aca="false">Def_Instancias_Equipamentos!$D$1359</f>
        <v>SI-16M1:DI-FMCFastADC</v>
      </c>
      <c r="M2330" s="10" t="s">
        <v>170</v>
      </c>
      <c r="N2330" s="11" t="s">
        <v>145</v>
      </c>
      <c r="O2330" s="9" t="str">
        <f aca="false">Def_Sistemas_Conectores_Cabos!$B$7</f>
        <v>SMA 50-ohm</v>
      </c>
      <c r="P2330" s="4" t="str">
        <f aca="false">Def_Sistemas_Conectores_Cabos!$B$7</f>
        <v>SMA 50-ohm</v>
      </c>
      <c r="Q2330" s="8" t="str">
        <f aca="false">K2330&amp;"/"&amp;M2330&amp;CHAR(10)&amp;L2330&amp;"/"&amp;N2330</f>
        <v>SI-16M1:DI-BPMRFFE/BI_OUT
SI-16M1:DI-FMCFastADC/IN2</v>
      </c>
      <c r="R2330" s="18" t="n">
        <v>2</v>
      </c>
      <c r="S2330" s="18" t="n">
        <v>2</v>
      </c>
      <c r="T2330" s="15" t="str">
        <f aca="false">Def_Sistemas_Conectores_Cabos!$C$9</f>
        <v>RG316</v>
      </c>
      <c r="U2330" s="11" t="s">
        <v>169</v>
      </c>
      <c r="V2330" s="13"/>
    </row>
    <row r="2331" customFormat="false" ht="15.75" hidden="true" customHeight="true" outlineLevel="0" collapsed="false">
      <c r="A2331" s="4" t="str">
        <f aca="false">Def_Sistemas_Conectores_Cabos!$A$22</f>
        <v>BPM de elétrons</v>
      </c>
      <c r="B2331" s="5" t="str">
        <f aca="false">Datas_Entregas!$A$3</f>
        <v>BTS/Anel</v>
      </c>
      <c r="C2331" s="6" t="n">
        <f aca="false" t="array" ref="C2331:C2331">INDEX(Datas_Entregas!$B$2:$B$100, MATCH(B2331, Datas_Entregas!$A$2:$A$100, 0), 1)</f>
        <v>43296</v>
      </c>
      <c r="D2331" s="5" t="str">
        <f aca="false">Def_Status_Montagem!$A$4</f>
        <v>Comprado / Esperando entrega</v>
      </c>
      <c r="E2331" s="4" t="str">
        <f aca="false">Def_Status_Montagem!$B$4</f>
        <v>Contratada (inclui etiqueta)</v>
      </c>
      <c r="F2331" s="25"/>
      <c r="G2331" s="26"/>
      <c r="H2331" s="7" t="str">
        <f aca="false" t="array" ref="H2331:H2331">INDEX(Def_Instancias_Equipamentos!$E$2:$E$4986, MATCH(K2331, Def_Instancias_Equipamentos!$D$2:$D$4986, 0), 1)</f>
        <v>IA-16RaBPM</v>
      </c>
      <c r="I2331" s="8" t="str">
        <f aca="false" t="array" ref="I2331:I2331">INDEX(Def_Instancias_Equipamentos!$E$2:$E$4986, MATCH(L2331, Def_Instancias_Equipamentos!$D$2:$D$4986, 0), 1)</f>
        <v>IA-16RaBPM</v>
      </c>
      <c r="J2331" s="8" t="str">
        <f aca="false">IF(H2331=I2331, "INTERNO", "EXTERNO")</f>
        <v>INTERNO</v>
      </c>
      <c r="K2331" s="9" t="str">
        <f aca="false">Def_Instancias_Equipamentos!$D$757</f>
        <v>SI-16M1:DI-BPMRFFE</v>
      </c>
      <c r="L2331" s="4" t="str">
        <f aca="false">Def_Instancias_Equipamentos!$D$1359</f>
        <v>SI-16M1:DI-FMCFastADC</v>
      </c>
      <c r="M2331" s="10" t="s">
        <v>171</v>
      </c>
      <c r="N2331" s="11" t="s">
        <v>172</v>
      </c>
      <c r="O2331" s="9" t="str">
        <f aca="false">Def_Sistemas_Conectores_Cabos!$B$7</f>
        <v>SMA 50-ohm</v>
      </c>
      <c r="P2331" s="4" t="str">
        <f aca="false">Def_Sistemas_Conectores_Cabos!$B$7</f>
        <v>SMA 50-ohm</v>
      </c>
      <c r="Q2331" s="8" t="str">
        <f aca="false">K2331&amp;"/"&amp;M2331&amp;CHAR(10)&amp;L2331&amp;"/"&amp;N2331</f>
        <v>SI-16M1:DI-BPMRFFE/TI_OUT
SI-16M1:DI-FMCFastADC/IN3</v>
      </c>
      <c r="R2331" s="18" t="n">
        <v>2</v>
      </c>
      <c r="S2331" s="18" t="n">
        <v>2</v>
      </c>
      <c r="T2331" s="15" t="str">
        <f aca="false">Def_Sistemas_Conectores_Cabos!$C$9</f>
        <v>RG316</v>
      </c>
      <c r="U2331" s="11" t="s">
        <v>169</v>
      </c>
      <c r="V2331" s="13"/>
    </row>
    <row r="2332" customFormat="false" ht="15.75" hidden="true" customHeight="true" outlineLevel="0" collapsed="false">
      <c r="A2332" s="4" t="str">
        <f aca="false">Def_Sistemas_Conectores_Cabos!$A$22</f>
        <v>BPM de elétrons</v>
      </c>
      <c r="B2332" s="5" t="str">
        <f aca="false">Datas_Entregas!$A$3</f>
        <v>BTS/Anel</v>
      </c>
      <c r="C2332" s="6" t="n">
        <f aca="false" t="array" ref="C2332:C2332">INDEX(Datas_Entregas!$B$2:$B$100, MATCH(B2332, Datas_Entregas!$A$2:$A$100, 0), 1)</f>
        <v>43296</v>
      </c>
      <c r="D2332" s="5" t="str">
        <f aca="false">Def_Status_Montagem!$A$4</f>
        <v>Comprado / Esperando entrega</v>
      </c>
      <c r="E2332" s="4" t="str">
        <f aca="false">Def_Status_Montagem!$B$4</f>
        <v>Contratada (inclui etiqueta)</v>
      </c>
      <c r="F2332" s="25"/>
      <c r="G2332" s="26"/>
      <c r="H2332" s="7" t="str">
        <f aca="false" t="array" ref="H2332:H2332">INDEX(Def_Instancias_Equipamentos!$E$2:$E$4986, MATCH(K2332, Def_Instancias_Equipamentos!$D$2:$D$4986, 0), 1)</f>
        <v>IA-16RaBPM</v>
      </c>
      <c r="I2332" s="8" t="str">
        <f aca="false" t="array" ref="I2332:I2332">INDEX(Def_Instancias_Equipamentos!$E$2:$E$4986, MATCH(L2332, Def_Instancias_Equipamentos!$D$2:$D$4986, 0), 1)</f>
        <v>IA-16RaBPM</v>
      </c>
      <c r="J2332" s="8" t="str">
        <f aca="false">IF(H2332=I2332, "INTERNO", "EXTERNO")</f>
        <v>INTERNO</v>
      </c>
      <c r="K2332" s="9" t="str">
        <f aca="false">Def_Instancias_Equipamentos!$D$757</f>
        <v>SI-16M1:DI-BPMRFFE</v>
      </c>
      <c r="L2332" s="4" t="str">
        <f aca="false">Def_Instancias_Equipamentos!$D$1359</f>
        <v>SI-16M1:DI-FMCFastADC</v>
      </c>
      <c r="M2332" s="10" t="s">
        <v>173</v>
      </c>
      <c r="N2332" s="11" t="s">
        <v>174</v>
      </c>
      <c r="O2332" s="9" t="str">
        <f aca="false">Def_Sistemas_Conectores_Cabos!$B$7</f>
        <v>SMA 50-ohm</v>
      </c>
      <c r="P2332" s="4" t="str">
        <f aca="false">Def_Sistemas_Conectores_Cabos!$B$7</f>
        <v>SMA 50-ohm</v>
      </c>
      <c r="Q2332" s="8" t="str">
        <f aca="false">K2332&amp;"/"&amp;M2332&amp;CHAR(10)&amp;L2332&amp;"/"&amp;N2332</f>
        <v>SI-16M1:DI-BPMRFFE/BO_OUT
SI-16M1:DI-FMCFastADC/IN4</v>
      </c>
      <c r="R2332" s="18" t="n">
        <v>2</v>
      </c>
      <c r="S2332" s="18" t="n">
        <v>2</v>
      </c>
      <c r="T2332" s="15" t="str">
        <f aca="false">Def_Sistemas_Conectores_Cabos!$C$9</f>
        <v>RG316</v>
      </c>
      <c r="U2332" s="11" t="s">
        <v>169</v>
      </c>
      <c r="V2332" s="13"/>
    </row>
    <row r="2333" customFormat="false" ht="15.75" hidden="true" customHeight="true" outlineLevel="0" collapsed="false">
      <c r="A2333" s="4" t="str">
        <f aca="false">Def_Sistemas_Conectores_Cabos!$A$22</f>
        <v>BPM de elétrons</v>
      </c>
      <c r="B2333" s="5" t="str">
        <f aca="false">Datas_Entregas!$A$3</f>
        <v>BTS/Anel</v>
      </c>
      <c r="C2333" s="6" t="n">
        <f aca="false" t="array" ref="C2333:C2333">INDEX(Datas_Entregas!$B$2:$B$100, MATCH(B2333, Datas_Entregas!$A$2:$A$100, 0), 1)</f>
        <v>43296</v>
      </c>
      <c r="D2333" s="5" t="str">
        <f aca="false">Def_Status_Montagem!$A$4</f>
        <v>Comprado / Esperando entrega</v>
      </c>
      <c r="E2333" s="4" t="str">
        <f aca="false">Def_Status_Montagem!$B$4</f>
        <v>Contratada (inclui etiqueta)</v>
      </c>
      <c r="F2333" s="25"/>
      <c r="G2333" s="26"/>
      <c r="H2333" s="7" t="str">
        <f aca="false" t="array" ref="H2333:H2333">INDEX(Def_Instancias_Equipamentos!$E$2:$E$4986, MATCH(K2333, Def_Instancias_Equipamentos!$D$2:$D$4986, 0), 1)</f>
        <v>IA-16RaBPM</v>
      </c>
      <c r="I2333" s="8" t="str">
        <f aca="false" t="array" ref="I2333:I2333">INDEX(Def_Instancias_Equipamentos!$E$2:$E$4986, MATCH(L2333, Def_Instancias_Equipamentos!$D$2:$D$4986, 0), 1)</f>
        <v>IA-16RaBPM</v>
      </c>
      <c r="J2333" s="8" t="str">
        <f aca="false">IF(H2333=I2333, "INTERNO", "EXTERNO")</f>
        <v>INTERNO</v>
      </c>
      <c r="K2333" s="9" t="str">
        <f aca="false">Def_Instancias_Equipamentos!$D$757</f>
        <v>SI-16M1:DI-BPMRFFE</v>
      </c>
      <c r="L2333" s="4" t="str">
        <f aca="false">Def_Instancias_Equipamentos!$D$1359</f>
        <v>SI-16M1:DI-FMCFastADC</v>
      </c>
      <c r="M2333" s="10" t="s">
        <v>175</v>
      </c>
      <c r="N2333" s="11" t="s">
        <v>176</v>
      </c>
      <c r="O2333" s="9" t="str">
        <f aca="false">Def_Sistemas_Conectores_Cabos!$B$7</f>
        <v>SMA 50-ohm</v>
      </c>
      <c r="P2333" s="4" t="str">
        <f aca="false">Def_Sistemas_Conectores_Cabos!$B$26</f>
        <v>MMCX 50-ohm</v>
      </c>
      <c r="Q2333" s="8" t="str">
        <f aca="false">K2333&amp;"/"&amp;M2333&amp;CHAR(10)&amp;L2333&amp;"/"&amp;N2333</f>
        <v>SI-16M1:DI-BPMRFFE/SW_IN
SI-16M1:DI-FMCFastADC/TRIG</v>
      </c>
      <c r="R2333" s="18" t="n">
        <v>2</v>
      </c>
      <c r="S2333" s="18" t="n">
        <v>2</v>
      </c>
      <c r="T2333" s="15" t="str">
        <f aca="false">Def_Sistemas_Conectores_Cabos!$C$9</f>
        <v>RG316</v>
      </c>
      <c r="U2333" s="11" t="s">
        <v>169</v>
      </c>
      <c r="V2333" s="13"/>
    </row>
    <row r="2334" customFormat="false" ht="15.75" hidden="true" customHeight="true" outlineLevel="0" collapsed="false">
      <c r="A2334" s="4" t="str">
        <f aca="false">Def_Sistemas_Conectores_Cabos!$A$22</f>
        <v>BPM de elétrons</v>
      </c>
      <c r="B2334" s="5" t="str">
        <f aca="false">Datas_Entregas!$A$3</f>
        <v>BTS/Anel</v>
      </c>
      <c r="C2334" s="6" t="n">
        <f aca="false" t="array" ref="C2334:C2334">INDEX(Datas_Entregas!$B$2:$B$100, MATCH(B2334, Datas_Entregas!$A$2:$A$100, 0), 1)</f>
        <v>43296</v>
      </c>
      <c r="D2334" s="5" t="str">
        <f aca="false">Def_Status_Montagem!$A$4</f>
        <v>Comprado / Esperando entrega</v>
      </c>
      <c r="E2334" s="4" t="str">
        <f aca="false">Def_Status_Montagem!$B$4</f>
        <v>Contratada (inclui etiqueta)</v>
      </c>
      <c r="F2334" s="25"/>
      <c r="G2334" s="26"/>
      <c r="H2334" s="7" t="str">
        <f aca="false" t="array" ref="H2334:H2334">INDEX(Def_Instancias_Equipamentos!$E$2:$E$4986, MATCH(K2334, Def_Instancias_Equipamentos!$D$2:$D$4986, 0), 1)</f>
        <v>IA-16RaBPM</v>
      </c>
      <c r="I2334" s="8" t="str">
        <f aca="false" t="array" ref="I2334:I2334">INDEX(Def_Instancias_Equipamentos!$E$2:$E$4986, MATCH(L2334, Def_Instancias_Equipamentos!$D$2:$D$4986, 0), 1)</f>
        <v>IA-16RaBPM</v>
      </c>
      <c r="J2334" s="8" t="str">
        <f aca="false">IF(H2334=I2334, "INTERNO", "EXTERNO")</f>
        <v>INTERNO</v>
      </c>
      <c r="K2334" s="9" t="str">
        <f aca="false">Def_Instancias_Equipamentos!$D$758</f>
        <v>SI-16M2:DI-BPMRFFE</v>
      </c>
      <c r="L2334" s="4" t="str">
        <f aca="false">Def_Instancias_Equipamentos!$D$1360</f>
        <v>SI-16M2:DI-FMCFastADC</v>
      </c>
      <c r="M2334" s="10" t="s">
        <v>168</v>
      </c>
      <c r="N2334" s="11" t="s">
        <v>143</v>
      </c>
      <c r="O2334" s="9" t="str">
        <f aca="false">Def_Sistemas_Conectores_Cabos!$B$7</f>
        <v>SMA 50-ohm</v>
      </c>
      <c r="P2334" s="4" t="str">
        <f aca="false">Def_Sistemas_Conectores_Cabos!$B$7</f>
        <v>SMA 50-ohm</v>
      </c>
      <c r="Q2334" s="8" t="str">
        <f aca="false">K2334&amp;"/"&amp;M2334&amp;CHAR(10)&amp;L2334&amp;"/"&amp;N2334</f>
        <v>SI-16M2:DI-BPMRFFE/TO_OUT
SI-16M2:DI-FMCFastADC/IN1</v>
      </c>
      <c r="R2334" s="18" t="n">
        <v>2</v>
      </c>
      <c r="S2334" s="18" t="n">
        <v>2</v>
      </c>
      <c r="T2334" s="15" t="str">
        <f aca="false">Def_Sistemas_Conectores_Cabos!$C$9</f>
        <v>RG316</v>
      </c>
      <c r="U2334" s="11" t="s">
        <v>169</v>
      </c>
      <c r="V2334" s="13"/>
    </row>
    <row r="2335" customFormat="false" ht="15.75" hidden="true" customHeight="true" outlineLevel="0" collapsed="false">
      <c r="A2335" s="4" t="str">
        <f aca="false">Def_Sistemas_Conectores_Cabos!$A$22</f>
        <v>BPM de elétrons</v>
      </c>
      <c r="B2335" s="5" t="str">
        <f aca="false">Datas_Entregas!$A$3</f>
        <v>BTS/Anel</v>
      </c>
      <c r="C2335" s="6" t="n">
        <f aca="false" t="array" ref="C2335:C2335">INDEX(Datas_Entregas!$B$2:$B$100, MATCH(B2335, Datas_Entregas!$A$2:$A$100, 0), 1)</f>
        <v>43296</v>
      </c>
      <c r="D2335" s="5" t="str">
        <f aca="false">Def_Status_Montagem!$A$4</f>
        <v>Comprado / Esperando entrega</v>
      </c>
      <c r="E2335" s="4" t="str">
        <f aca="false">Def_Status_Montagem!$B$4</f>
        <v>Contratada (inclui etiqueta)</v>
      </c>
      <c r="F2335" s="25"/>
      <c r="G2335" s="26"/>
      <c r="H2335" s="7" t="str">
        <f aca="false" t="array" ref="H2335:H2335">INDEX(Def_Instancias_Equipamentos!$E$2:$E$4986, MATCH(K2335, Def_Instancias_Equipamentos!$D$2:$D$4986, 0), 1)</f>
        <v>IA-16RaBPM</v>
      </c>
      <c r="I2335" s="8" t="str">
        <f aca="false" t="array" ref="I2335:I2335">INDEX(Def_Instancias_Equipamentos!$E$2:$E$4986, MATCH(L2335, Def_Instancias_Equipamentos!$D$2:$D$4986, 0), 1)</f>
        <v>IA-16RaBPM</v>
      </c>
      <c r="J2335" s="8" t="str">
        <f aca="false">IF(H2335=I2335, "INTERNO", "EXTERNO")</f>
        <v>INTERNO</v>
      </c>
      <c r="K2335" s="9" t="str">
        <f aca="false">Def_Instancias_Equipamentos!$D$758</f>
        <v>SI-16M2:DI-BPMRFFE</v>
      </c>
      <c r="L2335" s="4" t="str">
        <f aca="false">Def_Instancias_Equipamentos!$D$1360</f>
        <v>SI-16M2:DI-FMCFastADC</v>
      </c>
      <c r="M2335" s="10" t="s">
        <v>170</v>
      </c>
      <c r="N2335" s="11" t="s">
        <v>145</v>
      </c>
      <c r="O2335" s="9" t="str">
        <f aca="false">Def_Sistemas_Conectores_Cabos!$B$7</f>
        <v>SMA 50-ohm</v>
      </c>
      <c r="P2335" s="4" t="str">
        <f aca="false">Def_Sistemas_Conectores_Cabos!$B$7</f>
        <v>SMA 50-ohm</v>
      </c>
      <c r="Q2335" s="8" t="str">
        <f aca="false">K2335&amp;"/"&amp;M2335&amp;CHAR(10)&amp;L2335&amp;"/"&amp;N2335</f>
        <v>SI-16M2:DI-BPMRFFE/BI_OUT
SI-16M2:DI-FMCFastADC/IN2</v>
      </c>
      <c r="R2335" s="18" t="n">
        <v>2</v>
      </c>
      <c r="S2335" s="18" t="n">
        <v>2</v>
      </c>
      <c r="T2335" s="15" t="str">
        <f aca="false">Def_Sistemas_Conectores_Cabos!$C$9</f>
        <v>RG316</v>
      </c>
      <c r="U2335" s="11" t="s">
        <v>169</v>
      </c>
      <c r="V2335" s="13"/>
    </row>
    <row r="2336" customFormat="false" ht="15.75" hidden="true" customHeight="true" outlineLevel="0" collapsed="false">
      <c r="A2336" s="4" t="str">
        <f aca="false">Def_Sistemas_Conectores_Cabos!$A$22</f>
        <v>BPM de elétrons</v>
      </c>
      <c r="B2336" s="5" t="str">
        <f aca="false">Datas_Entregas!$A$3</f>
        <v>BTS/Anel</v>
      </c>
      <c r="C2336" s="6" t="n">
        <f aca="false" t="array" ref="C2336:C2336">INDEX(Datas_Entregas!$B$2:$B$100, MATCH(B2336, Datas_Entregas!$A$2:$A$100, 0), 1)</f>
        <v>43296</v>
      </c>
      <c r="D2336" s="5" t="str">
        <f aca="false">Def_Status_Montagem!$A$4</f>
        <v>Comprado / Esperando entrega</v>
      </c>
      <c r="E2336" s="4" t="str">
        <f aca="false">Def_Status_Montagem!$B$4</f>
        <v>Contratada (inclui etiqueta)</v>
      </c>
      <c r="F2336" s="25"/>
      <c r="G2336" s="26"/>
      <c r="H2336" s="7" t="str">
        <f aca="false" t="array" ref="H2336:H2336">INDEX(Def_Instancias_Equipamentos!$E$2:$E$4986, MATCH(K2336, Def_Instancias_Equipamentos!$D$2:$D$4986, 0), 1)</f>
        <v>IA-16RaBPM</v>
      </c>
      <c r="I2336" s="8" t="str">
        <f aca="false" t="array" ref="I2336:I2336">INDEX(Def_Instancias_Equipamentos!$E$2:$E$4986, MATCH(L2336, Def_Instancias_Equipamentos!$D$2:$D$4986, 0), 1)</f>
        <v>IA-16RaBPM</v>
      </c>
      <c r="J2336" s="8" t="str">
        <f aca="false">IF(H2336=I2336, "INTERNO", "EXTERNO")</f>
        <v>INTERNO</v>
      </c>
      <c r="K2336" s="9" t="str">
        <f aca="false">Def_Instancias_Equipamentos!$D$758</f>
        <v>SI-16M2:DI-BPMRFFE</v>
      </c>
      <c r="L2336" s="4" t="str">
        <f aca="false">Def_Instancias_Equipamentos!$D$1360</f>
        <v>SI-16M2:DI-FMCFastADC</v>
      </c>
      <c r="M2336" s="10" t="s">
        <v>171</v>
      </c>
      <c r="N2336" s="11" t="s">
        <v>172</v>
      </c>
      <c r="O2336" s="9" t="str">
        <f aca="false">Def_Sistemas_Conectores_Cabos!$B$7</f>
        <v>SMA 50-ohm</v>
      </c>
      <c r="P2336" s="4" t="str">
        <f aca="false">Def_Sistemas_Conectores_Cabos!$B$7</f>
        <v>SMA 50-ohm</v>
      </c>
      <c r="Q2336" s="8" t="str">
        <f aca="false">K2336&amp;"/"&amp;M2336&amp;CHAR(10)&amp;L2336&amp;"/"&amp;N2336</f>
        <v>SI-16M2:DI-BPMRFFE/TI_OUT
SI-16M2:DI-FMCFastADC/IN3</v>
      </c>
      <c r="R2336" s="18" t="n">
        <v>2</v>
      </c>
      <c r="S2336" s="18" t="n">
        <v>2</v>
      </c>
      <c r="T2336" s="15" t="str">
        <f aca="false">Def_Sistemas_Conectores_Cabos!$C$9</f>
        <v>RG316</v>
      </c>
      <c r="U2336" s="11" t="s">
        <v>169</v>
      </c>
      <c r="V2336" s="13"/>
    </row>
    <row r="2337" customFormat="false" ht="15.75" hidden="true" customHeight="true" outlineLevel="0" collapsed="false">
      <c r="A2337" s="4" t="str">
        <f aca="false">Def_Sistemas_Conectores_Cabos!$A$22</f>
        <v>BPM de elétrons</v>
      </c>
      <c r="B2337" s="5" t="str">
        <f aca="false">Datas_Entregas!$A$3</f>
        <v>BTS/Anel</v>
      </c>
      <c r="C2337" s="6" t="n">
        <f aca="false" t="array" ref="C2337:C2337">INDEX(Datas_Entregas!$B$2:$B$100, MATCH(B2337, Datas_Entregas!$A$2:$A$100, 0), 1)</f>
        <v>43296</v>
      </c>
      <c r="D2337" s="5" t="str">
        <f aca="false">Def_Status_Montagem!$A$4</f>
        <v>Comprado / Esperando entrega</v>
      </c>
      <c r="E2337" s="4" t="str">
        <f aca="false">Def_Status_Montagem!$B$4</f>
        <v>Contratada (inclui etiqueta)</v>
      </c>
      <c r="F2337" s="25"/>
      <c r="G2337" s="26"/>
      <c r="H2337" s="7" t="str">
        <f aca="false" t="array" ref="H2337:H2337">INDEX(Def_Instancias_Equipamentos!$E$2:$E$4986, MATCH(K2337, Def_Instancias_Equipamentos!$D$2:$D$4986, 0), 1)</f>
        <v>IA-16RaBPM</v>
      </c>
      <c r="I2337" s="8" t="str">
        <f aca="false" t="array" ref="I2337:I2337">INDEX(Def_Instancias_Equipamentos!$E$2:$E$4986, MATCH(L2337, Def_Instancias_Equipamentos!$D$2:$D$4986, 0), 1)</f>
        <v>IA-16RaBPM</v>
      </c>
      <c r="J2337" s="8" t="str">
        <f aca="false">IF(H2337=I2337, "INTERNO", "EXTERNO")</f>
        <v>INTERNO</v>
      </c>
      <c r="K2337" s="9" t="str">
        <f aca="false">Def_Instancias_Equipamentos!$D$758</f>
        <v>SI-16M2:DI-BPMRFFE</v>
      </c>
      <c r="L2337" s="4" t="str">
        <f aca="false">Def_Instancias_Equipamentos!$D$1360</f>
        <v>SI-16M2:DI-FMCFastADC</v>
      </c>
      <c r="M2337" s="10" t="s">
        <v>173</v>
      </c>
      <c r="N2337" s="11" t="s">
        <v>174</v>
      </c>
      <c r="O2337" s="9" t="str">
        <f aca="false">Def_Sistemas_Conectores_Cabos!$B$7</f>
        <v>SMA 50-ohm</v>
      </c>
      <c r="P2337" s="4" t="str">
        <f aca="false">Def_Sistemas_Conectores_Cabos!$B$7</f>
        <v>SMA 50-ohm</v>
      </c>
      <c r="Q2337" s="8" t="str">
        <f aca="false">K2337&amp;"/"&amp;M2337&amp;CHAR(10)&amp;L2337&amp;"/"&amp;N2337</f>
        <v>SI-16M2:DI-BPMRFFE/BO_OUT
SI-16M2:DI-FMCFastADC/IN4</v>
      </c>
      <c r="R2337" s="18" t="n">
        <v>2</v>
      </c>
      <c r="S2337" s="18" t="n">
        <v>2</v>
      </c>
      <c r="T2337" s="15" t="str">
        <f aca="false">Def_Sistemas_Conectores_Cabos!$C$9</f>
        <v>RG316</v>
      </c>
      <c r="U2337" s="11" t="s">
        <v>169</v>
      </c>
      <c r="V2337" s="13"/>
    </row>
    <row r="2338" customFormat="false" ht="15.75" hidden="true" customHeight="true" outlineLevel="0" collapsed="false">
      <c r="A2338" s="4" t="str">
        <f aca="false">Def_Sistemas_Conectores_Cabos!$A$22</f>
        <v>BPM de elétrons</v>
      </c>
      <c r="B2338" s="5" t="str">
        <f aca="false">Datas_Entregas!$A$3</f>
        <v>BTS/Anel</v>
      </c>
      <c r="C2338" s="6" t="n">
        <f aca="false" t="array" ref="C2338:C2338">INDEX(Datas_Entregas!$B$2:$B$100, MATCH(B2338, Datas_Entregas!$A$2:$A$100, 0), 1)</f>
        <v>43296</v>
      </c>
      <c r="D2338" s="5" t="str">
        <f aca="false">Def_Status_Montagem!$A$4</f>
        <v>Comprado / Esperando entrega</v>
      </c>
      <c r="E2338" s="4" t="str">
        <f aca="false">Def_Status_Montagem!$B$4</f>
        <v>Contratada (inclui etiqueta)</v>
      </c>
      <c r="F2338" s="25"/>
      <c r="G2338" s="26"/>
      <c r="H2338" s="7" t="str">
        <f aca="false" t="array" ref="H2338:H2338">INDEX(Def_Instancias_Equipamentos!$E$2:$E$4986, MATCH(K2338, Def_Instancias_Equipamentos!$D$2:$D$4986, 0), 1)</f>
        <v>IA-16RaBPM</v>
      </c>
      <c r="I2338" s="8" t="str">
        <f aca="false" t="array" ref="I2338:I2338">INDEX(Def_Instancias_Equipamentos!$E$2:$E$4986, MATCH(L2338, Def_Instancias_Equipamentos!$D$2:$D$4986, 0), 1)</f>
        <v>IA-16RaBPM</v>
      </c>
      <c r="J2338" s="8" t="str">
        <f aca="false">IF(H2338=I2338, "INTERNO", "EXTERNO")</f>
        <v>INTERNO</v>
      </c>
      <c r="K2338" s="9" t="str">
        <f aca="false">Def_Instancias_Equipamentos!$D$758</f>
        <v>SI-16M2:DI-BPMRFFE</v>
      </c>
      <c r="L2338" s="4" t="str">
        <f aca="false">Def_Instancias_Equipamentos!$D$1360</f>
        <v>SI-16M2:DI-FMCFastADC</v>
      </c>
      <c r="M2338" s="10" t="s">
        <v>175</v>
      </c>
      <c r="N2338" s="11" t="s">
        <v>176</v>
      </c>
      <c r="O2338" s="9" t="str">
        <f aca="false">Def_Sistemas_Conectores_Cabos!$B$7</f>
        <v>SMA 50-ohm</v>
      </c>
      <c r="P2338" s="4" t="str">
        <f aca="false">Def_Sistemas_Conectores_Cabos!$B$26</f>
        <v>MMCX 50-ohm</v>
      </c>
      <c r="Q2338" s="8" t="str">
        <f aca="false">K2338&amp;"/"&amp;M2338&amp;CHAR(10)&amp;L2338&amp;"/"&amp;N2338</f>
        <v>SI-16M2:DI-BPMRFFE/SW_IN
SI-16M2:DI-FMCFastADC/TRIG</v>
      </c>
      <c r="R2338" s="18" t="n">
        <v>2</v>
      </c>
      <c r="S2338" s="18" t="n">
        <v>2</v>
      </c>
      <c r="T2338" s="15" t="str">
        <f aca="false">Def_Sistemas_Conectores_Cabos!$C$9</f>
        <v>RG316</v>
      </c>
      <c r="U2338" s="11" t="s">
        <v>169</v>
      </c>
      <c r="V2338" s="13"/>
    </row>
    <row r="2339" customFormat="false" ht="15.75" hidden="true" customHeight="true" outlineLevel="0" collapsed="false">
      <c r="A2339" s="4" t="str">
        <f aca="false">Def_Sistemas_Conectores_Cabos!$A$22</f>
        <v>BPM de elétrons</v>
      </c>
      <c r="B2339" s="5" t="str">
        <f aca="false">Datas_Entregas!$A$3</f>
        <v>BTS/Anel</v>
      </c>
      <c r="C2339" s="6" t="n">
        <f aca="false" t="array" ref="C2339:C2339">INDEX(Datas_Entregas!$B$2:$B$100, MATCH(B2339, Datas_Entregas!$A$2:$A$100, 0), 1)</f>
        <v>43296</v>
      </c>
      <c r="D2339" s="5" t="str">
        <f aca="false">Def_Status_Montagem!$A$4</f>
        <v>Comprado / Esperando entrega</v>
      </c>
      <c r="E2339" s="4" t="str">
        <f aca="false">Def_Status_Montagem!$B$4</f>
        <v>Contratada (inclui etiqueta)</v>
      </c>
      <c r="F2339" s="25"/>
      <c r="G2339" s="26"/>
      <c r="H2339" s="7" t="str">
        <f aca="false" t="array" ref="H2339:H2339">INDEX(Def_Instancias_Equipamentos!$E$2:$E$4986, MATCH(K2339, Def_Instancias_Equipamentos!$D$2:$D$4986, 0), 1)</f>
        <v>IA-16RaBPM</v>
      </c>
      <c r="I2339" s="8" t="str">
        <f aca="false" t="array" ref="I2339:I2339">INDEX(Def_Instancias_Equipamentos!$E$2:$E$4986, MATCH(L2339, Def_Instancias_Equipamentos!$D$2:$D$4986, 0), 1)</f>
        <v>IA-16RaBPM</v>
      </c>
      <c r="J2339" s="8" t="str">
        <f aca="false">IF(H2339=I2339, "INTERNO", "EXTERNO")</f>
        <v>INTERNO</v>
      </c>
      <c r="K2339" s="9" t="str">
        <f aca="false">Def_Instancias_Equipamentos!$D$821</f>
        <v>SI-16SB:DI-BPMRFFE-1</v>
      </c>
      <c r="L2339" s="4" t="str">
        <f aca="false">Def_Instancias_Equipamentos!$D$1423</f>
        <v>SI-16SB:DI-FMCFastADC-1</v>
      </c>
      <c r="M2339" s="10" t="s">
        <v>168</v>
      </c>
      <c r="N2339" s="11" t="s">
        <v>143</v>
      </c>
      <c r="O2339" s="9" t="str">
        <f aca="false">Def_Sistemas_Conectores_Cabos!$B$7</f>
        <v>SMA 50-ohm</v>
      </c>
      <c r="P2339" s="4" t="str">
        <f aca="false">Def_Sistemas_Conectores_Cabos!$B$7</f>
        <v>SMA 50-ohm</v>
      </c>
      <c r="Q2339" s="8" t="str">
        <f aca="false">K2339&amp;"/"&amp;M2339&amp;CHAR(10)&amp;L2339&amp;"/"&amp;N2339</f>
        <v>SI-16SB:DI-BPMRFFE-1/TO_OUT
SI-16SB:DI-FMCFastADC-1/IN1</v>
      </c>
      <c r="R2339" s="18" t="n">
        <v>2</v>
      </c>
      <c r="S2339" s="18" t="n">
        <v>2</v>
      </c>
      <c r="T2339" s="15" t="str">
        <f aca="false">Def_Sistemas_Conectores_Cabos!$C$9</f>
        <v>RG316</v>
      </c>
      <c r="U2339" s="11" t="s">
        <v>169</v>
      </c>
      <c r="V2339" s="13"/>
    </row>
    <row r="2340" customFormat="false" ht="15.75" hidden="true" customHeight="true" outlineLevel="0" collapsed="false">
      <c r="A2340" s="4" t="str">
        <f aca="false">Def_Sistemas_Conectores_Cabos!$A$22</f>
        <v>BPM de elétrons</v>
      </c>
      <c r="B2340" s="5" t="str">
        <f aca="false">Datas_Entregas!$A$3</f>
        <v>BTS/Anel</v>
      </c>
      <c r="C2340" s="6" t="n">
        <f aca="false" t="array" ref="C2340:C2340">INDEX(Datas_Entregas!$B$2:$B$100, MATCH(B2340, Datas_Entregas!$A$2:$A$100, 0), 1)</f>
        <v>43296</v>
      </c>
      <c r="D2340" s="5" t="str">
        <f aca="false">Def_Status_Montagem!$A$4</f>
        <v>Comprado / Esperando entrega</v>
      </c>
      <c r="E2340" s="4" t="str">
        <f aca="false">Def_Status_Montagem!$B$4</f>
        <v>Contratada (inclui etiqueta)</v>
      </c>
      <c r="F2340" s="25"/>
      <c r="G2340" s="26"/>
      <c r="H2340" s="7" t="str">
        <f aca="false" t="array" ref="H2340:H2340">INDEX(Def_Instancias_Equipamentos!$E$2:$E$4986, MATCH(K2340, Def_Instancias_Equipamentos!$D$2:$D$4986, 0), 1)</f>
        <v>IA-16RaBPM</v>
      </c>
      <c r="I2340" s="8" t="str">
        <f aca="false" t="array" ref="I2340:I2340">INDEX(Def_Instancias_Equipamentos!$E$2:$E$4986, MATCH(L2340, Def_Instancias_Equipamentos!$D$2:$D$4986, 0), 1)</f>
        <v>IA-16RaBPM</v>
      </c>
      <c r="J2340" s="8" t="str">
        <f aca="false">IF(H2340=I2340, "INTERNO", "EXTERNO")</f>
        <v>INTERNO</v>
      </c>
      <c r="K2340" s="9" t="str">
        <f aca="false">Def_Instancias_Equipamentos!$D$821</f>
        <v>SI-16SB:DI-BPMRFFE-1</v>
      </c>
      <c r="L2340" s="4" t="str">
        <f aca="false">Def_Instancias_Equipamentos!$D$1423</f>
        <v>SI-16SB:DI-FMCFastADC-1</v>
      </c>
      <c r="M2340" s="10" t="s">
        <v>170</v>
      </c>
      <c r="N2340" s="11" t="s">
        <v>145</v>
      </c>
      <c r="O2340" s="9" t="str">
        <f aca="false">Def_Sistemas_Conectores_Cabos!$B$7</f>
        <v>SMA 50-ohm</v>
      </c>
      <c r="P2340" s="4" t="str">
        <f aca="false">Def_Sistemas_Conectores_Cabos!$B$7</f>
        <v>SMA 50-ohm</v>
      </c>
      <c r="Q2340" s="8" t="str">
        <f aca="false">K2340&amp;"/"&amp;M2340&amp;CHAR(10)&amp;L2340&amp;"/"&amp;N2340</f>
        <v>SI-16SB:DI-BPMRFFE-1/BI_OUT
SI-16SB:DI-FMCFastADC-1/IN2</v>
      </c>
      <c r="R2340" s="18" t="n">
        <v>2</v>
      </c>
      <c r="S2340" s="18" t="n">
        <v>2</v>
      </c>
      <c r="T2340" s="15" t="str">
        <f aca="false">Def_Sistemas_Conectores_Cabos!$C$9</f>
        <v>RG316</v>
      </c>
      <c r="U2340" s="11" t="s">
        <v>169</v>
      </c>
      <c r="V2340" s="13"/>
    </row>
    <row r="2341" customFormat="false" ht="15.75" hidden="true" customHeight="true" outlineLevel="0" collapsed="false">
      <c r="A2341" s="4" t="str">
        <f aca="false">Def_Sistemas_Conectores_Cabos!$A$22</f>
        <v>BPM de elétrons</v>
      </c>
      <c r="B2341" s="5" t="str">
        <f aca="false">Datas_Entregas!$A$3</f>
        <v>BTS/Anel</v>
      </c>
      <c r="C2341" s="6" t="n">
        <f aca="false" t="array" ref="C2341:C2341">INDEX(Datas_Entregas!$B$2:$B$100, MATCH(B2341, Datas_Entregas!$A$2:$A$100, 0), 1)</f>
        <v>43296</v>
      </c>
      <c r="D2341" s="5" t="str">
        <f aca="false">Def_Status_Montagem!$A$4</f>
        <v>Comprado / Esperando entrega</v>
      </c>
      <c r="E2341" s="4" t="str">
        <f aca="false">Def_Status_Montagem!$B$4</f>
        <v>Contratada (inclui etiqueta)</v>
      </c>
      <c r="F2341" s="25"/>
      <c r="G2341" s="26"/>
      <c r="H2341" s="7" t="str">
        <f aca="false" t="array" ref="H2341:H2341">INDEX(Def_Instancias_Equipamentos!$E$2:$E$4986, MATCH(K2341, Def_Instancias_Equipamentos!$D$2:$D$4986, 0), 1)</f>
        <v>IA-16RaBPM</v>
      </c>
      <c r="I2341" s="8" t="str">
        <f aca="false" t="array" ref="I2341:I2341">INDEX(Def_Instancias_Equipamentos!$E$2:$E$4986, MATCH(L2341, Def_Instancias_Equipamentos!$D$2:$D$4986, 0), 1)</f>
        <v>IA-16RaBPM</v>
      </c>
      <c r="J2341" s="8" t="str">
        <f aca="false">IF(H2341=I2341, "INTERNO", "EXTERNO")</f>
        <v>INTERNO</v>
      </c>
      <c r="K2341" s="9" t="str">
        <f aca="false">Def_Instancias_Equipamentos!$D$821</f>
        <v>SI-16SB:DI-BPMRFFE-1</v>
      </c>
      <c r="L2341" s="4" t="str">
        <f aca="false">Def_Instancias_Equipamentos!$D$1423</f>
        <v>SI-16SB:DI-FMCFastADC-1</v>
      </c>
      <c r="M2341" s="10" t="s">
        <v>171</v>
      </c>
      <c r="N2341" s="11" t="s">
        <v>172</v>
      </c>
      <c r="O2341" s="9" t="str">
        <f aca="false">Def_Sistemas_Conectores_Cabos!$B$7</f>
        <v>SMA 50-ohm</v>
      </c>
      <c r="P2341" s="4" t="str">
        <f aca="false">Def_Sistemas_Conectores_Cabos!$B$7</f>
        <v>SMA 50-ohm</v>
      </c>
      <c r="Q2341" s="8" t="str">
        <f aca="false">K2341&amp;"/"&amp;M2341&amp;CHAR(10)&amp;L2341&amp;"/"&amp;N2341</f>
        <v>SI-16SB:DI-BPMRFFE-1/TI_OUT
SI-16SB:DI-FMCFastADC-1/IN3</v>
      </c>
      <c r="R2341" s="18" t="n">
        <v>2</v>
      </c>
      <c r="S2341" s="18" t="n">
        <v>2</v>
      </c>
      <c r="T2341" s="15" t="str">
        <f aca="false">Def_Sistemas_Conectores_Cabos!$C$9</f>
        <v>RG316</v>
      </c>
      <c r="U2341" s="11" t="s">
        <v>169</v>
      </c>
      <c r="V2341" s="13"/>
    </row>
    <row r="2342" customFormat="false" ht="15.75" hidden="true" customHeight="true" outlineLevel="0" collapsed="false">
      <c r="A2342" s="4" t="str">
        <f aca="false">Def_Sistemas_Conectores_Cabos!$A$22</f>
        <v>BPM de elétrons</v>
      </c>
      <c r="B2342" s="5" t="str">
        <f aca="false">Datas_Entregas!$A$3</f>
        <v>BTS/Anel</v>
      </c>
      <c r="C2342" s="6" t="n">
        <f aca="false" t="array" ref="C2342:C2342">INDEX(Datas_Entregas!$B$2:$B$100, MATCH(B2342, Datas_Entregas!$A$2:$A$100, 0), 1)</f>
        <v>43296</v>
      </c>
      <c r="D2342" s="5" t="str">
        <f aca="false">Def_Status_Montagem!$A$4</f>
        <v>Comprado / Esperando entrega</v>
      </c>
      <c r="E2342" s="4" t="str">
        <f aca="false">Def_Status_Montagem!$B$4</f>
        <v>Contratada (inclui etiqueta)</v>
      </c>
      <c r="F2342" s="25"/>
      <c r="G2342" s="26"/>
      <c r="H2342" s="7" t="str">
        <f aca="false" t="array" ref="H2342:H2342">INDEX(Def_Instancias_Equipamentos!$E$2:$E$4986, MATCH(K2342, Def_Instancias_Equipamentos!$D$2:$D$4986, 0), 1)</f>
        <v>IA-16RaBPM</v>
      </c>
      <c r="I2342" s="8" t="str">
        <f aca="false" t="array" ref="I2342:I2342">INDEX(Def_Instancias_Equipamentos!$E$2:$E$4986, MATCH(L2342, Def_Instancias_Equipamentos!$D$2:$D$4986, 0), 1)</f>
        <v>IA-16RaBPM</v>
      </c>
      <c r="J2342" s="8" t="str">
        <f aca="false">IF(H2342=I2342, "INTERNO", "EXTERNO")</f>
        <v>INTERNO</v>
      </c>
      <c r="K2342" s="9" t="str">
        <f aca="false">Def_Instancias_Equipamentos!$D$821</f>
        <v>SI-16SB:DI-BPMRFFE-1</v>
      </c>
      <c r="L2342" s="4" t="str">
        <f aca="false">Def_Instancias_Equipamentos!$D$1423</f>
        <v>SI-16SB:DI-FMCFastADC-1</v>
      </c>
      <c r="M2342" s="10" t="s">
        <v>173</v>
      </c>
      <c r="N2342" s="11" t="s">
        <v>174</v>
      </c>
      <c r="O2342" s="9" t="str">
        <f aca="false">Def_Sistemas_Conectores_Cabos!$B$7</f>
        <v>SMA 50-ohm</v>
      </c>
      <c r="P2342" s="4" t="str">
        <f aca="false">Def_Sistemas_Conectores_Cabos!$B$7</f>
        <v>SMA 50-ohm</v>
      </c>
      <c r="Q2342" s="8" t="str">
        <f aca="false">K2342&amp;"/"&amp;M2342&amp;CHAR(10)&amp;L2342&amp;"/"&amp;N2342</f>
        <v>SI-16SB:DI-BPMRFFE-1/BO_OUT
SI-16SB:DI-FMCFastADC-1/IN4</v>
      </c>
      <c r="R2342" s="18" t="n">
        <v>2</v>
      </c>
      <c r="S2342" s="18" t="n">
        <v>2</v>
      </c>
      <c r="T2342" s="15" t="str">
        <f aca="false">Def_Sistemas_Conectores_Cabos!$C$9</f>
        <v>RG316</v>
      </c>
      <c r="U2342" s="11" t="s">
        <v>169</v>
      </c>
      <c r="V2342" s="13"/>
    </row>
    <row r="2343" customFormat="false" ht="15.75" hidden="true" customHeight="true" outlineLevel="0" collapsed="false">
      <c r="A2343" s="4" t="str">
        <f aca="false">Def_Sistemas_Conectores_Cabos!$A$22</f>
        <v>BPM de elétrons</v>
      </c>
      <c r="B2343" s="5" t="str">
        <f aca="false">Datas_Entregas!$A$3</f>
        <v>BTS/Anel</v>
      </c>
      <c r="C2343" s="6" t="n">
        <f aca="false" t="array" ref="C2343:C2343">INDEX(Datas_Entregas!$B$2:$B$100, MATCH(B2343, Datas_Entregas!$A$2:$A$100, 0), 1)</f>
        <v>43296</v>
      </c>
      <c r="D2343" s="5" t="str">
        <f aca="false">Def_Status_Montagem!$A$4</f>
        <v>Comprado / Esperando entrega</v>
      </c>
      <c r="E2343" s="4" t="str">
        <f aca="false">Def_Status_Montagem!$B$4</f>
        <v>Contratada (inclui etiqueta)</v>
      </c>
      <c r="F2343" s="25"/>
      <c r="G2343" s="26"/>
      <c r="H2343" s="7" t="str">
        <f aca="false" t="array" ref="H2343:H2343">INDEX(Def_Instancias_Equipamentos!$E$2:$E$4986, MATCH(K2343, Def_Instancias_Equipamentos!$D$2:$D$4986, 0), 1)</f>
        <v>IA-16RaBPM</v>
      </c>
      <c r="I2343" s="8" t="str">
        <f aca="false" t="array" ref="I2343:I2343">INDEX(Def_Instancias_Equipamentos!$E$2:$E$4986, MATCH(L2343, Def_Instancias_Equipamentos!$D$2:$D$4986, 0), 1)</f>
        <v>IA-16RaBPM</v>
      </c>
      <c r="J2343" s="8" t="str">
        <f aca="false">IF(H2343=I2343, "INTERNO", "EXTERNO")</f>
        <v>INTERNO</v>
      </c>
      <c r="K2343" s="9" t="str">
        <f aca="false">Def_Instancias_Equipamentos!$D$821</f>
        <v>SI-16SB:DI-BPMRFFE-1</v>
      </c>
      <c r="L2343" s="4" t="str">
        <f aca="false">Def_Instancias_Equipamentos!$D$1423</f>
        <v>SI-16SB:DI-FMCFastADC-1</v>
      </c>
      <c r="M2343" s="10" t="s">
        <v>175</v>
      </c>
      <c r="N2343" s="11" t="s">
        <v>176</v>
      </c>
      <c r="O2343" s="9" t="str">
        <f aca="false">Def_Sistemas_Conectores_Cabos!$B$7</f>
        <v>SMA 50-ohm</v>
      </c>
      <c r="P2343" s="4" t="str">
        <f aca="false">Def_Sistemas_Conectores_Cabos!$B$26</f>
        <v>MMCX 50-ohm</v>
      </c>
      <c r="Q2343" s="8" t="str">
        <f aca="false">K2343&amp;"/"&amp;M2343&amp;CHAR(10)&amp;L2343&amp;"/"&amp;N2343</f>
        <v>SI-16SB:DI-BPMRFFE-1/SW_IN
SI-16SB:DI-FMCFastADC-1/TRIG</v>
      </c>
      <c r="R2343" s="18" t="n">
        <v>2</v>
      </c>
      <c r="S2343" s="18" t="n">
        <v>2</v>
      </c>
      <c r="T2343" s="15" t="str">
        <f aca="false">Def_Sistemas_Conectores_Cabos!$C$9</f>
        <v>RG316</v>
      </c>
      <c r="U2343" s="11" t="s">
        <v>169</v>
      </c>
      <c r="V2343" s="13"/>
    </row>
    <row r="2344" customFormat="false" ht="15.75" hidden="true" customHeight="true" outlineLevel="0" collapsed="false">
      <c r="A2344" s="4" t="str">
        <f aca="false">Def_Sistemas_Conectores_Cabos!$A$22</f>
        <v>BPM de elétrons</v>
      </c>
      <c r="B2344" s="5" t="str">
        <f aca="false">Datas_Entregas!$A$3</f>
        <v>BTS/Anel</v>
      </c>
      <c r="C2344" s="6" t="n">
        <f aca="false" t="array" ref="C2344:C2344">INDEX(Datas_Entregas!$B$2:$B$100, MATCH(B2344, Datas_Entregas!$A$2:$A$100, 0), 1)</f>
        <v>43296</v>
      </c>
      <c r="D2344" s="5" t="str">
        <f aca="false">Def_Status_Montagem!$A$4</f>
        <v>Comprado / Esperando entrega</v>
      </c>
      <c r="E2344" s="4" t="str">
        <f aca="false">Def_Status_Montagem!$B$4</f>
        <v>Contratada (inclui etiqueta)</v>
      </c>
      <c r="F2344" s="25"/>
      <c r="G2344" s="26"/>
      <c r="H2344" s="7" t="str">
        <f aca="false" t="array" ref="H2344:H2344">INDEX(Def_Instancias_Equipamentos!$E$2:$E$4986, MATCH(K2344, Def_Instancias_Equipamentos!$D$2:$D$4986, 0), 1)</f>
        <v>IA-16RaBPM</v>
      </c>
      <c r="I2344" s="8" t="str">
        <f aca="false" t="array" ref="I2344:I2344">INDEX(Def_Instancias_Equipamentos!$E$2:$E$4986, MATCH(L2344, Def_Instancias_Equipamentos!$D$2:$D$4986, 0), 1)</f>
        <v>IA-16RaBPM</v>
      </c>
      <c r="J2344" s="8" t="str">
        <f aca="false">IF(H2344=I2344, "INTERNO", "EXTERNO")</f>
        <v>INTERNO</v>
      </c>
      <c r="K2344" s="9" t="str">
        <f aca="false">Def_Instancias_Equipamentos!$D$822</f>
        <v>SI-16SB:DI-BPMRFFE-2</v>
      </c>
      <c r="L2344" s="4" t="str">
        <f aca="false">Def_Instancias_Equipamentos!$D$1424</f>
        <v>SI-16SB:DI-FMCFastADC-2</v>
      </c>
      <c r="M2344" s="10" t="s">
        <v>168</v>
      </c>
      <c r="N2344" s="11" t="s">
        <v>143</v>
      </c>
      <c r="O2344" s="9" t="str">
        <f aca="false">Def_Sistemas_Conectores_Cabos!$B$7</f>
        <v>SMA 50-ohm</v>
      </c>
      <c r="P2344" s="4" t="str">
        <f aca="false">Def_Sistemas_Conectores_Cabos!$B$7</f>
        <v>SMA 50-ohm</v>
      </c>
      <c r="Q2344" s="8" t="str">
        <f aca="false">K2344&amp;"/"&amp;M2344&amp;CHAR(10)&amp;L2344&amp;"/"&amp;N2344</f>
        <v>SI-16SB:DI-BPMRFFE-2/TO_OUT
SI-16SB:DI-FMCFastADC-2/IN1</v>
      </c>
      <c r="R2344" s="18" t="n">
        <v>2</v>
      </c>
      <c r="S2344" s="18" t="n">
        <v>2</v>
      </c>
      <c r="T2344" s="15" t="str">
        <f aca="false">Def_Sistemas_Conectores_Cabos!$C$9</f>
        <v>RG316</v>
      </c>
      <c r="U2344" s="11" t="s">
        <v>169</v>
      </c>
      <c r="V2344" s="13"/>
    </row>
    <row r="2345" customFormat="false" ht="15.75" hidden="true" customHeight="true" outlineLevel="0" collapsed="false">
      <c r="A2345" s="4" t="str">
        <f aca="false">Def_Sistemas_Conectores_Cabos!$A$22</f>
        <v>BPM de elétrons</v>
      </c>
      <c r="B2345" s="5" t="str">
        <f aca="false">Datas_Entregas!$A$3</f>
        <v>BTS/Anel</v>
      </c>
      <c r="C2345" s="6" t="n">
        <f aca="false" t="array" ref="C2345:C2345">INDEX(Datas_Entregas!$B$2:$B$100, MATCH(B2345, Datas_Entregas!$A$2:$A$100, 0), 1)</f>
        <v>43296</v>
      </c>
      <c r="D2345" s="5" t="str">
        <f aca="false">Def_Status_Montagem!$A$4</f>
        <v>Comprado / Esperando entrega</v>
      </c>
      <c r="E2345" s="4" t="str">
        <f aca="false">Def_Status_Montagem!$B$4</f>
        <v>Contratada (inclui etiqueta)</v>
      </c>
      <c r="F2345" s="25"/>
      <c r="G2345" s="26"/>
      <c r="H2345" s="7" t="str">
        <f aca="false" t="array" ref="H2345:H2345">INDEX(Def_Instancias_Equipamentos!$E$2:$E$4986, MATCH(K2345, Def_Instancias_Equipamentos!$D$2:$D$4986, 0), 1)</f>
        <v>IA-16RaBPM</v>
      </c>
      <c r="I2345" s="8" t="str">
        <f aca="false" t="array" ref="I2345:I2345">INDEX(Def_Instancias_Equipamentos!$E$2:$E$4986, MATCH(L2345, Def_Instancias_Equipamentos!$D$2:$D$4986, 0), 1)</f>
        <v>IA-16RaBPM</v>
      </c>
      <c r="J2345" s="8" t="str">
        <f aca="false">IF(H2345=I2345, "INTERNO", "EXTERNO")</f>
        <v>INTERNO</v>
      </c>
      <c r="K2345" s="9" t="str">
        <f aca="false">Def_Instancias_Equipamentos!$D$822</f>
        <v>SI-16SB:DI-BPMRFFE-2</v>
      </c>
      <c r="L2345" s="4" t="str">
        <f aca="false">Def_Instancias_Equipamentos!$D$1424</f>
        <v>SI-16SB:DI-FMCFastADC-2</v>
      </c>
      <c r="M2345" s="10" t="s">
        <v>170</v>
      </c>
      <c r="N2345" s="11" t="s">
        <v>145</v>
      </c>
      <c r="O2345" s="9" t="str">
        <f aca="false">Def_Sistemas_Conectores_Cabos!$B$7</f>
        <v>SMA 50-ohm</v>
      </c>
      <c r="P2345" s="4" t="str">
        <f aca="false">Def_Sistemas_Conectores_Cabos!$B$7</f>
        <v>SMA 50-ohm</v>
      </c>
      <c r="Q2345" s="8" t="str">
        <f aca="false">K2345&amp;"/"&amp;M2345&amp;CHAR(10)&amp;L2345&amp;"/"&amp;N2345</f>
        <v>SI-16SB:DI-BPMRFFE-2/BI_OUT
SI-16SB:DI-FMCFastADC-2/IN2</v>
      </c>
      <c r="R2345" s="18" t="n">
        <v>2</v>
      </c>
      <c r="S2345" s="18" t="n">
        <v>2</v>
      </c>
      <c r="T2345" s="15" t="str">
        <f aca="false">Def_Sistemas_Conectores_Cabos!$C$9</f>
        <v>RG316</v>
      </c>
      <c r="U2345" s="11" t="s">
        <v>169</v>
      </c>
      <c r="V2345" s="13"/>
    </row>
    <row r="2346" customFormat="false" ht="15.75" hidden="true" customHeight="true" outlineLevel="0" collapsed="false">
      <c r="A2346" s="4" t="str">
        <f aca="false">Def_Sistemas_Conectores_Cabos!$A$22</f>
        <v>BPM de elétrons</v>
      </c>
      <c r="B2346" s="5" t="str">
        <f aca="false">Datas_Entregas!$A$3</f>
        <v>BTS/Anel</v>
      </c>
      <c r="C2346" s="6" t="n">
        <f aca="false" t="array" ref="C2346:C2346">INDEX(Datas_Entregas!$B$2:$B$100, MATCH(B2346, Datas_Entregas!$A$2:$A$100, 0), 1)</f>
        <v>43296</v>
      </c>
      <c r="D2346" s="5" t="str">
        <f aca="false">Def_Status_Montagem!$A$4</f>
        <v>Comprado / Esperando entrega</v>
      </c>
      <c r="E2346" s="4" t="str">
        <f aca="false">Def_Status_Montagem!$B$4</f>
        <v>Contratada (inclui etiqueta)</v>
      </c>
      <c r="F2346" s="25"/>
      <c r="G2346" s="26"/>
      <c r="H2346" s="7" t="str">
        <f aca="false" t="array" ref="H2346:H2346">INDEX(Def_Instancias_Equipamentos!$E$2:$E$4986, MATCH(K2346, Def_Instancias_Equipamentos!$D$2:$D$4986, 0), 1)</f>
        <v>IA-16RaBPM</v>
      </c>
      <c r="I2346" s="8" t="str">
        <f aca="false" t="array" ref="I2346:I2346">INDEX(Def_Instancias_Equipamentos!$E$2:$E$4986, MATCH(L2346, Def_Instancias_Equipamentos!$D$2:$D$4986, 0), 1)</f>
        <v>IA-16RaBPM</v>
      </c>
      <c r="J2346" s="8" t="str">
        <f aca="false">IF(H2346=I2346, "INTERNO", "EXTERNO")</f>
        <v>INTERNO</v>
      </c>
      <c r="K2346" s="9" t="str">
        <f aca="false">Def_Instancias_Equipamentos!$D$822</f>
        <v>SI-16SB:DI-BPMRFFE-2</v>
      </c>
      <c r="L2346" s="4" t="str">
        <f aca="false">Def_Instancias_Equipamentos!$D$1424</f>
        <v>SI-16SB:DI-FMCFastADC-2</v>
      </c>
      <c r="M2346" s="10" t="s">
        <v>171</v>
      </c>
      <c r="N2346" s="11" t="s">
        <v>172</v>
      </c>
      <c r="O2346" s="9" t="str">
        <f aca="false">Def_Sistemas_Conectores_Cabos!$B$7</f>
        <v>SMA 50-ohm</v>
      </c>
      <c r="P2346" s="4" t="str">
        <f aca="false">Def_Sistemas_Conectores_Cabos!$B$7</f>
        <v>SMA 50-ohm</v>
      </c>
      <c r="Q2346" s="8" t="str">
        <f aca="false">K2346&amp;"/"&amp;M2346&amp;CHAR(10)&amp;L2346&amp;"/"&amp;N2346</f>
        <v>SI-16SB:DI-BPMRFFE-2/TI_OUT
SI-16SB:DI-FMCFastADC-2/IN3</v>
      </c>
      <c r="R2346" s="18" t="n">
        <v>2</v>
      </c>
      <c r="S2346" s="18" t="n">
        <v>2</v>
      </c>
      <c r="T2346" s="15" t="str">
        <f aca="false">Def_Sistemas_Conectores_Cabos!$C$9</f>
        <v>RG316</v>
      </c>
      <c r="U2346" s="11" t="s">
        <v>169</v>
      </c>
      <c r="V2346" s="13"/>
    </row>
    <row r="2347" customFormat="false" ht="15.75" hidden="true" customHeight="true" outlineLevel="0" collapsed="false">
      <c r="A2347" s="4" t="str">
        <f aca="false">Def_Sistemas_Conectores_Cabos!$A$22</f>
        <v>BPM de elétrons</v>
      </c>
      <c r="B2347" s="5" t="str">
        <f aca="false">Datas_Entregas!$A$3</f>
        <v>BTS/Anel</v>
      </c>
      <c r="C2347" s="6" t="n">
        <f aca="false" t="array" ref="C2347:C2347">INDEX(Datas_Entregas!$B$2:$B$100, MATCH(B2347, Datas_Entregas!$A$2:$A$100, 0), 1)</f>
        <v>43296</v>
      </c>
      <c r="D2347" s="5" t="str">
        <f aca="false">Def_Status_Montagem!$A$4</f>
        <v>Comprado / Esperando entrega</v>
      </c>
      <c r="E2347" s="4" t="str">
        <f aca="false">Def_Status_Montagem!$B$4</f>
        <v>Contratada (inclui etiqueta)</v>
      </c>
      <c r="F2347" s="25"/>
      <c r="G2347" s="26"/>
      <c r="H2347" s="7" t="str">
        <f aca="false" t="array" ref="H2347:H2347">INDEX(Def_Instancias_Equipamentos!$E$2:$E$4986, MATCH(K2347, Def_Instancias_Equipamentos!$D$2:$D$4986, 0), 1)</f>
        <v>IA-16RaBPM</v>
      </c>
      <c r="I2347" s="8" t="str">
        <f aca="false" t="array" ref="I2347:I2347">INDEX(Def_Instancias_Equipamentos!$E$2:$E$4986, MATCH(L2347, Def_Instancias_Equipamentos!$D$2:$D$4986, 0), 1)</f>
        <v>IA-16RaBPM</v>
      </c>
      <c r="J2347" s="8" t="str">
        <f aca="false">IF(H2347=I2347, "INTERNO", "EXTERNO")</f>
        <v>INTERNO</v>
      </c>
      <c r="K2347" s="9" t="str">
        <f aca="false">Def_Instancias_Equipamentos!$D$822</f>
        <v>SI-16SB:DI-BPMRFFE-2</v>
      </c>
      <c r="L2347" s="4" t="str">
        <f aca="false">Def_Instancias_Equipamentos!$D$1424</f>
        <v>SI-16SB:DI-FMCFastADC-2</v>
      </c>
      <c r="M2347" s="10" t="s">
        <v>173</v>
      </c>
      <c r="N2347" s="11" t="s">
        <v>174</v>
      </c>
      <c r="O2347" s="9" t="str">
        <f aca="false">Def_Sistemas_Conectores_Cabos!$B$7</f>
        <v>SMA 50-ohm</v>
      </c>
      <c r="P2347" s="4" t="str">
        <f aca="false">Def_Sistemas_Conectores_Cabos!$B$7</f>
        <v>SMA 50-ohm</v>
      </c>
      <c r="Q2347" s="8" t="str">
        <f aca="false">K2347&amp;"/"&amp;M2347&amp;CHAR(10)&amp;L2347&amp;"/"&amp;N2347</f>
        <v>SI-16SB:DI-BPMRFFE-2/BO_OUT
SI-16SB:DI-FMCFastADC-2/IN4</v>
      </c>
      <c r="R2347" s="18" t="n">
        <v>2</v>
      </c>
      <c r="S2347" s="18" t="n">
        <v>2</v>
      </c>
      <c r="T2347" s="15" t="str">
        <f aca="false">Def_Sistemas_Conectores_Cabos!$C$9</f>
        <v>RG316</v>
      </c>
      <c r="U2347" s="11" t="s">
        <v>169</v>
      </c>
      <c r="V2347" s="13"/>
    </row>
    <row r="2348" customFormat="false" ht="15.75" hidden="true" customHeight="true" outlineLevel="0" collapsed="false">
      <c r="A2348" s="4" t="str">
        <f aca="false">Def_Sistemas_Conectores_Cabos!$A$22</f>
        <v>BPM de elétrons</v>
      </c>
      <c r="B2348" s="5" t="str">
        <f aca="false">Datas_Entregas!$A$3</f>
        <v>BTS/Anel</v>
      </c>
      <c r="C2348" s="6" t="n">
        <f aca="false" t="array" ref="C2348:C2348">INDEX(Datas_Entregas!$B$2:$B$100, MATCH(B2348, Datas_Entregas!$A$2:$A$100, 0), 1)</f>
        <v>43296</v>
      </c>
      <c r="D2348" s="5" t="str">
        <f aca="false">Def_Status_Montagem!$A$4</f>
        <v>Comprado / Esperando entrega</v>
      </c>
      <c r="E2348" s="4" t="str">
        <f aca="false">Def_Status_Montagem!$B$4</f>
        <v>Contratada (inclui etiqueta)</v>
      </c>
      <c r="F2348" s="25"/>
      <c r="G2348" s="26"/>
      <c r="H2348" s="7" t="str">
        <f aca="false" t="array" ref="H2348:H2348">INDEX(Def_Instancias_Equipamentos!$E$2:$E$4986, MATCH(K2348, Def_Instancias_Equipamentos!$D$2:$D$4986, 0), 1)</f>
        <v>IA-16RaBPM</v>
      </c>
      <c r="I2348" s="8" t="str">
        <f aca="false" t="array" ref="I2348:I2348">INDEX(Def_Instancias_Equipamentos!$E$2:$E$4986, MATCH(L2348, Def_Instancias_Equipamentos!$D$2:$D$4986, 0), 1)</f>
        <v>IA-16RaBPM</v>
      </c>
      <c r="J2348" s="8" t="str">
        <f aca="false">IF(H2348=I2348, "INTERNO", "EXTERNO")</f>
        <v>INTERNO</v>
      </c>
      <c r="K2348" s="9" t="str">
        <f aca="false">Def_Instancias_Equipamentos!$D$822</f>
        <v>SI-16SB:DI-BPMRFFE-2</v>
      </c>
      <c r="L2348" s="4" t="str">
        <f aca="false">Def_Instancias_Equipamentos!$D$1424</f>
        <v>SI-16SB:DI-FMCFastADC-2</v>
      </c>
      <c r="M2348" s="10" t="s">
        <v>175</v>
      </c>
      <c r="N2348" s="11" t="s">
        <v>176</v>
      </c>
      <c r="O2348" s="9" t="str">
        <f aca="false">Def_Sistemas_Conectores_Cabos!$B$7</f>
        <v>SMA 50-ohm</v>
      </c>
      <c r="P2348" s="4" t="str">
        <f aca="false">Def_Sistemas_Conectores_Cabos!$B$26</f>
        <v>MMCX 50-ohm</v>
      </c>
      <c r="Q2348" s="8" t="str">
        <f aca="false">K2348&amp;"/"&amp;M2348&amp;CHAR(10)&amp;L2348&amp;"/"&amp;N2348</f>
        <v>SI-16SB:DI-BPMRFFE-2/SW_IN
SI-16SB:DI-FMCFastADC-2/TRIG</v>
      </c>
      <c r="R2348" s="18" t="n">
        <v>2</v>
      </c>
      <c r="S2348" s="18" t="n">
        <v>2</v>
      </c>
      <c r="T2348" s="15" t="str">
        <f aca="false">Def_Sistemas_Conectores_Cabos!$C$9</f>
        <v>RG316</v>
      </c>
      <c r="U2348" s="11" t="s">
        <v>169</v>
      </c>
      <c r="V2348" s="13"/>
    </row>
    <row r="2349" customFormat="false" ht="15.75" hidden="true" customHeight="true" outlineLevel="0" collapsed="false">
      <c r="A2349" s="4" t="str">
        <f aca="false">Def_Sistemas_Conectores_Cabos!$A$22</f>
        <v>BPM de elétrons</v>
      </c>
      <c r="B2349" s="5" t="str">
        <f aca="false">Datas_Entregas!$A$3</f>
        <v>BTS/Anel</v>
      </c>
      <c r="C2349" s="6" t="n">
        <f aca="false" t="array" ref="C2349:C2349">INDEX(Datas_Entregas!$B$2:$B$100, MATCH(B2349, Datas_Entregas!$A$2:$A$100, 0), 1)</f>
        <v>43296</v>
      </c>
      <c r="D2349" s="5" t="str">
        <f aca="false">Def_Status_Montagem!$A$4</f>
        <v>Comprado / Esperando entrega</v>
      </c>
      <c r="E2349" s="4" t="str">
        <f aca="false">Def_Status_Montagem!$B$4</f>
        <v>Contratada (inclui etiqueta)</v>
      </c>
      <c r="F2349" s="25"/>
      <c r="G2349" s="26"/>
      <c r="H2349" s="7" t="str">
        <f aca="false" t="array" ref="H2349:H2349">INDEX(Def_Instancias_Equipamentos!$E$2:$E$4986, MATCH(K2349, Def_Instancias_Equipamentos!$D$2:$D$4986, 0), 1)</f>
        <v>IA-17RaBPM</v>
      </c>
      <c r="I2349" s="8" t="str">
        <f aca="false" t="array" ref="I2349:I2349">INDEX(Def_Instancias_Equipamentos!$E$2:$E$4986, MATCH(L2349, Def_Instancias_Equipamentos!$D$2:$D$4986, 0), 1)</f>
        <v>IA-17RaBPM</v>
      </c>
      <c r="J2349" s="8" t="str">
        <f aca="false">IF(H2349=I2349, "INTERNO", "EXTERNO")</f>
        <v>INTERNO</v>
      </c>
      <c r="K2349" s="9" t="str">
        <f aca="false">Def_Instancias_Equipamentos!$D$759</f>
        <v>SI-17C1:DI-BPMRFFE-1</v>
      </c>
      <c r="L2349" s="4" t="str">
        <f aca="false">Def_Instancias_Equipamentos!$D$1361</f>
        <v>SI-17C1:DI-FMCFastADC-1</v>
      </c>
      <c r="M2349" s="10" t="s">
        <v>168</v>
      </c>
      <c r="N2349" s="11" t="s">
        <v>143</v>
      </c>
      <c r="O2349" s="9" t="str">
        <f aca="false">Def_Sistemas_Conectores_Cabos!$B$7</f>
        <v>SMA 50-ohm</v>
      </c>
      <c r="P2349" s="4" t="str">
        <f aca="false">Def_Sistemas_Conectores_Cabos!$B$7</f>
        <v>SMA 50-ohm</v>
      </c>
      <c r="Q2349" s="8" t="str">
        <f aca="false">K2349&amp;"/"&amp;M2349&amp;CHAR(10)&amp;L2349&amp;"/"&amp;N2349</f>
        <v>SI-17C1:DI-BPMRFFE-1/TO_OUT
SI-17C1:DI-FMCFastADC-1/IN1</v>
      </c>
      <c r="R2349" s="18" t="n">
        <v>2</v>
      </c>
      <c r="S2349" s="18" t="n">
        <v>2</v>
      </c>
      <c r="T2349" s="15" t="str">
        <f aca="false">Def_Sistemas_Conectores_Cabos!$C$9</f>
        <v>RG316</v>
      </c>
      <c r="U2349" s="11" t="s">
        <v>169</v>
      </c>
      <c r="V2349" s="13"/>
    </row>
    <row r="2350" customFormat="false" ht="15.75" hidden="true" customHeight="true" outlineLevel="0" collapsed="false">
      <c r="A2350" s="4" t="str">
        <f aca="false">Def_Sistemas_Conectores_Cabos!$A$22</f>
        <v>BPM de elétrons</v>
      </c>
      <c r="B2350" s="5" t="str">
        <f aca="false">Datas_Entregas!$A$3</f>
        <v>BTS/Anel</v>
      </c>
      <c r="C2350" s="6" t="n">
        <f aca="false" t="array" ref="C2350:C2350">INDEX(Datas_Entregas!$B$2:$B$100, MATCH(B2350, Datas_Entregas!$A$2:$A$100, 0), 1)</f>
        <v>43296</v>
      </c>
      <c r="D2350" s="5" t="str">
        <f aca="false">Def_Status_Montagem!$A$4</f>
        <v>Comprado / Esperando entrega</v>
      </c>
      <c r="E2350" s="4" t="str">
        <f aca="false">Def_Status_Montagem!$B$4</f>
        <v>Contratada (inclui etiqueta)</v>
      </c>
      <c r="F2350" s="25"/>
      <c r="G2350" s="26"/>
      <c r="H2350" s="7" t="str">
        <f aca="false" t="array" ref="H2350:H2350">INDEX(Def_Instancias_Equipamentos!$E$2:$E$4986, MATCH(K2350, Def_Instancias_Equipamentos!$D$2:$D$4986, 0), 1)</f>
        <v>IA-17RaBPM</v>
      </c>
      <c r="I2350" s="8" t="str">
        <f aca="false" t="array" ref="I2350:I2350">INDEX(Def_Instancias_Equipamentos!$E$2:$E$4986, MATCH(L2350, Def_Instancias_Equipamentos!$D$2:$D$4986, 0), 1)</f>
        <v>IA-17RaBPM</v>
      </c>
      <c r="J2350" s="8" t="str">
        <f aca="false">IF(H2350=I2350, "INTERNO", "EXTERNO")</f>
        <v>INTERNO</v>
      </c>
      <c r="K2350" s="9" t="str">
        <f aca="false">Def_Instancias_Equipamentos!$D$759</f>
        <v>SI-17C1:DI-BPMRFFE-1</v>
      </c>
      <c r="L2350" s="4" t="str">
        <f aca="false">Def_Instancias_Equipamentos!$D$1361</f>
        <v>SI-17C1:DI-FMCFastADC-1</v>
      </c>
      <c r="M2350" s="10" t="s">
        <v>170</v>
      </c>
      <c r="N2350" s="11" t="s">
        <v>145</v>
      </c>
      <c r="O2350" s="9" t="str">
        <f aca="false">Def_Sistemas_Conectores_Cabos!$B$7</f>
        <v>SMA 50-ohm</v>
      </c>
      <c r="P2350" s="4" t="str">
        <f aca="false">Def_Sistemas_Conectores_Cabos!$B$7</f>
        <v>SMA 50-ohm</v>
      </c>
      <c r="Q2350" s="8" t="str">
        <f aca="false">K2350&amp;"/"&amp;M2350&amp;CHAR(10)&amp;L2350&amp;"/"&amp;N2350</f>
        <v>SI-17C1:DI-BPMRFFE-1/BI_OUT
SI-17C1:DI-FMCFastADC-1/IN2</v>
      </c>
      <c r="R2350" s="18" t="n">
        <v>2</v>
      </c>
      <c r="S2350" s="18" t="n">
        <v>2</v>
      </c>
      <c r="T2350" s="15" t="str">
        <f aca="false">Def_Sistemas_Conectores_Cabos!$C$9</f>
        <v>RG316</v>
      </c>
      <c r="U2350" s="11" t="s">
        <v>169</v>
      </c>
      <c r="V2350" s="13"/>
    </row>
    <row r="2351" customFormat="false" ht="15.75" hidden="true" customHeight="true" outlineLevel="0" collapsed="false">
      <c r="A2351" s="4" t="str">
        <f aca="false">Def_Sistemas_Conectores_Cabos!$A$22</f>
        <v>BPM de elétrons</v>
      </c>
      <c r="B2351" s="5" t="str">
        <f aca="false">Datas_Entregas!$A$3</f>
        <v>BTS/Anel</v>
      </c>
      <c r="C2351" s="6" t="n">
        <f aca="false" t="array" ref="C2351:C2351">INDEX(Datas_Entregas!$B$2:$B$100, MATCH(B2351, Datas_Entregas!$A$2:$A$100, 0), 1)</f>
        <v>43296</v>
      </c>
      <c r="D2351" s="5" t="str">
        <f aca="false">Def_Status_Montagem!$A$4</f>
        <v>Comprado / Esperando entrega</v>
      </c>
      <c r="E2351" s="4" t="str">
        <f aca="false">Def_Status_Montagem!$B$4</f>
        <v>Contratada (inclui etiqueta)</v>
      </c>
      <c r="F2351" s="25"/>
      <c r="G2351" s="26"/>
      <c r="H2351" s="7" t="str">
        <f aca="false" t="array" ref="H2351:H2351">INDEX(Def_Instancias_Equipamentos!$E$2:$E$4986, MATCH(K2351, Def_Instancias_Equipamentos!$D$2:$D$4986, 0), 1)</f>
        <v>IA-17RaBPM</v>
      </c>
      <c r="I2351" s="8" t="str">
        <f aca="false" t="array" ref="I2351:I2351">INDEX(Def_Instancias_Equipamentos!$E$2:$E$4986, MATCH(L2351, Def_Instancias_Equipamentos!$D$2:$D$4986, 0), 1)</f>
        <v>IA-17RaBPM</v>
      </c>
      <c r="J2351" s="8" t="str">
        <f aca="false">IF(H2351=I2351, "INTERNO", "EXTERNO")</f>
        <v>INTERNO</v>
      </c>
      <c r="K2351" s="9" t="str">
        <f aca="false">Def_Instancias_Equipamentos!$D$759</f>
        <v>SI-17C1:DI-BPMRFFE-1</v>
      </c>
      <c r="L2351" s="4" t="str">
        <f aca="false">Def_Instancias_Equipamentos!$D$1361</f>
        <v>SI-17C1:DI-FMCFastADC-1</v>
      </c>
      <c r="M2351" s="10" t="s">
        <v>171</v>
      </c>
      <c r="N2351" s="11" t="s">
        <v>172</v>
      </c>
      <c r="O2351" s="9" t="str">
        <f aca="false">Def_Sistemas_Conectores_Cabos!$B$7</f>
        <v>SMA 50-ohm</v>
      </c>
      <c r="P2351" s="4" t="str">
        <f aca="false">Def_Sistemas_Conectores_Cabos!$B$7</f>
        <v>SMA 50-ohm</v>
      </c>
      <c r="Q2351" s="8" t="str">
        <f aca="false">K2351&amp;"/"&amp;M2351&amp;CHAR(10)&amp;L2351&amp;"/"&amp;N2351</f>
        <v>SI-17C1:DI-BPMRFFE-1/TI_OUT
SI-17C1:DI-FMCFastADC-1/IN3</v>
      </c>
      <c r="R2351" s="18" t="n">
        <v>2</v>
      </c>
      <c r="S2351" s="18" t="n">
        <v>2</v>
      </c>
      <c r="T2351" s="15" t="str">
        <f aca="false">Def_Sistemas_Conectores_Cabos!$C$9</f>
        <v>RG316</v>
      </c>
      <c r="U2351" s="11" t="s">
        <v>169</v>
      </c>
      <c r="V2351" s="13"/>
    </row>
    <row r="2352" customFormat="false" ht="15.75" hidden="true" customHeight="true" outlineLevel="0" collapsed="false">
      <c r="A2352" s="4" t="str">
        <f aca="false">Def_Sistemas_Conectores_Cabos!$A$22</f>
        <v>BPM de elétrons</v>
      </c>
      <c r="B2352" s="5" t="str">
        <f aca="false">Datas_Entregas!$A$3</f>
        <v>BTS/Anel</v>
      </c>
      <c r="C2352" s="6" t="n">
        <f aca="false" t="array" ref="C2352:C2352">INDEX(Datas_Entregas!$B$2:$B$100, MATCH(B2352, Datas_Entregas!$A$2:$A$100, 0), 1)</f>
        <v>43296</v>
      </c>
      <c r="D2352" s="5" t="str">
        <f aca="false">Def_Status_Montagem!$A$4</f>
        <v>Comprado / Esperando entrega</v>
      </c>
      <c r="E2352" s="4" t="str">
        <f aca="false">Def_Status_Montagem!$B$4</f>
        <v>Contratada (inclui etiqueta)</v>
      </c>
      <c r="F2352" s="25"/>
      <c r="G2352" s="26"/>
      <c r="H2352" s="7" t="str">
        <f aca="false" t="array" ref="H2352:H2352">INDEX(Def_Instancias_Equipamentos!$E$2:$E$4986, MATCH(K2352, Def_Instancias_Equipamentos!$D$2:$D$4986, 0), 1)</f>
        <v>IA-17RaBPM</v>
      </c>
      <c r="I2352" s="8" t="str">
        <f aca="false" t="array" ref="I2352:I2352">INDEX(Def_Instancias_Equipamentos!$E$2:$E$4986, MATCH(L2352, Def_Instancias_Equipamentos!$D$2:$D$4986, 0), 1)</f>
        <v>IA-17RaBPM</v>
      </c>
      <c r="J2352" s="8" t="str">
        <f aca="false">IF(H2352=I2352, "INTERNO", "EXTERNO")</f>
        <v>INTERNO</v>
      </c>
      <c r="K2352" s="9" t="str">
        <f aca="false">Def_Instancias_Equipamentos!$D$759</f>
        <v>SI-17C1:DI-BPMRFFE-1</v>
      </c>
      <c r="L2352" s="4" t="str">
        <f aca="false">Def_Instancias_Equipamentos!$D$1361</f>
        <v>SI-17C1:DI-FMCFastADC-1</v>
      </c>
      <c r="M2352" s="10" t="s">
        <v>173</v>
      </c>
      <c r="N2352" s="11" t="s">
        <v>174</v>
      </c>
      <c r="O2352" s="9" t="str">
        <f aca="false">Def_Sistemas_Conectores_Cabos!$B$7</f>
        <v>SMA 50-ohm</v>
      </c>
      <c r="P2352" s="4" t="str">
        <f aca="false">Def_Sistemas_Conectores_Cabos!$B$7</f>
        <v>SMA 50-ohm</v>
      </c>
      <c r="Q2352" s="8" t="str">
        <f aca="false">K2352&amp;"/"&amp;M2352&amp;CHAR(10)&amp;L2352&amp;"/"&amp;N2352</f>
        <v>SI-17C1:DI-BPMRFFE-1/BO_OUT
SI-17C1:DI-FMCFastADC-1/IN4</v>
      </c>
      <c r="R2352" s="18" t="n">
        <v>2</v>
      </c>
      <c r="S2352" s="18" t="n">
        <v>2</v>
      </c>
      <c r="T2352" s="15" t="str">
        <f aca="false">Def_Sistemas_Conectores_Cabos!$C$9</f>
        <v>RG316</v>
      </c>
      <c r="U2352" s="11" t="s">
        <v>169</v>
      </c>
      <c r="V2352" s="13"/>
    </row>
    <row r="2353" customFormat="false" ht="15.75" hidden="true" customHeight="true" outlineLevel="0" collapsed="false">
      <c r="A2353" s="4" t="str">
        <f aca="false">Def_Sistemas_Conectores_Cabos!$A$22</f>
        <v>BPM de elétrons</v>
      </c>
      <c r="B2353" s="5" t="str">
        <f aca="false">Datas_Entregas!$A$3</f>
        <v>BTS/Anel</v>
      </c>
      <c r="C2353" s="6" t="n">
        <f aca="false" t="array" ref="C2353:C2353">INDEX(Datas_Entregas!$B$2:$B$100, MATCH(B2353, Datas_Entregas!$A$2:$A$100, 0), 1)</f>
        <v>43296</v>
      </c>
      <c r="D2353" s="5" t="str">
        <f aca="false">Def_Status_Montagem!$A$4</f>
        <v>Comprado / Esperando entrega</v>
      </c>
      <c r="E2353" s="4" t="str">
        <f aca="false">Def_Status_Montagem!$B$4</f>
        <v>Contratada (inclui etiqueta)</v>
      </c>
      <c r="F2353" s="25"/>
      <c r="G2353" s="26"/>
      <c r="H2353" s="7" t="str">
        <f aca="false" t="array" ref="H2353:H2353">INDEX(Def_Instancias_Equipamentos!$E$2:$E$4986, MATCH(K2353, Def_Instancias_Equipamentos!$D$2:$D$4986, 0), 1)</f>
        <v>IA-17RaBPM</v>
      </c>
      <c r="I2353" s="8" t="str">
        <f aca="false" t="array" ref="I2353:I2353">INDEX(Def_Instancias_Equipamentos!$E$2:$E$4986, MATCH(L2353, Def_Instancias_Equipamentos!$D$2:$D$4986, 0), 1)</f>
        <v>IA-17RaBPM</v>
      </c>
      <c r="J2353" s="8" t="str">
        <f aca="false">IF(H2353=I2353, "INTERNO", "EXTERNO")</f>
        <v>INTERNO</v>
      </c>
      <c r="K2353" s="9" t="str">
        <f aca="false">Def_Instancias_Equipamentos!$D$759</f>
        <v>SI-17C1:DI-BPMRFFE-1</v>
      </c>
      <c r="L2353" s="4" t="str">
        <f aca="false">Def_Instancias_Equipamentos!$D$1361</f>
        <v>SI-17C1:DI-FMCFastADC-1</v>
      </c>
      <c r="M2353" s="10" t="s">
        <v>175</v>
      </c>
      <c r="N2353" s="11" t="s">
        <v>176</v>
      </c>
      <c r="O2353" s="9" t="str">
        <f aca="false">Def_Sistemas_Conectores_Cabos!$B$7</f>
        <v>SMA 50-ohm</v>
      </c>
      <c r="P2353" s="4" t="str">
        <f aca="false">Def_Sistemas_Conectores_Cabos!$B$26</f>
        <v>MMCX 50-ohm</v>
      </c>
      <c r="Q2353" s="8" t="str">
        <f aca="false">K2353&amp;"/"&amp;M2353&amp;CHAR(10)&amp;L2353&amp;"/"&amp;N2353</f>
        <v>SI-17C1:DI-BPMRFFE-1/SW_IN
SI-17C1:DI-FMCFastADC-1/TRIG</v>
      </c>
      <c r="R2353" s="18" t="n">
        <v>2</v>
      </c>
      <c r="S2353" s="18" t="n">
        <v>2</v>
      </c>
      <c r="T2353" s="15" t="str">
        <f aca="false">Def_Sistemas_Conectores_Cabos!$C$9</f>
        <v>RG316</v>
      </c>
      <c r="U2353" s="11" t="s">
        <v>169</v>
      </c>
      <c r="V2353" s="13"/>
    </row>
    <row r="2354" customFormat="false" ht="15.75" hidden="true" customHeight="true" outlineLevel="0" collapsed="false">
      <c r="A2354" s="4" t="str">
        <f aca="false">Def_Sistemas_Conectores_Cabos!$A$22</f>
        <v>BPM de elétrons</v>
      </c>
      <c r="B2354" s="5" t="str">
        <f aca="false">Datas_Entregas!$A$3</f>
        <v>BTS/Anel</v>
      </c>
      <c r="C2354" s="6" t="n">
        <f aca="false" t="array" ref="C2354:C2354">INDEX(Datas_Entregas!$B$2:$B$100, MATCH(B2354, Datas_Entregas!$A$2:$A$100, 0), 1)</f>
        <v>43296</v>
      </c>
      <c r="D2354" s="5" t="str">
        <f aca="false">Def_Status_Montagem!$A$4</f>
        <v>Comprado / Esperando entrega</v>
      </c>
      <c r="E2354" s="4" t="str">
        <f aca="false">Def_Status_Montagem!$B$4</f>
        <v>Contratada (inclui etiqueta)</v>
      </c>
      <c r="F2354" s="25"/>
      <c r="G2354" s="26"/>
      <c r="H2354" s="7" t="str">
        <f aca="false" t="array" ref="H2354:H2354">INDEX(Def_Instancias_Equipamentos!$E$2:$E$4986, MATCH(K2354, Def_Instancias_Equipamentos!$D$2:$D$4986, 0), 1)</f>
        <v>IA-17RaBPM</v>
      </c>
      <c r="I2354" s="8" t="str">
        <f aca="false" t="array" ref="I2354:I2354">INDEX(Def_Instancias_Equipamentos!$E$2:$E$4986, MATCH(L2354, Def_Instancias_Equipamentos!$D$2:$D$4986, 0), 1)</f>
        <v>IA-17RaBPM</v>
      </c>
      <c r="J2354" s="8" t="str">
        <f aca="false">IF(H2354=I2354, "INTERNO", "EXTERNO")</f>
        <v>INTERNO</v>
      </c>
      <c r="K2354" s="9" t="str">
        <f aca="false">Def_Instancias_Equipamentos!$D$760</f>
        <v>SI-17C1:DI-BPMRFFE-2</v>
      </c>
      <c r="L2354" s="4" t="str">
        <f aca="false">Def_Instancias_Equipamentos!$D$1362</f>
        <v>SI-17C1:DI-FMCFastADC-2</v>
      </c>
      <c r="M2354" s="10" t="s">
        <v>168</v>
      </c>
      <c r="N2354" s="11" t="s">
        <v>143</v>
      </c>
      <c r="O2354" s="9" t="str">
        <f aca="false">Def_Sistemas_Conectores_Cabos!$B$7</f>
        <v>SMA 50-ohm</v>
      </c>
      <c r="P2354" s="4" t="str">
        <f aca="false">Def_Sistemas_Conectores_Cabos!$B$7</f>
        <v>SMA 50-ohm</v>
      </c>
      <c r="Q2354" s="8" t="str">
        <f aca="false">K2354&amp;"/"&amp;M2354&amp;CHAR(10)&amp;L2354&amp;"/"&amp;N2354</f>
        <v>SI-17C1:DI-BPMRFFE-2/TO_OUT
SI-17C1:DI-FMCFastADC-2/IN1</v>
      </c>
      <c r="R2354" s="18" t="n">
        <v>2</v>
      </c>
      <c r="S2354" s="18" t="n">
        <v>2</v>
      </c>
      <c r="T2354" s="15" t="str">
        <f aca="false">Def_Sistemas_Conectores_Cabos!$C$9</f>
        <v>RG316</v>
      </c>
      <c r="U2354" s="11" t="s">
        <v>169</v>
      </c>
      <c r="V2354" s="13"/>
    </row>
    <row r="2355" customFormat="false" ht="15.75" hidden="true" customHeight="true" outlineLevel="0" collapsed="false">
      <c r="A2355" s="4" t="str">
        <f aca="false">Def_Sistemas_Conectores_Cabos!$A$22</f>
        <v>BPM de elétrons</v>
      </c>
      <c r="B2355" s="5" t="str">
        <f aca="false">Datas_Entregas!$A$3</f>
        <v>BTS/Anel</v>
      </c>
      <c r="C2355" s="6" t="n">
        <f aca="false" t="array" ref="C2355:C2355">INDEX(Datas_Entregas!$B$2:$B$100, MATCH(B2355, Datas_Entregas!$A$2:$A$100, 0), 1)</f>
        <v>43296</v>
      </c>
      <c r="D2355" s="5" t="str">
        <f aca="false">Def_Status_Montagem!$A$4</f>
        <v>Comprado / Esperando entrega</v>
      </c>
      <c r="E2355" s="4" t="str">
        <f aca="false">Def_Status_Montagem!$B$4</f>
        <v>Contratada (inclui etiqueta)</v>
      </c>
      <c r="F2355" s="25"/>
      <c r="G2355" s="26"/>
      <c r="H2355" s="7" t="str">
        <f aca="false" t="array" ref="H2355:H2355">INDEX(Def_Instancias_Equipamentos!$E$2:$E$4986, MATCH(K2355, Def_Instancias_Equipamentos!$D$2:$D$4986, 0), 1)</f>
        <v>IA-17RaBPM</v>
      </c>
      <c r="I2355" s="8" t="str">
        <f aca="false" t="array" ref="I2355:I2355">INDEX(Def_Instancias_Equipamentos!$E$2:$E$4986, MATCH(L2355, Def_Instancias_Equipamentos!$D$2:$D$4986, 0), 1)</f>
        <v>IA-17RaBPM</v>
      </c>
      <c r="J2355" s="8" t="str">
        <f aca="false">IF(H2355=I2355, "INTERNO", "EXTERNO")</f>
        <v>INTERNO</v>
      </c>
      <c r="K2355" s="9" t="str">
        <f aca="false">Def_Instancias_Equipamentos!$D$760</f>
        <v>SI-17C1:DI-BPMRFFE-2</v>
      </c>
      <c r="L2355" s="4" t="str">
        <f aca="false">Def_Instancias_Equipamentos!$D$1362</f>
        <v>SI-17C1:DI-FMCFastADC-2</v>
      </c>
      <c r="M2355" s="10" t="s">
        <v>170</v>
      </c>
      <c r="N2355" s="11" t="s">
        <v>145</v>
      </c>
      <c r="O2355" s="9" t="str">
        <f aca="false">Def_Sistemas_Conectores_Cabos!$B$7</f>
        <v>SMA 50-ohm</v>
      </c>
      <c r="P2355" s="4" t="str">
        <f aca="false">Def_Sistemas_Conectores_Cabos!$B$7</f>
        <v>SMA 50-ohm</v>
      </c>
      <c r="Q2355" s="8" t="str">
        <f aca="false">K2355&amp;"/"&amp;M2355&amp;CHAR(10)&amp;L2355&amp;"/"&amp;N2355</f>
        <v>SI-17C1:DI-BPMRFFE-2/BI_OUT
SI-17C1:DI-FMCFastADC-2/IN2</v>
      </c>
      <c r="R2355" s="18" t="n">
        <v>2</v>
      </c>
      <c r="S2355" s="18" t="n">
        <v>2</v>
      </c>
      <c r="T2355" s="15" t="str">
        <f aca="false">Def_Sistemas_Conectores_Cabos!$C$9</f>
        <v>RG316</v>
      </c>
      <c r="U2355" s="11" t="s">
        <v>169</v>
      </c>
      <c r="V2355" s="13"/>
    </row>
    <row r="2356" customFormat="false" ht="15.75" hidden="true" customHeight="true" outlineLevel="0" collapsed="false">
      <c r="A2356" s="4" t="str">
        <f aca="false">Def_Sistemas_Conectores_Cabos!$A$22</f>
        <v>BPM de elétrons</v>
      </c>
      <c r="B2356" s="5" t="str">
        <f aca="false">Datas_Entregas!$A$3</f>
        <v>BTS/Anel</v>
      </c>
      <c r="C2356" s="6" t="n">
        <f aca="false" t="array" ref="C2356:C2356">INDEX(Datas_Entregas!$B$2:$B$100, MATCH(B2356, Datas_Entregas!$A$2:$A$100, 0), 1)</f>
        <v>43296</v>
      </c>
      <c r="D2356" s="5" t="str">
        <f aca="false">Def_Status_Montagem!$A$4</f>
        <v>Comprado / Esperando entrega</v>
      </c>
      <c r="E2356" s="4" t="str">
        <f aca="false">Def_Status_Montagem!$B$4</f>
        <v>Contratada (inclui etiqueta)</v>
      </c>
      <c r="F2356" s="25"/>
      <c r="G2356" s="26"/>
      <c r="H2356" s="7" t="str">
        <f aca="false" t="array" ref="H2356:H2356">INDEX(Def_Instancias_Equipamentos!$E$2:$E$4986, MATCH(K2356, Def_Instancias_Equipamentos!$D$2:$D$4986, 0), 1)</f>
        <v>IA-17RaBPM</v>
      </c>
      <c r="I2356" s="8" t="str">
        <f aca="false" t="array" ref="I2356:I2356">INDEX(Def_Instancias_Equipamentos!$E$2:$E$4986, MATCH(L2356, Def_Instancias_Equipamentos!$D$2:$D$4986, 0), 1)</f>
        <v>IA-17RaBPM</v>
      </c>
      <c r="J2356" s="8" t="str">
        <f aca="false">IF(H2356=I2356, "INTERNO", "EXTERNO")</f>
        <v>INTERNO</v>
      </c>
      <c r="K2356" s="9" t="str">
        <f aca="false">Def_Instancias_Equipamentos!$D$760</f>
        <v>SI-17C1:DI-BPMRFFE-2</v>
      </c>
      <c r="L2356" s="4" t="str">
        <f aca="false">Def_Instancias_Equipamentos!$D$1362</f>
        <v>SI-17C1:DI-FMCFastADC-2</v>
      </c>
      <c r="M2356" s="10" t="s">
        <v>171</v>
      </c>
      <c r="N2356" s="11" t="s">
        <v>172</v>
      </c>
      <c r="O2356" s="9" t="str">
        <f aca="false">Def_Sistemas_Conectores_Cabos!$B$7</f>
        <v>SMA 50-ohm</v>
      </c>
      <c r="P2356" s="4" t="str">
        <f aca="false">Def_Sistemas_Conectores_Cabos!$B$7</f>
        <v>SMA 50-ohm</v>
      </c>
      <c r="Q2356" s="8" t="str">
        <f aca="false">K2356&amp;"/"&amp;M2356&amp;CHAR(10)&amp;L2356&amp;"/"&amp;N2356</f>
        <v>SI-17C1:DI-BPMRFFE-2/TI_OUT
SI-17C1:DI-FMCFastADC-2/IN3</v>
      </c>
      <c r="R2356" s="18" t="n">
        <v>2</v>
      </c>
      <c r="S2356" s="18" t="n">
        <v>2</v>
      </c>
      <c r="T2356" s="15" t="str">
        <f aca="false">Def_Sistemas_Conectores_Cabos!$C$9</f>
        <v>RG316</v>
      </c>
      <c r="U2356" s="11" t="s">
        <v>169</v>
      </c>
      <c r="V2356" s="13"/>
    </row>
    <row r="2357" customFormat="false" ht="15.75" hidden="true" customHeight="true" outlineLevel="0" collapsed="false">
      <c r="A2357" s="4" t="str">
        <f aca="false">Def_Sistemas_Conectores_Cabos!$A$22</f>
        <v>BPM de elétrons</v>
      </c>
      <c r="B2357" s="5" t="str">
        <f aca="false">Datas_Entregas!$A$3</f>
        <v>BTS/Anel</v>
      </c>
      <c r="C2357" s="6" t="n">
        <f aca="false" t="array" ref="C2357:C2357">INDEX(Datas_Entregas!$B$2:$B$100, MATCH(B2357, Datas_Entregas!$A$2:$A$100, 0), 1)</f>
        <v>43296</v>
      </c>
      <c r="D2357" s="5" t="str">
        <f aca="false">Def_Status_Montagem!$A$4</f>
        <v>Comprado / Esperando entrega</v>
      </c>
      <c r="E2357" s="4" t="str">
        <f aca="false">Def_Status_Montagem!$B$4</f>
        <v>Contratada (inclui etiqueta)</v>
      </c>
      <c r="F2357" s="25"/>
      <c r="G2357" s="26"/>
      <c r="H2357" s="7" t="str">
        <f aca="false" t="array" ref="H2357:H2357">INDEX(Def_Instancias_Equipamentos!$E$2:$E$4986, MATCH(K2357, Def_Instancias_Equipamentos!$D$2:$D$4986, 0), 1)</f>
        <v>IA-17RaBPM</v>
      </c>
      <c r="I2357" s="8" t="str">
        <f aca="false" t="array" ref="I2357:I2357">INDEX(Def_Instancias_Equipamentos!$E$2:$E$4986, MATCH(L2357, Def_Instancias_Equipamentos!$D$2:$D$4986, 0), 1)</f>
        <v>IA-17RaBPM</v>
      </c>
      <c r="J2357" s="8" t="str">
        <f aca="false">IF(H2357=I2357, "INTERNO", "EXTERNO")</f>
        <v>INTERNO</v>
      </c>
      <c r="K2357" s="9" t="str">
        <f aca="false">Def_Instancias_Equipamentos!$D$760</f>
        <v>SI-17C1:DI-BPMRFFE-2</v>
      </c>
      <c r="L2357" s="4" t="str">
        <f aca="false">Def_Instancias_Equipamentos!$D$1362</f>
        <v>SI-17C1:DI-FMCFastADC-2</v>
      </c>
      <c r="M2357" s="10" t="s">
        <v>173</v>
      </c>
      <c r="N2357" s="11" t="s">
        <v>174</v>
      </c>
      <c r="O2357" s="9" t="str">
        <f aca="false">Def_Sistemas_Conectores_Cabos!$B$7</f>
        <v>SMA 50-ohm</v>
      </c>
      <c r="P2357" s="4" t="str">
        <f aca="false">Def_Sistemas_Conectores_Cabos!$B$7</f>
        <v>SMA 50-ohm</v>
      </c>
      <c r="Q2357" s="8" t="str">
        <f aca="false">K2357&amp;"/"&amp;M2357&amp;CHAR(10)&amp;L2357&amp;"/"&amp;N2357</f>
        <v>SI-17C1:DI-BPMRFFE-2/BO_OUT
SI-17C1:DI-FMCFastADC-2/IN4</v>
      </c>
      <c r="R2357" s="18" t="n">
        <v>2</v>
      </c>
      <c r="S2357" s="18" t="n">
        <v>2</v>
      </c>
      <c r="T2357" s="15" t="str">
        <f aca="false">Def_Sistemas_Conectores_Cabos!$C$9</f>
        <v>RG316</v>
      </c>
      <c r="U2357" s="11" t="s">
        <v>169</v>
      </c>
      <c r="V2357" s="13"/>
    </row>
    <row r="2358" customFormat="false" ht="15.75" hidden="true" customHeight="true" outlineLevel="0" collapsed="false">
      <c r="A2358" s="4" t="str">
        <f aca="false">Def_Sistemas_Conectores_Cabos!$A$22</f>
        <v>BPM de elétrons</v>
      </c>
      <c r="B2358" s="5" t="str">
        <f aca="false">Datas_Entregas!$A$3</f>
        <v>BTS/Anel</v>
      </c>
      <c r="C2358" s="6" t="n">
        <f aca="false" t="array" ref="C2358:C2358">INDEX(Datas_Entregas!$B$2:$B$100, MATCH(B2358, Datas_Entregas!$A$2:$A$100, 0), 1)</f>
        <v>43296</v>
      </c>
      <c r="D2358" s="5" t="str">
        <f aca="false">Def_Status_Montagem!$A$4</f>
        <v>Comprado / Esperando entrega</v>
      </c>
      <c r="E2358" s="4" t="str">
        <f aca="false">Def_Status_Montagem!$B$4</f>
        <v>Contratada (inclui etiqueta)</v>
      </c>
      <c r="F2358" s="25"/>
      <c r="G2358" s="26"/>
      <c r="H2358" s="7" t="str">
        <f aca="false" t="array" ref="H2358:H2358">INDEX(Def_Instancias_Equipamentos!$E$2:$E$4986, MATCH(K2358, Def_Instancias_Equipamentos!$D$2:$D$4986, 0), 1)</f>
        <v>IA-17RaBPM</v>
      </c>
      <c r="I2358" s="8" t="str">
        <f aca="false" t="array" ref="I2358:I2358">INDEX(Def_Instancias_Equipamentos!$E$2:$E$4986, MATCH(L2358, Def_Instancias_Equipamentos!$D$2:$D$4986, 0), 1)</f>
        <v>IA-17RaBPM</v>
      </c>
      <c r="J2358" s="8" t="str">
        <f aca="false">IF(H2358=I2358, "INTERNO", "EXTERNO")</f>
        <v>INTERNO</v>
      </c>
      <c r="K2358" s="9" t="str">
        <f aca="false">Def_Instancias_Equipamentos!$D$760</f>
        <v>SI-17C1:DI-BPMRFFE-2</v>
      </c>
      <c r="L2358" s="4" t="str">
        <f aca="false">Def_Instancias_Equipamentos!$D$1362</f>
        <v>SI-17C1:DI-FMCFastADC-2</v>
      </c>
      <c r="M2358" s="10" t="s">
        <v>175</v>
      </c>
      <c r="N2358" s="11" t="s">
        <v>176</v>
      </c>
      <c r="O2358" s="9" t="str">
        <f aca="false">Def_Sistemas_Conectores_Cabos!$B$7</f>
        <v>SMA 50-ohm</v>
      </c>
      <c r="P2358" s="4" t="str">
        <f aca="false">Def_Sistemas_Conectores_Cabos!$B$26</f>
        <v>MMCX 50-ohm</v>
      </c>
      <c r="Q2358" s="8" t="str">
        <f aca="false">K2358&amp;"/"&amp;M2358&amp;CHAR(10)&amp;L2358&amp;"/"&amp;N2358</f>
        <v>SI-17C1:DI-BPMRFFE-2/SW_IN
SI-17C1:DI-FMCFastADC-2/TRIG</v>
      </c>
      <c r="R2358" s="18" t="n">
        <v>2</v>
      </c>
      <c r="S2358" s="18" t="n">
        <v>2</v>
      </c>
      <c r="T2358" s="15" t="str">
        <f aca="false">Def_Sistemas_Conectores_Cabos!$C$9</f>
        <v>RG316</v>
      </c>
      <c r="U2358" s="11" t="s">
        <v>169</v>
      </c>
      <c r="V2358" s="13"/>
    </row>
    <row r="2359" customFormat="false" ht="15.75" hidden="true" customHeight="true" outlineLevel="0" collapsed="false">
      <c r="A2359" s="4" t="str">
        <f aca="false">Def_Sistemas_Conectores_Cabos!$A$22</f>
        <v>BPM de elétrons</v>
      </c>
      <c r="B2359" s="5" t="str">
        <f aca="false">Datas_Entregas!$A$3</f>
        <v>BTS/Anel</v>
      </c>
      <c r="C2359" s="6" t="n">
        <f aca="false" t="array" ref="C2359:C2359">INDEX(Datas_Entregas!$B$2:$B$100, MATCH(B2359, Datas_Entregas!$A$2:$A$100, 0), 1)</f>
        <v>43296</v>
      </c>
      <c r="D2359" s="5" t="str">
        <f aca="false">Def_Status_Montagem!$A$4</f>
        <v>Comprado / Esperando entrega</v>
      </c>
      <c r="E2359" s="4" t="str">
        <f aca="false">Def_Status_Montagem!$B$4</f>
        <v>Contratada (inclui etiqueta)</v>
      </c>
      <c r="F2359" s="25"/>
      <c r="G2359" s="26"/>
      <c r="H2359" s="7" t="str">
        <f aca="false" t="array" ref="H2359:H2359">INDEX(Def_Instancias_Equipamentos!$E$2:$E$4986, MATCH(K2359, Def_Instancias_Equipamentos!$D$2:$D$4986, 0), 1)</f>
        <v>IA-17RaBPM</v>
      </c>
      <c r="I2359" s="8" t="str">
        <f aca="false" t="array" ref="I2359:I2359">INDEX(Def_Instancias_Equipamentos!$E$2:$E$4986, MATCH(L2359, Def_Instancias_Equipamentos!$D$2:$D$4986, 0), 1)</f>
        <v>IA-17RaBPM</v>
      </c>
      <c r="J2359" s="8" t="str">
        <f aca="false">IF(H2359=I2359, "INTERNO", "EXTERNO")</f>
        <v>INTERNO</v>
      </c>
      <c r="K2359" s="9" t="str">
        <f aca="false">Def_Instancias_Equipamentos!$D$761</f>
        <v>SI-17C2:DI-BPMRFFE</v>
      </c>
      <c r="L2359" s="4" t="str">
        <f aca="false">Def_Instancias_Equipamentos!$D$1363</f>
        <v>SI-17C2:DI-FMCFastADC</v>
      </c>
      <c r="M2359" s="10" t="s">
        <v>168</v>
      </c>
      <c r="N2359" s="11" t="s">
        <v>143</v>
      </c>
      <c r="O2359" s="9" t="str">
        <f aca="false">Def_Sistemas_Conectores_Cabos!$B$7</f>
        <v>SMA 50-ohm</v>
      </c>
      <c r="P2359" s="4" t="str">
        <f aca="false">Def_Sistemas_Conectores_Cabos!$B$7</f>
        <v>SMA 50-ohm</v>
      </c>
      <c r="Q2359" s="8" t="str">
        <f aca="false">K2359&amp;"/"&amp;M2359&amp;CHAR(10)&amp;L2359&amp;"/"&amp;N2359</f>
        <v>SI-17C2:DI-BPMRFFE/TO_OUT
SI-17C2:DI-FMCFastADC/IN1</v>
      </c>
      <c r="R2359" s="18" t="n">
        <v>2</v>
      </c>
      <c r="S2359" s="18" t="n">
        <v>2</v>
      </c>
      <c r="T2359" s="15" t="str">
        <f aca="false">Def_Sistemas_Conectores_Cabos!$C$9</f>
        <v>RG316</v>
      </c>
      <c r="U2359" s="11" t="s">
        <v>169</v>
      </c>
      <c r="V2359" s="13"/>
    </row>
    <row r="2360" customFormat="false" ht="15.75" hidden="true" customHeight="true" outlineLevel="0" collapsed="false">
      <c r="A2360" s="4" t="str">
        <f aca="false">Def_Sistemas_Conectores_Cabos!$A$22</f>
        <v>BPM de elétrons</v>
      </c>
      <c r="B2360" s="5" t="str">
        <f aca="false">Datas_Entregas!$A$3</f>
        <v>BTS/Anel</v>
      </c>
      <c r="C2360" s="6" t="n">
        <f aca="false" t="array" ref="C2360:C2360">INDEX(Datas_Entregas!$B$2:$B$100, MATCH(B2360, Datas_Entregas!$A$2:$A$100, 0), 1)</f>
        <v>43296</v>
      </c>
      <c r="D2360" s="5" t="str">
        <f aca="false">Def_Status_Montagem!$A$4</f>
        <v>Comprado / Esperando entrega</v>
      </c>
      <c r="E2360" s="4" t="str">
        <f aca="false">Def_Status_Montagem!$B$4</f>
        <v>Contratada (inclui etiqueta)</v>
      </c>
      <c r="F2360" s="25"/>
      <c r="G2360" s="26"/>
      <c r="H2360" s="7" t="str">
        <f aca="false" t="array" ref="H2360:H2360">INDEX(Def_Instancias_Equipamentos!$E$2:$E$4986, MATCH(K2360, Def_Instancias_Equipamentos!$D$2:$D$4986, 0), 1)</f>
        <v>IA-17RaBPM</v>
      </c>
      <c r="I2360" s="8" t="str">
        <f aca="false" t="array" ref="I2360:I2360">INDEX(Def_Instancias_Equipamentos!$E$2:$E$4986, MATCH(L2360, Def_Instancias_Equipamentos!$D$2:$D$4986, 0), 1)</f>
        <v>IA-17RaBPM</v>
      </c>
      <c r="J2360" s="8" t="str">
        <f aca="false">IF(H2360=I2360, "INTERNO", "EXTERNO")</f>
        <v>INTERNO</v>
      </c>
      <c r="K2360" s="9" t="str">
        <f aca="false">Def_Instancias_Equipamentos!$D$761</f>
        <v>SI-17C2:DI-BPMRFFE</v>
      </c>
      <c r="L2360" s="4" t="str">
        <f aca="false">Def_Instancias_Equipamentos!$D$1363</f>
        <v>SI-17C2:DI-FMCFastADC</v>
      </c>
      <c r="M2360" s="10" t="s">
        <v>170</v>
      </c>
      <c r="N2360" s="11" t="s">
        <v>145</v>
      </c>
      <c r="O2360" s="9" t="str">
        <f aca="false">Def_Sistemas_Conectores_Cabos!$B$7</f>
        <v>SMA 50-ohm</v>
      </c>
      <c r="P2360" s="4" t="str">
        <f aca="false">Def_Sistemas_Conectores_Cabos!$B$7</f>
        <v>SMA 50-ohm</v>
      </c>
      <c r="Q2360" s="8" t="str">
        <f aca="false">K2360&amp;"/"&amp;M2360&amp;CHAR(10)&amp;L2360&amp;"/"&amp;N2360</f>
        <v>SI-17C2:DI-BPMRFFE/BI_OUT
SI-17C2:DI-FMCFastADC/IN2</v>
      </c>
      <c r="R2360" s="18" t="n">
        <v>2</v>
      </c>
      <c r="S2360" s="18" t="n">
        <v>2</v>
      </c>
      <c r="T2360" s="15" t="str">
        <f aca="false">Def_Sistemas_Conectores_Cabos!$C$9</f>
        <v>RG316</v>
      </c>
      <c r="U2360" s="11" t="s">
        <v>169</v>
      </c>
      <c r="V2360" s="13"/>
    </row>
    <row r="2361" customFormat="false" ht="15.75" hidden="true" customHeight="true" outlineLevel="0" collapsed="false">
      <c r="A2361" s="4" t="str">
        <f aca="false">Def_Sistemas_Conectores_Cabos!$A$22</f>
        <v>BPM de elétrons</v>
      </c>
      <c r="B2361" s="5" t="str">
        <f aca="false">Datas_Entregas!$A$3</f>
        <v>BTS/Anel</v>
      </c>
      <c r="C2361" s="6" t="n">
        <f aca="false" t="array" ref="C2361:C2361">INDEX(Datas_Entregas!$B$2:$B$100, MATCH(B2361, Datas_Entregas!$A$2:$A$100, 0), 1)</f>
        <v>43296</v>
      </c>
      <c r="D2361" s="5" t="str">
        <f aca="false">Def_Status_Montagem!$A$4</f>
        <v>Comprado / Esperando entrega</v>
      </c>
      <c r="E2361" s="4" t="str">
        <f aca="false">Def_Status_Montagem!$B$4</f>
        <v>Contratada (inclui etiqueta)</v>
      </c>
      <c r="F2361" s="25"/>
      <c r="G2361" s="26"/>
      <c r="H2361" s="7" t="str">
        <f aca="false" t="array" ref="H2361:H2361">INDEX(Def_Instancias_Equipamentos!$E$2:$E$4986, MATCH(K2361, Def_Instancias_Equipamentos!$D$2:$D$4986, 0), 1)</f>
        <v>IA-17RaBPM</v>
      </c>
      <c r="I2361" s="8" t="str">
        <f aca="false" t="array" ref="I2361:I2361">INDEX(Def_Instancias_Equipamentos!$E$2:$E$4986, MATCH(L2361, Def_Instancias_Equipamentos!$D$2:$D$4986, 0), 1)</f>
        <v>IA-17RaBPM</v>
      </c>
      <c r="J2361" s="8" t="str">
        <f aca="false">IF(H2361=I2361, "INTERNO", "EXTERNO")</f>
        <v>INTERNO</v>
      </c>
      <c r="K2361" s="9" t="str">
        <f aca="false">Def_Instancias_Equipamentos!$D$761</f>
        <v>SI-17C2:DI-BPMRFFE</v>
      </c>
      <c r="L2361" s="4" t="str">
        <f aca="false">Def_Instancias_Equipamentos!$D$1363</f>
        <v>SI-17C2:DI-FMCFastADC</v>
      </c>
      <c r="M2361" s="10" t="s">
        <v>171</v>
      </c>
      <c r="N2361" s="11" t="s">
        <v>172</v>
      </c>
      <c r="O2361" s="9" t="str">
        <f aca="false">Def_Sistemas_Conectores_Cabos!$B$7</f>
        <v>SMA 50-ohm</v>
      </c>
      <c r="P2361" s="4" t="str">
        <f aca="false">Def_Sistemas_Conectores_Cabos!$B$7</f>
        <v>SMA 50-ohm</v>
      </c>
      <c r="Q2361" s="8" t="str">
        <f aca="false">K2361&amp;"/"&amp;M2361&amp;CHAR(10)&amp;L2361&amp;"/"&amp;N2361</f>
        <v>SI-17C2:DI-BPMRFFE/TI_OUT
SI-17C2:DI-FMCFastADC/IN3</v>
      </c>
      <c r="R2361" s="18" t="n">
        <v>2</v>
      </c>
      <c r="S2361" s="18" t="n">
        <v>2</v>
      </c>
      <c r="T2361" s="15" t="str">
        <f aca="false">Def_Sistemas_Conectores_Cabos!$C$9</f>
        <v>RG316</v>
      </c>
      <c r="U2361" s="11" t="s">
        <v>169</v>
      </c>
      <c r="V2361" s="13"/>
    </row>
    <row r="2362" customFormat="false" ht="15.75" hidden="true" customHeight="true" outlineLevel="0" collapsed="false">
      <c r="A2362" s="4" t="str">
        <f aca="false">Def_Sistemas_Conectores_Cabos!$A$22</f>
        <v>BPM de elétrons</v>
      </c>
      <c r="B2362" s="5" t="str">
        <f aca="false">Datas_Entregas!$A$3</f>
        <v>BTS/Anel</v>
      </c>
      <c r="C2362" s="6" t="n">
        <f aca="false" t="array" ref="C2362:C2362">INDEX(Datas_Entregas!$B$2:$B$100, MATCH(B2362, Datas_Entregas!$A$2:$A$100, 0), 1)</f>
        <v>43296</v>
      </c>
      <c r="D2362" s="5" t="str">
        <f aca="false">Def_Status_Montagem!$A$4</f>
        <v>Comprado / Esperando entrega</v>
      </c>
      <c r="E2362" s="4" t="str">
        <f aca="false">Def_Status_Montagem!$B$4</f>
        <v>Contratada (inclui etiqueta)</v>
      </c>
      <c r="F2362" s="25"/>
      <c r="G2362" s="26"/>
      <c r="H2362" s="7" t="str">
        <f aca="false" t="array" ref="H2362:H2362">INDEX(Def_Instancias_Equipamentos!$E$2:$E$4986, MATCH(K2362, Def_Instancias_Equipamentos!$D$2:$D$4986, 0), 1)</f>
        <v>IA-17RaBPM</v>
      </c>
      <c r="I2362" s="8" t="str">
        <f aca="false" t="array" ref="I2362:I2362">INDEX(Def_Instancias_Equipamentos!$E$2:$E$4986, MATCH(L2362, Def_Instancias_Equipamentos!$D$2:$D$4986, 0), 1)</f>
        <v>IA-17RaBPM</v>
      </c>
      <c r="J2362" s="8" t="str">
        <f aca="false">IF(H2362=I2362, "INTERNO", "EXTERNO")</f>
        <v>INTERNO</v>
      </c>
      <c r="K2362" s="9" t="str">
        <f aca="false">Def_Instancias_Equipamentos!$D$761</f>
        <v>SI-17C2:DI-BPMRFFE</v>
      </c>
      <c r="L2362" s="4" t="str">
        <f aca="false">Def_Instancias_Equipamentos!$D$1363</f>
        <v>SI-17C2:DI-FMCFastADC</v>
      </c>
      <c r="M2362" s="10" t="s">
        <v>173</v>
      </c>
      <c r="N2362" s="11" t="s">
        <v>174</v>
      </c>
      <c r="O2362" s="9" t="str">
        <f aca="false">Def_Sistemas_Conectores_Cabos!$B$7</f>
        <v>SMA 50-ohm</v>
      </c>
      <c r="P2362" s="4" t="str">
        <f aca="false">Def_Sistemas_Conectores_Cabos!$B$7</f>
        <v>SMA 50-ohm</v>
      </c>
      <c r="Q2362" s="8" t="str">
        <f aca="false">K2362&amp;"/"&amp;M2362&amp;CHAR(10)&amp;L2362&amp;"/"&amp;N2362</f>
        <v>SI-17C2:DI-BPMRFFE/BO_OUT
SI-17C2:DI-FMCFastADC/IN4</v>
      </c>
      <c r="R2362" s="18" t="n">
        <v>2</v>
      </c>
      <c r="S2362" s="18" t="n">
        <v>2</v>
      </c>
      <c r="T2362" s="15" t="str">
        <f aca="false">Def_Sistemas_Conectores_Cabos!$C$9</f>
        <v>RG316</v>
      </c>
      <c r="U2362" s="11" t="s">
        <v>169</v>
      </c>
      <c r="V2362" s="13"/>
    </row>
    <row r="2363" customFormat="false" ht="15.75" hidden="true" customHeight="true" outlineLevel="0" collapsed="false">
      <c r="A2363" s="4" t="str">
        <f aca="false">Def_Sistemas_Conectores_Cabos!$A$22</f>
        <v>BPM de elétrons</v>
      </c>
      <c r="B2363" s="5" t="str">
        <f aca="false">Datas_Entregas!$A$3</f>
        <v>BTS/Anel</v>
      </c>
      <c r="C2363" s="6" t="n">
        <f aca="false" t="array" ref="C2363:C2363">INDEX(Datas_Entregas!$B$2:$B$100, MATCH(B2363, Datas_Entregas!$A$2:$A$100, 0), 1)</f>
        <v>43296</v>
      </c>
      <c r="D2363" s="5" t="str">
        <f aca="false">Def_Status_Montagem!$A$4</f>
        <v>Comprado / Esperando entrega</v>
      </c>
      <c r="E2363" s="4" t="str">
        <f aca="false">Def_Status_Montagem!$B$4</f>
        <v>Contratada (inclui etiqueta)</v>
      </c>
      <c r="F2363" s="25"/>
      <c r="G2363" s="26"/>
      <c r="H2363" s="7" t="str">
        <f aca="false" t="array" ref="H2363:H2363">INDEX(Def_Instancias_Equipamentos!$E$2:$E$4986, MATCH(K2363, Def_Instancias_Equipamentos!$D$2:$D$4986, 0), 1)</f>
        <v>IA-17RaBPM</v>
      </c>
      <c r="I2363" s="8" t="str">
        <f aca="false" t="array" ref="I2363:I2363">INDEX(Def_Instancias_Equipamentos!$E$2:$E$4986, MATCH(L2363, Def_Instancias_Equipamentos!$D$2:$D$4986, 0), 1)</f>
        <v>IA-17RaBPM</v>
      </c>
      <c r="J2363" s="8" t="str">
        <f aca="false">IF(H2363=I2363, "INTERNO", "EXTERNO")</f>
        <v>INTERNO</v>
      </c>
      <c r="K2363" s="9" t="str">
        <f aca="false">Def_Instancias_Equipamentos!$D$761</f>
        <v>SI-17C2:DI-BPMRFFE</v>
      </c>
      <c r="L2363" s="4" t="str">
        <f aca="false">Def_Instancias_Equipamentos!$D$1363</f>
        <v>SI-17C2:DI-FMCFastADC</v>
      </c>
      <c r="M2363" s="10" t="s">
        <v>175</v>
      </c>
      <c r="N2363" s="11" t="s">
        <v>176</v>
      </c>
      <c r="O2363" s="9" t="str">
        <f aca="false">Def_Sistemas_Conectores_Cabos!$B$7</f>
        <v>SMA 50-ohm</v>
      </c>
      <c r="P2363" s="4" t="str">
        <f aca="false">Def_Sistemas_Conectores_Cabos!$B$26</f>
        <v>MMCX 50-ohm</v>
      </c>
      <c r="Q2363" s="8" t="str">
        <f aca="false">K2363&amp;"/"&amp;M2363&amp;CHAR(10)&amp;L2363&amp;"/"&amp;N2363</f>
        <v>SI-17C2:DI-BPMRFFE/SW_IN
SI-17C2:DI-FMCFastADC/TRIG</v>
      </c>
      <c r="R2363" s="18" t="n">
        <v>2</v>
      </c>
      <c r="S2363" s="18" t="n">
        <v>2</v>
      </c>
      <c r="T2363" s="15" t="str">
        <f aca="false">Def_Sistemas_Conectores_Cabos!$C$9</f>
        <v>RG316</v>
      </c>
      <c r="U2363" s="11" t="s">
        <v>169</v>
      </c>
      <c r="V2363" s="13"/>
    </row>
    <row r="2364" customFormat="false" ht="15.75" hidden="true" customHeight="true" outlineLevel="0" collapsed="false">
      <c r="A2364" s="4" t="str">
        <f aca="false">Def_Sistemas_Conectores_Cabos!$A$22</f>
        <v>BPM de elétrons</v>
      </c>
      <c r="B2364" s="5" t="str">
        <f aca="false">Datas_Entregas!$A$3</f>
        <v>BTS/Anel</v>
      </c>
      <c r="C2364" s="6" t="n">
        <f aca="false" t="array" ref="C2364:C2364">INDEX(Datas_Entregas!$B$2:$B$100, MATCH(B2364, Datas_Entregas!$A$2:$A$100, 0), 1)</f>
        <v>43296</v>
      </c>
      <c r="D2364" s="5" t="str">
        <f aca="false">Def_Status_Montagem!$A$4</f>
        <v>Comprado / Esperando entrega</v>
      </c>
      <c r="E2364" s="4" t="str">
        <f aca="false">Def_Status_Montagem!$B$4</f>
        <v>Contratada (inclui etiqueta)</v>
      </c>
      <c r="F2364" s="25"/>
      <c r="G2364" s="26"/>
      <c r="H2364" s="7" t="str">
        <f aca="false" t="array" ref="H2364:H2364">INDEX(Def_Instancias_Equipamentos!$E$2:$E$4986, MATCH(K2364, Def_Instancias_Equipamentos!$D$2:$D$4986, 0), 1)</f>
        <v>IA-17RaBPM</v>
      </c>
      <c r="I2364" s="8" t="str">
        <f aca="false" t="array" ref="I2364:I2364">INDEX(Def_Instancias_Equipamentos!$E$2:$E$4986, MATCH(L2364, Def_Instancias_Equipamentos!$D$2:$D$4986, 0), 1)</f>
        <v>IA-17RaBPM</v>
      </c>
      <c r="J2364" s="8" t="str">
        <f aca="false">IF(H2364=I2364, "INTERNO", "EXTERNO")</f>
        <v>INTERNO</v>
      </c>
      <c r="K2364" s="9" t="str">
        <f aca="false">Def_Instancias_Equipamentos!$D$762</f>
        <v>SI-17C3:DI-BPMRFFE-1</v>
      </c>
      <c r="L2364" s="4" t="str">
        <f aca="false">Def_Instancias_Equipamentos!$D$1364</f>
        <v>SI-17C3:DI-FMCFastADC-1</v>
      </c>
      <c r="M2364" s="10" t="s">
        <v>168</v>
      </c>
      <c r="N2364" s="11" t="s">
        <v>143</v>
      </c>
      <c r="O2364" s="9" t="str">
        <f aca="false">Def_Sistemas_Conectores_Cabos!$B$7</f>
        <v>SMA 50-ohm</v>
      </c>
      <c r="P2364" s="4" t="str">
        <f aca="false">Def_Sistemas_Conectores_Cabos!$B$7</f>
        <v>SMA 50-ohm</v>
      </c>
      <c r="Q2364" s="8" t="str">
        <f aca="false">K2364&amp;"/"&amp;M2364&amp;CHAR(10)&amp;L2364&amp;"/"&amp;N2364</f>
        <v>SI-17C3:DI-BPMRFFE-1/TO_OUT
SI-17C3:DI-FMCFastADC-1/IN1</v>
      </c>
      <c r="R2364" s="18" t="n">
        <v>2</v>
      </c>
      <c r="S2364" s="18" t="n">
        <v>2</v>
      </c>
      <c r="T2364" s="15" t="str">
        <f aca="false">Def_Sistemas_Conectores_Cabos!$C$9</f>
        <v>RG316</v>
      </c>
      <c r="U2364" s="11" t="s">
        <v>169</v>
      </c>
      <c r="V2364" s="13"/>
    </row>
    <row r="2365" customFormat="false" ht="15.75" hidden="true" customHeight="true" outlineLevel="0" collapsed="false">
      <c r="A2365" s="4" t="str">
        <f aca="false">Def_Sistemas_Conectores_Cabos!$A$22</f>
        <v>BPM de elétrons</v>
      </c>
      <c r="B2365" s="5" t="str">
        <f aca="false">Datas_Entregas!$A$3</f>
        <v>BTS/Anel</v>
      </c>
      <c r="C2365" s="6" t="n">
        <f aca="false" t="array" ref="C2365:C2365">INDEX(Datas_Entregas!$B$2:$B$100, MATCH(B2365, Datas_Entregas!$A$2:$A$100, 0), 1)</f>
        <v>43296</v>
      </c>
      <c r="D2365" s="5" t="str">
        <f aca="false">Def_Status_Montagem!$A$4</f>
        <v>Comprado / Esperando entrega</v>
      </c>
      <c r="E2365" s="4" t="str">
        <f aca="false">Def_Status_Montagem!$B$4</f>
        <v>Contratada (inclui etiqueta)</v>
      </c>
      <c r="F2365" s="25"/>
      <c r="G2365" s="26"/>
      <c r="H2365" s="7" t="str">
        <f aca="false" t="array" ref="H2365:H2365">INDEX(Def_Instancias_Equipamentos!$E$2:$E$4986, MATCH(K2365, Def_Instancias_Equipamentos!$D$2:$D$4986, 0), 1)</f>
        <v>IA-17RaBPM</v>
      </c>
      <c r="I2365" s="8" t="str">
        <f aca="false" t="array" ref="I2365:I2365">INDEX(Def_Instancias_Equipamentos!$E$2:$E$4986, MATCH(L2365, Def_Instancias_Equipamentos!$D$2:$D$4986, 0), 1)</f>
        <v>IA-17RaBPM</v>
      </c>
      <c r="J2365" s="8" t="str">
        <f aca="false">IF(H2365=I2365, "INTERNO", "EXTERNO")</f>
        <v>INTERNO</v>
      </c>
      <c r="K2365" s="9" t="str">
        <f aca="false">Def_Instancias_Equipamentos!$D$762</f>
        <v>SI-17C3:DI-BPMRFFE-1</v>
      </c>
      <c r="L2365" s="4" t="str">
        <f aca="false">Def_Instancias_Equipamentos!$D$1364</f>
        <v>SI-17C3:DI-FMCFastADC-1</v>
      </c>
      <c r="M2365" s="10" t="s">
        <v>170</v>
      </c>
      <c r="N2365" s="11" t="s">
        <v>145</v>
      </c>
      <c r="O2365" s="9" t="str">
        <f aca="false">Def_Sistemas_Conectores_Cabos!$B$7</f>
        <v>SMA 50-ohm</v>
      </c>
      <c r="P2365" s="4" t="str">
        <f aca="false">Def_Sistemas_Conectores_Cabos!$B$7</f>
        <v>SMA 50-ohm</v>
      </c>
      <c r="Q2365" s="8" t="str">
        <f aca="false">K2365&amp;"/"&amp;M2365&amp;CHAR(10)&amp;L2365&amp;"/"&amp;N2365</f>
        <v>SI-17C3:DI-BPMRFFE-1/BI_OUT
SI-17C3:DI-FMCFastADC-1/IN2</v>
      </c>
      <c r="R2365" s="18" t="n">
        <v>2</v>
      </c>
      <c r="S2365" s="18" t="n">
        <v>2</v>
      </c>
      <c r="T2365" s="15" t="str">
        <f aca="false">Def_Sistemas_Conectores_Cabos!$C$9</f>
        <v>RG316</v>
      </c>
      <c r="U2365" s="11" t="s">
        <v>169</v>
      </c>
      <c r="V2365" s="13"/>
    </row>
    <row r="2366" customFormat="false" ht="15.75" hidden="true" customHeight="true" outlineLevel="0" collapsed="false">
      <c r="A2366" s="4" t="str">
        <f aca="false">Def_Sistemas_Conectores_Cabos!$A$22</f>
        <v>BPM de elétrons</v>
      </c>
      <c r="B2366" s="5" t="str">
        <f aca="false">Datas_Entregas!$A$3</f>
        <v>BTS/Anel</v>
      </c>
      <c r="C2366" s="6" t="n">
        <f aca="false" t="array" ref="C2366:C2366">INDEX(Datas_Entregas!$B$2:$B$100, MATCH(B2366, Datas_Entregas!$A$2:$A$100, 0), 1)</f>
        <v>43296</v>
      </c>
      <c r="D2366" s="5" t="str">
        <f aca="false">Def_Status_Montagem!$A$4</f>
        <v>Comprado / Esperando entrega</v>
      </c>
      <c r="E2366" s="4" t="str">
        <f aca="false">Def_Status_Montagem!$B$4</f>
        <v>Contratada (inclui etiqueta)</v>
      </c>
      <c r="F2366" s="25"/>
      <c r="G2366" s="26"/>
      <c r="H2366" s="7" t="str">
        <f aca="false" t="array" ref="H2366:H2366">INDEX(Def_Instancias_Equipamentos!$E$2:$E$4986, MATCH(K2366, Def_Instancias_Equipamentos!$D$2:$D$4986, 0), 1)</f>
        <v>IA-17RaBPM</v>
      </c>
      <c r="I2366" s="8" t="str">
        <f aca="false" t="array" ref="I2366:I2366">INDEX(Def_Instancias_Equipamentos!$E$2:$E$4986, MATCH(L2366, Def_Instancias_Equipamentos!$D$2:$D$4986, 0), 1)</f>
        <v>IA-17RaBPM</v>
      </c>
      <c r="J2366" s="8" t="str">
        <f aca="false">IF(H2366=I2366, "INTERNO", "EXTERNO")</f>
        <v>INTERNO</v>
      </c>
      <c r="K2366" s="9" t="str">
        <f aca="false">Def_Instancias_Equipamentos!$D$762</f>
        <v>SI-17C3:DI-BPMRFFE-1</v>
      </c>
      <c r="L2366" s="4" t="str">
        <f aca="false">Def_Instancias_Equipamentos!$D$1364</f>
        <v>SI-17C3:DI-FMCFastADC-1</v>
      </c>
      <c r="M2366" s="10" t="s">
        <v>171</v>
      </c>
      <c r="N2366" s="11" t="s">
        <v>172</v>
      </c>
      <c r="O2366" s="9" t="str">
        <f aca="false">Def_Sistemas_Conectores_Cabos!$B$7</f>
        <v>SMA 50-ohm</v>
      </c>
      <c r="P2366" s="4" t="str">
        <f aca="false">Def_Sistemas_Conectores_Cabos!$B$7</f>
        <v>SMA 50-ohm</v>
      </c>
      <c r="Q2366" s="8" t="str">
        <f aca="false">K2366&amp;"/"&amp;M2366&amp;CHAR(10)&amp;L2366&amp;"/"&amp;N2366</f>
        <v>SI-17C3:DI-BPMRFFE-1/TI_OUT
SI-17C3:DI-FMCFastADC-1/IN3</v>
      </c>
      <c r="R2366" s="18" t="n">
        <v>2</v>
      </c>
      <c r="S2366" s="18" t="n">
        <v>2</v>
      </c>
      <c r="T2366" s="15" t="str">
        <f aca="false">Def_Sistemas_Conectores_Cabos!$C$9</f>
        <v>RG316</v>
      </c>
      <c r="U2366" s="11" t="s">
        <v>169</v>
      </c>
      <c r="V2366" s="13"/>
    </row>
    <row r="2367" customFormat="false" ht="15.75" hidden="true" customHeight="true" outlineLevel="0" collapsed="false">
      <c r="A2367" s="4" t="str">
        <f aca="false">Def_Sistemas_Conectores_Cabos!$A$22</f>
        <v>BPM de elétrons</v>
      </c>
      <c r="B2367" s="5" t="str">
        <f aca="false">Datas_Entregas!$A$3</f>
        <v>BTS/Anel</v>
      </c>
      <c r="C2367" s="6" t="n">
        <f aca="false" t="array" ref="C2367:C2367">INDEX(Datas_Entregas!$B$2:$B$100, MATCH(B2367, Datas_Entregas!$A$2:$A$100, 0), 1)</f>
        <v>43296</v>
      </c>
      <c r="D2367" s="5" t="str">
        <f aca="false">Def_Status_Montagem!$A$4</f>
        <v>Comprado / Esperando entrega</v>
      </c>
      <c r="E2367" s="4" t="str">
        <f aca="false">Def_Status_Montagem!$B$4</f>
        <v>Contratada (inclui etiqueta)</v>
      </c>
      <c r="F2367" s="25"/>
      <c r="G2367" s="26"/>
      <c r="H2367" s="7" t="str">
        <f aca="false" t="array" ref="H2367:H2367">INDEX(Def_Instancias_Equipamentos!$E$2:$E$4986, MATCH(K2367, Def_Instancias_Equipamentos!$D$2:$D$4986, 0), 1)</f>
        <v>IA-17RaBPM</v>
      </c>
      <c r="I2367" s="8" t="str">
        <f aca="false" t="array" ref="I2367:I2367">INDEX(Def_Instancias_Equipamentos!$E$2:$E$4986, MATCH(L2367, Def_Instancias_Equipamentos!$D$2:$D$4986, 0), 1)</f>
        <v>IA-17RaBPM</v>
      </c>
      <c r="J2367" s="8" t="str">
        <f aca="false">IF(H2367=I2367, "INTERNO", "EXTERNO")</f>
        <v>INTERNO</v>
      </c>
      <c r="K2367" s="9" t="str">
        <f aca="false">Def_Instancias_Equipamentos!$D$762</f>
        <v>SI-17C3:DI-BPMRFFE-1</v>
      </c>
      <c r="L2367" s="4" t="str">
        <f aca="false">Def_Instancias_Equipamentos!$D$1364</f>
        <v>SI-17C3:DI-FMCFastADC-1</v>
      </c>
      <c r="M2367" s="10" t="s">
        <v>173</v>
      </c>
      <c r="N2367" s="11" t="s">
        <v>174</v>
      </c>
      <c r="O2367" s="9" t="str">
        <f aca="false">Def_Sistemas_Conectores_Cabos!$B$7</f>
        <v>SMA 50-ohm</v>
      </c>
      <c r="P2367" s="4" t="str">
        <f aca="false">Def_Sistemas_Conectores_Cabos!$B$7</f>
        <v>SMA 50-ohm</v>
      </c>
      <c r="Q2367" s="8" t="str">
        <f aca="false">K2367&amp;"/"&amp;M2367&amp;CHAR(10)&amp;L2367&amp;"/"&amp;N2367</f>
        <v>SI-17C3:DI-BPMRFFE-1/BO_OUT
SI-17C3:DI-FMCFastADC-1/IN4</v>
      </c>
      <c r="R2367" s="18" t="n">
        <v>2</v>
      </c>
      <c r="S2367" s="18" t="n">
        <v>2</v>
      </c>
      <c r="T2367" s="15" t="str">
        <f aca="false">Def_Sistemas_Conectores_Cabos!$C$9</f>
        <v>RG316</v>
      </c>
      <c r="U2367" s="11" t="s">
        <v>169</v>
      </c>
      <c r="V2367" s="13"/>
    </row>
    <row r="2368" customFormat="false" ht="15.75" hidden="true" customHeight="true" outlineLevel="0" collapsed="false">
      <c r="A2368" s="4" t="str">
        <f aca="false">Def_Sistemas_Conectores_Cabos!$A$22</f>
        <v>BPM de elétrons</v>
      </c>
      <c r="B2368" s="5" t="str">
        <f aca="false">Datas_Entregas!$A$3</f>
        <v>BTS/Anel</v>
      </c>
      <c r="C2368" s="6" t="n">
        <f aca="false" t="array" ref="C2368:C2368">INDEX(Datas_Entregas!$B$2:$B$100, MATCH(B2368, Datas_Entregas!$A$2:$A$100, 0), 1)</f>
        <v>43296</v>
      </c>
      <c r="D2368" s="5" t="str">
        <f aca="false">Def_Status_Montagem!$A$4</f>
        <v>Comprado / Esperando entrega</v>
      </c>
      <c r="E2368" s="4" t="str">
        <f aca="false">Def_Status_Montagem!$B$4</f>
        <v>Contratada (inclui etiqueta)</v>
      </c>
      <c r="F2368" s="25"/>
      <c r="G2368" s="26"/>
      <c r="H2368" s="7" t="str">
        <f aca="false" t="array" ref="H2368:H2368">INDEX(Def_Instancias_Equipamentos!$E$2:$E$4986, MATCH(K2368, Def_Instancias_Equipamentos!$D$2:$D$4986, 0), 1)</f>
        <v>IA-17RaBPM</v>
      </c>
      <c r="I2368" s="8" t="str">
        <f aca="false" t="array" ref="I2368:I2368">INDEX(Def_Instancias_Equipamentos!$E$2:$E$4986, MATCH(L2368, Def_Instancias_Equipamentos!$D$2:$D$4986, 0), 1)</f>
        <v>IA-17RaBPM</v>
      </c>
      <c r="J2368" s="8" t="str">
        <f aca="false">IF(H2368=I2368, "INTERNO", "EXTERNO")</f>
        <v>INTERNO</v>
      </c>
      <c r="K2368" s="9" t="str">
        <f aca="false">Def_Instancias_Equipamentos!$D$762</f>
        <v>SI-17C3:DI-BPMRFFE-1</v>
      </c>
      <c r="L2368" s="4" t="str">
        <f aca="false">Def_Instancias_Equipamentos!$D$1364</f>
        <v>SI-17C3:DI-FMCFastADC-1</v>
      </c>
      <c r="M2368" s="10" t="s">
        <v>175</v>
      </c>
      <c r="N2368" s="11" t="s">
        <v>176</v>
      </c>
      <c r="O2368" s="9" t="str">
        <f aca="false">Def_Sistemas_Conectores_Cabos!$B$7</f>
        <v>SMA 50-ohm</v>
      </c>
      <c r="P2368" s="4" t="str">
        <f aca="false">Def_Sistemas_Conectores_Cabos!$B$26</f>
        <v>MMCX 50-ohm</v>
      </c>
      <c r="Q2368" s="8" t="str">
        <f aca="false">K2368&amp;"/"&amp;M2368&amp;CHAR(10)&amp;L2368&amp;"/"&amp;N2368</f>
        <v>SI-17C3:DI-BPMRFFE-1/SW_IN
SI-17C3:DI-FMCFastADC-1/TRIG</v>
      </c>
      <c r="R2368" s="18" t="n">
        <v>2</v>
      </c>
      <c r="S2368" s="18" t="n">
        <v>2</v>
      </c>
      <c r="T2368" s="15" t="str">
        <f aca="false">Def_Sistemas_Conectores_Cabos!$C$9</f>
        <v>RG316</v>
      </c>
      <c r="U2368" s="11" t="s">
        <v>169</v>
      </c>
      <c r="V2368" s="13"/>
    </row>
    <row r="2369" customFormat="false" ht="15.75" hidden="true" customHeight="true" outlineLevel="0" collapsed="false">
      <c r="A2369" s="4" t="str">
        <f aca="false">Def_Sistemas_Conectores_Cabos!$A$22</f>
        <v>BPM de elétrons</v>
      </c>
      <c r="B2369" s="5" t="str">
        <f aca="false">Datas_Entregas!$A$3</f>
        <v>BTS/Anel</v>
      </c>
      <c r="C2369" s="6" t="n">
        <f aca="false" t="array" ref="C2369:C2369">INDEX(Datas_Entregas!$B$2:$B$100, MATCH(B2369, Datas_Entregas!$A$2:$A$100, 0), 1)</f>
        <v>43296</v>
      </c>
      <c r="D2369" s="5" t="str">
        <f aca="false">Def_Status_Montagem!$A$4</f>
        <v>Comprado / Esperando entrega</v>
      </c>
      <c r="E2369" s="4" t="str">
        <f aca="false">Def_Status_Montagem!$B$4</f>
        <v>Contratada (inclui etiqueta)</v>
      </c>
      <c r="F2369" s="25"/>
      <c r="G2369" s="26"/>
      <c r="H2369" s="7" t="str">
        <f aca="false" t="array" ref="H2369:H2369">INDEX(Def_Instancias_Equipamentos!$E$2:$E$4986, MATCH(K2369, Def_Instancias_Equipamentos!$D$2:$D$4986, 0), 1)</f>
        <v>IA-17RaBPM</v>
      </c>
      <c r="I2369" s="8" t="str">
        <f aca="false" t="array" ref="I2369:I2369">INDEX(Def_Instancias_Equipamentos!$E$2:$E$4986, MATCH(L2369, Def_Instancias_Equipamentos!$D$2:$D$4986, 0), 1)</f>
        <v>IA-17RaBPM</v>
      </c>
      <c r="J2369" s="8" t="str">
        <f aca="false">IF(H2369=I2369, "INTERNO", "EXTERNO")</f>
        <v>INTERNO</v>
      </c>
      <c r="K2369" s="9" t="str">
        <f aca="false">Def_Instancias_Equipamentos!$D$763</f>
        <v>SI-17C3:DI-BPMRFFE-2</v>
      </c>
      <c r="L2369" s="4" t="str">
        <f aca="false">Def_Instancias_Equipamentos!$D$1365</f>
        <v>SI-17C3:DI-FMCFastADC-2</v>
      </c>
      <c r="M2369" s="10" t="s">
        <v>168</v>
      </c>
      <c r="N2369" s="11" t="s">
        <v>143</v>
      </c>
      <c r="O2369" s="9" t="str">
        <f aca="false">Def_Sistemas_Conectores_Cabos!$B$7</f>
        <v>SMA 50-ohm</v>
      </c>
      <c r="P2369" s="4" t="str">
        <f aca="false">Def_Sistemas_Conectores_Cabos!$B$7</f>
        <v>SMA 50-ohm</v>
      </c>
      <c r="Q2369" s="8" t="str">
        <f aca="false">K2369&amp;"/"&amp;M2369&amp;CHAR(10)&amp;L2369&amp;"/"&amp;N2369</f>
        <v>SI-17C3:DI-BPMRFFE-2/TO_OUT
SI-17C3:DI-FMCFastADC-2/IN1</v>
      </c>
      <c r="R2369" s="18" t="n">
        <v>2</v>
      </c>
      <c r="S2369" s="18" t="n">
        <v>2</v>
      </c>
      <c r="T2369" s="15" t="str">
        <f aca="false">Def_Sistemas_Conectores_Cabos!$C$9</f>
        <v>RG316</v>
      </c>
      <c r="U2369" s="11" t="s">
        <v>169</v>
      </c>
      <c r="V2369" s="13"/>
    </row>
    <row r="2370" customFormat="false" ht="15.75" hidden="true" customHeight="true" outlineLevel="0" collapsed="false">
      <c r="A2370" s="4" t="str">
        <f aca="false">Def_Sistemas_Conectores_Cabos!$A$22</f>
        <v>BPM de elétrons</v>
      </c>
      <c r="B2370" s="5" t="str">
        <f aca="false">Datas_Entregas!$A$3</f>
        <v>BTS/Anel</v>
      </c>
      <c r="C2370" s="6" t="n">
        <f aca="false" t="array" ref="C2370:C2370">INDEX(Datas_Entregas!$B$2:$B$100, MATCH(B2370, Datas_Entregas!$A$2:$A$100, 0), 1)</f>
        <v>43296</v>
      </c>
      <c r="D2370" s="5" t="str">
        <f aca="false">Def_Status_Montagem!$A$4</f>
        <v>Comprado / Esperando entrega</v>
      </c>
      <c r="E2370" s="4" t="str">
        <f aca="false">Def_Status_Montagem!$B$4</f>
        <v>Contratada (inclui etiqueta)</v>
      </c>
      <c r="F2370" s="25"/>
      <c r="G2370" s="26"/>
      <c r="H2370" s="7" t="str">
        <f aca="false" t="array" ref="H2370:H2370">INDEX(Def_Instancias_Equipamentos!$E$2:$E$4986, MATCH(K2370, Def_Instancias_Equipamentos!$D$2:$D$4986, 0), 1)</f>
        <v>IA-17RaBPM</v>
      </c>
      <c r="I2370" s="8" t="str">
        <f aca="false" t="array" ref="I2370:I2370">INDEX(Def_Instancias_Equipamentos!$E$2:$E$4986, MATCH(L2370, Def_Instancias_Equipamentos!$D$2:$D$4986, 0), 1)</f>
        <v>IA-17RaBPM</v>
      </c>
      <c r="J2370" s="8" t="str">
        <f aca="false">IF(H2370=I2370, "INTERNO", "EXTERNO")</f>
        <v>INTERNO</v>
      </c>
      <c r="K2370" s="9" t="str">
        <f aca="false">Def_Instancias_Equipamentos!$D$763</f>
        <v>SI-17C3:DI-BPMRFFE-2</v>
      </c>
      <c r="L2370" s="4" t="str">
        <f aca="false">Def_Instancias_Equipamentos!$D$1365</f>
        <v>SI-17C3:DI-FMCFastADC-2</v>
      </c>
      <c r="M2370" s="10" t="s">
        <v>170</v>
      </c>
      <c r="N2370" s="11" t="s">
        <v>145</v>
      </c>
      <c r="O2370" s="9" t="str">
        <f aca="false">Def_Sistemas_Conectores_Cabos!$B$7</f>
        <v>SMA 50-ohm</v>
      </c>
      <c r="P2370" s="4" t="str">
        <f aca="false">Def_Sistemas_Conectores_Cabos!$B$7</f>
        <v>SMA 50-ohm</v>
      </c>
      <c r="Q2370" s="8" t="str">
        <f aca="false">K2370&amp;"/"&amp;M2370&amp;CHAR(10)&amp;L2370&amp;"/"&amp;N2370</f>
        <v>SI-17C3:DI-BPMRFFE-2/BI_OUT
SI-17C3:DI-FMCFastADC-2/IN2</v>
      </c>
      <c r="R2370" s="18" t="n">
        <v>2</v>
      </c>
      <c r="S2370" s="18" t="n">
        <v>2</v>
      </c>
      <c r="T2370" s="15" t="str">
        <f aca="false">Def_Sistemas_Conectores_Cabos!$C$9</f>
        <v>RG316</v>
      </c>
      <c r="U2370" s="11" t="s">
        <v>169</v>
      </c>
      <c r="V2370" s="13"/>
    </row>
    <row r="2371" customFormat="false" ht="15.75" hidden="true" customHeight="true" outlineLevel="0" collapsed="false">
      <c r="A2371" s="4" t="str">
        <f aca="false">Def_Sistemas_Conectores_Cabos!$A$22</f>
        <v>BPM de elétrons</v>
      </c>
      <c r="B2371" s="5" t="str">
        <f aca="false">Datas_Entregas!$A$3</f>
        <v>BTS/Anel</v>
      </c>
      <c r="C2371" s="6" t="n">
        <f aca="false" t="array" ref="C2371:C2371">INDEX(Datas_Entregas!$B$2:$B$100, MATCH(B2371, Datas_Entregas!$A$2:$A$100, 0), 1)</f>
        <v>43296</v>
      </c>
      <c r="D2371" s="5" t="str">
        <f aca="false">Def_Status_Montagem!$A$4</f>
        <v>Comprado / Esperando entrega</v>
      </c>
      <c r="E2371" s="4" t="str">
        <f aca="false">Def_Status_Montagem!$B$4</f>
        <v>Contratada (inclui etiqueta)</v>
      </c>
      <c r="F2371" s="25"/>
      <c r="G2371" s="26"/>
      <c r="H2371" s="7" t="str">
        <f aca="false" t="array" ref="H2371:H2371">INDEX(Def_Instancias_Equipamentos!$E$2:$E$4986, MATCH(K2371, Def_Instancias_Equipamentos!$D$2:$D$4986, 0), 1)</f>
        <v>IA-17RaBPM</v>
      </c>
      <c r="I2371" s="8" t="str">
        <f aca="false" t="array" ref="I2371:I2371">INDEX(Def_Instancias_Equipamentos!$E$2:$E$4986, MATCH(L2371, Def_Instancias_Equipamentos!$D$2:$D$4986, 0), 1)</f>
        <v>IA-17RaBPM</v>
      </c>
      <c r="J2371" s="8" t="str">
        <f aca="false">IF(H2371=I2371, "INTERNO", "EXTERNO")</f>
        <v>INTERNO</v>
      </c>
      <c r="K2371" s="9" t="str">
        <f aca="false">Def_Instancias_Equipamentos!$D$763</f>
        <v>SI-17C3:DI-BPMRFFE-2</v>
      </c>
      <c r="L2371" s="4" t="str">
        <f aca="false">Def_Instancias_Equipamentos!$D$1365</f>
        <v>SI-17C3:DI-FMCFastADC-2</v>
      </c>
      <c r="M2371" s="10" t="s">
        <v>171</v>
      </c>
      <c r="N2371" s="11" t="s">
        <v>172</v>
      </c>
      <c r="O2371" s="9" t="str">
        <f aca="false">Def_Sistemas_Conectores_Cabos!$B$7</f>
        <v>SMA 50-ohm</v>
      </c>
      <c r="P2371" s="4" t="str">
        <f aca="false">Def_Sistemas_Conectores_Cabos!$B$7</f>
        <v>SMA 50-ohm</v>
      </c>
      <c r="Q2371" s="8" t="str">
        <f aca="false">K2371&amp;"/"&amp;M2371&amp;CHAR(10)&amp;L2371&amp;"/"&amp;N2371</f>
        <v>SI-17C3:DI-BPMRFFE-2/TI_OUT
SI-17C3:DI-FMCFastADC-2/IN3</v>
      </c>
      <c r="R2371" s="18" t="n">
        <v>2</v>
      </c>
      <c r="S2371" s="18" t="n">
        <v>2</v>
      </c>
      <c r="T2371" s="15" t="str">
        <f aca="false">Def_Sistemas_Conectores_Cabos!$C$9</f>
        <v>RG316</v>
      </c>
      <c r="U2371" s="11" t="s">
        <v>169</v>
      </c>
      <c r="V2371" s="13"/>
    </row>
    <row r="2372" customFormat="false" ht="15.75" hidden="true" customHeight="true" outlineLevel="0" collapsed="false">
      <c r="A2372" s="4" t="str">
        <f aca="false">Def_Sistemas_Conectores_Cabos!$A$22</f>
        <v>BPM de elétrons</v>
      </c>
      <c r="B2372" s="5" t="str">
        <f aca="false">Datas_Entregas!$A$3</f>
        <v>BTS/Anel</v>
      </c>
      <c r="C2372" s="6" t="n">
        <f aca="false" t="array" ref="C2372:C2372">INDEX(Datas_Entregas!$B$2:$B$100, MATCH(B2372, Datas_Entregas!$A$2:$A$100, 0), 1)</f>
        <v>43296</v>
      </c>
      <c r="D2372" s="5" t="str">
        <f aca="false">Def_Status_Montagem!$A$4</f>
        <v>Comprado / Esperando entrega</v>
      </c>
      <c r="E2372" s="4" t="str">
        <f aca="false">Def_Status_Montagem!$B$4</f>
        <v>Contratada (inclui etiqueta)</v>
      </c>
      <c r="F2372" s="25"/>
      <c r="G2372" s="26"/>
      <c r="H2372" s="7" t="str">
        <f aca="false" t="array" ref="H2372:H2372">INDEX(Def_Instancias_Equipamentos!$E$2:$E$4986, MATCH(K2372, Def_Instancias_Equipamentos!$D$2:$D$4986, 0), 1)</f>
        <v>IA-17RaBPM</v>
      </c>
      <c r="I2372" s="8" t="str">
        <f aca="false" t="array" ref="I2372:I2372">INDEX(Def_Instancias_Equipamentos!$E$2:$E$4986, MATCH(L2372, Def_Instancias_Equipamentos!$D$2:$D$4986, 0), 1)</f>
        <v>IA-17RaBPM</v>
      </c>
      <c r="J2372" s="8" t="str">
        <f aca="false">IF(H2372=I2372, "INTERNO", "EXTERNO")</f>
        <v>INTERNO</v>
      </c>
      <c r="K2372" s="9" t="str">
        <f aca="false">Def_Instancias_Equipamentos!$D$763</f>
        <v>SI-17C3:DI-BPMRFFE-2</v>
      </c>
      <c r="L2372" s="4" t="str">
        <f aca="false">Def_Instancias_Equipamentos!$D$1365</f>
        <v>SI-17C3:DI-FMCFastADC-2</v>
      </c>
      <c r="M2372" s="10" t="s">
        <v>173</v>
      </c>
      <c r="N2372" s="11" t="s">
        <v>174</v>
      </c>
      <c r="O2372" s="9" t="str">
        <f aca="false">Def_Sistemas_Conectores_Cabos!$B$7</f>
        <v>SMA 50-ohm</v>
      </c>
      <c r="P2372" s="4" t="str">
        <f aca="false">Def_Sistemas_Conectores_Cabos!$B$7</f>
        <v>SMA 50-ohm</v>
      </c>
      <c r="Q2372" s="8" t="str">
        <f aca="false">K2372&amp;"/"&amp;M2372&amp;CHAR(10)&amp;L2372&amp;"/"&amp;N2372</f>
        <v>SI-17C3:DI-BPMRFFE-2/BO_OUT
SI-17C3:DI-FMCFastADC-2/IN4</v>
      </c>
      <c r="R2372" s="18" t="n">
        <v>2</v>
      </c>
      <c r="S2372" s="18" t="n">
        <v>2</v>
      </c>
      <c r="T2372" s="15" t="str">
        <f aca="false">Def_Sistemas_Conectores_Cabos!$C$9</f>
        <v>RG316</v>
      </c>
      <c r="U2372" s="11" t="s">
        <v>169</v>
      </c>
      <c r="V2372" s="13"/>
    </row>
    <row r="2373" customFormat="false" ht="15.75" hidden="true" customHeight="true" outlineLevel="0" collapsed="false">
      <c r="A2373" s="4" t="str">
        <f aca="false">Def_Sistemas_Conectores_Cabos!$A$22</f>
        <v>BPM de elétrons</v>
      </c>
      <c r="B2373" s="5" t="str">
        <f aca="false">Datas_Entregas!$A$3</f>
        <v>BTS/Anel</v>
      </c>
      <c r="C2373" s="6" t="n">
        <f aca="false" t="array" ref="C2373:C2373">INDEX(Datas_Entregas!$B$2:$B$100, MATCH(B2373, Datas_Entregas!$A$2:$A$100, 0), 1)</f>
        <v>43296</v>
      </c>
      <c r="D2373" s="5" t="str">
        <f aca="false">Def_Status_Montagem!$A$4</f>
        <v>Comprado / Esperando entrega</v>
      </c>
      <c r="E2373" s="4" t="str">
        <f aca="false">Def_Status_Montagem!$B$4</f>
        <v>Contratada (inclui etiqueta)</v>
      </c>
      <c r="F2373" s="25"/>
      <c r="G2373" s="26"/>
      <c r="H2373" s="7" t="str">
        <f aca="false" t="array" ref="H2373:H2373">INDEX(Def_Instancias_Equipamentos!$E$2:$E$4986, MATCH(K2373, Def_Instancias_Equipamentos!$D$2:$D$4986, 0), 1)</f>
        <v>IA-17RaBPM</v>
      </c>
      <c r="I2373" s="8" t="str">
        <f aca="false" t="array" ref="I2373:I2373">INDEX(Def_Instancias_Equipamentos!$E$2:$E$4986, MATCH(L2373, Def_Instancias_Equipamentos!$D$2:$D$4986, 0), 1)</f>
        <v>IA-17RaBPM</v>
      </c>
      <c r="J2373" s="8" t="str">
        <f aca="false">IF(H2373=I2373, "INTERNO", "EXTERNO")</f>
        <v>INTERNO</v>
      </c>
      <c r="K2373" s="9" t="str">
        <f aca="false">Def_Instancias_Equipamentos!$D$763</f>
        <v>SI-17C3:DI-BPMRFFE-2</v>
      </c>
      <c r="L2373" s="4" t="str">
        <f aca="false">Def_Instancias_Equipamentos!$D$1365</f>
        <v>SI-17C3:DI-FMCFastADC-2</v>
      </c>
      <c r="M2373" s="10" t="s">
        <v>175</v>
      </c>
      <c r="N2373" s="11" t="s">
        <v>176</v>
      </c>
      <c r="O2373" s="9" t="str">
        <f aca="false">Def_Sistemas_Conectores_Cabos!$B$7</f>
        <v>SMA 50-ohm</v>
      </c>
      <c r="P2373" s="4" t="str">
        <f aca="false">Def_Sistemas_Conectores_Cabos!$B$26</f>
        <v>MMCX 50-ohm</v>
      </c>
      <c r="Q2373" s="8" t="str">
        <f aca="false">K2373&amp;"/"&amp;M2373&amp;CHAR(10)&amp;L2373&amp;"/"&amp;N2373</f>
        <v>SI-17C3:DI-BPMRFFE-2/SW_IN
SI-17C3:DI-FMCFastADC-2/TRIG</v>
      </c>
      <c r="R2373" s="18" t="n">
        <v>2</v>
      </c>
      <c r="S2373" s="18" t="n">
        <v>2</v>
      </c>
      <c r="T2373" s="15" t="str">
        <f aca="false">Def_Sistemas_Conectores_Cabos!$C$9</f>
        <v>RG316</v>
      </c>
      <c r="U2373" s="11" t="s">
        <v>169</v>
      </c>
      <c r="V2373" s="13"/>
    </row>
    <row r="2374" customFormat="false" ht="15.75" hidden="true" customHeight="true" outlineLevel="0" collapsed="false">
      <c r="A2374" s="4" t="str">
        <f aca="false">Def_Sistemas_Conectores_Cabos!$A$22</f>
        <v>BPM de elétrons</v>
      </c>
      <c r="B2374" s="5" t="str">
        <f aca="false">Datas_Entregas!$A$3</f>
        <v>BTS/Anel</v>
      </c>
      <c r="C2374" s="6" t="n">
        <f aca="false" t="array" ref="C2374:C2374">INDEX(Datas_Entregas!$B$2:$B$100, MATCH(B2374, Datas_Entregas!$A$2:$A$100, 0), 1)</f>
        <v>43296</v>
      </c>
      <c r="D2374" s="5" t="str">
        <f aca="false">Def_Status_Montagem!$A$4</f>
        <v>Comprado / Esperando entrega</v>
      </c>
      <c r="E2374" s="4" t="str">
        <f aca="false">Def_Status_Montagem!$B$4</f>
        <v>Contratada (inclui etiqueta)</v>
      </c>
      <c r="F2374" s="25"/>
      <c r="G2374" s="26"/>
      <c r="H2374" s="7" t="str">
        <f aca="false" t="array" ref="H2374:H2374">INDEX(Def_Instancias_Equipamentos!$E$2:$E$4986, MATCH(K2374, Def_Instancias_Equipamentos!$D$2:$D$4986, 0), 1)</f>
        <v>IA-17RaBPM</v>
      </c>
      <c r="I2374" s="8" t="str">
        <f aca="false" t="array" ref="I2374:I2374">INDEX(Def_Instancias_Equipamentos!$E$2:$E$4986, MATCH(L2374, Def_Instancias_Equipamentos!$D$2:$D$4986, 0), 1)</f>
        <v>IA-17RaBPM</v>
      </c>
      <c r="J2374" s="8" t="str">
        <f aca="false">IF(H2374=I2374, "INTERNO", "EXTERNO")</f>
        <v>INTERNO</v>
      </c>
      <c r="K2374" s="9" t="str">
        <f aca="false">Def_Instancias_Equipamentos!$D$764</f>
        <v>SI-17C4:DI-BPMRFFE</v>
      </c>
      <c r="L2374" s="4" t="str">
        <f aca="false">Def_Instancias_Equipamentos!$D$1366</f>
        <v>SI-17C4:DI-FMCFastADC</v>
      </c>
      <c r="M2374" s="10" t="s">
        <v>168</v>
      </c>
      <c r="N2374" s="11" t="s">
        <v>143</v>
      </c>
      <c r="O2374" s="9" t="str">
        <f aca="false">Def_Sistemas_Conectores_Cabos!$B$7</f>
        <v>SMA 50-ohm</v>
      </c>
      <c r="P2374" s="4" t="str">
        <f aca="false">Def_Sistemas_Conectores_Cabos!$B$7</f>
        <v>SMA 50-ohm</v>
      </c>
      <c r="Q2374" s="8" t="str">
        <f aca="false">K2374&amp;"/"&amp;M2374&amp;CHAR(10)&amp;L2374&amp;"/"&amp;N2374</f>
        <v>SI-17C4:DI-BPMRFFE/TO_OUT
SI-17C4:DI-FMCFastADC/IN1</v>
      </c>
      <c r="R2374" s="18" t="n">
        <v>2</v>
      </c>
      <c r="S2374" s="18" t="n">
        <v>2</v>
      </c>
      <c r="T2374" s="15" t="str">
        <f aca="false">Def_Sistemas_Conectores_Cabos!$C$9</f>
        <v>RG316</v>
      </c>
      <c r="U2374" s="11" t="s">
        <v>169</v>
      </c>
      <c r="V2374" s="13"/>
    </row>
    <row r="2375" customFormat="false" ht="15.75" hidden="true" customHeight="true" outlineLevel="0" collapsed="false">
      <c r="A2375" s="4" t="str">
        <f aca="false">Def_Sistemas_Conectores_Cabos!$A$22</f>
        <v>BPM de elétrons</v>
      </c>
      <c r="B2375" s="5" t="str">
        <f aca="false">Datas_Entregas!$A$3</f>
        <v>BTS/Anel</v>
      </c>
      <c r="C2375" s="6" t="n">
        <f aca="false" t="array" ref="C2375:C2375">INDEX(Datas_Entregas!$B$2:$B$100, MATCH(B2375, Datas_Entregas!$A$2:$A$100, 0), 1)</f>
        <v>43296</v>
      </c>
      <c r="D2375" s="5" t="str">
        <f aca="false">Def_Status_Montagem!$A$4</f>
        <v>Comprado / Esperando entrega</v>
      </c>
      <c r="E2375" s="4" t="str">
        <f aca="false">Def_Status_Montagem!$B$4</f>
        <v>Contratada (inclui etiqueta)</v>
      </c>
      <c r="F2375" s="25"/>
      <c r="G2375" s="26"/>
      <c r="H2375" s="7" t="str">
        <f aca="false" t="array" ref="H2375:H2375">INDEX(Def_Instancias_Equipamentos!$E$2:$E$4986, MATCH(K2375, Def_Instancias_Equipamentos!$D$2:$D$4986, 0), 1)</f>
        <v>IA-17RaBPM</v>
      </c>
      <c r="I2375" s="8" t="str">
        <f aca="false" t="array" ref="I2375:I2375">INDEX(Def_Instancias_Equipamentos!$E$2:$E$4986, MATCH(L2375, Def_Instancias_Equipamentos!$D$2:$D$4986, 0), 1)</f>
        <v>IA-17RaBPM</v>
      </c>
      <c r="J2375" s="8" t="str">
        <f aca="false">IF(H2375=I2375, "INTERNO", "EXTERNO")</f>
        <v>INTERNO</v>
      </c>
      <c r="K2375" s="9" t="str">
        <f aca="false">Def_Instancias_Equipamentos!$D$764</f>
        <v>SI-17C4:DI-BPMRFFE</v>
      </c>
      <c r="L2375" s="4" t="str">
        <f aca="false">Def_Instancias_Equipamentos!$D$1366</f>
        <v>SI-17C4:DI-FMCFastADC</v>
      </c>
      <c r="M2375" s="10" t="s">
        <v>170</v>
      </c>
      <c r="N2375" s="11" t="s">
        <v>145</v>
      </c>
      <c r="O2375" s="9" t="str">
        <f aca="false">Def_Sistemas_Conectores_Cabos!$B$7</f>
        <v>SMA 50-ohm</v>
      </c>
      <c r="P2375" s="4" t="str">
        <f aca="false">Def_Sistemas_Conectores_Cabos!$B$7</f>
        <v>SMA 50-ohm</v>
      </c>
      <c r="Q2375" s="8" t="str">
        <f aca="false">K2375&amp;"/"&amp;M2375&amp;CHAR(10)&amp;L2375&amp;"/"&amp;N2375</f>
        <v>SI-17C4:DI-BPMRFFE/BI_OUT
SI-17C4:DI-FMCFastADC/IN2</v>
      </c>
      <c r="R2375" s="18" t="n">
        <v>2</v>
      </c>
      <c r="S2375" s="18" t="n">
        <v>2</v>
      </c>
      <c r="T2375" s="15" t="str">
        <f aca="false">Def_Sistemas_Conectores_Cabos!$C$9</f>
        <v>RG316</v>
      </c>
      <c r="U2375" s="11" t="s">
        <v>169</v>
      </c>
      <c r="V2375" s="13"/>
    </row>
    <row r="2376" customFormat="false" ht="15.75" hidden="true" customHeight="true" outlineLevel="0" collapsed="false">
      <c r="A2376" s="4" t="str">
        <f aca="false">Def_Sistemas_Conectores_Cabos!$A$22</f>
        <v>BPM de elétrons</v>
      </c>
      <c r="B2376" s="5" t="str">
        <f aca="false">Datas_Entregas!$A$3</f>
        <v>BTS/Anel</v>
      </c>
      <c r="C2376" s="6" t="n">
        <f aca="false" t="array" ref="C2376:C2376">INDEX(Datas_Entregas!$B$2:$B$100, MATCH(B2376, Datas_Entregas!$A$2:$A$100, 0), 1)</f>
        <v>43296</v>
      </c>
      <c r="D2376" s="5" t="str">
        <f aca="false">Def_Status_Montagem!$A$4</f>
        <v>Comprado / Esperando entrega</v>
      </c>
      <c r="E2376" s="4" t="str">
        <f aca="false">Def_Status_Montagem!$B$4</f>
        <v>Contratada (inclui etiqueta)</v>
      </c>
      <c r="F2376" s="25"/>
      <c r="G2376" s="26"/>
      <c r="H2376" s="7" t="str">
        <f aca="false" t="array" ref="H2376:H2376">INDEX(Def_Instancias_Equipamentos!$E$2:$E$4986, MATCH(K2376, Def_Instancias_Equipamentos!$D$2:$D$4986, 0), 1)</f>
        <v>IA-17RaBPM</v>
      </c>
      <c r="I2376" s="8" t="str">
        <f aca="false" t="array" ref="I2376:I2376">INDEX(Def_Instancias_Equipamentos!$E$2:$E$4986, MATCH(L2376, Def_Instancias_Equipamentos!$D$2:$D$4986, 0), 1)</f>
        <v>IA-17RaBPM</v>
      </c>
      <c r="J2376" s="8" t="str">
        <f aca="false">IF(H2376=I2376, "INTERNO", "EXTERNO")</f>
        <v>INTERNO</v>
      </c>
      <c r="K2376" s="9" t="str">
        <f aca="false">Def_Instancias_Equipamentos!$D$764</f>
        <v>SI-17C4:DI-BPMRFFE</v>
      </c>
      <c r="L2376" s="4" t="str">
        <f aca="false">Def_Instancias_Equipamentos!$D$1366</f>
        <v>SI-17C4:DI-FMCFastADC</v>
      </c>
      <c r="M2376" s="10" t="s">
        <v>171</v>
      </c>
      <c r="N2376" s="11" t="s">
        <v>172</v>
      </c>
      <c r="O2376" s="9" t="str">
        <f aca="false">Def_Sistemas_Conectores_Cabos!$B$7</f>
        <v>SMA 50-ohm</v>
      </c>
      <c r="P2376" s="4" t="str">
        <f aca="false">Def_Sistemas_Conectores_Cabos!$B$7</f>
        <v>SMA 50-ohm</v>
      </c>
      <c r="Q2376" s="8" t="str">
        <f aca="false">K2376&amp;"/"&amp;M2376&amp;CHAR(10)&amp;L2376&amp;"/"&amp;N2376</f>
        <v>SI-17C4:DI-BPMRFFE/TI_OUT
SI-17C4:DI-FMCFastADC/IN3</v>
      </c>
      <c r="R2376" s="18" t="n">
        <v>2</v>
      </c>
      <c r="S2376" s="18" t="n">
        <v>2</v>
      </c>
      <c r="T2376" s="15" t="str">
        <f aca="false">Def_Sistemas_Conectores_Cabos!$C$9</f>
        <v>RG316</v>
      </c>
      <c r="U2376" s="11" t="s">
        <v>169</v>
      </c>
      <c r="V2376" s="13"/>
    </row>
    <row r="2377" customFormat="false" ht="15.75" hidden="true" customHeight="true" outlineLevel="0" collapsed="false">
      <c r="A2377" s="4" t="str">
        <f aca="false">Def_Sistemas_Conectores_Cabos!$A$22</f>
        <v>BPM de elétrons</v>
      </c>
      <c r="B2377" s="5" t="str">
        <f aca="false">Datas_Entregas!$A$3</f>
        <v>BTS/Anel</v>
      </c>
      <c r="C2377" s="6" t="n">
        <f aca="false" t="array" ref="C2377:C2377">INDEX(Datas_Entregas!$B$2:$B$100, MATCH(B2377, Datas_Entregas!$A$2:$A$100, 0), 1)</f>
        <v>43296</v>
      </c>
      <c r="D2377" s="5" t="str">
        <f aca="false">Def_Status_Montagem!$A$4</f>
        <v>Comprado / Esperando entrega</v>
      </c>
      <c r="E2377" s="4" t="str">
        <f aca="false">Def_Status_Montagem!$B$4</f>
        <v>Contratada (inclui etiqueta)</v>
      </c>
      <c r="F2377" s="25"/>
      <c r="G2377" s="26"/>
      <c r="H2377" s="7" t="str">
        <f aca="false" t="array" ref="H2377:H2377">INDEX(Def_Instancias_Equipamentos!$E$2:$E$4986, MATCH(K2377, Def_Instancias_Equipamentos!$D$2:$D$4986, 0), 1)</f>
        <v>IA-17RaBPM</v>
      </c>
      <c r="I2377" s="8" t="str">
        <f aca="false" t="array" ref="I2377:I2377">INDEX(Def_Instancias_Equipamentos!$E$2:$E$4986, MATCH(L2377, Def_Instancias_Equipamentos!$D$2:$D$4986, 0), 1)</f>
        <v>IA-17RaBPM</v>
      </c>
      <c r="J2377" s="8" t="str">
        <f aca="false">IF(H2377=I2377, "INTERNO", "EXTERNO")</f>
        <v>INTERNO</v>
      </c>
      <c r="K2377" s="9" t="str">
        <f aca="false">Def_Instancias_Equipamentos!$D$764</f>
        <v>SI-17C4:DI-BPMRFFE</v>
      </c>
      <c r="L2377" s="4" t="str">
        <f aca="false">Def_Instancias_Equipamentos!$D$1366</f>
        <v>SI-17C4:DI-FMCFastADC</v>
      </c>
      <c r="M2377" s="10" t="s">
        <v>173</v>
      </c>
      <c r="N2377" s="11" t="s">
        <v>174</v>
      </c>
      <c r="O2377" s="9" t="str">
        <f aca="false">Def_Sistemas_Conectores_Cabos!$B$7</f>
        <v>SMA 50-ohm</v>
      </c>
      <c r="P2377" s="4" t="str">
        <f aca="false">Def_Sistemas_Conectores_Cabos!$B$7</f>
        <v>SMA 50-ohm</v>
      </c>
      <c r="Q2377" s="8" t="str">
        <f aca="false">K2377&amp;"/"&amp;M2377&amp;CHAR(10)&amp;L2377&amp;"/"&amp;N2377</f>
        <v>SI-17C4:DI-BPMRFFE/BO_OUT
SI-17C4:DI-FMCFastADC/IN4</v>
      </c>
      <c r="R2377" s="18" t="n">
        <v>2</v>
      </c>
      <c r="S2377" s="18" t="n">
        <v>2</v>
      </c>
      <c r="T2377" s="15" t="str">
        <f aca="false">Def_Sistemas_Conectores_Cabos!$C$9</f>
        <v>RG316</v>
      </c>
      <c r="U2377" s="11" t="s">
        <v>169</v>
      </c>
      <c r="V2377" s="13"/>
    </row>
    <row r="2378" customFormat="false" ht="15.75" hidden="true" customHeight="true" outlineLevel="0" collapsed="false">
      <c r="A2378" s="4" t="str">
        <f aca="false">Def_Sistemas_Conectores_Cabos!$A$22</f>
        <v>BPM de elétrons</v>
      </c>
      <c r="B2378" s="5" t="str">
        <f aca="false">Datas_Entregas!$A$3</f>
        <v>BTS/Anel</v>
      </c>
      <c r="C2378" s="6" t="n">
        <f aca="false" t="array" ref="C2378:C2378">INDEX(Datas_Entregas!$B$2:$B$100, MATCH(B2378, Datas_Entregas!$A$2:$A$100, 0), 1)</f>
        <v>43296</v>
      </c>
      <c r="D2378" s="5" t="str">
        <f aca="false">Def_Status_Montagem!$A$4</f>
        <v>Comprado / Esperando entrega</v>
      </c>
      <c r="E2378" s="4" t="str">
        <f aca="false">Def_Status_Montagem!$B$4</f>
        <v>Contratada (inclui etiqueta)</v>
      </c>
      <c r="F2378" s="25"/>
      <c r="G2378" s="26"/>
      <c r="H2378" s="7" t="str">
        <f aca="false" t="array" ref="H2378:H2378">INDEX(Def_Instancias_Equipamentos!$E$2:$E$4986, MATCH(K2378, Def_Instancias_Equipamentos!$D$2:$D$4986, 0), 1)</f>
        <v>IA-17RaBPM</v>
      </c>
      <c r="I2378" s="8" t="str">
        <f aca="false" t="array" ref="I2378:I2378">INDEX(Def_Instancias_Equipamentos!$E$2:$E$4986, MATCH(L2378, Def_Instancias_Equipamentos!$D$2:$D$4986, 0), 1)</f>
        <v>IA-17RaBPM</v>
      </c>
      <c r="J2378" s="8" t="str">
        <f aca="false">IF(H2378=I2378, "INTERNO", "EXTERNO")</f>
        <v>INTERNO</v>
      </c>
      <c r="K2378" s="9" t="str">
        <f aca="false">Def_Instancias_Equipamentos!$D$764</f>
        <v>SI-17C4:DI-BPMRFFE</v>
      </c>
      <c r="L2378" s="4" t="str">
        <f aca="false">Def_Instancias_Equipamentos!$D$1366</f>
        <v>SI-17C4:DI-FMCFastADC</v>
      </c>
      <c r="M2378" s="10" t="s">
        <v>175</v>
      </c>
      <c r="N2378" s="11" t="s">
        <v>176</v>
      </c>
      <c r="O2378" s="9" t="str">
        <f aca="false">Def_Sistemas_Conectores_Cabos!$B$7</f>
        <v>SMA 50-ohm</v>
      </c>
      <c r="P2378" s="4" t="str">
        <f aca="false">Def_Sistemas_Conectores_Cabos!$B$26</f>
        <v>MMCX 50-ohm</v>
      </c>
      <c r="Q2378" s="8" t="str">
        <f aca="false">K2378&amp;"/"&amp;M2378&amp;CHAR(10)&amp;L2378&amp;"/"&amp;N2378</f>
        <v>SI-17C4:DI-BPMRFFE/SW_IN
SI-17C4:DI-FMCFastADC/TRIG</v>
      </c>
      <c r="R2378" s="18" t="n">
        <v>2</v>
      </c>
      <c r="S2378" s="18" t="n">
        <v>2</v>
      </c>
      <c r="T2378" s="15" t="str">
        <f aca="false">Def_Sistemas_Conectores_Cabos!$C$9</f>
        <v>RG316</v>
      </c>
      <c r="U2378" s="11" t="s">
        <v>169</v>
      </c>
      <c r="V2378" s="13"/>
    </row>
    <row r="2379" customFormat="false" ht="15.75" hidden="true" customHeight="true" outlineLevel="0" collapsed="false">
      <c r="A2379" s="4" t="str">
        <f aca="false">Def_Sistemas_Conectores_Cabos!$A$22</f>
        <v>BPM de elétrons</v>
      </c>
      <c r="B2379" s="5" t="str">
        <f aca="false">Datas_Entregas!$A$3</f>
        <v>BTS/Anel</v>
      </c>
      <c r="C2379" s="6" t="n">
        <f aca="false" t="array" ref="C2379:C2379">INDEX(Datas_Entregas!$B$2:$B$100, MATCH(B2379, Datas_Entregas!$A$2:$A$100, 0), 1)</f>
        <v>43296</v>
      </c>
      <c r="D2379" s="5" t="str">
        <f aca="false">Def_Status_Montagem!$A$4</f>
        <v>Comprado / Esperando entrega</v>
      </c>
      <c r="E2379" s="4" t="str">
        <f aca="false">Def_Status_Montagem!$B$4</f>
        <v>Contratada (inclui etiqueta)</v>
      </c>
      <c r="F2379" s="25"/>
      <c r="G2379" s="26"/>
      <c r="H2379" s="7" t="str">
        <f aca="false" t="array" ref="H2379:H2379">INDEX(Def_Instancias_Equipamentos!$E$2:$E$4986, MATCH(K2379, Def_Instancias_Equipamentos!$D$2:$D$4986, 0), 1)</f>
        <v>IA-17RaBPM</v>
      </c>
      <c r="I2379" s="8" t="str">
        <f aca="false" t="array" ref="I2379:I2379">INDEX(Def_Instancias_Equipamentos!$E$2:$E$4986, MATCH(L2379, Def_Instancias_Equipamentos!$D$2:$D$4986, 0), 1)</f>
        <v>IA-17RaBPM</v>
      </c>
      <c r="J2379" s="8" t="str">
        <f aca="false">IF(H2379=I2379, "INTERNO", "EXTERNO")</f>
        <v>INTERNO</v>
      </c>
      <c r="K2379" s="9" t="str">
        <f aca="false">Def_Instancias_Equipamentos!$D$765</f>
        <v>SI-17M1:DI-BPMRFFE</v>
      </c>
      <c r="L2379" s="4" t="str">
        <f aca="false">Def_Instancias_Equipamentos!$D$1367</f>
        <v>SI-17M1:DI-FMCFastADC</v>
      </c>
      <c r="M2379" s="10" t="s">
        <v>168</v>
      </c>
      <c r="N2379" s="11" t="s">
        <v>143</v>
      </c>
      <c r="O2379" s="9" t="str">
        <f aca="false">Def_Sistemas_Conectores_Cabos!$B$7</f>
        <v>SMA 50-ohm</v>
      </c>
      <c r="P2379" s="4" t="str">
        <f aca="false">Def_Sistemas_Conectores_Cabos!$B$7</f>
        <v>SMA 50-ohm</v>
      </c>
      <c r="Q2379" s="8" t="str">
        <f aca="false">K2379&amp;"/"&amp;M2379&amp;CHAR(10)&amp;L2379&amp;"/"&amp;N2379</f>
        <v>SI-17M1:DI-BPMRFFE/TO_OUT
SI-17M1:DI-FMCFastADC/IN1</v>
      </c>
      <c r="R2379" s="18" t="n">
        <v>2</v>
      </c>
      <c r="S2379" s="18" t="n">
        <v>2</v>
      </c>
      <c r="T2379" s="15" t="str">
        <f aca="false">Def_Sistemas_Conectores_Cabos!$C$9</f>
        <v>RG316</v>
      </c>
      <c r="U2379" s="11" t="s">
        <v>169</v>
      </c>
      <c r="V2379" s="13"/>
    </row>
    <row r="2380" customFormat="false" ht="15.75" hidden="true" customHeight="true" outlineLevel="0" collapsed="false">
      <c r="A2380" s="4" t="str">
        <f aca="false">Def_Sistemas_Conectores_Cabos!$A$22</f>
        <v>BPM de elétrons</v>
      </c>
      <c r="B2380" s="5" t="str">
        <f aca="false">Datas_Entregas!$A$3</f>
        <v>BTS/Anel</v>
      </c>
      <c r="C2380" s="6" t="n">
        <f aca="false" t="array" ref="C2380:C2380">INDEX(Datas_Entregas!$B$2:$B$100, MATCH(B2380, Datas_Entregas!$A$2:$A$100, 0), 1)</f>
        <v>43296</v>
      </c>
      <c r="D2380" s="5" t="str">
        <f aca="false">Def_Status_Montagem!$A$4</f>
        <v>Comprado / Esperando entrega</v>
      </c>
      <c r="E2380" s="4" t="str">
        <f aca="false">Def_Status_Montagem!$B$4</f>
        <v>Contratada (inclui etiqueta)</v>
      </c>
      <c r="F2380" s="25"/>
      <c r="G2380" s="26"/>
      <c r="H2380" s="7" t="str">
        <f aca="false" t="array" ref="H2380:H2380">INDEX(Def_Instancias_Equipamentos!$E$2:$E$4986, MATCH(K2380, Def_Instancias_Equipamentos!$D$2:$D$4986, 0), 1)</f>
        <v>IA-17RaBPM</v>
      </c>
      <c r="I2380" s="8" t="str">
        <f aca="false" t="array" ref="I2380:I2380">INDEX(Def_Instancias_Equipamentos!$E$2:$E$4986, MATCH(L2380, Def_Instancias_Equipamentos!$D$2:$D$4986, 0), 1)</f>
        <v>IA-17RaBPM</v>
      </c>
      <c r="J2380" s="8" t="str">
        <f aca="false">IF(H2380=I2380, "INTERNO", "EXTERNO")</f>
        <v>INTERNO</v>
      </c>
      <c r="K2380" s="9" t="str">
        <f aca="false">Def_Instancias_Equipamentos!$D$765</f>
        <v>SI-17M1:DI-BPMRFFE</v>
      </c>
      <c r="L2380" s="4" t="str">
        <f aca="false">Def_Instancias_Equipamentos!$D$1367</f>
        <v>SI-17M1:DI-FMCFastADC</v>
      </c>
      <c r="M2380" s="10" t="s">
        <v>170</v>
      </c>
      <c r="N2380" s="11" t="s">
        <v>145</v>
      </c>
      <c r="O2380" s="9" t="str">
        <f aca="false">Def_Sistemas_Conectores_Cabos!$B$7</f>
        <v>SMA 50-ohm</v>
      </c>
      <c r="P2380" s="4" t="str">
        <f aca="false">Def_Sistemas_Conectores_Cabos!$B$7</f>
        <v>SMA 50-ohm</v>
      </c>
      <c r="Q2380" s="8" t="str">
        <f aca="false">K2380&amp;"/"&amp;M2380&amp;CHAR(10)&amp;L2380&amp;"/"&amp;N2380</f>
        <v>SI-17M1:DI-BPMRFFE/BI_OUT
SI-17M1:DI-FMCFastADC/IN2</v>
      </c>
      <c r="R2380" s="18" t="n">
        <v>2</v>
      </c>
      <c r="S2380" s="18" t="n">
        <v>2</v>
      </c>
      <c r="T2380" s="15" t="str">
        <f aca="false">Def_Sistemas_Conectores_Cabos!$C$9</f>
        <v>RG316</v>
      </c>
      <c r="U2380" s="11" t="s">
        <v>169</v>
      </c>
      <c r="V2380" s="13"/>
    </row>
    <row r="2381" customFormat="false" ht="15.75" hidden="true" customHeight="true" outlineLevel="0" collapsed="false">
      <c r="A2381" s="4" t="str">
        <f aca="false">Def_Sistemas_Conectores_Cabos!$A$22</f>
        <v>BPM de elétrons</v>
      </c>
      <c r="B2381" s="5" t="str">
        <f aca="false">Datas_Entregas!$A$3</f>
        <v>BTS/Anel</v>
      </c>
      <c r="C2381" s="6" t="n">
        <f aca="false" t="array" ref="C2381:C2381">INDEX(Datas_Entregas!$B$2:$B$100, MATCH(B2381, Datas_Entregas!$A$2:$A$100, 0), 1)</f>
        <v>43296</v>
      </c>
      <c r="D2381" s="5" t="str">
        <f aca="false">Def_Status_Montagem!$A$4</f>
        <v>Comprado / Esperando entrega</v>
      </c>
      <c r="E2381" s="4" t="str">
        <f aca="false">Def_Status_Montagem!$B$4</f>
        <v>Contratada (inclui etiqueta)</v>
      </c>
      <c r="F2381" s="25"/>
      <c r="G2381" s="26"/>
      <c r="H2381" s="7" t="str">
        <f aca="false" t="array" ref="H2381:H2381">INDEX(Def_Instancias_Equipamentos!$E$2:$E$4986, MATCH(K2381, Def_Instancias_Equipamentos!$D$2:$D$4986, 0), 1)</f>
        <v>IA-17RaBPM</v>
      </c>
      <c r="I2381" s="8" t="str">
        <f aca="false" t="array" ref="I2381:I2381">INDEX(Def_Instancias_Equipamentos!$E$2:$E$4986, MATCH(L2381, Def_Instancias_Equipamentos!$D$2:$D$4986, 0), 1)</f>
        <v>IA-17RaBPM</v>
      </c>
      <c r="J2381" s="8" t="str">
        <f aca="false">IF(H2381=I2381, "INTERNO", "EXTERNO")</f>
        <v>INTERNO</v>
      </c>
      <c r="K2381" s="9" t="str">
        <f aca="false">Def_Instancias_Equipamentos!$D$765</f>
        <v>SI-17M1:DI-BPMRFFE</v>
      </c>
      <c r="L2381" s="4" t="str">
        <f aca="false">Def_Instancias_Equipamentos!$D$1367</f>
        <v>SI-17M1:DI-FMCFastADC</v>
      </c>
      <c r="M2381" s="10" t="s">
        <v>171</v>
      </c>
      <c r="N2381" s="11" t="s">
        <v>172</v>
      </c>
      <c r="O2381" s="9" t="str">
        <f aca="false">Def_Sistemas_Conectores_Cabos!$B$7</f>
        <v>SMA 50-ohm</v>
      </c>
      <c r="P2381" s="4" t="str">
        <f aca="false">Def_Sistemas_Conectores_Cabos!$B$7</f>
        <v>SMA 50-ohm</v>
      </c>
      <c r="Q2381" s="8" t="str">
        <f aca="false">K2381&amp;"/"&amp;M2381&amp;CHAR(10)&amp;L2381&amp;"/"&amp;N2381</f>
        <v>SI-17M1:DI-BPMRFFE/TI_OUT
SI-17M1:DI-FMCFastADC/IN3</v>
      </c>
      <c r="R2381" s="18" t="n">
        <v>2</v>
      </c>
      <c r="S2381" s="18" t="n">
        <v>2</v>
      </c>
      <c r="T2381" s="15" t="str">
        <f aca="false">Def_Sistemas_Conectores_Cabos!$C$9</f>
        <v>RG316</v>
      </c>
      <c r="U2381" s="11" t="s">
        <v>169</v>
      </c>
      <c r="V2381" s="13"/>
    </row>
    <row r="2382" customFormat="false" ht="15.75" hidden="true" customHeight="true" outlineLevel="0" collapsed="false">
      <c r="A2382" s="4" t="str">
        <f aca="false">Def_Sistemas_Conectores_Cabos!$A$22</f>
        <v>BPM de elétrons</v>
      </c>
      <c r="B2382" s="5" t="str">
        <f aca="false">Datas_Entregas!$A$3</f>
        <v>BTS/Anel</v>
      </c>
      <c r="C2382" s="6" t="n">
        <f aca="false" t="array" ref="C2382:C2382">INDEX(Datas_Entregas!$B$2:$B$100, MATCH(B2382, Datas_Entregas!$A$2:$A$100, 0), 1)</f>
        <v>43296</v>
      </c>
      <c r="D2382" s="5" t="str">
        <f aca="false">Def_Status_Montagem!$A$4</f>
        <v>Comprado / Esperando entrega</v>
      </c>
      <c r="E2382" s="4" t="str">
        <f aca="false">Def_Status_Montagem!$B$4</f>
        <v>Contratada (inclui etiqueta)</v>
      </c>
      <c r="F2382" s="25"/>
      <c r="G2382" s="26"/>
      <c r="H2382" s="7" t="str">
        <f aca="false" t="array" ref="H2382:H2382">INDEX(Def_Instancias_Equipamentos!$E$2:$E$4986, MATCH(K2382, Def_Instancias_Equipamentos!$D$2:$D$4986, 0), 1)</f>
        <v>IA-17RaBPM</v>
      </c>
      <c r="I2382" s="8" t="str">
        <f aca="false" t="array" ref="I2382:I2382">INDEX(Def_Instancias_Equipamentos!$E$2:$E$4986, MATCH(L2382, Def_Instancias_Equipamentos!$D$2:$D$4986, 0), 1)</f>
        <v>IA-17RaBPM</v>
      </c>
      <c r="J2382" s="8" t="str">
        <f aca="false">IF(H2382=I2382, "INTERNO", "EXTERNO")</f>
        <v>INTERNO</v>
      </c>
      <c r="K2382" s="9" t="str">
        <f aca="false">Def_Instancias_Equipamentos!$D$765</f>
        <v>SI-17M1:DI-BPMRFFE</v>
      </c>
      <c r="L2382" s="4" t="str">
        <f aca="false">Def_Instancias_Equipamentos!$D$1367</f>
        <v>SI-17M1:DI-FMCFastADC</v>
      </c>
      <c r="M2382" s="10" t="s">
        <v>173</v>
      </c>
      <c r="N2382" s="11" t="s">
        <v>174</v>
      </c>
      <c r="O2382" s="9" t="str">
        <f aca="false">Def_Sistemas_Conectores_Cabos!$B$7</f>
        <v>SMA 50-ohm</v>
      </c>
      <c r="P2382" s="4" t="str">
        <f aca="false">Def_Sistemas_Conectores_Cabos!$B$7</f>
        <v>SMA 50-ohm</v>
      </c>
      <c r="Q2382" s="8" t="str">
        <f aca="false">K2382&amp;"/"&amp;M2382&amp;CHAR(10)&amp;L2382&amp;"/"&amp;N2382</f>
        <v>SI-17M1:DI-BPMRFFE/BO_OUT
SI-17M1:DI-FMCFastADC/IN4</v>
      </c>
      <c r="R2382" s="18" t="n">
        <v>2</v>
      </c>
      <c r="S2382" s="18" t="n">
        <v>2</v>
      </c>
      <c r="T2382" s="15" t="str">
        <f aca="false">Def_Sistemas_Conectores_Cabos!$C$9</f>
        <v>RG316</v>
      </c>
      <c r="U2382" s="11" t="s">
        <v>169</v>
      </c>
      <c r="V2382" s="13"/>
    </row>
    <row r="2383" customFormat="false" ht="15.75" hidden="true" customHeight="true" outlineLevel="0" collapsed="false">
      <c r="A2383" s="4" t="str">
        <f aca="false">Def_Sistemas_Conectores_Cabos!$A$22</f>
        <v>BPM de elétrons</v>
      </c>
      <c r="B2383" s="5" t="str">
        <f aca="false">Datas_Entregas!$A$3</f>
        <v>BTS/Anel</v>
      </c>
      <c r="C2383" s="6" t="n">
        <f aca="false" t="array" ref="C2383:C2383">INDEX(Datas_Entregas!$B$2:$B$100, MATCH(B2383, Datas_Entregas!$A$2:$A$100, 0), 1)</f>
        <v>43296</v>
      </c>
      <c r="D2383" s="5" t="str">
        <f aca="false">Def_Status_Montagem!$A$4</f>
        <v>Comprado / Esperando entrega</v>
      </c>
      <c r="E2383" s="4" t="str">
        <f aca="false">Def_Status_Montagem!$B$4</f>
        <v>Contratada (inclui etiqueta)</v>
      </c>
      <c r="F2383" s="25"/>
      <c r="G2383" s="26"/>
      <c r="H2383" s="7" t="str">
        <f aca="false" t="array" ref="H2383:H2383">INDEX(Def_Instancias_Equipamentos!$E$2:$E$4986, MATCH(K2383, Def_Instancias_Equipamentos!$D$2:$D$4986, 0), 1)</f>
        <v>IA-17RaBPM</v>
      </c>
      <c r="I2383" s="8" t="str">
        <f aca="false" t="array" ref="I2383:I2383">INDEX(Def_Instancias_Equipamentos!$E$2:$E$4986, MATCH(L2383, Def_Instancias_Equipamentos!$D$2:$D$4986, 0), 1)</f>
        <v>IA-17RaBPM</v>
      </c>
      <c r="J2383" s="8" t="str">
        <f aca="false">IF(H2383=I2383, "INTERNO", "EXTERNO")</f>
        <v>INTERNO</v>
      </c>
      <c r="K2383" s="9" t="str">
        <f aca="false">Def_Instancias_Equipamentos!$D$765</f>
        <v>SI-17M1:DI-BPMRFFE</v>
      </c>
      <c r="L2383" s="4" t="str">
        <f aca="false">Def_Instancias_Equipamentos!$D$1367</f>
        <v>SI-17M1:DI-FMCFastADC</v>
      </c>
      <c r="M2383" s="10" t="s">
        <v>175</v>
      </c>
      <c r="N2383" s="11" t="s">
        <v>176</v>
      </c>
      <c r="O2383" s="9" t="str">
        <f aca="false">Def_Sistemas_Conectores_Cabos!$B$7</f>
        <v>SMA 50-ohm</v>
      </c>
      <c r="P2383" s="4" t="str">
        <f aca="false">Def_Sistemas_Conectores_Cabos!$B$26</f>
        <v>MMCX 50-ohm</v>
      </c>
      <c r="Q2383" s="8" t="str">
        <f aca="false">K2383&amp;"/"&amp;M2383&amp;CHAR(10)&amp;L2383&amp;"/"&amp;N2383</f>
        <v>SI-17M1:DI-BPMRFFE/SW_IN
SI-17M1:DI-FMCFastADC/TRIG</v>
      </c>
      <c r="R2383" s="18" t="n">
        <v>2</v>
      </c>
      <c r="S2383" s="18" t="n">
        <v>2</v>
      </c>
      <c r="T2383" s="15" t="str">
        <f aca="false">Def_Sistemas_Conectores_Cabos!$C$9</f>
        <v>RG316</v>
      </c>
      <c r="U2383" s="11" t="s">
        <v>169</v>
      </c>
      <c r="V2383" s="13"/>
    </row>
    <row r="2384" customFormat="false" ht="15.75" hidden="true" customHeight="true" outlineLevel="0" collapsed="false">
      <c r="A2384" s="4" t="str">
        <f aca="false">Def_Sistemas_Conectores_Cabos!$A$22</f>
        <v>BPM de elétrons</v>
      </c>
      <c r="B2384" s="5" t="str">
        <f aca="false">Datas_Entregas!$A$3</f>
        <v>BTS/Anel</v>
      </c>
      <c r="C2384" s="6" t="n">
        <f aca="false" t="array" ref="C2384:C2384">INDEX(Datas_Entregas!$B$2:$B$100, MATCH(B2384, Datas_Entregas!$A$2:$A$100, 0), 1)</f>
        <v>43296</v>
      </c>
      <c r="D2384" s="5" t="str">
        <f aca="false">Def_Status_Montagem!$A$4</f>
        <v>Comprado / Esperando entrega</v>
      </c>
      <c r="E2384" s="4" t="str">
        <f aca="false">Def_Status_Montagem!$B$4</f>
        <v>Contratada (inclui etiqueta)</v>
      </c>
      <c r="F2384" s="25"/>
      <c r="G2384" s="26"/>
      <c r="H2384" s="7" t="str">
        <f aca="false" t="array" ref="H2384:H2384">INDEX(Def_Instancias_Equipamentos!$E$2:$E$4986, MATCH(K2384, Def_Instancias_Equipamentos!$D$2:$D$4986, 0), 1)</f>
        <v>IA-17RaBPM</v>
      </c>
      <c r="I2384" s="8" t="str">
        <f aca="false" t="array" ref="I2384:I2384">INDEX(Def_Instancias_Equipamentos!$E$2:$E$4986, MATCH(L2384, Def_Instancias_Equipamentos!$D$2:$D$4986, 0), 1)</f>
        <v>IA-17RaBPM</v>
      </c>
      <c r="J2384" s="8" t="str">
        <f aca="false">IF(H2384=I2384, "INTERNO", "EXTERNO")</f>
        <v>INTERNO</v>
      </c>
      <c r="K2384" s="9" t="str">
        <f aca="false">Def_Instancias_Equipamentos!$D$766</f>
        <v>SI-17M2:DI-BPMRFFE</v>
      </c>
      <c r="L2384" s="4" t="str">
        <f aca="false">Def_Instancias_Equipamentos!$D$1368</f>
        <v>SI-17M2:DI-FMCFastADC</v>
      </c>
      <c r="M2384" s="10" t="s">
        <v>168</v>
      </c>
      <c r="N2384" s="11" t="s">
        <v>143</v>
      </c>
      <c r="O2384" s="9" t="str">
        <f aca="false">Def_Sistemas_Conectores_Cabos!$B$7</f>
        <v>SMA 50-ohm</v>
      </c>
      <c r="P2384" s="4" t="str">
        <f aca="false">Def_Sistemas_Conectores_Cabos!$B$7</f>
        <v>SMA 50-ohm</v>
      </c>
      <c r="Q2384" s="8" t="str">
        <f aca="false">K2384&amp;"/"&amp;M2384&amp;CHAR(10)&amp;L2384&amp;"/"&amp;N2384</f>
        <v>SI-17M2:DI-BPMRFFE/TO_OUT
SI-17M2:DI-FMCFastADC/IN1</v>
      </c>
      <c r="R2384" s="18" t="n">
        <v>2</v>
      </c>
      <c r="S2384" s="18" t="n">
        <v>2</v>
      </c>
      <c r="T2384" s="15" t="str">
        <f aca="false">Def_Sistemas_Conectores_Cabos!$C$9</f>
        <v>RG316</v>
      </c>
      <c r="U2384" s="11" t="s">
        <v>169</v>
      </c>
      <c r="V2384" s="13"/>
    </row>
    <row r="2385" customFormat="false" ht="15.75" hidden="true" customHeight="true" outlineLevel="0" collapsed="false">
      <c r="A2385" s="4" t="str">
        <f aca="false">Def_Sistemas_Conectores_Cabos!$A$22</f>
        <v>BPM de elétrons</v>
      </c>
      <c r="B2385" s="5" t="str">
        <f aca="false">Datas_Entregas!$A$3</f>
        <v>BTS/Anel</v>
      </c>
      <c r="C2385" s="6" t="n">
        <f aca="false" t="array" ref="C2385:C2385">INDEX(Datas_Entregas!$B$2:$B$100, MATCH(B2385, Datas_Entregas!$A$2:$A$100, 0), 1)</f>
        <v>43296</v>
      </c>
      <c r="D2385" s="5" t="str">
        <f aca="false">Def_Status_Montagem!$A$4</f>
        <v>Comprado / Esperando entrega</v>
      </c>
      <c r="E2385" s="4" t="str">
        <f aca="false">Def_Status_Montagem!$B$4</f>
        <v>Contratada (inclui etiqueta)</v>
      </c>
      <c r="F2385" s="25"/>
      <c r="G2385" s="26"/>
      <c r="H2385" s="7" t="str">
        <f aca="false" t="array" ref="H2385:H2385">INDEX(Def_Instancias_Equipamentos!$E$2:$E$4986, MATCH(K2385, Def_Instancias_Equipamentos!$D$2:$D$4986, 0), 1)</f>
        <v>IA-17RaBPM</v>
      </c>
      <c r="I2385" s="8" t="str">
        <f aca="false" t="array" ref="I2385:I2385">INDEX(Def_Instancias_Equipamentos!$E$2:$E$4986, MATCH(L2385, Def_Instancias_Equipamentos!$D$2:$D$4986, 0), 1)</f>
        <v>IA-17RaBPM</v>
      </c>
      <c r="J2385" s="8" t="str">
        <f aca="false">IF(H2385=I2385, "INTERNO", "EXTERNO")</f>
        <v>INTERNO</v>
      </c>
      <c r="K2385" s="9" t="str">
        <f aca="false">Def_Instancias_Equipamentos!$D$766</f>
        <v>SI-17M2:DI-BPMRFFE</v>
      </c>
      <c r="L2385" s="4" t="str">
        <f aca="false">Def_Instancias_Equipamentos!$D$1368</f>
        <v>SI-17M2:DI-FMCFastADC</v>
      </c>
      <c r="M2385" s="10" t="s">
        <v>170</v>
      </c>
      <c r="N2385" s="11" t="s">
        <v>145</v>
      </c>
      <c r="O2385" s="9" t="str">
        <f aca="false">Def_Sistemas_Conectores_Cabos!$B$7</f>
        <v>SMA 50-ohm</v>
      </c>
      <c r="P2385" s="4" t="str">
        <f aca="false">Def_Sistemas_Conectores_Cabos!$B$7</f>
        <v>SMA 50-ohm</v>
      </c>
      <c r="Q2385" s="8" t="str">
        <f aca="false">K2385&amp;"/"&amp;M2385&amp;CHAR(10)&amp;L2385&amp;"/"&amp;N2385</f>
        <v>SI-17M2:DI-BPMRFFE/BI_OUT
SI-17M2:DI-FMCFastADC/IN2</v>
      </c>
      <c r="R2385" s="18" t="n">
        <v>2</v>
      </c>
      <c r="S2385" s="18" t="n">
        <v>2</v>
      </c>
      <c r="T2385" s="15" t="str">
        <f aca="false">Def_Sistemas_Conectores_Cabos!$C$9</f>
        <v>RG316</v>
      </c>
      <c r="U2385" s="11" t="s">
        <v>169</v>
      </c>
      <c r="V2385" s="13"/>
    </row>
    <row r="2386" customFormat="false" ht="15.75" hidden="true" customHeight="true" outlineLevel="0" collapsed="false">
      <c r="A2386" s="4" t="str">
        <f aca="false">Def_Sistemas_Conectores_Cabos!$A$22</f>
        <v>BPM de elétrons</v>
      </c>
      <c r="B2386" s="5" t="str">
        <f aca="false">Datas_Entregas!$A$3</f>
        <v>BTS/Anel</v>
      </c>
      <c r="C2386" s="6" t="n">
        <f aca="false" t="array" ref="C2386:C2386">INDEX(Datas_Entregas!$B$2:$B$100, MATCH(B2386, Datas_Entregas!$A$2:$A$100, 0), 1)</f>
        <v>43296</v>
      </c>
      <c r="D2386" s="5" t="str">
        <f aca="false">Def_Status_Montagem!$A$4</f>
        <v>Comprado / Esperando entrega</v>
      </c>
      <c r="E2386" s="4" t="str">
        <f aca="false">Def_Status_Montagem!$B$4</f>
        <v>Contratada (inclui etiqueta)</v>
      </c>
      <c r="F2386" s="25"/>
      <c r="G2386" s="26"/>
      <c r="H2386" s="7" t="str">
        <f aca="false" t="array" ref="H2386:H2386">INDEX(Def_Instancias_Equipamentos!$E$2:$E$4986, MATCH(K2386, Def_Instancias_Equipamentos!$D$2:$D$4986, 0), 1)</f>
        <v>IA-17RaBPM</v>
      </c>
      <c r="I2386" s="8" t="str">
        <f aca="false" t="array" ref="I2386:I2386">INDEX(Def_Instancias_Equipamentos!$E$2:$E$4986, MATCH(L2386, Def_Instancias_Equipamentos!$D$2:$D$4986, 0), 1)</f>
        <v>IA-17RaBPM</v>
      </c>
      <c r="J2386" s="8" t="str">
        <f aca="false">IF(H2386=I2386, "INTERNO", "EXTERNO")</f>
        <v>INTERNO</v>
      </c>
      <c r="K2386" s="9" t="str">
        <f aca="false">Def_Instancias_Equipamentos!$D$766</f>
        <v>SI-17M2:DI-BPMRFFE</v>
      </c>
      <c r="L2386" s="4" t="str">
        <f aca="false">Def_Instancias_Equipamentos!$D$1368</f>
        <v>SI-17M2:DI-FMCFastADC</v>
      </c>
      <c r="M2386" s="10" t="s">
        <v>171</v>
      </c>
      <c r="N2386" s="11" t="s">
        <v>172</v>
      </c>
      <c r="O2386" s="9" t="str">
        <f aca="false">Def_Sistemas_Conectores_Cabos!$B$7</f>
        <v>SMA 50-ohm</v>
      </c>
      <c r="P2386" s="4" t="str">
        <f aca="false">Def_Sistemas_Conectores_Cabos!$B$7</f>
        <v>SMA 50-ohm</v>
      </c>
      <c r="Q2386" s="8" t="str">
        <f aca="false">K2386&amp;"/"&amp;M2386&amp;CHAR(10)&amp;L2386&amp;"/"&amp;N2386</f>
        <v>SI-17M2:DI-BPMRFFE/TI_OUT
SI-17M2:DI-FMCFastADC/IN3</v>
      </c>
      <c r="R2386" s="18" t="n">
        <v>2</v>
      </c>
      <c r="S2386" s="18" t="n">
        <v>2</v>
      </c>
      <c r="T2386" s="15" t="str">
        <f aca="false">Def_Sistemas_Conectores_Cabos!$C$9</f>
        <v>RG316</v>
      </c>
      <c r="U2386" s="11" t="s">
        <v>169</v>
      </c>
      <c r="V2386" s="13"/>
    </row>
    <row r="2387" customFormat="false" ht="15.75" hidden="true" customHeight="true" outlineLevel="0" collapsed="false">
      <c r="A2387" s="4" t="str">
        <f aca="false">Def_Sistemas_Conectores_Cabos!$A$22</f>
        <v>BPM de elétrons</v>
      </c>
      <c r="B2387" s="5" t="str">
        <f aca="false">Datas_Entregas!$A$3</f>
        <v>BTS/Anel</v>
      </c>
      <c r="C2387" s="6" t="n">
        <f aca="false" t="array" ref="C2387:C2387">INDEX(Datas_Entregas!$B$2:$B$100, MATCH(B2387, Datas_Entregas!$A$2:$A$100, 0), 1)</f>
        <v>43296</v>
      </c>
      <c r="D2387" s="5" t="str">
        <f aca="false">Def_Status_Montagem!$A$4</f>
        <v>Comprado / Esperando entrega</v>
      </c>
      <c r="E2387" s="4" t="str">
        <f aca="false">Def_Status_Montagem!$B$4</f>
        <v>Contratada (inclui etiqueta)</v>
      </c>
      <c r="F2387" s="25"/>
      <c r="G2387" s="26"/>
      <c r="H2387" s="7" t="str">
        <f aca="false" t="array" ref="H2387:H2387">INDEX(Def_Instancias_Equipamentos!$E$2:$E$4986, MATCH(K2387, Def_Instancias_Equipamentos!$D$2:$D$4986, 0), 1)</f>
        <v>IA-17RaBPM</v>
      </c>
      <c r="I2387" s="8" t="str">
        <f aca="false" t="array" ref="I2387:I2387">INDEX(Def_Instancias_Equipamentos!$E$2:$E$4986, MATCH(L2387, Def_Instancias_Equipamentos!$D$2:$D$4986, 0), 1)</f>
        <v>IA-17RaBPM</v>
      </c>
      <c r="J2387" s="8" t="str">
        <f aca="false">IF(H2387=I2387, "INTERNO", "EXTERNO")</f>
        <v>INTERNO</v>
      </c>
      <c r="K2387" s="9" t="str">
        <f aca="false">Def_Instancias_Equipamentos!$D$766</f>
        <v>SI-17M2:DI-BPMRFFE</v>
      </c>
      <c r="L2387" s="4" t="str">
        <f aca="false">Def_Instancias_Equipamentos!$D$1368</f>
        <v>SI-17M2:DI-FMCFastADC</v>
      </c>
      <c r="M2387" s="10" t="s">
        <v>173</v>
      </c>
      <c r="N2387" s="11" t="s">
        <v>174</v>
      </c>
      <c r="O2387" s="9" t="str">
        <f aca="false">Def_Sistemas_Conectores_Cabos!$B$7</f>
        <v>SMA 50-ohm</v>
      </c>
      <c r="P2387" s="4" t="str">
        <f aca="false">Def_Sistemas_Conectores_Cabos!$B$7</f>
        <v>SMA 50-ohm</v>
      </c>
      <c r="Q2387" s="8" t="str">
        <f aca="false">K2387&amp;"/"&amp;M2387&amp;CHAR(10)&amp;L2387&amp;"/"&amp;N2387</f>
        <v>SI-17M2:DI-BPMRFFE/BO_OUT
SI-17M2:DI-FMCFastADC/IN4</v>
      </c>
      <c r="R2387" s="18" t="n">
        <v>2</v>
      </c>
      <c r="S2387" s="18" t="n">
        <v>2</v>
      </c>
      <c r="T2387" s="15" t="str">
        <f aca="false">Def_Sistemas_Conectores_Cabos!$C$9</f>
        <v>RG316</v>
      </c>
      <c r="U2387" s="11" t="s">
        <v>169</v>
      </c>
      <c r="V2387" s="13"/>
    </row>
    <row r="2388" customFormat="false" ht="15.75" hidden="true" customHeight="true" outlineLevel="0" collapsed="false">
      <c r="A2388" s="4" t="str">
        <f aca="false">Def_Sistemas_Conectores_Cabos!$A$22</f>
        <v>BPM de elétrons</v>
      </c>
      <c r="B2388" s="5" t="str">
        <f aca="false">Datas_Entregas!$A$3</f>
        <v>BTS/Anel</v>
      </c>
      <c r="C2388" s="6" t="n">
        <f aca="false" t="array" ref="C2388:C2388">INDEX(Datas_Entregas!$B$2:$B$100, MATCH(B2388, Datas_Entregas!$A$2:$A$100, 0), 1)</f>
        <v>43296</v>
      </c>
      <c r="D2388" s="5" t="str">
        <f aca="false">Def_Status_Montagem!$A$4</f>
        <v>Comprado / Esperando entrega</v>
      </c>
      <c r="E2388" s="4" t="str">
        <f aca="false">Def_Status_Montagem!$B$4</f>
        <v>Contratada (inclui etiqueta)</v>
      </c>
      <c r="F2388" s="25"/>
      <c r="G2388" s="26"/>
      <c r="H2388" s="7" t="str">
        <f aca="false" t="array" ref="H2388:H2388">INDEX(Def_Instancias_Equipamentos!$E$2:$E$4986, MATCH(K2388, Def_Instancias_Equipamentos!$D$2:$D$4986, 0), 1)</f>
        <v>IA-17RaBPM</v>
      </c>
      <c r="I2388" s="8" t="str">
        <f aca="false" t="array" ref="I2388:I2388">INDEX(Def_Instancias_Equipamentos!$E$2:$E$4986, MATCH(L2388, Def_Instancias_Equipamentos!$D$2:$D$4986, 0), 1)</f>
        <v>IA-17RaBPM</v>
      </c>
      <c r="J2388" s="8" t="str">
        <f aca="false">IF(H2388=I2388, "INTERNO", "EXTERNO")</f>
        <v>INTERNO</v>
      </c>
      <c r="K2388" s="9" t="str">
        <f aca="false">Def_Instancias_Equipamentos!$D$766</f>
        <v>SI-17M2:DI-BPMRFFE</v>
      </c>
      <c r="L2388" s="4" t="str">
        <f aca="false">Def_Instancias_Equipamentos!$D$1368</f>
        <v>SI-17M2:DI-FMCFastADC</v>
      </c>
      <c r="M2388" s="10" t="s">
        <v>175</v>
      </c>
      <c r="N2388" s="11" t="s">
        <v>176</v>
      </c>
      <c r="O2388" s="9" t="str">
        <f aca="false">Def_Sistemas_Conectores_Cabos!$B$7</f>
        <v>SMA 50-ohm</v>
      </c>
      <c r="P2388" s="4" t="str">
        <f aca="false">Def_Sistemas_Conectores_Cabos!$B$26</f>
        <v>MMCX 50-ohm</v>
      </c>
      <c r="Q2388" s="8" t="str">
        <f aca="false">K2388&amp;"/"&amp;M2388&amp;CHAR(10)&amp;L2388&amp;"/"&amp;N2388</f>
        <v>SI-17M2:DI-BPMRFFE/SW_IN
SI-17M2:DI-FMCFastADC/TRIG</v>
      </c>
      <c r="R2388" s="18" t="n">
        <v>2</v>
      </c>
      <c r="S2388" s="18" t="n">
        <v>2</v>
      </c>
      <c r="T2388" s="15" t="str">
        <f aca="false">Def_Sistemas_Conectores_Cabos!$C$9</f>
        <v>RG316</v>
      </c>
      <c r="U2388" s="11" t="s">
        <v>169</v>
      </c>
      <c r="V2388" s="13"/>
    </row>
    <row r="2389" customFormat="false" ht="15.75" hidden="true" customHeight="true" outlineLevel="0" collapsed="false">
      <c r="A2389" s="4" t="str">
        <f aca="false">Def_Sistemas_Conectores_Cabos!$A$22</f>
        <v>BPM de elétrons</v>
      </c>
      <c r="B2389" s="5" t="str">
        <f aca="false">Datas_Entregas!$A$3</f>
        <v>BTS/Anel</v>
      </c>
      <c r="C2389" s="6" t="n">
        <f aca="false" t="array" ref="C2389:C2389">INDEX(Datas_Entregas!$B$2:$B$100, MATCH(B2389, Datas_Entregas!$A$2:$A$100, 0), 1)</f>
        <v>43296</v>
      </c>
      <c r="D2389" s="5" t="str">
        <f aca="false">Def_Status_Montagem!$A$4</f>
        <v>Comprado / Esperando entrega</v>
      </c>
      <c r="E2389" s="4" t="str">
        <f aca="false">Def_Status_Montagem!$B$4</f>
        <v>Contratada (inclui etiqueta)</v>
      </c>
      <c r="F2389" s="25"/>
      <c r="G2389" s="26"/>
      <c r="H2389" s="7" t="str">
        <f aca="false" t="array" ref="H2389:H2389">INDEX(Def_Instancias_Equipamentos!$E$2:$E$4986, MATCH(K2389, Def_Instancias_Equipamentos!$D$2:$D$4986, 0), 1)</f>
        <v>IA-17RaBPM</v>
      </c>
      <c r="I2389" s="8" t="str">
        <f aca="false" t="array" ref="I2389:I2389">INDEX(Def_Instancias_Equipamentos!$E$2:$E$4986, MATCH(L2389, Def_Instancias_Equipamentos!$D$2:$D$4986, 0), 1)</f>
        <v>IA-17RaBPM</v>
      </c>
      <c r="J2389" s="8" t="str">
        <f aca="false">IF(H2389=I2389, "INTERNO", "EXTERNO")</f>
        <v>INTERNO</v>
      </c>
      <c r="K2389" s="9" t="str">
        <f aca="false">Def_Instancias_Equipamentos!$D$823</f>
        <v>SI-17SA:DI-BPMRFFE-1</v>
      </c>
      <c r="L2389" s="4" t="str">
        <f aca="false">Def_Instancias_Equipamentos!$D$1425</f>
        <v>SI-17SA:DI-FMCFastADC-1</v>
      </c>
      <c r="M2389" s="10" t="s">
        <v>168</v>
      </c>
      <c r="N2389" s="11" t="s">
        <v>143</v>
      </c>
      <c r="O2389" s="9" t="str">
        <f aca="false">Def_Sistemas_Conectores_Cabos!$B$7</f>
        <v>SMA 50-ohm</v>
      </c>
      <c r="P2389" s="4" t="str">
        <f aca="false">Def_Sistemas_Conectores_Cabos!$B$7</f>
        <v>SMA 50-ohm</v>
      </c>
      <c r="Q2389" s="8" t="str">
        <f aca="false">K2389&amp;"/"&amp;M2389&amp;CHAR(10)&amp;L2389&amp;"/"&amp;N2389</f>
        <v>SI-17SA:DI-BPMRFFE-1/TO_OUT
SI-17SA:DI-FMCFastADC-1/IN1</v>
      </c>
      <c r="R2389" s="18" t="n">
        <v>2</v>
      </c>
      <c r="S2389" s="18" t="n">
        <v>2</v>
      </c>
      <c r="T2389" s="15" t="str">
        <f aca="false">Def_Sistemas_Conectores_Cabos!$C$9</f>
        <v>RG316</v>
      </c>
      <c r="U2389" s="11" t="s">
        <v>169</v>
      </c>
      <c r="V2389" s="13"/>
    </row>
    <row r="2390" customFormat="false" ht="15.75" hidden="true" customHeight="true" outlineLevel="0" collapsed="false">
      <c r="A2390" s="4" t="str">
        <f aca="false">Def_Sistemas_Conectores_Cabos!$A$22</f>
        <v>BPM de elétrons</v>
      </c>
      <c r="B2390" s="5" t="str">
        <f aca="false">Datas_Entregas!$A$3</f>
        <v>BTS/Anel</v>
      </c>
      <c r="C2390" s="6" t="n">
        <f aca="false" t="array" ref="C2390:C2390">INDEX(Datas_Entregas!$B$2:$B$100, MATCH(B2390, Datas_Entregas!$A$2:$A$100, 0), 1)</f>
        <v>43296</v>
      </c>
      <c r="D2390" s="5" t="str">
        <f aca="false">Def_Status_Montagem!$A$4</f>
        <v>Comprado / Esperando entrega</v>
      </c>
      <c r="E2390" s="4" t="str">
        <f aca="false">Def_Status_Montagem!$B$4</f>
        <v>Contratada (inclui etiqueta)</v>
      </c>
      <c r="F2390" s="25"/>
      <c r="G2390" s="26"/>
      <c r="H2390" s="7" t="str">
        <f aca="false" t="array" ref="H2390:H2390">INDEX(Def_Instancias_Equipamentos!$E$2:$E$4986, MATCH(K2390, Def_Instancias_Equipamentos!$D$2:$D$4986, 0), 1)</f>
        <v>IA-17RaBPM</v>
      </c>
      <c r="I2390" s="8" t="str">
        <f aca="false" t="array" ref="I2390:I2390">INDEX(Def_Instancias_Equipamentos!$E$2:$E$4986, MATCH(L2390, Def_Instancias_Equipamentos!$D$2:$D$4986, 0), 1)</f>
        <v>IA-17RaBPM</v>
      </c>
      <c r="J2390" s="8" t="str">
        <f aca="false">IF(H2390=I2390, "INTERNO", "EXTERNO")</f>
        <v>INTERNO</v>
      </c>
      <c r="K2390" s="9" t="str">
        <f aca="false">Def_Instancias_Equipamentos!$D$823</f>
        <v>SI-17SA:DI-BPMRFFE-1</v>
      </c>
      <c r="L2390" s="4" t="str">
        <f aca="false">Def_Instancias_Equipamentos!$D$1425</f>
        <v>SI-17SA:DI-FMCFastADC-1</v>
      </c>
      <c r="M2390" s="10" t="s">
        <v>170</v>
      </c>
      <c r="N2390" s="11" t="s">
        <v>145</v>
      </c>
      <c r="O2390" s="9" t="str">
        <f aca="false">Def_Sistemas_Conectores_Cabos!$B$7</f>
        <v>SMA 50-ohm</v>
      </c>
      <c r="P2390" s="4" t="str">
        <f aca="false">Def_Sistemas_Conectores_Cabos!$B$7</f>
        <v>SMA 50-ohm</v>
      </c>
      <c r="Q2390" s="8" t="str">
        <f aca="false">K2390&amp;"/"&amp;M2390&amp;CHAR(10)&amp;L2390&amp;"/"&amp;N2390</f>
        <v>SI-17SA:DI-BPMRFFE-1/BI_OUT
SI-17SA:DI-FMCFastADC-1/IN2</v>
      </c>
      <c r="R2390" s="18" t="n">
        <v>2</v>
      </c>
      <c r="S2390" s="18" t="n">
        <v>2</v>
      </c>
      <c r="T2390" s="15" t="str">
        <f aca="false">Def_Sistemas_Conectores_Cabos!$C$9</f>
        <v>RG316</v>
      </c>
      <c r="U2390" s="11" t="s">
        <v>169</v>
      </c>
      <c r="V2390" s="13"/>
    </row>
    <row r="2391" customFormat="false" ht="15.75" hidden="true" customHeight="true" outlineLevel="0" collapsed="false">
      <c r="A2391" s="4" t="str">
        <f aca="false">Def_Sistemas_Conectores_Cabos!$A$22</f>
        <v>BPM de elétrons</v>
      </c>
      <c r="B2391" s="5" t="str">
        <f aca="false">Datas_Entregas!$A$3</f>
        <v>BTS/Anel</v>
      </c>
      <c r="C2391" s="6" t="n">
        <f aca="false" t="array" ref="C2391:C2391">INDEX(Datas_Entregas!$B$2:$B$100, MATCH(B2391, Datas_Entregas!$A$2:$A$100, 0), 1)</f>
        <v>43296</v>
      </c>
      <c r="D2391" s="5" t="str">
        <f aca="false">Def_Status_Montagem!$A$4</f>
        <v>Comprado / Esperando entrega</v>
      </c>
      <c r="E2391" s="4" t="str">
        <f aca="false">Def_Status_Montagem!$B$4</f>
        <v>Contratada (inclui etiqueta)</v>
      </c>
      <c r="F2391" s="25"/>
      <c r="G2391" s="26"/>
      <c r="H2391" s="7" t="str">
        <f aca="false" t="array" ref="H2391:H2391">INDEX(Def_Instancias_Equipamentos!$E$2:$E$4986, MATCH(K2391, Def_Instancias_Equipamentos!$D$2:$D$4986, 0), 1)</f>
        <v>IA-17RaBPM</v>
      </c>
      <c r="I2391" s="8" t="str">
        <f aca="false" t="array" ref="I2391:I2391">INDEX(Def_Instancias_Equipamentos!$E$2:$E$4986, MATCH(L2391, Def_Instancias_Equipamentos!$D$2:$D$4986, 0), 1)</f>
        <v>IA-17RaBPM</v>
      </c>
      <c r="J2391" s="8" t="str">
        <f aca="false">IF(H2391=I2391, "INTERNO", "EXTERNO")</f>
        <v>INTERNO</v>
      </c>
      <c r="K2391" s="9" t="str">
        <f aca="false">Def_Instancias_Equipamentos!$D$823</f>
        <v>SI-17SA:DI-BPMRFFE-1</v>
      </c>
      <c r="L2391" s="4" t="str">
        <f aca="false">Def_Instancias_Equipamentos!$D$1425</f>
        <v>SI-17SA:DI-FMCFastADC-1</v>
      </c>
      <c r="M2391" s="10" t="s">
        <v>171</v>
      </c>
      <c r="N2391" s="11" t="s">
        <v>172</v>
      </c>
      <c r="O2391" s="9" t="str">
        <f aca="false">Def_Sistemas_Conectores_Cabos!$B$7</f>
        <v>SMA 50-ohm</v>
      </c>
      <c r="P2391" s="4" t="str">
        <f aca="false">Def_Sistemas_Conectores_Cabos!$B$7</f>
        <v>SMA 50-ohm</v>
      </c>
      <c r="Q2391" s="8" t="str">
        <f aca="false">K2391&amp;"/"&amp;M2391&amp;CHAR(10)&amp;L2391&amp;"/"&amp;N2391</f>
        <v>SI-17SA:DI-BPMRFFE-1/TI_OUT
SI-17SA:DI-FMCFastADC-1/IN3</v>
      </c>
      <c r="R2391" s="18" t="n">
        <v>2</v>
      </c>
      <c r="S2391" s="18" t="n">
        <v>2</v>
      </c>
      <c r="T2391" s="15" t="str">
        <f aca="false">Def_Sistemas_Conectores_Cabos!$C$9</f>
        <v>RG316</v>
      </c>
      <c r="U2391" s="11" t="s">
        <v>169</v>
      </c>
      <c r="V2391" s="13"/>
    </row>
    <row r="2392" customFormat="false" ht="15.75" hidden="true" customHeight="true" outlineLevel="0" collapsed="false">
      <c r="A2392" s="4" t="str">
        <f aca="false">Def_Sistemas_Conectores_Cabos!$A$22</f>
        <v>BPM de elétrons</v>
      </c>
      <c r="B2392" s="5" t="str">
        <f aca="false">Datas_Entregas!$A$3</f>
        <v>BTS/Anel</v>
      </c>
      <c r="C2392" s="6" t="n">
        <f aca="false" t="array" ref="C2392:C2392">INDEX(Datas_Entregas!$B$2:$B$100, MATCH(B2392, Datas_Entregas!$A$2:$A$100, 0), 1)</f>
        <v>43296</v>
      </c>
      <c r="D2392" s="5" t="str">
        <f aca="false">Def_Status_Montagem!$A$4</f>
        <v>Comprado / Esperando entrega</v>
      </c>
      <c r="E2392" s="4" t="str">
        <f aca="false">Def_Status_Montagem!$B$4</f>
        <v>Contratada (inclui etiqueta)</v>
      </c>
      <c r="F2392" s="25"/>
      <c r="G2392" s="26"/>
      <c r="H2392" s="7" t="str">
        <f aca="false" t="array" ref="H2392:H2392">INDEX(Def_Instancias_Equipamentos!$E$2:$E$4986, MATCH(K2392, Def_Instancias_Equipamentos!$D$2:$D$4986, 0), 1)</f>
        <v>IA-17RaBPM</v>
      </c>
      <c r="I2392" s="8" t="str">
        <f aca="false" t="array" ref="I2392:I2392">INDEX(Def_Instancias_Equipamentos!$E$2:$E$4986, MATCH(L2392, Def_Instancias_Equipamentos!$D$2:$D$4986, 0), 1)</f>
        <v>IA-17RaBPM</v>
      </c>
      <c r="J2392" s="8" t="str">
        <f aca="false">IF(H2392=I2392, "INTERNO", "EXTERNO")</f>
        <v>INTERNO</v>
      </c>
      <c r="K2392" s="9" t="str">
        <f aca="false">Def_Instancias_Equipamentos!$D$823</f>
        <v>SI-17SA:DI-BPMRFFE-1</v>
      </c>
      <c r="L2392" s="4" t="str">
        <f aca="false">Def_Instancias_Equipamentos!$D$1425</f>
        <v>SI-17SA:DI-FMCFastADC-1</v>
      </c>
      <c r="M2392" s="10" t="s">
        <v>173</v>
      </c>
      <c r="N2392" s="11" t="s">
        <v>174</v>
      </c>
      <c r="O2392" s="9" t="str">
        <f aca="false">Def_Sistemas_Conectores_Cabos!$B$7</f>
        <v>SMA 50-ohm</v>
      </c>
      <c r="P2392" s="4" t="str">
        <f aca="false">Def_Sistemas_Conectores_Cabos!$B$7</f>
        <v>SMA 50-ohm</v>
      </c>
      <c r="Q2392" s="8" t="str">
        <f aca="false">K2392&amp;"/"&amp;M2392&amp;CHAR(10)&amp;L2392&amp;"/"&amp;N2392</f>
        <v>SI-17SA:DI-BPMRFFE-1/BO_OUT
SI-17SA:DI-FMCFastADC-1/IN4</v>
      </c>
      <c r="R2392" s="18" t="n">
        <v>2</v>
      </c>
      <c r="S2392" s="18" t="n">
        <v>2</v>
      </c>
      <c r="T2392" s="15" t="str">
        <f aca="false">Def_Sistemas_Conectores_Cabos!$C$9</f>
        <v>RG316</v>
      </c>
      <c r="U2392" s="11" t="s">
        <v>169</v>
      </c>
      <c r="V2392" s="13"/>
    </row>
    <row r="2393" customFormat="false" ht="15.75" hidden="true" customHeight="true" outlineLevel="0" collapsed="false">
      <c r="A2393" s="4" t="str">
        <f aca="false">Def_Sistemas_Conectores_Cabos!$A$22</f>
        <v>BPM de elétrons</v>
      </c>
      <c r="B2393" s="5" t="str">
        <f aca="false">Datas_Entregas!$A$3</f>
        <v>BTS/Anel</v>
      </c>
      <c r="C2393" s="6" t="n">
        <f aca="false" t="array" ref="C2393:C2393">INDEX(Datas_Entregas!$B$2:$B$100, MATCH(B2393, Datas_Entregas!$A$2:$A$100, 0), 1)</f>
        <v>43296</v>
      </c>
      <c r="D2393" s="5" t="str">
        <f aca="false">Def_Status_Montagem!$A$4</f>
        <v>Comprado / Esperando entrega</v>
      </c>
      <c r="E2393" s="4" t="str">
        <f aca="false">Def_Status_Montagem!$B$4</f>
        <v>Contratada (inclui etiqueta)</v>
      </c>
      <c r="F2393" s="25"/>
      <c r="G2393" s="26"/>
      <c r="H2393" s="7" t="str">
        <f aca="false" t="array" ref="H2393:H2393">INDEX(Def_Instancias_Equipamentos!$E$2:$E$4986, MATCH(K2393, Def_Instancias_Equipamentos!$D$2:$D$4986, 0), 1)</f>
        <v>IA-17RaBPM</v>
      </c>
      <c r="I2393" s="8" t="str">
        <f aca="false" t="array" ref="I2393:I2393">INDEX(Def_Instancias_Equipamentos!$E$2:$E$4986, MATCH(L2393, Def_Instancias_Equipamentos!$D$2:$D$4986, 0), 1)</f>
        <v>IA-17RaBPM</v>
      </c>
      <c r="J2393" s="8" t="str">
        <f aca="false">IF(H2393=I2393, "INTERNO", "EXTERNO")</f>
        <v>INTERNO</v>
      </c>
      <c r="K2393" s="9" t="str">
        <f aca="false">Def_Instancias_Equipamentos!$D$823</f>
        <v>SI-17SA:DI-BPMRFFE-1</v>
      </c>
      <c r="L2393" s="4" t="str">
        <f aca="false">Def_Instancias_Equipamentos!$D$1425</f>
        <v>SI-17SA:DI-FMCFastADC-1</v>
      </c>
      <c r="M2393" s="10" t="s">
        <v>175</v>
      </c>
      <c r="N2393" s="11" t="s">
        <v>176</v>
      </c>
      <c r="O2393" s="9" t="str">
        <f aca="false">Def_Sistemas_Conectores_Cabos!$B$7</f>
        <v>SMA 50-ohm</v>
      </c>
      <c r="P2393" s="4" t="str">
        <f aca="false">Def_Sistemas_Conectores_Cabos!$B$26</f>
        <v>MMCX 50-ohm</v>
      </c>
      <c r="Q2393" s="8" t="str">
        <f aca="false">K2393&amp;"/"&amp;M2393&amp;CHAR(10)&amp;L2393&amp;"/"&amp;N2393</f>
        <v>SI-17SA:DI-BPMRFFE-1/SW_IN
SI-17SA:DI-FMCFastADC-1/TRIG</v>
      </c>
      <c r="R2393" s="18" t="n">
        <v>2</v>
      </c>
      <c r="S2393" s="18" t="n">
        <v>2</v>
      </c>
      <c r="T2393" s="15" t="str">
        <f aca="false">Def_Sistemas_Conectores_Cabos!$C$9</f>
        <v>RG316</v>
      </c>
      <c r="U2393" s="11" t="s">
        <v>169</v>
      </c>
      <c r="V2393" s="13"/>
    </row>
    <row r="2394" customFormat="false" ht="15.75" hidden="true" customHeight="true" outlineLevel="0" collapsed="false">
      <c r="A2394" s="4" t="str">
        <f aca="false">Def_Sistemas_Conectores_Cabos!$A$22</f>
        <v>BPM de elétrons</v>
      </c>
      <c r="B2394" s="5" t="str">
        <f aca="false">Datas_Entregas!$A$3</f>
        <v>BTS/Anel</v>
      </c>
      <c r="C2394" s="6" t="n">
        <f aca="false" t="array" ref="C2394:C2394">INDEX(Datas_Entregas!$B$2:$B$100, MATCH(B2394, Datas_Entregas!$A$2:$A$100, 0), 1)</f>
        <v>43296</v>
      </c>
      <c r="D2394" s="5" t="str">
        <f aca="false">Def_Status_Montagem!$A$4</f>
        <v>Comprado / Esperando entrega</v>
      </c>
      <c r="E2394" s="4" t="str">
        <f aca="false">Def_Status_Montagem!$B$4</f>
        <v>Contratada (inclui etiqueta)</v>
      </c>
      <c r="F2394" s="25"/>
      <c r="G2394" s="26"/>
      <c r="H2394" s="7" t="str">
        <f aca="false" t="array" ref="H2394:H2394">INDEX(Def_Instancias_Equipamentos!$E$2:$E$4986, MATCH(K2394, Def_Instancias_Equipamentos!$D$2:$D$4986, 0), 1)</f>
        <v>IA-17RaBPM</v>
      </c>
      <c r="I2394" s="8" t="str">
        <f aca="false" t="array" ref="I2394:I2394">INDEX(Def_Instancias_Equipamentos!$E$2:$E$4986, MATCH(L2394, Def_Instancias_Equipamentos!$D$2:$D$4986, 0), 1)</f>
        <v>IA-17RaBPM</v>
      </c>
      <c r="J2394" s="8" t="str">
        <f aca="false">IF(H2394=I2394, "INTERNO", "EXTERNO")</f>
        <v>INTERNO</v>
      </c>
      <c r="K2394" s="9" t="str">
        <f aca="false">Def_Instancias_Equipamentos!$D$824</f>
        <v>SI-17SA:DI-BPMRFFE-2</v>
      </c>
      <c r="L2394" s="4" t="str">
        <f aca="false">Def_Instancias_Equipamentos!$D$1426</f>
        <v>SI-17SA:DI-FMCFastADC-2</v>
      </c>
      <c r="M2394" s="10" t="s">
        <v>168</v>
      </c>
      <c r="N2394" s="11" t="s">
        <v>143</v>
      </c>
      <c r="O2394" s="9" t="str">
        <f aca="false">Def_Sistemas_Conectores_Cabos!$B$7</f>
        <v>SMA 50-ohm</v>
      </c>
      <c r="P2394" s="4" t="str">
        <f aca="false">Def_Sistemas_Conectores_Cabos!$B$7</f>
        <v>SMA 50-ohm</v>
      </c>
      <c r="Q2394" s="8" t="str">
        <f aca="false">K2394&amp;"/"&amp;M2394&amp;CHAR(10)&amp;L2394&amp;"/"&amp;N2394</f>
        <v>SI-17SA:DI-BPMRFFE-2/TO_OUT
SI-17SA:DI-FMCFastADC-2/IN1</v>
      </c>
      <c r="R2394" s="18" t="n">
        <v>2</v>
      </c>
      <c r="S2394" s="18" t="n">
        <v>2</v>
      </c>
      <c r="T2394" s="15" t="str">
        <f aca="false">Def_Sistemas_Conectores_Cabos!$C$9</f>
        <v>RG316</v>
      </c>
      <c r="U2394" s="11" t="s">
        <v>169</v>
      </c>
      <c r="V2394" s="13"/>
    </row>
    <row r="2395" customFormat="false" ht="15.75" hidden="true" customHeight="true" outlineLevel="0" collapsed="false">
      <c r="A2395" s="4" t="str">
        <f aca="false">Def_Sistemas_Conectores_Cabos!$A$22</f>
        <v>BPM de elétrons</v>
      </c>
      <c r="B2395" s="5" t="str">
        <f aca="false">Datas_Entregas!$A$3</f>
        <v>BTS/Anel</v>
      </c>
      <c r="C2395" s="6" t="n">
        <f aca="false" t="array" ref="C2395:C2395">INDEX(Datas_Entregas!$B$2:$B$100, MATCH(B2395, Datas_Entregas!$A$2:$A$100, 0), 1)</f>
        <v>43296</v>
      </c>
      <c r="D2395" s="5" t="str">
        <f aca="false">Def_Status_Montagem!$A$4</f>
        <v>Comprado / Esperando entrega</v>
      </c>
      <c r="E2395" s="4" t="str">
        <f aca="false">Def_Status_Montagem!$B$4</f>
        <v>Contratada (inclui etiqueta)</v>
      </c>
      <c r="F2395" s="25"/>
      <c r="G2395" s="26"/>
      <c r="H2395" s="7" t="str">
        <f aca="false" t="array" ref="H2395:H2395">INDEX(Def_Instancias_Equipamentos!$E$2:$E$4986, MATCH(K2395, Def_Instancias_Equipamentos!$D$2:$D$4986, 0), 1)</f>
        <v>IA-17RaBPM</v>
      </c>
      <c r="I2395" s="8" t="str">
        <f aca="false" t="array" ref="I2395:I2395">INDEX(Def_Instancias_Equipamentos!$E$2:$E$4986, MATCH(L2395, Def_Instancias_Equipamentos!$D$2:$D$4986, 0), 1)</f>
        <v>IA-17RaBPM</v>
      </c>
      <c r="J2395" s="8" t="str">
        <f aca="false">IF(H2395=I2395, "INTERNO", "EXTERNO")</f>
        <v>INTERNO</v>
      </c>
      <c r="K2395" s="9" t="str">
        <f aca="false">Def_Instancias_Equipamentos!$D$824</f>
        <v>SI-17SA:DI-BPMRFFE-2</v>
      </c>
      <c r="L2395" s="4" t="str">
        <f aca="false">Def_Instancias_Equipamentos!$D$1426</f>
        <v>SI-17SA:DI-FMCFastADC-2</v>
      </c>
      <c r="M2395" s="10" t="s">
        <v>170</v>
      </c>
      <c r="N2395" s="11" t="s">
        <v>145</v>
      </c>
      <c r="O2395" s="9" t="str">
        <f aca="false">Def_Sistemas_Conectores_Cabos!$B$7</f>
        <v>SMA 50-ohm</v>
      </c>
      <c r="P2395" s="4" t="str">
        <f aca="false">Def_Sistemas_Conectores_Cabos!$B$7</f>
        <v>SMA 50-ohm</v>
      </c>
      <c r="Q2395" s="8" t="str">
        <f aca="false">K2395&amp;"/"&amp;M2395&amp;CHAR(10)&amp;L2395&amp;"/"&amp;N2395</f>
        <v>SI-17SA:DI-BPMRFFE-2/BI_OUT
SI-17SA:DI-FMCFastADC-2/IN2</v>
      </c>
      <c r="R2395" s="18" t="n">
        <v>2</v>
      </c>
      <c r="S2395" s="18" t="n">
        <v>2</v>
      </c>
      <c r="T2395" s="15" t="str">
        <f aca="false">Def_Sistemas_Conectores_Cabos!$C$9</f>
        <v>RG316</v>
      </c>
      <c r="U2395" s="11" t="s">
        <v>169</v>
      </c>
      <c r="V2395" s="13"/>
    </row>
    <row r="2396" customFormat="false" ht="15.75" hidden="true" customHeight="true" outlineLevel="0" collapsed="false">
      <c r="A2396" s="4" t="str">
        <f aca="false">Def_Sistemas_Conectores_Cabos!$A$22</f>
        <v>BPM de elétrons</v>
      </c>
      <c r="B2396" s="5" t="str">
        <f aca="false">Datas_Entregas!$A$3</f>
        <v>BTS/Anel</v>
      </c>
      <c r="C2396" s="6" t="n">
        <f aca="false" t="array" ref="C2396:C2396">INDEX(Datas_Entregas!$B$2:$B$100, MATCH(B2396, Datas_Entregas!$A$2:$A$100, 0), 1)</f>
        <v>43296</v>
      </c>
      <c r="D2396" s="5" t="str">
        <f aca="false">Def_Status_Montagem!$A$4</f>
        <v>Comprado / Esperando entrega</v>
      </c>
      <c r="E2396" s="4" t="str">
        <f aca="false">Def_Status_Montagem!$B$4</f>
        <v>Contratada (inclui etiqueta)</v>
      </c>
      <c r="F2396" s="25"/>
      <c r="G2396" s="26"/>
      <c r="H2396" s="7" t="str">
        <f aca="false" t="array" ref="H2396:H2396">INDEX(Def_Instancias_Equipamentos!$E$2:$E$4986, MATCH(K2396, Def_Instancias_Equipamentos!$D$2:$D$4986, 0), 1)</f>
        <v>IA-17RaBPM</v>
      </c>
      <c r="I2396" s="8" t="str">
        <f aca="false" t="array" ref="I2396:I2396">INDEX(Def_Instancias_Equipamentos!$E$2:$E$4986, MATCH(L2396, Def_Instancias_Equipamentos!$D$2:$D$4986, 0), 1)</f>
        <v>IA-17RaBPM</v>
      </c>
      <c r="J2396" s="8" t="str">
        <f aca="false">IF(H2396=I2396, "INTERNO", "EXTERNO")</f>
        <v>INTERNO</v>
      </c>
      <c r="K2396" s="9" t="str">
        <f aca="false">Def_Instancias_Equipamentos!$D$824</f>
        <v>SI-17SA:DI-BPMRFFE-2</v>
      </c>
      <c r="L2396" s="4" t="str">
        <f aca="false">Def_Instancias_Equipamentos!$D$1426</f>
        <v>SI-17SA:DI-FMCFastADC-2</v>
      </c>
      <c r="M2396" s="10" t="s">
        <v>171</v>
      </c>
      <c r="N2396" s="11" t="s">
        <v>172</v>
      </c>
      <c r="O2396" s="9" t="str">
        <f aca="false">Def_Sistemas_Conectores_Cabos!$B$7</f>
        <v>SMA 50-ohm</v>
      </c>
      <c r="P2396" s="4" t="str">
        <f aca="false">Def_Sistemas_Conectores_Cabos!$B$7</f>
        <v>SMA 50-ohm</v>
      </c>
      <c r="Q2396" s="8" t="str">
        <f aca="false">K2396&amp;"/"&amp;M2396&amp;CHAR(10)&amp;L2396&amp;"/"&amp;N2396</f>
        <v>SI-17SA:DI-BPMRFFE-2/TI_OUT
SI-17SA:DI-FMCFastADC-2/IN3</v>
      </c>
      <c r="R2396" s="18" t="n">
        <v>2</v>
      </c>
      <c r="S2396" s="18" t="n">
        <v>2</v>
      </c>
      <c r="T2396" s="15" t="str">
        <f aca="false">Def_Sistemas_Conectores_Cabos!$C$9</f>
        <v>RG316</v>
      </c>
      <c r="U2396" s="11" t="s">
        <v>169</v>
      </c>
      <c r="V2396" s="13"/>
    </row>
    <row r="2397" customFormat="false" ht="15.75" hidden="true" customHeight="true" outlineLevel="0" collapsed="false">
      <c r="A2397" s="4" t="str">
        <f aca="false">Def_Sistemas_Conectores_Cabos!$A$22</f>
        <v>BPM de elétrons</v>
      </c>
      <c r="B2397" s="5" t="str">
        <f aca="false">Datas_Entregas!$A$3</f>
        <v>BTS/Anel</v>
      </c>
      <c r="C2397" s="6" t="n">
        <f aca="false" t="array" ref="C2397:C2397">INDEX(Datas_Entregas!$B$2:$B$100, MATCH(B2397, Datas_Entregas!$A$2:$A$100, 0), 1)</f>
        <v>43296</v>
      </c>
      <c r="D2397" s="5" t="str">
        <f aca="false">Def_Status_Montagem!$A$4</f>
        <v>Comprado / Esperando entrega</v>
      </c>
      <c r="E2397" s="4" t="str">
        <f aca="false">Def_Status_Montagem!$B$4</f>
        <v>Contratada (inclui etiqueta)</v>
      </c>
      <c r="F2397" s="25"/>
      <c r="G2397" s="26"/>
      <c r="H2397" s="7" t="str">
        <f aca="false" t="array" ref="H2397:H2397">INDEX(Def_Instancias_Equipamentos!$E$2:$E$4986, MATCH(K2397, Def_Instancias_Equipamentos!$D$2:$D$4986, 0), 1)</f>
        <v>IA-17RaBPM</v>
      </c>
      <c r="I2397" s="8" t="str">
        <f aca="false" t="array" ref="I2397:I2397">INDEX(Def_Instancias_Equipamentos!$E$2:$E$4986, MATCH(L2397, Def_Instancias_Equipamentos!$D$2:$D$4986, 0), 1)</f>
        <v>IA-17RaBPM</v>
      </c>
      <c r="J2397" s="8" t="str">
        <f aca="false">IF(H2397=I2397, "INTERNO", "EXTERNO")</f>
        <v>INTERNO</v>
      </c>
      <c r="K2397" s="9" t="str">
        <f aca="false">Def_Instancias_Equipamentos!$D$824</f>
        <v>SI-17SA:DI-BPMRFFE-2</v>
      </c>
      <c r="L2397" s="4" t="str">
        <f aca="false">Def_Instancias_Equipamentos!$D$1426</f>
        <v>SI-17SA:DI-FMCFastADC-2</v>
      </c>
      <c r="M2397" s="10" t="s">
        <v>173</v>
      </c>
      <c r="N2397" s="11" t="s">
        <v>174</v>
      </c>
      <c r="O2397" s="9" t="str">
        <f aca="false">Def_Sistemas_Conectores_Cabos!$B$7</f>
        <v>SMA 50-ohm</v>
      </c>
      <c r="P2397" s="4" t="str">
        <f aca="false">Def_Sistemas_Conectores_Cabos!$B$7</f>
        <v>SMA 50-ohm</v>
      </c>
      <c r="Q2397" s="8" t="str">
        <f aca="false">K2397&amp;"/"&amp;M2397&amp;CHAR(10)&amp;L2397&amp;"/"&amp;N2397</f>
        <v>SI-17SA:DI-BPMRFFE-2/BO_OUT
SI-17SA:DI-FMCFastADC-2/IN4</v>
      </c>
      <c r="R2397" s="18" t="n">
        <v>2</v>
      </c>
      <c r="S2397" s="18" t="n">
        <v>2</v>
      </c>
      <c r="T2397" s="15" t="str">
        <f aca="false">Def_Sistemas_Conectores_Cabos!$C$9</f>
        <v>RG316</v>
      </c>
      <c r="U2397" s="11" t="s">
        <v>169</v>
      </c>
      <c r="V2397" s="13"/>
    </row>
    <row r="2398" customFormat="false" ht="15.75" hidden="true" customHeight="true" outlineLevel="0" collapsed="false">
      <c r="A2398" s="4" t="str">
        <f aca="false">Def_Sistemas_Conectores_Cabos!$A$22</f>
        <v>BPM de elétrons</v>
      </c>
      <c r="B2398" s="5" t="str">
        <f aca="false">Datas_Entregas!$A$3</f>
        <v>BTS/Anel</v>
      </c>
      <c r="C2398" s="6" t="n">
        <f aca="false" t="array" ref="C2398:C2398">INDEX(Datas_Entregas!$B$2:$B$100, MATCH(B2398, Datas_Entregas!$A$2:$A$100, 0), 1)</f>
        <v>43296</v>
      </c>
      <c r="D2398" s="5" t="str">
        <f aca="false">Def_Status_Montagem!$A$4</f>
        <v>Comprado / Esperando entrega</v>
      </c>
      <c r="E2398" s="4" t="str">
        <f aca="false">Def_Status_Montagem!$B$4</f>
        <v>Contratada (inclui etiqueta)</v>
      </c>
      <c r="F2398" s="25"/>
      <c r="G2398" s="26"/>
      <c r="H2398" s="7" t="str">
        <f aca="false" t="array" ref="H2398:H2398">INDEX(Def_Instancias_Equipamentos!$E$2:$E$4986, MATCH(K2398, Def_Instancias_Equipamentos!$D$2:$D$4986, 0), 1)</f>
        <v>IA-17RaBPM</v>
      </c>
      <c r="I2398" s="8" t="str">
        <f aca="false" t="array" ref="I2398:I2398">INDEX(Def_Instancias_Equipamentos!$E$2:$E$4986, MATCH(L2398, Def_Instancias_Equipamentos!$D$2:$D$4986, 0), 1)</f>
        <v>IA-17RaBPM</v>
      </c>
      <c r="J2398" s="8" t="str">
        <f aca="false">IF(H2398=I2398, "INTERNO", "EXTERNO")</f>
        <v>INTERNO</v>
      </c>
      <c r="K2398" s="9" t="str">
        <f aca="false">Def_Instancias_Equipamentos!$D$824</f>
        <v>SI-17SA:DI-BPMRFFE-2</v>
      </c>
      <c r="L2398" s="4" t="str">
        <f aca="false">Def_Instancias_Equipamentos!$D$1426</f>
        <v>SI-17SA:DI-FMCFastADC-2</v>
      </c>
      <c r="M2398" s="10" t="s">
        <v>175</v>
      </c>
      <c r="N2398" s="11" t="s">
        <v>176</v>
      </c>
      <c r="O2398" s="9" t="str">
        <f aca="false">Def_Sistemas_Conectores_Cabos!$B$7</f>
        <v>SMA 50-ohm</v>
      </c>
      <c r="P2398" s="4" t="str">
        <f aca="false">Def_Sistemas_Conectores_Cabos!$B$26</f>
        <v>MMCX 50-ohm</v>
      </c>
      <c r="Q2398" s="8" t="str">
        <f aca="false">K2398&amp;"/"&amp;M2398&amp;CHAR(10)&amp;L2398&amp;"/"&amp;N2398</f>
        <v>SI-17SA:DI-BPMRFFE-2/SW_IN
SI-17SA:DI-FMCFastADC-2/TRIG</v>
      </c>
      <c r="R2398" s="18" t="n">
        <v>2</v>
      </c>
      <c r="S2398" s="18" t="n">
        <v>2</v>
      </c>
      <c r="T2398" s="15" t="str">
        <f aca="false">Def_Sistemas_Conectores_Cabos!$C$9</f>
        <v>RG316</v>
      </c>
      <c r="U2398" s="11" t="s">
        <v>169</v>
      </c>
      <c r="V2398" s="13"/>
    </row>
    <row r="2399" customFormat="false" ht="15.75" hidden="true" customHeight="true" outlineLevel="0" collapsed="false">
      <c r="A2399" s="4" t="str">
        <f aca="false">Def_Sistemas_Conectores_Cabos!$A$22</f>
        <v>BPM de elétrons</v>
      </c>
      <c r="B2399" s="5" t="str">
        <f aca="false">Datas_Entregas!$A$3</f>
        <v>BTS/Anel</v>
      </c>
      <c r="C2399" s="6" t="n">
        <f aca="false" t="array" ref="C2399:C2399">INDEX(Datas_Entregas!$B$2:$B$100, MATCH(B2399, Datas_Entregas!$A$2:$A$100, 0), 1)</f>
        <v>43296</v>
      </c>
      <c r="D2399" s="5" t="str">
        <f aca="false">Def_Status_Montagem!$A$4</f>
        <v>Comprado / Esperando entrega</v>
      </c>
      <c r="E2399" s="4" t="str">
        <f aca="false">Def_Status_Montagem!$B$4</f>
        <v>Contratada (inclui etiqueta)</v>
      </c>
      <c r="F2399" s="25"/>
      <c r="G2399" s="26"/>
      <c r="H2399" s="7" t="str">
        <f aca="false" t="array" ref="H2399:H2399">INDEX(Def_Instancias_Equipamentos!$E$2:$E$4986, MATCH(K2399, Def_Instancias_Equipamentos!$D$2:$D$4986, 0), 1)</f>
        <v>IA-18RaBPM</v>
      </c>
      <c r="I2399" s="8" t="str">
        <f aca="false" t="array" ref="I2399:I2399">INDEX(Def_Instancias_Equipamentos!$E$2:$E$4986, MATCH(L2399, Def_Instancias_Equipamentos!$D$2:$D$4986, 0), 1)</f>
        <v>IA-18RaBPM</v>
      </c>
      <c r="J2399" s="8" t="str">
        <f aca="false">IF(H2399=I2399, "INTERNO", "EXTERNO")</f>
        <v>INTERNO</v>
      </c>
      <c r="K2399" s="9" t="str">
        <f aca="false">Def_Instancias_Equipamentos!$D$767</f>
        <v>SI-18C1:DI-BPMRFFE-1</v>
      </c>
      <c r="L2399" s="4" t="str">
        <f aca="false">Def_Instancias_Equipamentos!$D$1369</f>
        <v>SI-18C1:DI-FMCFastADC-1</v>
      </c>
      <c r="M2399" s="10" t="s">
        <v>168</v>
      </c>
      <c r="N2399" s="11" t="s">
        <v>143</v>
      </c>
      <c r="O2399" s="9" t="str">
        <f aca="false">Def_Sistemas_Conectores_Cabos!$B$7</f>
        <v>SMA 50-ohm</v>
      </c>
      <c r="P2399" s="4" t="str">
        <f aca="false">Def_Sistemas_Conectores_Cabos!$B$7</f>
        <v>SMA 50-ohm</v>
      </c>
      <c r="Q2399" s="8" t="str">
        <f aca="false">K2399&amp;"/"&amp;M2399&amp;CHAR(10)&amp;L2399&amp;"/"&amp;N2399</f>
        <v>SI-18C1:DI-BPMRFFE-1/TO_OUT
SI-18C1:DI-FMCFastADC-1/IN1</v>
      </c>
      <c r="R2399" s="18" t="n">
        <v>2</v>
      </c>
      <c r="S2399" s="18" t="n">
        <v>2</v>
      </c>
      <c r="T2399" s="15" t="str">
        <f aca="false">Def_Sistemas_Conectores_Cabos!$C$9</f>
        <v>RG316</v>
      </c>
      <c r="U2399" s="11" t="s">
        <v>169</v>
      </c>
      <c r="V2399" s="13"/>
    </row>
    <row r="2400" customFormat="false" ht="15.75" hidden="true" customHeight="true" outlineLevel="0" collapsed="false">
      <c r="A2400" s="4" t="str">
        <f aca="false">Def_Sistemas_Conectores_Cabos!$A$22</f>
        <v>BPM de elétrons</v>
      </c>
      <c r="B2400" s="5" t="str">
        <f aca="false">Datas_Entregas!$A$3</f>
        <v>BTS/Anel</v>
      </c>
      <c r="C2400" s="6" t="n">
        <f aca="false" t="array" ref="C2400:C2400">INDEX(Datas_Entregas!$B$2:$B$100, MATCH(B2400, Datas_Entregas!$A$2:$A$100, 0), 1)</f>
        <v>43296</v>
      </c>
      <c r="D2400" s="5" t="str">
        <f aca="false">Def_Status_Montagem!$A$4</f>
        <v>Comprado / Esperando entrega</v>
      </c>
      <c r="E2400" s="4" t="str">
        <f aca="false">Def_Status_Montagem!$B$4</f>
        <v>Contratada (inclui etiqueta)</v>
      </c>
      <c r="F2400" s="25"/>
      <c r="G2400" s="26"/>
      <c r="H2400" s="7" t="str">
        <f aca="false" t="array" ref="H2400:H2400">INDEX(Def_Instancias_Equipamentos!$E$2:$E$4986, MATCH(K2400, Def_Instancias_Equipamentos!$D$2:$D$4986, 0), 1)</f>
        <v>IA-18RaBPM</v>
      </c>
      <c r="I2400" s="8" t="str">
        <f aca="false" t="array" ref="I2400:I2400">INDEX(Def_Instancias_Equipamentos!$E$2:$E$4986, MATCH(L2400, Def_Instancias_Equipamentos!$D$2:$D$4986, 0), 1)</f>
        <v>IA-18RaBPM</v>
      </c>
      <c r="J2400" s="8" t="str">
        <f aca="false">IF(H2400=I2400, "INTERNO", "EXTERNO")</f>
        <v>INTERNO</v>
      </c>
      <c r="K2400" s="9" t="str">
        <f aca="false">Def_Instancias_Equipamentos!$D$767</f>
        <v>SI-18C1:DI-BPMRFFE-1</v>
      </c>
      <c r="L2400" s="4" t="str">
        <f aca="false">Def_Instancias_Equipamentos!$D$1369</f>
        <v>SI-18C1:DI-FMCFastADC-1</v>
      </c>
      <c r="M2400" s="10" t="s">
        <v>170</v>
      </c>
      <c r="N2400" s="11" t="s">
        <v>145</v>
      </c>
      <c r="O2400" s="9" t="str">
        <f aca="false">Def_Sistemas_Conectores_Cabos!$B$7</f>
        <v>SMA 50-ohm</v>
      </c>
      <c r="P2400" s="4" t="str">
        <f aca="false">Def_Sistemas_Conectores_Cabos!$B$7</f>
        <v>SMA 50-ohm</v>
      </c>
      <c r="Q2400" s="8" t="str">
        <f aca="false">K2400&amp;"/"&amp;M2400&amp;CHAR(10)&amp;L2400&amp;"/"&amp;N2400</f>
        <v>SI-18C1:DI-BPMRFFE-1/BI_OUT
SI-18C1:DI-FMCFastADC-1/IN2</v>
      </c>
      <c r="R2400" s="18" t="n">
        <v>2</v>
      </c>
      <c r="S2400" s="18" t="n">
        <v>2</v>
      </c>
      <c r="T2400" s="15" t="str">
        <f aca="false">Def_Sistemas_Conectores_Cabos!$C$9</f>
        <v>RG316</v>
      </c>
      <c r="U2400" s="11" t="s">
        <v>169</v>
      </c>
      <c r="V2400" s="13"/>
    </row>
    <row r="2401" customFormat="false" ht="15.75" hidden="true" customHeight="true" outlineLevel="0" collapsed="false">
      <c r="A2401" s="4" t="str">
        <f aca="false">Def_Sistemas_Conectores_Cabos!$A$22</f>
        <v>BPM de elétrons</v>
      </c>
      <c r="B2401" s="5" t="str">
        <f aca="false">Datas_Entregas!$A$3</f>
        <v>BTS/Anel</v>
      </c>
      <c r="C2401" s="6" t="n">
        <f aca="false" t="array" ref="C2401:C2401">INDEX(Datas_Entregas!$B$2:$B$100, MATCH(B2401, Datas_Entregas!$A$2:$A$100, 0), 1)</f>
        <v>43296</v>
      </c>
      <c r="D2401" s="5" t="str">
        <f aca="false">Def_Status_Montagem!$A$4</f>
        <v>Comprado / Esperando entrega</v>
      </c>
      <c r="E2401" s="4" t="str">
        <f aca="false">Def_Status_Montagem!$B$4</f>
        <v>Contratada (inclui etiqueta)</v>
      </c>
      <c r="F2401" s="25"/>
      <c r="G2401" s="26"/>
      <c r="H2401" s="7" t="str">
        <f aca="false" t="array" ref="H2401:H2401">INDEX(Def_Instancias_Equipamentos!$E$2:$E$4986, MATCH(K2401, Def_Instancias_Equipamentos!$D$2:$D$4986, 0), 1)</f>
        <v>IA-18RaBPM</v>
      </c>
      <c r="I2401" s="8" t="str">
        <f aca="false" t="array" ref="I2401:I2401">INDEX(Def_Instancias_Equipamentos!$E$2:$E$4986, MATCH(L2401, Def_Instancias_Equipamentos!$D$2:$D$4986, 0), 1)</f>
        <v>IA-18RaBPM</v>
      </c>
      <c r="J2401" s="8" t="str">
        <f aca="false">IF(H2401=I2401, "INTERNO", "EXTERNO")</f>
        <v>INTERNO</v>
      </c>
      <c r="K2401" s="9" t="str">
        <f aca="false">Def_Instancias_Equipamentos!$D$767</f>
        <v>SI-18C1:DI-BPMRFFE-1</v>
      </c>
      <c r="L2401" s="4" t="str">
        <f aca="false">Def_Instancias_Equipamentos!$D$1369</f>
        <v>SI-18C1:DI-FMCFastADC-1</v>
      </c>
      <c r="M2401" s="10" t="s">
        <v>171</v>
      </c>
      <c r="N2401" s="11" t="s">
        <v>172</v>
      </c>
      <c r="O2401" s="9" t="str">
        <f aca="false">Def_Sistemas_Conectores_Cabos!$B$7</f>
        <v>SMA 50-ohm</v>
      </c>
      <c r="P2401" s="4" t="str">
        <f aca="false">Def_Sistemas_Conectores_Cabos!$B$7</f>
        <v>SMA 50-ohm</v>
      </c>
      <c r="Q2401" s="8" t="str">
        <f aca="false">K2401&amp;"/"&amp;M2401&amp;CHAR(10)&amp;L2401&amp;"/"&amp;N2401</f>
        <v>SI-18C1:DI-BPMRFFE-1/TI_OUT
SI-18C1:DI-FMCFastADC-1/IN3</v>
      </c>
      <c r="R2401" s="18" t="n">
        <v>2</v>
      </c>
      <c r="S2401" s="18" t="n">
        <v>2</v>
      </c>
      <c r="T2401" s="15" t="str">
        <f aca="false">Def_Sistemas_Conectores_Cabos!$C$9</f>
        <v>RG316</v>
      </c>
      <c r="U2401" s="11" t="s">
        <v>169</v>
      </c>
      <c r="V2401" s="13"/>
    </row>
    <row r="2402" customFormat="false" ht="15.75" hidden="true" customHeight="true" outlineLevel="0" collapsed="false">
      <c r="A2402" s="4" t="str">
        <f aca="false">Def_Sistemas_Conectores_Cabos!$A$22</f>
        <v>BPM de elétrons</v>
      </c>
      <c r="B2402" s="5" t="str">
        <f aca="false">Datas_Entregas!$A$3</f>
        <v>BTS/Anel</v>
      </c>
      <c r="C2402" s="6" t="n">
        <f aca="false" t="array" ref="C2402:C2402">INDEX(Datas_Entregas!$B$2:$B$100, MATCH(B2402, Datas_Entregas!$A$2:$A$100, 0), 1)</f>
        <v>43296</v>
      </c>
      <c r="D2402" s="5" t="str">
        <f aca="false">Def_Status_Montagem!$A$4</f>
        <v>Comprado / Esperando entrega</v>
      </c>
      <c r="E2402" s="4" t="str">
        <f aca="false">Def_Status_Montagem!$B$4</f>
        <v>Contratada (inclui etiqueta)</v>
      </c>
      <c r="F2402" s="25"/>
      <c r="G2402" s="26"/>
      <c r="H2402" s="7" t="str">
        <f aca="false" t="array" ref="H2402:H2402">INDEX(Def_Instancias_Equipamentos!$E$2:$E$4986, MATCH(K2402, Def_Instancias_Equipamentos!$D$2:$D$4986, 0), 1)</f>
        <v>IA-18RaBPM</v>
      </c>
      <c r="I2402" s="8" t="str">
        <f aca="false" t="array" ref="I2402:I2402">INDEX(Def_Instancias_Equipamentos!$E$2:$E$4986, MATCH(L2402, Def_Instancias_Equipamentos!$D$2:$D$4986, 0), 1)</f>
        <v>IA-18RaBPM</v>
      </c>
      <c r="J2402" s="8" t="str">
        <f aca="false">IF(H2402=I2402, "INTERNO", "EXTERNO")</f>
        <v>INTERNO</v>
      </c>
      <c r="K2402" s="9" t="str">
        <f aca="false">Def_Instancias_Equipamentos!$D$767</f>
        <v>SI-18C1:DI-BPMRFFE-1</v>
      </c>
      <c r="L2402" s="4" t="str">
        <f aca="false">Def_Instancias_Equipamentos!$D$1369</f>
        <v>SI-18C1:DI-FMCFastADC-1</v>
      </c>
      <c r="M2402" s="10" t="s">
        <v>173</v>
      </c>
      <c r="N2402" s="11" t="s">
        <v>174</v>
      </c>
      <c r="O2402" s="9" t="str">
        <f aca="false">Def_Sistemas_Conectores_Cabos!$B$7</f>
        <v>SMA 50-ohm</v>
      </c>
      <c r="P2402" s="4" t="str">
        <f aca="false">Def_Sistemas_Conectores_Cabos!$B$7</f>
        <v>SMA 50-ohm</v>
      </c>
      <c r="Q2402" s="8" t="str">
        <f aca="false">K2402&amp;"/"&amp;M2402&amp;CHAR(10)&amp;L2402&amp;"/"&amp;N2402</f>
        <v>SI-18C1:DI-BPMRFFE-1/BO_OUT
SI-18C1:DI-FMCFastADC-1/IN4</v>
      </c>
      <c r="R2402" s="18" t="n">
        <v>2</v>
      </c>
      <c r="S2402" s="18" t="n">
        <v>2</v>
      </c>
      <c r="T2402" s="15" t="str">
        <f aca="false">Def_Sistemas_Conectores_Cabos!$C$9</f>
        <v>RG316</v>
      </c>
      <c r="U2402" s="11" t="s">
        <v>169</v>
      </c>
      <c r="V2402" s="13"/>
    </row>
    <row r="2403" customFormat="false" ht="15.75" hidden="true" customHeight="true" outlineLevel="0" collapsed="false">
      <c r="A2403" s="4" t="str">
        <f aca="false">Def_Sistemas_Conectores_Cabos!$A$22</f>
        <v>BPM de elétrons</v>
      </c>
      <c r="B2403" s="5" t="str">
        <f aca="false">Datas_Entregas!$A$3</f>
        <v>BTS/Anel</v>
      </c>
      <c r="C2403" s="6" t="n">
        <f aca="false" t="array" ref="C2403:C2403">INDEX(Datas_Entregas!$B$2:$B$100, MATCH(B2403, Datas_Entregas!$A$2:$A$100, 0), 1)</f>
        <v>43296</v>
      </c>
      <c r="D2403" s="5" t="str">
        <f aca="false">Def_Status_Montagem!$A$4</f>
        <v>Comprado / Esperando entrega</v>
      </c>
      <c r="E2403" s="4" t="str">
        <f aca="false">Def_Status_Montagem!$B$4</f>
        <v>Contratada (inclui etiqueta)</v>
      </c>
      <c r="F2403" s="25"/>
      <c r="G2403" s="26"/>
      <c r="H2403" s="7" t="str">
        <f aca="false" t="array" ref="H2403:H2403">INDEX(Def_Instancias_Equipamentos!$E$2:$E$4986, MATCH(K2403, Def_Instancias_Equipamentos!$D$2:$D$4986, 0), 1)</f>
        <v>IA-18RaBPM</v>
      </c>
      <c r="I2403" s="8" t="str">
        <f aca="false" t="array" ref="I2403:I2403">INDEX(Def_Instancias_Equipamentos!$E$2:$E$4986, MATCH(L2403, Def_Instancias_Equipamentos!$D$2:$D$4986, 0), 1)</f>
        <v>IA-18RaBPM</v>
      </c>
      <c r="J2403" s="8" t="str">
        <f aca="false">IF(H2403=I2403, "INTERNO", "EXTERNO")</f>
        <v>INTERNO</v>
      </c>
      <c r="K2403" s="9" t="str">
        <f aca="false">Def_Instancias_Equipamentos!$D$767</f>
        <v>SI-18C1:DI-BPMRFFE-1</v>
      </c>
      <c r="L2403" s="4" t="str">
        <f aca="false">Def_Instancias_Equipamentos!$D$1369</f>
        <v>SI-18C1:DI-FMCFastADC-1</v>
      </c>
      <c r="M2403" s="10" t="s">
        <v>175</v>
      </c>
      <c r="N2403" s="11" t="s">
        <v>176</v>
      </c>
      <c r="O2403" s="9" t="str">
        <f aca="false">Def_Sistemas_Conectores_Cabos!$B$7</f>
        <v>SMA 50-ohm</v>
      </c>
      <c r="P2403" s="4" t="str">
        <f aca="false">Def_Sistemas_Conectores_Cabos!$B$26</f>
        <v>MMCX 50-ohm</v>
      </c>
      <c r="Q2403" s="8" t="str">
        <f aca="false">K2403&amp;"/"&amp;M2403&amp;CHAR(10)&amp;L2403&amp;"/"&amp;N2403</f>
        <v>SI-18C1:DI-BPMRFFE-1/SW_IN
SI-18C1:DI-FMCFastADC-1/TRIG</v>
      </c>
      <c r="R2403" s="18" t="n">
        <v>2</v>
      </c>
      <c r="S2403" s="18" t="n">
        <v>2</v>
      </c>
      <c r="T2403" s="15" t="str">
        <f aca="false">Def_Sistemas_Conectores_Cabos!$C$9</f>
        <v>RG316</v>
      </c>
      <c r="U2403" s="11" t="s">
        <v>169</v>
      </c>
      <c r="V2403" s="13"/>
    </row>
    <row r="2404" customFormat="false" ht="15.75" hidden="true" customHeight="true" outlineLevel="0" collapsed="false">
      <c r="A2404" s="4" t="str">
        <f aca="false">Def_Sistemas_Conectores_Cabos!$A$22</f>
        <v>BPM de elétrons</v>
      </c>
      <c r="B2404" s="5" t="str">
        <f aca="false">Datas_Entregas!$A$3</f>
        <v>BTS/Anel</v>
      </c>
      <c r="C2404" s="6" t="n">
        <f aca="false" t="array" ref="C2404:C2404">INDEX(Datas_Entregas!$B$2:$B$100, MATCH(B2404, Datas_Entregas!$A$2:$A$100, 0), 1)</f>
        <v>43296</v>
      </c>
      <c r="D2404" s="5" t="str">
        <f aca="false">Def_Status_Montagem!$A$4</f>
        <v>Comprado / Esperando entrega</v>
      </c>
      <c r="E2404" s="4" t="str">
        <f aca="false">Def_Status_Montagem!$B$4</f>
        <v>Contratada (inclui etiqueta)</v>
      </c>
      <c r="F2404" s="25"/>
      <c r="G2404" s="26"/>
      <c r="H2404" s="7" t="str">
        <f aca="false" t="array" ref="H2404:H2404">INDEX(Def_Instancias_Equipamentos!$E$2:$E$4986, MATCH(K2404, Def_Instancias_Equipamentos!$D$2:$D$4986, 0), 1)</f>
        <v>IA-18RaBPM</v>
      </c>
      <c r="I2404" s="8" t="str">
        <f aca="false" t="array" ref="I2404:I2404">INDEX(Def_Instancias_Equipamentos!$E$2:$E$4986, MATCH(L2404, Def_Instancias_Equipamentos!$D$2:$D$4986, 0), 1)</f>
        <v>IA-18RaBPM</v>
      </c>
      <c r="J2404" s="8" t="str">
        <f aca="false">IF(H2404=I2404, "INTERNO", "EXTERNO")</f>
        <v>INTERNO</v>
      </c>
      <c r="K2404" s="9" t="str">
        <f aca="false">Def_Instancias_Equipamentos!$D$768</f>
        <v>SI-18C1:DI-BPMRFFE-2</v>
      </c>
      <c r="L2404" s="4" t="str">
        <f aca="false">Def_Instancias_Equipamentos!$D$1370</f>
        <v>SI-18C1:DI-FMCFastADC-2</v>
      </c>
      <c r="M2404" s="10" t="s">
        <v>168</v>
      </c>
      <c r="N2404" s="11" t="s">
        <v>143</v>
      </c>
      <c r="O2404" s="9" t="str">
        <f aca="false">Def_Sistemas_Conectores_Cabos!$B$7</f>
        <v>SMA 50-ohm</v>
      </c>
      <c r="P2404" s="4" t="str">
        <f aca="false">Def_Sistemas_Conectores_Cabos!$B$7</f>
        <v>SMA 50-ohm</v>
      </c>
      <c r="Q2404" s="8" t="str">
        <f aca="false">K2404&amp;"/"&amp;M2404&amp;CHAR(10)&amp;L2404&amp;"/"&amp;N2404</f>
        <v>SI-18C1:DI-BPMRFFE-2/TO_OUT
SI-18C1:DI-FMCFastADC-2/IN1</v>
      </c>
      <c r="R2404" s="18" t="n">
        <v>2</v>
      </c>
      <c r="S2404" s="18" t="n">
        <v>2</v>
      </c>
      <c r="T2404" s="15" t="str">
        <f aca="false">Def_Sistemas_Conectores_Cabos!$C$9</f>
        <v>RG316</v>
      </c>
      <c r="U2404" s="11" t="s">
        <v>169</v>
      </c>
      <c r="V2404" s="13"/>
    </row>
    <row r="2405" customFormat="false" ht="15.75" hidden="true" customHeight="true" outlineLevel="0" collapsed="false">
      <c r="A2405" s="4" t="str">
        <f aca="false">Def_Sistemas_Conectores_Cabos!$A$22</f>
        <v>BPM de elétrons</v>
      </c>
      <c r="B2405" s="5" t="str">
        <f aca="false">Datas_Entregas!$A$3</f>
        <v>BTS/Anel</v>
      </c>
      <c r="C2405" s="6" t="n">
        <f aca="false" t="array" ref="C2405:C2405">INDEX(Datas_Entregas!$B$2:$B$100, MATCH(B2405, Datas_Entregas!$A$2:$A$100, 0), 1)</f>
        <v>43296</v>
      </c>
      <c r="D2405" s="5" t="str">
        <f aca="false">Def_Status_Montagem!$A$4</f>
        <v>Comprado / Esperando entrega</v>
      </c>
      <c r="E2405" s="4" t="str">
        <f aca="false">Def_Status_Montagem!$B$4</f>
        <v>Contratada (inclui etiqueta)</v>
      </c>
      <c r="F2405" s="25"/>
      <c r="G2405" s="26"/>
      <c r="H2405" s="7" t="str">
        <f aca="false" t="array" ref="H2405:H2405">INDEX(Def_Instancias_Equipamentos!$E$2:$E$4986, MATCH(K2405, Def_Instancias_Equipamentos!$D$2:$D$4986, 0), 1)</f>
        <v>IA-18RaBPM</v>
      </c>
      <c r="I2405" s="8" t="str">
        <f aca="false" t="array" ref="I2405:I2405">INDEX(Def_Instancias_Equipamentos!$E$2:$E$4986, MATCH(L2405, Def_Instancias_Equipamentos!$D$2:$D$4986, 0), 1)</f>
        <v>IA-18RaBPM</v>
      </c>
      <c r="J2405" s="8" t="str">
        <f aca="false">IF(H2405=I2405, "INTERNO", "EXTERNO")</f>
        <v>INTERNO</v>
      </c>
      <c r="K2405" s="9" t="str">
        <f aca="false">Def_Instancias_Equipamentos!$D$768</f>
        <v>SI-18C1:DI-BPMRFFE-2</v>
      </c>
      <c r="L2405" s="4" t="str">
        <f aca="false">Def_Instancias_Equipamentos!$D$1370</f>
        <v>SI-18C1:DI-FMCFastADC-2</v>
      </c>
      <c r="M2405" s="10" t="s">
        <v>170</v>
      </c>
      <c r="N2405" s="11" t="s">
        <v>145</v>
      </c>
      <c r="O2405" s="9" t="str">
        <f aca="false">Def_Sistemas_Conectores_Cabos!$B$7</f>
        <v>SMA 50-ohm</v>
      </c>
      <c r="P2405" s="4" t="str">
        <f aca="false">Def_Sistemas_Conectores_Cabos!$B$7</f>
        <v>SMA 50-ohm</v>
      </c>
      <c r="Q2405" s="8" t="str">
        <f aca="false">K2405&amp;"/"&amp;M2405&amp;CHAR(10)&amp;L2405&amp;"/"&amp;N2405</f>
        <v>SI-18C1:DI-BPMRFFE-2/BI_OUT
SI-18C1:DI-FMCFastADC-2/IN2</v>
      </c>
      <c r="R2405" s="18" t="n">
        <v>2</v>
      </c>
      <c r="S2405" s="18" t="n">
        <v>2</v>
      </c>
      <c r="T2405" s="15" t="str">
        <f aca="false">Def_Sistemas_Conectores_Cabos!$C$9</f>
        <v>RG316</v>
      </c>
      <c r="U2405" s="11" t="s">
        <v>169</v>
      </c>
      <c r="V2405" s="13"/>
    </row>
    <row r="2406" customFormat="false" ht="15.75" hidden="true" customHeight="true" outlineLevel="0" collapsed="false">
      <c r="A2406" s="4" t="str">
        <f aca="false">Def_Sistemas_Conectores_Cabos!$A$22</f>
        <v>BPM de elétrons</v>
      </c>
      <c r="B2406" s="5" t="str">
        <f aca="false">Datas_Entregas!$A$3</f>
        <v>BTS/Anel</v>
      </c>
      <c r="C2406" s="6" t="n">
        <f aca="false" t="array" ref="C2406:C2406">INDEX(Datas_Entregas!$B$2:$B$100, MATCH(B2406, Datas_Entregas!$A$2:$A$100, 0), 1)</f>
        <v>43296</v>
      </c>
      <c r="D2406" s="5" t="str">
        <f aca="false">Def_Status_Montagem!$A$4</f>
        <v>Comprado / Esperando entrega</v>
      </c>
      <c r="E2406" s="4" t="str">
        <f aca="false">Def_Status_Montagem!$B$4</f>
        <v>Contratada (inclui etiqueta)</v>
      </c>
      <c r="F2406" s="25"/>
      <c r="G2406" s="26"/>
      <c r="H2406" s="7" t="str">
        <f aca="false" t="array" ref="H2406:H2406">INDEX(Def_Instancias_Equipamentos!$E$2:$E$4986, MATCH(K2406, Def_Instancias_Equipamentos!$D$2:$D$4986, 0), 1)</f>
        <v>IA-18RaBPM</v>
      </c>
      <c r="I2406" s="8" t="str">
        <f aca="false" t="array" ref="I2406:I2406">INDEX(Def_Instancias_Equipamentos!$E$2:$E$4986, MATCH(L2406, Def_Instancias_Equipamentos!$D$2:$D$4986, 0), 1)</f>
        <v>IA-18RaBPM</v>
      </c>
      <c r="J2406" s="8" t="str">
        <f aca="false">IF(H2406=I2406, "INTERNO", "EXTERNO")</f>
        <v>INTERNO</v>
      </c>
      <c r="K2406" s="9" t="str">
        <f aca="false">Def_Instancias_Equipamentos!$D$768</f>
        <v>SI-18C1:DI-BPMRFFE-2</v>
      </c>
      <c r="L2406" s="4" t="str">
        <f aca="false">Def_Instancias_Equipamentos!$D$1370</f>
        <v>SI-18C1:DI-FMCFastADC-2</v>
      </c>
      <c r="M2406" s="10" t="s">
        <v>171</v>
      </c>
      <c r="N2406" s="11" t="s">
        <v>172</v>
      </c>
      <c r="O2406" s="9" t="str">
        <f aca="false">Def_Sistemas_Conectores_Cabos!$B$7</f>
        <v>SMA 50-ohm</v>
      </c>
      <c r="P2406" s="4" t="str">
        <f aca="false">Def_Sistemas_Conectores_Cabos!$B$7</f>
        <v>SMA 50-ohm</v>
      </c>
      <c r="Q2406" s="8" t="str">
        <f aca="false">K2406&amp;"/"&amp;M2406&amp;CHAR(10)&amp;L2406&amp;"/"&amp;N2406</f>
        <v>SI-18C1:DI-BPMRFFE-2/TI_OUT
SI-18C1:DI-FMCFastADC-2/IN3</v>
      </c>
      <c r="R2406" s="18" t="n">
        <v>2</v>
      </c>
      <c r="S2406" s="18" t="n">
        <v>2</v>
      </c>
      <c r="T2406" s="15" t="str">
        <f aca="false">Def_Sistemas_Conectores_Cabos!$C$9</f>
        <v>RG316</v>
      </c>
      <c r="U2406" s="11" t="s">
        <v>169</v>
      </c>
      <c r="V2406" s="13"/>
    </row>
    <row r="2407" customFormat="false" ht="15.75" hidden="true" customHeight="true" outlineLevel="0" collapsed="false">
      <c r="A2407" s="4" t="str">
        <f aca="false">Def_Sistemas_Conectores_Cabos!$A$22</f>
        <v>BPM de elétrons</v>
      </c>
      <c r="B2407" s="5" t="str">
        <f aca="false">Datas_Entregas!$A$3</f>
        <v>BTS/Anel</v>
      </c>
      <c r="C2407" s="6" t="n">
        <f aca="false" t="array" ref="C2407:C2407">INDEX(Datas_Entregas!$B$2:$B$100, MATCH(B2407, Datas_Entregas!$A$2:$A$100, 0), 1)</f>
        <v>43296</v>
      </c>
      <c r="D2407" s="5" t="str">
        <f aca="false">Def_Status_Montagem!$A$4</f>
        <v>Comprado / Esperando entrega</v>
      </c>
      <c r="E2407" s="4" t="str">
        <f aca="false">Def_Status_Montagem!$B$4</f>
        <v>Contratada (inclui etiqueta)</v>
      </c>
      <c r="F2407" s="25"/>
      <c r="G2407" s="26"/>
      <c r="H2407" s="7" t="str">
        <f aca="false" t="array" ref="H2407:H2407">INDEX(Def_Instancias_Equipamentos!$E$2:$E$4986, MATCH(K2407, Def_Instancias_Equipamentos!$D$2:$D$4986, 0), 1)</f>
        <v>IA-18RaBPM</v>
      </c>
      <c r="I2407" s="8" t="str">
        <f aca="false" t="array" ref="I2407:I2407">INDEX(Def_Instancias_Equipamentos!$E$2:$E$4986, MATCH(L2407, Def_Instancias_Equipamentos!$D$2:$D$4986, 0), 1)</f>
        <v>IA-18RaBPM</v>
      </c>
      <c r="J2407" s="8" t="str">
        <f aca="false">IF(H2407=I2407, "INTERNO", "EXTERNO")</f>
        <v>INTERNO</v>
      </c>
      <c r="K2407" s="9" t="str">
        <f aca="false">Def_Instancias_Equipamentos!$D$768</f>
        <v>SI-18C1:DI-BPMRFFE-2</v>
      </c>
      <c r="L2407" s="4" t="str">
        <f aca="false">Def_Instancias_Equipamentos!$D$1370</f>
        <v>SI-18C1:DI-FMCFastADC-2</v>
      </c>
      <c r="M2407" s="10" t="s">
        <v>173</v>
      </c>
      <c r="N2407" s="11" t="s">
        <v>174</v>
      </c>
      <c r="O2407" s="9" t="str">
        <f aca="false">Def_Sistemas_Conectores_Cabos!$B$7</f>
        <v>SMA 50-ohm</v>
      </c>
      <c r="P2407" s="4" t="str">
        <f aca="false">Def_Sistemas_Conectores_Cabos!$B$7</f>
        <v>SMA 50-ohm</v>
      </c>
      <c r="Q2407" s="8" t="str">
        <f aca="false">K2407&amp;"/"&amp;M2407&amp;CHAR(10)&amp;L2407&amp;"/"&amp;N2407</f>
        <v>SI-18C1:DI-BPMRFFE-2/BO_OUT
SI-18C1:DI-FMCFastADC-2/IN4</v>
      </c>
      <c r="R2407" s="18" t="n">
        <v>2</v>
      </c>
      <c r="S2407" s="18" t="n">
        <v>2</v>
      </c>
      <c r="T2407" s="15" t="str">
        <f aca="false">Def_Sistemas_Conectores_Cabos!$C$9</f>
        <v>RG316</v>
      </c>
      <c r="U2407" s="11" t="s">
        <v>169</v>
      </c>
      <c r="V2407" s="13"/>
    </row>
    <row r="2408" customFormat="false" ht="15.75" hidden="true" customHeight="true" outlineLevel="0" collapsed="false">
      <c r="A2408" s="4" t="str">
        <f aca="false">Def_Sistemas_Conectores_Cabos!$A$22</f>
        <v>BPM de elétrons</v>
      </c>
      <c r="B2408" s="5" t="str">
        <f aca="false">Datas_Entregas!$A$3</f>
        <v>BTS/Anel</v>
      </c>
      <c r="C2408" s="6" t="n">
        <f aca="false" t="array" ref="C2408:C2408">INDEX(Datas_Entregas!$B$2:$B$100, MATCH(B2408, Datas_Entregas!$A$2:$A$100, 0), 1)</f>
        <v>43296</v>
      </c>
      <c r="D2408" s="5" t="str">
        <f aca="false">Def_Status_Montagem!$A$4</f>
        <v>Comprado / Esperando entrega</v>
      </c>
      <c r="E2408" s="4" t="str">
        <f aca="false">Def_Status_Montagem!$B$4</f>
        <v>Contratada (inclui etiqueta)</v>
      </c>
      <c r="F2408" s="25"/>
      <c r="G2408" s="26"/>
      <c r="H2408" s="7" t="str">
        <f aca="false" t="array" ref="H2408:H2408">INDEX(Def_Instancias_Equipamentos!$E$2:$E$4986, MATCH(K2408, Def_Instancias_Equipamentos!$D$2:$D$4986, 0), 1)</f>
        <v>IA-18RaBPM</v>
      </c>
      <c r="I2408" s="8" t="str">
        <f aca="false" t="array" ref="I2408:I2408">INDEX(Def_Instancias_Equipamentos!$E$2:$E$4986, MATCH(L2408, Def_Instancias_Equipamentos!$D$2:$D$4986, 0), 1)</f>
        <v>IA-18RaBPM</v>
      </c>
      <c r="J2408" s="8" t="str">
        <f aca="false">IF(H2408=I2408, "INTERNO", "EXTERNO")</f>
        <v>INTERNO</v>
      </c>
      <c r="K2408" s="9" t="str">
        <f aca="false">Def_Instancias_Equipamentos!$D$768</f>
        <v>SI-18C1:DI-BPMRFFE-2</v>
      </c>
      <c r="L2408" s="4" t="str">
        <f aca="false">Def_Instancias_Equipamentos!$D$1370</f>
        <v>SI-18C1:DI-FMCFastADC-2</v>
      </c>
      <c r="M2408" s="10" t="s">
        <v>175</v>
      </c>
      <c r="N2408" s="11" t="s">
        <v>176</v>
      </c>
      <c r="O2408" s="9" t="str">
        <f aca="false">Def_Sistemas_Conectores_Cabos!$B$7</f>
        <v>SMA 50-ohm</v>
      </c>
      <c r="P2408" s="4" t="str">
        <f aca="false">Def_Sistemas_Conectores_Cabos!$B$26</f>
        <v>MMCX 50-ohm</v>
      </c>
      <c r="Q2408" s="8" t="str">
        <f aca="false">K2408&amp;"/"&amp;M2408&amp;CHAR(10)&amp;L2408&amp;"/"&amp;N2408</f>
        <v>SI-18C1:DI-BPMRFFE-2/SW_IN
SI-18C1:DI-FMCFastADC-2/TRIG</v>
      </c>
      <c r="R2408" s="18" t="n">
        <v>2</v>
      </c>
      <c r="S2408" s="18" t="n">
        <v>2</v>
      </c>
      <c r="T2408" s="15" t="str">
        <f aca="false">Def_Sistemas_Conectores_Cabos!$C$9</f>
        <v>RG316</v>
      </c>
      <c r="U2408" s="11" t="s">
        <v>169</v>
      </c>
      <c r="V2408" s="13"/>
    </row>
    <row r="2409" customFormat="false" ht="15.75" hidden="true" customHeight="true" outlineLevel="0" collapsed="false">
      <c r="A2409" s="4" t="str">
        <f aca="false">Def_Sistemas_Conectores_Cabos!$A$22</f>
        <v>BPM de elétrons</v>
      </c>
      <c r="B2409" s="5" t="str">
        <f aca="false">Datas_Entregas!$A$3</f>
        <v>BTS/Anel</v>
      </c>
      <c r="C2409" s="6" t="n">
        <f aca="false" t="array" ref="C2409:C2409">INDEX(Datas_Entregas!$B$2:$B$100, MATCH(B2409, Datas_Entregas!$A$2:$A$100, 0), 1)</f>
        <v>43296</v>
      </c>
      <c r="D2409" s="5" t="str">
        <f aca="false">Def_Status_Montagem!$A$4</f>
        <v>Comprado / Esperando entrega</v>
      </c>
      <c r="E2409" s="4" t="str">
        <f aca="false">Def_Status_Montagem!$B$4</f>
        <v>Contratada (inclui etiqueta)</v>
      </c>
      <c r="F2409" s="25"/>
      <c r="G2409" s="26"/>
      <c r="H2409" s="7" t="str">
        <f aca="false" t="array" ref="H2409:H2409">INDEX(Def_Instancias_Equipamentos!$E$2:$E$4986, MATCH(K2409, Def_Instancias_Equipamentos!$D$2:$D$4986, 0), 1)</f>
        <v>IA-18RaBPM</v>
      </c>
      <c r="I2409" s="8" t="str">
        <f aca="false" t="array" ref="I2409:I2409">INDEX(Def_Instancias_Equipamentos!$E$2:$E$4986, MATCH(L2409, Def_Instancias_Equipamentos!$D$2:$D$4986, 0), 1)</f>
        <v>IA-18RaBPM</v>
      </c>
      <c r="J2409" s="8" t="str">
        <f aca="false">IF(H2409=I2409, "INTERNO", "EXTERNO")</f>
        <v>INTERNO</v>
      </c>
      <c r="K2409" s="9" t="str">
        <f aca="false">Def_Instancias_Equipamentos!$D$769</f>
        <v>SI-18C2:DI-BPMRFFE</v>
      </c>
      <c r="L2409" s="4" t="str">
        <f aca="false">Def_Instancias_Equipamentos!$D$1371</f>
        <v>SI-18C2:DI-FMCFastADC</v>
      </c>
      <c r="M2409" s="10" t="s">
        <v>168</v>
      </c>
      <c r="N2409" s="11" t="s">
        <v>143</v>
      </c>
      <c r="O2409" s="9" t="str">
        <f aca="false">Def_Sistemas_Conectores_Cabos!$B$7</f>
        <v>SMA 50-ohm</v>
      </c>
      <c r="P2409" s="4" t="str">
        <f aca="false">Def_Sistemas_Conectores_Cabos!$B$7</f>
        <v>SMA 50-ohm</v>
      </c>
      <c r="Q2409" s="8" t="str">
        <f aca="false">K2409&amp;"/"&amp;M2409&amp;CHAR(10)&amp;L2409&amp;"/"&amp;N2409</f>
        <v>SI-18C2:DI-BPMRFFE/TO_OUT
SI-18C2:DI-FMCFastADC/IN1</v>
      </c>
      <c r="R2409" s="18" t="n">
        <v>2</v>
      </c>
      <c r="S2409" s="18" t="n">
        <v>2</v>
      </c>
      <c r="T2409" s="15" t="str">
        <f aca="false">Def_Sistemas_Conectores_Cabos!$C$9</f>
        <v>RG316</v>
      </c>
      <c r="U2409" s="11" t="s">
        <v>169</v>
      </c>
      <c r="V2409" s="13"/>
    </row>
    <row r="2410" customFormat="false" ht="15.75" hidden="true" customHeight="true" outlineLevel="0" collapsed="false">
      <c r="A2410" s="4" t="str">
        <f aca="false">Def_Sistemas_Conectores_Cabos!$A$22</f>
        <v>BPM de elétrons</v>
      </c>
      <c r="B2410" s="5" t="str">
        <f aca="false">Datas_Entregas!$A$3</f>
        <v>BTS/Anel</v>
      </c>
      <c r="C2410" s="6" t="n">
        <f aca="false" t="array" ref="C2410:C2410">INDEX(Datas_Entregas!$B$2:$B$100, MATCH(B2410, Datas_Entregas!$A$2:$A$100, 0), 1)</f>
        <v>43296</v>
      </c>
      <c r="D2410" s="5" t="str">
        <f aca="false">Def_Status_Montagem!$A$4</f>
        <v>Comprado / Esperando entrega</v>
      </c>
      <c r="E2410" s="4" t="str">
        <f aca="false">Def_Status_Montagem!$B$4</f>
        <v>Contratada (inclui etiqueta)</v>
      </c>
      <c r="F2410" s="25"/>
      <c r="G2410" s="26"/>
      <c r="H2410" s="7" t="str">
        <f aca="false" t="array" ref="H2410:H2410">INDEX(Def_Instancias_Equipamentos!$E$2:$E$4986, MATCH(K2410, Def_Instancias_Equipamentos!$D$2:$D$4986, 0), 1)</f>
        <v>IA-18RaBPM</v>
      </c>
      <c r="I2410" s="8" t="str">
        <f aca="false" t="array" ref="I2410:I2410">INDEX(Def_Instancias_Equipamentos!$E$2:$E$4986, MATCH(L2410, Def_Instancias_Equipamentos!$D$2:$D$4986, 0), 1)</f>
        <v>IA-18RaBPM</v>
      </c>
      <c r="J2410" s="8" t="str">
        <f aca="false">IF(H2410=I2410, "INTERNO", "EXTERNO")</f>
        <v>INTERNO</v>
      </c>
      <c r="K2410" s="9" t="str">
        <f aca="false">Def_Instancias_Equipamentos!$D$769</f>
        <v>SI-18C2:DI-BPMRFFE</v>
      </c>
      <c r="L2410" s="4" t="str">
        <f aca="false">Def_Instancias_Equipamentos!$D$1371</f>
        <v>SI-18C2:DI-FMCFastADC</v>
      </c>
      <c r="M2410" s="10" t="s">
        <v>170</v>
      </c>
      <c r="N2410" s="11" t="s">
        <v>145</v>
      </c>
      <c r="O2410" s="9" t="str">
        <f aca="false">Def_Sistemas_Conectores_Cabos!$B$7</f>
        <v>SMA 50-ohm</v>
      </c>
      <c r="P2410" s="4" t="str">
        <f aca="false">Def_Sistemas_Conectores_Cabos!$B$7</f>
        <v>SMA 50-ohm</v>
      </c>
      <c r="Q2410" s="8" t="str">
        <f aca="false">K2410&amp;"/"&amp;M2410&amp;CHAR(10)&amp;L2410&amp;"/"&amp;N2410</f>
        <v>SI-18C2:DI-BPMRFFE/BI_OUT
SI-18C2:DI-FMCFastADC/IN2</v>
      </c>
      <c r="R2410" s="18" t="n">
        <v>2</v>
      </c>
      <c r="S2410" s="18" t="n">
        <v>2</v>
      </c>
      <c r="T2410" s="15" t="str">
        <f aca="false">Def_Sistemas_Conectores_Cabos!$C$9</f>
        <v>RG316</v>
      </c>
      <c r="U2410" s="11" t="s">
        <v>169</v>
      </c>
      <c r="V2410" s="13"/>
    </row>
    <row r="2411" customFormat="false" ht="15.75" hidden="true" customHeight="true" outlineLevel="0" collapsed="false">
      <c r="A2411" s="4" t="str">
        <f aca="false">Def_Sistemas_Conectores_Cabos!$A$22</f>
        <v>BPM de elétrons</v>
      </c>
      <c r="B2411" s="5" t="str">
        <f aca="false">Datas_Entregas!$A$3</f>
        <v>BTS/Anel</v>
      </c>
      <c r="C2411" s="6" t="n">
        <f aca="false" t="array" ref="C2411:C2411">INDEX(Datas_Entregas!$B$2:$B$100, MATCH(B2411, Datas_Entregas!$A$2:$A$100, 0), 1)</f>
        <v>43296</v>
      </c>
      <c r="D2411" s="5" t="str">
        <f aca="false">Def_Status_Montagem!$A$4</f>
        <v>Comprado / Esperando entrega</v>
      </c>
      <c r="E2411" s="4" t="str">
        <f aca="false">Def_Status_Montagem!$B$4</f>
        <v>Contratada (inclui etiqueta)</v>
      </c>
      <c r="F2411" s="25"/>
      <c r="G2411" s="26"/>
      <c r="H2411" s="7" t="str">
        <f aca="false" t="array" ref="H2411:H2411">INDEX(Def_Instancias_Equipamentos!$E$2:$E$4986, MATCH(K2411, Def_Instancias_Equipamentos!$D$2:$D$4986, 0), 1)</f>
        <v>IA-18RaBPM</v>
      </c>
      <c r="I2411" s="8" t="str">
        <f aca="false" t="array" ref="I2411:I2411">INDEX(Def_Instancias_Equipamentos!$E$2:$E$4986, MATCH(L2411, Def_Instancias_Equipamentos!$D$2:$D$4986, 0), 1)</f>
        <v>IA-18RaBPM</v>
      </c>
      <c r="J2411" s="8" t="str">
        <f aca="false">IF(H2411=I2411, "INTERNO", "EXTERNO")</f>
        <v>INTERNO</v>
      </c>
      <c r="K2411" s="9" t="str">
        <f aca="false">Def_Instancias_Equipamentos!$D$769</f>
        <v>SI-18C2:DI-BPMRFFE</v>
      </c>
      <c r="L2411" s="4" t="str">
        <f aca="false">Def_Instancias_Equipamentos!$D$1371</f>
        <v>SI-18C2:DI-FMCFastADC</v>
      </c>
      <c r="M2411" s="10" t="s">
        <v>171</v>
      </c>
      <c r="N2411" s="11" t="s">
        <v>172</v>
      </c>
      <c r="O2411" s="9" t="str">
        <f aca="false">Def_Sistemas_Conectores_Cabos!$B$7</f>
        <v>SMA 50-ohm</v>
      </c>
      <c r="P2411" s="4" t="str">
        <f aca="false">Def_Sistemas_Conectores_Cabos!$B$7</f>
        <v>SMA 50-ohm</v>
      </c>
      <c r="Q2411" s="8" t="str">
        <f aca="false">K2411&amp;"/"&amp;M2411&amp;CHAR(10)&amp;L2411&amp;"/"&amp;N2411</f>
        <v>SI-18C2:DI-BPMRFFE/TI_OUT
SI-18C2:DI-FMCFastADC/IN3</v>
      </c>
      <c r="R2411" s="18" t="n">
        <v>2</v>
      </c>
      <c r="S2411" s="18" t="n">
        <v>2</v>
      </c>
      <c r="T2411" s="15" t="str">
        <f aca="false">Def_Sistemas_Conectores_Cabos!$C$9</f>
        <v>RG316</v>
      </c>
      <c r="U2411" s="11" t="s">
        <v>169</v>
      </c>
      <c r="V2411" s="13"/>
    </row>
    <row r="2412" customFormat="false" ht="15.75" hidden="true" customHeight="true" outlineLevel="0" collapsed="false">
      <c r="A2412" s="4" t="str">
        <f aca="false">Def_Sistemas_Conectores_Cabos!$A$22</f>
        <v>BPM de elétrons</v>
      </c>
      <c r="B2412" s="5" t="str">
        <f aca="false">Datas_Entregas!$A$3</f>
        <v>BTS/Anel</v>
      </c>
      <c r="C2412" s="6" t="n">
        <f aca="false" t="array" ref="C2412:C2412">INDEX(Datas_Entregas!$B$2:$B$100, MATCH(B2412, Datas_Entregas!$A$2:$A$100, 0), 1)</f>
        <v>43296</v>
      </c>
      <c r="D2412" s="5" t="str">
        <f aca="false">Def_Status_Montagem!$A$4</f>
        <v>Comprado / Esperando entrega</v>
      </c>
      <c r="E2412" s="4" t="str">
        <f aca="false">Def_Status_Montagem!$B$4</f>
        <v>Contratada (inclui etiqueta)</v>
      </c>
      <c r="F2412" s="25"/>
      <c r="G2412" s="26"/>
      <c r="H2412" s="7" t="str">
        <f aca="false" t="array" ref="H2412:H2412">INDEX(Def_Instancias_Equipamentos!$E$2:$E$4986, MATCH(K2412, Def_Instancias_Equipamentos!$D$2:$D$4986, 0), 1)</f>
        <v>IA-18RaBPM</v>
      </c>
      <c r="I2412" s="8" t="str">
        <f aca="false" t="array" ref="I2412:I2412">INDEX(Def_Instancias_Equipamentos!$E$2:$E$4986, MATCH(L2412, Def_Instancias_Equipamentos!$D$2:$D$4986, 0), 1)</f>
        <v>IA-18RaBPM</v>
      </c>
      <c r="J2412" s="8" t="str">
        <f aca="false">IF(H2412=I2412, "INTERNO", "EXTERNO")</f>
        <v>INTERNO</v>
      </c>
      <c r="K2412" s="9" t="str">
        <f aca="false">Def_Instancias_Equipamentos!$D$769</f>
        <v>SI-18C2:DI-BPMRFFE</v>
      </c>
      <c r="L2412" s="4" t="str">
        <f aca="false">Def_Instancias_Equipamentos!$D$1371</f>
        <v>SI-18C2:DI-FMCFastADC</v>
      </c>
      <c r="M2412" s="10" t="s">
        <v>173</v>
      </c>
      <c r="N2412" s="11" t="s">
        <v>174</v>
      </c>
      <c r="O2412" s="9" t="str">
        <f aca="false">Def_Sistemas_Conectores_Cabos!$B$7</f>
        <v>SMA 50-ohm</v>
      </c>
      <c r="P2412" s="4" t="str">
        <f aca="false">Def_Sistemas_Conectores_Cabos!$B$7</f>
        <v>SMA 50-ohm</v>
      </c>
      <c r="Q2412" s="8" t="str">
        <f aca="false">K2412&amp;"/"&amp;M2412&amp;CHAR(10)&amp;L2412&amp;"/"&amp;N2412</f>
        <v>SI-18C2:DI-BPMRFFE/BO_OUT
SI-18C2:DI-FMCFastADC/IN4</v>
      </c>
      <c r="R2412" s="18" t="n">
        <v>2</v>
      </c>
      <c r="S2412" s="18" t="n">
        <v>2</v>
      </c>
      <c r="T2412" s="15" t="str">
        <f aca="false">Def_Sistemas_Conectores_Cabos!$C$9</f>
        <v>RG316</v>
      </c>
      <c r="U2412" s="11" t="s">
        <v>169</v>
      </c>
      <c r="V2412" s="13"/>
    </row>
    <row r="2413" customFormat="false" ht="15.75" hidden="true" customHeight="true" outlineLevel="0" collapsed="false">
      <c r="A2413" s="4" t="str">
        <f aca="false">Def_Sistemas_Conectores_Cabos!$A$22</f>
        <v>BPM de elétrons</v>
      </c>
      <c r="B2413" s="5" t="str">
        <f aca="false">Datas_Entregas!$A$3</f>
        <v>BTS/Anel</v>
      </c>
      <c r="C2413" s="6" t="n">
        <f aca="false" t="array" ref="C2413:C2413">INDEX(Datas_Entregas!$B$2:$B$100, MATCH(B2413, Datas_Entregas!$A$2:$A$100, 0), 1)</f>
        <v>43296</v>
      </c>
      <c r="D2413" s="5" t="str">
        <f aca="false">Def_Status_Montagem!$A$4</f>
        <v>Comprado / Esperando entrega</v>
      </c>
      <c r="E2413" s="4" t="str">
        <f aca="false">Def_Status_Montagem!$B$4</f>
        <v>Contratada (inclui etiqueta)</v>
      </c>
      <c r="F2413" s="25"/>
      <c r="G2413" s="26"/>
      <c r="H2413" s="7" t="str">
        <f aca="false" t="array" ref="H2413:H2413">INDEX(Def_Instancias_Equipamentos!$E$2:$E$4986, MATCH(K2413, Def_Instancias_Equipamentos!$D$2:$D$4986, 0), 1)</f>
        <v>IA-18RaBPM</v>
      </c>
      <c r="I2413" s="8" t="str">
        <f aca="false" t="array" ref="I2413:I2413">INDEX(Def_Instancias_Equipamentos!$E$2:$E$4986, MATCH(L2413, Def_Instancias_Equipamentos!$D$2:$D$4986, 0), 1)</f>
        <v>IA-18RaBPM</v>
      </c>
      <c r="J2413" s="8" t="str">
        <f aca="false">IF(H2413=I2413, "INTERNO", "EXTERNO")</f>
        <v>INTERNO</v>
      </c>
      <c r="K2413" s="9" t="str">
        <f aca="false">Def_Instancias_Equipamentos!$D$769</f>
        <v>SI-18C2:DI-BPMRFFE</v>
      </c>
      <c r="L2413" s="4" t="str">
        <f aca="false">Def_Instancias_Equipamentos!$D$1371</f>
        <v>SI-18C2:DI-FMCFastADC</v>
      </c>
      <c r="M2413" s="10" t="s">
        <v>175</v>
      </c>
      <c r="N2413" s="11" t="s">
        <v>176</v>
      </c>
      <c r="O2413" s="9" t="str">
        <f aca="false">Def_Sistemas_Conectores_Cabos!$B$7</f>
        <v>SMA 50-ohm</v>
      </c>
      <c r="P2413" s="4" t="str">
        <f aca="false">Def_Sistemas_Conectores_Cabos!$B$26</f>
        <v>MMCX 50-ohm</v>
      </c>
      <c r="Q2413" s="8" t="str">
        <f aca="false">K2413&amp;"/"&amp;M2413&amp;CHAR(10)&amp;L2413&amp;"/"&amp;N2413</f>
        <v>SI-18C2:DI-BPMRFFE/SW_IN
SI-18C2:DI-FMCFastADC/TRIG</v>
      </c>
      <c r="R2413" s="18" t="n">
        <v>2</v>
      </c>
      <c r="S2413" s="18" t="n">
        <v>2</v>
      </c>
      <c r="T2413" s="15" t="str">
        <f aca="false">Def_Sistemas_Conectores_Cabos!$C$9</f>
        <v>RG316</v>
      </c>
      <c r="U2413" s="11" t="s">
        <v>169</v>
      </c>
      <c r="V2413" s="13"/>
    </row>
    <row r="2414" customFormat="false" ht="15.75" hidden="true" customHeight="true" outlineLevel="0" collapsed="false">
      <c r="A2414" s="4" t="str">
        <f aca="false">Def_Sistemas_Conectores_Cabos!$A$22</f>
        <v>BPM de elétrons</v>
      </c>
      <c r="B2414" s="5" t="str">
        <f aca="false">Datas_Entregas!$A$3</f>
        <v>BTS/Anel</v>
      </c>
      <c r="C2414" s="6" t="n">
        <f aca="false" t="array" ref="C2414:C2414">INDEX(Datas_Entregas!$B$2:$B$100, MATCH(B2414, Datas_Entregas!$A$2:$A$100, 0), 1)</f>
        <v>43296</v>
      </c>
      <c r="D2414" s="5" t="str">
        <f aca="false">Def_Status_Montagem!$A$4</f>
        <v>Comprado / Esperando entrega</v>
      </c>
      <c r="E2414" s="4" t="str">
        <f aca="false">Def_Status_Montagem!$B$4</f>
        <v>Contratada (inclui etiqueta)</v>
      </c>
      <c r="F2414" s="25"/>
      <c r="G2414" s="26"/>
      <c r="H2414" s="7" t="str">
        <f aca="false" t="array" ref="H2414:H2414">INDEX(Def_Instancias_Equipamentos!$E$2:$E$4986, MATCH(K2414, Def_Instancias_Equipamentos!$D$2:$D$4986, 0), 1)</f>
        <v>IA-18RaBPM</v>
      </c>
      <c r="I2414" s="8" t="str">
        <f aca="false" t="array" ref="I2414:I2414">INDEX(Def_Instancias_Equipamentos!$E$2:$E$4986, MATCH(L2414, Def_Instancias_Equipamentos!$D$2:$D$4986, 0), 1)</f>
        <v>IA-18RaBPM</v>
      </c>
      <c r="J2414" s="8" t="str">
        <f aca="false">IF(H2414=I2414, "INTERNO", "EXTERNO")</f>
        <v>INTERNO</v>
      </c>
      <c r="K2414" s="9" t="str">
        <f aca="false">Def_Instancias_Equipamentos!$D$770</f>
        <v>SI-18C3:DI-BPMRFFE-1</v>
      </c>
      <c r="L2414" s="4" t="str">
        <f aca="false">Def_Instancias_Equipamentos!$D$1372</f>
        <v>SI-18C3:DI-FMCFastADC-1</v>
      </c>
      <c r="M2414" s="10" t="s">
        <v>168</v>
      </c>
      <c r="N2414" s="11" t="s">
        <v>143</v>
      </c>
      <c r="O2414" s="9" t="str">
        <f aca="false">Def_Sistemas_Conectores_Cabos!$B$7</f>
        <v>SMA 50-ohm</v>
      </c>
      <c r="P2414" s="4" t="str">
        <f aca="false">Def_Sistemas_Conectores_Cabos!$B$7</f>
        <v>SMA 50-ohm</v>
      </c>
      <c r="Q2414" s="8" t="str">
        <f aca="false">K2414&amp;"/"&amp;M2414&amp;CHAR(10)&amp;L2414&amp;"/"&amp;N2414</f>
        <v>SI-18C3:DI-BPMRFFE-1/TO_OUT
SI-18C3:DI-FMCFastADC-1/IN1</v>
      </c>
      <c r="R2414" s="18" t="n">
        <v>2</v>
      </c>
      <c r="S2414" s="18" t="n">
        <v>2</v>
      </c>
      <c r="T2414" s="15" t="str">
        <f aca="false">Def_Sistemas_Conectores_Cabos!$C$9</f>
        <v>RG316</v>
      </c>
      <c r="U2414" s="11" t="s">
        <v>169</v>
      </c>
      <c r="V2414" s="13"/>
    </row>
    <row r="2415" customFormat="false" ht="15.75" hidden="true" customHeight="true" outlineLevel="0" collapsed="false">
      <c r="A2415" s="4" t="str">
        <f aca="false">Def_Sistemas_Conectores_Cabos!$A$22</f>
        <v>BPM de elétrons</v>
      </c>
      <c r="B2415" s="5" t="str">
        <f aca="false">Datas_Entregas!$A$3</f>
        <v>BTS/Anel</v>
      </c>
      <c r="C2415" s="6" t="n">
        <f aca="false" t="array" ref="C2415:C2415">INDEX(Datas_Entregas!$B$2:$B$100, MATCH(B2415, Datas_Entregas!$A$2:$A$100, 0), 1)</f>
        <v>43296</v>
      </c>
      <c r="D2415" s="5" t="str">
        <f aca="false">Def_Status_Montagem!$A$4</f>
        <v>Comprado / Esperando entrega</v>
      </c>
      <c r="E2415" s="4" t="str">
        <f aca="false">Def_Status_Montagem!$B$4</f>
        <v>Contratada (inclui etiqueta)</v>
      </c>
      <c r="F2415" s="25"/>
      <c r="G2415" s="26"/>
      <c r="H2415" s="7" t="str">
        <f aca="false" t="array" ref="H2415:H2415">INDEX(Def_Instancias_Equipamentos!$E$2:$E$4986, MATCH(K2415, Def_Instancias_Equipamentos!$D$2:$D$4986, 0), 1)</f>
        <v>IA-18RaBPM</v>
      </c>
      <c r="I2415" s="8" t="str">
        <f aca="false" t="array" ref="I2415:I2415">INDEX(Def_Instancias_Equipamentos!$E$2:$E$4986, MATCH(L2415, Def_Instancias_Equipamentos!$D$2:$D$4986, 0), 1)</f>
        <v>IA-18RaBPM</v>
      </c>
      <c r="J2415" s="8" t="str">
        <f aca="false">IF(H2415=I2415, "INTERNO", "EXTERNO")</f>
        <v>INTERNO</v>
      </c>
      <c r="K2415" s="9" t="str">
        <f aca="false">Def_Instancias_Equipamentos!$D$770</f>
        <v>SI-18C3:DI-BPMRFFE-1</v>
      </c>
      <c r="L2415" s="4" t="str">
        <f aca="false">Def_Instancias_Equipamentos!$D$1372</f>
        <v>SI-18C3:DI-FMCFastADC-1</v>
      </c>
      <c r="M2415" s="10" t="s">
        <v>170</v>
      </c>
      <c r="N2415" s="11" t="s">
        <v>145</v>
      </c>
      <c r="O2415" s="9" t="str">
        <f aca="false">Def_Sistemas_Conectores_Cabos!$B$7</f>
        <v>SMA 50-ohm</v>
      </c>
      <c r="P2415" s="4" t="str">
        <f aca="false">Def_Sistemas_Conectores_Cabos!$B$7</f>
        <v>SMA 50-ohm</v>
      </c>
      <c r="Q2415" s="8" t="str">
        <f aca="false">K2415&amp;"/"&amp;M2415&amp;CHAR(10)&amp;L2415&amp;"/"&amp;N2415</f>
        <v>SI-18C3:DI-BPMRFFE-1/BI_OUT
SI-18C3:DI-FMCFastADC-1/IN2</v>
      </c>
      <c r="R2415" s="18" t="n">
        <v>2</v>
      </c>
      <c r="S2415" s="18" t="n">
        <v>2</v>
      </c>
      <c r="T2415" s="15" t="str">
        <f aca="false">Def_Sistemas_Conectores_Cabos!$C$9</f>
        <v>RG316</v>
      </c>
      <c r="U2415" s="11" t="s">
        <v>169</v>
      </c>
      <c r="V2415" s="13"/>
    </row>
    <row r="2416" customFormat="false" ht="15.75" hidden="true" customHeight="true" outlineLevel="0" collapsed="false">
      <c r="A2416" s="4" t="str">
        <f aca="false">Def_Sistemas_Conectores_Cabos!$A$22</f>
        <v>BPM de elétrons</v>
      </c>
      <c r="B2416" s="5" t="str">
        <f aca="false">Datas_Entregas!$A$3</f>
        <v>BTS/Anel</v>
      </c>
      <c r="C2416" s="6" t="n">
        <f aca="false" t="array" ref="C2416:C2416">INDEX(Datas_Entregas!$B$2:$B$100, MATCH(B2416, Datas_Entregas!$A$2:$A$100, 0), 1)</f>
        <v>43296</v>
      </c>
      <c r="D2416" s="5" t="str">
        <f aca="false">Def_Status_Montagem!$A$4</f>
        <v>Comprado / Esperando entrega</v>
      </c>
      <c r="E2416" s="4" t="str">
        <f aca="false">Def_Status_Montagem!$B$4</f>
        <v>Contratada (inclui etiqueta)</v>
      </c>
      <c r="F2416" s="25"/>
      <c r="G2416" s="26"/>
      <c r="H2416" s="7" t="str">
        <f aca="false" t="array" ref="H2416:H2416">INDEX(Def_Instancias_Equipamentos!$E$2:$E$4986, MATCH(K2416, Def_Instancias_Equipamentos!$D$2:$D$4986, 0), 1)</f>
        <v>IA-18RaBPM</v>
      </c>
      <c r="I2416" s="8" t="str">
        <f aca="false" t="array" ref="I2416:I2416">INDEX(Def_Instancias_Equipamentos!$E$2:$E$4986, MATCH(L2416, Def_Instancias_Equipamentos!$D$2:$D$4986, 0), 1)</f>
        <v>IA-18RaBPM</v>
      </c>
      <c r="J2416" s="8" t="str">
        <f aca="false">IF(H2416=I2416, "INTERNO", "EXTERNO")</f>
        <v>INTERNO</v>
      </c>
      <c r="K2416" s="9" t="str">
        <f aca="false">Def_Instancias_Equipamentos!$D$770</f>
        <v>SI-18C3:DI-BPMRFFE-1</v>
      </c>
      <c r="L2416" s="4" t="str">
        <f aca="false">Def_Instancias_Equipamentos!$D$1372</f>
        <v>SI-18C3:DI-FMCFastADC-1</v>
      </c>
      <c r="M2416" s="10" t="s">
        <v>171</v>
      </c>
      <c r="N2416" s="11" t="s">
        <v>172</v>
      </c>
      <c r="O2416" s="9" t="str">
        <f aca="false">Def_Sistemas_Conectores_Cabos!$B$7</f>
        <v>SMA 50-ohm</v>
      </c>
      <c r="P2416" s="4" t="str">
        <f aca="false">Def_Sistemas_Conectores_Cabos!$B$7</f>
        <v>SMA 50-ohm</v>
      </c>
      <c r="Q2416" s="8" t="str">
        <f aca="false">K2416&amp;"/"&amp;M2416&amp;CHAR(10)&amp;L2416&amp;"/"&amp;N2416</f>
        <v>SI-18C3:DI-BPMRFFE-1/TI_OUT
SI-18C3:DI-FMCFastADC-1/IN3</v>
      </c>
      <c r="R2416" s="18" t="n">
        <v>2</v>
      </c>
      <c r="S2416" s="18" t="n">
        <v>2</v>
      </c>
      <c r="T2416" s="15" t="str">
        <f aca="false">Def_Sistemas_Conectores_Cabos!$C$9</f>
        <v>RG316</v>
      </c>
      <c r="U2416" s="11" t="s">
        <v>169</v>
      </c>
      <c r="V2416" s="13"/>
    </row>
    <row r="2417" customFormat="false" ht="15.75" hidden="true" customHeight="true" outlineLevel="0" collapsed="false">
      <c r="A2417" s="4" t="str">
        <f aca="false">Def_Sistemas_Conectores_Cabos!$A$22</f>
        <v>BPM de elétrons</v>
      </c>
      <c r="B2417" s="5" t="str">
        <f aca="false">Datas_Entregas!$A$3</f>
        <v>BTS/Anel</v>
      </c>
      <c r="C2417" s="6" t="n">
        <f aca="false" t="array" ref="C2417:C2417">INDEX(Datas_Entregas!$B$2:$B$100, MATCH(B2417, Datas_Entregas!$A$2:$A$100, 0), 1)</f>
        <v>43296</v>
      </c>
      <c r="D2417" s="5" t="str">
        <f aca="false">Def_Status_Montagem!$A$4</f>
        <v>Comprado / Esperando entrega</v>
      </c>
      <c r="E2417" s="4" t="str">
        <f aca="false">Def_Status_Montagem!$B$4</f>
        <v>Contratada (inclui etiqueta)</v>
      </c>
      <c r="F2417" s="25"/>
      <c r="G2417" s="26"/>
      <c r="H2417" s="7" t="str">
        <f aca="false" t="array" ref="H2417:H2417">INDEX(Def_Instancias_Equipamentos!$E$2:$E$4986, MATCH(K2417, Def_Instancias_Equipamentos!$D$2:$D$4986, 0), 1)</f>
        <v>IA-18RaBPM</v>
      </c>
      <c r="I2417" s="8" t="str">
        <f aca="false" t="array" ref="I2417:I2417">INDEX(Def_Instancias_Equipamentos!$E$2:$E$4986, MATCH(L2417, Def_Instancias_Equipamentos!$D$2:$D$4986, 0), 1)</f>
        <v>IA-18RaBPM</v>
      </c>
      <c r="J2417" s="8" t="str">
        <f aca="false">IF(H2417=I2417, "INTERNO", "EXTERNO")</f>
        <v>INTERNO</v>
      </c>
      <c r="K2417" s="9" t="str">
        <f aca="false">Def_Instancias_Equipamentos!$D$770</f>
        <v>SI-18C3:DI-BPMRFFE-1</v>
      </c>
      <c r="L2417" s="4" t="str">
        <f aca="false">Def_Instancias_Equipamentos!$D$1372</f>
        <v>SI-18C3:DI-FMCFastADC-1</v>
      </c>
      <c r="M2417" s="10" t="s">
        <v>173</v>
      </c>
      <c r="N2417" s="11" t="s">
        <v>174</v>
      </c>
      <c r="O2417" s="9" t="str">
        <f aca="false">Def_Sistemas_Conectores_Cabos!$B$7</f>
        <v>SMA 50-ohm</v>
      </c>
      <c r="P2417" s="4" t="str">
        <f aca="false">Def_Sistemas_Conectores_Cabos!$B$7</f>
        <v>SMA 50-ohm</v>
      </c>
      <c r="Q2417" s="8" t="str">
        <f aca="false">K2417&amp;"/"&amp;M2417&amp;CHAR(10)&amp;L2417&amp;"/"&amp;N2417</f>
        <v>SI-18C3:DI-BPMRFFE-1/BO_OUT
SI-18C3:DI-FMCFastADC-1/IN4</v>
      </c>
      <c r="R2417" s="18" t="n">
        <v>2</v>
      </c>
      <c r="S2417" s="18" t="n">
        <v>2</v>
      </c>
      <c r="T2417" s="15" t="str">
        <f aca="false">Def_Sistemas_Conectores_Cabos!$C$9</f>
        <v>RG316</v>
      </c>
      <c r="U2417" s="11" t="s">
        <v>169</v>
      </c>
      <c r="V2417" s="13"/>
    </row>
    <row r="2418" customFormat="false" ht="15.75" hidden="true" customHeight="true" outlineLevel="0" collapsed="false">
      <c r="A2418" s="4" t="str">
        <f aca="false">Def_Sistemas_Conectores_Cabos!$A$22</f>
        <v>BPM de elétrons</v>
      </c>
      <c r="B2418" s="5" t="str">
        <f aca="false">Datas_Entregas!$A$3</f>
        <v>BTS/Anel</v>
      </c>
      <c r="C2418" s="6" t="n">
        <f aca="false" t="array" ref="C2418:C2418">INDEX(Datas_Entregas!$B$2:$B$100, MATCH(B2418, Datas_Entregas!$A$2:$A$100, 0), 1)</f>
        <v>43296</v>
      </c>
      <c r="D2418" s="5" t="str">
        <f aca="false">Def_Status_Montagem!$A$4</f>
        <v>Comprado / Esperando entrega</v>
      </c>
      <c r="E2418" s="4" t="str">
        <f aca="false">Def_Status_Montagem!$B$4</f>
        <v>Contratada (inclui etiqueta)</v>
      </c>
      <c r="F2418" s="25"/>
      <c r="G2418" s="26"/>
      <c r="H2418" s="7" t="str">
        <f aca="false" t="array" ref="H2418:H2418">INDEX(Def_Instancias_Equipamentos!$E$2:$E$4986, MATCH(K2418, Def_Instancias_Equipamentos!$D$2:$D$4986, 0), 1)</f>
        <v>IA-18RaBPM</v>
      </c>
      <c r="I2418" s="8" t="str">
        <f aca="false" t="array" ref="I2418:I2418">INDEX(Def_Instancias_Equipamentos!$E$2:$E$4986, MATCH(L2418, Def_Instancias_Equipamentos!$D$2:$D$4986, 0), 1)</f>
        <v>IA-18RaBPM</v>
      </c>
      <c r="J2418" s="8" t="str">
        <f aca="false">IF(H2418=I2418, "INTERNO", "EXTERNO")</f>
        <v>INTERNO</v>
      </c>
      <c r="K2418" s="9" t="str">
        <f aca="false">Def_Instancias_Equipamentos!$D$770</f>
        <v>SI-18C3:DI-BPMRFFE-1</v>
      </c>
      <c r="L2418" s="4" t="str">
        <f aca="false">Def_Instancias_Equipamentos!$D$1372</f>
        <v>SI-18C3:DI-FMCFastADC-1</v>
      </c>
      <c r="M2418" s="10" t="s">
        <v>175</v>
      </c>
      <c r="N2418" s="11" t="s">
        <v>176</v>
      </c>
      <c r="O2418" s="9" t="str">
        <f aca="false">Def_Sistemas_Conectores_Cabos!$B$7</f>
        <v>SMA 50-ohm</v>
      </c>
      <c r="P2418" s="4" t="str">
        <f aca="false">Def_Sistemas_Conectores_Cabos!$B$26</f>
        <v>MMCX 50-ohm</v>
      </c>
      <c r="Q2418" s="8" t="str">
        <f aca="false">K2418&amp;"/"&amp;M2418&amp;CHAR(10)&amp;L2418&amp;"/"&amp;N2418</f>
        <v>SI-18C3:DI-BPMRFFE-1/SW_IN
SI-18C3:DI-FMCFastADC-1/TRIG</v>
      </c>
      <c r="R2418" s="18" t="n">
        <v>2</v>
      </c>
      <c r="S2418" s="18" t="n">
        <v>2</v>
      </c>
      <c r="T2418" s="15" t="str">
        <f aca="false">Def_Sistemas_Conectores_Cabos!$C$9</f>
        <v>RG316</v>
      </c>
      <c r="U2418" s="11" t="s">
        <v>169</v>
      </c>
      <c r="V2418" s="13"/>
    </row>
    <row r="2419" customFormat="false" ht="15.75" hidden="true" customHeight="true" outlineLevel="0" collapsed="false">
      <c r="A2419" s="4" t="str">
        <f aca="false">Def_Sistemas_Conectores_Cabos!$A$22</f>
        <v>BPM de elétrons</v>
      </c>
      <c r="B2419" s="5" t="str">
        <f aca="false">Datas_Entregas!$A$3</f>
        <v>BTS/Anel</v>
      </c>
      <c r="C2419" s="6" t="n">
        <f aca="false" t="array" ref="C2419:C2419">INDEX(Datas_Entregas!$B$2:$B$100, MATCH(B2419, Datas_Entregas!$A$2:$A$100, 0), 1)</f>
        <v>43296</v>
      </c>
      <c r="D2419" s="5" t="str">
        <f aca="false">Def_Status_Montagem!$A$4</f>
        <v>Comprado / Esperando entrega</v>
      </c>
      <c r="E2419" s="4" t="str">
        <f aca="false">Def_Status_Montagem!$B$4</f>
        <v>Contratada (inclui etiqueta)</v>
      </c>
      <c r="F2419" s="25"/>
      <c r="G2419" s="26"/>
      <c r="H2419" s="7" t="str">
        <f aca="false" t="array" ref="H2419:H2419">INDEX(Def_Instancias_Equipamentos!$E$2:$E$4986, MATCH(K2419, Def_Instancias_Equipamentos!$D$2:$D$4986, 0), 1)</f>
        <v>IA-18RaBPM</v>
      </c>
      <c r="I2419" s="8" t="str">
        <f aca="false" t="array" ref="I2419:I2419">INDEX(Def_Instancias_Equipamentos!$E$2:$E$4986, MATCH(L2419, Def_Instancias_Equipamentos!$D$2:$D$4986, 0), 1)</f>
        <v>IA-18RaBPM</v>
      </c>
      <c r="J2419" s="8" t="str">
        <f aca="false">IF(H2419=I2419, "INTERNO", "EXTERNO")</f>
        <v>INTERNO</v>
      </c>
      <c r="K2419" s="9" t="str">
        <f aca="false">Def_Instancias_Equipamentos!$D$771</f>
        <v>SI-18C3:DI-BPMRFFE-2</v>
      </c>
      <c r="L2419" s="4" t="str">
        <f aca="false">Def_Instancias_Equipamentos!$D$1373</f>
        <v>SI-18C3:DI-FMCFastADC-2</v>
      </c>
      <c r="M2419" s="10" t="s">
        <v>168</v>
      </c>
      <c r="N2419" s="11" t="s">
        <v>143</v>
      </c>
      <c r="O2419" s="9" t="str">
        <f aca="false">Def_Sistemas_Conectores_Cabos!$B$7</f>
        <v>SMA 50-ohm</v>
      </c>
      <c r="P2419" s="4" t="str">
        <f aca="false">Def_Sistemas_Conectores_Cabos!$B$7</f>
        <v>SMA 50-ohm</v>
      </c>
      <c r="Q2419" s="8" t="str">
        <f aca="false">K2419&amp;"/"&amp;M2419&amp;CHAR(10)&amp;L2419&amp;"/"&amp;N2419</f>
        <v>SI-18C3:DI-BPMRFFE-2/TO_OUT
SI-18C3:DI-FMCFastADC-2/IN1</v>
      </c>
      <c r="R2419" s="18" t="n">
        <v>2</v>
      </c>
      <c r="S2419" s="18" t="n">
        <v>2</v>
      </c>
      <c r="T2419" s="15" t="str">
        <f aca="false">Def_Sistemas_Conectores_Cabos!$C$9</f>
        <v>RG316</v>
      </c>
      <c r="U2419" s="11" t="s">
        <v>169</v>
      </c>
      <c r="V2419" s="13"/>
    </row>
    <row r="2420" customFormat="false" ht="15.75" hidden="true" customHeight="true" outlineLevel="0" collapsed="false">
      <c r="A2420" s="4" t="str">
        <f aca="false">Def_Sistemas_Conectores_Cabos!$A$22</f>
        <v>BPM de elétrons</v>
      </c>
      <c r="B2420" s="5" t="str">
        <f aca="false">Datas_Entregas!$A$3</f>
        <v>BTS/Anel</v>
      </c>
      <c r="C2420" s="6" t="n">
        <f aca="false" t="array" ref="C2420:C2420">INDEX(Datas_Entregas!$B$2:$B$100, MATCH(B2420, Datas_Entregas!$A$2:$A$100, 0), 1)</f>
        <v>43296</v>
      </c>
      <c r="D2420" s="5" t="str">
        <f aca="false">Def_Status_Montagem!$A$4</f>
        <v>Comprado / Esperando entrega</v>
      </c>
      <c r="E2420" s="4" t="str">
        <f aca="false">Def_Status_Montagem!$B$4</f>
        <v>Contratada (inclui etiqueta)</v>
      </c>
      <c r="F2420" s="25"/>
      <c r="G2420" s="26"/>
      <c r="H2420" s="7" t="str">
        <f aca="false" t="array" ref="H2420:H2420">INDEX(Def_Instancias_Equipamentos!$E$2:$E$4986, MATCH(K2420, Def_Instancias_Equipamentos!$D$2:$D$4986, 0), 1)</f>
        <v>IA-18RaBPM</v>
      </c>
      <c r="I2420" s="8" t="str">
        <f aca="false" t="array" ref="I2420:I2420">INDEX(Def_Instancias_Equipamentos!$E$2:$E$4986, MATCH(L2420, Def_Instancias_Equipamentos!$D$2:$D$4986, 0), 1)</f>
        <v>IA-18RaBPM</v>
      </c>
      <c r="J2420" s="8" t="str">
        <f aca="false">IF(H2420=I2420, "INTERNO", "EXTERNO")</f>
        <v>INTERNO</v>
      </c>
      <c r="K2420" s="9" t="str">
        <f aca="false">Def_Instancias_Equipamentos!$D$771</f>
        <v>SI-18C3:DI-BPMRFFE-2</v>
      </c>
      <c r="L2420" s="4" t="str">
        <f aca="false">Def_Instancias_Equipamentos!$D$1373</f>
        <v>SI-18C3:DI-FMCFastADC-2</v>
      </c>
      <c r="M2420" s="10" t="s">
        <v>170</v>
      </c>
      <c r="N2420" s="11" t="s">
        <v>145</v>
      </c>
      <c r="O2420" s="9" t="str">
        <f aca="false">Def_Sistemas_Conectores_Cabos!$B$7</f>
        <v>SMA 50-ohm</v>
      </c>
      <c r="P2420" s="4" t="str">
        <f aca="false">Def_Sistemas_Conectores_Cabos!$B$7</f>
        <v>SMA 50-ohm</v>
      </c>
      <c r="Q2420" s="8" t="str">
        <f aca="false">K2420&amp;"/"&amp;M2420&amp;CHAR(10)&amp;L2420&amp;"/"&amp;N2420</f>
        <v>SI-18C3:DI-BPMRFFE-2/BI_OUT
SI-18C3:DI-FMCFastADC-2/IN2</v>
      </c>
      <c r="R2420" s="18" t="n">
        <v>2</v>
      </c>
      <c r="S2420" s="18" t="n">
        <v>2</v>
      </c>
      <c r="T2420" s="15" t="str">
        <f aca="false">Def_Sistemas_Conectores_Cabos!$C$9</f>
        <v>RG316</v>
      </c>
      <c r="U2420" s="11" t="s">
        <v>169</v>
      </c>
      <c r="V2420" s="13"/>
    </row>
    <row r="2421" customFormat="false" ht="15.75" hidden="true" customHeight="true" outlineLevel="0" collapsed="false">
      <c r="A2421" s="4" t="str">
        <f aca="false">Def_Sistemas_Conectores_Cabos!$A$22</f>
        <v>BPM de elétrons</v>
      </c>
      <c r="B2421" s="5" t="str">
        <f aca="false">Datas_Entregas!$A$3</f>
        <v>BTS/Anel</v>
      </c>
      <c r="C2421" s="6" t="n">
        <f aca="false" t="array" ref="C2421:C2421">INDEX(Datas_Entregas!$B$2:$B$100, MATCH(B2421, Datas_Entregas!$A$2:$A$100, 0), 1)</f>
        <v>43296</v>
      </c>
      <c r="D2421" s="5" t="str">
        <f aca="false">Def_Status_Montagem!$A$4</f>
        <v>Comprado / Esperando entrega</v>
      </c>
      <c r="E2421" s="4" t="str">
        <f aca="false">Def_Status_Montagem!$B$4</f>
        <v>Contratada (inclui etiqueta)</v>
      </c>
      <c r="F2421" s="25"/>
      <c r="G2421" s="26"/>
      <c r="H2421" s="7" t="str">
        <f aca="false" t="array" ref="H2421:H2421">INDEX(Def_Instancias_Equipamentos!$E$2:$E$4986, MATCH(K2421, Def_Instancias_Equipamentos!$D$2:$D$4986, 0), 1)</f>
        <v>IA-18RaBPM</v>
      </c>
      <c r="I2421" s="8" t="str">
        <f aca="false" t="array" ref="I2421:I2421">INDEX(Def_Instancias_Equipamentos!$E$2:$E$4986, MATCH(L2421, Def_Instancias_Equipamentos!$D$2:$D$4986, 0), 1)</f>
        <v>IA-18RaBPM</v>
      </c>
      <c r="J2421" s="8" t="str">
        <f aca="false">IF(H2421=I2421, "INTERNO", "EXTERNO")</f>
        <v>INTERNO</v>
      </c>
      <c r="K2421" s="9" t="str">
        <f aca="false">Def_Instancias_Equipamentos!$D$771</f>
        <v>SI-18C3:DI-BPMRFFE-2</v>
      </c>
      <c r="L2421" s="4" t="str">
        <f aca="false">Def_Instancias_Equipamentos!$D$1373</f>
        <v>SI-18C3:DI-FMCFastADC-2</v>
      </c>
      <c r="M2421" s="10" t="s">
        <v>171</v>
      </c>
      <c r="N2421" s="11" t="s">
        <v>172</v>
      </c>
      <c r="O2421" s="9" t="str">
        <f aca="false">Def_Sistemas_Conectores_Cabos!$B$7</f>
        <v>SMA 50-ohm</v>
      </c>
      <c r="P2421" s="4" t="str">
        <f aca="false">Def_Sistemas_Conectores_Cabos!$B$7</f>
        <v>SMA 50-ohm</v>
      </c>
      <c r="Q2421" s="8" t="str">
        <f aca="false">K2421&amp;"/"&amp;M2421&amp;CHAR(10)&amp;L2421&amp;"/"&amp;N2421</f>
        <v>SI-18C3:DI-BPMRFFE-2/TI_OUT
SI-18C3:DI-FMCFastADC-2/IN3</v>
      </c>
      <c r="R2421" s="18" t="n">
        <v>2</v>
      </c>
      <c r="S2421" s="18" t="n">
        <v>2</v>
      </c>
      <c r="T2421" s="15" t="str">
        <f aca="false">Def_Sistemas_Conectores_Cabos!$C$9</f>
        <v>RG316</v>
      </c>
      <c r="U2421" s="11" t="s">
        <v>169</v>
      </c>
      <c r="V2421" s="13"/>
    </row>
    <row r="2422" customFormat="false" ht="15.75" hidden="true" customHeight="true" outlineLevel="0" collapsed="false">
      <c r="A2422" s="4" t="str">
        <f aca="false">Def_Sistemas_Conectores_Cabos!$A$22</f>
        <v>BPM de elétrons</v>
      </c>
      <c r="B2422" s="5" t="str">
        <f aca="false">Datas_Entregas!$A$3</f>
        <v>BTS/Anel</v>
      </c>
      <c r="C2422" s="6" t="n">
        <f aca="false" t="array" ref="C2422:C2422">INDEX(Datas_Entregas!$B$2:$B$100, MATCH(B2422, Datas_Entregas!$A$2:$A$100, 0), 1)</f>
        <v>43296</v>
      </c>
      <c r="D2422" s="5" t="str">
        <f aca="false">Def_Status_Montagem!$A$4</f>
        <v>Comprado / Esperando entrega</v>
      </c>
      <c r="E2422" s="4" t="str">
        <f aca="false">Def_Status_Montagem!$B$4</f>
        <v>Contratada (inclui etiqueta)</v>
      </c>
      <c r="F2422" s="25"/>
      <c r="G2422" s="26"/>
      <c r="H2422" s="7" t="str">
        <f aca="false" t="array" ref="H2422:H2422">INDEX(Def_Instancias_Equipamentos!$E$2:$E$4986, MATCH(K2422, Def_Instancias_Equipamentos!$D$2:$D$4986, 0), 1)</f>
        <v>IA-18RaBPM</v>
      </c>
      <c r="I2422" s="8" t="str">
        <f aca="false" t="array" ref="I2422:I2422">INDEX(Def_Instancias_Equipamentos!$E$2:$E$4986, MATCH(L2422, Def_Instancias_Equipamentos!$D$2:$D$4986, 0), 1)</f>
        <v>IA-18RaBPM</v>
      </c>
      <c r="J2422" s="8" t="str">
        <f aca="false">IF(H2422=I2422, "INTERNO", "EXTERNO")</f>
        <v>INTERNO</v>
      </c>
      <c r="K2422" s="9" t="str">
        <f aca="false">Def_Instancias_Equipamentos!$D$771</f>
        <v>SI-18C3:DI-BPMRFFE-2</v>
      </c>
      <c r="L2422" s="4" t="str">
        <f aca="false">Def_Instancias_Equipamentos!$D$1373</f>
        <v>SI-18C3:DI-FMCFastADC-2</v>
      </c>
      <c r="M2422" s="10" t="s">
        <v>173</v>
      </c>
      <c r="N2422" s="11" t="s">
        <v>174</v>
      </c>
      <c r="O2422" s="9" t="str">
        <f aca="false">Def_Sistemas_Conectores_Cabos!$B$7</f>
        <v>SMA 50-ohm</v>
      </c>
      <c r="P2422" s="4" t="str">
        <f aca="false">Def_Sistemas_Conectores_Cabos!$B$7</f>
        <v>SMA 50-ohm</v>
      </c>
      <c r="Q2422" s="8" t="str">
        <f aca="false">K2422&amp;"/"&amp;M2422&amp;CHAR(10)&amp;L2422&amp;"/"&amp;N2422</f>
        <v>SI-18C3:DI-BPMRFFE-2/BO_OUT
SI-18C3:DI-FMCFastADC-2/IN4</v>
      </c>
      <c r="R2422" s="18" t="n">
        <v>2</v>
      </c>
      <c r="S2422" s="18" t="n">
        <v>2</v>
      </c>
      <c r="T2422" s="15" t="str">
        <f aca="false">Def_Sistemas_Conectores_Cabos!$C$9</f>
        <v>RG316</v>
      </c>
      <c r="U2422" s="11" t="s">
        <v>169</v>
      </c>
      <c r="V2422" s="13"/>
    </row>
    <row r="2423" customFormat="false" ht="15.75" hidden="true" customHeight="true" outlineLevel="0" collapsed="false">
      <c r="A2423" s="4" t="str">
        <f aca="false">Def_Sistemas_Conectores_Cabos!$A$22</f>
        <v>BPM de elétrons</v>
      </c>
      <c r="B2423" s="5" t="str">
        <f aca="false">Datas_Entregas!$A$3</f>
        <v>BTS/Anel</v>
      </c>
      <c r="C2423" s="6" t="n">
        <f aca="false" t="array" ref="C2423:C2423">INDEX(Datas_Entregas!$B$2:$B$100, MATCH(B2423, Datas_Entregas!$A$2:$A$100, 0), 1)</f>
        <v>43296</v>
      </c>
      <c r="D2423" s="5" t="str">
        <f aca="false">Def_Status_Montagem!$A$4</f>
        <v>Comprado / Esperando entrega</v>
      </c>
      <c r="E2423" s="4" t="str">
        <f aca="false">Def_Status_Montagem!$B$4</f>
        <v>Contratada (inclui etiqueta)</v>
      </c>
      <c r="F2423" s="25"/>
      <c r="G2423" s="26"/>
      <c r="H2423" s="7" t="str">
        <f aca="false" t="array" ref="H2423:H2423">INDEX(Def_Instancias_Equipamentos!$E$2:$E$4986, MATCH(K2423, Def_Instancias_Equipamentos!$D$2:$D$4986, 0), 1)</f>
        <v>IA-18RaBPM</v>
      </c>
      <c r="I2423" s="8" t="str">
        <f aca="false" t="array" ref="I2423:I2423">INDEX(Def_Instancias_Equipamentos!$E$2:$E$4986, MATCH(L2423, Def_Instancias_Equipamentos!$D$2:$D$4986, 0), 1)</f>
        <v>IA-18RaBPM</v>
      </c>
      <c r="J2423" s="8" t="str">
        <f aca="false">IF(H2423=I2423, "INTERNO", "EXTERNO")</f>
        <v>INTERNO</v>
      </c>
      <c r="K2423" s="9" t="str">
        <f aca="false">Def_Instancias_Equipamentos!$D$771</f>
        <v>SI-18C3:DI-BPMRFFE-2</v>
      </c>
      <c r="L2423" s="4" t="str">
        <f aca="false">Def_Instancias_Equipamentos!$D$1373</f>
        <v>SI-18C3:DI-FMCFastADC-2</v>
      </c>
      <c r="M2423" s="10" t="s">
        <v>175</v>
      </c>
      <c r="N2423" s="11" t="s">
        <v>176</v>
      </c>
      <c r="O2423" s="9" t="str">
        <f aca="false">Def_Sistemas_Conectores_Cabos!$B$7</f>
        <v>SMA 50-ohm</v>
      </c>
      <c r="P2423" s="4" t="str">
        <f aca="false">Def_Sistemas_Conectores_Cabos!$B$26</f>
        <v>MMCX 50-ohm</v>
      </c>
      <c r="Q2423" s="8" t="str">
        <f aca="false">K2423&amp;"/"&amp;M2423&amp;CHAR(10)&amp;L2423&amp;"/"&amp;N2423</f>
        <v>SI-18C3:DI-BPMRFFE-2/SW_IN
SI-18C3:DI-FMCFastADC-2/TRIG</v>
      </c>
      <c r="R2423" s="18" t="n">
        <v>2</v>
      </c>
      <c r="S2423" s="18" t="n">
        <v>2</v>
      </c>
      <c r="T2423" s="15" t="str">
        <f aca="false">Def_Sistemas_Conectores_Cabos!$C$9</f>
        <v>RG316</v>
      </c>
      <c r="U2423" s="11" t="s">
        <v>169</v>
      </c>
      <c r="V2423" s="13"/>
    </row>
    <row r="2424" customFormat="false" ht="15.75" hidden="true" customHeight="true" outlineLevel="0" collapsed="false">
      <c r="A2424" s="4" t="str">
        <f aca="false">Def_Sistemas_Conectores_Cabos!$A$22</f>
        <v>BPM de elétrons</v>
      </c>
      <c r="B2424" s="5" t="str">
        <f aca="false">Datas_Entregas!$A$3</f>
        <v>BTS/Anel</v>
      </c>
      <c r="C2424" s="6" t="n">
        <f aca="false" t="array" ref="C2424:C2424">INDEX(Datas_Entregas!$B$2:$B$100, MATCH(B2424, Datas_Entregas!$A$2:$A$100, 0), 1)</f>
        <v>43296</v>
      </c>
      <c r="D2424" s="5" t="str">
        <f aca="false">Def_Status_Montagem!$A$4</f>
        <v>Comprado / Esperando entrega</v>
      </c>
      <c r="E2424" s="4" t="str">
        <f aca="false">Def_Status_Montagem!$B$4</f>
        <v>Contratada (inclui etiqueta)</v>
      </c>
      <c r="F2424" s="25"/>
      <c r="G2424" s="26"/>
      <c r="H2424" s="7" t="str">
        <f aca="false" t="array" ref="H2424:H2424">INDEX(Def_Instancias_Equipamentos!$E$2:$E$4986, MATCH(K2424, Def_Instancias_Equipamentos!$D$2:$D$4986, 0), 1)</f>
        <v>IA-18RaBPM</v>
      </c>
      <c r="I2424" s="8" t="str">
        <f aca="false" t="array" ref="I2424:I2424">INDEX(Def_Instancias_Equipamentos!$E$2:$E$4986, MATCH(L2424, Def_Instancias_Equipamentos!$D$2:$D$4986, 0), 1)</f>
        <v>IA-18RaBPM</v>
      </c>
      <c r="J2424" s="8" t="str">
        <f aca="false">IF(H2424=I2424, "INTERNO", "EXTERNO")</f>
        <v>INTERNO</v>
      </c>
      <c r="K2424" s="9" t="str">
        <f aca="false">Def_Instancias_Equipamentos!$D$772</f>
        <v>SI-18C4:DI-BPMRFFE</v>
      </c>
      <c r="L2424" s="4" t="str">
        <f aca="false">Def_Instancias_Equipamentos!$D$1374</f>
        <v>SI-18C4:DI-FMCFastADC</v>
      </c>
      <c r="M2424" s="10" t="s">
        <v>168</v>
      </c>
      <c r="N2424" s="11" t="s">
        <v>143</v>
      </c>
      <c r="O2424" s="9" t="str">
        <f aca="false">Def_Sistemas_Conectores_Cabos!$B$7</f>
        <v>SMA 50-ohm</v>
      </c>
      <c r="P2424" s="4" t="str">
        <f aca="false">Def_Sistemas_Conectores_Cabos!$B$7</f>
        <v>SMA 50-ohm</v>
      </c>
      <c r="Q2424" s="8" t="str">
        <f aca="false">K2424&amp;"/"&amp;M2424&amp;CHAR(10)&amp;L2424&amp;"/"&amp;N2424</f>
        <v>SI-18C4:DI-BPMRFFE/TO_OUT
SI-18C4:DI-FMCFastADC/IN1</v>
      </c>
      <c r="R2424" s="18" t="n">
        <v>2</v>
      </c>
      <c r="S2424" s="18" t="n">
        <v>2</v>
      </c>
      <c r="T2424" s="15" t="str">
        <f aca="false">Def_Sistemas_Conectores_Cabos!$C$9</f>
        <v>RG316</v>
      </c>
      <c r="U2424" s="11" t="s">
        <v>169</v>
      </c>
      <c r="V2424" s="13"/>
    </row>
    <row r="2425" customFormat="false" ht="15.75" hidden="true" customHeight="true" outlineLevel="0" collapsed="false">
      <c r="A2425" s="4" t="str">
        <f aca="false">Def_Sistemas_Conectores_Cabos!$A$22</f>
        <v>BPM de elétrons</v>
      </c>
      <c r="B2425" s="5" t="str">
        <f aca="false">Datas_Entregas!$A$3</f>
        <v>BTS/Anel</v>
      </c>
      <c r="C2425" s="6" t="n">
        <f aca="false" t="array" ref="C2425:C2425">INDEX(Datas_Entregas!$B$2:$B$100, MATCH(B2425, Datas_Entregas!$A$2:$A$100, 0), 1)</f>
        <v>43296</v>
      </c>
      <c r="D2425" s="5" t="str">
        <f aca="false">Def_Status_Montagem!$A$4</f>
        <v>Comprado / Esperando entrega</v>
      </c>
      <c r="E2425" s="4" t="str">
        <f aca="false">Def_Status_Montagem!$B$4</f>
        <v>Contratada (inclui etiqueta)</v>
      </c>
      <c r="F2425" s="25"/>
      <c r="G2425" s="26"/>
      <c r="H2425" s="7" t="str">
        <f aca="false" t="array" ref="H2425:H2425">INDEX(Def_Instancias_Equipamentos!$E$2:$E$4986, MATCH(K2425, Def_Instancias_Equipamentos!$D$2:$D$4986, 0), 1)</f>
        <v>IA-18RaBPM</v>
      </c>
      <c r="I2425" s="8" t="str">
        <f aca="false" t="array" ref="I2425:I2425">INDEX(Def_Instancias_Equipamentos!$E$2:$E$4986, MATCH(L2425, Def_Instancias_Equipamentos!$D$2:$D$4986, 0), 1)</f>
        <v>IA-18RaBPM</v>
      </c>
      <c r="J2425" s="8" t="str">
        <f aca="false">IF(H2425=I2425, "INTERNO", "EXTERNO")</f>
        <v>INTERNO</v>
      </c>
      <c r="K2425" s="9" t="str">
        <f aca="false">Def_Instancias_Equipamentos!$D$772</f>
        <v>SI-18C4:DI-BPMRFFE</v>
      </c>
      <c r="L2425" s="4" t="str">
        <f aca="false">Def_Instancias_Equipamentos!$D$1374</f>
        <v>SI-18C4:DI-FMCFastADC</v>
      </c>
      <c r="M2425" s="10" t="s">
        <v>170</v>
      </c>
      <c r="N2425" s="11" t="s">
        <v>145</v>
      </c>
      <c r="O2425" s="9" t="str">
        <f aca="false">Def_Sistemas_Conectores_Cabos!$B$7</f>
        <v>SMA 50-ohm</v>
      </c>
      <c r="P2425" s="4" t="str">
        <f aca="false">Def_Sistemas_Conectores_Cabos!$B$7</f>
        <v>SMA 50-ohm</v>
      </c>
      <c r="Q2425" s="8" t="str">
        <f aca="false">K2425&amp;"/"&amp;M2425&amp;CHAR(10)&amp;L2425&amp;"/"&amp;N2425</f>
        <v>SI-18C4:DI-BPMRFFE/BI_OUT
SI-18C4:DI-FMCFastADC/IN2</v>
      </c>
      <c r="R2425" s="18" t="n">
        <v>2</v>
      </c>
      <c r="S2425" s="18" t="n">
        <v>2</v>
      </c>
      <c r="T2425" s="15" t="str">
        <f aca="false">Def_Sistemas_Conectores_Cabos!$C$9</f>
        <v>RG316</v>
      </c>
      <c r="U2425" s="11" t="s">
        <v>169</v>
      </c>
      <c r="V2425" s="13"/>
    </row>
    <row r="2426" customFormat="false" ht="15.75" hidden="true" customHeight="true" outlineLevel="0" collapsed="false">
      <c r="A2426" s="4" t="str">
        <f aca="false">Def_Sistemas_Conectores_Cabos!$A$22</f>
        <v>BPM de elétrons</v>
      </c>
      <c r="B2426" s="5" t="str">
        <f aca="false">Datas_Entregas!$A$3</f>
        <v>BTS/Anel</v>
      </c>
      <c r="C2426" s="6" t="n">
        <f aca="false" t="array" ref="C2426:C2426">INDEX(Datas_Entregas!$B$2:$B$100, MATCH(B2426, Datas_Entregas!$A$2:$A$100, 0), 1)</f>
        <v>43296</v>
      </c>
      <c r="D2426" s="5" t="str">
        <f aca="false">Def_Status_Montagem!$A$4</f>
        <v>Comprado / Esperando entrega</v>
      </c>
      <c r="E2426" s="4" t="str">
        <f aca="false">Def_Status_Montagem!$B$4</f>
        <v>Contratada (inclui etiqueta)</v>
      </c>
      <c r="F2426" s="25"/>
      <c r="G2426" s="26"/>
      <c r="H2426" s="7" t="str">
        <f aca="false" t="array" ref="H2426:H2426">INDEX(Def_Instancias_Equipamentos!$E$2:$E$4986, MATCH(K2426, Def_Instancias_Equipamentos!$D$2:$D$4986, 0), 1)</f>
        <v>IA-18RaBPM</v>
      </c>
      <c r="I2426" s="8" t="str">
        <f aca="false" t="array" ref="I2426:I2426">INDEX(Def_Instancias_Equipamentos!$E$2:$E$4986, MATCH(L2426, Def_Instancias_Equipamentos!$D$2:$D$4986, 0), 1)</f>
        <v>IA-18RaBPM</v>
      </c>
      <c r="J2426" s="8" t="str">
        <f aca="false">IF(H2426=I2426, "INTERNO", "EXTERNO")</f>
        <v>INTERNO</v>
      </c>
      <c r="K2426" s="9" t="str">
        <f aca="false">Def_Instancias_Equipamentos!$D$772</f>
        <v>SI-18C4:DI-BPMRFFE</v>
      </c>
      <c r="L2426" s="4" t="str">
        <f aca="false">Def_Instancias_Equipamentos!$D$1374</f>
        <v>SI-18C4:DI-FMCFastADC</v>
      </c>
      <c r="M2426" s="10" t="s">
        <v>171</v>
      </c>
      <c r="N2426" s="11" t="s">
        <v>172</v>
      </c>
      <c r="O2426" s="9" t="str">
        <f aca="false">Def_Sistemas_Conectores_Cabos!$B$7</f>
        <v>SMA 50-ohm</v>
      </c>
      <c r="P2426" s="4" t="str">
        <f aca="false">Def_Sistemas_Conectores_Cabos!$B$7</f>
        <v>SMA 50-ohm</v>
      </c>
      <c r="Q2426" s="8" t="str">
        <f aca="false">K2426&amp;"/"&amp;M2426&amp;CHAR(10)&amp;L2426&amp;"/"&amp;N2426</f>
        <v>SI-18C4:DI-BPMRFFE/TI_OUT
SI-18C4:DI-FMCFastADC/IN3</v>
      </c>
      <c r="R2426" s="18" t="n">
        <v>2</v>
      </c>
      <c r="S2426" s="18" t="n">
        <v>2</v>
      </c>
      <c r="T2426" s="15" t="str">
        <f aca="false">Def_Sistemas_Conectores_Cabos!$C$9</f>
        <v>RG316</v>
      </c>
      <c r="U2426" s="11" t="s">
        <v>169</v>
      </c>
      <c r="V2426" s="13"/>
    </row>
    <row r="2427" customFormat="false" ht="15.75" hidden="true" customHeight="true" outlineLevel="0" collapsed="false">
      <c r="A2427" s="4" t="str">
        <f aca="false">Def_Sistemas_Conectores_Cabos!$A$22</f>
        <v>BPM de elétrons</v>
      </c>
      <c r="B2427" s="5" t="str">
        <f aca="false">Datas_Entregas!$A$3</f>
        <v>BTS/Anel</v>
      </c>
      <c r="C2427" s="6" t="n">
        <f aca="false" t="array" ref="C2427:C2427">INDEX(Datas_Entregas!$B$2:$B$100, MATCH(B2427, Datas_Entregas!$A$2:$A$100, 0), 1)</f>
        <v>43296</v>
      </c>
      <c r="D2427" s="5" t="str">
        <f aca="false">Def_Status_Montagem!$A$4</f>
        <v>Comprado / Esperando entrega</v>
      </c>
      <c r="E2427" s="4" t="str">
        <f aca="false">Def_Status_Montagem!$B$4</f>
        <v>Contratada (inclui etiqueta)</v>
      </c>
      <c r="F2427" s="25"/>
      <c r="G2427" s="26"/>
      <c r="H2427" s="7" t="str">
        <f aca="false" t="array" ref="H2427:H2427">INDEX(Def_Instancias_Equipamentos!$E$2:$E$4986, MATCH(K2427, Def_Instancias_Equipamentos!$D$2:$D$4986, 0), 1)</f>
        <v>IA-18RaBPM</v>
      </c>
      <c r="I2427" s="8" t="str">
        <f aca="false" t="array" ref="I2427:I2427">INDEX(Def_Instancias_Equipamentos!$E$2:$E$4986, MATCH(L2427, Def_Instancias_Equipamentos!$D$2:$D$4986, 0), 1)</f>
        <v>IA-18RaBPM</v>
      </c>
      <c r="J2427" s="8" t="str">
        <f aca="false">IF(H2427=I2427, "INTERNO", "EXTERNO")</f>
        <v>INTERNO</v>
      </c>
      <c r="K2427" s="9" t="str">
        <f aca="false">Def_Instancias_Equipamentos!$D$772</f>
        <v>SI-18C4:DI-BPMRFFE</v>
      </c>
      <c r="L2427" s="4" t="str">
        <f aca="false">Def_Instancias_Equipamentos!$D$1374</f>
        <v>SI-18C4:DI-FMCFastADC</v>
      </c>
      <c r="M2427" s="10" t="s">
        <v>173</v>
      </c>
      <c r="N2427" s="11" t="s">
        <v>174</v>
      </c>
      <c r="O2427" s="9" t="str">
        <f aca="false">Def_Sistemas_Conectores_Cabos!$B$7</f>
        <v>SMA 50-ohm</v>
      </c>
      <c r="P2427" s="4" t="str">
        <f aca="false">Def_Sistemas_Conectores_Cabos!$B$7</f>
        <v>SMA 50-ohm</v>
      </c>
      <c r="Q2427" s="8" t="str">
        <f aca="false">K2427&amp;"/"&amp;M2427&amp;CHAR(10)&amp;L2427&amp;"/"&amp;N2427</f>
        <v>SI-18C4:DI-BPMRFFE/BO_OUT
SI-18C4:DI-FMCFastADC/IN4</v>
      </c>
      <c r="R2427" s="18" t="n">
        <v>2</v>
      </c>
      <c r="S2427" s="18" t="n">
        <v>2</v>
      </c>
      <c r="T2427" s="15" t="str">
        <f aca="false">Def_Sistemas_Conectores_Cabos!$C$9</f>
        <v>RG316</v>
      </c>
      <c r="U2427" s="11" t="s">
        <v>169</v>
      </c>
      <c r="V2427" s="13"/>
    </row>
    <row r="2428" customFormat="false" ht="15.75" hidden="true" customHeight="true" outlineLevel="0" collapsed="false">
      <c r="A2428" s="4" t="str">
        <f aca="false">Def_Sistemas_Conectores_Cabos!$A$22</f>
        <v>BPM de elétrons</v>
      </c>
      <c r="B2428" s="5" t="str">
        <f aca="false">Datas_Entregas!$A$3</f>
        <v>BTS/Anel</v>
      </c>
      <c r="C2428" s="6" t="n">
        <f aca="false" t="array" ref="C2428:C2428">INDEX(Datas_Entregas!$B$2:$B$100, MATCH(B2428, Datas_Entregas!$A$2:$A$100, 0), 1)</f>
        <v>43296</v>
      </c>
      <c r="D2428" s="5" t="str">
        <f aca="false">Def_Status_Montagem!$A$4</f>
        <v>Comprado / Esperando entrega</v>
      </c>
      <c r="E2428" s="4" t="str">
        <f aca="false">Def_Status_Montagem!$B$4</f>
        <v>Contratada (inclui etiqueta)</v>
      </c>
      <c r="F2428" s="25"/>
      <c r="G2428" s="26"/>
      <c r="H2428" s="7" t="str">
        <f aca="false" t="array" ref="H2428:H2428">INDEX(Def_Instancias_Equipamentos!$E$2:$E$4986, MATCH(K2428, Def_Instancias_Equipamentos!$D$2:$D$4986, 0), 1)</f>
        <v>IA-18RaBPM</v>
      </c>
      <c r="I2428" s="8" t="str">
        <f aca="false" t="array" ref="I2428:I2428">INDEX(Def_Instancias_Equipamentos!$E$2:$E$4986, MATCH(L2428, Def_Instancias_Equipamentos!$D$2:$D$4986, 0), 1)</f>
        <v>IA-18RaBPM</v>
      </c>
      <c r="J2428" s="8" t="str">
        <f aca="false">IF(H2428=I2428, "INTERNO", "EXTERNO")</f>
        <v>INTERNO</v>
      </c>
      <c r="K2428" s="9" t="str">
        <f aca="false">Def_Instancias_Equipamentos!$D$772</f>
        <v>SI-18C4:DI-BPMRFFE</v>
      </c>
      <c r="L2428" s="4" t="str">
        <f aca="false">Def_Instancias_Equipamentos!$D$1374</f>
        <v>SI-18C4:DI-FMCFastADC</v>
      </c>
      <c r="M2428" s="10" t="s">
        <v>175</v>
      </c>
      <c r="N2428" s="11" t="s">
        <v>176</v>
      </c>
      <c r="O2428" s="9" t="str">
        <f aca="false">Def_Sistemas_Conectores_Cabos!$B$7</f>
        <v>SMA 50-ohm</v>
      </c>
      <c r="P2428" s="4" t="str">
        <f aca="false">Def_Sistemas_Conectores_Cabos!$B$26</f>
        <v>MMCX 50-ohm</v>
      </c>
      <c r="Q2428" s="8" t="str">
        <f aca="false">K2428&amp;"/"&amp;M2428&amp;CHAR(10)&amp;L2428&amp;"/"&amp;N2428</f>
        <v>SI-18C4:DI-BPMRFFE/SW_IN
SI-18C4:DI-FMCFastADC/TRIG</v>
      </c>
      <c r="R2428" s="18" t="n">
        <v>2</v>
      </c>
      <c r="S2428" s="18" t="n">
        <v>2</v>
      </c>
      <c r="T2428" s="15" t="str">
        <f aca="false">Def_Sistemas_Conectores_Cabos!$C$9</f>
        <v>RG316</v>
      </c>
      <c r="U2428" s="11" t="s">
        <v>169</v>
      </c>
      <c r="V2428" s="13"/>
    </row>
    <row r="2429" customFormat="false" ht="15.75" hidden="true" customHeight="true" outlineLevel="0" collapsed="false">
      <c r="A2429" s="4" t="str">
        <f aca="false">Def_Sistemas_Conectores_Cabos!$A$22</f>
        <v>BPM de elétrons</v>
      </c>
      <c r="B2429" s="5" t="str">
        <f aca="false">Datas_Entregas!$A$3</f>
        <v>BTS/Anel</v>
      </c>
      <c r="C2429" s="6" t="n">
        <f aca="false" t="array" ref="C2429:C2429">INDEX(Datas_Entregas!$B$2:$B$100, MATCH(B2429, Datas_Entregas!$A$2:$A$100, 0), 1)</f>
        <v>43296</v>
      </c>
      <c r="D2429" s="5" t="str">
        <f aca="false">Def_Status_Montagem!$A$4</f>
        <v>Comprado / Esperando entrega</v>
      </c>
      <c r="E2429" s="4" t="str">
        <f aca="false">Def_Status_Montagem!$B$4</f>
        <v>Contratada (inclui etiqueta)</v>
      </c>
      <c r="F2429" s="25"/>
      <c r="G2429" s="26"/>
      <c r="H2429" s="7" t="str">
        <f aca="false" t="array" ref="H2429:H2429">INDEX(Def_Instancias_Equipamentos!$E$2:$E$4986, MATCH(K2429, Def_Instancias_Equipamentos!$D$2:$D$4986, 0), 1)</f>
        <v>IA-18RaBPM</v>
      </c>
      <c r="I2429" s="8" t="str">
        <f aca="false" t="array" ref="I2429:I2429">INDEX(Def_Instancias_Equipamentos!$E$2:$E$4986, MATCH(L2429, Def_Instancias_Equipamentos!$D$2:$D$4986, 0), 1)</f>
        <v>IA-18RaBPM</v>
      </c>
      <c r="J2429" s="8" t="str">
        <f aca="false">IF(H2429=I2429, "INTERNO", "EXTERNO")</f>
        <v>INTERNO</v>
      </c>
      <c r="K2429" s="9" t="str">
        <f aca="false">Def_Instancias_Equipamentos!$D$773</f>
        <v>SI-18M1:DI-BPMRFFE</v>
      </c>
      <c r="L2429" s="4" t="str">
        <f aca="false">Def_Instancias_Equipamentos!$D$1375</f>
        <v>SI-18M1:DI-FMCFastADC</v>
      </c>
      <c r="M2429" s="10" t="s">
        <v>168</v>
      </c>
      <c r="N2429" s="11" t="s">
        <v>143</v>
      </c>
      <c r="O2429" s="9" t="str">
        <f aca="false">Def_Sistemas_Conectores_Cabos!$B$7</f>
        <v>SMA 50-ohm</v>
      </c>
      <c r="P2429" s="4" t="str">
        <f aca="false">Def_Sistemas_Conectores_Cabos!$B$7</f>
        <v>SMA 50-ohm</v>
      </c>
      <c r="Q2429" s="8" t="str">
        <f aca="false">K2429&amp;"/"&amp;M2429&amp;CHAR(10)&amp;L2429&amp;"/"&amp;N2429</f>
        <v>SI-18M1:DI-BPMRFFE/TO_OUT
SI-18M1:DI-FMCFastADC/IN1</v>
      </c>
      <c r="R2429" s="18" t="n">
        <v>2</v>
      </c>
      <c r="S2429" s="18" t="n">
        <v>2</v>
      </c>
      <c r="T2429" s="15" t="str">
        <f aca="false">Def_Sistemas_Conectores_Cabos!$C$9</f>
        <v>RG316</v>
      </c>
      <c r="U2429" s="11" t="s">
        <v>169</v>
      </c>
      <c r="V2429" s="13"/>
    </row>
    <row r="2430" customFormat="false" ht="15.75" hidden="true" customHeight="true" outlineLevel="0" collapsed="false">
      <c r="A2430" s="4" t="str">
        <f aca="false">Def_Sistemas_Conectores_Cabos!$A$22</f>
        <v>BPM de elétrons</v>
      </c>
      <c r="B2430" s="5" t="str">
        <f aca="false">Datas_Entregas!$A$3</f>
        <v>BTS/Anel</v>
      </c>
      <c r="C2430" s="6" t="n">
        <f aca="false" t="array" ref="C2430:C2430">INDEX(Datas_Entregas!$B$2:$B$100, MATCH(B2430, Datas_Entregas!$A$2:$A$100, 0), 1)</f>
        <v>43296</v>
      </c>
      <c r="D2430" s="5" t="str">
        <f aca="false">Def_Status_Montagem!$A$4</f>
        <v>Comprado / Esperando entrega</v>
      </c>
      <c r="E2430" s="4" t="str">
        <f aca="false">Def_Status_Montagem!$B$4</f>
        <v>Contratada (inclui etiqueta)</v>
      </c>
      <c r="F2430" s="25"/>
      <c r="G2430" s="26"/>
      <c r="H2430" s="7" t="str">
        <f aca="false" t="array" ref="H2430:H2430">INDEX(Def_Instancias_Equipamentos!$E$2:$E$4986, MATCH(K2430, Def_Instancias_Equipamentos!$D$2:$D$4986, 0), 1)</f>
        <v>IA-18RaBPM</v>
      </c>
      <c r="I2430" s="8" t="str">
        <f aca="false" t="array" ref="I2430:I2430">INDEX(Def_Instancias_Equipamentos!$E$2:$E$4986, MATCH(L2430, Def_Instancias_Equipamentos!$D$2:$D$4986, 0), 1)</f>
        <v>IA-18RaBPM</v>
      </c>
      <c r="J2430" s="8" t="str">
        <f aca="false">IF(H2430=I2430, "INTERNO", "EXTERNO")</f>
        <v>INTERNO</v>
      </c>
      <c r="K2430" s="9" t="str">
        <f aca="false">Def_Instancias_Equipamentos!$D$773</f>
        <v>SI-18M1:DI-BPMRFFE</v>
      </c>
      <c r="L2430" s="4" t="str">
        <f aca="false">Def_Instancias_Equipamentos!$D$1375</f>
        <v>SI-18M1:DI-FMCFastADC</v>
      </c>
      <c r="M2430" s="10" t="s">
        <v>170</v>
      </c>
      <c r="N2430" s="11" t="s">
        <v>145</v>
      </c>
      <c r="O2430" s="9" t="str">
        <f aca="false">Def_Sistemas_Conectores_Cabos!$B$7</f>
        <v>SMA 50-ohm</v>
      </c>
      <c r="P2430" s="4" t="str">
        <f aca="false">Def_Sistemas_Conectores_Cabos!$B$7</f>
        <v>SMA 50-ohm</v>
      </c>
      <c r="Q2430" s="8" t="str">
        <f aca="false">K2430&amp;"/"&amp;M2430&amp;CHAR(10)&amp;L2430&amp;"/"&amp;N2430</f>
        <v>SI-18M1:DI-BPMRFFE/BI_OUT
SI-18M1:DI-FMCFastADC/IN2</v>
      </c>
      <c r="R2430" s="18" t="n">
        <v>2</v>
      </c>
      <c r="S2430" s="18" t="n">
        <v>2</v>
      </c>
      <c r="T2430" s="15" t="str">
        <f aca="false">Def_Sistemas_Conectores_Cabos!$C$9</f>
        <v>RG316</v>
      </c>
      <c r="U2430" s="11" t="s">
        <v>169</v>
      </c>
      <c r="V2430" s="13"/>
    </row>
    <row r="2431" customFormat="false" ht="15.75" hidden="true" customHeight="true" outlineLevel="0" collapsed="false">
      <c r="A2431" s="4" t="str">
        <f aca="false">Def_Sistemas_Conectores_Cabos!$A$22</f>
        <v>BPM de elétrons</v>
      </c>
      <c r="B2431" s="5" t="str">
        <f aca="false">Datas_Entregas!$A$3</f>
        <v>BTS/Anel</v>
      </c>
      <c r="C2431" s="6" t="n">
        <f aca="false" t="array" ref="C2431:C2431">INDEX(Datas_Entregas!$B$2:$B$100, MATCH(B2431, Datas_Entregas!$A$2:$A$100, 0), 1)</f>
        <v>43296</v>
      </c>
      <c r="D2431" s="5" t="str">
        <f aca="false">Def_Status_Montagem!$A$4</f>
        <v>Comprado / Esperando entrega</v>
      </c>
      <c r="E2431" s="4" t="str">
        <f aca="false">Def_Status_Montagem!$B$4</f>
        <v>Contratada (inclui etiqueta)</v>
      </c>
      <c r="F2431" s="25"/>
      <c r="G2431" s="26"/>
      <c r="H2431" s="7" t="str">
        <f aca="false" t="array" ref="H2431:H2431">INDEX(Def_Instancias_Equipamentos!$E$2:$E$4986, MATCH(K2431, Def_Instancias_Equipamentos!$D$2:$D$4986, 0), 1)</f>
        <v>IA-18RaBPM</v>
      </c>
      <c r="I2431" s="8" t="str">
        <f aca="false" t="array" ref="I2431:I2431">INDEX(Def_Instancias_Equipamentos!$E$2:$E$4986, MATCH(L2431, Def_Instancias_Equipamentos!$D$2:$D$4986, 0), 1)</f>
        <v>IA-18RaBPM</v>
      </c>
      <c r="J2431" s="8" t="str">
        <f aca="false">IF(H2431=I2431, "INTERNO", "EXTERNO")</f>
        <v>INTERNO</v>
      </c>
      <c r="K2431" s="9" t="str">
        <f aca="false">Def_Instancias_Equipamentos!$D$773</f>
        <v>SI-18M1:DI-BPMRFFE</v>
      </c>
      <c r="L2431" s="4" t="str">
        <f aca="false">Def_Instancias_Equipamentos!$D$1375</f>
        <v>SI-18M1:DI-FMCFastADC</v>
      </c>
      <c r="M2431" s="10" t="s">
        <v>171</v>
      </c>
      <c r="N2431" s="11" t="s">
        <v>172</v>
      </c>
      <c r="O2431" s="9" t="str">
        <f aca="false">Def_Sistemas_Conectores_Cabos!$B$7</f>
        <v>SMA 50-ohm</v>
      </c>
      <c r="P2431" s="4" t="str">
        <f aca="false">Def_Sistemas_Conectores_Cabos!$B$7</f>
        <v>SMA 50-ohm</v>
      </c>
      <c r="Q2431" s="8" t="str">
        <f aca="false">K2431&amp;"/"&amp;M2431&amp;CHAR(10)&amp;L2431&amp;"/"&amp;N2431</f>
        <v>SI-18M1:DI-BPMRFFE/TI_OUT
SI-18M1:DI-FMCFastADC/IN3</v>
      </c>
      <c r="R2431" s="18" t="n">
        <v>2</v>
      </c>
      <c r="S2431" s="18" t="n">
        <v>2</v>
      </c>
      <c r="T2431" s="15" t="str">
        <f aca="false">Def_Sistemas_Conectores_Cabos!$C$9</f>
        <v>RG316</v>
      </c>
      <c r="U2431" s="11" t="s">
        <v>169</v>
      </c>
      <c r="V2431" s="13"/>
    </row>
    <row r="2432" customFormat="false" ht="15.75" hidden="true" customHeight="true" outlineLevel="0" collapsed="false">
      <c r="A2432" s="4" t="str">
        <f aca="false">Def_Sistemas_Conectores_Cabos!$A$22</f>
        <v>BPM de elétrons</v>
      </c>
      <c r="B2432" s="5" t="str">
        <f aca="false">Datas_Entregas!$A$3</f>
        <v>BTS/Anel</v>
      </c>
      <c r="C2432" s="6" t="n">
        <f aca="false" t="array" ref="C2432:C2432">INDEX(Datas_Entregas!$B$2:$B$100, MATCH(B2432, Datas_Entregas!$A$2:$A$100, 0), 1)</f>
        <v>43296</v>
      </c>
      <c r="D2432" s="5" t="str">
        <f aca="false">Def_Status_Montagem!$A$4</f>
        <v>Comprado / Esperando entrega</v>
      </c>
      <c r="E2432" s="4" t="str">
        <f aca="false">Def_Status_Montagem!$B$4</f>
        <v>Contratada (inclui etiqueta)</v>
      </c>
      <c r="F2432" s="25"/>
      <c r="G2432" s="26"/>
      <c r="H2432" s="7" t="str">
        <f aca="false" t="array" ref="H2432:H2432">INDEX(Def_Instancias_Equipamentos!$E$2:$E$4986, MATCH(K2432, Def_Instancias_Equipamentos!$D$2:$D$4986, 0), 1)</f>
        <v>IA-18RaBPM</v>
      </c>
      <c r="I2432" s="8" t="str">
        <f aca="false" t="array" ref="I2432:I2432">INDEX(Def_Instancias_Equipamentos!$E$2:$E$4986, MATCH(L2432, Def_Instancias_Equipamentos!$D$2:$D$4986, 0), 1)</f>
        <v>IA-18RaBPM</v>
      </c>
      <c r="J2432" s="8" t="str">
        <f aca="false">IF(H2432=I2432, "INTERNO", "EXTERNO")</f>
        <v>INTERNO</v>
      </c>
      <c r="K2432" s="9" t="str">
        <f aca="false">Def_Instancias_Equipamentos!$D$773</f>
        <v>SI-18M1:DI-BPMRFFE</v>
      </c>
      <c r="L2432" s="4" t="str">
        <f aca="false">Def_Instancias_Equipamentos!$D$1375</f>
        <v>SI-18M1:DI-FMCFastADC</v>
      </c>
      <c r="M2432" s="10" t="s">
        <v>173</v>
      </c>
      <c r="N2432" s="11" t="s">
        <v>174</v>
      </c>
      <c r="O2432" s="9" t="str">
        <f aca="false">Def_Sistemas_Conectores_Cabos!$B$7</f>
        <v>SMA 50-ohm</v>
      </c>
      <c r="P2432" s="4" t="str">
        <f aca="false">Def_Sistemas_Conectores_Cabos!$B$7</f>
        <v>SMA 50-ohm</v>
      </c>
      <c r="Q2432" s="8" t="str">
        <f aca="false">K2432&amp;"/"&amp;M2432&amp;CHAR(10)&amp;L2432&amp;"/"&amp;N2432</f>
        <v>SI-18M1:DI-BPMRFFE/BO_OUT
SI-18M1:DI-FMCFastADC/IN4</v>
      </c>
      <c r="R2432" s="18" t="n">
        <v>2</v>
      </c>
      <c r="S2432" s="18" t="n">
        <v>2</v>
      </c>
      <c r="T2432" s="15" t="str">
        <f aca="false">Def_Sistemas_Conectores_Cabos!$C$9</f>
        <v>RG316</v>
      </c>
      <c r="U2432" s="11" t="s">
        <v>169</v>
      </c>
      <c r="V2432" s="13"/>
    </row>
    <row r="2433" customFormat="false" ht="15.75" hidden="true" customHeight="true" outlineLevel="0" collapsed="false">
      <c r="A2433" s="4" t="str">
        <f aca="false">Def_Sistemas_Conectores_Cabos!$A$22</f>
        <v>BPM de elétrons</v>
      </c>
      <c r="B2433" s="5" t="str">
        <f aca="false">Datas_Entregas!$A$3</f>
        <v>BTS/Anel</v>
      </c>
      <c r="C2433" s="6" t="n">
        <f aca="false" t="array" ref="C2433:C2433">INDEX(Datas_Entregas!$B$2:$B$100, MATCH(B2433, Datas_Entregas!$A$2:$A$100, 0), 1)</f>
        <v>43296</v>
      </c>
      <c r="D2433" s="5" t="str">
        <f aca="false">Def_Status_Montagem!$A$4</f>
        <v>Comprado / Esperando entrega</v>
      </c>
      <c r="E2433" s="4" t="str">
        <f aca="false">Def_Status_Montagem!$B$4</f>
        <v>Contratada (inclui etiqueta)</v>
      </c>
      <c r="F2433" s="25"/>
      <c r="G2433" s="26"/>
      <c r="H2433" s="7" t="str">
        <f aca="false" t="array" ref="H2433:H2433">INDEX(Def_Instancias_Equipamentos!$E$2:$E$4986, MATCH(K2433, Def_Instancias_Equipamentos!$D$2:$D$4986, 0), 1)</f>
        <v>IA-18RaBPM</v>
      </c>
      <c r="I2433" s="8" t="str">
        <f aca="false" t="array" ref="I2433:I2433">INDEX(Def_Instancias_Equipamentos!$E$2:$E$4986, MATCH(L2433, Def_Instancias_Equipamentos!$D$2:$D$4986, 0), 1)</f>
        <v>IA-18RaBPM</v>
      </c>
      <c r="J2433" s="8" t="str">
        <f aca="false">IF(H2433=I2433, "INTERNO", "EXTERNO")</f>
        <v>INTERNO</v>
      </c>
      <c r="K2433" s="9" t="str">
        <f aca="false">Def_Instancias_Equipamentos!$D$773</f>
        <v>SI-18M1:DI-BPMRFFE</v>
      </c>
      <c r="L2433" s="4" t="str">
        <f aca="false">Def_Instancias_Equipamentos!$D$1375</f>
        <v>SI-18M1:DI-FMCFastADC</v>
      </c>
      <c r="M2433" s="10" t="s">
        <v>175</v>
      </c>
      <c r="N2433" s="11" t="s">
        <v>176</v>
      </c>
      <c r="O2433" s="9" t="str">
        <f aca="false">Def_Sistemas_Conectores_Cabos!$B$7</f>
        <v>SMA 50-ohm</v>
      </c>
      <c r="P2433" s="4" t="str">
        <f aca="false">Def_Sistemas_Conectores_Cabos!$B$26</f>
        <v>MMCX 50-ohm</v>
      </c>
      <c r="Q2433" s="8" t="str">
        <f aca="false">K2433&amp;"/"&amp;M2433&amp;CHAR(10)&amp;L2433&amp;"/"&amp;N2433</f>
        <v>SI-18M1:DI-BPMRFFE/SW_IN
SI-18M1:DI-FMCFastADC/TRIG</v>
      </c>
      <c r="R2433" s="18" t="n">
        <v>2</v>
      </c>
      <c r="S2433" s="18" t="n">
        <v>2</v>
      </c>
      <c r="T2433" s="15" t="str">
        <f aca="false">Def_Sistemas_Conectores_Cabos!$C$9</f>
        <v>RG316</v>
      </c>
      <c r="U2433" s="11" t="s">
        <v>169</v>
      </c>
      <c r="V2433" s="13"/>
    </row>
    <row r="2434" customFormat="false" ht="15.75" hidden="true" customHeight="true" outlineLevel="0" collapsed="false">
      <c r="A2434" s="4" t="str">
        <f aca="false">Def_Sistemas_Conectores_Cabos!$A$22</f>
        <v>BPM de elétrons</v>
      </c>
      <c r="B2434" s="5" t="str">
        <f aca="false">Datas_Entregas!$A$3</f>
        <v>BTS/Anel</v>
      </c>
      <c r="C2434" s="6" t="n">
        <f aca="false" t="array" ref="C2434:C2434">INDEX(Datas_Entregas!$B$2:$B$100, MATCH(B2434, Datas_Entregas!$A$2:$A$100, 0), 1)</f>
        <v>43296</v>
      </c>
      <c r="D2434" s="5" t="str">
        <f aca="false">Def_Status_Montagem!$A$4</f>
        <v>Comprado / Esperando entrega</v>
      </c>
      <c r="E2434" s="4" t="str">
        <f aca="false">Def_Status_Montagem!$B$4</f>
        <v>Contratada (inclui etiqueta)</v>
      </c>
      <c r="F2434" s="25"/>
      <c r="G2434" s="26"/>
      <c r="H2434" s="7" t="str">
        <f aca="false" t="array" ref="H2434:H2434">INDEX(Def_Instancias_Equipamentos!$E$2:$E$4986, MATCH(K2434, Def_Instancias_Equipamentos!$D$2:$D$4986, 0), 1)</f>
        <v>IA-18RaBPM</v>
      </c>
      <c r="I2434" s="8" t="str">
        <f aca="false" t="array" ref="I2434:I2434">INDEX(Def_Instancias_Equipamentos!$E$2:$E$4986, MATCH(L2434, Def_Instancias_Equipamentos!$D$2:$D$4986, 0), 1)</f>
        <v>IA-18RaBPM</v>
      </c>
      <c r="J2434" s="8" t="str">
        <f aca="false">IF(H2434=I2434, "INTERNO", "EXTERNO")</f>
        <v>INTERNO</v>
      </c>
      <c r="K2434" s="9" t="str">
        <f aca="false">Def_Instancias_Equipamentos!$D$774</f>
        <v>SI-18M2:DI-BPMRFFE</v>
      </c>
      <c r="L2434" s="4" t="str">
        <f aca="false">Def_Instancias_Equipamentos!$D$1376</f>
        <v>SI-18M2:DI-FMCFastADC</v>
      </c>
      <c r="M2434" s="10" t="s">
        <v>168</v>
      </c>
      <c r="N2434" s="11" t="s">
        <v>143</v>
      </c>
      <c r="O2434" s="9" t="str">
        <f aca="false">Def_Sistemas_Conectores_Cabos!$B$7</f>
        <v>SMA 50-ohm</v>
      </c>
      <c r="P2434" s="4" t="str">
        <f aca="false">Def_Sistemas_Conectores_Cabos!$B$7</f>
        <v>SMA 50-ohm</v>
      </c>
      <c r="Q2434" s="8" t="str">
        <f aca="false">K2434&amp;"/"&amp;M2434&amp;CHAR(10)&amp;L2434&amp;"/"&amp;N2434</f>
        <v>SI-18M2:DI-BPMRFFE/TO_OUT
SI-18M2:DI-FMCFastADC/IN1</v>
      </c>
      <c r="R2434" s="18" t="n">
        <v>2</v>
      </c>
      <c r="S2434" s="18" t="n">
        <v>2</v>
      </c>
      <c r="T2434" s="15" t="str">
        <f aca="false">Def_Sistemas_Conectores_Cabos!$C$9</f>
        <v>RG316</v>
      </c>
      <c r="U2434" s="11" t="s">
        <v>169</v>
      </c>
      <c r="V2434" s="13"/>
    </row>
    <row r="2435" customFormat="false" ht="15.75" hidden="true" customHeight="true" outlineLevel="0" collapsed="false">
      <c r="A2435" s="4" t="str">
        <f aca="false">Def_Sistemas_Conectores_Cabos!$A$22</f>
        <v>BPM de elétrons</v>
      </c>
      <c r="B2435" s="5" t="str">
        <f aca="false">Datas_Entregas!$A$3</f>
        <v>BTS/Anel</v>
      </c>
      <c r="C2435" s="6" t="n">
        <f aca="false" t="array" ref="C2435:C2435">INDEX(Datas_Entregas!$B$2:$B$100, MATCH(B2435, Datas_Entregas!$A$2:$A$100, 0), 1)</f>
        <v>43296</v>
      </c>
      <c r="D2435" s="5" t="str">
        <f aca="false">Def_Status_Montagem!$A$4</f>
        <v>Comprado / Esperando entrega</v>
      </c>
      <c r="E2435" s="4" t="str">
        <f aca="false">Def_Status_Montagem!$B$4</f>
        <v>Contratada (inclui etiqueta)</v>
      </c>
      <c r="F2435" s="25"/>
      <c r="G2435" s="26"/>
      <c r="H2435" s="7" t="str">
        <f aca="false" t="array" ref="H2435:H2435">INDEX(Def_Instancias_Equipamentos!$E$2:$E$4986, MATCH(K2435, Def_Instancias_Equipamentos!$D$2:$D$4986, 0), 1)</f>
        <v>IA-18RaBPM</v>
      </c>
      <c r="I2435" s="8" t="str">
        <f aca="false" t="array" ref="I2435:I2435">INDEX(Def_Instancias_Equipamentos!$E$2:$E$4986, MATCH(L2435, Def_Instancias_Equipamentos!$D$2:$D$4986, 0), 1)</f>
        <v>IA-18RaBPM</v>
      </c>
      <c r="J2435" s="8" t="str">
        <f aca="false">IF(H2435=I2435, "INTERNO", "EXTERNO")</f>
        <v>INTERNO</v>
      </c>
      <c r="K2435" s="9" t="str">
        <f aca="false">Def_Instancias_Equipamentos!$D$774</f>
        <v>SI-18M2:DI-BPMRFFE</v>
      </c>
      <c r="L2435" s="4" t="str">
        <f aca="false">Def_Instancias_Equipamentos!$D$1376</f>
        <v>SI-18M2:DI-FMCFastADC</v>
      </c>
      <c r="M2435" s="10" t="s">
        <v>170</v>
      </c>
      <c r="N2435" s="11" t="s">
        <v>145</v>
      </c>
      <c r="O2435" s="9" t="str">
        <f aca="false">Def_Sistemas_Conectores_Cabos!$B$7</f>
        <v>SMA 50-ohm</v>
      </c>
      <c r="P2435" s="4" t="str">
        <f aca="false">Def_Sistemas_Conectores_Cabos!$B$7</f>
        <v>SMA 50-ohm</v>
      </c>
      <c r="Q2435" s="8" t="str">
        <f aca="false">K2435&amp;"/"&amp;M2435&amp;CHAR(10)&amp;L2435&amp;"/"&amp;N2435</f>
        <v>SI-18M2:DI-BPMRFFE/BI_OUT
SI-18M2:DI-FMCFastADC/IN2</v>
      </c>
      <c r="R2435" s="18" t="n">
        <v>2</v>
      </c>
      <c r="S2435" s="18" t="n">
        <v>2</v>
      </c>
      <c r="T2435" s="15" t="str">
        <f aca="false">Def_Sistemas_Conectores_Cabos!$C$9</f>
        <v>RG316</v>
      </c>
      <c r="U2435" s="11" t="s">
        <v>169</v>
      </c>
      <c r="V2435" s="13"/>
    </row>
    <row r="2436" customFormat="false" ht="15.75" hidden="true" customHeight="true" outlineLevel="0" collapsed="false">
      <c r="A2436" s="4" t="str">
        <f aca="false">Def_Sistemas_Conectores_Cabos!$A$22</f>
        <v>BPM de elétrons</v>
      </c>
      <c r="B2436" s="5" t="str">
        <f aca="false">Datas_Entregas!$A$3</f>
        <v>BTS/Anel</v>
      </c>
      <c r="C2436" s="6" t="n">
        <f aca="false" t="array" ref="C2436:C2436">INDEX(Datas_Entregas!$B$2:$B$100, MATCH(B2436, Datas_Entregas!$A$2:$A$100, 0), 1)</f>
        <v>43296</v>
      </c>
      <c r="D2436" s="5" t="str">
        <f aca="false">Def_Status_Montagem!$A$4</f>
        <v>Comprado / Esperando entrega</v>
      </c>
      <c r="E2436" s="4" t="str">
        <f aca="false">Def_Status_Montagem!$B$4</f>
        <v>Contratada (inclui etiqueta)</v>
      </c>
      <c r="F2436" s="25"/>
      <c r="G2436" s="26"/>
      <c r="H2436" s="7" t="str">
        <f aca="false" t="array" ref="H2436:H2436">INDEX(Def_Instancias_Equipamentos!$E$2:$E$4986, MATCH(K2436, Def_Instancias_Equipamentos!$D$2:$D$4986, 0), 1)</f>
        <v>IA-18RaBPM</v>
      </c>
      <c r="I2436" s="8" t="str">
        <f aca="false" t="array" ref="I2436:I2436">INDEX(Def_Instancias_Equipamentos!$E$2:$E$4986, MATCH(L2436, Def_Instancias_Equipamentos!$D$2:$D$4986, 0), 1)</f>
        <v>IA-18RaBPM</v>
      </c>
      <c r="J2436" s="8" t="str">
        <f aca="false">IF(H2436=I2436, "INTERNO", "EXTERNO")</f>
        <v>INTERNO</v>
      </c>
      <c r="K2436" s="9" t="str">
        <f aca="false">Def_Instancias_Equipamentos!$D$774</f>
        <v>SI-18M2:DI-BPMRFFE</v>
      </c>
      <c r="L2436" s="4" t="str">
        <f aca="false">Def_Instancias_Equipamentos!$D$1376</f>
        <v>SI-18M2:DI-FMCFastADC</v>
      </c>
      <c r="M2436" s="10" t="s">
        <v>171</v>
      </c>
      <c r="N2436" s="11" t="s">
        <v>172</v>
      </c>
      <c r="O2436" s="9" t="str">
        <f aca="false">Def_Sistemas_Conectores_Cabos!$B$7</f>
        <v>SMA 50-ohm</v>
      </c>
      <c r="P2436" s="4" t="str">
        <f aca="false">Def_Sistemas_Conectores_Cabos!$B$7</f>
        <v>SMA 50-ohm</v>
      </c>
      <c r="Q2436" s="8" t="str">
        <f aca="false">K2436&amp;"/"&amp;M2436&amp;CHAR(10)&amp;L2436&amp;"/"&amp;N2436</f>
        <v>SI-18M2:DI-BPMRFFE/TI_OUT
SI-18M2:DI-FMCFastADC/IN3</v>
      </c>
      <c r="R2436" s="18" t="n">
        <v>2</v>
      </c>
      <c r="S2436" s="18" t="n">
        <v>2</v>
      </c>
      <c r="T2436" s="15" t="str">
        <f aca="false">Def_Sistemas_Conectores_Cabos!$C$9</f>
        <v>RG316</v>
      </c>
      <c r="U2436" s="11" t="s">
        <v>169</v>
      </c>
      <c r="V2436" s="13"/>
    </row>
    <row r="2437" customFormat="false" ht="15.75" hidden="true" customHeight="true" outlineLevel="0" collapsed="false">
      <c r="A2437" s="4" t="str">
        <f aca="false">Def_Sistemas_Conectores_Cabos!$A$22</f>
        <v>BPM de elétrons</v>
      </c>
      <c r="B2437" s="5" t="str">
        <f aca="false">Datas_Entregas!$A$3</f>
        <v>BTS/Anel</v>
      </c>
      <c r="C2437" s="6" t="n">
        <f aca="false" t="array" ref="C2437:C2437">INDEX(Datas_Entregas!$B$2:$B$100, MATCH(B2437, Datas_Entregas!$A$2:$A$100, 0), 1)</f>
        <v>43296</v>
      </c>
      <c r="D2437" s="5" t="str">
        <f aca="false">Def_Status_Montagem!$A$4</f>
        <v>Comprado / Esperando entrega</v>
      </c>
      <c r="E2437" s="4" t="str">
        <f aca="false">Def_Status_Montagem!$B$4</f>
        <v>Contratada (inclui etiqueta)</v>
      </c>
      <c r="F2437" s="25"/>
      <c r="G2437" s="26"/>
      <c r="H2437" s="7" t="str">
        <f aca="false" t="array" ref="H2437:H2437">INDEX(Def_Instancias_Equipamentos!$E$2:$E$4986, MATCH(K2437, Def_Instancias_Equipamentos!$D$2:$D$4986, 0), 1)</f>
        <v>IA-18RaBPM</v>
      </c>
      <c r="I2437" s="8" t="str">
        <f aca="false" t="array" ref="I2437:I2437">INDEX(Def_Instancias_Equipamentos!$E$2:$E$4986, MATCH(L2437, Def_Instancias_Equipamentos!$D$2:$D$4986, 0), 1)</f>
        <v>IA-18RaBPM</v>
      </c>
      <c r="J2437" s="8" t="str">
        <f aca="false">IF(H2437=I2437, "INTERNO", "EXTERNO")</f>
        <v>INTERNO</v>
      </c>
      <c r="K2437" s="9" t="str">
        <f aca="false">Def_Instancias_Equipamentos!$D$774</f>
        <v>SI-18M2:DI-BPMRFFE</v>
      </c>
      <c r="L2437" s="4" t="str">
        <f aca="false">Def_Instancias_Equipamentos!$D$1376</f>
        <v>SI-18M2:DI-FMCFastADC</v>
      </c>
      <c r="M2437" s="10" t="s">
        <v>173</v>
      </c>
      <c r="N2437" s="11" t="s">
        <v>174</v>
      </c>
      <c r="O2437" s="9" t="str">
        <f aca="false">Def_Sistemas_Conectores_Cabos!$B$7</f>
        <v>SMA 50-ohm</v>
      </c>
      <c r="P2437" s="4" t="str">
        <f aca="false">Def_Sistemas_Conectores_Cabos!$B$7</f>
        <v>SMA 50-ohm</v>
      </c>
      <c r="Q2437" s="8" t="str">
        <f aca="false">K2437&amp;"/"&amp;M2437&amp;CHAR(10)&amp;L2437&amp;"/"&amp;N2437</f>
        <v>SI-18M2:DI-BPMRFFE/BO_OUT
SI-18M2:DI-FMCFastADC/IN4</v>
      </c>
      <c r="R2437" s="18" t="n">
        <v>2</v>
      </c>
      <c r="S2437" s="18" t="n">
        <v>2</v>
      </c>
      <c r="T2437" s="15" t="str">
        <f aca="false">Def_Sistemas_Conectores_Cabos!$C$9</f>
        <v>RG316</v>
      </c>
      <c r="U2437" s="11" t="s">
        <v>169</v>
      </c>
      <c r="V2437" s="13"/>
    </row>
    <row r="2438" customFormat="false" ht="15.75" hidden="true" customHeight="true" outlineLevel="0" collapsed="false">
      <c r="A2438" s="4" t="str">
        <f aca="false">Def_Sistemas_Conectores_Cabos!$A$22</f>
        <v>BPM de elétrons</v>
      </c>
      <c r="B2438" s="5" t="str">
        <f aca="false">Datas_Entregas!$A$3</f>
        <v>BTS/Anel</v>
      </c>
      <c r="C2438" s="6" t="n">
        <f aca="false" t="array" ref="C2438:C2438">INDEX(Datas_Entregas!$B$2:$B$100, MATCH(B2438, Datas_Entregas!$A$2:$A$100, 0), 1)</f>
        <v>43296</v>
      </c>
      <c r="D2438" s="5" t="str">
        <f aca="false">Def_Status_Montagem!$A$4</f>
        <v>Comprado / Esperando entrega</v>
      </c>
      <c r="E2438" s="4" t="str">
        <f aca="false">Def_Status_Montagem!$B$4</f>
        <v>Contratada (inclui etiqueta)</v>
      </c>
      <c r="F2438" s="25"/>
      <c r="G2438" s="26"/>
      <c r="H2438" s="7" t="str">
        <f aca="false" t="array" ref="H2438:H2438">INDEX(Def_Instancias_Equipamentos!$E$2:$E$4986, MATCH(K2438, Def_Instancias_Equipamentos!$D$2:$D$4986, 0), 1)</f>
        <v>IA-18RaBPM</v>
      </c>
      <c r="I2438" s="8" t="str">
        <f aca="false" t="array" ref="I2438:I2438">INDEX(Def_Instancias_Equipamentos!$E$2:$E$4986, MATCH(L2438, Def_Instancias_Equipamentos!$D$2:$D$4986, 0), 1)</f>
        <v>IA-18RaBPM</v>
      </c>
      <c r="J2438" s="8" t="str">
        <f aca="false">IF(H2438=I2438, "INTERNO", "EXTERNO")</f>
        <v>INTERNO</v>
      </c>
      <c r="K2438" s="9" t="str">
        <f aca="false">Def_Instancias_Equipamentos!$D$774</f>
        <v>SI-18M2:DI-BPMRFFE</v>
      </c>
      <c r="L2438" s="4" t="str">
        <f aca="false">Def_Instancias_Equipamentos!$D$1376</f>
        <v>SI-18M2:DI-FMCFastADC</v>
      </c>
      <c r="M2438" s="10" t="s">
        <v>175</v>
      </c>
      <c r="N2438" s="11" t="s">
        <v>176</v>
      </c>
      <c r="O2438" s="9" t="str">
        <f aca="false">Def_Sistemas_Conectores_Cabos!$B$7</f>
        <v>SMA 50-ohm</v>
      </c>
      <c r="P2438" s="4" t="str">
        <f aca="false">Def_Sistemas_Conectores_Cabos!$B$26</f>
        <v>MMCX 50-ohm</v>
      </c>
      <c r="Q2438" s="8" t="str">
        <f aca="false">K2438&amp;"/"&amp;M2438&amp;CHAR(10)&amp;L2438&amp;"/"&amp;N2438</f>
        <v>SI-18M2:DI-BPMRFFE/SW_IN
SI-18M2:DI-FMCFastADC/TRIG</v>
      </c>
      <c r="R2438" s="18" t="n">
        <v>2</v>
      </c>
      <c r="S2438" s="18" t="n">
        <v>2</v>
      </c>
      <c r="T2438" s="15" t="str">
        <f aca="false">Def_Sistemas_Conectores_Cabos!$C$9</f>
        <v>RG316</v>
      </c>
      <c r="U2438" s="11" t="s">
        <v>169</v>
      </c>
      <c r="V2438" s="13"/>
    </row>
    <row r="2439" customFormat="false" ht="15.75" hidden="true" customHeight="true" outlineLevel="0" collapsed="false">
      <c r="A2439" s="4" t="str">
        <f aca="false">Def_Sistemas_Conectores_Cabos!$A$22</f>
        <v>BPM de elétrons</v>
      </c>
      <c r="B2439" s="5" t="str">
        <f aca="false">Datas_Entregas!$A$3</f>
        <v>BTS/Anel</v>
      </c>
      <c r="C2439" s="6" t="n">
        <f aca="false" t="array" ref="C2439:C2439">INDEX(Datas_Entregas!$B$2:$B$100, MATCH(B2439, Datas_Entregas!$A$2:$A$100, 0), 1)</f>
        <v>43296</v>
      </c>
      <c r="D2439" s="5" t="str">
        <f aca="false">Def_Status_Montagem!$A$4</f>
        <v>Comprado / Esperando entrega</v>
      </c>
      <c r="E2439" s="4" t="str">
        <f aca="false">Def_Status_Montagem!$B$4</f>
        <v>Contratada (inclui etiqueta)</v>
      </c>
      <c r="F2439" s="25"/>
      <c r="G2439" s="26"/>
      <c r="H2439" s="7" t="str">
        <f aca="false" t="array" ref="H2439:H2439">INDEX(Def_Instancias_Equipamentos!$E$2:$E$4986, MATCH(K2439, Def_Instancias_Equipamentos!$D$2:$D$4986, 0), 1)</f>
        <v>IA-18RaBPM</v>
      </c>
      <c r="I2439" s="8" t="str">
        <f aca="false" t="array" ref="I2439:I2439">INDEX(Def_Instancias_Equipamentos!$E$2:$E$4986, MATCH(L2439, Def_Instancias_Equipamentos!$D$2:$D$4986, 0), 1)</f>
        <v>IA-18RaBPM</v>
      </c>
      <c r="J2439" s="8" t="str">
        <f aca="false">IF(H2439=I2439, "INTERNO", "EXTERNO")</f>
        <v>INTERNO</v>
      </c>
      <c r="K2439" s="9" t="str">
        <f aca="false">Def_Instancias_Equipamentos!$D$825</f>
        <v>SI-18SB:DI-BPMRFFE-1</v>
      </c>
      <c r="L2439" s="4" t="str">
        <f aca="false">Def_Instancias_Equipamentos!$D$1427</f>
        <v>SI-18SB:DI-FMCFastADC-1</v>
      </c>
      <c r="M2439" s="10" t="s">
        <v>168</v>
      </c>
      <c r="N2439" s="11" t="s">
        <v>143</v>
      </c>
      <c r="O2439" s="9" t="str">
        <f aca="false">Def_Sistemas_Conectores_Cabos!$B$7</f>
        <v>SMA 50-ohm</v>
      </c>
      <c r="P2439" s="4" t="str">
        <f aca="false">Def_Sistemas_Conectores_Cabos!$B$7</f>
        <v>SMA 50-ohm</v>
      </c>
      <c r="Q2439" s="8" t="str">
        <f aca="false">K2439&amp;"/"&amp;M2439&amp;CHAR(10)&amp;L2439&amp;"/"&amp;N2439</f>
        <v>SI-18SB:DI-BPMRFFE-1/TO_OUT
SI-18SB:DI-FMCFastADC-1/IN1</v>
      </c>
      <c r="R2439" s="18" t="n">
        <v>2</v>
      </c>
      <c r="S2439" s="18" t="n">
        <v>2</v>
      </c>
      <c r="T2439" s="15" t="str">
        <f aca="false">Def_Sistemas_Conectores_Cabos!$C$9</f>
        <v>RG316</v>
      </c>
      <c r="U2439" s="11" t="s">
        <v>169</v>
      </c>
      <c r="V2439" s="13"/>
    </row>
    <row r="2440" customFormat="false" ht="15.75" hidden="true" customHeight="true" outlineLevel="0" collapsed="false">
      <c r="A2440" s="4" t="str">
        <f aca="false">Def_Sistemas_Conectores_Cabos!$A$22</f>
        <v>BPM de elétrons</v>
      </c>
      <c r="B2440" s="5" t="str">
        <f aca="false">Datas_Entregas!$A$3</f>
        <v>BTS/Anel</v>
      </c>
      <c r="C2440" s="6" t="n">
        <f aca="false" t="array" ref="C2440:C2440">INDEX(Datas_Entregas!$B$2:$B$100, MATCH(B2440, Datas_Entregas!$A$2:$A$100, 0), 1)</f>
        <v>43296</v>
      </c>
      <c r="D2440" s="5" t="str">
        <f aca="false">Def_Status_Montagem!$A$4</f>
        <v>Comprado / Esperando entrega</v>
      </c>
      <c r="E2440" s="4" t="str">
        <f aca="false">Def_Status_Montagem!$B$4</f>
        <v>Contratada (inclui etiqueta)</v>
      </c>
      <c r="F2440" s="25"/>
      <c r="G2440" s="26"/>
      <c r="H2440" s="7" t="str">
        <f aca="false" t="array" ref="H2440:H2440">INDEX(Def_Instancias_Equipamentos!$E$2:$E$4986, MATCH(K2440, Def_Instancias_Equipamentos!$D$2:$D$4986, 0), 1)</f>
        <v>IA-18RaBPM</v>
      </c>
      <c r="I2440" s="8" t="str">
        <f aca="false" t="array" ref="I2440:I2440">INDEX(Def_Instancias_Equipamentos!$E$2:$E$4986, MATCH(L2440, Def_Instancias_Equipamentos!$D$2:$D$4986, 0), 1)</f>
        <v>IA-18RaBPM</v>
      </c>
      <c r="J2440" s="8" t="str">
        <f aca="false">IF(H2440=I2440, "INTERNO", "EXTERNO")</f>
        <v>INTERNO</v>
      </c>
      <c r="K2440" s="9" t="str">
        <f aca="false">Def_Instancias_Equipamentos!$D$825</f>
        <v>SI-18SB:DI-BPMRFFE-1</v>
      </c>
      <c r="L2440" s="4" t="str">
        <f aca="false">Def_Instancias_Equipamentos!$D$1427</f>
        <v>SI-18SB:DI-FMCFastADC-1</v>
      </c>
      <c r="M2440" s="10" t="s">
        <v>170</v>
      </c>
      <c r="N2440" s="11" t="s">
        <v>145</v>
      </c>
      <c r="O2440" s="9" t="str">
        <f aca="false">Def_Sistemas_Conectores_Cabos!$B$7</f>
        <v>SMA 50-ohm</v>
      </c>
      <c r="P2440" s="4" t="str">
        <f aca="false">Def_Sistemas_Conectores_Cabos!$B$7</f>
        <v>SMA 50-ohm</v>
      </c>
      <c r="Q2440" s="8" t="str">
        <f aca="false">K2440&amp;"/"&amp;M2440&amp;CHAR(10)&amp;L2440&amp;"/"&amp;N2440</f>
        <v>SI-18SB:DI-BPMRFFE-1/BI_OUT
SI-18SB:DI-FMCFastADC-1/IN2</v>
      </c>
      <c r="R2440" s="18" t="n">
        <v>2</v>
      </c>
      <c r="S2440" s="18" t="n">
        <v>2</v>
      </c>
      <c r="T2440" s="15" t="str">
        <f aca="false">Def_Sistemas_Conectores_Cabos!$C$9</f>
        <v>RG316</v>
      </c>
      <c r="U2440" s="11" t="s">
        <v>169</v>
      </c>
      <c r="V2440" s="13"/>
    </row>
    <row r="2441" customFormat="false" ht="15.75" hidden="true" customHeight="true" outlineLevel="0" collapsed="false">
      <c r="A2441" s="4" t="str">
        <f aca="false">Def_Sistemas_Conectores_Cabos!$A$22</f>
        <v>BPM de elétrons</v>
      </c>
      <c r="B2441" s="5" t="str">
        <f aca="false">Datas_Entregas!$A$3</f>
        <v>BTS/Anel</v>
      </c>
      <c r="C2441" s="6" t="n">
        <f aca="false" t="array" ref="C2441:C2441">INDEX(Datas_Entregas!$B$2:$B$100, MATCH(B2441, Datas_Entregas!$A$2:$A$100, 0), 1)</f>
        <v>43296</v>
      </c>
      <c r="D2441" s="5" t="str">
        <f aca="false">Def_Status_Montagem!$A$4</f>
        <v>Comprado / Esperando entrega</v>
      </c>
      <c r="E2441" s="4" t="str">
        <f aca="false">Def_Status_Montagem!$B$4</f>
        <v>Contratada (inclui etiqueta)</v>
      </c>
      <c r="F2441" s="25"/>
      <c r="G2441" s="26"/>
      <c r="H2441" s="7" t="str">
        <f aca="false" t="array" ref="H2441:H2441">INDEX(Def_Instancias_Equipamentos!$E$2:$E$4986, MATCH(K2441, Def_Instancias_Equipamentos!$D$2:$D$4986, 0), 1)</f>
        <v>IA-18RaBPM</v>
      </c>
      <c r="I2441" s="8" t="str">
        <f aca="false" t="array" ref="I2441:I2441">INDEX(Def_Instancias_Equipamentos!$E$2:$E$4986, MATCH(L2441, Def_Instancias_Equipamentos!$D$2:$D$4986, 0), 1)</f>
        <v>IA-18RaBPM</v>
      </c>
      <c r="J2441" s="8" t="str">
        <f aca="false">IF(H2441=I2441, "INTERNO", "EXTERNO")</f>
        <v>INTERNO</v>
      </c>
      <c r="K2441" s="9" t="str">
        <f aca="false">Def_Instancias_Equipamentos!$D$825</f>
        <v>SI-18SB:DI-BPMRFFE-1</v>
      </c>
      <c r="L2441" s="4" t="str">
        <f aca="false">Def_Instancias_Equipamentos!$D$1427</f>
        <v>SI-18SB:DI-FMCFastADC-1</v>
      </c>
      <c r="M2441" s="10" t="s">
        <v>171</v>
      </c>
      <c r="N2441" s="11" t="s">
        <v>172</v>
      </c>
      <c r="O2441" s="9" t="str">
        <f aca="false">Def_Sistemas_Conectores_Cabos!$B$7</f>
        <v>SMA 50-ohm</v>
      </c>
      <c r="P2441" s="4" t="str">
        <f aca="false">Def_Sistemas_Conectores_Cabos!$B$7</f>
        <v>SMA 50-ohm</v>
      </c>
      <c r="Q2441" s="8" t="str">
        <f aca="false">K2441&amp;"/"&amp;M2441&amp;CHAR(10)&amp;L2441&amp;"/"&amp;N2441</f>
        <v>SI-18SB:DI-BPMRFFE-1/TI_OUT
SI-18SB:DI-FMCFastADC-1/IN3</v>
      </c>
      <c r="R2441" s="18" t="n">
        <v>2</v>
      </c>
      <c r="S2441" s="18" t="n">
        <v>2</v>
      </c>
      <c r="T2441" s="15" t="str">
        <f aca="false">Def_Sistemas_Conectores_Cabos!$C$9</f>
        <v>RG316</v>
      </c>
      <c r="U2441" s="11" t="s">
        <v>169</v>
      </c>
      <c r="V2441" s="13"/>
    </row>
    <row r="2442" customFormat="false" ht="15.75" hidden="true" customHeight="true" outlineLevel="0" collapsed="false">
      <c r="A2442" s="4" t="str">
        <f aca="false">Def_Sistemas_Conectores_Cabos!$A$22</f>
        <v>BPM de elétrons</v>
      </c>
      <c r="B2442" s="5" t="str">
        <f aca="false">Datas_Entregas!$A$3</f>
        <v>BTS/Anel</v>
      </c>
      <c r="C2442" s="6" t="n">
        <f aca="false" t="array" ref="C2442:C2442">INDEX(Datas_Entregas!$B$2:$B$100, MATCH(B2442, Datas_Entregas!$A$2:$A$100, 0), 1)</f>
        <v>43296</v>
      </c>
      <c r="D2442" s="5" t="str">
        <f aca="false">Def_Status_Montagem!$A$4</f>
        <v>Comprado / Esperando entrega</v>
      </c>
      <c r="E2442" s="4" t="str">
        <f aca="false">Def_Status_Montagem!$B$4</f>
        <v>Contratada (inclui etiqueta)</v>
      </c>
      <c r="F2442" s="25"/>
      <c r="G2442" s="26"/>
      <c r="H2442" s="7" t="str">
        <f aca="false" t="array" ref="H2442:H2442">INDEX(Def_Instancias_Equipamentos!$E$2:$E$4986, MATCH(K2442, Def_Instancias_Equipamentos!$D$2:$D$4986, 0), 1)</f>
        <v>IA-18RaBPM</v>
      </c>
      <c r="I2442" s="8" t="str">
        <f aca="false" t="array" ref="I2442:I2442">INDEX(Def_Instancias_Equipamentos!$E$2:$E$4986, MATCH(L2442, Def_Instancias_Equipamentos!$D$2:$D$4986, 0), 1)</f>
        <v>IA-18RaBPM</v>
      </c>
      <c r="J2442" s="8" t="str">
        <f aca="false">IF(H2442=I2442, "INTERNO", "EXTERNO")</f>
        <v>INTERNO</v>
      </c>
      <c r="K2442" s="9" t="str">
        <f aca="false">Def_Instancias_Equipamentos!$D$825</f>
        <v>SI-18SB:DI-BPMRFFE-1</v>
      </c>
      <c r="L2442" s="4" t="str">
        <f aca="false">Def_Instancias_Equipamentos!$D$1427</f>
        <v>SI-18SB:DI-FMCFastADC-1</v>
      </c>
      <c r="M2442" s="10" t="s">
        <v>173</v>
      </c>
      <c r="N2442" s="11" t="s">
        <v>174</v>
      </c>
      <c r="O2442" s="9" t="str">
        <f aca="false">Def_Sistemas_Conectores_Cabos!$B$7</f>
        <v>SMA 50-ohm</v>
      </c>
      <c r="P2442" s="4" t="str">
        <f aca="false">Def_Sistemas_Conectores_Cabos!$B$7</f>
        <v>SMA 50-ohm</v>
      </c>
      <c r="Q2442" s="8" t="str">
        <f aca="false">K2442&amp;"/"&amp;M2442&amp;CHAR(10)&amp;L2442&amp;"/"&amp;N2442</f>
        <v>SI-18SB:DI-BPMRFFE-1/BO_OUT
SI-18SB:DI-FMCFastADC-1/IN4</v>
      </c>
      <c r="R2442" s="18" t="n">
        <v>2</v>
      </c>
      <c r="S2442" s="18" t="n">
        <v>2</v>
      </c>
      <c r="T2442" s="15" t="str">
        <f aca="false">Def_Sistemas_Conectores_Cabos!$C$9</f>
        <v>RG316</v>
      </c>
      <c r="U2442" s="11" t="s">
        <v>169</v>
      </c>
      <c r="V2442" s="13"/>
    </row>
    <row r="2443" customFormat="false" ht="15.75" hidden="true" customHeight="true" outlineLevel="0" collapsed="false">
      <c r="A2443" s="4" t="str">
        <f aca="false">Def_Sistemas_Conectores_Cabos!$A$22</f>
        <v>BPM de elétrons</v>
      </c>
      <c r="B2443" s="5" t="str">
        <f aca="false">Datas_Entregas!$A$3</f>
        <v>BTS/Anel</v>
      </c>
      <c r="C2443" s="6" t="n">
        <f aca="false" t="array" ref="C2443:C2443">INDEX(Datas_Entregas!$B$2:$B$100, MATCH(B2443, Datas_Entregas!$A$2:$A$100, 0), 1)</f>
        <v>43296</v>
      </c>
      <c r="D2443" s="5" t="str">
        <f aca="false">Def_Status_Montagem!$A$4</f>
        <v>Comprado / Esperando entrega</v>
      </c>
      <c r="E2443" s="4" t="str">
        <f aca="false">Def_Status_Montagem!$B$4</f>
        <v>Contratada (inclui etiqueta)</v>
      </c>
      <c r="F2443" s="25"/>
      <c r="G2443" s="26"/>
      <c r="H2443" s="7" t="str">
        <f aca="false" t="array" ref="H2443:H2443">INDEX(Def_Instancias_Equipamentos!$E$2:$E$4986, MATCH(K2443, Def_Instancias_Equipamentos!$D$2:$D$4986, 0), 1)</f>
        <v>IA-18RaBPM</v>
      </c>
      <c r="I2443" s="8" t="str">
        <f aca="false" t="array" ref="I2443:I2443">INDEX(Def_Instancias_Equipamentos!$E$2:$E$4986, MATCH(L2443, Def_Instancias_Equipamentos!$D$2:$D$4986, 0), 1)</f>
        <v>IA-18RaBPM</v>
      </c>
      <c r="J2443" s="8" t="str">
        <f aca="false">IF(H2443=I2443, "INTERNO", "EXTERNO")</f>
        <v>INTERNO</v>
      </c>
      <c r="K2443" s="9" t="str">
        <f aca="false">Def_Instancias_Equipamentos!$D$825</f>
        <v>SI-18SB:DI-BPMRFFE-1</v>
      </c>
      <c r="L2443" s="4" t="str">
        <f aca="false">Def_Instancias_Equipamentos!$D$1427</f>
        <v>SI-18SB:DI-FMCFastADC-1</v>
      </c>
      <c r="M2443" s="10" t="s">
        <v>175</v>
      </c>
      <c r="N2443" s="11" t="s">
        <v>176</v>
      </c>
      <c r="O2443" s="9" t="str">
        <f aca="false">Def_Sistemas_Conectores_Cabos!$B$7</f>
        <v>SMA 50-ohm</v>
      </c>
      <c r="P2443" s="4" t="str">
        <f aca="false">Def_Sistemas_Conectores_Cabos!$B$26</f>
        <v>MMCX 50-ohm</v>
      </c>
      <c r="Q2443" s="8" t="str">
        <f aca="false">K2443&amp;"/"&amp;M2443&amp;CHAR(10)&amp;L2443&amp;"/"&amp;N2443</f>
        <v>SI-18SB:DI-BPMRFFE-1/SW_IN
SI-18SB:DI-FMCFastADC-1/TRIG</v>
      </c>
      <c r="R2443" s="18" t="n">
        <v>2</v>
      </c>
      <c r="S2443" s="18" t="n">
        <v>2</v>
      </c>
      <c r="T2443" s="15" t="str">
        <f aca="false">Def_Sistemas_Conectores_Cabos!$C$9</f>
        <v>RG316</v>
      </c>
      <c r="U2443" s="11" t="s">
        <v>169</v>
      </c>
      <c r="V2443" s="13"/>
    </row>
    <row r="2444" customFormat="false" ht="15.75" hidden="true" customHeight="true" outlineLevel="0" collapsed="false">
      <c r="A2444" s="4" t="str">
        <f aca="false">Def_Sistemas_Conectores_Cabos!$A$22</f>
        <v>BPM de elétrons</v>
      </c>
      <c r="B2444" s="5" t="str">
        <f aca="false">Datas_Entregas!$A$3</f>
        <v>BTS/Anel</v>
      </c>
      <c r="C2444" s="6" t="n">
        <f aca="false" t="array" ref="C2444:C2444">INDEX(Datas_Entregas!$B$2:$B$100, MATCH(B2444, Datas_Entregas!$A$2:$A$100, 0), 1)</f>
        <v>43296</v>
      </c>
      <c r="D2444" s="5" t="str">
        <f aca="false">Def_Status_Montagem!$A$4</f>
        <v>Comprado / Esperando entrega</v>
      </c>
      <c r="E2444" s="4" t="str">
        <f aca="false">Def_Status_Montagem!$B$4</f>
        <v>Contratada (inclui etiqueta)</v>
      </c>
      <c r="F2444" s="25"/>
      <c r="G2444" s="26"/>
      <c r="H2444" s="7" t="str">
        <f aca="false" t="array" ref="H2444:H2444">INDEX(Def_Instancias_Equipamentos!$E$2:$E$4986, MATCH(K2444, Def_Instancias_Equipamentos!$D$2:$D$4986, 0), 1)</f>
        <v>IA-18RaBPM</v>
      </c>
      <c r="I2444" s="8" t="str">
        <f aca="false" t="array" ref="I2444:I2444">INDEX(Def_Instancias_Equipamentos!$E$2:$E$4986, MATCH(L2444, Def_Instancias_Equipamentos!$D$2:$D$4986, 0), 1)</f>
        <v>IA-18RaBPM</v>
      </c>
      <c r="J2444" s="8" t="str">
        <f aca="false">IF(H2444=I2444, "INTERNO", "EXTERNO")</f>
        <v>INTERNO</v>
      </c>
      <c r="K2444" s="9" t="str">
        <f aca="false">Def_Instancias_Equipamentos!$D$826</f>
        <v>SI-18SB:DI-BPMRFFE-2</v>
      </c>
      <c r="L2444" s="4" t="str">
        <f aca="false">Def_Instancias_Equipamentos!$D$1428</f>
        <v>SI-18SB:DI-FMCFastADC-2</v>
      </c>
      <c r="M2444" s="10" t="s">
        <v>168</v>
      </c>
      <c r="N2444" s="11" t="s">
        <v>143</v>
      </c>
      <c r="O2444" s="9" t="str">
        <f aca="false">Def_Sistemas_Conectores_Cabos!$B$7</f>
        <v>SMA 50-ohm</v>
      </c>
      <c r="P2444" s="4" t="str">
        <f aca="false">Def_Sistemas_Conectores_Cabos!$B$7</f>
        <v>SMA 50-ohm</v>
      </c>
      <c r="Q2444" s="8" t="str">
        <f aca="false">K2444&amp;"/"&amp;M2444&amp;CHAR(10)&amp;L2444&amp;"/"&amp;N2444</f>
        <v>SI-18SB:DI-BPMRFFE-2/TO_OUT
SI-18SB:DI-FMCFastADC-2/IN1</v>
      </c>
      <c r="R2444" s="18" t="n">
        <v>2</v>
      </c>
      <c r="S2444" s="18" t="n">
        <v>2</v>
      </c>
      <c r="T2444" s="15" t="str">
        <f aca="false">Def_Sistemas_Conectores_Cabos!$C$9</f>
        <v>RG316</v>
      </c>
      <c r="U2444" s="11" t="s">
        <v>169</v>
      </c>
      <c r="V2444" s="13"/>
    </row>
    <row r="2445" customFormat="false" ht="15.75" hidden="true" customHeight="true" outlineLevel="0" collapsed="false">
      <c r="A2445" s="4" t="str">
        <f aca="false">Def_Sistemas_Conectores_Cabos!$A$22</f>
        <v>BPM de elétrons</v>
      </c>
      <c r="B2445" s="5" t="str">
        <f aca="false">Datas_Entregas!$A$3</f>
        <v>BTS/Anel</v>
      </c>
      <c r="C2445" s="6" t="n">
        <f aca="false" t="array" ref="C2445:C2445">INDEX(Datas_Entregas!$B$2:$B$100, MATCH(B2445, Datas_Entregas!$A$2:$A$100, 0), 1)</f>
        <v>43296</v>
      </c>
      <c r="D2445" s="5" t="str">
        <f aca="false">Def_Status_Montagem!$A$4</f>
        <v>Comprado / Esperando entrega</v>
      </c>
      <c r="E2445" s="4" t="str">
        <f aca="false">Def_Status_Montagem!$B$4</f>
        <v>Contratada (inclui etiqueta)</v>
      </c>
      <c r="F2445" s="25"/>
      <c r="G2445" s="26"/>
      <c r="H2445" s="7" t="str">
        <f aca="false" t="array" ref="H2445:H2445">INDEX(Def_Instancias_Equipamentos!$E$2:$E$4986, MATCH(K2445, Def_Instancias_Equipamentos!$D$2:$D$4986, 0), 1)</f>
        <v>IA-18RaBPM</v>
      </c>
      <c r="I2445" s="8" t="str">
        <f aca="false" t="array" ref="I2445:I2445">INDEX(Def_Instancias_Equipamentos!$E$2:$E$4986, MATCH(L2445, Def_Instancias_Equipamentos!$D$2:$D$4986, 0), 1)</f>
        <v>IA-18RaBPM</v>
      </c>
      <c r="J2445" s="8" t="str">
        <f aca="false">IF(H2445=I2445, "INTERNO", "EXTERNO")</f>
        <v>INTERNO</v>
      </c>
      <c r="K2445" s="9" t="str">
        <f aca="false">Def_Instancias_Equipamentos!$D$826</f>
        <v>SI-18SB:DI-BPMRFFE-2</v>
      </c>
      <c r="L2445" s="4" t="str">
        <f aca="false">Def_Instancias_Equipamentos!$D$1428</f>
        <v>SI-18SB:DI-FMCFastADC-2</v>
      </c>
      <c r="M2445" s="10" t="s">
        <v>170</v>
      </c>
      <c r="N2445" s="11" t="s">
        <v>145</v>
      </c>
      <c r="O2445" s="9" t="str">
        <f aca="false">Def_Sistemas_Conectores_Cabos!$B$7</f>
        <v>SMA 50-ohm</v>
      </c>
      <c r="P2445" s="4" t="str">
        <f aca="false">Def_Sistemas_Conectores_Cabos!$B$7</f>
        <v>SMA 50-ohm</v>
      </c>
      <c r="Q2445" s="8" t="str">
        <f aca="false">K2445&amp;"/"&amp;M2445&amp;CHAR(10)&amp;L2445&amp;"/"&amp;N2445</f>
        <v>SI-18SB:DI-BPMRFFE-2/BI_OUT
SI-18SB:DI-FMCFastADC-2/IN2</v>
      </c>
      <c r="R2445" s="18" t="n">
        <v>2</v>
      </c>
      <c r="S2445" s="18" t="n">
        <v>2</v>
      </c>
      <c r="T2445" s="15" t="str">
        <f aca="false">Def_Sistemas_Conectores_Cabos!$C$9</f>
        <v>RG316</v>
      </c>
      <c r="U2445" s="11" t="s">
        <v>169</v>
      </c>
      <c r="V2445" s="13"/>
    </row>
    <row r="2446" customFormat="false" ht="15.75" hidden="true" customHeight="true" outlineLevel="0" collapsed="false">
      <c r="A2446" s="4" t="str">
        <f aca="false">Def_Sistemas_Conectores_Cabos!$A$22</f>
        <v>BPM de elétrons</v>
      </c>
      <c r="B2446" s="5" t="str">
        <f aca="false">Datas_Entregas!$A$3</f>
        <v>BTS/Anel</v>
      </c>
      <c r="C2446" s="6" t="n">
        <f aca="false" t="array" ref="C2446:C2446">INDEX(Datas_Entregas!$B$2:$B$100, MATCH(B2446, Datas_Entregas!$A$2:$A$100, 0), 1)</f>
        <v>43296</v>
      </c>
      <c r="D2446" s="5" t="str">
        <f aca="false">Def_Status_Montagem!$A$4</f>
        <v>Comprado / Esperando entrega</v>
      </c>
      <c r="E2446" s="4" t="str">
        <f aca="false">Def_Status_Montagem!$B$4</f>
        <v>Contratada (inclui etiqueta)</v>
      </c>
      <c r="F2446" s="25"/>
      <c r="G2446" s="26"/>
      <c r="H2446" s="7" t="str">
        <f aca="false" t="array" ref="H2446:H2446">INDEX(Def_Instancias_Equipamentos!$E$2:$E$4986, MATCH(K2446, Def_Instancias_Equipamentos!$D$2:$D$4986, 0), 1)</f>
        <v>IA-18RaBPM</v>
      </c>
      <c r="I2446" s="8" t="str">
        <f aca="false" t="array" ref="I2446:I2446">INDEX(Def_Instancias_Equipamentos!$E$2:$E$4986, MATCH(L2446, Def_Instancias_Equipamentos!$D$2:$D$4986, 0), 1)</f>
        <v>IA-18RaBPM</v>
      </c>
      <c r="J2446" s="8" t="str">
        <f aca="false">IF(H2446=I2446, "INTERNO", "EXTERNO")</f>
        <v>INTERNO</v>
      </c>
      <c r="K2446" s="9" t="str">
        <f aca="false">Def_Instancias_Equipamentos!$D$826</f>
        <v>SI-18SB:DI-BPMRFFE-2</v>
      </c>
      <c r="L2446" s="4" t="str">
        <f aca="false">Def_Instancias_Equipamentos!$D$1428</f>
        <v>SI-18SB:DI-FMCFastADC-2</v>
      </c>
      <c r="M2446" s="10" t="s">
        <v>171</v>
      </c>
      <c r="N2446" s="11" t="s">
        <v>172</v>
      </c>
      <c r="O2446" s="9" t="str">
        <f aca="false">Def_Sistemas_Conectores_Cabos!$B$7</f>
        <v>SMA 50-ohm</v>
      </c>
      <c r="P2446" s="4" t="str">
        <f aca="false">Def_Sistemas_Conectores_Cabos!$B$7</f>
        <v>SMA 50-ohm</v>
      </c>
      <c r="Q2446" s="8" t="str">
        <f aca="false">K2446&amp;"/"&amp;M2446&amp;CHAR(10)&amp;L2446&amp;"/"&amp;N2446</f>
        <v>SI-18SB:DI-BPMRFFE-2/TI_OUT
SI-18SB:DI-FMCFastADC-2/IN3</v>
      </c>
      <c r="R2446" s="18" t="n">
        <v>2</v>
      </c>
      <c r="S2446" s="18" t="n">
        <v>2</v>
      </c>
      <c r="T2446" s="15" t="str">
        <f aca="false">Def_Sistemas_Conectores_Cabos!$C$9</f>
        <v>RG316</v>
      </c>
      <c r="U2446" s="11" t="s">
        <v>169</v>
      </c>
      <c r="V2446" s="13"/>
    </row>
    <row r="2447" customFormat="false" ht="15.75" hidden="true" customHeight="true" outlineLevel="0" collapsed="false">
      <c r="A2447" s="4" t="str">
        <f aca="false">Def_Sistemas_Conectores_Cabos!$A$22</f>
        <v>BPM de elétrons</v>
      </c>
      <c r="B2447" s="5" t="str">
        <f aca="false">Datas_Entregas!$A$3</f>
        <v>BTS/Anel</v>
      </c>
      <c r="C2447" s="6" t="n">
        <f aca="false" t="array" ref="C2447:C2447">INDEX(Datas_Entregas!$B$2:$B$100, MATCH(B2447, Datas_Entregas!$A$2:$A$100, 0), 1)</f>
        <v>43296</v>
      </c>
      <c r="D2447" s="5" t="str">
        <f aca="false">Def_Status_Montagem!$A$4</f>
        <v>Comprado / Esperando entrega</v>
      </c>
      <c r="E2447" s="4" t="str">
        <f aca="false">Def_Status_Montagem!$B$4</f>
        <v>Contratada (inclui etiqueta)</v>
      </c>
      <c r="F2447" s="25"/>
      <c r="G2447" s="26"/>
      <c r="H2447" s="7" t="str">
        <f aca="false" t="array" ref="H2447:H2447">INDEX(Def_Instancias_Equipamentos!$E$2:$E$4986, MATCH(K2447, Def_Instancias_Equipamentos!$D$2:$D$4986, 0), 1)</f>
        <v>IA-18RaBPM</v>
      </c>
      <c r="I2447" s="8" t="str">
        <f aca="false" t="array" ref="I2447:I2447">INDEX(Def_Instancias_Equipamentos!$E$2:$E$4986, MATCH(L2447, Def_Instancias_Equipamentos!$D$2:$D$4986, 0), 1)</f>
        <v>IA-18RaBPM</v>
      </c>
      <c r="J2447" s="8" t="str">
        <f aca="false">IF(H2447=I2447, "INTERNO", "EXTERNO")</f>
        <v>INTERNO</v>
      </c>
      <c r="K2447" s="9" t="str">
        <f aca="false">Def_Instancias_Equipamentos!$D$826</f>
        <v>SI-18SB:DI-BPMRFFE-2</v>
      </c>
      <c r="L2447" s="4" t="str">
        <f aca="false">Def_Instancias_Equipamentos!$D$1428</f>
        <v>SI-18SB:DI-FMCFastADC-2</v>
      </c>
      <c r="M2447" s="10" t="s">
        <v>173</v>
      </c>
      <c r="N2447" s="11" t="s">
        <v>174</v>
      </c>
      <c r="O2447" s="9" t="str">
        <f aca="false">Def_Sistemas_Conectores_Cabos!$B$7</f>
        <v>SMA 50-ohm</v>
      </c>
      <c r="P2447" s="4" t="str">
        <f aca="false">Def_Sistemas_Conectores_Cabos!$B$7</f>
        <v>SMA 50-ohm</v>
      </c>
      <c r="Q2447" s="8" t="str">
        <f aca="false">K2447&amp;"/"&amp;M2447&amp;CHAR(10)&amp;L2447&amp;"/"&amp;N2447</f>
        <v>SI-18SB:DI-BPMRFFE-2/BO_OUT
SI-18SB:DI-FMCFastADC-2/IN4</v>
      </c>
      <c r="R2447" s="18" t="n">
        <v>2</v>
      </c>
      <c r="S2447" s="18" t="n">
        <v>2</v>
      </c>
      <c r="T2447" s="15" t="str">
        <f aca="false">Def_Sistemas_Conectores_Cabos!$C$9</f>
        <v>RG316</v>
      </c>
      <c r="U2447" s="11" t="s">
        <v>169</v>
      </c>
      <c r="V2447" s="13"/>
    </row>
    <row r="2448" customFormat="false" ht="15.75" hidden="true" customHeight="true" outlineLevel="0" collapsed="false">
      <c r="A2448" s="4" t="str">
        <f aca="false">Def_Sistemas_Conectores_Cabos!$A$22</f>
        <v>BPM de elétrons</v>
      </c>
      <c r="B2448" s="5" t="str">
        <f aca="false">Datas_Entregas!$A$3</f>
        <v>BTS/Anel</v>
      </c>
      <c r="C2448" s="6" t="n">
        <f aca="false" t="array" ref="C2448:C2448">INDEX(Datas_Entregas!$B$2:$B$100, MATCH(B2448, Datas_Entregas!$A$2:$A$100, 0), 1)</f>
        <v>43296</v>
      </c>
      <c r="D2448" s="5" t="str">
        <f aca="false">Def_Status_Montagem!$A$4</f>
        <v>Comprado / Esperando entrega</v>
      </c>
      <c r="E2448" s="4" t="str">
        <f aca="false">Def_Status_Montagem!$B$4</f>
        <v>Contratada (inclui etiqueta)</v>
      </c>
      <c r="F2448" s="25"/>
      <c r="G2448" s="26"/>
      <c r="H2448" s="7" t="str">
        <f aca="false" t="array" ref="H2448:H2448">INDEX(Def_Instancias_Equipamentos!$E$2:$E$4986, MATCH(K2448, Def_Instancias_Equipamentos!$D$2:$D$4986, 0), 1)</f>
        <v>IA-18RaBPM</v>
      </c>
      <c r="I2448" s="8" t="str">
        <f aca="false" t="array" ref="I2448:I2448">INDEX(Def_Instancias_Equipamentos!$E$2:$E$4986, MATCH(L2448, Def_Instancias_Equipamentos!$D$2:$D$4986, 0), 1)</f>
        <v>IA-18RaBPM</v>
      </c>
      <c r="J2448" s="8" t="str">
        <f aca="false">IF(H2448=I2448, "INTERNO", "EXTERNO")</f>
        <v>INTERNO</v>
      </c>
      <c r="K2448" s="9" t="str">
        <f aca="false">Def_Instancias_Equipamentos!$D$826</f>
        <v>SI-18SB:DI-BPMRFFE-2</v>
      </c>
      <c r="L2448" s="4" t="str">
        <f aca="false">Def_Instancias_Equipamentos!$D$1428</f>
        <v>SI-18SB:DI-FMCFastADC-2</v>
      </c>
      <c r="M2448" s="10" t="s">
        <v>175</v>
      </c>
      <c r="N2448" s="11" t="s">
        <v>176</v>
      </c>
      <c r="O2448" s="9" t="str">
        <f aca="false">Def_Sistemas_Conectores_Cabos!$B$7</f>
        <v>SMA 50-ohm</v>
      </c>
      <c r="P2448" s="4" t="str">
        <f aca="false">Def_Sistemas_Conectores_Cabos!$B$26</f>
        <v>MMCX 50-ohm</v>
      </c>
      <c r="Q2448" s="8" t="str">
        <f aca="false">K2448&amp;"/"&amp;M2448&amp;CHAR(10)&amp;L2448&amp;"/"&amp;N2448</f>
        <v>SI-18SB:DI-BPMRFFE-2/SW_IN
SI-18SB:DI-FMCFastADC-2/TRIG</v>
      </c>
      <c r="R2448" s="18" t="n">
        <v>2</v>
      </c>
      <c r="S2448" s="18" t="n">
        <v>2</v>
      </c>
      <c r="T2448" s="15" t="str">
        <f aca="false">Def_Sistemas_Conectores_Cabos!$C$9</f>
        <v>RG316</v>
      </c>
      <c r="U2448" s="11" t="s">
        <v>169</v>
      </c>
      <c r="V2448" s="13"/>
    </row>
    <row r="2449" customFormat="false" ht="15.75" hidden="true" customHeight="true" outlineLevel="0" collapsed="false">
      <c r="A2449" s="4" t="str">
        <f aca="false">Def_Sistemas_Conectores_Cabos!$A$22</f>
        <v>BPM de elétrons</v>
      </c>
      <c r="B2449" s="5" t="str">
        <f aca="false">Datas_Entregas!$A$3</f>
        <v>BTS/Anel</v>
      </c>
      <c r="C2449" s="6" t="n">
        <f aca="false" t="array" ref="C2449:C2449">INDEX(Datas_Entregas!$B$2:$B$100, MATCH(B2449, Datas_Entregas!$A$2:$A$100, 0), 1)</f>
        <v>43296</v>
      </c>
      <c r="D2449" s="5" t="str">
        <f aca="false">Def_Status_Montagem!$A$4</f>
        <v>Comprado / Esperando entrega</v>
      </c>
      <c r="E2449" s="4" t="str">
        <f aca="false">Def_Status_Montagem!$B$4</f>
        <v>Contratada (inclui etiqueta)</v>
      </c>
      <c r="F2449" s="25"/>
      <c r="G2449" s="26"/>
      <c r="H2449" s="7" t="str">
        <f aca="false" t="array" ref="H2449:H2449">INDEX(Def_Instancias_Equipamentos!$E$2:$E$4986, MATCH(K2449, Def_Instancias_Equipamentos!$D$2:$D$4986, 0), 1)</f>
        <v>IA-19RaBPM</v>
      </c>
      <c r="I2449" s="8" t="str">
        <f aca="false" t="array" ref="I2449:I2449">INDEX(Def_Instancias_Equipamentos!$E$2:$E$4986, MATCH(L2449, Def_Instancias_Equipamentos!$D$2:$D$4986, 0), 1)</f>
        <v>IA-19RaBPM</v>
      </c>
      <c r="J2449" s="8" t="str">
        <f aca="false">IF(H2449=I2449, "INTERNO", "EXTERNO")</f>
        <v>INTERNO</v>
      </c>
      <c r="K2449" s="9" t="str">
        <f aca="false">Def_Instancias_Equipamentos!$D$775</f>
        <v>SI-19C1:DI-BPMRFFE-1</v>
      </c>
      <c r="L2449" s="4" t="str">
        <f aca="false">Def_Instancias_Equipamentos!$D$1377</f>
        <v>SI-19C1:DI-FMCFastADC-1</v>
      </c>
      <c r="M2449" s="10" t="s">
        <v>168</v>
      </c>
      <c r="N2449" s="11" t="s">
        <v>143</v>
      </c>
      <c r="O2449" s="9" t="str">
        <f aca="false">Def_Sistemas_Conectores_Cabos!$B$7</f>
        <v>SMA 50-ohm</v>
      </c>
      <c r="P2449" s="4" t="str">
        <f aca="false">Def_Sistemas_Conectores_Cabos!$B$7</f>
        <v>SMA 50-ohm</v>
      </c>
      <c r="Q2449" s="8" t="str">
        <f aca="false">K2449&amp;"/"&amp;M2449&amp;CHAR(10)&amp;L2449&amp;"/"&amp;N2449</f>
        <v>SI-19C1:DI-BPMRFFE-1/TO_OUT
SI-19C1:DI-FMCFastADC-1/IN1</v>
      </c>
      <c r="R2449" s="18" t="n">
        <v>2</v>
      </c>
      <c r="S2449" s="18" t="n">
        <v>2</v>
      </c>
      <c r="T2449" s="15" t="str">
        <f aca="false">Def_Sistemas_Conectores_Cabos!$C$9</f>
        <v>RG316</v>
      </c>
      <c r="U2449" s="11" t="s">
        <v>169</v>
      </c>
      <c r="V2449" s="13"/>
    </row>
    <row r="2450" customFormat="false" ht="15.75" hidden="true" customHeight="true" outlineLevel="0" collapsed="false">
      <c r="A2450" s="4" t="str">
        <f aca="false">Def_Sistemas_Conectores_Cabos!$A$22</f>
        <v>BPM de elétrons</v>
      </c>
      <c r="B2450" s="5" t="str">
        <f aca="false">Datas_Entregas!$A$3</f>
        <v>BTS/Anel</v>
      </c>
      <c r="C2450" s="6" t="n">
        <f aca="false" t="array" ref="C2450:C2450">INDEX(Datas_Entregas!$B$2:$B$100, MATCH(B2450, Datas_Entregas!$A$2:$A$100, 0), 1)</f>
        <v>43296</v>
      </c>
      <c r="D2450" s="5" t="str">
        <f aca="false">Def_Status_Montagem!$A$4</f>
        <v>Comprado / Esperando entrega</v>
      </c>
      <c r="E2450" s="4" t="str">
        <f aca="false">Def_Status_Montagem!$B$4</f>
        <v>Contratada (inclui etiqueta)</v>
      </c>
      <c r="F2450" s="25"/>
      <c r="G2450" s="26"/>
      <c r="H2450" s="7" t="str">
        <f aca="false" t="array" ref="H2450:H2450">INDEX(Def_Instancias_Equipamentos!$E$2:$E$4986, MATCH(K2450, Def_Instancias_Equipamentos!$D$2:$D$4986, 0), 1)</f>
        <v>IA-19RaBPM</v>
      </c>
      <c r="I2450" s="8" t="str">
        <f aca="false" t="array" ref="I2450:I2450">INDEX(Def_Instancias_Equipamentos!$E$2:$E$4986, MATCH(L2450, Def_Instancias_Equipamentos!$D$2:$D$4986, 0), 1)</f>
        <v>IA-19RaBPM</v>
      </c>
      <c r="J2450" s="8" t="str">
        <f aca="false">IF(H2450=I2450, "INTERNO", "EXTERNO")</f>
        <v>INTERNO</v>
      </c>
      <c r="K2450" s="9" t="str">
        <f aca="false">Def_Instancias_Equipamentos!$D$775</f>
        <v>SI-19C1:DI-BPMRFFE-1</v>
      </c>
      <c r="L2450" s="4" t="str">
        <f aca="false">Def_Instancias_Equipamentos!$D$1377</f>
        <v>SI-19C1:DI-FMCFastADC-1</v>
      </c>
      <c r="M2450" s="10" t="s">
        <v>170</v>
      </c>
      <c r="N2450" s="11" t="s">
        <v>145</v>
      </c>
      <c r="O2450" s="9" t="str">
        <f aca="false">Def_Sistemas_Conectores_Cabos!$B$7</f>
        <v>SMA 50-ohm</v>
      </c>
      <c r="P2450" s="4" t="str">
        <f aca="false">Def_Sistemas_Conectores_Cabos!$B$7</f>
        <v>SMA 50-ohm</v>
      </c>
      <c r="Q2450" s="8" t="str">
        <f aca="false">K2450&amp;"/"&amp;M2450&amp;CHAR(10)&amp;L2450&amp;"/"&amp;N2450</f>
        <v>SI-19C1:DI-BPMRFFE-1/BI_OUT
SI-19C1:DI-FMCFastADC-1/IN2</v>
      </c>
      <c r="R2450" s="18" t="n">
        <v>2</v>
      </c>
      <c r="S2450" s="18" t="n">
        <v>2</v>
      </c>
      <c r="T2450" s="15" t="str">
        <f aca="false">Def_Sistemas_Conectores_Cabos!$C$9</f>
        <v>RG316</v>
      </c>
      <c r="U2450" s="11" t="s">
        <v>169</v>
      </c>
      <c r="V2450" s="13"/>
    </row>
    <row r="2451" customFormat="false" ht="15.75" hidden="true" customHeight="true" outlineLevel="0" collapsed="false">
      <c r="A2451" s="4" t="str">
        <f aca="false">Def_Sistemas_Conectores_Cabos!$A$22</f>
        <v>BPM de elétrons</v>
      </c>
      <c r="B2451" s="5" t="str">
        <f aca="false">Datas_Entregas!$A$3</f>
        <v>BTS/Anel</v>
      </c>
      <c r="C2451" s="6" t="n">
        <f aca="false" t="array" ref="C2451:C2451">INDEX(Datas_Entregas!$B$2:$B$100, MATCH(B2451, Datas_Entregas!$A$2:$A$100, 0), 1)</f>
        <v>43296</v>
      </c>
      <c r="D2451" s="5" t="str">
        <f aca="false">Def_Status_Montagem!$A$4</f>
        <v>Comprado / Esperando entrega</v>
      </c>
      <c r="E2451" s="4" t="str">
        <f aca="false">Def_Status_Montagem!$B$4</f>
        <v>Contratada (inclui etiqueta)</v>
      </c>
      <c r="F2451" s="25"/>
      <c r="G2451" s="26"/>
      <c r="H2451" s="7" t="str">
        <f aca="false" t="array" ref="H2451:H2451">INDEX(Def_Instancias_Equipamentos!$E$2:$E$4986, MATCH(K2451, Def_Instancias_Equipamentos!$D$2:$D$4986, 0), 1)</f>
        <v>IA-19RaBPM</v>
      </c>
      <c r="I2451" s="8" t="str">
        <f aca="false" t="array" ref="I2451:I2451">INDEX(Def_Instancias_Equipamentos!$E$2:$E$4986, MATCH(L2451, Def_Instancias_Equipamentos!$D$2:$D$4986, 0), 1)</f>
        <v>IA-19RaBPM</v>
      </c>
      <c r="J2451" s="8" t="str">
        <f aca="false">IF(H2451=I2451, "INTERNO", "EXTERNO")</f>
        <v>INTERNO</v>
      </c>
      <c r="K2451" s="9" t="str">
        <f aca="false">Def_Instancias_Equipamentos!$D$775</f>
        <v>SI-19C1:DI-BPMRFFE-1</v>
      </c>
      <c r="L2451" s="4" t="str">
        <f aca="false">Def_Instancias_Equipamentos!$D$1377</f>
        <v>SI-19C1:DI-FMCFastADC-1</v>
      </c>
      <c r="M2451" s="10" t="s">
        <v>171</v>
      </c>
      <c r="N2451" s="11" t="s">
        <v>172</v>
      </c>
      <c r="O2451" s="9" t="str">
        <f aca="false">Def_Sistemas_Conectores_Cabos!$B$7</f>
        <v>SMA 50-ohm</v>
      </c>
      <c r="P2451" s="4" t="str">
        <f aca="false">Def_Sistemas_Conectores_Cabos!$B$7</f>
        <v>SMA 50-ohm</v>
      </c>
      <c r="Q2451" s="8" t="str">
        <f aca="false">K2451&amp;"/"&amp;M2451&amp;CHAR(10)&amp;L2451&amp;"/"&amp;N2451</f>
        <v>SI-19C1:DI-BPMRFFE-1/TI_OUT
SI-19C1:DI-FMCFastADC-1/IN3</v>
      </c>
      <c r="R2451" s="18" t="n">
        <v>2</v>
      </c>
      <c r="S2451" s="18" t="n">
        <v>2</v>
      </c>
      <c r="T2451" s="15" t="str">
        <f aca="false">Def_Sistemas_Conectores_Cabos!$C$9</f>
        <v>RG316</v>
      </c>
      <c r="U2451" s="11" t="s">
        <v>169</v>
      </c>
      <c r="V2451" s="13"/>
    </row>
    <row r="2452" customFormat="false" ht="15.75" hidden="true" customHeight="true" outlineLevel="0" collapsed="false">
      <c r="A2452" s="4" t="str">
        <f aca="false">Def_Sistemas_Conectores_Cabos!$A$22</f>
        <v>BPM de elétrons</v>
      </c>
      <c r="B2452" s="5" t="str">
        <f aca="false">Datas_Entregas!$A$3</f>
        <v>BTS/Anel</v>
      </c>
      <c r="C2452" s="6" t="n">
        <f aca="false" t="array" ref="C2452:C2452">INDEX(Datas_Entregas!$B$2:$B$100, MATCH(B2452, Datas_Entregas!$A$2:$A$100, 0), 1)</f>
        <v>43296</v>
      </c>
      <c r="D2452" s="5" t="str">
        <f aca="false">Def_Status_Montagem!$A$4</f>
        <v>Comprado / Esperando entrega</v>
      </c>
      <c r="E2452" s="4" t="str">
        <f aca="false">Def_Status_Montagem!$B$4</f>
        <v>Contratada (inclui etiqueta)</v>
      </c>
      <c r="F2452" s="25"/>
      <c r="G2452" s="26"/>
      <c r="H2452" s="7" t="str">
        <f aca="false" t="array" ref="H2452:H2452">INDEX(Def_Instancias_Equipamentos!$E$2:$E$4986, MATCH(K2452, Def_Instancias_Equipamentos!$D$2:$D$4986, 0), 1)</f>
        <v>IA-19RaBPM</v>
      </c>
      <c r="I2452" s="8" t="str">
        <f aca="false" t="array" ref="I2452:I2452">INDEX(Def_Instancias_Equipamentos!$E$2:$E$4986, MATCH(L2452, Def_Instancias_Equipamentos!$D$2:$D$4986, 0), 1)</f>
        <v>IA-19RaBPM</v>
      </c>
      <c r="J2452" s="8" t="str">
        <f aca="false">IF(H2452=I2452, "INTERNO", "EXTERNO")</f>
        <v>INTERNO</v>
      </c>
      <c r="K2452" s="9" t="str">
        <f aca="false">Def_Instancias_Equipamentos!$D$775</f>
        <v>SI-19C1:DI-BPMRFFE-1</v>
      </c>
      <c r="L2452" s="4" t="str">
        <f aca="false">Def_Instancias_Equipamentos!$D$1377</f>
        <v>SI-19C1:DI-FMCFastADC-1</v>
      </c>
      <c r="M2452" s="10" t="s">
        <v>173</v>
      </c>
      <c r="N2452" s="11" t="s">
        <v>174</v>
      </c>
      <c r="O2452" s="9" t="str">
        <f aca="false">Def_Sistemas_Conectores_Cabos!$B$7</f>
        <v>SMA 50-ohm</v>
      </c>
      <c r="P2452" s="4" t="str">
        <f aca="false">Def_Sistemas_Conectores_Cabos!$B$7</f>
        <v>SMA 50-ohm</v>
      </c>
      <c r="Q2452" s="8" t="str">
        <f aca="false">K2452&amp;"/"&amp;M2452&amp;CHAR(10)&amp;L2452&amp;"/"&amp;N2452</f>
        <v>SI-19C1:DI-BPMRFFE-1/BO_OUT
SI-19C1:DI-FMCFastADC-1/IN4</v>
      </c>
      <c r="R2452" s="18" t="n">
        <v>2</v>
      </c>
      <c r="S2452" s="18" t="n">
        <v>2</v>
      </c>
      <c r="T2452" s="15" t="str">
        <f aca="false">Def_Sistemas_Conectores_Cabos!$C$9</f>
        <v>RG316</v>
      </c>
      <c r="U2452" s="11" t="s">
        <v>169</v>
      </c>
      <c r="V2452" s="13"/>
    </row>
    <row r="2453" customFormat="false" ht="15.75" hidden="true" customHeight="true" outlineLevel="0" collapsed="false">
      <c r="A2453" s="4" t="str">
        <f aca="false">Def_Sistemas_Conectores_Cabos!$A$22</f>
        <v>BPM de elétrons</v>
      </c>
      <c r="B2453" s="5" t="str">
        <f aca="false">Datas_Entregas!$A$3</f>
        <v>BTS/Anel</v>
      </c>
      <c r="C2453" s="6" t="n">
        <f aca="false" t="array" ref="C2453:C2453">INDEX(Datas_Entregas!$B$2:$B$100, MATCH(B2453, Datas_Entregas!$A$2:$A$100, 0), 1)</f>
        <v>43296</v>
      </c>
      <c r="D2453" s="5" t="str">
        <f aca="false">Def_Status_Montagem!$A$4</f>
        <v>Comprado / Esperando entrega</v>
      </c>
      <c r="E2453" s="4" t="str">
        <f aca="false">Def_Status_Montagem!$B$4</f>
        <v>Contratada (inclui etiqueta)</v>
      </c>
      <c r="F2453" s="25"/>
      <c r="G2453" s="26"/>
      <c r="H2453" s="7" t="str">
        <f aca="false" t="array" ref="H2453:H2453">INDEX(Def_Instancias_Equipamentos!$E$2:$E$4986, MATCH(K2453, Def_Instancias_Equipamentos!$D$2:$D$4986, 0), 1)</f>
        <v>IA-19RaBPM</v>
      </c>
      <c r="I2453" s="8" t="str">
        <f aca="false" t="array" ref="I2453:I2453">INDEX(Def_Instancias_Equipamentos!$E$2:$E$4986, MATCH(L2453, Def_Instancias_Equipamentos!$D$2:$D$4986, 0), 1)</f>
        <v>IA-19RaBPM</v>
      </c>
      <c r="J2453" s="8" t="str">
        <f aca="false">IF(H2453=I2453, "INTERNO", "EXTERNO")</f>
        <v>INTERNO</v>
      </c>
      <c r="K2453" s="9" t="str">
        <f aca="false">Def_Instancias_Equipamentos!$D$775</f>
        <v>SI-19C1:DI-BPMRFFE-1</v>
      </c>
      <c r="L2453" s="4" t="str">
        <f aca="false">Def_Instancias_Equipamentos!$D$1377</f>
        <v>SI-19C1:DI-FMCFastADC-1</v>
      </c>
      <c r="M2453" s="10" t="s">
        <v>175</v>
      </c>
      <c r="N2453" s="11" t="s">
        <v>176</v>
      </c>
      <c r="O2453" s="9" t="str">
        <f aca="false">Def_Sistemas_Conectores_Cabos!$B$7</f>
        <v>SMA 50-ohm</v>
      </c>
      <c r="P2453" s="4" t="str">
        <f aca="false">Def_Sistemas_Conectores_Cabos!$B$26</f>
        <v>MMCX 50-ohm</v>
      </c>
      <c r="Q2453" s="8" t="str">
        <f aca="false">K2453&amp;"/"&amp;M2453&amp;CHAR(10)&amp;L2453&amp;"/"&amp;N2453</f>
        <v>SI-19C1:DI-BPMRFFE-1/SW_IN
SI-19C1:DI-FMCFastADC-1/TRIG</v>
      </c>
      <c r="R2453" s="18" t="n">
        <v>2</v>
      </c>
      <c r="S2453" s="18" t="n">
        <v>2</v>
      </c>
      <c r="T2453" s="15" t="str">
        <f aca="false">Def_Sistemas_Conectores_Cabos!$C$9</f>
        <v>RG316</v>
      </c>
      <c r="U2453" s="11" t="s">
        <v>169</v>
      </c>
      <c r="V2453" s="13"/>
    </row>
    <row r="2454" customFormat="false" ht="15.75" hidden="true" customHeight="true" outlineLevel="0" collapsed="false">
      <c r="A2454" s="4" t="str">
        <f aca="false">Def_Sistemas_Conectores_Cabos!$A$22</f>
        <v>BPM de elétrons</v>
      </c>
      <c r="B2454" s="5" t="str">
        <f aca="false">Datas_Entregas!$A$3</f>
        <v>BTS/Anel</v>
      </c>
      <c r="C2454" s="6" t="n">
        <f aca="false" t="array" ref="C2454:C2454">INDEX(Datas_Entregas!$B$2:$B$100, MATCH(B2454, Datas_Entregas!$A$2:$A$100, 0), 1)</f>
        <v>43296</v>
      </c>
      <c r="D2454" s="5" t="str">
        <f aca="false">Def_Status_Montagem!$A$4</f>
        <v>Comprado / Esperando entrega</v>
      </c>
      <c r="E2454" s="4" t="str">
        <f aca="false">Def_Status_Montagem!$B$4</f>
        <v>Contratada (inclui etiqueta)</v>
      </c>
      <c r="F2454" s="25"/>
      <c r="G2454" s="26"/>
      <c r="H2454" s="7" t="str">
        <f aca="false" t="array" ref="H2454:H2454">INDEX(Def_Instancias_Equipamentos!$E$2:$E$4986, MATCH(K2454, Def_Instancias_Equipamentos!$D$2:$D$4986, 0), 1)</f>
        <v>IA-19RaBPM</v>
      </c>
      <c r="I2454" s="8" t="str">
        <f aca="false" t="array" ref="I2454:I2454">INDEX(Def_Instancias_Equipamentos!$E$2:$E$4986, MATCH(L2454, Def_Instancias_Equipamentos!$D$2:$D$4986, 0), 1)</f>
        <v>IA-19RaBPM</v>
      </c>
      <c r="J2454" s="8" t="str">
        <f aca="false">IF(H2454=I2454, "INTERNO", "EXTERNO")</f>
        <v>INTERNO</v>
      </c>
      <c r="K2454" s="9" t="str">
        <f aca="false">Def_Instancias_Equipamentos!$D$776</f>
        <v>SI-19C1:DI-BPMRFFE-2</v>
      </c>
      <c r="L2454" s="4" t="str">
        <f aca="false">Def_Instancias_Equipamentos!$D$1378</f>
        <v>SI-19C1:DI-FMCFastADC-2</v>
      </c>
      <c r="M2454" s="10" t="s">
        <v>168</v>
      </c>
      <c r="N2454" s="11" t="s">
        <v>143</v>
      </c>
      <c r="O2454" s="9" t="str">
        <f aca="false">Def_Sistemas_Conectores_Cabos!$B$7</f>
        <v>SMA 50-ohm</v>
      </c>
      <c r="P2454" s="4" t="str">
        <f aca="false">Def_Sistemas_Conectores_Cabos!$B$7</f>
        <v>SMA 50-ohm</v>
      </c>
      <c r="Q2454" s="8" t="str">
        <f aca="false">K2454&amp;"/"&amp;M2454&amp;CHAR(10)&amp;L2454&amp;"/"&amp;N2454</f>
        <v>SI-19C1:DI-BPMRFFE-2/TO_OUT
SI-19C1:DI-FMCFastADC-2/IN1</v>
      </c>
      <c r="R2454" s="18" t="n">
        <v>2</v>
      </c>
      <c r="S2454" s="18" t="n">
        <v>2</v>
      </c>
      <c r="T2454" s="15" t="str">
        <f aca="false">Def_Sistemas_Conectores_Cabos!$C$9</f>
        <v>RG316</v>
      </c>
      <c r="U2454" s="11" t="s">
        <v>169</v>
      </c>
      <c r="V2454" s="13"/>
    </row>
    <row r="2455" customFormat="false" ht="15.75" hidden="true" customHeight="true" outlineLevel="0" collapsed="false">
      <c r="A2455" s="4" t="str">
        <f aca="false">Def_Sistemas_Conectores_Cabos!$A$22</f>
        <v>BPM de elétrons</v>
      </c>
      <c r="B2455" s="5" t="str">
        <f aca="false">Datas_Entregas!$A$3</f>
        <v>BTS/Anel</v>
      </c>
      <c r="C2455" s="6" t="n">
        <f aca="false" t="array" ref="C2455:C2455">INDEX(Datas_Entregas!$B$2:$B$100, MATCH(B2455, Datas_Entregas!$A$2:$A$100, 0), 1)</f>
        <v>43296</v>
      </c>
      <c r="D2455" s="5" t="str">
        <f aca="false">Def_Status_Montagem!$A$4</f>
        <v>Comprado / Esperando entrega</v>
      </c>
      <c r="E2455" s="4" t="str">
        <f aca="false">Def_Status_Montagem!$B$4</f>
        <v>Contratada (inclui etiqueta)</v>
      </c>
      <c r="F2455" s="25"/>
      <c r="G2455" s="26"/>
      <c r="H2455" s="7" t="str">
        <f aca="false" t="array" ref="H2455:H2455">INDEX(Def_Instancias_Equipamentos!$E$2:$E$4986, MATCH(K2455, Def_Instancias_Equipamentos!$D$2:$D$4986, 0), 1)</f>
        <v>IA-19RaBPM</v>
      </c>
      <c r="I2455" s="8" t="str">
        <f aca="false" t="array" ref="I2455:I2455">INDEX(Def_Instancias_Equipamentos!$E$2:$E$4986, MATCH(L2455, Def_Instancias_Equipamentos!$D$2:$D$4986, 0), 1)</f>
        <v>IA-19RaBPM</v>
      </c>
      <c r="J2455" s="8" t="str">
        <f aca="false">IF(H2455=I2455, "INTERNO", "EXTERNO")</f>
        <v>INTERNO</v>
      </c>
      <c r="K2455" s="9" t="str">
        <f aca="false">Def_Instancias_Equipamentos!$D$776</f>
        <v>SI-19C1:DI-BPMRFFE-2</v>
      </c>
      <c r="L2455" s="4" t="str">
        <f aca="false">Def_Instancias_Equipamentos!$D$1378</f>
        <v>SI-19C1:DI-FMCFastADC-2</v>
      </c>
      <c r="M2455" s="10" t="s">
        <v>170</v>
      </c>
      <c r="N2455" s="11" t="s">
        <v>145</v>
      </c>
      <c r="O2455" s="9" t="str">
        <f aca="false">Def_Sistemas_Conectores_Cabos!$B$7</f>
        <v>SMA 50-ohm</v>
      </c>
      <c r="P2455" s="4" t="str">
        <f aca="false">Def_Sistemas_Conectores_Cabos!$B$7</f>
        <v>SMA 50-ohm</v>
      </c>
      <c r="Q2455" s="8" t="str">
        <f aca="false">K2455&amp;"/"&amp;M2455&amp;CHAR(10)&amp;L2455&amp;"/"&amp;N2455</f>
        <v>SI-19C1:DI-BPMRFFE-2/BI_OUT
SI-19C1:DI-FMCFastADC-2/IN2</v>
      </c>
      <c r="R2455" s="18" t="n">
        <v>2</v>
      </c>
      <c r="S2455" s="18" t="n">
        <v>2</v>
      </c>
      <c r="T2455" s="15" t="str">
        <f aca="false">Def_Sistemas_Conectores_Cabos!$C$9</f>
        <v>RG316</v>
      </c>
      <c r="U2455" s="11" t="s">
        <v>169</v>
      </c>
      <c r="V2455" s="13"/>
    </row>
    <row r="2456" customFormat="false" ht="15.75" hidden="true" customHeight="true" outlineLevel="0" collapsed="false">
      <c r="A2456" s="4" t="str">
        <f aca="false">Def_Sistemas_Conectores_Cabos!$A$22</f>
        <v>BPM de elétrons</v>
      </c>
      <c r="B2456" s="5" t="str">
        <f aca="false">Datas_Entregas!$A$3</f>
        <v>BTS/Anel</v>
      </c>
      <c r="C2456" s="6" t="n">
        <f aca="false" t="array" ref="C2456:C2456">INDEX(Datas_Entregas!$B$2:$B$100, MATCH(B2456, Datas_Entregas!$A$2:$A$100, 0), 1)</f>
        <v>43296</v>
      </c>
      <c r="D2456" s="5" t="str">
        <f aca="false">Def_Status_Montagem!$A$4</f>
        <v>Comprado / Esperando entrega</v>
      </c>
      <c r="E2456" s="4" t="str">
        <f aca="false">Def_Status_Montagem!$B$4</f>
        <v>Contratada (inclui etiqueta)</v>
      </c>
      <c r="F2456" s="25"/>
      <c r="G2456" s="26"/>
      <c r="H2456" s="7" t="str">
        <f aca="false" t="array" ref="H2456:H2456">INDEX(Def_Instancias_Equipamentos!$E$2:$E$4986, MATCH(K2456, Def_Instancias_Equipamentos!$D$2:$D$4986, 0), 1)</f>
        <v>IA-19RaBPM</v>
      </c>
      <c r="I2456" s="8" t="str">
        <f aca="false" t="array" ref="I2456:I2456">INDEX(Def_Instancias_Equipamentos!$E$2:$E$4986, MATCH(L2456, Def_Instancias_Equipamentos!$D$2:$D$4986, 0), 1)</f>
        <v>IA-19RaBPM</v>
      </c>
      <c r="J2456" s="8" t="str">
        <f aca="false">IF(H2456=I2456, "INTERNO", "EXTERNO")</f>
        <v>INTERNO</v>
      </c>
      <c r="K2456" s="9" t="str">
        <f aca="false">Def_Instancias_Equipamentos!$D$776</f>
        <v>SI-19C1:DI-BPMRFFE-2</v>
      </c>
      <c r="L2456" s="4" t="str">
        <f aca="false">Def_Instancias_Equipamentos!$D$1378</f>
        <v>SI-19C1:DI-FMCFastADC-2</v>
      </c>
      <c r="M2456" s="10" t="s">
        <v>171</v>
      </c>
      <c r="N2456" s="11" t="s">
        <v>172</v>
      </c>
      <c r="O2456" s="9" t="str">
        <f aca="false">Def_Sistemas_Conectores_Cabos!$B$7</f>
        <v>SMA 50-ohm</v>
      </c>
      <c r="P2456" s="4" t="str">
        <f aca="false">Def_Sistemas_Conectores_Cabos!$B$7</f>
        <v>SMA 50-ohm</v>
      </c>
      <c r="Q2456" s="8" t="str">
        <f aca="false">K2456&amp;"/"&amp;M2456&amp;CHAR(10)&amp;L2456&amp;"/"&amp;N2456</f>
        <v>SI-19C1:DI-BPMRFFE-2/TI_OUT
SI-19C1:DI-FMCFastADC-2/IN3</v>
      </c>
      <c r="R2456" s="18" t="n">
        <v>2</v>
      </c>
      <c r="S2456" s="18" t="n">
        <v>2</v>
      </c>
      <c r="T2456" s="15" t="str">
        <f aca="false">Def_Sistemas_Conectores_Cabos!$C$9</f>
        <v>RG316</v>
      </c>
      <c r="U2456" s="11" t="s">
        <v>169</v>
      </c>
      <c r="V2456" s="13"/>
    </row>
    <row r="2457" customFormat="false" ht="15.75" hidden="true" customHeight="true" outlineLevel="0" collapsed="false">
      <c r="A2457" s="4" t="str">
        <f aca="false">Def_Sistemas_Conectores_Cabos!$A$22</f>
        <v>BPM de elétrons</v>
      </c>
      <c r="B2457" s="5" t="str">
        <f aca="false">Datas_Entregas!$A$3</f>
        <v>BTS/Anel</v>
      </c>
      <c r="C2457" s="6" t="n">
        <f aca="false" t="array" ref="C2457:C2457">INDEX(Datas_Entregas!$B$2:$B$100, MATCH(B2457, Datas_Entregas!$A$2:$A$100, 0), 1)</f>
        <v>43296</v>
      </c>
      <c r="D2457" s="5" t="str">
        <f aca="false">Def_Status_Montagem!$A$4</f>
        <v>Comprado / Esperando entrega</v>
      </c>
      <c r="E2457" s="4" t="str">
        <f aca="false">Def_Status_Montagem!$B$4</f>
        <v>Contratada (inclui etiqueta)</v>
      </c>
      <c r="F2457" s="25"/>
      <c r="G2457" s="26"/>
      <c r="H2457" s="7" t="str">
        <f aca="false" t="array" ref="H2457:H2457">INDEX(Def_Instancias_Equipamentos!$E$2:$E$4986, MATCH(K2457, Def_Instancias_Equipamentos!$D$2:$D$4986, 0), 1)</f>
        <v>IA-19RaBPM</v>
      </c>
      <c r="I2457" s="8" t="str">
        <f aca="false" t="array" ref="I2457:I2457">INDEX(Def_Instancias_Equipamentos!$E$2:$E$4986, MATCH(L2457, Def_Instancias_Equipamentos!$D$2:$D$4986, 0), 1)</f>
        <v>IA-19RaBPM</v>
      </c>
      <c r="J2457" s="8" t="str">
        <f aca="false">IF(H2457=I2457, "INTERNO", "EXTERNO")</f>
        <v>INTERNO</v>
      </c>
      <c r="K2457" s="9" t="str">
        <f aca="false">Def_Instancias_Equipamentos!$D$776</f>
        <v>SI-19C1:DI-BPMRFFE-2</v>
      </c>
      <c r="L2457" s="4" t="str">
        <f aca="false">Def_Instancias_Equipamentos!$D$1378</f>
        <v>SI-19C1:DI-FMCFastADC-2</v>
      </c>
      <c r="M2457" s="10" t="s">
        <v>173</v>
      </c>
      <c r="N2457" s="11" t="s">
        <v>174</v>
      </c>
      <c r="O2457" s="9" t="str">
        <f aca="false">Def_Sistemas_Conectores_Cabos!$B$7</f>
        <v>SMA 50-ohm</v>
      </c>
      <c r="P2457" s="4" t="str">
        <f aca="false">Def_Sistemas_Conectores_Cabos!$B$7</f>
        <v>SMA 50-ohm</v>
      </c>
      <c r="Q2457" s="8" t="str">
        <f aca="false">K2457&amp;"/"&amp;M2457&amp;CHAR(10)&amp;L2457&amp;"/"&amp;N2457</f>
        <v>SI-19C1:DI-BPMRFFE-2/BO_OUT
SI-19C1:DI-FMCFastADC-2/IN4</v>
      </c>
      <c r="R2457" s="18" t="n">
        <v>2</v>
      </c>
      <c r="S2457" s="18" t="n">
        <v>2</v>
      </c>
      <c r="T2457" s="15" t="str">
        <f aca="false">Def_Sistemas_Conectores_Cabos!$C$9</f>
        <v>RG316</v>
      </c>
      <c r="U2457" s="11" t="s">
        <v>169</v>
      </c>
      <c r="V2457" s="13"/>
    </row>
    <row r="2458" customFormat="false" ht="15.75" hidden="true" customHeight="true" outlineLevel="0" collapsed="false">
      <c r="A2458" s="4" t="str">
        <f aca="false">Def_Sistemas_Conectores_Cabos!$A$22</f>
        <v>BPM de elétrons</v>
      </c>
      <c r="B2458" s="5" t="str">
        <f aca="false">Datas_Entregas!$A$3</f>
        <v>BTS/Anel</v>
      </c>
      <c r="C2458" s="6" t="n">
        <f aca="false" t="array" ref="C2458:C2458">INDEX(Datas_Entregas!$B$2:$B$100, MATCH(B2458, Datas_Entregas!$A$2:$A$100, 0), 1)</f>
        <v>43296</v>
      </c>
      <c r="D2458" s="5" t="str">
        <f aca="false">Def_Status_Montagem!$A$4</f>
        <v>Comprado / Esperando entrega</v>
      </c>
      <c r="E2458" s="4" t="str">
        <f aca="false">Def_Status_Montagem!$B$4</f>
        <v>Contratada (inclui etiqueta)</v>
      </c>
      <c r="F2458" s="25"/>
      <c r="G2458" s="26"/>
      <c r="H2458" s="7" t="str">
        <f aca="false" t="array" ref="H2458:H2458">INDEX(Def_Instancias_Equipamentos!$E$2:$E$4986, MATCH(K2458, Def_Instancias_Equipamentos!$D$2:$D$4986, 0), 1)</f>
        <v>IA-19RaBPM</v>
      </c>
      <c r="I2458" s="8" t="str">
        <f aca="false" t="array" ref="I2458:I2458">INDEX(Def_Instancias_Equipamentos!$E$2:$E$4986, MATCH(L2458, Def_Instancias_Equipamentos!$D$2:$D$4986, 0), 1)</f>
        <v>IA-19RaBPM</v>
      </c>
      <c r="J2458" s="8" t="str">
        <f aca="false">IF(H2458=I2458, "INTERNO", "EXTERNO")</f>
        <v>INTERNO</v>
      </c>
      <c r="K2458" s="9" t="str">
        <f aca="false">Def_Instancias_Equipamentos!$D$776</f>
        <v>SI-19C1:DI-BPMRFFE-2</v>
      </c>
      <c r="L2458" s="4" t="str">
        <f aca="false">Def_Instancias_Equipamentos!$D$1378</f>
        <v>SI-19C1:DI-FMCFastADC-2</v>
      </c>
      <c r="M2458" s="10" t="s">
        <v>175</v>
      </c>
      <c r="N2458" s="11" t="s">
        <v>176</v>
      </c>
      <c r="O2458" s="9" t="str">
        <f aca="false">Def_Sistemas_Conectores_Cabos!$B$7</f>
        <v>SMA 50-ohm</v>
      </c>
      <c r="P2458" s="4" t="str">
        <f aca="false">Def_Sistemas_Conectores_Cabos!$B$26</f>
        <v>MMCX 50-ohm</v>
      </c>
      <c r="Q2458" s="8" t="str">
        <f aca="false">K2458&amp;"/"&amp;M2458&amp;CHAR(10)&amp;L2458&amp;"/"&amp;N2458</f>
        <v>SI-19C1:DI-BPMRFFE-2/SW_IN
SI-19C1:DI-FMCFastADC-2/TRIG</v>
      </c>
      <c r="R2458" s="18" t="n">
        <v>2</v>
      </c>
      <c r="S2458" s="18" t="n">
        <v>2</v>
      </c>
      <c r="T2458" s="15" t="str">
        <f aca="false">Def_Sistemas_Conectores_Cabos!$C$9</f>
        <v>RG316</v>
      </c>
      <c r="U2458" s="11" t="s">
        <v>169</v>
      </c>
      <c r="V2458" s="13"/>
    </row>
    <row r="2459" customFormat="false" ht="15.75" hidden="true" customHeight="true" outlineLevel="0" collapsed="false">
      <c r="A2459" s="4" t="str">
        <f aca="false">Def_Sistemas_Conectores_Cabos!$A$22</f>
        <v>BPM de elétrons</v>
      </c>
      <c r="B2459" s="5" t="str">
        <f aca="false">Datas_Entregas!$A$3</f>
        <v>BTS/Anel</v>
      </c>
      <c r="C2459" s="6" t="n">
        <f aca="false" t="array" ref="C2459:C2459">INDEX(Datas_Entregas!$B$2:$B$100, MATCH(B2459, Datas_Entregas!$A$2:$A$100, 0), 1)</f>
        <v>43296</v>
      </c>
      <c r="D2459" s="5" t="str">
        <f aca="false">Def_Status_Montagem!$A$4</f>
        <v>Comprado / Esperando entrega</v>
      </c>
      <c r="E2459" s="4" t="str">
        <f aca="false">Def_Status_Montagem!$B$4</f>
        <v>Contratada (inclui etiqueta)</v>
      </c>
      <c r="F2459" s="25"/>
      <c r="G2459" s="26"/>
      <c r="H2459" s="7" t="str">
        <f aca="false" t="array" ref="H2459:H2459">INDEX(Def_Instancias_Equipamentos!$E$2:$E$4986, MATCH(K2459, Def_Instancias_Equipamentos!$D$2:$D$4986, 0), 1)</f>
        <v>IA-19RaBPM</v>
      </c>
      <c r="I2459" s="8" t="str">
        <f aca="false" t="array" ref="I2459:I2459">INDEX(Def_Instancias_Equipamentos!$E$2:$E$4986, MATCH(L2459, Def_Instancias_Equipamentos!$D$2:$D$4986, 0), 1)</f>
        <v>IA-19RaBPM</v>
      </c>
      <c r="J2459" s="8" t="str">
        <f aca="false">IF(H2459=I2459, "INTERNO", "EXTERNO")</f>
        <v>INTERNO</v>
      </c>
      <c r="K2459" s="9" t="str">
        <f aca="false">Def_Instancias_Equipamentos!$D$777</f>
        <v>SI-19C2:DI-BPMRFFE</v>
      </c>
      <c r="L2459" s="4" t="str">
        <f aca="false">Def_Instancias_Equipamentos!$D$1379</f>
        <v>SI-19C2:DI-FMCFastADC</v>
      </c>
      <c r="M2459" s="10" t="s">
        <v>168</v>
      </c>
      <c r="N2459" s="11" t="s">
        <v>143</v>
      </c>
      <c r="O2459" s="9" t="str">
        <f aca="false">Def_Sistemas_Conectores_Cabos!$B$7</f>
        <v>SMA 50-ohm</v>
      </c>
      <c r="P2459" s="4" t="str">
        <f aca="false">Def_Sistemas_Conectores_Cabos!$B$7</f>
        <v>SMA 50-ohm</v>
      </c>
      <c r="Q2459" s="8" t="str">
        <f aca="false">K2459&amp;"/"&amp;M2459&amp;CHAR(10)&amp;L2459&amp;"/"&amp;N2459</f>
        <v>SI-19C2:DI-BPMRFFE/TO_OUT
SI-19C2:DI-FMCFastADC/IN1</v>
      </c>
      <c r="R2459" s="18" t="n">
        <v>2</v>
      </c>
      <c r="S2459" s="18" t="n">
        <v>2</v>
      </c>
      <c r="T2459" s="15" t="str">
        <f aca="false">Def_Sistemas_Conectores_Cabos!$C$9</f>
        <v>RG316</v>
      </c>
      <c r="U2459" s="11" t="s">
        <v>169</v>
      </c>
      <c r="V2459" s="13"/>
    </row>
    <row r="2460" customFormat="false" ht="15.75" hidden="true" customHeight="true" outlineLevel="0" collapsed="false">
      <c r="A2460" s="4" t="str">
        <f aca="false">Def_Sistemas_Conectores_Cabos!$A$22</f>
        <v>BPM de elétrons</v>
      </c>
      <c r="B2460" s="5" t="str">
        <f aca="false">Datas_Entregas!$A$3</f>
        <v>BTS/Anel</v>
      </c>
      <c r="C2460" s="6" t="n">
        <f aca="false" t="array" ref="C2460:C2460">INDEX(Datas_Entregas!$B$2:$B$100, MATCH(B2460, Datas_Entregas!$A$2:$A$100, 0), 1)</f>
        <v>43296</v>
      </c>
      <c r="D2460" s="5" t="str">
        <f aca="false">Def_Status_Montagem!$A$4</f>
        <v>Comprado / Esperando entrega</v>
      </c>
      <c r="E2460" s="4" t="str">
        <f aca="false">Def_Status_Montagem!$B$4</f>
        <v>Contratada (inclui etiqueta)</v>
      </c>
      <c r="F2460" s="25"/>
      <c r="G2460" s="26"/>
      <c r="H2460" s="7" t="str">
        <f aca="false" t="array" ref="H2460:H2460">INDEX(Def_Instancias_Equipamentos!$E$2:$E$4986, MATCH(K2460, Def_Instancias_Equipamentos!$D$2:$D$4986, 0), 1)</f>
        <v>IA-19RaBPM</v>
      </c>
      <c r="I2460" s="8" t="str">
        <f aca="false" t="array" ref="I2460:I2460">INDEX(Def_Instancias_Equipamentos!$E$2:$E$4986, MATCH(L2460, Def_Instancias_Equipamentos!$D$2:$D$4986, 0), 1)</f>
        <v>IA-19RaBPM</v>
      </c>
      <c r="J2460" s="8" t="str">
        <f aca="false">IF(H2460=I2460, "INTERNO", "EXTERNO")</f>
        <v>INTERNO</v>
      </c>
      <c r="K2460" s="9" t="str">
        <f aca="false">Def_Instancias_Equipamentos!$D$777</f>
        <v>SI-19C2:DI-BPMRFFE</v>
      </c>
      <c r="L2460" s="4" t="str">
        <f aca="false">Def_Instancias_Equipamentos!$D$1379</f>
        <v>SI-19C2:DI-FMCFastADC</v>
      </c>
      <c r="M2460" s="10" t="s">
        <v>170</v>
      </c>
      <c r="N2460" s="11" t="s">
        <v>145</v>
      </c>
      <c r="O2460" s="9" t="str">
        <f aca="false">Def_Sistemas_Conectores_Cabos!$B$7</f>
        <v>SMA 50-ohm</v>
      </c>
      <c r="P2460" s="4" t="str">
        <f aca="false">Def_Sistemas_Conectores_Cabos!$B$7</f>
        <v>SMA 50-ohm</v>
      </c>
      <c r="Q2460" s="8" t="str">
        <f aca="false">K2460&amp;"/"&amp;M2460&amp;CHAR(10)&amp;L2460&amp;"/"&amp;N2460</f>
        <v>SI-19C2:DI-BPMRFFE/BI_OUT
SI-19C2:DI-FMCFastADC/IN2</v>
      </c>
      <c r="R2460" s="18" t="n">
        <v>2</v>
      </c>
      <c r="S2460" s="18" t="n">
        <v>2</v>
      </c>
      <c r="T2460" s="15" t="str">
        <f aca="false">Def_Sistemas_Conectores_Cabos!$C$9</f>
        <v>RG316</v>
      </c>
      <c r="U2460" s="11" t="s">
        <v>169</v>
      </c>
      <c r="V2460" s="13"/>
    </row>
    <row r="2461" customFormat="false" ht="15.75" hidden="true" customHeight="true" outlineLevel="0" collapsed="false">
      <c r="A2461" s="4" t="str">
        <f aca="false">Def_Sistemas_Conectores_Cabos!$A$22</f>
        <v>BPM de elétrons</v>
      </c>
      <c r="B2461" s="5" t="str">
        <f aca="false">Datas_Entregas!$A$3</f>
        <v>BTS/Anel</v>
      </c>
      <c r="C2461" s="6" t="n">
        <f aca="false" t="array" ref="C2461:C2461">INDEX(Datas_Entregas!$B$2:$B$100, MATCH(B2461, Datas_Entregas!$A$2:$A$100, 0), 1)</f>
        <v>43296</v>
      </c>
      <c r="D2461" s="5" t="str">
        <f aca="false">Def_Status_Montagem!$A$4</f>
        <v>Comprado / Esperando entrega</v>
      </c>
      <c r="E2461" s="4" t="str">
        <f aca="false">Def_Status_Montagem!$B$4</f>
        <v>Contratada (inclui etiqueta)</v>
      </c>
      <c r="F2461" s="25"/>
      <c r="G2461" s="26"/>
      <c r="H2461" s="7" t="str">
        <f aca="false" t="array" ref="H2461:H2461">INDEX(Def_Instancias_Equipamentos!$E$2:$E$4986, MATCH(K2461, Def_Instancias_Equipamentos!$D$2:$D$4986, 0), 1)</f>
        <v>IA-19RaBPM</v>
      </c>
      <c r="I2461" s="8" t="str">
        <f aca="false" t="array" ref="I2461:I2461">INDEX(Def_Instancias_Equipamentos!$E$2:$E$4986, MATCH(L2461, Def_Instancias_Equipamentos!$D$2:$D$4986, 0), 1)</f>
        <v>IA-19RaBPM</v>
      </c>
      <c r="J2461" s="8" t="str">
        <f aca="false">IF(H2461=I2461, "INTERNO", "EXTERNO")</f>
        <v>INTERNO</v>
      </c>
      <c r="K2461" s="9" t="str">
        <f aca="false">Def_Instancias_Equipamentos!$D$777</f>
        <v>SI-19C2:DI-BPMRFFE</v>
      </c>
      <c r="L2461" s="4" t="str">
        <f aca="false">Def_Instancias_Equipamentos!$D$1379</f>
        <v>SI-19C2:DI-FMCFastADC</v>
      </c>
      <c r="M2461" s="10" t="s">
        <v>171</v>
      </c>
      <c r="N2461" s="11" t="s">
        <v>172</v>
      </c>
      <c r="O2461" s="9" t="str">
        <f aca="false">Def_Sistemas_Conectores_Cabos!$B$7</f>
        <v>SMA 50-ohm</v>
      </c>
      <c r="P2461" s="4" t="str">
        <f aca="false">Def_Sistemas_Conectores_Cabos!$B$7</f>
        <v>SMA 50-ohm</v>
      </c>
      <c r="Q2461" s="8" t="str">
        <f aca="false">K2461&amp;"/"&amp;M2461&amp;CHAR(10)&amp;L2461&amp;"/"&amp;N2461</f>
        <v>SI-19C2:DI-BPMRFFE/TI_OUT
SI-19C2:DI-FMCFastADC/IN3</v>
      </c>
      <c r="R2461" s="18" t="n">
        <v>2</v>
      </c>
      <c r="S2461" s="18" t="n">
        <v>2</v>
      </c>
      <c r="T2461" s="15" t="str">
        <f aca="false">Def_Sistemas_Conectores_Cabos!$C$9</f>
        <v>RG316</v>
      </c>
      <c r="U2461" s="11" t="s">
        <v>169</v>
      </c>
      <c r="V2461" s="13"/>
    </row>
    <row r="2462" customFormat="false" ht="15.75" hidden="true" customHeight="true" outlineLevel="0" collapsed="false">
      <c r="A2462" s="4" t="str">
        <f aca="false">Def_Sistemas_Conectores_Cabos!$A$22</f>
        <v>BPM de elétrons</v>
      </c>
      <c r="B2462" s="5" t="str">
        <f aca="false">Datas_Entregas!$A$3</f>
        <v>BTS/Anel</v>
      </c>
      <c r="C2462" s="6" t="n">
        <f aca="false" t="array" ref="C2462:C2462">INDEX(Datas_Entregas!$B$2:$B$100, MATCH(B2462, Datas_Entregas!$A$2:$A$100, 0), 1)</f>
        <v>43296</v>
      </c>
      <c r="D2462" s="5" t="str">
        <f aca="false">Def_Status_Montagem!$A$4</f>
        <v>Comprado / Esperando entrega</v>
      </c>
      <c r="E2462" s="4" t="str">
        <f aca="false">Def_Status_Montagem!$B$4</f>
        <v>Contratada (inclui etiqueta)</v>
      </c>
      <c r="F2462" s="25"/>
      <c r="G2462" s="26"/>
      <c r="H2462" s="7" t="str">
        <f aca="false" t="array" ref="H2462:H2462">INDEX(Def_Instancias_Equipamentos!$E$2:$E$4986, MATCH(K2462, Def_Instancias_Equipamentos!$D$2:$D$4986, 0), 1)</f>
        <v>IA-19RaBPM</v>
      </c>
      <c r="I2462" s="8" t="str">
        <f aca="false" t="array" ref="I2462:I2462">INDEX(Def_Instancias_Equipamentos!$E$2:$E$4986, MATCH(L2462, Def_Instancias_Equipamentos!$D$2:$D$4986, 0), 1)</f>
        <v>IA-19RaBPM</v>
      </c>
      <c r="J2462" s="8" t="str">
        <f aca="false">IF(H2462=I2462, "INTERNO", "EXTERNO")</f>
        <v>INTERNO</v>
      </c>
      <c r="K2462" s="9" t="str">
        <f aca="false">Def_Instancias_Equipamentos!$D$777</f>
        <v>SI-19C2:DI-BPMRFFE</v>
      </c>
      <c r="L2462" s="4" t="str">
        <f aca="false">Def_Instancias_Equipamentos!$D$1379</f>
        <v>SI-19C2:DI-FMCFastADC</v>
      </c>
      <c r="M2462" s="10" t="s">
        <v>173</v>
      </c>
      <c r="N2462" s="11" t="s">
        <v>174</v>
      </c>
      <c r="O2462" s="9" t="str">
        <f aca="false">Def_Sistemas_Conectores_Cabos!$B$7</f>
        <v>SMA 50-ohm</v>
      </c>
      <c r="P2462" s="4" t="str">
        <f aca="false">Def_Sistemas_Conectores_Cabos!$B$7</f>
        <v>SMA 50-ohm</v>
      </c>
      <c r="Q2462" s="8" t="str">
        <f aca="false">K2462&amp;"/"&amp;M2462&amp;CHAR(10)&amp;L2462&amp;"/"&amp;N2462</f>
        <v>SI-19C2:DI-BPMRFFE/BO_OUT
SI-19C2:DI-FMCFastADC/IN4</v>
      </c>
      <c r="R2462" s="18" t="n">
        <v>2</v>
      </c>
      <c r="S2462" s="18" t="n">
        <v>2</v>
      </c>
      <c r="T2462" s="15" t="str">
        <f aca="false">Def_Sistemas_Conectores_Cabos!$C$9</f>
        <v>RG316</v>
      </c>
      <c r="U2462" s="11" t="s">
        <v>169</v>
      </c>
      <c r="V2462" s="13"/>
    </row>
    <row r="2463" customFormat="false" ht="15.75" hidden="true" customHeight="true" outlineLevel="0" collapsed="false">
      <c r="A2463" s="4" t="str">
        <f aca="false">Def_Sistemas_Conectores_Cabos!$A$22</f>
        <v>BPM de elétrons</v>
      </c>
      <c r="B2463" s="5" t="str">
        <f aca="false">Datas_Entregas!$A$3</f>
        <v>BTS/Anel</v>
      </c>
      <c r="C2463" s="6" t="n">
        <f aca="false" t="array" ref="C2463:C2463">INDEX(Datas_Entregas!$B$2:$B$100, MATCH(B2463, Datas_Entregas!$A$2:$A$100, 0), 1)</f>
        <v>43296</v>
      </c>
      <c r="D2463" s="5" t="str">
        <f aca="false">Def_Status_Montagem!$A$4</f>
        <v>Comprado / Esperando entrega</v>
      </c>
      <c r="E2463" s="4" t="str">
        <f aca="false">Def_Status_Montagem!$B$4</f>
        <v>Contratada (inclui etiqueta)</v>
      </c>
      <c r="F2463" s="25"/>
      <c r="G2463" s="26"/>
      <c r="H2463" s="7" t="str">
        <f aca="false" t="array" ref="H2463:H2463">INDEX(Def_Instancias_Equipamentos!$E$2:$E$4986, MATCH(K2463, Def_Instancias_Equipamentos!$D$2:$D$4986, 0), 1)</f>
        <v>IA-19RaBPM</v>
      </c>
      <c r="I2463" s="8" t="str">
        <f aca="false" t="array" ref="I2463:I2463">INDEX(Def_Instancias_Equipamentos!$E$2:$E$4986, MATCH(L2463, Def_Instancias_Equipamentos!$D$2:$D$4986, 0), 1)</f>
        <v>IA-19RaBPM</v>
      </c>
      <c r="J2463" s="8" t="str">
        <f aca="false">IF(H2463=I2463, "INTERNO", "EXTERNO")</f>
        <v>INTERNO</v>
      </c>
      <c r="K2463" s="9" t="str">
        <f aca="false">Def_Instancias_Equipamentos!$D$777</f>
        <v>SI-19C2:DI-BPMRFFE</v>
      </c>
      <c r="L2463" s="4" t="str">
        <f aca="false">Def_Instancias_Equipamentos!$D$1379</f>
        <v>SI-19C2:DI-FMCFastADC</v>
      </c>
      <c r="M2463" s="10" t="s">
        <v>175</v>
      </c>
      <c r="N2463" s="11" t="s">
        <v>176</v>
      </c>
      <c r="O2463" s="9" t="str">
        <f aca="false">Def_Sistemas_Conectores_Cabos!$B$7</f>
        <v>SMA 50-ohm</v>
      </c>
      <c r="P2463" s="4" t="str">
        <f aca="false">Def_Sistemas_Conectores_Cabos!$B$26</f>
        <v>MMCX 50-ohm</v>
      </c>
      <c r="Q2463" s="8" t="str">
        <f aca="false">K2463&amp;"/"&amp;M2463&amp;CHAR(10)&amp;L2463&amp;"/"&amp;N2463</f>
        <v>SI-19C2:DI-BPMRFFE/SW_IN
SI-19C2:DI-FMCFastADC/TRIG</v>
      </c>
      <c r="R2463" s="18" t="n">
        <v>2</v>
      </c>
      <c r="S2463" s="18" t="n">
        <v>2</v>
      </c>
      <c r="T2463" s="15" t="str">
        <f aca="false">Def_Sistemas_Conectores_Cabos!$C$9</f>
        <v>RG316</v>
      </c>
      <c r="U2463" s="11" t="s">
        <v>169</v>
      </c>
      <c r="V2463" s="13"/>
    </row>
    <row r="2464" customFormat="false" ht="15.75" hidden="true" customHeight="true" outlineLevel="0" collapsed="false">
      <c r="A2464" s="4" t="str">
        <f aca="false">Def_Sistemas_Conectores_Cabos!$A$22</f>
        <v>BPM de elétrons</v>
      </c>
      <c r="B2464" s="5" t="str">
        <f aca="false">Datas_Entregas!$A$3</f>
        <v>BTS/Anel</v>
      </c>
      <c r="C2464" s="6" t="n">
        <f aca="false" t="array" ref="C2464:C2464">INDEX(Datas_Entregas!$B$2:$B$100, MATCH(B2464, Datas_Entregas!$A$2:$A$100, 0), 1)</f>
        <v>43296</v>
      </c>
      <c r="D2464" s="5" t="str">
        <f aca="false">Def_Status_Montagem!$A$4</f>
        <v>Comprado / Esperando entrega</v>
      </c>
      <c r="E2464" s="4" t="str">
        <f aca="false">Def_Status_Montagem!$B$4</f>
        <v>Contratada (inclui etiqueta)</v>
      </c>
      <c r="F2464" s="25"/>
      <c r="G2464" s="26"/>
      <c r="H2464" s="7" t="str">
        <f aca="false" t="array" ref="H2464:H2464">INDEX(Def_Instancias_Equipamentos!$E$2:$E$4986, MATCH(K2464, Def_Instancias_Equipamentos!$D$2:$D$4986, 0), 1)</f>
        <v>IA-19RaBPM</v>
      </c>
      <c r="I2464" s="8" t="str">
        <f aca="false" t="array" ref="I2464:I2464">INDEX(Def_Instancias_Equipamentos!$E$2:$E$4986, MATCH(L2464, Def_Instancias_Equipamentos!$D$2:$D$4986, 0), 1)</f>
        <v>IA-19RaBPM</v>
      </c>
      <c r="J2464" s="8" t="str">
        <f aca="false">IF(H2464=I2464, "INTERNO", "EXTERNO")</f>
        <v>INTERNO</v>
      </c>
      <c r="K2464" s="9" t="str">
        <f aca="false">Def_Instancias_Equipamentos!$D$778</f>
        <v>SI-19C3:DI-BPMRFFE-1</v>
      </c>
      <c r="L2464" s="4" t="str">
        <f aca="false">Def_Instancias_Equipamentos!$D$1380</f>
        <v>SI-19C3:DI-FMCFastADC-1</v>
      </c>
      <c r="M2464" s="10" t="s">
        <v>168</v>
      </c>
      <c r="N2464" s="11" t="s">
        <v>143</v>
      </c>
      <c r="O2464" s="9" t="str">
        <f aca="false">Def_Sistemas_Conectores_Cabos!$B$7</f>
        <v>SMA 50-ohm</v>
      </c>
      <c r="P2464" s="4" t="str">
        <f aca="false">Def_Sistemas_Conectores_Cabos!$B$7</f>
        <v>SMA 50-ohm</v>
      </c>
      <c r="Q2464" s="8" t="str">
        <f aca="false">K2464&amp;"/"&amp;M2464&amp;CHAR(10)&amp;L2464&amp;"/"&amp;N2464</f>
        <v>SI-19C3:DI-BPMRFFE-1/TO_OUT
SI-19C3:DI-FMCFastADC-1/IN1</v>
      </c>
      <c r="R2464" s="18" t="n">
        <v>2</v>
      </c>
      <c r="S2464" s="18" t="n">
        <v>2</v>
      </c>
      <c r="T2464" s="15" t="str">
        <f aca="false">Def_Sistemas_Conectores_Cabos!$C$9</f>
        <v>RG316</v>
      </c>
      <c r="U2464" s="11" t="s">
        <v>169</v>
      </c>
      <c r="V2464" s="13"/>
    </row>
    <row r="2465" customFormat="false" ht="15.75" hidden="true" customHeight="true" outlineLevel="0" collapsed="false">
      <c r="A2465" s="4" t="str">
        <f aca="false">Def_Sistemas_Conectores_Cabos!$A$22</f>
        <v>BPM de elétrons</v>
      </c>
      <c r="B2465" s="5" t="str">
        <f aca="false">Datas_Entregas!$A$3</f>
        <v>BTS/Anel</v>
      </c>
      <c r="C2465" s="6" t="n">
        <f aca="false" t="array" ref="C2465:C2465">INDEX(Datas_Entregas!$B$2:$B$100, MATCH(B2465, Datas_Entregas!$A$2:$A$100, 0), 1)</f>
        <v>43296</v>
      </c>
      <c r="D2465" s="5" t="str">
        <f aca="false">Def_Status_Montagem!$A$4</f>
        <v>Comprado / Esperando entrega</v>
      </c>
      <c r="E2465" s="4" t="str">
        <f aca="false">Def_Status_Montagem!$B$4</f>
        <v>Contratada (inclui etiqueta)</v>
      </c>
      <c r="F2465" s="25"/>
      <c r="G2465" s="26"/>
      <c r="H2465" s="7" t="str">
        <f aca="false" t="array" ref="H2465:H2465">INDEX(Def_Instancias_Equipamentos!$E$2:$E$4986, MATCH(K2465, Def_Instancias_Equipamentos!$D$2:$D$4986, 0), 1)</f>
        <v>IA-19RaBPM</v>
      </c>
      <c r="I2465" s="8" t="str">
        <f aca="false" t="array" ref="I2465:I2465">INDEX(Def_Instancias_Equipamentos!$E$2:$E$4986, MATCH(L2465, Def_Instancias_Equipamentos!$D$2:$D$4986, 0), 1)</f>
        <v>IA-19RaBPM</v>
      </c>
      <c r="J2465" s="8" t="str">
        <f aca="false">IF(H2465=I2465, "INTERNO", "EXTERNO")</f>
        <v>INTERNO</v>
      </c>
      <c r="K2465" s="9" t="str">
        <f aca="false">Def_Instancias_Equipamentos!$D$778</f>
        <v>SI-19C3:DI-BPMRFFE-1</v>
      </c>
      <c r="L2465" s="4" t="str">
        <f aca="false">Def_Instancias_Equipamentos!$D$1380</f>
        <v>SI-19C3:DI-FMCFastADC-1</v>
      </c>
      <c r="M2465" s="10" t="s">
        <v>170</v>
      </c>
      <c r="N2465" s="11" t="s">
        <v>145</v>
      </c>
      <c r="O2465" s="9" t="str">
        <f aca="false">Def_Sistemas_Conectores_Cabos!$B$7</f>
        <v>SMA 50-ohm</v>
      </c>
      <c r="P2465" s="4" t="str">
        <f aca="false">Def_Sistemas_Conectores_Cabos!$B$7</f>
        <v>SMA 50-ohm</v>
      </c>
      <c r="Q2465" s="8" t="str">
        <f aca="false">K2465&amp;"/"&amp;M2465&amp;CHAR(10)&amp;L2465&amp;"/"&amp;N2465</f>
        <v>SI-19C3:DI-BPMRFFE-1/BI_OUT
SI-19C3:DI-FMCFastADC-1/IN2</v>
      </c>
      <c r="R2465" s="18" t="n">
        <v>2</v>
      </c>
      <c r="S2465" s="18" t="n">
        <v>2</v>
      </c>
      <c r="T2465" s="15" t="str">
        <f aca="false">Def_Sistemas_Conectores_Cabos!$C$9</f>
        <v>RG316</v>
      </c>
      <c r="U2465" s="11" t="s">
        <v>169</v>
      </c>
      <c r="V2465" s="13"/>
    </row>
    <row r="2466" customFormat="false" ht="15.75" hidden="true" customHeight="true" outlineLevel="0" collapsed="false">
      <c r="A2466" s="4" t="str">
        <f aca="false">Def_Sistemas_Conectores_Cabos!$A$22</f>
        <v>BPM de elétrons</v>
      </c>
      <c r="B2466" s="5" t="str">
        <f aca="false">Datas_Entregas!$A$3</f>
        <v>BTS/Anel</v>
      </c>
      <c r="C2466" s="6" t="n">
        <f aca="false" t="array" ref="C2466:C2466">INDEX(Datas_Entregas!$B$2:$B$100, MATCH(B2466, Datas_Entregas!$A$2:$A$100, 0), 1)</f>
        <v>43296</v>
      </c>
      <c r="D2466" s="5" t="str">
        <f aca="false">Def_Status_Montagem!$A$4</f>
        <v>Comprado / Esperando entrega</v>
      </c>
      <c r="E2466" s="4" t="str">
        <f aca="false">Def_Status_Montagem!$B$4</f>
        <v>Contratada (inclui etiqueta)</v>
      </c>
      <c r="F2466" s="25"/>
      <c r="G2466" s="26"/>
      <c r="H2466" s="7" t="str">
        <f aca="false" t="array" ref="H2466:H2466">INDEX(Def_Instancias_Equipamentos!$E$2:$E$4986, MATCH(K2466, Def_Instancias_Equipamentos!$D$2:$D$4986, 0), 1)</f>
        <v>IA-19RaBPM</v>
      </c>
      <c r="I2466" s="8" t="str">
        <f aca="false" t="array" ref="I2466:I2466">INDEX(Def_Instancias_Equipamentos!$E$2:$E$4986, MATCH(L2466, Def_Instancias_Equipamentos!$D$2:$D$4986, 0), 1)</f>
        <v>IA-19RaBPM</v>
      </c>
      <c r="J2466" s="8" t="str">
        <f aca="false">IF(H2466=I2466, "INTERNO", "EXTERNO")</f>
        <v>INTERNO</v>
      </c>
      <c r="K2466" s="9" t="str">
        <f aca="false">Def_Instancias_Equipamentos!$D$778</f>
        <v>SI-19C3:DI-BPMRFFE-1</v>
      </c>
      <c r="L2466" s="4" t="str">
        <f aca="false">Def_Instancias_Equipamentos!$D$1380</f>
        <v>SI-19C3:DI-FMCFastADC-1</v>
      </c>
      <c r="M2466" s="10" t="s">
        <v>171</v>
      </c>
      <c r="N2466" s="11" t="s">
        <v>172</v>
      </c>
      <c r="O2466" s="9" t="str">
        <f aca="false">Def_Sistemas_Conectores_Cabos!$B$7</f>
        <v>SMA 50-ohm</v>
      </c>
      <c r="P2466" s="4" t="str">
        <f aca="false">Def_Sistemas_Conectores_Cabos!$B$7</f>
        <v>SMA 50-ohm</v>
      </c>
      <c r="Q2466" s="8" t="str">
        <f aca="false">K2466&amp;"/"&amp;M2466&amp;CHAR(10)&amp;L2466&amp;"/"&amp;N2466</f>
        <v>SI-19C3:DI-BPMRFFE-1/TI_OUT
SI-19C3:DI-FMCFastADC-1/IN3</v>
      </c>
      <c r="R2466" s="18" t="n">
        <v>2</v>
      </c>
      <c r="S2466" s="18" t="n">
        <v>2</v>
      </c>
      <c r="T2466" s="15" t="str">
        <f aca="false">Def_Sistemas_Conectores_Cabos!$C$9</f>
        <v>RG316</v>
      </c>
      <c r="U2466" s="11" t="s">
        <v>169</v>
      </c>
      <c r="V2466" s="13"/>
    </row>
    <row r="2467" customFormat="false" ht="15.75" hidden="true" customHeight="true" outlineLevel="0" collapsed="false">
      <c r="A2467" s="4" t="str">
        <f aca="false">Def_Sistemas_Conectores_Cabos!$A$22</f>
        <v>BPM de elétrons</v>
      </c>
      <c r="B2467" s="5" t="str">
        <f aca="false">Datas_Entregas!$A$3</f>
        <v>BTS/Anel</v>
      </c>
      <c r="C2467" s="6" t="n">
        <f aca="false" t="array" ref="C2467:C2467">INDEX(Datas_Entregas!$B$2:$B$100, MATCH(B2467, Datas_Entregas!$A$2:$A$100, 0), 1)</f>
        <v>43296</v>
      </c>
      <c r="D2467" s="5" t="str">
        <f aca="false">Def_Status_Montagem!$A$4</f>
        <v>Comprado / Esperando entrega</v>
      </c>
      <c r="E2467" s="4" t="str">
        <f aca="false">Def_Status_Montagem!$B$4</f>
        <v>Contratada (inclui etiqueta)</v>
      </c>
      <c r="F2467" s="25"/>
      <c r="G2467" s="26"/>
      <c r="H2467" s="7" t="str">
        <f aca="false" t="array" ref="H2467:H2467">INDEX(Def_Instancias_Equipamentos!$E$2:$E$4986, MATCH(K2467, Def_Instancias_Equipamentos!$D$2:$D$4986, 0), 1)</f>
        <v>IA-19RaBPM</v>
      </c>
      <c r="I2467" s="8" t="str">
        <f aca="false" t="array" ref="I2467:I2467">INDEX(Def_Instancias_Equipamentos!$E$2:$E$4986, MATCH(L2467, Def_Instancias_Equipamentos!$D$2:$D$4986, 0), 1)</f>
        <v>IA-19RaBPM</v>
      </c>
      <c r="J2467" s="8" t="str">
        <f aca="false">IF(H2467=I2467, "INTERNO", "EXTERNO")</f>
        <v>INTERNO</v>
      </c>
      <c r="K2467" s="9" t="str">
        <f aca="false">Def_Instancias_Equipamentos!$D$778</f>
        <v>SI-19C3:DI-BPMRFFE-1</v>
      </c>
      <c r="L2467" s="4" t="str">
        <f aca="false">Def_Instancias_Equipamentos!$D$1380</f>
        <v>SI-19C3:DI-FMCFastADC-1</v>
      </c>
      <c r="M2467" s="10" t="s">
        <v>173</v>
      </c>
      <c r="N2467" s="11" t="s">
        <v>174</v>
      </c>
      <c r="O2467" s="9" t="str">
        <f aca="false">Def_Sistemas_Conectores_Cabos!$B$7</f>
        <v>SMA 50-ohm</v>
      </c>
      <c r="P2467" s="4" t="str">
        <f aca="false">Def_Sistemas_Conectores_Cabos!$B$7</f>
        <v>SMA 50-ohm</v>
      </c>
      <c r="Q2467" s="8" t="str">
        <f aca="false">K2467&amp;"/"&amp;M2467&amp;CHAR(10)&amp;L2467&amp;"/"&amp;N2467</f>
        <v>SI-19C3:DI-BPMRFFE-1/BO_OUT
SI-19C3:DI-FMCFastADC-1/IN4</v>
      </c>
      <c r="R2467" s="18" t="n">
        <v>2</v>
      </c>
      <c r="S2467" s="18" t="n">
        <v>2</v>
      </c>
      <c r="T2467" s="15" t="str">
        <f aca="false">Def_Sistemas_Conectores_Cabos!$C$9</f>
        <v>RG316</v>
      </c>
      <c r="U2467" s="11" t="s">
        <v>169</v>
      </c>
      <c r="V2467" s="13"/>
    </row>
    <row r="2468" customFormat="false" ht="15.75" hidden="true" customHeight="true" outlineLevel="0" collapsed="false">
      <c r="A2468" s="4" t="str">
        <f aca="false">Def_Sistemas_Conectores_Cabos!$A$22</f>
        <v>BPM de elétrons</v>
      </c>
      <c r="B2468" s="5" t="str">
        <f aca="false">Datas_Entregas!$A$3</f>
        <v>BTS/Anel</v>
      </c>
      <c r="C2468" s="6" t="n">
        <f aca="false" t="array" ref="C2468:C2468">INDEX(Datas_Entregas!$B$2:$B$100, MATCH(B2468, Datas_Entregas!$A$2:$A$100, 0), 1)</f>
        <v>43296</v>
      </c>
      <c r="D2468" s="5" t="str">
        <f aca="false">Def_Status_Montagem!$A$4</f>
        <v>Comprado / Esperando entrega</v>
      </c>
      <c r="E2468" s="4" t="str">
        <f aca="false">Def_Status_Montagem!$B$4</f>
        <v>Contratada (inclui etiqueta)</v>
      </c>
      <c r="F2468" s="25"/>
      <c r="G2468" s="26"/>
      <c r="H2468" s="7" t="str">
        <f aca="false" t="array" ref="H2468:H2468">INDEX(Def_Instancias_Equipamentos!$E$2:$E$4986, MATCH(K2468, Def_Instancias_Equipamentos!$D$2:$D$4986, 0), 1)</f>
        <v>IA-19RaBPM</v>
      </c>
      <c r="I2468" s="8" t="str">
        <f aca="false" t="array" ref="I2468:I2468">INDEX(Def_Instancias_Equipamentos!$E$2:$E$4986, MATCH(L2468, Def_Instancias_Equipamentos!$D$2:$D$4986, 0), 1)</f>
        <v>IA-19RaBPM</v>
      </c>
      <c r="J2468" s="8" t="str">
        <f aca="false">IF(H2468=I2468, "INTERNO", "EXTERNO")</f>
        <v>INTERNO</v>
      </c>
      <c r="K2468" s="9" t="str">
        <f aca="false">Def_Instancias_Equipamentos!$D$778</f>
        <v>SI-19C3:DI-BPMRFFE-1</v>
      </c>
      <c r="L2468" s="4" t="str">
        <f aca="false">Def_Instancias_Equipamentos!$D$1380</f>
        <v>SI-19C3:DI-FMCFastADC-1</v>
      </c>
      <c r="M2468" s="10" t="s">
        <v>175</v>
      </c>
      <c r="N2468" s="11" t="s">
        <v>176</v>
      </c>
      <c r="O2468" s="9" t="str">
        <f aca="false">Def_Sistemas_Conectores_Cabos!$B$7</f>
        <v>SMA 50-ohm</v>
      </c>
      <c r="P2468" s="4" t="str">
        <f aca="false">Def_Sistemas_Conectores_Cabos!$B$26</f>
        <v>MMCX 50-ohm</v>
      </c>
      <c r="Q2468" s="8" t="str">
        <f aca="false">K2468&amp;"/"&amp;M2468&amp;CHAR(10)&amp;L2468&amp;"/"&amp;N2468</f>
        <v>SI-19C3:DI-BPMRFFE-1/SW_IN
SI-19C3:DI-FMCFastADC-1/TRIG</v>
      </c>
      <c r="R2468" s="18" t="n">
        <v>2</v>
      </c>
      <c r="S2468" s="18" t="n">
        <v>2</v>
      </c>
      <c r="T2468" s="15" t="str">
        <f aca="false">Def_Sistemas_Conectores_Cabos!$C$9</f>
        <v>RG316</v>
      </c>
      <c r="U2468" s="11" t="s">
        <v>169</v>
      </c>
      <c r="V2468" s="13"/>
    </row>
    <row r="2469" customFormat="false" ht="15.75" hidden="true" customHeight="true" outlineLevel="0" collapsed="false">
      <c r="A2469" s="4" t="str">
        <f aca="false">Def_Sistemas_Conectores_Cabos!$A$22</f>
        <v>BPM de elétrons</v>
      </c>
      <c r="B2469" s="5" t="str">
        <f aca="false">Datas_Entregas!$A$3</f>
        <v>BTS/Anel</v>
      </c>
      <c r="C2469" s="6" t="n">
        <f aca="false" t="array" ref="C2469:C2469">INDEX(Datas_Entregas!$B$2:$B$100, MATCH(B2469, Datas_Entregas!$A$2:$A$100, 0), 1)</f>
        <v>43296</v>
      </c>
      <c r="D2469" s="5" t="str">
        <f aca="false">Def_Status_Montagem!$A$4</f>
        <v>Comprado / Esperando entrega</v>
      </c>
      <c r="E2469" s="4" t="str">
        <f aca="false">Def_Status_Montagem!$B$4</f>
        <v>Contratada (inclui etiqueta)</v>
      </c>
      <c r="F2469" s="25"/>
      <c r="G2469" s="26"/>
      <c r="H2469" s="7" t="str">
        <f aca="false" t="array" ref="H2469:H2469">INDEX(Def_Instancias_Equipamentos!$E$2:$E$4986, MATCH(K2469, Def_Instancias_Equipamentos!$D$2:$D$4986, 0), 1)</f>
        <v>IA-19RaBPM</v>
      </c>
      <c r="I2469" s="8" t="str">
        <f aca="false" t="array" ref="I2469:I2469">INDEX(Def_Instancias_Equipamentos!$E$2:$E$4986, MATCH(L2469, Def_Instancias_Equipamentos!$D$2:$D$4986, 0), 1)</f>
        <v>IA-19RaBPM</v>
      </c>
      <c r="J2469" s="8" t="str">
        <f aca="false">IF(H2469=I2469, "INTERNO", "EXTERNO")</f>
        <v>INTERNO</v>
      </c>
      <c r="K2469" s="9" t="str">
        <f aca="false">Def_Instancias_Equipamentos!$D$779</f>
        <v>SI-19C3:DI-BPMRFFE-2</v>
      </c>
      <c r="L2469" s="4" t="str">
        <f aca="false">Def_Instancias_Equipamentos!$D$1381</f>
        <v>SI-19C3:DI-FMCFastADC-2</v>
      </c>
      <c r="M2469" s="10" t="s">
        <v>168</v>
      </c>
      <c r="N2469" s="11" t="s">
        <v>143</v>
      </c>
      <c r="O2469" s="9" t="str">
        <f aca="false">Def_Sistemas_Conectores_Cabos!$B$7</f>
        <v>SMA 50-ohm</v>
      </c>
      <c r="P2469" s="4" t="str">
        <f aca="false">Def_Sistemas_Conectores_Cabos!$B$7</f>
        <v>SMA 50-ohm</v>
      </c>
      <c r="Q2469" s="8" t="str">
        <f aca="false">K2469&amp;"/"&amp;M2469&amp;CHAR(10)&amp;L2469&amp;"/"&amp;N2469</f>
        <v>SI-19C3:DI-BPMRFFE-2/TO_OUT
SI-19C3:DI-FMCFastADC-2/IN1</v>
      </c>
      <c r="R2469" s="18" t="n">
        <v>2</v>
      </c>
      <c r="S2469" s="18" t="n">
        <v>2</v>
      </c>
      <c r="T2469" s="15" t="str">
        <f aca="false">Def_Sistemas_Conectores_Cabos!$C$9</f>
        <v>RG316</v>
      </c>
      <c r="U2469" s="11" t="s">
        <v>169</v>
      </c>
      <c r="V2469" s="13"/>
    </row>
    <row r="2470" customFormat="false" ht="15.75" hidden="true" customHeight="true" outlineLevel="0" collapsed="false">
      <c r="A2470" s="4" t="str">
        <f aca="false">Def_Sistemas_Conectores_Cabos!$A$22</f>
        <v>BPM de elétrons</v>
      </c>
      <c r="B2470" s="5" t="str">
        <f aca="false">Datas_Entregas!$A$3</f>
        <v>BTS/Anel</v>
      </c>
      <c r="C2470" s="6" t="n">
        <f aca="false" t="array" ref="C2470:C2470">INDEX(Datas_Entregas!$B$2:$B$100, MATCH(B2470, Datas_Entregas!$A$2:$A$100, 0), 1)</f>
        <v>43296</v>
      </c>
      <c r="D2470" s="5" t="str">
        <f aca="false">Def_Status_Montagem!$A$4</f>
        <v>Comprado / Esperando entrega</v>
      </c>
      <c r="E2470" s="4" t="str">
        <f aca="false">Def_Status_Montagem!$B$4</f>
        <v>Contratada (inclui etiqueta)</v>
      </c>
      <c r="F2470" s="25"/>
      <c r="G2470" s="26"/>
      <c r="H2470" s="7" t="str">
        <f aca="false" t="array" ref="H2470:H2470">INDEX(Def_Instancias_Equipamentos!$E$2:$E$4986, MATCH(K2470, Def_Instancias_Equipamentos!$D$2:$D$4986, 0), 1)</f>
        <v>IA-19RaBPM</v>
      </c>
      <c r="I2470" s="8" t="str">
        <f aca="false" t="array" ref="I2470:I2470">INDEX(Def_Instancias_Equipamentos!$E$2:$E$4986, MATCH(L2470, Def_Instancias_Equipamentos!$D$2:$D$4986, 0), 1)</f>
        <v>IA-19RaBPM</v>
      </c>
      <c r="J2470" s="8" t="str">
        <f aca="false">IF(H2470=I2470, "INTERNO", "EXTERNO")</f>
        <v>INTERNO</v>
      </c>
      <c r="K2470" s="9" t="str">
        <f aca="false">Def_Instancias_Equipamentos!$D$779</f>
        <v>SI-19C3:DI-BPMRFFE-2</v>
      </c>
      <c r="L2470" s="4" t="str">
        <f aca="false">Def_Instancias_Equipamentos!$D$1381</f>
        <v>SI-19C3:DI-FMCFastADC-2</v>
      </c>
      <c r="M2470" s="10" t="s">
        <v>170</v>
      </c>
      <c r="N2470" s="11" t="s">
        <v>145</v>
      </c>
      <c r="O2470" s="9" t="str">
        <f aca="false">Def_Sistemas_Conectores_Cabos!$B$7</f>
        <v>SMA 50-ohm</v>
      </c>
      <c r="P2470" s="4" t="str">
        <f aca="false">Def_Sistemas_Conectores_Cabos!$B$7</f>
        <v>SMA 50-ohm</v>
      </c>
      <c r="Q2470" s="8" t="str">
        <f aca="false">K2470&amp;"/"&amp;M2470&amp;CHAR(10)&amp;L2470&amp;"/"&amp;N2470</f>
        <v>SI-19C3:DI-BPMRFFE-2/BI_OUT
SI-19C3:DI-FMCFastADC-2/IN2</v>
      </c>
      <c r="R2470" s="18" t="n">
        <v>2</v>
      </c>
      <c r="S2470" s="18" t="n">
        <v>2</v>
      </c>
      <c r="T2470" s="15" t="str">
        <f aca="false">Def_Sistemas_Conectores_Cabos!$C$9</f>
        <v>RG316</v>
      </c>
      <c r="U2470" s="11" t="s">
        <v>169</v>
      </c>
      <c r="V2470" s="13"/>
    </row>
    <row r="2471" customFormat="false" ht="15.75" hidden="true" customHeight="true" outlineLevel="0" collapsed="false">
      <c r="A2471" s="4" t="str">
        <f aca="false">Def_Sistemas_Conectores_Cabos!$A$22</f>
        <v>BPM de elétrons</v>
      </c>
      <c r="B2471" s="5" t="str">
        <f aca="false">Datas_Entregas!$A$3</f>
        <v>BTS/Anel</v>
      </c>
      <c r="C2471" s="6" t="n">
        <f aca="false" t="array" ref="C2471:C2471">INDEX(Datas_Entregas!$B$2:$B$100, MATCH(B2471, Datas_Entregas!$A$2:$A$100, 0), 1)</f>
        <v>43296</v>
      </c>
      <c r="D2471" s="5" t="str">
        <f aca="false">Def_Status_Montagem!$A$4</f>
        <v>Comprado / Esperando entrega</v>
      </c>
      <c r="E2471" s="4" t="str">
        <f aca="false">Def_Status_Montagem!$B$4</f>
        <v>Contratada (inclui etiqueta)</v>
      </c>
      <c r="F2471" s="25"/>
      <c r="G2471" s="26"/>
      <c r="H2471" s="7" t="str">
        <f aca="false" t="array" ref="H2471:H2471">INDEX(Def_Instancias_Equipamentos!$E$2:$E$4986, MATCH(K2471, Def_Instancias_Equipamentos!$D$2:$D$4986, 0), 1)</f>
        <v>IA-19RaBPM</v>
      </c>
      <c r="I2471" s="8" t="str">
        <f aca="false" t="array" ref="I2471:I2471">INDEX(Def_Instancias_Equipamentos!$E$2:$E$4986, MATCH(L2471, Def_Instancias_Equipamentos!$D$2:$D$4986, 0), 1)</f>
        <v>IA-19RaBPM</v>
      </c>
      <c r="J2471" s="8" t="str">
        <f aca="false">IF(H2471=I2471, "INTERNO", "EXTERNO")</f>
        <v>INTERNO</v>
      </c>
      <c r="K2471" s="9" t="str">
        <f aca="false">Def_Instancias_Equipamentos!$D$779</f>
        <v>SI-19C3:DI-BPMRFFE-2</v>
      </c>
      <c r="L2471" s="4" t="str">
        <f aca="false">Def_Instancias_Equipamentos!$D$1381</f>
        <v>SI-19C3:DI-FMCFastADC-2</v>
      </c>
      <c r="M2471" s="10" t="s">
        <v>171</v>
      </c>
      <c r="N2471" s="11" t="s">
        <v>172</v>
      </c>
      <c r="O2471" s="9" t="str">
        <f aca="false">Def_Sistemas_Conectores_Cabos!$B$7</f>
        <v>SMA 50-ohm</v>
      </c>
      <c r="P2471" s="4" t="str">
        <f aca="false">Def_Sistemas_Conectores_Cabos!$B$7</f>
        <v>SMA 50-ohm</v>
      </c>
      <c r="Q2471" s="8" t="str">
        <f aca="false">K2471&amp;"/"&amp;M2471&amp;CHAR(10)&amp;L2471&amp;"/"&amp;N2471</f>
        <v>SI-19C3:DI-BPMRFFE-2/TI_OUT
SI-19C3:DI-FMCFastADC-2/IN3</v>
      </c>
      <c r="R2471" s="18" t="n">
        <v>2</v>
      </c>
      <c r="S2471" s="18" t="n">
        <v>2</v>
      </c>
      <c r="T2471" s="15" t="str">
        <f aca="false">Def_Sistemas_Conectores_Cabos!$C$9</f>
        <v>RG316</v>
      </c>
      <c r="U2471" s="11" t="s">
        <v>169</v>
      </c>
      <c r="V2471" s="13"/>
    </row>
    <row r="2472" customFormat="false" ht="15.75" hidden="true" customHeight="true" outlineLevel="0" collapsed="false">
      <c r="A2472" s="4" t="str">
        <f aca="false">Def_Sistemas_Conectores_Cabos!$A$22</f>
        <v>BPM de elétrons</v>
      </c>
      <c r="B2472" s="5" t="str">
        <f aca="false">Datas_Entregas!$A$3</f>
        <v>BTS/Anel</v>
      </c>
      <c r="C2472" s="6" t="n">
        <f aca="false" t="array" ref="C2472:C2472">INDEX(Datas_Entregas!$B$2:$B$100, MATCH(B2472, Datas_Entregas!$A$2:$A$100, 0), 1)</f>
        <v>43296</v>
      </c>
      <c r="D2472" s="5" t="str">
        <f aca="false">Def_Status_Montagem!$A$4</f>
        <v>Comprado / Esperando entrega</v>
      </c>
      <c r="E2472" s="4" t="str">
        <f aca="false">Def_Status_Montagem!$B$4</f>
        <v>Contratada (inclui etiqueta)</v>
      </c>
      <c r="F2472" s="25"/>
      <c r="G2472" s="26"/>
      <c r="H2472" s="7" t="str">
        <f aca="false" t="array" ref="H2472:H2472">INDEX(Def_Instancias_Equipamentos!$E$2:$E$4986, MATCH(K2472, Def_Instancias_Equipamentos!$D$2:$D$4986, 0), 1)</f>
        <v>IA-19RaBPM</v>
      </c>
      <c r="I2472" s="8" t="str">
        <f aca="false" t="array" ref="I2472:I2472">INDEX(Def_Instancias_Equipamentos!$E$2:$E$4986, MATCH(L2472, Def_Instancias_Equipamentos!$D$2:$D$4986, 0), 1)</f>
        <v>IA-19RaBPM</v>
      </c>
      <c r="J2472" s="8" t="str">
        <f aca="false">IF(H2472=I2472, "INTERNO", "EXTERNO")</f>
        <v>INTERNO</v>
      </c>
      <c r="K2472" s="9" t="str">
        <f aca="false">Def_Instancias_Equipamentos!$D$779</f>
        <v>SI-19C3:DI-BPMRFFE-2</v>
      </c>
      <c r="L2472" s="4" t="str">
        <f aca="false">Def_Instancias_Equipamentos!$D$1381</f>
        <v>SI-19C3:DI-FMCFastADC-2</v>
      </c>
      <c r="M2472" s="10" t="s">
        <v>173</v>
      </c>
      <c r="N2472" s="11" t="s">
        <v>174</v>
      </c>
      <c r="O2472" s="9" t="str">
        <f aca="false">Def_Sistemas_Conectores_Cabos!$B$7</f>
        <v>SMA 50-ohm</v>
      </c>
      <c r="P2472" s="4" t="str">
        <f aca="false">Def_Sistemas_Conectores_Cabos!$B$7</f>
        <v>SMA 50-ohm</v>
      </c>
      <c r="Q2472" s="8" t="str">
        <f aca="false">K2472&amp;"/"&amp;M2472&amp;CHAR(10)&amp;L2472&amp;"/"&amp;N2472</f>
        <v>SI-19C3:DI-BPMRFFE-2/BO_OUT
SI-19C3:DI-FMCFastADC-2/IN4</v>
      </c>
      <c r="R2472" s="18" t="n">
        <v>2</v>
      </c>
      <c r="S2472" s="18" t="n">
        <v>2</v>
      </c>
      <c r="T2472" s="15" t="str">
        <f aca="false">Def_Sistemas_Conectores_Cabos!$C$9</f>
        <v>RG316</v>
      </c>
      <c r="U2472" s="11" t="s">
        <v>169</v>
      </c>
      <c r="V2472" s="13"/>
    </row>
    <row r="2473" customFormat="false" ht="15.75" hidden="true" customHeight="true" outlineLevel="0" collapsed="false">
      <c r="A2473" s="4" t="str">
        <f aca="false">Def_Sistemas_Conectores_Cabos!$A$22</f>
        <v>BPM de elétrons</v>
      </c>
      <c r="B2473" s="5" t="str">
        <f aca="false">Datas_Entregas!$A$3</f>
        <v>BTS/Anel</v>
      </c>
      <c r="C2473" s="6" t="n">
        <f aca="false" t="array" ref="C2473:C2473">INDEX(Datas_Entregas!$B$2:$B$100, MATCH(B2473, Datas_Entregas!$A$2:$A$100, 0), 1)</f>
        <v>43296</v>
      </c>
      <c r="D2473" s="5" t="str">
        <f aca="false">Def_Status_Montagem!$A$4</f>
        <v>Comprado / Esperando entrega</v>
      </c>
      <c r="E2473" s="4" t="str">
        <f aca="false">Def_Status_Montagem!$B$4</f>
        <v>Contratada (inclui etiqueta)</v>
      </c>
      <c r="F2473" s="25"/>
      <c r="G2473" s="26"/>
      <c r="H2473" s="7" t="str">
        <f aca="false" t="array" ref="H2473:H2473">INDEX(Def_Instancias_Equipamentos!$E$2:$E$4986, MATCH(K2473, Def_Instancias_Equipamentos!$D$2:$D$4986, 0), 1)</f>
        <v>IA-19RaBPM</v>
      </c>
      <c r="I2473" s="8" t="str">
        <f aca="false" t="array" ref="I2473:I2473">INDEX(Def_Instancias_Equipamentos!$E$2:$E$4986, MATCH(L2473, Def_Instancias_Equipamentos!$D$2:$D$4986, 0), 1)</f>
        <v>IA-19RaBPM</v>
      </c>
      <c r="J2473" s="8" t="str">
        <f aca="false">IF(H2473=I2473, "INTERNO", "EXTERNO")</f>
        <v>INTERNO</v>
      </c>
      <c r="K2473" s="9" t="str">
        <f aca="false">Def_Instancias_Equipamentos!$D$779</f>
        <v>SI-19C3:DI-BPMRFFE-2</v>
      </c>
      <c r="L2473" s="4" t="str">
        <f aca="false">Def_Instancias_Equipamentos!$D$1381</f>
        <v>SI-19C3:DI-FMCFastADC-2</v>
      </c>
      <c r="M2473" s="10" t="s">
        <v>175</v>
      </c>
      <c r="N2473" s="11" t="s">
        <v>176</v>
      </c>
      <c r="O2473" s="9" t="str">
        <f aca="false">Def_Sistemas_Conectores_Cabos!$B$7</f>
        <v>SMA 50-ohm</v>
      </c>
      <c r="P2473" s="4" t="str">
        <f aca="false">Def_Sistemas_Conectores_Cabos!$B$26</f>
        <v>MMCX 50-ohm</v>
      </c>
      <c r="Q2473" s="8" t="str">
        <f aca="false">K2473&amp;"/"&amp;M2473&amp;CHAR(10)&amp;L2473&amp;"/"&amp;N2473</f>
        <v>SI-19C3:DI-BPMRFFE-2/SW_IN
SI-19C3:DI-FMCFastADC-2/TRIG</v>
      </c>
      <c r="R2473" s="18" t="n">
        <v>2</v>
      </c>
      <c r="S2473" s="18" t="n">
        <v>2</v>
      </c>
      <c r="T2473" s="15" t="str">
        <f aca="false">Def_Sistemas_Conectores_Cabos!$C$9</f>
        <v>RG316</v>
      </c>
      <c r="U2473" s="11" t="s">
        <v>169</v>
      </c>
      <c r="V2473" s="13"/>
    </row>
    <row r="2474" customFormat="false" ht="15.75" hidden="true" customHeight="true" outlineLevel="0" collapsed="false">
      <c r="A2474" s="4" t="str">
        <f aca="false">Def_Sistemas_Conectores_Cabos!$A$22</f>
        <v>BPM de elétrons</v>
      </c>
      <c r="B2474" s="5" t="str">
        <f aca="false">Datas_Entregas!$A$3</f>
        <v>BTS/Anel</v>
      </c>
      <c r="C2474" s="6" t="n">
        <f aca="false" t="array" ref="C2474:C2474">INDEX(Datas_Entregas!$B$2:$B$100, MATCH(B2474, Datas_Entregas!$A$2:$A$100, 0), 1)</f>
        <v>43296</v>
      </c>
      <c r="D2474" s="5" t="str">
        <f aca="false">Def_Status_Montagem!$A$4</f>
        <v>Comprado / Esperando entrega</v>
      </c>
      <c r="E2474" s="4" t="str">
        <f aca="false">Def_Status_Montagem!$B$4</f>
        <v>Contratada (inclui etiqueta)</v>
      </c>
      <c r="F2474" s="25"/>
      <c r="G2474" s="26"/>
      <c r="H2474" s="7" t="str">
        <f aca="false" t="array" ref="H2474:H2474">INDEX(Def_Instancias_Equipamentos!$E$2:$E$4986, MATCH(K2474, Def_Instancias_Equipamentos!$D$2:$D$4986, 0), 1)</f>
        <v>IA-19RaBPM</v>
      </c>
      <c r="I2474" s="8" t="str">
        <f aca="false" t="array" ref="I2474:I2474">INDEX(Def_Instancias_Equipamentos!$E$2:$E$4986, MATCH(L2474, Def_Instancias_Equipamentos!$D$2:$D$4986, 0), 1)</f>
        <v>IA-19RaBPM</v>
      </c>
      <c r="J2474" s="8" t="str">
        <f aca="false">IF(H2474=I2474, "INTERNO", "EXTERNO")</f>
        <v>INTERNO</v>
      </c>
      <c r="K2474" s="9" t="str">
        <f aca="false">Def_Instancias_Equipamentos!$D$780</f>
        <v>SI-19C4:DI-BPMRFFE</v>
      </c>
      <c r="L2474" s="4" t="str">
        <f aca="false">Def_Instancias_Equipamentos!$D$1382</f>
        <v>SI-19C4:DI-FMCFastADC</v>
      </c>
      <c r="M2474" s="10" t="s">
        <v>168</v>
      </c>
      <c r="N2474" s="11" t="s">
        <v>143</v>
      </c>
      <c r="O2474" s="9" t="str">
        <f aca="false">Def_Sistemas_Conectores_Cabos!$B$7</f>
        <v>SMA 50-ohm</v>
      </c>
      <c r="P2474" s="4" t="str">
        <f aca="false">Def_Sistemas_Conectores_Cabos!$B$7</f>
        <v>SMA 50-ohm</v>
      </c>
      <c r="Q2474" s="8" t="str">
        <f aca="false">K2474&amp;"/"&amp;M2474&amp;CHAR(10)&amp;L2474&amp;"/"&amp;N2474</f>
        <v>SI-19C4:DI-BPMRFFE/TO_OUT
SI-19C4:DI-FMCFastADC/IN1</v>
      </c>
      <c r="R2474" s="18" t="n">
        <v>2</v>
      </c>
      <c r="S2474" s="18" t="n">
        <v>2</v>
      </c>
      <c r="T2474" s="15" t="str">
        <f aca="false">Def_Sistemas_Conectores_Cabos!$C$9</f>
        <v>RG316</v>
      </c>
      <c r="U2474" s="11" t="s">
        <v>169</v>
      </c>
      <c r="V2474" s="13"/>
    </row>
    <row r="2475" customFormat="false" ht="15.75" hidden="true" customHeight="true" outlineLevel="0" collapsed="false">
      <c r="A2475" s="4" t="str">
        <f aca="false">Def_Sistemas_Conectores_Cabos!$A$22</f>
        <v>BPM de elétrons</v>
      </c>
      <c r="B2475" s="5" t="str">
        <f aca="false">Datas_Entregas!$A$3</f>
        <v>BTS/Anel</v>
      </c>
      <c r="C2475" s="6" t="n">
        <f aca="false" t="array" ref="C2475:C2475">INDEX(Datas_Entregas!$B$2:$B$100, MATCH(B2475, Datas_Entregas!$A$2:$A$100, 0), 1)</f>
        <v>43296</v>
      </c>
      <c r="D2475" s="5" t="str">
        <f aca="false">Def_Status_Montagem!$A$4</f>
        <v>Comprado / Esperando entrega</v>
      </c>
      <c r="E2475" s="4" t="str">
        <f aca="false">Def_Status_Montagem!$B$4</f>
        <v>Contratada (inclui etiqueta)</v>
      </c>
      <c r="F2475" s="25"/>
      <c r="G2475" s="26"/>
      <c r="H2475" s="7" t="str">
        <f aca="false" t="array" ref="H2475:H2475">INDEX(Def_Instancias_Equipamentos!$E$2:$E$4986, MATCH(K2475, Def_Instancias_Equipamentos!$D$2:$D$4986, 0), 1)</f>
        <v>IA-19RaBPM</v>
      </c>
      <c r="I2475" s="8" t="str">
        <f aca="false" t="array" ref="I2475:I2475">INDEX(Def_Instancias_Equipamentos!$E$2:$E$4986, MATCH(L2475, Def_Instancias_Equipamentos!$D$2:$D$4986, 0), 1)</f>
        <v>IA-19RaBPM</v>
      </c>
      <c r="J2475" s="8" t="str">
        <f aca="false">IF(H2475=I2475, "INTERNO", "EXTERNO")</f>
        <v>INTERNO</v>
      </c>
      <c r="K2475" s="9" t="str">
        <f aca="false">Def_Instancias_Equipamentos!$D$780</f>
        <v>SI-19C4:DI-BPMRFFE</v>
      </c>
      <c r="L2475" s="4" t="str">
        <f aca="false">Def_Instancias_Equipamentos!$D$1382</f>
        <v>SI-19C4:DI-FMCFastADC</v>
      </c>
      <c r="M2475" s="10" t="s">
        <v>170</v>
      </c>
      <c r="N2475" s="11" t="s">
        <v>145</v>
      </c>
      <c r="O2475" s="9" t="str">
        <f aca="false">Def_Sistemas_Conectores_Cabos!$B$7</f>
        <v>SMA 50-ohm</v>
      </c>
      <c r="P2475" s="4" t="str">
        <f aca="false">Def_Sistemas_Conectores_Cabos!$B$7</f>
        <v>SMA 50-ohm</v>
      </c>
      <c r="Q2475" s="8" t="str">
        <f aca="false">K2475&amp;"/"&amp;M2475&amp;CHAR(10)&amp;L2475&amp;"/"&amp;N2475</f>
        <v>SI-19C4:DI-BPMRFFE/BI_OUT
SI-19C4:DI-FMCFastADC/IN2</v>
      </c>
      <c r="R2475" s="18" t="n">
        <v>2</v>
      </c>
      <c r="S2475" s="18" t="n">
        <v>2</v>
      </c>
      <c r="T2475" s="15" t="str">
        <f aca="false">Def_Sistemas_Conectores_Cabos!$C$9</f>
        <v>RG316</v>
      </c>
      <c r="U2475" s="11" t="s">
        <v>169</v>
      </c>
      <c r="V2475" s="13"/>
    </row>
    <row r="2476" customFormat="false" ht="15.75" hidden="true" customHeight="true" outlineLevel="0" collapsed="false">
      <c r="A2476" s="4" t="str">
        <f aca="false">Def_Sistemas_Conectores_Cabos!$A$22</f>
        <v>BPM de elétrons</v>
      </c>
      <c r="B2476" s="5" t="str">
        <f aca="false">Datas_Entregas!$A$3</f>
        <v>BTS/Anel</v>
      </c>
      <c r="C2476" s="6" t="n">
        <f aca="false" t="array" ref="C2476:C2476">INDEX(Datas_Entregas!$B$2:$B$100, MATCH(B2476, Datas_Entregas!$A$2:$A$100, 0), 1)</f>
        <v>43296</v>
      </c>
      <c r="D2476" s="5" t="str">
        <f aca="false">Def_Status_Montagem!$A$4</f>
        <v>Comprado / Esperando entrega</v>
      </c>
      <c r="E2476" s="4" t="str">
        <f aca="false">Def_Status_Montagem!$B$4</f>
        <v>Contratada (inclui etiqueta)</v>
      </c>
      <c r="F2476" s="25"/>
      <c r="G2476" s="26"/>
      <c r="H2476" s="7" t="str">
        <f aca="false" t="array" ref="H2476:H2476">INDEX(Def_Instancias_Equipamentos!$E$2:$E$4986, MATCH(K2476, Def_Instancias_Equipamentos!$D$2:$D$4986, 0), 1)</f>
        <v>IA-19RaBPM</v>
      </c>
      <c r="I2476" s="8" t="str">
        <f aca="false" t="array" ref="I2476:I2476">INDEX(Def_Instancias_Equipamentos!$E$2:$E$4986, MATCH(L2476, Def_Instancias_Equipamentos!$D$2:$D$4986, 0), 1)</f>
        <v>IA-19RaBPM</v>
      </c>
      <c r="J2476" s="8" t="str">
        <f aca="false">IF(H2476=I2476, "INTERNO", "EXTERNO")</f>
        <v>INTERNO</v>
      </c>
      <c r="K2476" s="9" t="str">
        <f aca="false">Def_Instancias_Equipamentos!$D$780</f>
        <v>SI-19C4:DI-BPMRFFE</v>
      </c>
      <c r="L2476" s="4" t="str">
        <f aca="false">Def_Instancias_Equipamentos!$D$1382</f>
        <v>SI-19C4:DI-FMCFastADC</v>
      </c>
      <c r="M2476" s="10" t="s">
        <v>171</v>
      </c>
      <c r="N2476" s="11" t="s">
        <v>172</v>
      </c>
      <c r="O2476" s="9" t="str">
        <f aca="false">Def_Sistemas_Conectores_Cabos!$B$7</f>
        <v>SMA 50-ohm</v>
      </c>
      <c r="P2476" s="4" t="str">
        <f aca="false">Def_Sistemas_Conectores_Cabos!$B$7</f>
        <v>SMA 50-ohm</v>
      </c>
      <c r="Q2476" s="8" t="str">
        <f aca="false">K2476&amp;"/"&amp;M2476&amp;CHAR(10)&amp;L2476&amp;"/"&amp;N2476</f>
        <v>SI-19C4:DI-BPMRFFE/TI_OUT
SI-19C4:DI-FMCFastADC/IN3</v>
      </c>
      <c r="R2476" s="18" t="n">
        <v>2</v>
      </c>
      <c r="S2476" s="18" t="n">
        <v>2</v>
      </c>
      <c r="T2476" s="15" t="str">
        <f aca="false">Def_Sistemas_Conectores_Cabos!$C$9</f>
        <v>RG316</v>
      </c>
      <c r="U2476" s="11" t="s">
        <v>169</v>
      </c>
      <c r="V2476" s="13"/>
    </row>
    <row r="2477" customFormat="false" ht="15.75" hidden="true" customHeight="true" outlineLevel="0" collapsed="false">
      <c r="A2477" s="4" t="str">
        <f aca="false">Def_Sistemas_Conectores_Cabos!$A$22</f>
        <v>BPM de elétrons</v>
      </c>
      <c r="B2477" s="5" t="str">
        <f aca="false">Datas_Entregas!$A$3</f>
        <v>BTS/Anel</v>
      </c>
      <c r="C2477" s="6" t="n">
        <f aca="false" t="array" ref="C2477:C2477">INDEX(Datas_Entregas!$B$2:$B$100, MATCH(B2477, Datas_Entregas!$A$2:$A$100, 0), 1)</f>
        <v>43296</v>
      </c>
      <c r="D2477" s="5" t="str">
        <f aca="false">Def_Status_Montagem!$A$4</f>
        <v>Comprado / Esperando entrega</v>
      </c>
      <c r="E2477" s="4" t="str">
        <f aca="false">Def_Status_Montagem!$B$4</f>
        <v>Contratada (inclui etiqueta)</v>
      </c>
      <c r="F2477" s="25"/>
      <c r="G2477" s="26"/>
      <c r="H2477" s="7" t="str">
        <f aca="false" t="array" ref="H2477:H2477">INDEX(Def_Instancias_Equipamentos!$E$2:$E$4986, MATCH(K2477, Def_Instancias_Equipamentos!$D$2:$D$4986, 0), 1)</f>
        <v>IA-19RaBPM</v>
      </c>
      <c r="I2477" s="8" t="str">
        <f aca="false" t="array" ref="I2477:I2477">INDEX(Def_Instancias_Equipamentos!$E$2:$E$4986, MATCH(L2477, Def_Instancias_Equipamentos!$D$2:$D$4986, 0), 1)</f>
        <v>IA-19RaBPM</v>
      </c>
      <c r="J2477" s="8" t="str">
        <f aca="false">IF(H2477=I2477, "INTERNO", "EXTERNO")</f>
        <v>INTERNO</v>
      </c>
      <c r="K2477" s="9" t="str">
        <f aca="false">Def_Instancias_Equipamentos!$D$780</f>
        <v>SI-19C4:DI-BPMRFFE</v>
      </c>
      <c r="L2477" s="4" t="str">
        <f aca="false">Def_Instancias_Equipamentos!$D$1382</f>
        <v>SI-19C4:DI-FMCFastADC</v>
      </c>
      <c r="M2477" s="10" t="s">
        <v>173</v>
      </c>
      <c r="N2477" s="11" t="s">
        <v>174</v>
      </c>
      <c r="O2477" s="9" t="str">
        <f aca="false">Def_Sistemas_Conectores_Cabos!$B$7</f>
        <v>SMA 50-ohm</v>
      </c>
      <c r="P2477" s="4" t="str">
        <f aca="false">Def_Sistemas_Conectores_Cabos!$B$7</f>
        <v>SMA 50-ohm</v>
      </c>
      <c r="Q2477" s="8" t="str">
        <f aca="false">K2477&amp;"/"&amp;M2477&amp;CHAR(10)&amp;L2477&amp;"/"&amp;N2477</f>
        <v>SI-19C4:DI-BPMRFFE/BO_OUT
SI-19C4:DI-FMCFastADC/IN4</v>
      </c>
      <c r="R2477" s="18" t="n">
        <v>2</v>
      </c>
      <c r="S2477" s="18" t="n">
        <v>2</v>
      </c>
      <c r="T2477" s="15" t="str">
        <f aca="false">Def_Sistemas_Conectores_Cabos!$C$9</f>
        <v>RG316</v>
      </c>
      <c r="U2477" s="11" t="s">
        <v>169</v>
      </c>
      <c r="V2477" s="13"/>
    </row>
    <row r="2478" customFormat="false" ht="15.75" hidden="true" customHeight="true" outlineLevel="0" collapsed="false">
      <c r="A2478" s="4" t="str">
        <f aca="false">Def_Sistemas_Conectores_Cabos!$A$22</f>
        <v>BPM de elétrons</v>
      </c>
      <c r="B2478" s="5" t="str">
        <f aca="false">Datas_Entregas!$A$3</f>
        <v>BTS/Anel</v>
      </c>
      <c r="C2478" s="6" t="n">
        <f aca="false" t="array" ref="C2478:C2478">INDEX(Datas_Entregas!$B$2:$B$100, MATCH(B2478, Datas_Entregas!$A$2:$A$100, 0), 1)</f>
        <v>43296</v>
      </c>
      <c r="D2478" s="5" t="str">
        <f aca="false">Def_Status_Montagem!$A$4</f>
        <v>Comprado / Esperando entrega</v>
      </c>
      <c r="E2478" s="4" t="str">
        <f aca="false">Def_Status_Montagem!$B$4</f>
        <v>Contratada (inclui etiqueta)</v>
      </c>
      <c r="F2478" s="25"/>
      <c r="G2478" s="26"/>
      <c r="H2478" s="7" t="str">
        <f aca="false" t="array" ref="H2478:H2478">INDEX(Def_Instancias_Equipamentos!$E$2:$E$4986, MATCH(K2478, Def_Instancias_Equipamentos!$D$2:$D$4986, 0), 1)</f>
        <v>IA-19RaBPM</v>
      </c>
      <c r="I2478" s="8" t="str">
        <f aca="false" t="array" ref="I2478:I2478">INDEX(Def_Instancias_Equipamentos!$E$2:$E$4986, MATCH(L2478, Def_Instancias_Equipamentos!$D$2:$D$4986, 0), 1)</f>
        <v>IA-19RaBPM</v>
      </c>
      <c r="J2478" s="8" t="str">
        <f aca="false">IF(H2478=I2478, "INTERNO", "EXTERNO")</f>
        <v>INTERNO</v>
      </c>
      <c r="K2478" s="9" t="str">
        <f aca="false">Def_Instancias_Equipamentos!$D$780</f>
        <v>SI-19C4:DI-BPMRFFE</v>
      </c>
      <c r="L2478" s="4" t="str">
        <f aca="false">Def_Instancias_Equipamentos!$D$1382</f>
        <v>SI-19C4:DI-FMCFastADC</v>
      </c>
      <c r="M2478" s="10" t="s">
        <v>175</v>
      </c>
      <c r="N2478" s="11" t="s">
        <v>176</v>
      </c>
      <c r="O2478" s="9" t="str">
        <f aca="false">Def_Sistemas_Conectores_Cabos!$B$7</f>
        <v>SMA 50-ohm</v>
      </c>
      <c r="P2478" s="4" t="str">
        <f aca="false">Def_Sistemas_Conectores_Cabos!$B$26</f>
        <v>MMCX 50-ohm</v>
      </c>
      <c r="Q2478" s="8" t="str">
        <f aca="false">K2478&amp;"/"&amp;M2478&amp;CHAR(10)&amp;L2478&amp;"/"&amp;N2478</f>
        <v>SI-19C4:DI-BPMRFFE/SW_IN
SI-19C4:DI-FMCFastADC/TRIG</v>
      </c>
      <c r="R2478" s="18" t="n">
        <v>2</v>
      </c>
      <c r="S2478" s="18" t="n">
        <v>2</v>
      </c>
      <c r="T2478" s="15" t="str">
        <f aca="false">Def_Sistemas_Conectores_Cabos!$C$9</f>
        <v>RG316</v>
      </c>
      <c r="U2478" s="11" t="s">
        <v>169</v>
      </c>
      <c r="V2478" s="13"/>
    </row>
    <row r="2479" customFormat="false" ht="15.75" hidden="true" customHeight="true" outlineLevel="0" collapsed="false">
      <c r="A2479" s="4" t="str">
        <f aca="false">Def_Sistemas_Conectores_Cabos!$A$22</f>
        <v>BPM de elétrons</v>
      </c>
      <c r="B2479" s="5" t="str">
        <f aca="false">Datas_Entregas!$A$3</f>
        <v>BTS/Anel</v>
      </c>
      <c r="C2479" s="6" t="n">
        <f aca="false" t="array" ref="C2479:C2479">INDEX(Datas_Entregas!$B$2:$B$100, MATCH(B2479, Datas_Entregas!$A$2:$A$100, 0), 1)</f>
        <v>43296</v>
      </c>
      <c r="D2479" s="5" t="str">
        <f aca="false">Def_Status_Montagem!$A$4</f>
        <v>Comprado / Esperando entrega</v>
      </c>
      <c r="E2479" s="4" t="str">
        <f aca="false">Def_Status_Montagem!$B$4</f>
        <v>Contratada (inclui etiqueta)</v>
      </c>
      <c r="F2479" s="25"/>
      <c r="G2479" s="26"/>
      <c r="H2479" s="7" t="str">
        <f aca="false" t="array" ref="H2479:H2479">INDEX(Def_Instancias_Equipamentos!$E$2:$E$4986, MATCH(K2479, Def_Instancias_Equipamentos!$D$2:$D$4986, 0), 1)</f>
        <v>IA-19RaBPM</v>
      </c>
      <c r="I2479" s="8" t="str">
        <f aca="false" t="array" ref="I2479:I2479">INDEX(Def_Instancias_Equipamentos!$E$2:$E$4986, MATCH(L2479, Def_Instancias_Equipamentos!$D$2:$D$4986, 0), 1)</f>
        <v>IA-19RaBPM</v>
      </c>
      <c r="J2479" s="8" t="str">
        <f aca="false">IF(H2479=I2479, "INTERNO", "EXTERNO")</f>
        <v>INTERNO</v>
      </c>
      <c r="K2479" s="9" t="str">
        <f aca="false">Def_Instancias_Equipamentos!$D$781</f>
        <v>SI-19M1:DI-BPMRFFE</v>
      </c>
      <c r="L2479" s="4" t="str">
        <f aca="false">Def_Instancias_Equipamentos!$D$1383</f>
        <v>SI-19M1:DI-FMCFastADC</v>
      </c>
      <c r="M2479" s="10" t="s">
        <v>168</v>
      </c>
      <c r="N2479" s="11" t="s">
        <v>143</v>
      </c>
      <c r="O2479" s="9" t="str">
        <f aca="false">Def_Sistemas_Conectores_Cabos!$B$7</f>
        <v>SMA 50-ohm</v>
      </c>
      <c r="P2479" s="4" t="str">
        <f aca="false">Def_Sistemas_Conectores_Cabos!$B$7</f>
        <v>SMA 50-ohm</v>
      </c>
      <c r="Q2479" s="8" t="str">
        <f aca="false">K2479&amp;"/"&amp;M2479&amp;CHAR(10)&amp;L2479&amp;"/"&amp;N2479</f>
        <v>SI-19M1:DI-BPMRFFE/TO_OUT
SI-19M1:DI-FMCFastADC/IN1</v>
      </c>
      <c r="R2479" s="18" t="n">
        <v>2</v>
      </c>
      <c r="S2479" s="18" t="n">
        <v>2</v>
      </c>
      <c r="T2479" s="15" t="str">
        <f aca="false">Def_Sistemas_Conectores_Cabos!$C$9</f>
        <v>RG316</v>
      </c>
      <c r="U2479" s="11" t="s">
        <v>169</v>
      </c>
      <c r="V2479" s="13"/>
    </row>
    <row r="2480" customFormat="false" ht="15.75" hidden="true" customHeight="true" outlineLevel="0" collapsed="false">
      <c r="A2480" s="4" t="str">
        <f aca="false">Def_Sistemas_Conectores_Cabos!$A$22</f>
        <v>BPM de elétrons</v>
      </c>
      <c r="B2480" s="5" t="str">
        <f aca="false">Datas_Entregas!$A$3</f>
        <v>BTS/Anel</v>
      </c>
      <c r="C2480" s="6" t="n">
        <f aca="false" t="array" ref="C2480:C2480">INDEX(Datas_Entregas!$B$2:$B$100, MATCH(B2480, Datas_Entregas!$A$2:$A$100, 0), 1)</f>
        <v>43296</v>
      </c>
      <c r="D2480" s="5" t="str">
        <f aca="false">Def_Status_Montagem!$A$4</f>
        <v>Comprado / Esperando entrega</v>
      </c>
      <c r="E2480" s="4" t="str">
        <f aca="false">Def_Status_Montagem!$B$4</f>
        <v>Contratada (inclui etiqueta)</v>
      </c>
      <c r="F2480" s="25"/>
      <c r="G2480" s="26"/>
      <c r="H2480" s="7" t="str">
        <f aca="false" t="array" ref="H2480:H2480">INDEX(Def_Instancias_Equipamentos!$E$2:$E$4986, MATCH(K2480, Def_Instancias_Equipamentos!$D$2:$D$4986, 0), 1)</f>
        <v>IA-19RaBPM</v>
      </c>
      <c r="I2480" s="8" t="str">
        <f aca="false" t="array" ref="I2480:I2480">INDEX(Def_Instancias_Equipamentos!$E$2:$E$4986, MATCH(L2480, Def_Instancias_Equipamentos!$D$2:$D$4986, 0), 1)</f>
        <v>IA-19RaBPM</v>
      </c>
      <c r="J2480" s="8" t="str">
        <f aca="false">IF(H2480=I2480, "INTERNO", "EXTERNO")</f>
        <v>INTERNO</v>
      </c>
      <c r="K2480" s="9" t="str">
        <f aca="false">Def_Instancias_Equipamentos!$D$781</f>
        <v>SI-19M1:DI-BPMRFFE</v>
      </c>
      <c r="L2480" s="4" t="str">
        <f aca="false">Def_Instancias_Equipamentos!$D$1383</f>
        <v>SI-19M1:DI-FMCFastADC</v>
      </c>
      <c r="M2480" s="10" t="s">
        <v>170</v>
      </c>
      <c r="N2480" s="11" t="s">
        <v>145</v>
      </c>
      <c r="O2480" s="9" t="str">
        <f aca="false">Def_Sistemas_Conectores_Cabos!$B$7</f>
        <v>SMA 50-ohm</v>
      </c>
      <c r="P2480" s="4" t="str">
        <f aca="false">Def_Sistemas_Conectores_Cabos!$B$7</f>
        <v>SMA 50-ohm</v>
      </c>
      <c r="Q2480" s="8" t="str">
        <f aca="false">K2480&amp;"/"&amp;M2480&amp;CHAR(10)&amp;L2480&amp;"/"&amp;N2480</f>
        <v>SI-19M1:DI-BPMRFFE/BI_OUT
SI-19M1:DI-FMCFastADC/IN2</v>
      </c>
      <c r="R2480" s="18" t="n">
        <v>2</v>
      </c>
      <c r="S2480" s="18" t="n">
        <v>2</v>
      </c>
      <c r="T2480" s="15" t="str">
        <f aca="false">Def_Sistemas_Conectores_Cabos!$C$9</f>
        <v>RG316</v>
      </c>
      <c r="U2480" s="11" t="s">
        <v>169</v>
      </c>
      <c r="V2480" s="13"/>
    </row>
    <row r="2481" customFormat="false" ht="15.75" hidden="true" customHeight="true" outlineLevel="0" collapsed="false">
      <c r="A2481" s="4" t="str">
        <f aca="false">Def_Sistemas_Conectores_Cabos!$A$22</f>
        <v>BPM de elétrons</v>
      </c>
      <c r="B2481" s="5" t="str">
        <f aca="false">Datas_Entregas!$A$3</f>
        <v>BTS/Anel</v>
      </c>
      <c r="C2481" s="6" t="n">
        <f aca="false" t="array" ref="C2481:C2481">INDEX(Datas_Entregas!$B$2:$B$100, MATCH(B2481, Datas_Entregas!$A$2:$A$100, 0), 1)</f>
        <v>43296</v>
      </c>
      <c r="D2481" s="5" t="str">
        <f aca="false">Def_Status_Montagem!$A$4</f>
        <v>Comprado / Esperando entrega</v>
      </c>
      <c r="E2481" s="4" t="str">
        <f aca="false">Def_Status_Montagem!$B$4</f>
        <v>Contratada (inclui etiqueta)</v>
      </c>
      <c r="F2481" s="25"/>
      <c r="G2481" s="26"/>
      <c r="H2481" s="7" t="str">
        <f aca="false" t="array" ref="H2481:H2481">INDEX(Def_Instancias_Equipamentos!$E$2:$E$4986, MATCH(K2481, Def_Instancias_Equipamentos!$D$2:$D$4986, 0), 1)</f>
        <v>IA-19RaBPM</v>
      </c>
      <c r="I2481" s="8" t="str">
        <f aca="false" t="array" ref="I2481:I2481">INDEX(Def_Instancias_Equipamentos!$E$2:$E$4986, MATCH(L2481, Def_Instancias_Equipamentos!$D$2:$D$4986, 0), 1)</f>
        <v>IA-19RaBPM</v>
      </c>
      <c r="J2481" s="8" t="str">
        <f aca="false">IF(H2481=I2481, "INTERNO", "EXTERNO")</f>
        <v>INTERNO</v>
      </c>
      <c r="K2481" s="9" t="str">
        <f aca="false">Def_Instancias_Equipamentos!$D$781</f>
        <v>SI-19M1:DI-BPMRFFE</v>
      </c>
      <c r="L2481" s="4" t="str">
        <f aca="false">Def_Instancias_Equipamentos!$D$1383</f>
        <v>SI-19M1:DI-FMCFastADC</v>
      </c>
      <c r="M2481" s="10" t="s">
        <v>171</v>
      </c>
      <c r="N2481" s="11" t="s">
        <v>172</v>
      </c>
      <c r="O2481" s="9" t="str">
        <f aca="false">Def_Sistemas_Conectores_Cabos!$B$7</f>
        <v>SMA 50-ohm</v>
      </c>
      <c r="P2481" s="4" t="str">
        <f aca="false">Def_Sistemas_Conectores_Cabos!$B$7</f>
        <v>SMA 50-ohm</v>
      </c>
      <c r="Q2481" s="8" t="str">
        <f aca="false">K2481&amp;"/"&amp;M2481&amp;CHAR(10)&amp;L2481&amp;"/"&amp;N2481</f>
        <v>SI-19M1:DI-BPMRFFE/TI_OUT
SI-19M1:DI-FMCFastADC/IN3</v>
      </c>
      <c r="R2481" s="18" t="n">
        <v>2</v>
      </c>
      <c r="S2481" s="18" t="n">
        <v>2</v>
      </c>
      <c r="T2481" s="15" t="str">
        <f aca="false">Def_Sistemas_Conectores_Cabos!$C$9</f>
        <v>RG316</v>
      </c>
      <c r="U2481" s="11" t="s">
        <v>169</v>
      </c>
      <c r="V2481" s="13"/>
    </row>
    <row r="2482" customFormat="false" ht="15.75" hidden="true" customHeight="true" outlineLevel="0" collapsed="false">
      <c r="A2482" s="4" t="str">
        <f aca="false">Def_Sistemas_Conectores_Cabos!$A$22</f>
        <v>BPM de elétrons</v>
      </c>
      <c r="B2482" s="5" t="str">
        <f aca="false">Datas_Entregas!$A$3</f>
        <v>BTS/Anel</v>
      </c>
      <c r="C2482" s="6" t="n">
        <f aca="false" t="array" ref="C2482:C2482">INDEX(Datas_Entregas!$B$2:$B$100, MATCH(B2482, Datas_Entregas!$A$2:$A$100, 0), 1)</f>
        <v>43296</v>
      </c>
      <c r="D2482" s="5" t="str">
        <f aca="false">Def_Status_Montagem!$A$4</f>
        <v>Comprado / Esperando entrega</v>
      </c>
      <c r="E2482" s="4" t="str">
        <f aca="false">Def_Status_Montagem!$B$4</f>
        <v>Contratada (inclui etiqueta)</v>
      </c>
      <c r="F2482" s="25"/>
      <c r="G2482" s="26"/>
      <c r="H2482" s="7" t="str">
        <f aca="false" t="array" ref="H2482:H2482">INDEX(Def_Instancias_Equipamentos!$E$2:$E$4986, MATCH(K2482, Def_Instancias_Equipamentos!$D$2:$D$4986, 0), 1)</f>
        <v>IA-19RaBPM</v>
      </c>
      <c r="I2482" s="8" t="str">
        <f aca="false" t="array" ref="I2482:I2482">INDEX(Def_Instancias_Equipamentos!$E$2:$E$4986, MATCH(L2482, Def_Instancias_Equipamentos!$D$2:$D$4986, 0), 1)</f>
        <v>IA-19RaBPM</v>
      </c>
      <c r="J2482" s="8" t="str">
        <f aca="false">IF(H2482=I2482, "INTERNO", "EXTERNO")</f>
        <v>INTERNO</v>
      </c>
      <c r="K2482" s="9" t="str">
        <f aca="false">Def_Instancias_Equipamentos!$D$781</f>
        <v>SI-19M1:DI-BPMRFFE</v>
      </c>
      <c r="L2482" s="4" t="str">
        <f aca="false">Def_Instancias_Equipamentos!$D$1383</f>
        <v>SI-19M1:DI-FMCFastADC</v>
      </c>
      <c r="M2482" s="10" t="s">
        <v>173</v>
      </c>
      <c r="N2482" s="11" t="s">
        <v>174</v>
      </c>
      <c r="O2482" s="9" t="str">
        <f aca="false">Def_Sistemas_Conectores_Cabos!$B$7</f>
        <v>SMA 50-ohm</v>
      </c>
      <c r="P2482" s="4" t="str">
        <f aca="false">Def_Sistemas_Conectores_Cabos!$B$7</f>
        <v>SMA 50-ohm</v>
      </c>
      <c r="Q2482" s="8" t="str">
        <f aca="false">K2482&amp;"/"&amp;M2482&amp;CHAR(10)&amp;L2482&amp;"/"&amp;N2482</f>
        <v>SI-19M1:DI-BPMRFFE/BO_OUT
SI-19M1:DI-FMCFastADC/IN4</v>
      </c>
      <c r="R2482" s="18" t="n">
        <v>2</v>
      </c>
      <c r="S2482" s="18" t="n">
        <v>2</v>
      </c>
      <c r="T2482" s="15" t="str">
        <f aca="false">Def_Sistemas_Conectores_Cabos!$C$9</f>
        <v>RG316</v>
      </c>
      <c r="U2482" s="11" t="s">
        <v>169</v>
      </c>
      <c r="V2482" s="13"/>
    </row>
    <row r="2483" customFormat="false" ht="15.75" hidden="true" customHeight="true" outlineLevel="0" collapsed="false">
      <c r="A2483" s="4" t="str">
        <f aca="false">Def_Sistemas_Conectores_Cabos!$A$22</f>
        <v>BPM de elétrons</v>
      </c>
      <c r="B2483" s="5" t="str">
        <f aca="false">Datas_Entregas!$A$3</f>
        <v>BTS/Anel</v>
      </c>
      <c r="C2483" s="6" t="n">
        <f aca="false" t="array" ref="C2483:C2483">INDEX(Datas_Entregas!$B$2:$B$100, MATCH(B2483, Datas_Entregas!$A$2:$A$100, 0), 1)</f>
        <v>43296</v>
      </c>
      <c r="D2483" s="5" t="str">
        <f aca="false">Def_Status_Montagem!$A$4</f>
        <v>Comprado / Esperando entrega</v>
      </c>
      <c r="E2483" s="4" t="str">
        <f aca="false">Def_Status_Montagem!$B$4</f>
        <v>Contratada (inclui etiqueta)</v>
      </c>
      <c r="F2483" s="25"/>
      <c r="G2483" s="26"/>
      <c r="H2483" s="7" t="str">
        <f aca="false" t="array" ref="H2483:H2483">INDEX(Def_Instancias_Equipamentos!$E$2:$E$4986, MATCH(K2483, Def_Instancias_Equipamentos!$D$2:$D$4986, 0), 1)</f>
        <v>IA-19RaBPM</v>
      </c>
      <c r="I2483" s="8" t="str">
        <f aca="false" t="array" ref="I2483:I2483">INDEX(Def_Instancias_Equipamentos!$E$2:$E$4986, MATCH(L2483, Def_Instancias_Equipamentos!$D$2:$D$4986, 0), 1)</f>
        <v>IA-19RaBPM</v>
      </c>
      <c r="J2483" s="8" t="str">
        <f aca="false">IF(H2483=I2483, "INTERNO", "EXTERNO")</f>
        <v>INTERNO</v>
      </c>
      <c r="K2483" s="9" t="str">
        <f aca="false">Def_Instancias_Equipamentos!$D$781</f>
        <v>SI-19M1:DI-BPMRFFE</v>
      </c>
      <c r="L2483" s="4" t="str">
        <f aca="false">Def_Instancias_Equipamentos!$D$1383</f>
        <v>SI-19M1:DI-FMCFastADC</v>
      </c>
      <c r="M2483" s="10" t="s">
        <v>175</v>
      </c>
      <c r="N2483" s="11" t="s">
        <v>176</v>
      </c>
      <c r="O2483" s="9" t="str">
        <f aca="false">Def_Sistemas_Conectores_Cabos!$B$7</f>
        <v>SMA 50-ohm</v>
      </c>
      <c r="P2483" s="4" t="str">
        <f aca="false">Def_Sistemas_Conectores_Cabos!$B$26</f>
        <v>MMCX 50-ohm</v>
      </c>
      <c r="Q2483" s="8" t="str">
        <f aca="false">K2483&amp;"/"&amp;M2483&amp;CHAR(10)&amp;L2483&amp;"/"&amp;N2483</f>
        <v>SI-19M1:DI-BPMRFFE/SW_IN
SI-19M1:DI-FMCFastADC/TRIG</v>
      </c>
      <c r="R2483" s="18" t="n">
        <v>2</v>
      </c>
      <c r="S2483" s="18" t="n">
        <v>2</v>
      </c>
      <c r="T2483" s="15" t="str">
        <f aca="false">Def_Sistemas_Conectores_Cabos!$C$9</f>
        <v>RG316</v>
      </c>
      <c r="U2483" s="11" t="s">
        <v>169</v>
      </c>
      <c r="V2483" s="13"/>
    </row>
    <row r="2484" customFormat="false" ht="15.75" hidden="true" customHeight="true" outlineLevel="0" collapsed="false">
      <c r="A2484" s="4" t="str">
        <f aca="false">Def_Sistemas_Conectores_Cabos!$A$22</f>
        <v>BPM de elétrons</v>
      </c>
      <c r="B2484" s="5" t="str">
        <f aca="false">Datas_Entregas!$A$3</f>
        <v>BTS/Anel</v>
      </c>
      <c r="C2484" s="6" t="n">
        <f aca="false" t="array" ref="C2484:C2484">INDEX(Datas_Entregas!$B$2:$B$100, MATCH(B2484, Datas_Entregas!$A$2:$A$100, 0), 1)</f>
        <v>43296</v>
      </c>
      <c r="D2484" s="5" t="str">
        <f aca="false">Def_Status_Montagem!$A$4</f>
        <v>Comprado / Esperando entrega</v>
      </c>
      <c r="E2484" s="4" t="str">
        <f aca="false">Def_Status_Montagem!$B$4</f>
        <v>Contratada (inclui etiqueta)</v>
      </c>
      <c r="F2484" s="25"/>
      <c r="G2484" s="26"/>
      <c r="H2484" s="7" t="str">
        <f aca="false" t="array" ref="H2484:H2484">INDEX(Def_Instancias_Equipamentos!$E$2:$E$4986, MATCH(K2484, Def_Instancias_Equipamentos!$D$2:$D$4986, 0), 1)</f>
        <v>IA-19RaBPM</v>
      </c>
      <c r="I2484" s="8" t="str">
        <f aca="false" t="array" ref="I2484:I2484">INDEX(Def_Instancias_Equipamentos!$E$2:$E$4986, MATCH(L2484, Def_Instancias_Equipamentos!$D$2:$D$4986, 0), 1)</f>
        <v>IA-19RaBPM</v>
      </c>
      <c r="J2484" s="8" t="str">
        <f aca="false">IF(H2484=I2484, "INTERNO", "EXTERNO")</f>
        <v>INTERNO</v>
      </c>
      <c r="K2484" s="9" t="str">
        <f aca="false">Def_Instancias_Equipamentos!$D$782</f>
        <v>SI-19M2:DI-BPMRFFE</v>
      </c>
      <c r="L2484" s="4" t="str">
        <f aca="false">Def_Instancias_Equipamentos!$D$1384</f>
        <v>SI-19M2:DI-FMCFastADC</v>
      </c>
      <c r="M2484" s="10" t="s">
        <v>168</v>
      </c>
      <c r="N2484" s="11" t="s">
        <v>143</v>
      </c>
      <c r="O2484" s="9" t="str">
        <f aca="false">Def_Sistemas_Conectores_Cabos!$B$7</f>
        <v>SMA 50-ohm</v>
      </c>
      <c r="P2484" s="4" t="str">
        <f aca="false">Def_Sistemas_Conectores_Cabos!$B$7</f>
        <v>SMA 50-ohm</v>
      </c>
      <c r="Q2484" s="8" t="str">
        <f aca="false">K2484&amp;"/"&amp;M2484&amp;CHAR(10)&amp;L2484&amp;"/"&amp;N2484</f>
        <v>SI-19M2:DI-BPMRFFE/TO_OUT
SI-19M2:DI-FMCFastADC/IN1</v>
      </c>
      <c r="R2484" s="18" t="n">
        <v>2</v>
      </c>
      <c r="S2484" s="18" t="n">
        <v>2</v>
      </c>
      <c r="T2484" s="15" t="str">
        <f aca="false">Def_Sistemas_Conectores_Cabos!$C$9</f>
        <v>RG316</v>
      </c>
      <c r="U2484" s="11" t="s">
        <v>169</v>
      </c>
      <c r="V2484" s="13"/>
    </row>
    <row r="2485" customFormat="false" ht="15.75" hidden="true" customHeight="true" outlineLevel="0" collapsed="false">
      <c r="A2485" s="4" t="str">
        <f aca="false">Def_Sistemas_Conectores_Cabos!$A$22</f>
        <v>BPM de elétrons</v>
      </c>
      <c r="B2485" s="5" t="str">
        <f aca="false">Datas_Entregas!$A$3</f>
        <v>BTS/Anel</v>
      </c>
      <c r="C2485" s="6" t="n">
        <f aca="false" t="array" ref="C2485:C2485">INDEX(Datas_Entregas!$B$2:$B$100, MATCH(B2485, Datas_Entregas!$A$2:$A$100, 0), 1)</f>
        <v>43296</v>
      </c>
      <c r="D2485" s="5" t="str">
        <f aca="false">Def_Status_Montagem!$A$4</f>
        <v>Comprado / Esperando entrega</v>
      </c>
      <c r="E2485" s="4" t="str">
        <f aca="false">Def_Status_Montagem!$B$4</f>
        <v>Contratada (inclui etiqueta)</v>
      </c>
      <c r="F2485" s="25"/>
      <c r="G2485" s="26"/>
      <c r="H2485" s="7" t="str">
        <f aca="false" t="array" ref="H2485:H2485">INDEX(Def_Instancias_Equipamentos!$E$2:$E$4986, MATCH(K2485, Def_Instancias_Equipamentos!$D$2:$D$4986, 0), 1)</f>
        <v>IA-19RaBPM</v>
      </c>
      <c r="I2485" s="8" t="str">
        <f aca="false" t="array" ref="I2485:I2485">INDEX(Def_Instancias_Equipamentos!$E$2:$E$4986, MATCH(L2485, Def_Instancias_Equipamentos!$D$2:$D$4986, 0), 1)</f>
        <v>IA-19RaBPM</v>
      </c>
      <c r="J2485" s="8" t="str">
        <f aca="false">IF(H2485=I2485, "INTERNO", "EXTERNO")</f>
        <v>INTERNO</v>
      </c>
      <c r="K2485" s="9" t="str">
        <f aca="false">Def_Instancias_Equipamentos!$D$782</f>
        <v>SI-19M2:DI-BPMRFFE</v>
      </c>
      <c r="L2485" s="4" t="str">
        <f aca="false">Def_Instancias_Equipamentos!$D$1384</f>
        <v>SI-19M2:DI-FMCFastADC</v>
      </c>
      <c r="M2485" s="10" t="s">
        <v>170</v>
      </c>
      <c r="N2485" s="11" t="s">
        <v>145</v>
      </c>
      <c r="O2485" s="9" t="str">
        <f aca="false">Def_Sistemas_Conectores_Cabos!$B$7</f>
        <v>SMA 50-ohm</v>
      </c>
      <c r="P2485" s="4" t="str">
        <f aca="false">Def_Sistemas_Conectores_Cabos!$B$7</f>
        <v>SMA 50-ohm</v>
      </c>
      <c r="Q2485" s="8" t="str">
        <f aca="false">K2485&amp;"/"&amp;M2485&amp;CHAR(10)&amp;L2485&amp;"/"&amp;N2485</f>
        <v>SI-19M2:DI-BPMRFFE/BI_OUT
SI-19M2:DI-FMCFastADC/IN2</v>
      </c>
      <c r="R2485" s="18" t="n">
        <v>2</v>
      </c>
      <c r="S2485" s="18" t="n">
        <v>2</v>
      </c>
      <c r="T2485" s="15" t="str">
        <f aca="false">Def_Sistemas_Conectores_Cabos!$C$9</f>
        <v>RG316</v>
      </c>
      <c r="U2485" s="11" t="s">
        <v>169</v>
      </c>
      <c r="V2485" s="13"/>
    </row>
    <row r="2486" customFormat="false" ht="15.75" hidden="true" customHeight="true" outlineLevel="0" collapsed="false">
      <c r="A2486" s="4" t="str">
        <f aca="false">Def_Sistemas_Conectores_Cabos!$A$22</f>
        <v>BPM de elétrons</v>
      </c>
      <c r="B2486" s="5" t="str">
        <f aca="false">Datas_Entregas!$A$3</f>
        <v>BTS/Anel</v>
      </c>
      <c r="C2486" s="6" t="n">
        <f aca="false" t="array" ref="C2486:C2486">INDEX(Datas_Entregas!$B$2:$B$100, MATCH(B2486, Datas_Entregas!$A$2:$A$100, 0), 1)</f>
        <v>43296</v>
      </c>
      <c r="D2486" s="5" t="str">
        <f aca="false">Def_Status_Montagem!$A$4</f>
        <v>Comprado / Esperando entrega</v>
      </c>
      <c r="E2486" s="4" t="str">
        <f aca="false">Def_Status_Montagem!$B$4</f>
        <v>Contratada (inclui etiqueta)</v>
      </c>
      <c r="F2486" s="25"/>
      <c r="G2486" s="26"/>
      <c r="H2486" s="7" t="str">
        <f aca="false" t="array" ref="H2486:H2486">INDEX(Def_Instancias_Equipamentos!$E$2:$E$4986, MATCH(K2486, Def_Instancias_Equipamentos!$D$2:$D$4986, 0), 1)</f>
        <v>IA-19RaBPM</v>
      </c>
      <c r="I2486" s="8" t="str">
        <f aca="false" t="array" ref="I2486:I2486">INDEX(Def_Instancias_Equipamentos!$E$2:$E$4986, MATCH(L2486, Def_Instancias_Equipamentos!$D$2:$D$4986, 0), 1)</f>
        <v>IA-19RaBPM</v>
      </c>
      <c r="J2486" s="8" t="str">
        <f aca="false">IF(H2486=I2486, "INTERNO", "EXTERNO")</f>
        <v>INTERNO</v>
      </c>
      <c r="K2486" s="9" t="str">
        <f aca="false">Def_Instancias_Equipamentos!$D$782</f>
        <v>SI-19M2:DI-BPMRFFE</v>
      </c>
      <c r="L2486" s="4" t="str">
        <f aca="false">Def_Instancias_Equipamentos!$D$1384</f>
        <v>SI-19M2:DI-FMCFastADC</v>
      </c>
      <c r="M2486" s="10" t="s">
        <v>171</v>
      </c>
      <c r="N2486" s="11" t="s">
        <v>172</v>
      </c>
      <c r="O2486" s="9" t="str">
        <f aca="false">Def_Sistemas_Conectores_Cabos!$B$7</f>
        <v>SMA 50-ohm</v>
      </c>
      <c r="P2486" s="4" t="str">
        <f aca="false">Def_Sistemas_Conectores_Cabos!$B$7</f>
        <v>SMA 50-ohm</v>
      </c>
      <c r="Q2486" s="8" t="str">
        <f aca="false">K2486&amp;"/"&amp;M2486&amp;CHAR(10)&amp;L2486&amp;"/"&amp;N2486</f>
        <v>SI-19M2:DI-BPMRFFE/TI_OUT
SI-19M2:DI-FMCFastADC/IN3</v>
      </c>
      <c r="R2486" s="18" t="n">
        <v>2</v>
      </c>
      <c r="S2486" s="18" t="n">
        <v>2</v>
      </c>
      <c r="T2486" s="15" t="str">
        <f aca="false">Def_Sistemas_Conectores_Cabos!$C$9</f>
        <v>RG316</v>
      </c>
      <c r="U2486" s="11" t="s">
        <v>169</v>
      </c>
      <c r="V2486" s="13"/>
    </row>
    <row r="2487" customFormat="false" ht="15.75" hidden="true" customHeight="true" outlineLevel="0" collapsed="false">
      <c r="A2487" s="4" t="str">
        <f aca="false">Def_Sistemas_Conectores_Cabos!$A$22</f>
        <v>BPM de elétrons</v>
      </c>
      <c r="B2487" s="5" t="str">
        <f aca="false">Datas_Entregas!$A$3</f>
        <v>BTS/Anel</v>
      </c>
      <c r="C2487" s="6" t="n">
        <f aca="false" t="array" ref="C2487:C2487">INDEX(Datas_Entregas!$B$2:$B$100, MATCH(B2487, Datas_Entregas!$A$2:$A$100, 0), 1)</f>
        <v>43296</v>
      </c>
      <c r="D2487" s="5" t="str">
        <f aca="false">Def_Status_Montagem!$A$4</f>
        <v>Comprado / Esperando entrega</v>
      </c>
      <c r="E2487" s="4" t="str">
        <f aca="false">Def_Status_Montagem!$B$4</f>
        <v>Contratada (inclui etiqueta)</v>
      </c>
      <c r="F2487" s="25"/>
      <c r="G2487" s="26"/>
      <c r="H2487" s="7" t="str">
        <f aca="false" t="array" ref="H2487:H2487">INDEX(Def_Instancias_Equipamentos!$E$2:$E$4986, MATCH(K2487, Def_Instancias_Equipamentos!$D$2:$D$4986, 0), 1)</f>
        <v>IA-19RaBPM</v>
      </c>
      <c r="I2487" s="8" t="str">
        <f aca="false" t="array" ref="I2487:I2487">INDEX(Def_Instancias_Equipamentos!$E$2:$E$4986, MATCH(L2487, Def_Instancias_Equipamentos!$D$2:$D$4986, 0), 1)</f>
        <v>IA-19RaBPM</v>
      </c>
      <c r="J2487" s="8" t="str">
        <f aca="false">IF(H2487=I2487, "INTERNO", "EXTERNO")</f>
        <v>INTERNO</v>
      </c>
      <c r="K2487" s="9" t="str">
        <f aca="false">Def_Instancias_Equipamentos!$D$782</f>
        <v>SI-19M2:DI-BPMRFFE</v>
      </c>
      <c r="L2487" s="4" t="str">
        <f aca="false">Def_Instancias_Equipamentos!$D$1384</f>
        <v>SI-19M2:DI-FMCFastADC</v>
      </c>
      <c r="M2487" s="10" t="s">
        <v>173</v>
      </c>
      <c r="N2487" s="11" t="s">
        <v>174</v>
      </c>
      <c r="O2487" s="9" t="str">
        <f aca="false">Def_Sistemas_Conectores_Cabos!$B$7</f>
        <v>SMA 50-ohm</v>
      </c>
      <c r="P2487" s="4" t="str">
        <f aca="false">Def_Sistemas_Conectores_Cabos!$B$7</f>
        <v>SMA 50-ohm</v>
      </c>
      <c r="Q2487" s="8" t="str">
        <f aca="false">K2487&amp;"/"&amp;M2487&amp;CHAR(10)&amp;L2487&amp;"/"&amp;N2487</f>
        <v>SI-19M2:DI-BPMRFFE/BO_OUT
SI-19M2:DI-FMCFastADC/IN4</v>
      </c>
      <c r="R2487" s="18" t="n">
        <v>2</v>
      </c>
      <c r="S2487" s="18" t="n">
        <v>2</v>
      </c>
      <c r="T2487" s="15" t="str">
        <f aca="false">Def_Sistemas_Conectores_Cabos!$C$9</f>
        <v>RG316</v>
      </c>
      <c r="U2487" s="11" t="s">
        <v>169</v>
      </c>
      <c r="V2487" s="13"/>
    </row>
    <row r="2488" customFormat="false" ht="15.75" hidden="true" customHeight="true" outlineLevel="0" collapsed="false">
      <c r="A2488" s="4" t="str">
        <f aca="false">Def_Sistemas_Conectores_Cabos!$A$22</f>
        <v>BPM de elétrons</v>
      </c>
      <c r="B2488" s="5" t="str">
        <f aca="false">Datas_Entregas!$A$3</f>
        <v>BTS/Anel</v>
      </c>
      <c r="C2488" s="6" t="n">
        <f aca="false" t="array" ref="C2488:C2488">INDEX(Datas_Entregas!$B$2:$B$100, MATCH(B2488, Datas_Entregas!$A$2:$A$100, 0), 1)</f>
        <v>43296</v>
      </c>
      <c r="D2488" s="5" t="str">
        <f aca="false">Def_Status_Montagem!$A$4</f>
        <v>Comprado / Esperando entrega</v>
      </c>
      <c r="E2488" s="4" t="str">
        <f aca="false">Def_Status_Montagem!$B$4</f>
        <v>Contratada (inclui etiqueta)</v>
      </c>
      <c r="F2488" s="25"/>
      <c r="G2488" s="26"/>
      <c r="H2488" s="7" t="str">
        <f aca="false" t="array" ref="H2488:H2488">INDEX(Def_Instancias_Equipamentos!$E$2:$E$4986, MATCH(K2488, Def_Instancias_Equipamentos!$D$2:$D$4986, 0), 1)</f>
        <v>IA-19RaBPM</v>
      </c>
      <c r="I2488" s="8" t="str">
        <f aca="false" t="array" ref="I2488:I2488">INDEX(Def_Instancias_Equipamentos!$E$2:$E$4986, MATCH(L2488, Def_Instancias_Equipamentos!$D$2:$D$4986, 0), 1)</f>
        <v>IA-19RaBPM</v>
      </c>
      <c r="J2488" s="8" t="str">
        <f aca="false">IF(H2488=I2488, "INTERNO", "EXTERNO")</f>
        <v>INTERNO</v>
      </c>
      <c r="K2488" s="9" t="str">
        <f aca="false">Def_Instancias_Equipamentos!$D$782</f>
        <v>SI-19M2:DI-BPMRFFE</v>
      </c>
      <c r="L2488" s="4" t="str">
        <f aca="false">Def_Instancias_Equipamentos!$D$1384</f>
        <v>SI-19M2:DI-FMCFastADC</v>
      </c>
      <c r="M2488" s="10" t="s">
        <v>175</v>
      </c>
      <c r="N2488" s="11" t="s">
        <v>176</v>
      </c>
      <c r="O2488" s="9" t="str">
        <f aca="false">Def_Sistemas_Conectores_Cabos!$B$7</f>
        <v>SMA 50-ohm</v>
      </c>
      <c r="P2488" s="4" t="str">
        <f aca="false">Def_Sistemas_Conectores_Cabos!$B$26</f>
        <v>MMCX 50-ohm</v>
      </c>
      <c r="Q2488" s="8" t="str">
        <f aca="false">K2488&amp;"/"&amp;M2488&amp;CHAR(10)&amp;L2488&amp;"/"&amp;N2488</f>
        <v>SI-19M2:DI-BPMRFFE/SW_IN
SI-19M2:DI-FMCFastADC/TRIG</v>
      </c>
      <c r="R2488" s="18" t="n">
        <v>2</v>
      </c>
      <c r="S2488" s="18" t="n">
        <v>2</v>
      </c>
      <c r="T2488" s="15" t="str">
        <f aca="false">Def_Sistemas_Conectores_Cabos!$C$9</f>
        <v>RG316</v>
      </c>
      <c r="U2488" s="11" t="s">
        <v>169</v>
      </c>
      <c r="V2488" s="13"/>
    </row>
    <row r="2489" customFormat="false" ht="15.75" hidden="true" customHeight="true" outlineLevel="0" collapsed="false">
      <c r="A2489" s="4" t="str">
        <f aca="false">Def_Sistemas_Conectores_Cabos!$A$22</f>
        <v>BPM de elétrons</v>
      </c>
      <c r="B2489" s="5" t="str">
        <f aca="false">Datas_Entregas!$A$3</f>
        <v>BTS/Anel</v>
      </c>
      <c r="C2489" s="6" t="n">
        <f aca="false" t="array" ref="C2489:C2489">INDEX(Datas_Entregas!$B$2:$B$100, MATCH(B2489, Datas_Entregas!$A$2:$A$100, 0), 1)</f>
        <v>43296</v>
      </c>
      <c r="D2489" s="5" t="str">
        <f aca="false">Def_Status_Montagem!$A$4</f>
        <v>Comprado / Esperando entrega</v>
      </c>
      <c r="E2489" s="4" t="str">
        <f aca="false">Def_Status_Montagem!$B$4</f>
        <v>Contratada (inclui etiqueta)</v>
      </c>
      <c r="F2489" s="25"/>
      <c r="G2489" s="26"/>
      <c r="H2489" s="7" t="str">
        <f aca="false" t="array" ref="H2489:H2489">INDEX(Def_Instancias_Equipamentos!$E$2:$E$4986, MATCH(K2489, Def_Instancias_Equipamentos!$D$2:$D$4986, 0), 1)</f>
        <v>IA-19RaBPM</v>
      </c>
      <c r="I2489" s="8" t="str">
        <f aca="false" t="array" ref="I2489:I2489">INDEX(Def_Instancias_Equipamentos!$E$2:$E$4986, MATCH(L2489, Def_Instancias_Equipamentos!$D$2:$D$4986, 0), 1)</f>
        <v>IA-19RaBPM</v>
      </c>
      <c r="J2489" s="8" t="str">
        <f aca="false">IF(H2489=I2489, "INTERNO", "EXTERNO")</f>
        <v>INTERNO</v>
      </c>
      <c r="K2489" s="9" t="str">
        <f aca="false">Def_Instancias_Equipamentos!$D$827</f>
        <v>SI-19SP:DI-BPMRFFE-1</v>
      </c>
      <c r="L2489" s="4" t="str">
        <f aca="false">Def_Instancias_Equipamentos!$D$1429</f>
        <v>SI-19SP:DI-FMCFastADC-1</v>
      </c>
      <c r="M2489" s="10" t="s">
        <v>168</v>
      </c>
      <c r="N2489" s="11" t="s">
        <v>143</v>
      </c>
      <c r="O2489" s="9" t="str">
        <f aca="false">Def_Sistemas_Conectores_Cabos!$B$7</f>
        <v>SMA 50-ohm</v>
      </c>
      <c r="P2489" s="4" t="str">
        <f aca="false">Def_Sistemas_Conectores_Cabos!$B$7</f>
        <v>SMA 50-ohm</v>
      </c>
      <c r="Q2489" s="8" t="str">
        <f aca="false">K2489&amp;"/"&amp;M2489&amp;CHAR(10)&amp;L2489&amp;"/"&amp;N2489</f>
        <v>SI-19SP:DI-BPMRFFE-1/TO_OUT
SI-19SP:DI-FMCFastADC-1/IN1</v>
      </c>
      <c r="R2489" s="18" t="n">
        <v>2</v>
      </c>
      <c r="S2489" s="18" t="n">
        <v>2</v>
      </c>
      <c r="T2489" s="15" t="str">
        <f aca="false">Def_Sistemas_Conectores_Cabos!$C$9</f>
        <v>RG316</v>
      </c>
      <c r="U2489" s="11" t="s">
        <v>169</v>
      </c>
      <c r="V2489" s="13"/>
    </row>
    <row r="2490" customFormat="false" ht="15.75" hidden="true" customHeight="true" outlineLevel="0" collapsed="false">
      <c r="A2490" s="4" t="str">
        <f aca="false">Def_Sistemas_Conectores_Cabos!$A$22</f>
        <v>BPM de elétrons</v>
      </c>
      <c r="B2490" s="5" t="str">
        <f aca="false">Datas_Entregas!$A$3</f>
        <v>BTS/Anel</v>
      </c>
      <c r="C2490" s="6" t="n">
        <f aca="false" t="array" ref="C2490:C2490">INDEX(Datas_Entregas!$B$2:$B$100, MATCH(B2490, Datas_Entregas!$A$2:$A$100, 0), 1)</f>
        <v>43296</v>
      </c>
      <c r="D2490" s="5" t="str">
        <f aca="false">Def_Status_Montagem!$A$4</f>
        <v>Comprado / Esperando entrega</v>
      </c>
      <c r="E2490" s="4" t="str">
        <f aca="false">Def_Status_Montagem!$B$4</f>
        <v>Contratada (inclui etiqueta)</v>
      </c>
      <c r="F2490" s="25"/>
      <c r="G2490" s="26"/>
      <c r="H2490" s="7" t="str">
        <f aca="false" t="array" ref="H2490:H2490">INDEX(Def_Instancias_Equipamentos!$E$2:$E$4986, MATCH(K2490, Def_Instancias_Equipamentos!$D$2:$D$4986, 0), 1)</f>
        <v>IA-19RaBPM</v>
      </c>
      <c r="I2490" s="8" t="str">
        <f aca="false" t="array" ref="I2490:I2490">INDEX(Def_Instancias_Equipamentos!$E$2:$E$4986, MATCH(L2490, Def_Instancias_Equipamentos!$D$2:$D$4986, 0), 1)</f>
        <v>IA-19RaBPM</v>
      </c>
      <c r="J2490" s="8" t="str">
        <f aca="false">IF(H2490=I2490, "INTERNO", "EXTERNO")</f>
        <v>INTERNO</v>
      </c>
      <c r="K2490" s="9" t="str">
        <f aca="false">Def_Instancias_Equipamentos!$D$827</f>
        <v>SI-19SP:DI-BPMRFFE-1</v>
      </c>
      <c r="L2490" s="4" t="str">
        <f aca="false">Def_Instancias_Equipamentos!$D$1429</f>
        <v>SI-19SP:DI-FMCFastADC-1</v>
      </c>
      <c r="M2490" s="10" t="s">
        <v>170</v>
      </c>
      <c r="N2490" s="11" t="s">
        <v>145</v>
      </c>
      <c r="O2490" s="9" t="str">
        <f aca="false">Def_Sistemas_Conectores_Cabos!$B$7</f>
        <v>SMA 50-ohm</v>
      </c>
      <c r="P2490" s="4" t="str">
        <f aca="false">Def_Sistemas_Conectores_Cabos!$B$7</f>
        <v>SMA 50-ohm</v>
      </c>
      <c r="Q2490" s="8" t="str">
        <f aca="false">K2490&amp;"/"&amp;M2490&amp;CHAR(10)&amp;L2490&amp;"/"&amp;N2490</f>
        <v>SI-19SP:DI-BPMRFFE-1/BI_OUT
SI-19SP:DI-FMCFastADC-1/IN2</v>
      </c>
      <c r="R2490" s="18" t="n">
        <v>2</v>
      </c>
      <c r="S2490" s="18" t="n">
        <v>2</v>
      </c>
      <c r="T2490" s="15" t="str">
        <f aca="false">Def_Sistemas_Conectores_Cabos!$C$9</f>
        <v>RG316</v>
      </c>
      <c r="U2490" s="11" t="s">
        <v>169</v>
      </c>
      <c r="V2490" s="13"/>
    </row>
    <row r="2491" customFormat="false" ht="15.75" hidden="true" customHeight="true" outlineLevel="0" collapsed="false">
      <c r="A2491" s="4" t="str">
        <f aca="false">Def_Sistemas_Conectores_Cabos!$A$22</f>
        <v>BPM de elétrons</v>
      </c>
      <c r="B2491" s="5" t="str">
        <f aca="false">Datas_Entregas!$A$3</f>
        <v>BTS/Anel</v>
      </c>
      <c r="C2491" s="6" t="n">
        <f aca="false" t="array" ref="C2491:C2491">INDEX(Datas_Entregas!$B$2:$B$100, MATCH(B2491, Datas_Entregas!$A$2:$A$100, 0), 1)</f>
        <v>43296</v>
      </c>
      <c r="D2491" s="5" t="str">
        <f aca="false">Def_Status_Montagem!$A$4</f>
        <v>Comprado / Esperando entrega</v>
      </c>
      <c r="E2491" s="4" t="str">
        <f aca="false">Def_Status_Montagem!$B$4</f>
        <v>Contratada (inclui etiqueta)</v>
      </c>
      <c r="F2491" s="25"/>
      <c r="G2491" s="26"/>
      <c r="H2491" s="7" t="str">
        <f aca="false" t="array" ref="H2491:H2491">INDEX(Def_Instancias_Equipamentos!$E$2:$E$4986, MATCH(K2491, Def_Instancias_Equipamentos!$D$2:$D$4986, 0), 1)</f>
        <v>IA-19RaBPM</v>
      </c>
      <c r="I2491" s="8" t="str">
        <f aca="false" t="array" ref="I2491:I2491">INDEX(Def_Instancias_Equipamentos!$E$2:$E$4986, MATCH(L2491, Def_Instancias_Equipamentos!$D$2:$D$4986, 0), 1)</f>
        <v>IA-19RaBPM</v>
      </c>
      <c r="J2491" s="8" t="str">
        <f aca="false">IF(H2491=I2491, "INTERNO", "EXTERNO")</f>
        <v>INTERNO</v>
      </c>
      <c r="K2491" s="9" t="str">
        <f aca="false">Def_Instancias_Equipamentos!$D$827</f>
        <v>SI-19SP:DI-BPMRFFE-1</v>
      </c>
      <c r="L2491" s="4" t="str">
        <f aca="false">Def_Instancias_Equipamentos!$D$1429</f>
        <v>SI-19SP:DI-FMCFastADC-1</v>
      </c>
      <c r="M2491" s="10" t="s">
        <v>171</v>
      </c>
      <c r="N2491" s="11" t="s">
        <v>172</v>
      </c>
      <c r="O2491" s="9" t="str">
        <f aca="false">Def_Sistemas_Conectores_Cabos!$B$7</f>
        <v>SMA 50-ohm</v>
      </c>
      <c r="P2491" s="4" t="str">
        <f aca="false">Def_Sistemas_Conectores_Cabos!$B$7</f>
        <v>SMA 50-ohm</v>
      </c>
      <c r="Q2491" s="8" t="str">
        <f aca="false">K2491&amp;"/"&amp;M2491&amp;CHAR(10)&amp;L2491&amp;"/"&amp;N2491</f>
        <v>SI-19SP:DI-BPMRFFE-1/TI_OUT
SI-19SP:DI-FMCFastADC-1/IN3</v>
      </c>
      <c r="R2491" s="18" t="n">
        <v>2</v>
      </c>
      <c r="S2491" s="18" t="n">
        <v>2</v>
      </c>
      <c r="T2491" s="15" t="str">
        <f aca="false">Def_Sistemas_Conectores_Cabos!$C$9</f>
        <v>RG316</v>
      </c>
      <c r="U2491" s="11" t="s">
        <v>169</v>
      </c>
      <c r="V2491" s="13"/>
    </row>
    <row r="2492" customFormat="false" ht="15.75" hidden="true" customHeight="true" outlineLevel="0" collapsed="false">
      <c r="A2492" s="4" t="str">
        <f aca="false">Def_Sistemas_Conectores_Cabos!$A$22</f>
        <v>BPM de elétrons</v>
      </c>
      <c r="B2492" s="5" t="str">
        <f aca="false">Datas_Entregas!$A$3</f>
        <v>BTS/Anel</v>
      </c>
      <c r="C2492" s="6" t="n">
        <f aca="false" t="array" ref="C2492:C2492">INDEX(Datas_Entregas!$B$2:$B$100, MATCH(B2492, Datas_Entregas!$A$2:$A$100, 0), 1)</f>
        <v>43296</v>
      </c>
      <c r="D2492" s="5" t="str">
        <f aca="false">Def_Status_Montagem!$A$4</f>
        <v>Comprado / Esperando entrega</v>
      </c>
      <c r="E2492" s="4" t="str">
        <f aca="false">Def_Status_Montagem!$B$4</f>
        <v>Contratada (inclui etiqueta)</v>
      </c>
      <c r="F2492" s="25"/>
      <c r="G2492" s="26"/>
      <c r="H2492" s="7" t="str">
        <f aca="false" t="array" ref="H2492:H2492">INDEX(Def_Instancias_Equipamentos!$E$2:$E$4986, MATCH(K2492, Def_Instancias_Equipamentos!$D$2:$D$4986, 0), 1)</f>
        <v>IA-19RaBPM</v>
      </c>
      <c r="I2492" s="8" t="str">
        <f aca="false" t="array" ref="I2492:I2492">INDEX(Def_Instancias_Equipamentos!$E$2:$E$4986, MATCH(L2492, Def_Instancias_Equipamentos!$D$2:$D$4986, 0), 1)</f>
        <v>IA-19RaBPM</v>
      </c>
      <c r="J2492" s="8" t="str">
        <f aca="false">IF(H2492=I2492, "INTERNO", "EXTERNO")</f>
        <v>INTERNO</v>
      </c>
      <c r="K2492" s="9" t="str">
        <f aca="false">Def_Instancias_Equipamentos!$D$827</f>
        <v>SI-19SP:DI-BPMRFFE-1</v>
      </c>
      <c r="L2492" s="4" t="str">
        <f aca="false">Def_Instancias_Equipamentos!$D$1429</f>
        <v>SI-19SP:DI-FMCFastADC-1</v>
      </c>
      <c r="M2492" s="10" t="s">
        <v>173</v>
      </c>
      <c r="N2492" s="11" t="s">
        <v>174</v>
      </c>
      <c r="O2492" s="9" t="str">
        <f aca="false">Def_Sistemas_Conectores_Cabos!$B$7</f>
        <v>SMA 50-ohm</v>
      </c>
      <c r="P2492" s="4" t="str">
        <f aca="false">Def_Sistemas_Conectores_Cabos!$B$7</f>
        <v>SMA 50-ohm</v>
      </c>
      <c r="Q2492" s="8" t="str">
        <f aca="false">K2492&amp;"/"&amp;M2492&amp;CHAR(10)&amp;L2492&amp;"/"&amp;N2492</f>
        <v>SI-19SP:DI-BPMRFFE-1/BO_OUT
SI-19SP:DI-FMCFastADC-1/IN4</v>
      </c>
      <c r="R2492" s="18" t="n">
        <v>2</v>
      </c>
      <c r="S2492" s="18" t="n">
        <v>2</v>
      </c>
      <c r="T2492" s="15" t="str">
        <f aca="false">Def_Sistemas_Conectores_Cabos!$C$9</f>
        <v>RG316</v>
      </c>
      <c r="U2492" s="11" t="s">
        <v>169</v>
      </c>
      <c r="V2492" s="13"/>
    </row>
    <row r="2493" customFormat="false" ht="15.75" hidden="true" customHeight="true" outlineLevel="0" collapsed="false">
      <c r="A2493" s="4" t="str">
        <f aca="false">Def_Sistemas_Conectores_Cabos!$A$22</f>
        <v>BPM de elétrons</v>
      </c>
      <c r="B2493" s="5" t="str">
        <f aca="false">Datas_Entregas!$A$3</f>
        <v>BTS/Anel</v>
      </c>
      <c r="C2493" s="6" t="n">
        <f aca="false" t="array" ref="C2493:C2493">INDEX(Datas_Entregas!$B$2:$B$100, MATCH(B2493, Datas_Entregas!$A$2:$A$100, 0), 1)</f>
        <v>43296</v>
      </c>
      <c r="D2493" s="5" t="str">
        <f aca="false">Def_Status_Montagem!$A$4</f>
        <v>Comprado / Esperando entrega</v>
      </c>
      <c r="E2493" s="4" t="str">
        <f aca="false">Def_Status_Montagem!$B$4</f>
        <v>Contratada (inclui etiqueta)</v>
      </c>
      <c r="F2493" s="25"/>
      <c r="G2493" s="26"/>
      <c r="H2493" s="7" t="str">
        <f aca="false" t="array" ref="H2493:H2493">INDEX(Def_Instancias_Equipamentos!$E$2:$E$4986, MATCH(K2493, Def_Instancias_Equipamentos!$D$2:$D$4986, 0), 1)</f>
        <v>IA-19RaBPM</v>
      </c>
      <c r="I2493" s="8" t="str">
        <f aca="false" t="array" ref="I2493:I2493">INDEX(Def_Instancias_Equipamentos!$E$2:$E$4986, MATCH(L2493, Def_Instancias_Equipamentos!$D$2:$D$4986, 0), 1)</f>
        <v>IA-19RaBPM</v>
      </c>
      <c r="J2493" s="8" t="str">
        <f aca="false">IF(H2493=I2493, "INTERNO", "EXTERNO")</f>
        <v>INTERNO</v>
      </c>
      <c r="K2493" s="9" t="str">
        <f aca="false">Def_Instancias_Equipamentos!$D$827</f>
        <v>SI-19SP:DI-BPMRFFE-1</v>
      </c>
      <c r="L2493" s="4" t="str">
        <f aca="false">Def_Instancias_Equipamentos!$D$1429</f>
        <v>SI-19SP:DI-FMCFastADC-1</v>
      </c>
      <c r="M2493" s="10" t="s">
        <v>175</v>
      </c>
      <c r="N2493" s="11" t="s">
        <v>176</v>
      </c>
      <c r="O2493" s="9" t="str">
        <f aca="false">Def_Sistemas_Conectores_Cabos!$B$7</f>
        <v>SMA 50-ohm</v>
      </c>
      <c r="P2493" s="4" t="str">
        <f aca="false">Def_Sistemas_Conectores_Cabos!$B$26</f>
        <v>MMCX 50-ohm</v>
      </c>
      <c r="Q2493" s="8" t="str">
        <f aca="false">K2493&amp;"/"&amp;M2493&amp;CHAR(10)&amp;L2493&amp;"/"&amp;N2493</f>
        <v>SI-19SP:DI-BPMRFFE-1/SW_IN
SI-19SP:DI-FMCFastADC-1/TRIG</v>
      </c>
      <c r="R2493" s="18" t="n">
        <v>2</v>
      </c>
      <c r="S2493" s="18" t="n">
        <v>2</v>
      </c>
      <c r="T2493" s="15" t="str">
        <f aca="false">Def_Sistemas_Conectores_Cabos!$C$9</f>
        <v>RG316</v>
      </c>
      <c r="U2493" s="11" t="s">
        <v>169</v>
      </c>
      <c r="V2493" s="13"/>
    </row>
    <row r="2494" customFormat="false" ht="15.75" hidden="true" customHeight="true" outlineLevel="0" collapsed="false">
      <c r="A2494" s="4" t="str">
        <f aca="false">Def_Sistemas_Conectores_Cabos!$A$22</f>
        <v>BPM de elétrons</v>
      </c>
      <c r="B2494" s="5" t="str">
        <f aca="false">Datas_Entregas!$A$3</f>
        <v>BTS/Anel</v>
      </c>
      <c r="C2494" s="6" t="n">
        <f aca="false" t="array" ref="C2494:C2494">INDEX(Datas_Entregas!$B$2:$B$100, MATCH(B2494, Datas_Entregas!$A$2:$A$100, 0), 1)</f>
        <v>43296</v>
      </c>
      <c r="D2494" s="5" t="str">
        <f aca="false">Def_Status_Montagem!$A$4</f>
        <v>Comprado / Esperando entrega</v>
      </c>
      <c r="E2494" s="4" t="str">
        <f aca="false">Def_Status_Montagem!$B$4</f>
        <v>Contratada (inclui etiqueta)</v>
      </c>
      <c r="F2494" s="25"/>
      <c r="G2494" s="26"/>
      <c r="H2494" s="7" t="str">
        <f aca="false" t="array" ref="H2494:H2494">INDEX(Def_Instancias_Equipamentos!$E$2:$E$4986, MATCH(K2494, Def_Instancias_Equipamentos!$D$2:$D$4986, 0), 1)</f>
        <v>IA-19RaBPM</v>
      </c>
      <c r="I2494" s="8" t="str">
        <f aca="false" t="array" ref="I2494:I2494">INDEX(Def_Instancias_Equipamentos!$E$2:$E$4986, MATCH(L2494, Def_Instancias_Equipamentos!$D$2:$D$4986, 0), 1)</f>
        <v>IA-19RaBPM</v>
      </c>
      <c r="J2494" s="8" t="str">
        <f aca="false">IF(H2494=I2494, "INTERNO", "EXTERNO")</f>
        <v>INTERNO</v>
      </c>
      <c r="K2494" s="9" t="str">
        <f aca="false">Def_Instancias_Equipamentos!$D$828</f>
        <v>SI-19SP:DI-BPMRFFE-2</v>
      </c>
      <c r="L2494" s="4" t="str">
        <f aca="false">Def_Instancias_Equipamentos!$D$1430</f>
        <v>SI-19SP:DI-FMCFastADC-2</v>
      </c>
      <c r="M2494" s="10" t="s">
        <v>168</v>
      </c>
      <c r="N2494" s="11" t="s">
        <v>143</v>
      </c>
      <c r="O2494" s="9" t="str">
        <f aca="false">Def_Sistemas_Conectores_Cabos!$B$7</f>
        <v>SMA 50-ohm</v>
      </c>
      <c r="P2494" s="4" t="str">
        <f aca="false">Def_Sistemas_Conectores_Cabos!$B$7</f>
        <v>SMA 50-ohm</v>
      </c>
      <c r="Q2494" s="8" t="str">
        <f aca="false">K2494&amp;"/"&amp;M2494&amp;CHAR(10)&amp;L2494&amp;"/"&amp;N2494</f>
        <v>SI-19SP:DI-BPMRFFE-2/TO_OUT
SI-19SP:DI-FMCFastADC-2/IN1</v>
      </c>
      <c r="R2494" s="18" t="n">
        <v>2</v>
      </c>
      <c r="S2494" s="18" t="n">
        <v>2</v>
      </c>
      <c r="T2494" s="15" t="str">
        <f aca="false">Def_Sistemas_Conectores_Cabos!$C$9</f>
        <v>RG316</v>
      </c>
      <c r="U2494" s="11" t="s">
        <v>169</v>
      </c>
      <c r="V2494" s="13"/>
    </row>
    <row r="2495" customFormat="false" ht="15.75" hidden="true" customHeight="true" outlineLevel="0" collapsed="false">
      <c r="A2495" s="4" t="str">
        <f aca="false">Def_Sistemas_Conectores_Cabos!$A$22</f>
        <v>BPM de elétrons</v>
      </c>
      <c r="B2495" s="5" t="str">
        <f aca="false">Datas_Entregas!$A$3</f>
        <v>BTS/Anel</v>
      </c>
      <c r="C2495" s="6" t="n">
        <f aca="false" t="array" ref="C2495:C2495">INDEX(Datas_Entregas!$B$2:$B$100, MATCH(B2495, Datas_Entregas!$A$2:$A$100, 0), 1)</f>
        <v>43296</v>
      </c>
      <c r="D2495" s="5" t="str">
        <f aca="false">Def_Status_Montagem!$A$4</f>
        <v>Comprado / Esperando entrega</v>
      </c>
      <c r="E2495" s="4" t="str">
        <f aca="false">Def_Status_Montagem!$B$4</f>
        <v>Contratada (inclui etiqueta)</v>
      </c>
      <c r="F2495" s="25"/>
      <c r="G2495" s="26"/>
      <c r="H2495" s="7" t="str">
        <f aca="false" t="array" ref="H2495:H2495">INDEX(Def_Instancias_Equipamentos!$E$2:$E$4986, MATCH(K2495, Def_Instancias_Equipamentos!$D$2:$D$4986, 0), 1)</f>
        <v>IA-19RaBPM</v>
      </c>
      <c r="I2495" s="8" t="str">
        <f aca="false" t="array" ref="I2495:I2495">INDEX(Def_Instancias_Equipamentos!$E$2:$E$4986, MATCH(L2495, Def_Instancias_Equipamentos!$D$2:$D$4986, 0), 1)</f>
        <v>IA-19RaBPM</v>
      </c>
      <c r="J2495" s="8" t="str">
        <f aca="false">IF(H2495=I2495, "INTERNO", "EXTERNO")</f>
        <v>INTERNO</v>
      </c>
      <c r="K2495" s="9" t="str">
        <f aca="false">Def_Instancias_Equipamentos!$D$828</f>
        <v>SI-19SP:DI-BPMRFFE-2</v>
      </c>
      <c r="L2495" s="4" t="str">
        <f aca="false">Def_Instancias_Equipamentos!$D$1430</f>
        <v>SI-19SP:DI-FMCFastADC-2</v>
      </c>
      <c r="M2495" s="10" t="s">
        <v>170</v>
      </c>
      <c r="N2495" s="11" t="s">
        <v>145</v>
      </c>
      <c r="O2495" s="9" t="str">
        <f aca="false">Def_Sistemas_Conectores_Cabos!$B$7</f>
        <v>SMA 50-ohm</v>
      </c>
      <c r="P2495" s="4" t="str">
        <f aca="false">Def_Sistemas_Conectores_Cabos!$B$7</f>
        <v>SMA 50-ohm</v>
      </c>
      <c r="Q2495" s="8" t="str">
        <f aca="false">K2495&amp;"/"&amp;M2495&amp;CHAR(10)&amp;L2495&amp;"/"&amp;N2495</f>
        <v>SI-19SP:DI-BPMRFFE-2/BI_OUT
SI-19SP:DI-FMCFastADC-2/IN2</v>
      </c>
      <c r="R2495" s="18" t="n">
        <v>2</v>
      </c>
      <c r="S2495" s="18" t="n">
        <v>2</v>
      </c>
      <c r="T2495" s="15" t="str">
        <f aca="false">Def_Sistemas_Conectores_Cabos!$C$9</f>
        <v>RG316</v>
      </c>
      <c r="U2495" s="11" t="s">
        <v>169</v>
      </c>
      <c r="V2495" s="13"/>
    </row>
    <row r="2496" customFormat="false" ht="15.75" hidden="true" customHeight="true" outlineLevel="0" collapsed="false">
      <c r="A2496" s="4" t="str">
        <f aca="false">Def_Sistemas_Conectores_Cabos!$A$22</f>
        <v>BPM de elétrons</v>
      </c>
      <c r="B2496" s="5" t="str">
        <f aca="false">Datas_Entregas!$A$3</f>
        <v>BTS/Anel</v>
      </c>
      <c r="C2496" s="6" t="n">
        <f aca="false" t="array" ref="C2496:C2496">INDEX(Datas_Entregas!$B$2:$B$100, MATCH(B2496, Datas_Entregas!$A$2:$A$100, 0), 1)</f>
        <v>43296</v>
      </c>
      <c r="D2496" s="5" t="str">
        <f aca="false">Def_Status_Montagem!$A$4</f>
        <v>Comprado / Esperando entrega</v>
      </c>
      <c r="E2496" s="4" t="str">
        <f aca="false">Def_Status_Montagem!$B$4</f>
        <v>Contratada (inclui etiqueta)</v>
      </c>
      <c r="F2496" s="25"/>
      <c r="G2496" s="26"/>
      <c r="H2496" s="7" t="str">
        <f aca="false" t="array" ref="H2496:H2496">INDEX(Def_Instancias_Equipamentos!$E$2:$E$4986, MATCH(K2496, Def_Instancias_Equipamentos!$D$2:$D$4986, 0), 1)</f>
        <v>IA-19RaBPM</v>
      </c>
      <c r="I2496" s="8" t="str">
        <f aca="false" t="array" ref="I2496:I2496">INDEX(Def_Instancias_Equipamentos!$E$2:$E$4986, MATCH(L2496, Def_Instancias_Equipamentos!$D$2:$D$4986, 0), 1)</f>
        <v>IA-19RaBPM</v>
      </c>
      <c r="J2496" s="8" t="str">
        <f aca="false">IF(H2496=I2496, "INTERNO", "EXTERNO")</f>
        <v>INTERNO</v>
      </c>
      <c r="K2496" s="9" t="str">
        <f aca="false">Def_Instancias_Equipamentos!$D$828</f>
        <v>SI-19SP:DI-BPMRFFE-2</v>
      </c>
      <c r="L2496" s="4" t="str">
        <f aca="false">Def_Instancias_Equipamentos!$D$1430</f>
        <v>SI-19SP:DI-FMCFastADC-2</v>
      </c>
      <c r="M2496" s="10" t="s">
        <v>171</v>
      </c>
      <c r="N2496" s="11" t="s">
        <v>172</v>
      </c>
      <c r="O2496" s="9" t="str">
        <f aca="false">Def_Sistemas_Conectores_Cabos!$B$7</f>
        <v>SMA 50-ohm</v>
      </c>
      <c r="P2496" s="4" t="str">
        <f aca="false">Def_Sistemas_Conectores_Cabos!$B$7</f>
        <v>SMA 50-ohm</v>
      </c>
      <c r="Q2496" s="8" t="str">
        <f aca="false">K2496&amp;"/"&amp;M2496&amp;CHAR(10)&amp;L2496&amp;"/"&amp;N2496</f>
        <v>SI-19SP:DI-BPMRFFE-2/TI_OUT
SI-19SP:DI-FMCFastADC-2/IN3</v>
      </c>
      <c r="R2496" s="18" t="n">
        <v>2</v>
      </c>
      <c r="S2496" s="18" t="n">
        <v>2</v>
      </c>
      <c r="T2496" s="15" t="str">
        <f aca="false">Def_Sistemas_Conectores_Cabos!$C$9</f>
        <v>RG316</v>
      </c>
      <c r="U2496" s="11" t="s">
        <v>169</v>
      </c>
      <c r="V2496" s="13"/>
    </row>
    <row r="2497" customFormat="false" ht="15.75" hidden="true" customHeight="true" outlineLevel="0" collapsed="false">
      <c r="A2497" s="4" t="str">
        <f aca="false">Def_Sistemas_Conectores_Cabos!$A$22</f>
        <v>BPM de elétrons</v>
      </c>
      <c r="B2497" s="5" t="str">
        <f aca="false">Datas_Entregas!$A$3</f>
        <v>BTS/Anel</v>
      </c>
      <c r="C2497" s="6" t="n">
        <f aca="false" t="array" ref="C2497:C2497">INDEX(Datas_Entregas!$B$2:$B$100, MATCH(B2497, Datas_Entregas!$A$2:$A$100, 0), 1)</f>
        <v>43296</v>
      </c>
      <c r="D2497" s="5" t="str">
        <f aca="false">Def_Status_Montagem!$A$4</f>
        <v>Comprado / Esperando entrega</v>
      </c>
      <c r="E2497" s="4" t="str">
        <f aca="false">Def_Status_Montagem!$B$4</f>
        <v>Contratada (inclui etiqueta)</v>
      </c>
      <c r="F2497" s="25"/>
      <c r="G2497" s="26"/>
      <c r="H2497" s="7" t="str">
        <f aca="false" t="array" ref="H2497:H2497">INDEX(Def_Instancias_Equipamentos!$E$2:$E$4986, MATCH(K2497, Def_Instancias_Equipamentos!$D$2:$D$4986, 0), 1)</f>
        <v>IA-19RaBPM</v>
      </c>
      <c r="I2497" s="8" t="str">
        <f aca="false" t="array" ref="I2497:I2497">INDEX(Def_Instancias_Equipamentos!$E$2:$E$4986, MATCH(L2497, Def_Instancias_Equipamentos!$D$2:$D$4986, 0), 1)</f>
        <v>IA-19RaBPM</v>
      </c>
      <c r="J2497" s="8" t="str">
        <f aca="false">IF(H2497=I2497, "INTERNO", "EXTERNO")</f>
        <v>INTERNO</v>
      </c>
      <c r="K2497" s="9" t="str">
        <f aca="false">Def_Instancias_Equipamentos!$D$828</f>
        <v>SI-19SP:DI-BPMRFFE-2</v>
      </c>
      <c r="L2497" s="4" t="str">
        <f aca="false">Def_Instancias_Equipamentos!$D$1430</f>
        <v>SI-19SP:DI-FMCFastADC-2</v>
      </c>
      <c r="M2497" s="10" t="s">
        <v>173</v>
      </c>
      <c r="N2497" s="11" t="s">
        <v>174</v>
      </c>
      <c r="O2497" s="9" t="str">
        <f aca="false">Def_Sistemas_Conectores_Cabos!$B$7</f>
        <v>SMA 50-ohm</v>
      </c>
      <c r="P2497" s="4" t="str">
        <f aca="false">Def_Sistemas_Conectores_Cabos!$B$7</f>
        <v>SMA 50-ohm</v>
      </c>
      <c r="Q2497" s="8" t="str">
        <f aca="false">K2497&amp;"/"&amp;M2497&amp;CHAR(10)&amp;L2497&amp;"/"&amp;N2497</f>
        <v>SI-19SP:DI-BPMRFFE-2/BO_OUT
SI-19SP:DI-FMCFastADC-2/IN4</v>
      </c>
      <c r="R2497" s="18" t="n">
        <v>2</v>
      </c>
      <c r="S2497" s="18" t="n">
        <v>2</v>
      </c>
      <c r="T2497" s="15" t="str">
        <f aca="false">Def_Sistemas_Conectores_Cabos!$C$9</f>
        <v>RG316</v>
      </c>
      <c r="U2497" s="11" t="s">
        <v>169</v>
      </c>
      <c r="V2497" s="13"/>
    </row>
    <row r="2498" customFormat="false" ht="15.75" hidden="true" customHeight="true" outlineLevel="0" collapsed="false">
      <c r="A2498" s="4" t="str">
        <f aca="false">Def_Sistemas_Conectores_Cabos!$A$22</f>
        <v>BPM de elétrons</v>
      </c>
      <c r="B2498" s="5" t="str">
        <f aca="false">Datas_Entregas!$A$3</f>
        <v>BTS/Anel</v>
      </c>
      <c r="C2498" s="6" t="n">
        <f aca="false" t="array" ref="C2498:C2498">INDEX(Datas_Entregas!$B$2:$B$100, MATCH(B2498, Datas_Entregas!$A$2:$A$100, 0), 1)</f>
        <v>43296</v>
      </c>
      <c r="D2498" s="5" t="str">
        <f aca="false">Def_Status_Montagem!$A$4</f>
        <v>Comprado / Esperando entrega</v>
      </c>
      <c r="E2498" s="4" t="str">
        <f aca="false">Def_Status_Montagem!$B$4</f>
        <v>Contratada (inclui etiqueta)</v>
      </c>
      <c r="F2498" s="25"/>
      <c r="G2498" s="26"/>
      <c r="H2498" s="7" t="str">
        <f aca="false" t="array" ref="H2498:H2498">INDEX(Def_Instancias_Equipamentos!$E$2:$E$4986, MATCH(K2498, Def_Instancias_Equipamentos!$D$2:$D$4986, 0), 1)</f>
        <v>IA-19RaBPM</v>
      </c>
      <c r="I2498" s="8" t="str">
        <f aca="false" t="array" ref="I2498:I2498">INDEX(Def_Instancias_Equipamentos!$E$2:$E$4986, MATCH(L2498, Def_Instancias_Equipamentos!$D$2:$D$4986, 0), 1)</f>
        <v>IA-19RaBPM</v>
      </c>
      <c r="J2498" s="8" t="str">
        <f aca="false">IF(H2498=I2498, "INTERNO", "EXTERNO")</f>
        <v>INTERNO</v>
      </c>
      <c r="K2498" s="9" t="str">
        <f aca="false">Def_Instancias_Equipamentos!$D$828</f>
        <v>SI-19SP:DI-BPMRFFE-2</v>
      </c>
      <c r="L2498" s="4" t="str">
        <f aca="false">Def_Instancias_Equipamentos!$D$1430</f>
        <v>SI-19SP:DI-FMCFastADC-2</v>
      </c>
      <c r="M2498" s="10" t="s">
        <v>175</v>
      </c>
      <c r="N2498" s="11" t="s">
        <v>176</v>
      </c>
      <c r="O2498" s="9" t="str">
        <f aca="false">Def_Sistemas_Conectores_Cabos!$B$7</f>
        <v>SMA 50-ohm</v>
      </c>
      <c r="P2498" s="4" t="str">
        <f aca="false">Def_Sistemas_Conectores_Cabos!$B$26</f>
        <v>MMCX 50-ohm</v>
      </c>
      <c r="Q2498" s="8" t="str">
        <f aca="false">K2498&amp;"/"&amp;M2498&amp;CHAR(10)&amp;L2498&amp;"/"&amp;N2498</f>
        <v>SI-19SP:DI-BPMRFFE-2/SW_IN
SI-19SP:DI-FMCFastADC-2/TRIG</v>
      </c>
      <c r="R2498" s="18" t="n">
        <v>2</v>
      </c>
      <c r="S2498" s="18" t="n">
        <v>2</v>
      </c>
      <c r="T2498" s="15" t="str">
        <f aca="false">Def_Sistemas_Conectores_Cabos!$C$9</f>
        <v>RG316</v>
      </c>
      <c r="U2498" s="11" t="s">
        <v>169</v>
      </c>
      <c r="V2498" s="13"/>
    </row>
    <row r="2499" customFormat="false" ht="15.75" hidden="true" customHeight="true" outlineLevel="0" collapsed="false">
      <c r="A2499" s="4" t="str">
        <f aca="false">Def_Sistemas_Conectores_Cabos!$A$22</f>
        <v>BPM de elétrons</v>
      </c>
      <c r="B2499" s="5" t="str">
        <f aca="false">Datas_Entregas!$A$3</f>
        <v>BTS/Anel</v>
      </c>
      <c r="C2499" s="6" t="n">
        <f aca="false" t="array" ref="C2499:C2499">INDEX(Datas_Entregas!$B$2:$B$100, MATCH(B2499, Datas_Entregas!$A$2:$A$100, 0), 1)</f>
        <v>43296</v>
      </c>
      <c r="D2499" s="5" t="str">
        <f aca="false">Def_Status_Montagem!$A$4</f>
        <v>Comprado / Esperando entrega</v>
      </c>
      <c r="E2499" s="4" t="str">
        <f aca="false">Def_Status_Montagem!$B$4</f>
        <v>Contratada (inclui etiqueta)</v>
      </c>
      <c r="F2499" s="25"/>
      <c r="G2499" s="26"/>
      <c r="H2499" s="7" t="str">
        <f aca="false" t="array" ref="H2499:H2499">INDEX(Def_Instancias_Equipamentos!$E$2:$E$4986, MATCH(K2499, Def_Instancias_Equipamentos!$D$2:$D$4986, 0), 1)</f>
        <v>IA-20RaBPM</v>
      </c>
      <c r="I2499" s="8" t="str">
        <f aca="false" t="array" ref="I2499:I2499">INDEX(Def_Instancias_Equipamentos!$E$2:$E$4986, MATCH(L2499, Def_Instancias_Equipamentos!$D$2:$D$4986, 0), 1)</f>
        <v>IA-20RaBPM</v>
      </c>
      <c r="J2499" s="8" t="str">
        <f aca="false">IF(H2499=I2499, "INTERNO", "EXTERNO")</f>
        <v>INTERNO</v>
      </c>
      <c r="K2499" s="9" t="str">
        <f aca="false">Def_Instancias_Equipamentos!$D$783</f>
        <v>SI-20C1:DI-BPMRFFE-1</v>
      </c>
      <c r="L2499" s="4" t="str">
        <f aca="false">Def_Instancias_Equipamentos!$D$1385</f>
        <v>SI-20C1:DI-FMCFastADC-1</v>
      </c>
      <c r="M2499" s="10" t="s">
        <v>168</v>
      </c>
      <c r="N2499" s="11" t="s">
        <v>143</v>
      </c>
      <c r="O2499" s="9" t="str">
        <f aca="false">Def_Sistemas_Conectores_Cabos!$B$7</f>
        <v>SMA 50-ohm</v>
      </c>
      <c r="P2499" s="4" t="str">
        <f aca="false">Def_Sistemas_Conectores_Cabos!$B$7</f>
        <v>SMA 50-ohm</v>
      </c>
      <c r="Q2499" s="8" t="str">
        <f aca="false">K2499&amp;"/"&amp;M2499&amp;CHAR(10)&amp;L2499&amp;"/"&amp;N2499</f>
        <v>SI-20C1:DI-BPMRFFE-1/TO_OUT
SI-20C1:DI-FMCFastADC-1/IN1</v>
      </c>
      <c r="R2499" s="18" t="n">
        <v>2</v>
      </c>
      <c r="S2499" s="18" t="n">
        <v>2</v>
      </c>
      <c r="T2499" s="15" t="str">
        <f aca="false">Def_Sistemas_Conectores_Cabos!$C$9</f>
        <v>RG316</v>
      </c>
      <c r="U2499" s="11" t="s">
        <v>169</v>
      </c>
      <c r="V2499" s="13"/>
    </row>
    <row r="2500" customFormat="false" ht="15.75" hidden="true" customHeight="true" outlineLevel="0" collapsed="false">
      <c r="A2500" s="4" t="str">
        <f aca="false">Def_Sistemas_Conectores_Cabos!$A$22</f>
        <v>BPM de elétrons</v>
      </c>
      <c r="B2500" s="5" t="str">
        <f aca="false">Datas_Entregas!$A$3</f>
        <v>BTS/Anel</v>
      </c>
      <c r="C2500" s="6" t="n">
        <f aca="false" t="array" ref="C2500:C2500">INDEX(Datas_Entregas!$B$2:$B$100, MATCH(B2500, Datas_Entregas!$A$2:$A$100, 0), 1)</f>
        <v>43296</v>
      </c>
      <c r="D2500" s="5" t="str">
        <f aca="false">Def_Status_Montagem!$A$4</f>
        <v>Comprado / Esperando entrega</v>
      </c>
      <c r="E2500" s="4" t="str">
        <f aca="false">Def_Status_Montagem!$B$4</f>
        <v>Contratada (inclui etiqueta)</v>
      </c>
      <c r="F2500" s="25"/>
      <c r="G2500" s="26"/>
      <c r="H2500" s="7" t="str">
        <f aca="false" t="array" ref="H2500:H2500">INDEX(Def_Instancias_Equipamentos!$E$2:$E$4986, MATCH(K2500, Def_Instancias_Equipamentos!$D$2:$D$4986, 0), 1)</f>
        <v>IA-20RaBPM</v>
      </c>
      <c r="I2500" s="8" t="str">
        <f aca="false" t="array" ref="I2500:I2500">INDEX(Def_Instancias_Equipamentos!$E$2:$E$4986, MATCH(L2500, Def_Instancias_Equipamentos!$D$2:$D$4986, 0), 1)</f>
        <v>IA-20RaBPM</v>
      </c>
      <c r="J2500" s="8" t="str">
        <f aca="false">IF(H2500=I2500, "INTERNO", "EXTERNO")</f>
        <v>INTERNO</v>
      </c>
      <c r="K2500" s="9" t="str">
        <f aca="false">Def_Instancias_Equipamentos!$D$783</f>
        <v>SI-20C1:DI-BPMRFFE-1</v>
      </c>
      <c r="L2500" s="4" t="str">
        <f aca="false">Def_Instancias_Equipamentos!$D$1385</f>
        <v>SI-20C1:DI-FMCFastADC-1</v>
      </c>
      <c r="M2500" s="10" t="s">
        <v>170</v>
      </c>
      <c r="N2500" s="11" t="s">
        <v>145</v>
      </c>
      <c r="O2500" s="9" t="str">
        <f aca="false">Def_Sistemas_Conectores_Cabos!$B$7</f>
        <v>SMA 50-ohm</v>
      </c>
      <c r="P2500" s="4" t="str">
        <f aca="false">Def_Sistemas_Conectores_Cabos!$B$7</f>
        <v>SMA 50-ohm</v>
      </c>
      <c r="Q2500" s="8" t="str">
        <f aca="false">K2500&amp;"/"&amp;M2500&amp;CHAR(10)&amp;L2500&amp;"/"&amp;N2500</f>
        <v>SI-20C1:DI-BPMRFFE-1/BI_OUT
SI-20C1:DI-FMCFastADC-1/IN2</v>
      </c>
      <c r="R2500" s="18" t="n">
        <v>2</v>
      </c>
      <c r="S2500" s="18" t="n">
        <v>2</v>
      </c>
      <c r="T2500" s="15" t="str">
        <f aca="false">Def_Sistemas_Conectores_Cabos!$C$9</f>
        <v>RG316</v>
      </c>
      <c r="U2500" s="11" t="s">
        <v>169</v>
      </c>
      <c r="V2500" s="13"/>
    </row>
    <row r="2501" customFormat="false" ht="15.75" hidden="true" customHeight="true" outlineLevel="0" collapsed="false">
      <c r="A2501" s="4" t="str">
        <f aca="false">Def_Sistemas_Conectores_Cabos!$A$22</f>
        <v>BPM de elétrons</v>
      </c>
      <c r="B2501" s="5" t="str">
        <f aca="false">Datas_Entregas!$A$3</f>
        <v>BTS/Anel</v>
      </c>
      <c r="C2501" s="6" t="n">
        <f aca="false" t="array" ref="C2501:C2501">INDEX(Datas_Entregas!$B$2:$B$100, MATCH(B2501, Datas_Entregas!$A$2:$A$100, 0), 1)</f>
        <v>43296</v>
      </c>
      <c r="D2501" s="5" t="str">
        <f aca="false">Def_Status_Montagem!$A$4</f>
        <v>Comprado / Esperando entrega</v>
      </c>
      <c r="E2501" s="4" t="str">
        <f aca="false">Def_Status_Montagem!$B$4</f>
        <v>Contratada (inclui etiqueta)</v>
      </c>
      <c r="F2501" s="25"/>
      <c r="G2501" s="26"/>
      <c r="H2501" s="7" t="str">
        <f aca="false" t="array" ref="H2501:H2501">INDEX(Def_Instancias_Equipamentos!$E$2:$E$4986, MATCH(K2501, Def_Instancias_Equipamentos!$D$2:$D$4986, 0), 1)</f>
        <v>IA-20RaBPM</v>
      </c>
      <c r="I2501" s="8" t="str">
        <f aca="false" t="array" ref="I2501:I2501">INDEX(Def_Instancias_Equipamentos!$E$2:$E$4986, MATCH(L2501, Def_Instancias_Equipamentos!$D$2:$D$4986, 0), 1)</f>
        <v>IA-20RaBPM</v>
      </c>
      <c r="J2501" s="8" t="str">
        <f aca="false">IF(H2501=I2501, "INTERNO", "EXTERNO")</f>
        <v>INTERNO</v>
      </c>
      <c r="K2501" s="9" t="str">
        <f aca="false">Def_Instancias_Equipamentos!$D$783</f>
        <v>SI-20C1:DI-BPMRFFE-1</v>
      </c>
      <c r="L2501" s="4" t="str">
        <f aca="false">Def_Instancias_Equipamentos!$D$1385</f>
        <v>SI-20C1:DI-FMCFastADC-1</v>
      </c>
      <c r="M2501" s="10" t="s">
        <v>171</v>
      </c>
      <c r="N2501" s="11" t="s">
        <v>172</v>
      </c>
      <c r="O2501" s="9" t="str">
        <f aca="false">Def_Sistemas_Conectores_Cabos!$B$7</f>
        <v>SMA 50-ohm</v>
      </c>
      <c r="P2501" s="4" t="str">
        <f aca="false">Def_Sistemas_Conectores_Cabos!$B$7</f>
        <v>SMA 50-ohm</v>
      </c>
      <c r="Q2501" s="8" t="str">
        <f aca="false">K2501&amp;"/"&amp;M2501&amp;CHAR(10)&amp;L2501&amp;"/"&amp;N2501</f>
        <v>SI-20C1:DI-BPMRFFE-1/TI_OUT
SI-20C1:DI-FMCFastADC-1/IN3</v>
      </c>
      <c r="R2501" s="18" t="n">
        <v>2</v>
      </c>
      <c r="S2501" s="18" t="n">
        <v>2</v>
      </c>
      <c r="T2501" s="15" t="str">
        <f aca="false">Def_Sistemas_Conectores_Cabos!$C$9</f>
        <v>RG316</v>
      </c>
      <c r="U2501" s="11" t="s">
        <v>169</v>
      </c>
      <c r="V2501" s="13"/>
    </row>
    <row r="2502" customFormat="false" ht="15.75" hidden="true" customHeight="true" outlineLevel="0" collapsed="false">
      <c r="A2502" s="4" t="str">
        <f aca="false">Def_Sistemas_Conectores_Cabos!$A$22</f>
        <v>BPM de elétrons</v>
      </c>
      <c r="B2502" s="5" t="str">
        <f aca="false">Datas_Entregas!$A$3</f>
        <v>BTS/Anel</v>
      </c>
      <c r="C2502" s="6" t="n">
        <f aca="false" t="array" ref="C2502:C2502">INDEX(Datas_Entregas!$B$2:$B$100, MATCH(B2502, Datas_Entregas!$A$2:$A$100, 0), 1)</f>
        <v>43296</v>
      </c>
      <c r="D2502" s="5" t="str">
        <f aca="false">Def_Status_Montagem!$A$4</f>
        <v>Comprado / Esperando entrega</v>
      </c>
      <c r="E2502" s="4" t="str">
        <f aca="false">Def_Status_Montagem!$B$4</f>
        <v>Contratada (inclui etiqueta)</v>
      </c>
      <c r="F2502" s="25"/>
      <c r="G2502" s="26"/>
      <c r="H2502" s="7" t="str">
        <f aca="false" t="array" ref="H2502:H2502">INDEX(Def_Instancias_Equipamentos!$E$2:$E$4986, MATCH(K2502, Def_Instancias_Equipamentos!$D$2:$D$4986, 0), 1)</f>
        <v>IA-20RaBPM</v>
      </c>
      <c r="I2502" s="8" t="str">
        <f aca="false" t="array" ref="I2502:I2502">INDEX(Def_Instancias_Equipamentos!$E$2:$E$4986, MATCH(L2502, Def_Instancias_Equipamentos!$D$2:$D$4986, 0), 1)</f>
        <v>IA-20RaBPM</v>
      </c>
      <c r="J2502" s="8" t="str">
        <f aca="false">IF(H2502=I2502, "INTERNO", "EXTERNO")</f>
        <v>INTERNO</v>
      </c>
      <c r="K2502" s="9" t="str">
        <f aca="false">Def_Instancias_Equipamentos!$D$783</f>
        <v>SI-20C1:DI-BPMRFFE-1</v>
      </c>
      <c r="L2502" s="4" t="str">
        <f aca="false">Def_Instancias_Equipamentos!$D$1385</f>
        <v>SI-20C1:DI-FMCFastADC-1</v>
      </c>
      <c r="M2502" s="10" t="s">
        <v>173</v>
      </c>
      <c r="N2502" s="11" t="s">
        <v>174</v>
      </c>
      <c r="O2502" s="9" t="str">
        <f aca="false">Def_Sistemas_Conectores_Cabos!$B$7</f>
        <v>SMA 50-ohm</v>
      </c>
      <c r="P2502" s="4" t="str">
        <f aca="false">Def_Sistemas_Conectores_Cabos!$B$7</f>
        <v>SMA 50-ohm</v>
      </c>
      <c r="Q2502" s="8" t="str">
        <f aca="false">K2502&amp;"/"&amp;M2502&amp;CHAR(10)&amp;L2502&amp;"/"&amp;N2502</f>
        <v>SI-20C1:DI-BPMRFFE-1/BO_OUT
SI-20C1:DI-FMCFastADC-1/IN4</v>
      </c>
      <c r="R2502" s="18" t="n">
        <v>2</v>
      </c>
      <c r="S2502" s="18" t="n">
        <v>2</v>
      </c>
      <c r="T2502" s="15" t="str">
        <f aca="false">Def_Sistemas_Conectores_Cabos!$C$9</f>
        <v>RG316</v>
      </c>
      <c r="U2502" s="11" t="s">
        <v>169</v>
      </c>
      <c r="V2502" s="13"/>
    </row>
    <row r="2503" customFormat="false" ht="15.75" hidden="true" customHeight="true" outlineLevel="0" collapsed="false">
      <c r="A2503" s="4" t="str">
        <f aca="false">Def_Sistemas_Conectores_Cabos!$A$22</f>
        <v>BPM de elétrons</v>
      </c>
      <c r="B2503" s="5" t="str">
        <f aca="false">Datas_Entregas!$A$3</f>
        <v>BTS/Anel</v>
      </c>
      <c r="C2503" s="6" t="n">
        <f aca="false" t="array" ref="C2503:C2503">INDEX(Datas_Entregas!$B$2:$B$100, MATCH(B2503, Datas_Entregas!$A$2:$A$100, 0), 1)</f>
        <v>43296</v>
      </c>
      <c r="D2503" s="5" t="str">
        <f aca="false">Def_Status_Montagem!$A$4</f>
        <v>Comprado / Esperando entrega</v>
      </c>
      <c r="E2503" s="4" t="str">
        <f aca="false">Def_Status_Montagem!$B$4</f>
        <v>Contratada (inclui etiqueta)</v>
      </c>
      <c r="F2503" s="25"/>
      <c r="G2503" s="26"/>
      <c r="H2503" s="7" t="str">
        <f aca="false" t="array" ref="H2503:H2503">INDEX(Def_Instancias_Equipamentos!$E$2:$E$4986, MATCH(K2503, Def_Instancias_Equipamentos!$D$2:$D$4986, 0), 1)</f>
        <v>IA-20RaBPM</v>
      </c>
      <c r="I2503" s="8" t="str">
        <f aca="false" t="array" ref="I2503:I2503">INDEX(Def_Instancias_Equipamentos!$E$2:$E$4986, MATCH(L2503, Def_Instancias_Equipamentos!$D$2:$D$4986, 0), 1)</f>
        <v>IA-20RaBPM</v>
      </c>
      <c r="J2503" s="8" t="str">
        <f aca="false">IF(H2503=I2503, "INTERNO", "EXTERNO")</f>
        <v>INTERNO</v>
      </c>
      <c r="K2503" s="9" t="str">
        <f aca="false">Def_Instancias_Equipamentos!$D$783</f>
        <v>SI-20C1:DI-BPMRFFE-1</v>
      </c>
      <c r="L2503" s="4" t="str">
        <f aca="false">Def_Instancias_Equipamentos!$D$1385</f>
        <v>SI-20C1:DI-FMCFastADC-1</v>
      </c>
      <c r="M2503" s="10" t="s">
        <v>175</v>
      </c>
      <c r="N2503" s="11" t="s">
        <v>176</v>
      </c>
      <c r="O2503" s="9" t="str">
        <f aca="false">Def_Sistemas_Conectores_Cabos!$B$7</f>
        <v>SMA 50-ohm</v>
      </c>
      <c r="P2503" s="4" t="str">
        <f aca="false">Def_Sistemas_Conectores_Cabos!$B$26</f>
        <v>MMCX 50-ohm</v>
      </c>
      <c r="Q2503" s="8" t="str">
        <f aca="false">K2503&amp;"/"&amp;M2503&amp;CHAR(10)&amp;L2503&amp;"/"&amp;N2503</f>
        <v>SI-20C1:DI-BPMRFFE-1/SW_IN
SI-20C1:DI-FMCFastADC-1/TRIG</v>
      </c>
      <c r="R2503" s="18" t="n">
        <v>2</v>
      </c>
      <c r="S2503" s="18" t="n">
        <v>2</v>
      </c>
      <c r="T2503" s="15" t="str">
        <f aca="false">Def_Sistemas_Conectores_Cabos!$C$9</f>
        <v>RG316</v>
      </c>
      <c r="U2503" s="11" t="s">
        <v>169</v>
      </c>
      <c r="V2503" s="13"/>
    </row>
    <row r="2504" customFormat="false" ht="15.75" hidden="true" customHeight="true" outlineLevel="0" collapsed="false">
      <c r="A2504" s="4" t="str">
        <f aca="false">Def_Sistemas_Conectores_Cabos!$A$22</f>
        <v>BPM de elétrons</v>
      </c>
      <c r="B2504" s="5" t="str">
        <f aca="false">Datas_Entregas!$A$3</f>
        <v>BTS/Anel</v>
      </c>
      <c r="C2504" s="6" t="n">
        <f aca="false" t="array" ref="C2504:C2504">INDEX(Datas_Entregas!$B$2:$B$100, MATCH(B2504, Datas_Entregas!$A$2:$A$100, 0), 1)</f>
        <v>43296</v>
      </c>
      <c r="D2504" s="5" t="str">
        <f aca="false">Def_Status_Montagem!$A$4</f>
        <v>Comprado / Esperando entrega</v>
      </c>
      <c r="E2504" s="4" t="str">
        <f aca="false">Def_Status_Montagem!$B$4</f>
        <v>Contratada (inclui etiqueta)</v>
      </c>
      <c r="F2504" s="25"/>
      <c r="G2504" s="26"/>
      <c r="H2504" s="7" t="str">
        <f aca="false" t="array" ref="H2504:H2504">INDEX(Def_Instancias_Equipamentos!$E$2:$E$4986, MATCH(K2504, Def_Instancias_Equipamentos!$D$2:$D$4986, 0), 1)</f>
        <v>IA-20RaBPM</v>
      </c>
      <c r="I2504" s="8" t="str">
        <f aca="false" t="array" ref="I2504:I2504">INDEX(Def_Instancias_Equipamentos!$E$2:$E$4986, MATCH(L2504, Def_Instancias_Equipamentos!$D$2:$D$4986, 0), 1)</f>
        <v>IA-20RaBPM</v>
      </c>
      <c r="J2504" s="8" t="str">
        <f aca="false">IF(H2504=I2504, "INTERNO", "EXTERNO")</f>
        <v>INTERNO</v>
      </c>
      <c r="K2504" s="9" t="str">
        <f aca="false">Def_Instancias_Equipamentos!$D$784</f>
        <v>SI-20C1:DI-BPMRFFE-2</v>
      </c>
      <c r="L2504" s="4" t="str">
        <f aca="false">Def_Instancias_Equipamentos!$D$1386</f>
        <v>SI-20C1:DI-FMCFastADC-2</v>
      </c>
      <c r="M2504" s="10" t="s">
        <v>168</v>
      </c>
      <c r="N2504" s="11" t="s">
        <v>143</v>
      </c>
      <c r="O2504" s="9" t="str">
        <f aca="false">Def_Sistemas_Conectores_Cabos!$B$7</f>
        <v>SMA 50-ohm</v>
      </c>
      <c r="P2504" s="4" t="str">
        <f aca="false">Def_Sistemas_Conectores_Cabos!$B$7</f>
        <v>SMA 50-ohm</v>
      </c>
      <c r="Q2504" s="8" t="str">
        <f aca="false">K2504&amp;"/"&amp;M2504&amp;CHAR(10)&amp;L2504&amp;"/"&amp;N2504</f>
        <v>SI-20C1:DI-BPMRFFE-2/TO_OUT
SI-20C1:DI-FMCFastADC-2/IN1</v>
      </c>
      <c r="R2504" s="18" t="n">
        <v>2</v>
      </c>
      <c r="S2504" s="18" t="n">
        <v>2</v>
      </c>
      <c r="T2504" s="15" t="str">
        <f aca="false">Def_Sistemas_Conectores_Cabos!$C$9</f>
        <v>RG316</v>
      </c>
      <c r="U2504" s="11" t="s">
        <v>169</v>
      </c>
      <c r="V2504" s="13"/>
    </row>
    <row r="2505" customFormat="false" ht="15.75" hidden="true" customHeight="true" outlineLevel="0" collapsed="false">
      <c r="A2505" s="4" t="str">
        <f aca="false">Def_Sistemas_Conectores_Cabos!$A$22</f>
        <v>BPM de elétrons</v>
      </c>
      <c r="B2505" s="5" t="str">
        <f aca="false">Datas_Entregas!$A$3</f>
        <v>BTS/Anel</v>
      </c>
      <c r="C2505" s="6" t="n">
        <f aca="false" t="array" ref="C2505:C2505">INDEX(Datas_Entregas!$B$2:$B$100, MATCH(B2505, Datas_Entregas!$A$2:$A$100, 0), 1)</f>
        <v>43296</v>
      </c>
      <c r="D2505" s="5" t="str">
        <f aca="false">Def_Status_Montagem!$A$4</f>
        <v>Comprado / Esperando entrega</v>
      </c>
      <c r="E2505" s="4" t="str">
        <f aca="false">Def_Status_Montagem!$B$4</f>
        <v>Contratada (inclui etiqueta)</v>
      </c>
      <c r="F2505" s="25"/>
      <c r="G2505" s="26"/>
      <c r="H2505" s="7" t="str">
        <f aca="false" t="array" ref="H2505:H2505">INDEX(Def_Instancias_Equipamentos!$E$2:$E$4986, MATCH(K2505, Def_Instancias_Equipamentos!$D$2:$D$4986, 0), 1)</f>
        <v>IA-20RaBPM</v>
      </c>
      <c r="I2505" s="8" t="str">
        <f aca="false" t="array" ref="I2505:I2505">INDEX(Def_Instancias_Equipamentos!$E$2:$E$4986, MATCH(L2505, Def_Instancias_Equipamentos!$D$2:$D$4986, 0), 1)</f>
        <v>IA-20RaBPM</v>
      </c>
      <c r="J2505" s="8" t="str">
        <f aca="false">IF(H2505=I2505, "INTERNO", "EXTERNO")</f>
        <v>INTERNO</v>
      </c>
      <c r="K2505" s="9" t="str">
        <f aca="false">Def_Instancias_Equipamentos!$D$784</f>
        <v>SI-20C1:DI-BPMRFFE-2</v>
      </c>
      <c r="L2505" s="4" t="str">
        <f aca="false">Def_Instancias_Equipamentos!$D$1386</f>
        <v>SI-20C1:DI-FMCFastADC-2</v>
      </c>
      <c r="M2505" s="10" t="s">
        <v>170</v>
      </c>
      <c r="N2505" s="11" t="s">
        <v>145</v>
      </c>
      <c r="O2505" s="9" t="str">
        <f aca="false">Def_Sistemas_Conectores_Cabos!$B$7</f>
        <v>SMA 50-ohm</v>
      </c>
      <c r="P2505" s="4" t="str">
        <f aca="false">Def_Sistemas_Conectores_Cabos!$B$7</f>
        <v>SMA 50-ohm</v>
      </c>
      <c r="Q2505" s="8" t="str">
        <f aca="false">K2505&amp;"/"&amp;M2505&amp;CHAR(10)&amp;L2505&amp;"/"&amp;N2505</f>
        <v>SI-20C1:DI-BPMRFFE-2/BI_OUT
SI-20C1:DI-FMCFastADC-2/IN2</v>
      </c>
      <c r="R2505" s="18" t="n">
        <v>2</v>
      </c>
      <c r="S2505" s="18" t="n">
        <v>2</v>
      </c>
      <c r="T2505" s="15" t="str">
        <f aca="false">Def_Sistemas_Conectores_Cabos!$C$9</f>
        <v>RG316</v>
      </c>
      <c r="U2505" s="11" t="s">
        <v>169</v>
      </c>
      <c r="V2505" s="13"/>
    </row>
    <row r="2506" customFormat="false" ht="15.75" hidden="true" customHeight="true" outlineLevel="0" collapsed="false">
      <c r="A2506" s="4" t="str">
        <f aca="false">Def_Sistemas_Conectores_Cabos!$A$22</f>
        <v>BPM de elétrons</v>
      </c>
      <c r="B2506" s="5" t="str">
        <f aca="false">Datas_Entregas!$A$3</f>
        <v>BTS/Anel</v>
      </c>
      <c r="C2506" s="6" t="n">
        <f aca="false" t="array" ref="C2506:C2506">INDEX(Datas_Entregas!$B$2:$B$100, MATCH(B2506, Datas_Entregas!$A$2:$A$100, 0), 1)</f>
        <v>43296</v>
      </c>
      <c r="D2506" s="5" t="str">
        <f aca="false">Def_Status_Montagem!$A$4</f>
        <v>Comprado / Esperando entrega</v>
      </c>
      <c r="E2506" s="4" t="str">
        <f aca="false">Def_Status_Montagem!$B$4</f>
        <v>Contratada (inclui etiqueta)</v>
      </c>
      <c r="F2506" s="25"/>
      <c r="G2506" s="26"/>
      <c r="H2506" s="7" t="str">
        <f aca="false" t="array" ref="H2506:H2506">INDEX(Def_Instancias_Equipamentos!$E$2:$E$4986, MATCH(K2506, Def_Instancias_Equipamentos!$D$2:$D$4986, 0), 1)</f>
        <v>IA-20RaBPM</v>
      </c>
      <c r="I2506" s="8" t="str">
        <f aca="false" t="array" ref="I2506:I2506">INDEX(Def_Instancias_Equipamentos!$E$2:$E$4986, MATCH(L2506, Def_Instancias_Equipamentos!$D$2:$D$4986, 0), 1)</f>
        <v>IA-20RaBPM</v>
      </c>
      <c r="J2506" s="8" t="str">
        <f aca="false">IF(H2506=I2506, "INTERNO", "EXTERNO")</f>
        <v>INTERNO</v>
      </c>
      <c r="K2506" s="9" t="str">
        <f aca="false">Def_Instancias_Equipamentos!$D$784</f>
        <v>SI-20C1:DI-BPMRFFE-2</v>
      </c>
      <c r="L2506" s="4" t="str">
        <f aca="false">Def_Instancias_Equipamentos!$D$1386</f>
        <v>SI-20C1:DI-FMCFastADC-2</v>
      </c>
      <c r="M2506" s="10" t="s">
        <v>171</v>
      </c>
      <c r="N2506" s="11" t="s">
        <v>172</v>
      </c>
      <c r="O2506" s="9" t="str">
        <f aca="false">Def_Sistemas_Conectores_Cabos!$B$7</f>
        <v>SMA 50-ohm</v>
      </c>
      <c r="P2506" s="4" t="str">
        <f aca="false">Def_Sistemas_Conectores_Cabos!$B$7</f>
        <v>SMA 50-ohm</v>
      </c>
      <c r="Q2506" s="8" t="str">
        <f aca="false">K2506&amp;"/"&amp;M2506&amp;CHAR(10)&amp;L2506&amp;"/"&amp;N2506</f>
        <v>SI-20C1:DI-BPMRFFE-2/TI_OUT
SI-20C1:DI-FMCFastADC-2/IN3</v>
      </c>
      <c r="R2506" s="18" t="n">
        <v>2</v>
      </c>
      <c r="S2506" s="18" t="n">
        <v>2</v>
      </c>
      <c r="T2506" s="15" t="str">
        <f aca="false">Def_Sistemas_Conectores_Cabos!$C$9</f>
        <v>RG316</v>
      </c>
      <c r="U2506" s="11" t="s">
        <v>169</v>
      </c>
      <c r="V2506" s="13"/>
    </row>
    <row r="2507" customFormat="false" ht="15.75" hidden="true" customHeight="true" outlineLevel="0" collapsed="false">
      <c r="A2507" s="4" t="str">
        <f aca="false">Def_Sistemas_Conectores_Cabos!$A$22</f>
        <v>BPM de elétrons</v>
      </c>
      <c r="B2507" s="5" t="str">
        <f aca="false">Datas_Entregas!$A$3</f>
        <v>BTS/Anel</v>
      </c>
      <c r="C2507" s="6" t="n">
        <f aca="false" t="array" ref="C2507:C2507">INDEX(Datas_Entregas!$B$2:$B$100, MATCH(B2507, Datas_Entregas!$A$2:$A$100, 0), 1)</f>
        <v>43296</v>
      </c>
      <c r="D2507" s="5" t="str">
        <f aca="false">Def_Status_Montagem!$A$4</f>
        <v>Comprado / Esperando entrega</v>
      </c>
      <c r="E2507" s="4" t="str">
        <f aca="false">Def_Status_Montagem!$B$4</f>
        <v>Contratada (inclui etiqueta)</v>
      </c>
      <c r="F2507" s="25"/>
      <c r="G2507" s="26"/>
      <c r="H2507" s="7" t="str">
        <f aca="false" t="array" ref="H2507:H2507">INDEX(Def_Instancias_Equipamentos!$E$2:$E$4986, MATCH(K2507, Def_Instancias_Equipamentos!$D$2:$D$4986, 0), 1)</f>
        <v>IA-20RaBPM</v>
      </c>
      <c r="I2507" s="8" t="str">
        <f aca="false" t="array" ref="I2507:I2507">INDEX(Def_Instancias_Equipamentos!$E$2:$E$4986, MATCH(L2507, Def_Instancias_Equipamentos!$D$2:$D$4986, 0), 1)</f>
        <v>IA-20RaBPM</v>
      </c>
      <c r="J2507" s="8" t="str">
        <f aca="false">IF(H2507=I2507, "INTERNO", "EXTERNO")</f>
        <v>INTERNO</v>
      </c>
      <c r="K2507" s="9" t="str">
        <f aca="false">Def_Instancias_Equipamentos!$D$784</f>
        <v>SI-20C1:DI-BPMRFFE-2</v>
      </c>
      <c r="L2507" s="4" t="str">
        <f aca="false">Def_Instancias_Equipamentos!$D$1386</f>
        <v>SI-20C1:DI-FMCFastADC-2</v>
      </c>
      <c r="M2507" s="10" t="s">
        <v>173</v>
      </c>
      <c r="N2507" s="11" t="s">
        <v>174</v>
      </c>
      <c r="O2507" s="9" t="str">
        <f aca="false">Def_Sistemas_Conectores_Cabos!$B$7</f>
        <v>SMA 50-ohm</v>
      </c>
      <c r="P2507" s="4" t="str">
        <f aca="false">Def_Sistemas_Conectores_Cabos!$B$7</f>
        <v>SMA 50-ohm</v>
      </c>
      <c r="Q2507" s="8" t="str">
        <f aca="false">K2507&amp;"/"&amp;M2507&amp;CHAR(10)&amp;L2507&amp;"/"&amp;N2507</f>
        <v>SI-20C1:DI-BPMRFFE-2/BO_OUT
SI-20C1:DI-FMCFastADC-2/IN4</v>
      </c>
      <c r="R2507" s="18" t="n">
        <v>2</v>
      </c>
      <c r="S2507" s="18" t="n">
        <v>2</v>
      </c>
      <c r="T2507" s="15" t="str">
        <f aca="false">Def_Sistemas_Conectores_Cabos!$C$9</f>
        <v>RG316</v>
      </c>
      <c r="U2507" s="11" t="s">
        <v>169</v>
      </c>
      <c r="V2507" s="13"/>
    </row>
    <row r="2508" customFormat="false" ht="15.75" hidden="true" customHeight="true" outlineLevel="0" collapsed="false">
      <c r="A2508" s="4" t="str">
        <f aca="false">Def_Sistemas_Conectores_Cabos!$A$22</f>
        <v>BPM de elétrons</v>
      </c>
      <c r="B2508" s="5" t="str">
        <f aca="false">Datas_Entregas!$A$3</f>
        <v>BTS/Anel</v>
      </c>
      <c r="C2508" s="6" t="n">
        <f aca="false" t="array" ref="C2508:C2508">INDEX(Datas_Entregas!$B$2:$B$100, MATCH(B2508, Datas_Entregas!$A$2:$A$100, 0), 1)</f>
        <v>43296</v>
      </c>
      <c r="D2508" s="5" t="str">
        <f aca="false">Def_Status_Montagem!$A$4</f>
        <v>Comprado / Esperando entrega</v>
      </c>
      <c r="E2508" s="4" t="str">
        <f aca="false">Def_Status_Montagem!$B$4</f>
        <v>Contratada (inclui etiqueta)</v>
      </c>
      <c r="F2508" s="25"/>
      <c r="G2508" s="26"/>
      <c r="H2508" s="7" t="str">
        <f aca="false" t="array" ref="H2508:H2508">INDEX(Def_Instancias_Equipamentos!$E$2:$E$4986, MATCH(K2508, Def_Instancias_Equipamentos!$D$2:$D$4986, 0), 1)</f>
        <v>IA-20RaBPM</v>
      </c>
      <c r="I2508" s="8" t="str">
        <f aca="false" t="array" ref="I2508:I2508">INDEX(Def_Instancias_Equipamentos!$E$2:$E$4986, MATCH(L2508, Def_Instancias_Equipamentos!$D$2:$D$4986, 0), 1)</f>
        <v>IA-20RaBPM</v>
      </c>
      <c r="J2508" s="8" t="str">
        <f aca="false">IF(H2508=I2508, "INTERNO", "EXTERNO")</f>
        <v>INTERNO</v>
      </c>
      <c r="K2508" s="9" t="str">
        <f aca="false">Def_Instancias_Equipamentos!$D$784</f>
        <v>SI-20C1:DI-BPMRFFE-2</v>
      </c>
      <c r="L2508" s="4" t="str">
        <f aca="false">Def_Instancias_Equipamentos!$D$1386</f>
        <v>SI-20C1:DI-FMCFastADC-2</v>
      </c>
      <c r="M2508" s="10" t="s">
        <v>175</v>
      </c>
      <c r="N2508" s="11" t="s">
        <v>176</v>
      </c>
      <c r="O2508" s="9" t="str">
        <f aca="false">Def_Sistemas_Conectores_Cabos!$B$7</f>
        <v>SMA 50-ohm</v>
      </c>
      <c r="P2508" s="4" t="str">
        <f aca="false">Def_Sistemas_Conectores_Cabos!$B$26</f>
        <v>MMCX 50-ohm</v>
      </c>
      <c r="Q2508" s="8" t="str">
        <f aca="false">K2508&amp;"/"&amp;M2508&amp;CHAR(10)&amp;L2508&amp;"/"&amp;N2508</f>
        <v>SI-20C1:DI-BPMRFFE-2/SW_IN
SI-20C1:DI-FMCFastADC-2/TRIG</v>
      </c>
      <c r="R2508" s="18" t="n">
        <v>2</v>
      </c>
      <c r="S2508" s="18" t="n">
        <v>2</v>
      </c>
      <c r="T2508" s="15" t="str">
        <f aca="false">Def_Sistemas_Conectores_Cabos!$C$9</f>
        <v>RG316</v>
      </c>
      <c r="U2508" s="11" t="s">
        <v>169</v>
      </c>
      <c r="V2508" s="13"/>
    </row>
    <row r="2509" customFormat="false" ht="15.75" hidden="true" customHeight="true" outlineLevel="0" collapsed="false">
      <c r="A2509" s="4" t="str">
        <f aca="false">Def_Sistemas_Conectores_Cabos!$A$22</f>
        <v>BPM de elétrons</v>
      </c>
      <c r="B2509" s="5" t="str">
        <f aca="false">Datas_Entregas!$A$3</f>
        <v>BTS/Anel</v>
      </c>
      <c r="C2509" s="6" t="n">
        <f aca="false" t="array" ref="C2509:C2509">INDEX(Datas_Entregas!$B$2:$B$100, MATCH(B2509, Datas_Entregas!$A$2:$A$100, 0), 1)</f>
        <v>43296</v>
      </c>
      <c r="D2509" s="5" t="str">
        <f aca="false">Def_Status_Montagem!$A$4</f>
        <v>Comprado / Esperando entrega</v>
      </c>
      <c r="E2509" s="4" t="str">
        <f aca="false">Def_Status_Montagem!$B$4</f>
        <v>Contratada (inclui etiqueta)</v>
      </c>
      <c r="F2509" s="25"/>
      <c r="G2509" s="26"/>
      <c r="H2509" s="7" t="str">
        <f aca="false" t="array" ref="H2509:H2509">INDEX(Def_Instancias_Equipamentos!$E$2:$E$4986, MATCH(K2509, Def_Instancias_Equipamentos!$D$2:$D$4986, 0), 1)</f>
        <v>IA-20RaBPM</v>
      </c>
      <c r="I2509" s="8" t="str">
        <f aca="false" t="array" ref="I2509:I2509">INDEX(Def_Instancias_Equipamentos!$E$2:$E$4986, MATCH(L2509, Def_Instancias_Equipamentos!$D$2:$D$4986, 0), 1)</f>
        <v>IA-20RaBPM</v>
      </c>
      <c r="J2509" s="8" t="str">
        <f aca="false">IF(H2509=I2509, "INTERNO", "EXTERNO")</f>
        <v>INTERNO</v>
      </c>
      <c r="K2509" s="9" t="str">
        <f aca="false">Def_Instancias_Equipamentos!$D$785</f>
        <v>SI-20C2:DI-BPMRFFE</v>
      </c>
      <c r="L2509" s="4" t="str">
        <f aca="false">Def_Instancias_Equipamentos!$D$1387</f>
        <v>SI-20C2:DI-FMCFastADC</v>
      </c>
      <c r="M2509" s="10" t="s">
        <v>168</v>
      </c>
      <c r="N2509" s="11" t="s">
        <v>143</v>
      </c>
      <c r="O2509" s="9" t="str">
        <f aca="false">Def_Sistemas_Conectores_Cabos!$B$7</f>
        <v>SMA 50-ohm</v>
      </c>
      <c r="P2509" s="4" t="str">
        <f aca="false">Def_Sistemas_Conectores_Cabos!$B$7</f>
        <v>SMA 50-ohm</v>
      </c>
      <c r="Q2509" s="8" t="str">
        <f aca="false">K2509&amp;"/"&amp;M2509&amp;CHAR(10)&amp;L2509&amp;"/"&amp;N2509</f>
        <v>SI-20C2:DI-BPMRFFE/TO_OUT
SI-20C2:DI-FMCFastADC/IN1</v>
      </c>
      <c r="R2509" s="18" t="n">
        <v>2</v>
      </c>
      <c r="S2509" s="18" t="n">
        <v>2</v>
      </c>
      <c r="T2509" s="15" t="str">
        <f aca="false">Def_Sistemas_Conectores_Cabos!$C$9</f>
        <v>RG316</v>
      </c>
      <c r="U2509" s="11" t="s">
        <v>169</v>
      </c>
      <c r="V2509" s="13"/>
    </row>
    <row r="2510" customFormat="false" ht="15.75" hidden="true" customHeight="true" outlineLevel="0" collapsed="false">
      <c r="A2510" s="4" t="str">
        <f aca="false">Def_Sistemas_Conectores_Cabos!$A$22</f>
        <v>BPM de elétrons</v>
      </c>
      <c r="B2510" s="5" t="str">
        <f aca="false">Datas_Entregas!$A$3</f>
        <v>BTS/Anel</v>
      </c>
      <c r="C2510" s="6" t="n">
        <f aca="false" t="array" ref="C2510:C2510">INDEX(Datas_Entregas!$B$2:$B$100, MATCH(B2510, Datas_Entregas!$A$2:$A$100, 0), 1)</f>
        <v>43296</v>
      </c>
      <c r="D2510" s="5" t="str">
        <f aca="false">Def_Status_Montagem!$A$4</f>
        <v>Comprado / Esperando entrega</v>
      </c>
      <c r="E2510" s="4" t="str">
        <f aca="false">Def_Status_Montagem!$B$4</f>
        <v>Contratada (inclui etiqueta)</v>
      </c>
      <c r="F2510" s="25"/>
      <c r="G2510" s="26"/>
      <c r="H2510" s="7" t="str">
        <f aca="false" t="array" ref="H2510:H2510">INDEX(Def_Instancias_Equipamentos!$E$2:$E$4986, MATCH(K2510, Def_Instancias_Equipamentos!$D$2:$D$4986, 0), 1)</f>
        <v>IA-20RaBPM</v>
      </c>
      <c r="I2510" s="8" t="str">
        <f aca="false" t="array" ref="I2510:I2510">INDEX(Def_Instancias_Equipamentos!$E$2:$E$4986, MATCH(L2510, Def_Instancias_Equipamentos!$D$2:$D$4986, 0), 1)</f>
        <v>IA-20RaBPM</v>
      </c>
      <c r="J2510" s="8" t="str">
        <f aca="false">IF(H2510=I2510, "INTERNO", "EXTERNO")</f>
        <v>INTERNO</v>
      </c>
      <c r="K2510" s="9" t="str">
        <f aca="false">Def_Instancias_Equipamentos!$D$785</f>
        <v>SI-20C2:DI-BPMRFFE</v>
      </c>
      <c r="L2510" s="4" t="str">
        <f aca="false">Def_Instancias_Equipamentos!$D$1387</f>
        <v>SI-20C2:DI-FMCFastADC</v>
      </c>
      <c r="M2510" s="10" t="s">
        <v>170</v>
      </c>
      <c r="N2510" s="11" t="s">
        <v>145</v>
      </c>
      <c r="O2510" s="9" t="str">
        <f aca="false">Def_Sistemas_Conectores_Cabos!$B$7</f>
        <v>SMA 50-ohm</v>
      </c>
      <c r="P2510" s="4" t="str">
        <f aca="false">Def_Sistemas_Conectores_Cabos!$B$7</f>
        <v>SMA 50-ohm</v>
      </c>
      <c r="Q2510" s="8" t="str">
        <f aca="false">K2510&amp;"/"&amp;M2510&amp;CHAR(10)&amp;L2510&amp;"/"&amp;N2510</f>
        <v>SI-20C2:DI-BPMRFFE/BI_OUT
SI-20C2:DI-FMCFastADC/IN2</v>
      </c>
      <c r="R2510" s="18" t="n">
        <v>2</v>
      </c>
      <c r="S2510" s="18" t="n">
        <v>2</v>
      </c>
      <c r="T2510" s="15" t="str">
        <f aca="false">Def_Sistemas_Conectores_Cabos!$C$9</f>
        <v>RG316</v>
      </c>
      <c r="U2510" s="11" t="s">
        <v>169</v>
      </c>
      <c r="V2510" s="13"/>
    </row>
    <row r="2511" customFormat="false" ht="15.75" hidden="true" customHeight="true" outlineLevel="0" collapsed="false">
      <c r="A2511" s="4" t="str">
        <f aca="false">Def_Sistemas_Conectores_Cabos!$A$22</f>
        <v>BPM de elétrons</v>
      </c>
      <c r="B2511" s="5" t="str">
        <f aca="false">Datas_Entregas!$A$3</f>
        <v>BTS/Anel</v>
      </c>
      <c r="C2511" s="6" t="n">
        <f aca="false" t="array" ref="C2511:C2511">INDEX(Datas_Entregas!$B$2:$B$100, MATCH(B2511, Datas_Entregas!$A$2:$A$100, 0), 1)</f>
        <v>43296</v>
      </c>
      <c r="D2511" s="5" t="str">
        <f aca="false">Def_Status_Montagem!$A$4</f>
        <v>Comprado / Esperando entrega</v>
      </c>
      <c r="E2511" s="4" t="str">
        <f aca="false">Def_Status_Montagem!$B$4</f>
        <v>Contratada (inclui etiqueta)</v>
      </c>
      <c r="F2511" s="25"/>
      <c r="G2511" s="26"/>
      <c r="H2511" s="7" t="str">
        <f aca="false" t="array" ref="H2511:H2511">INDEX(Def_Instancias_Equipamentos!$E$2:$E$4986, MATCH(K2511, Def_Instancias_Equipamentos!$D$2:$D$4986, 0), 1)</f>
        <v>IA-20RaBPM</v>
      </c>
      <c r="I2511" s="8" t="str">
        <f aca="false" t="array" ref="I2511:I2511">INDEX(Def_Instancias_Equipamentos!$E$2:$E$4986, MATCH(L2511, Def_Instancias_Equipamentos!$D$2:$D$4986, 0), 1)</f>
        <v>IA-20RaBPM</v>
      </c>
      <c r="J2511" s="8" t="str">
        <f aca="false">IF(H2511=I2511, "INTERNO", "EXTERNO")</f>
        <v>INTERNO</v>
      </c>
      <c r="K2511" s="9" t="str">
        <f aca="false">Def_Instancias_Equipamentos!$D$785</f>
        <v>SI-20C2:DI-BPMRFFE</v>
      </c>
      <c r="L2511" s="4" t="str">
        <f aca="false">Def_Instancias_Equipamentos!$D$1387</f>
        <v>SI-20C2:DI-FMCFastADC</v>
      </c>
      <c r="M2511" s="10" t="s">
        <v>171</v>
      </c>
      <c r="N2511" s="11" t="s">
        <v>172</v>
      </c>
      <c r="O2511" s="9" t="str">
        <f aca="false">Def_Sistemas_Conectores_Cabos!$B$7</f>
        <v>SMA 50-ohm</v>
      </c>
      <c r="P2511" s="4" t="str">
        <f aca="false">Def_Sistemas_Conectores_Cabos!$B$7</f>
        <v>SMA 50-ohm</v>
      </c>
      <c r="Q2511" s="8" t="str">
        <f aca="false">K2511&amp;"/"&amp;M2511&amp;CHAR(10)&amp;L2511&amp;"/"&amp;N2511</f>
        <v>SI-20C2:DI-BPMRFFE/TI_OUT
SI-20C2:DI-FMCFastADC/IN3</v>
      </c>
      <c r="R2511" s="18" t="n">
        <v>2</v>
      </c>
      <c r="S2511" s="18" t="n">
        <v>2</v>
      </c>
      <c r="T2511" s="15" t="str">
        <f aca="false">Def_Sistemas_Conectores_Cabos!$C$9</f>
        <v>RG316</v>
      </c>
      <c r="U2511" s="11" t="s">
        <v>169</v>
      </c>
      <c r="V2511" s="13"/>
    </row>
    <row r="2512" customFormat="false" ht="15.75" hidden="true" customHeight="true" outlineLevel="0" collapsed="false">
      <c r="A2512" s="4" t="str">
        <f aca="false">Def_Sistemas_Conectores_Cabos!$A$22</f>
        <v>BPM de elétrons</v>
      </c>
      <c r="B2512" s="5" t="str">
        <f aca="false">Datas_Entregas!$A$3</f>
        <v>BTS/Anel</v>
      </c>
      <c r="C2512" s="6" t="n">
        <f aca="false" t="array" ref="C2512:C2512">INDEX(Datas_Entregas!$B$2:$B$100, MATCH(B2512, Datas_Entregas!$A$2:$A$100, 0), 1)</f>
        <v>43296</v>
      </c>
      <c r="D2512" s="5" t="str">
        <f aca="false">Def_Status_Montagem!$A$4</f>
        <v>Comprado / Esperando entrega</v>
      </c>
      <c r="E2512" s="4" t="str">
        <f aca="false">Def_Status_Montagem!$B$4</f>
        <v>Contratada (inclui etiqueta)</v>
      </c>
      <c r="F2512" s="25"/>
      <c r="G2512" s="26"/>
      <c r="H2512" s="7" t="str">
        <f aca="false" t="array" ref="H2512:H2512">INDEX(Def_Instancias_Equipamentos!$E$2:$E$4986, MATCH(K2512, Def_Instancias_Equipamentos!$D$2:$D$4986, 0), 1)</f>
        <v>IA-20RaBPM</v>
      </c>
      <c r="I2512" s="8" t="str">
        <f aca="false" t="array" ref="I2512:I2512">INDEX(Def_Instancias_Equipamentos!$E$2:$E$4986, MATCH(L2512, Def_Instancias_Equipamentos!$D$2:$D$4986, 0), 1)</f>
        <v>IA-20RaBPM</v>
      </c>
      <c r="J2512" s="8" t="str">
        <f aca="false">IF(H2512=I2512, "INTERNO", "EXTERNO")</f>
        <v>INTERNO</v>
      </c>
      <c r="K2512" s="9" t="str">
        <f aca="false">Def_Instancias_Equipamentos!$D$785</f>
        <v>SI-20C2:DI-BPMRFFE</v>
      </c>
      <c r="L2512" s="4" t="str">
        <f aca="false">Def_Instancias_Equipamentos!$D$1387</f>
        <v>SI-20C2:DI-FMCFastADC</v>
      </c>
      <c r="M2512" s="10" t="s">
        <v>173</v>
      </c>
      <c r="N2512" s="11" t="s">
        <v>174</v>
      </c>
      <c r="O2512" s="9" t="str">
        <f aca="false">Def_Sistemas_Conectores_Cabos!$B$7</f>
        <v>SMA 50-ohm</v>
      </c>
      <c r="P2512" s="4" t="str">
        <f aca="false">Def_Sistemas_Conectores_Cabos!$B$7</f>
        <v>SMA 50-ohm</v>
      </c>
      <c r="Q2512" s="8" t="str">
        <f aca="false">K2512&amp;"/"&amp;M2512&amp;CHAR(10)&amp;L2512&amp;"/"&amp;N2512</f>
        <v>SI-20C2:DI-BPMRFFE/BO_OUT
SI-20C2:DI-FMCFastADC/IN4</v>
      </c>
      <c r="R2512" s="18" t="n">
        <v>2</v>
      </c>
      <c r="S2512" s="18" t="n">
        <v>2</v>
      </c>
      <c r="T2512" s="15" t="str">
        <f aca="false">Def_Sistemas_Conectores_Cabos!$C$9</f>
        <v>RG316</v>
      </c>
      <c r="U2512" s="11" t="s">
        <v>169</v>
      </c>
      <c r="V2512" s="13"/>
    </row>
    <row r="2513" customFormat="false" ht="15.75" hidden="true" customHeight="true" outlineLevel="0" collapsed="false">
      <c r="A2513" s="4" t="str">
        <f aca="false">Def_Sistemas_Conectores_Cabos!$A$22</f>
        <v>BPM de elétrons</v>
      </c>
      <c r="B2513" s="5" t="str">
        <f aca="false">Datas_Entregas!$A$3</f>
        <v>BTS/Anel</v>
      </c>
      <c r="C2513" s="6" t="n">
        <f aca="false" t="array" ref="C2513:C2513">INDEX(Datas_Entregas!$B$2:$B$100, MATCH(B2513, Datas_Entregas!$A$2:$A$100, 0), 1)</f>
        <v>43296</v>
      </c>
      <c r="D2513" s="5" t="str">
        <f aca="false">Def_Status_Montagem!$A$4</f>
        <v>Comprado / Esperando entrega</v>
      </c>
      <c r="E2513" s="4" t="str">
        <f aca="false">Def_Status_Montagem!$B$4</f>
        <v>Contratada (inclui etiqueta)</v>
      </c>
      <c r="F2513" s="25"/>
      <c r="G2513" s="26"/>
      <c r="H2513" s="7" t="str">
        <f aca="false" t="array" ref="H2513:H2513">INDEX(Def_Instancias_Equipamentos!$E$2:$E$4986, MATCH(K2513, Def_Instancias_Equipamentos!$D$2:$D$4986, 0), 1)</f>
        <v>IA-20RaBPM</v>
      </c>
      <c r="I2513" s="8" t="str">
        <f aca="false" t="array" ref="I2513:I2513">INDEX(Def_Instancias_Equipamentos!$E$2:$E$4986, MATCH(L2513, Def_Instancias_Equipamentos!$D$2:$D$4986, 0), 1)</f>
        <v>IA-20RaBPM</v>
      </c>
      <c r="J2513" s="8" t="str">
        <f aca="false">IF(H2513=I2513, "INTERNO", "EXTERNO")</f>
        <v>INTERNO</v>
      </c>
      <c r="K2513" s="9" t="str">
        <f aca="false">Def_Instancias_Equipamentos!$D$785</f>
        <v>SI-20C2:DI-BPMRFFE</v>
      </c>
      <c r="L2513" s="4" t="str">
        <f aca="false">Def_Instancias_Equipamentos!$D$1387</f>
        <v>SI-20C2:DI-FMCFastADC</v>
      </c>
      <c r="M2513" s="10" t="s">
        <v>175</v>
      </c>
      <c r="N2513" s="11" t="s">
        <v>176</v>
      </c>
      <c r="O2513" s="9" t="str">
        <f aca="false">Def_Sistemas_Conectores_Cabos!$B$7</f>
        <v>SMA 50-ohm</v>
      </c>
      <c r="P2513" s="4" t="str">
        <f aca="false">Def_Sistemas_Conectores_Cabos!$B$26</f>
        <v>MMCX 50-ohm</v>
      </c>
      <c r="Q2513" s="8" t="str">
        <f aca="false">K2513&amp;"/"&amp;M2513&amp;CHAR(10)&amp;L2513&amp;"/"&amp;N2513</f>
        <v>SI-20C2:DI-BPMRFFE/SW_IN
SI-20C2:DI-FMCFastADC/TRIG</v>
      </c>
      <c r="R2513" s="18" t="n">
        <v>2</v>
      </c>
      <c r="S2513" s="18" t="n">
        <v>2</v>
      </c>
      <c r="T2513" s="15" t="str">
        <f aca="false">Def_Sistemas_Conectores_Cabos!$C$9</f>
        <v>RG316</v>
      </c>
      <c r="U2513" s="11" t="s">
        <v>169</v>
      </c>
      <c r="V2513" s="13"/>
    </row>
    <row r="2514" customFormat="false" ht="15.75" hidden="true" customHeight="true" outlineLevel="0" collapsed="false">
      <c r="A2514" s="4" t="str">
        <f aca="false">Def_Sistemas_Conectores_Cabos!$A$22</f>
        <v>BPM de elétrons</v>
      </c>
      <c r="B2514" s="5" t="str">
        <f aca="false">Datas_Entregas!$A$3</f>
        <v>BTS/Anel</v>
      </c>
      <c r="C2514" s="6" t="n">
        <f aca="false" t="array" ref="C2514:C2514">INDEX(Datas_Entregas!$B$2:$B$100, MATCH(B2514, Datas_Entregas!$A$2:$A$100, 0), 1)</f>
        <v>43296</v>
      </c>
      <c r="D2514" s="5" t="str">
        <f aca="false">Def_Status_Montagem!$A$4</f>
        <v>Comprado / Esperando entrega</v>
      </c>
      <c r="E2514" s="4" t="str">
        <f aca="false">Def_Status_Montagem!$B$4</f>
        <v>Contratada (inclui etiqueta)</v>
      </c>
      <c r="F2514" s="25"/>
      <c r="G2514" s="26"/>
      <c r="H2514" s="7" t="str">
        <f aca="false" t="array" ref="H2514:H2514">INDEX(Def_Instancias_Equipamentos!$E$2:$E$4986, MATCH(K2514, Def_Instancias_Equipamentos!$D$2:$D$4986, 0), 1)</f>
        <v>IA-20RaBPM</v>
      </c>
      <c r="I2514" s="8" t="str">
        <f aca="false" t="array" ref="I2514:I2514">INDEX(Def_Instancias_Equipamentos!$E$2:$E$4986, MATCH(L2514, Def_Instancias_Equipamentos!$D$2:$D$4986, 0), 1)</f>
        <v>IA-20RaBPM</v>
      </c>
      <c r="J2514" s="8" t="str">
        <f aca="false">IF(H2514=I2514, "INTERNO", "EXTERNO")</f>
        <v>INTERNO</v>
      </c>
      <c r="K2514" s="9" t="str">
        <f aca="false">Def_Instancias_Equipamentos!$D$786</f>
        <v>SI-20C3:DI-BPMRFFE-1</v>
      </c>
      <c r="L2514" s="4" t="str">
        <f aca="false">Def_Instancias_Equipamentos!$D$1388</f>
        <v>SI-20C3:DI-FMCFastADC-1</v>
      </c>
      <c r="M2514" s="10" t="s">
        <v>168</v>
      </c>
      <c r="N2514" s="11" t="s">
        <v>143</v>
      </c>
      <c r="O2514" s="9" t="str">
        <f aca="false">Def_Sistemas_Conectores_Cabos!$B$7</f>
        <v>SMA 50-ohm</v>
      </c>
      <c r="P2514" s="4" t="str">
        <f aca="false">Def_Sistemas_Conectores_Cabos!$B$7</f>
        <v>SMA 50-ohm</v>
      </c>
      <c r="Q2514" s="8" t="str">
        <f aca="false">K2514&amp;"/"&amp;M2514&amp;CHAR(10)&amp;L2514&amp;"/"&amp;N2514</f>
        <v>SI-20C3:DI-BPMRFFE-1/TO_OUT
SI-20C3:DI-FMCFastADC-1/IN1</v>
      </c>
      <c r="R2514" s="18" t="n">
        <v>2</v>
      </c>
      <c r="S2514" s="18" t="n">
        <v>2</v>
      </c>
      <c r="T2514" s="15" t="str">
        <f aca="false">Def_Sistemas_Conectores_Cabos!$C$9</f>
        <v>RG316</v>
      </c>
      <c r="U2514" s="11" t="s">
        <v>169</v>
      </c>
      <c r="V2514" s="13"/>
    </row>
    <row r="2515" customFormat="false" ht="15.75" hidden="true" customHeight="true" outlineLevel="0" collapsed="false">
      <c r="A2515" s="4" t="str">
        <f aca="false">Def_Sistemas_Conectores_Cabos!$A$22</f>
        <v>BPM de elétrons</v>
      </c>
      <c r="B2515" s="5" t="str">
        <f aca="false">Datas_Entregas!$A$3</f>
        <v>BTS/Anel</v>
      </c>
      <c r="C2515" s="6" t="n">
        <f aca="false" t="array" ref="C2515:C2515">INDEX(Datas_Entregas!$B$2:$B$100, MATCH(B2515, Datas_Entregas!$A$2:$A$100, 0), 1)</f>
        <v>43296</v>
      </c>
      <c r="D2515" s="5" t="str">
        <f aca="false">Def_Status_Montagem!$A$4</f>
        <v>Comprado / Esperando entrega</v>
      </c>
      <c r="E2515" s="4" t="str">
        <f aca="false">Def_Status_Montagem!$B$4</f>
        <v>Contratada (inclui etiqueta)</v>
      </c>
      <c r="F2515" s="25"/>
      <c r="G2515" s="26"/>
      <c r="H2515" s="7" t="str">
        <f aca="false" t="array" ref="H2515:H2515">INDEX(Def_Instancias_Equipamentos!$E$2:$E$4986, MATCH(K2515, Def_Instancias_Equipamentos!$D$2:$D$4986, 0), 1)</f>
        <v>IA-20RaBPM</v>
      </c>
      <c r="I2515" s="8" t="str">
        <f aca="false" t="array" ref="I2515:I2515">INDEX(Def_Instancias_Equipamentos!$E$2:$E$4986, MATCH(L2515, Def_Instancias_Equipamentos!$D$2:$D$4986, 0), 1)</f>
        <v>IA-20RaBPM</v>
      </c>
      <c r="J2515" s="8" t="str">
        <f aca="false">IF(H2515=I2515, "INTERNO", "EXTERNO")</f>
        <v>INTERNO</v>
      </c>
      <c r="K2515" s="9" t="str">
        <f aca="false">Def_Instancias_Equipamentos!$D$786</f>
        <v>SI-20C3:DI-BPMRFFE-1</v>
      </c>
      <c r="L2515" s="4" t="str">
        <f aca="false">Def_Instancias_Equipamentos!$D$1388</f>
        <v>SI-20C3:DI-FMCFastADC-1</v>
      </c>
      <c r="M2515" s="10" t="s">
        <v>170</v>
      </c>
      <c r="N2515" s="11" t="s">
        <v>145</v>
      </c>
      <c r="O2515" s="9" t="str">
        <f aca="false">Def_Sistemas_Conectores_Cabos!$B$7</f>
        <v>SMA 50-ohm</v>
      </c>
      <c r="P2515" s="4" t="str">
        <f aca="false">Def_Sistemas_Conectores_Cabos!$B$7</f>
        <v>SMA 50-ohm</v>
      </c>
      <c r="Q2515" s="8" t="str">
        <f aca="false">K2515&amp;"/"&amp;M2515&amp;CHAR(10)&amp;L2515&amp;"/"&amp;N2515</f>
        <v>SI-20C3:DI-BPMRFFE-1/BI_OUT
SI-20C3:DI-FMCFastADC-1/IN2</v>
      </c>
      <c r="R2515" s="18" t="n">
        <v>2</v>
      </c>
      <c r="S2515" s="18" t="n">
        <v>2</v>
      </c>
      <c r="T2515" s="15" t="str">
        <f aca="false">Def_Sistemas_Conectores_Cabos!$C$9</f>
        <v>RG316</v>
      </c>
      <c r="U2515" s="11" t="s">
        <v>169</v>
      </c>
      <c r="V2515" s="13"/>
    </row>
    <row r="2516" customFormat="false" ht="15.75" hidden="true" customHeight="true" outlineLevel="0" collapsed="false">
      <c r="A2516" s="4" t="str">
        <f aca="false">Def_Sistemas_Conectores_Cabos!$A$22</f>
        <v>BPM de elétrons</v>
      </c>
      <c r="B2516" s="5" t="str">
        <f aca="false">Datas_Entregas!$A$3</f>
        <v>BTS/Anel</v>
      </c>
      <c r="C2516" s="6" t="n">
        <f aca="false" t="array" ref="C2516:C2516">INDEX(Datas_Entregas!$B$2:$B$100, MATCH(B2516, Datas_Entregas!$A$2:$A$100, 0), 1)</f>
        <v>43296</v>
      </c>
      <c r="D2516" s="5" t="str">
        <f aca="false">Def_Status_Montagem!$A$4</f>
        <v>Comprado / Esperando entrega</v>
      </c>
      <c r="E2516" s="4" t="str">
        <f aca="false">Def_Status_Montagem!$B$4</f>
        <v>Contratada (inclui etiqueta)</v>
      </c>
      <c r="F2516" s="25"/>
      <c r="G2516" s="26"/>
      <c r="H2516" s="7" t="str">
        <f aca="false" t="array" ref="H2516:H2516">INDEX(Def_Instancias_Equipamentos!$E$2:$E$4986, MATCH(K2516, Def_Instancias_Equipamentos!$D$2:$D$4986, 0), 1)</f>
        <v>IA-20RaBPM</v>
      </c>
      <c r="I2516" s="8" t="str">
        <f aca="false" t="array" ref="I2516:I2516">INDEX(Def_Instancias_Equipamentos!$E$2:$E$4986, MATCH(L2516, Def_Instancias_Equipamentos!$D$2:$D$4986, 0), 1)</f>
        <v>IA-20RaBPM</v>
      </c>
      <c r="J2516" s="8" t="str">
        <f aca="false">IF(H2516=I2516, "INTERNO", "EXTERNO")</f>
        <v>INTERNO</v>
      </c>
      <c r="K2516" s="9" t="str">
        <f aca="false">Def_Instancias_Equipamentos!$D$786</f>
        <v>SI-20C3:DI-BPMRFFE-1</v>
      </c>
      <c r="L2516" s="4" t="str">
        <f aca="false">Def_Instancias_Equipamentos!$D$1388</f>
        <v>SI-20C3:DI-FMCFastADC-1</v>
      </c>
      <c r="M2516" s="10" t="s">
        <v>171</v>
      </c>
      <c r="N2516" s="11" t="s">
        <v>172</v>
      </c>
      <c r="O2516" s="9" t="str">
        <f aca="false">Def_Sistemas_Conectores_Cabos!$B$7</f>
        <v>SMA 50-ohm</v>
      </c>
      <c r="P2516" s="4" t="str">
        <f aca="false">Def_Sistemas_Conectores_Cabos!$B$7</f>
        <v>SMA 50-ohm</v>
      </c>
      <c r="Q2516" s="8" t="str">
        <f aca="false">K2516&amp;"/"&amp;M2516&amp;CHAR(10)&amp;L2516&amp;"/"&amp;N2516</f>
        <v>SI-20C3:DI-BPMRFFE-1/TI_OUT
SI-20C3:DI-FMCFastADC-1/IN3</v>
      </c>
      <c r="R2516" s="18" t="n">
        <v>2</v>
      </c>
      <c r="S2516" s="18" t="n">
        <v>2</v>
      </c>
      <c r="T2516" s="15" t="str">
        <f aca="false">Def_Sistemas_Conectores_Cabos!$C$9</f>
        <v>RG316</v>
      </c>
      <c r="U2516" s="11" t="s">
        <v>169</v>
      </c>
      <c r="V2516" s="13"/>
    </row>
    <row r="2517" customFormat="false" ht="15.75" hidden="true" customHeight="true" outlineLevel="0" collapsed="false">
      <c r="A2517" s="4" t="str">
        <f aca="false">Def_Sistemas_Conectores_Cabos!$A$22</f>
        <v>BPM de elétrons</v>
      </c>
      <c r="B2517" s="5" t="str">
        <f aca="false">Datas_Entregas!$A$3</f>
        <v>BTS/Anel</v>
      </c>
      <c r="C2517" s="6" t="n">
        <f aca="false" t="array" ref="C2517:C2517">INDEX(Datas_Entregas!$B$2:$B$100, MATCH(B2517, Datas_Entregas!$A$2:$A$100, 0), 1)</f>
        <v>43296</v>
      </c>
      <c r="D2517" s="5" t="str">
        <f aca="false">Def_Status_Montagem!$A$4</f>
        <v>Comprado / Esperando entrega</v>
      </c>
      <c r="E2517" s="4" t="str">
        <f aca="false">Def_Status_Montagem!$B$4</f>
        <v>Contratada (inclui etiqueta)</v>
      </c>
      <c r="F2517" s="25"/>
      <c r="G2517" s="26"/>
      <c r="H2517" s="7" t="str">
        <f aca="false" t="array" ref="H2517:H2517">INDEX(Def_Instancias_Equipamentos!$E$2:$E$4986, MATCH(K2517, Def_Instancias_Equipamentos!$D$2:$D$4986, 0), 1)</f>
        <v>IA-20RaBPM</v>
      </c>
      <c r="I2517" s="8" t="str">
        <f aca="false" t="array" ref="I2517:I2517">INDEX(Def_Instancias_Equipamentos!$E$2:$E$4986, MATCH(L2517, Def_Instancias_Equipamentos!$D$2:$D$4986, 0), 1)</f>
        <v>IA-20RaBPM</v>
      </c>
      <c r="J2517" s="8" t="str">
        <f aca="false">IF(H2517=I2517, "INTERNO", "EXTERNO")</f>
        <v>INTERNO</v>
      </c>
      <c r="K2517" s="9" t="str">
        <f aca="false">Def_Instancias_Equipamentos!$D$786</f>
        <v>SI-20C3:DI-BPMRFFE-1</v>
      </c>
      <c r="L2517" s="4" t="str">
        <f aca="false">Def_Instancias_Equipamentos!$D$1388</f>
        <v>SI-20C3:DI-FMCFastADC-1</v>
      </c>
      <c r="M2517" s="10" t="s">
        <v>173</v>
      </c>
      <c r="N2517" s="11" t="s">
        <v>174</v>
      </c>
      <c r="O2517" s="9" t="str">
        <f aca="false">Def_Sistemas_Conectores_Cabos!$B$7</f>
        <v>SMA 50-ohm</v>
      </c>
      <c r="P2517" s="4" t="str">
        <f aca="false">Def_Sistemas_Conectores_Cabos!$B$7</f>
        <v>SMA 50-ohm</v>
      </c>
      <c r="Q2517" s="8" t="str">
        <f aca="false">K2517&amp;"/"&amp;M2517&amp;CHAR(10)&amp;L2517&amp;"/"&amp;N2517</f>
        <v>SI-20C3:DI-BPMRFFE-1/BO_OUT
SI-20C3:DI-FMCFastADC-1/IN4</v>
      </c>
      <c r="R2517" s="18" t="n">
        <v>2</v>
      </c>
      <c r="S2517" s="18" t="n">
        <v>2</v>
      </c>
      <c r="T2517" s="15" t="str">
        <f aca="false">Def_Sistemas_Conectores_Cabos!$C$9</f>
        <v>RG316</v>
      </c>
      <c r="U2517" s="11" t="s">
        <v>169</v>
      </c>
      <c r="V2517" s="13"/>
    </row>
    <row r="2518" customFormat="false" ht="15.75" hidden="true" customHeight="true" outlineLevel="0" collapsed="false">
      <c r="A2518" s="4" t="str">
        <f aca="false">Def_Sistemas_Conectores_Cabos!$A$22</f>
        <v>BPM de elétrons</v>
      </c>
      <c r="B2518" s="5" t="str">
        <f aca="false">Datas_Entregas!$A$3</f>
        <v>BTS/Anel</v>
      </c>
      <c r="C2518" s="6" t="n">
        <f aca="false" t="array" ref="C2518:C2518">INDEX(Datas_Entregas!$B$2:$B$100, MATCH(B2518, Datas_Entregas!$A$2:$A$100, 0), 1)</f>
        <v>43296</v>
      </c>
      <c r="D2518" s="5" t="str">
        <f aca="false">Def_Status_Montagem!$A$4</f>
        <v>Comprado / Esperando entrega</v>
      </c>
      <c r="E2518" s="4" t="str">
        <f aca="false">Def_Status_Montagem!$B$4</f>
        <v>Contratada (inclui etiqueta)</v>
      </c>
      <c r="F2518" s="25"/>
      <c r="G2518" s="26"/>
      <c r="H2518" s="7" t="str">
        <f aca="false" t="array" ref="H2518:H2518">INDEX(Def_Instancias_Equipamentos!$E$2:$E$4986, MATCH(K2518, Def_Instancias_Equipamentos!$D$2:$D$4986, 0), 1)</f>
        <v>IA-20RaBPM</v>
      </c>
      <c r="I2518" s="8" t="str">
        <f aca="false" t="array" ref="I2518:I2518">INDEX(Def_Instancias_Equipamentos!$E$2:$E$4986, MATCH(L2518, Def_Instancias_Equipamentos!$D$2:$D$4986, 0), 1)</f>
        <v>IA-20RaBPM</v>
      </c>
      <c r="J2518" s="8" t="str">
        <f aca="false">IF(H2518=I2518, "INTERNO", "EXTERNO")</f>
        <v>INTERNO</v>
      </c>
      <c r="K2518" s="9" t="str">
        <f aca="false">Def_Instancias_Equipamentos!$D$786</f>
        <v>SI-20C3:DI-BPMRFFE-1</v>
      </c>
      <c r="L2518" s="4" t="str">
        <f aca="false">Def_Instancias_Equipamentos!$D$1388</f>
        <v>SI-20C3:DI-FMCFastADC-1</v>
      </c>
      <c r="M2518" s="10" t="s">
        <v>175</v>
      </c>
      <c r="N2518" s="11" t="s">
        <v>176</v>
      </c>
      <c r="O2518" s="9" t="str">
        <f aca="false">Def_Sistemas_Conectores_Cabos!$B$7</f>
        <v>SMA 50-ohm</v>
      </c>
      <c r="P2518" s="4" t="str">
        <f aca="false">Def_Sistemas_Conectores_Cabos!$B$26</f>
        <v>MMCX 50-ohm</v>
      </c>
      <c r="Q2518" s="8" t="str">
        <f aca="false">K2518&amp;"/"&amp;M2518&amp;CHAR(10)&amp;L2518&amp;"/"&amp;N2518</f>
        <v>SI-20C3:DI-BPMRFFE-1/SW_IN
SI-20C3:DI-FMCFastADC-1/TRIG</v>
      </c>
      <c r="R2518" s="18" t="n">
        <v>2</v>
      </c>
      <c r="S2518" s="18" t="n">
        <v>2</v>
      </c>
      <c r="T2518" s="15" t="str">
        <f aca="false">Def_Sistemas_Conectores_Cabos!$C$9</f>
        <v>RG316</v>
      </c>
      <c r="U2518" s="11" t="s">
        <v>169</v>
      </c>
      <c r="V2518" s="13"/>
    </row>
    <row r="2519" customFormat="false" ht="15.75" hidden="true" customHeight="true" outlineLevel="0" collapsed="false">
      <c r="A2519" s="4" t="str">
        <f aca="false">Def_Sistemas_Conectores_Cabos!$A$22</f>
        <v>BPM de elétrons</v>
      </c>
      <c r="B2519" s="5" t="str">
        <f aca="false">Datas_Entregas!$A$3</f>
        <v>BTS/Anel</v>
      </c>
      <c r="C2519" s="6" t="n">
        <f aca="false" t="array" ref="C2519:C2519">INDEX(Datas_Entregas!$B$2:$B$100, MATCH(B2519, Datas_Entregas!$A$2:$A$100, 0), 1)</f>
        <v>43296</v>
      </c>
      <c r="D2519" s="5" t="str">
        <f aca="false">Def_Status_Montagem!$A$4</f>
        <v>Comprado / Esperando entrega</v>
      </c>
      <c r="E2519" s="4" t="str">
        <f aca="false">Def_Status_Montagem!$B$4</f>
        <v>Contratada (inclui etiqueta)</v>
      </c>
      <c r="F2519" s="25"/>
      <c r="G2519" s="26"/>
      <c r="H2519" s="7" t="str">
        <f aca="false" t="array" ref="H2519:H2519">INDEX(Def_Instancias_Equipamentos!$E$2:$E$4986, MATCH(K2519, Def_Instancias_Equipamentos!$D$2:$D$4986, 0), 1)</f>
        <v>IA-20RaBPM</v>
      </c>
      <c r="I2519" s="8" t="str">
        <f aca="false" t="array" ref="I2519:I2519">INDEX(Def_Instancias_Equipamentos!$E$2:$E$4986, MATCH(L2519, Def_Instancias_Equipamentos!$D$2:$D$4986, 0), 1)</f>
        <v>IA-20RaBPM</v>
      </c>
      <c r="J2519" s="8" t="str">
        <f aca="false">IF(H2519=I2519, "INTERNO", "EXTERNO")</f>
        <v>INTERNO</v>
      </c>
      <c r="K2519" s="9" t="str">
        <f aca="false">Def_Instancias_Equipamentos!$D$787</f>
        <v>SI-20C3:DI-BPMRFFE-2</v>
      </c>
      <c r="L2519" s="4" t="str">
        <f aca="false">Def_Instancias_Equipamentos!$D$1389</f>
        <v>SI-20C3:DI-FMCFastADC-2</v>
      </c>
      <c r="M2519" s="10" t="s">
        <v>168</v>
      </c>
      <c r="N2519" s="11" t="s">
        <v>143</v>
      </c>
      <c r="O2519" s="9" t="str">
        <f aca="false">Def_Sistemas_Conectores_Cabos!$B$7</f>
        <v>SMA 50-ohm</v>
      </c>
      <c r="P2519" s="4" t="str">
        <f aca="false">Def_Sistemas_Conectores_Cabos!$B$7</f>
        <v>SMA 50-ohm</v>
      </c>
      <c r="Q2519" s="8" t="str">
        <f aca="false">K2519&amp;"/"&amp;M2519&amp;CHAR(10)&amp;L2519&amp;"/"&amp;N2519</f>
        <v>SI-20C3:DI-BPMRFFE-2/TO_OUT
SI-20C3:DI-FMCFastADC-2/IN1</v>
      </c>
      <c r="R2519" s="18" t="n">
        <v>2</v>
      </c>
      <c r="S2519" s="18" t="n">
        <v>2</v>
      </c>
      <c r="T2519" s="15" t="str">
        <f aca="false">Def_Sistemas_Conectores_Cabos!$C$9</f>
        <v>RG316</v>
      </c>
      <c r="U2519" s="11" t="s">
        <v>169</v>
      </c>
      <c r="V2519" s="13"/>
    </row>
    <row r="2520" customFormat="false" ht="15.75" hidden="true" customHeight="true" outlineLevel="0" collapsed="false">
      <c r="A2520" s="4" t="str">
        <f aca="false">Def_Sistemas_Conectores_Cabos!$A$22</f>
        <v>BPM de elétrons</v>
      </c>
      <c r="B2520" s="5" t="str">
        <f aca="false">Datas_Entregas!$A$3</f>
        <v>BTS/Anel</v>
      </c>
      <c r="C2520" s="6" t="n">
        <f aca="false" t="array" ref="C2520:C2520">INDEX(Datas_Entregas!$B$2:$B$100, MATCH(B2520, Datas_Entregas!$A$2:$A$100, 0), 1)</f>
        <v>43296</v>
      </c>
      <c r="D2520" s="5" t="str">
        <f aca="false">Def_Status_Montagem!$A$4</f>
        <v>Comprado / Esperando entrega</v>
      </c>
      <c r="E2520" s="4" t="str">
        <f aca="false">Def_Status_Montagem!$B$4</f>
        <v>Contratada (inclui etiqueta)</v>
      </c>
      <c r="F2520" s="25"/>
      <c r="G2520" s="26"/>
      <c r="H2520" s="7" t="str">
        <f aca="false" t="array" ref="H2520:H2520">INDEX(Def_Instancias_Equipamentos!$E$2:$E$4986, MATCH(K2520, Def_Instancias_Equipamentos!$D$2:$D$4986, 0), 1)</f>
        <v>IA-20RaBPM</v>
      </c>
      <c r="I2520" s="8" t="str">
        <f aca="false" t="array" ref="I2520:I2520">INDEX(Def_Instancias_Equipamentos!$E$2:$E$4986, MATCH(L2520, Def_Instancias_Equipamentos!$D$2:$D$4986, 0), 1)</f>
        <v>IA-20RaBPM</v>
      </c>
      <c r="J2520" s="8" t="str">
        <f aca="false">IF(H2520=I2520, "INTERNO", "EXTERNO")</f>
        <v>INTERNO</v>
      </c>
      <c r="K2520" s="9" t="str">
        <f aca="false">Def_Instancias_Equipamentos!$D$787</f>
        <v>SI-20C3:DI-BPMRFFE-2</v>
      </c>
      <c r="L2520" s="4" t="str">
        <f aca="false">Def_Instancias_Equipamentos!$D$1389</f>
        <v>SI-20C3:DI-FMCFastADC-2</v>
      </c>
      <c r="M2520" s="10" t="s">
        <v>170</v>
      </c>
      <c r="N2520" s="11" t="s">
        <v>145</v>
      </c>
      <c r="O2520" s="9" t="str">
        <f aca="false">Def_Sistemas_Conectores_Cabos!$B$7</f>
        <v>SMA 50-ohm</v>
      </c>
      <c r="P2520" s="4" t="str">
        <f aca="false">Def_Sistemas_Conectores_Cabos!$B$7</f>
        <v>SMA 50-ohm</v>
      </c>
      <c r="Q2520" s="8" t="str">
        <f aca="false">K2520&amp;"/"&amp;M2520&amp;CHAR(10)&amp;L2520&amp;"/"&amp;N2520</f>
        <v>SI-20C3:DI-BPMRFFE-2/BI_OUT
SI-20C3:DI-FMCFastADC-2/IN2</v>
      </c>
      <c r="R2520" s="18" t="n">
        <v>2</v>
      </c>
      <c r="S2520" s="18" t="n">
        <v>2</v>
      </c>
      <c r="T2520" s="15" t="str">
        <f aca="false">Def_Sistemas_Conectores_Cabos!$C$9</f>
        <v>RG316</v>
      </c>
      <c r="U2520" s="11" t="s">
        <v>169</v>
      </c>
      <c r="V2520" s="13"/>
    </row>
    <row r="2521" customFormat="false" ht="15.75" hidden="true" customHeight="true" outlineLevel="0" collapsed="false">
      <c r="A2521" s="4" t="str">
        <f aca="false">Def_Sistemas_Conectores_Cabos!$A$22</f>
        <v>BPM de elétrons</v>
      </c>
      <c r="B2521" s="5" t="str">
        <f aca="false">Datas_Entregas!$A$3</f>
        <v>BTS/Anel</v>
      </c>
      <c r="C2521" s="6" t="n">
        <f aca="false" t="array" ref="C2521:C2521">INDEX(Datas_Entregas!$B$2:$B$100, MATCH(B2521, Datas_Entregas!$A$2:$A$100, 0), 1)</f>
        <v>43296</v>
      </c>
      <c r="D2521" s="5" t="str">
        <f aca="false">Def_Status_Montagem!$A$4</f>
        <v>Comprado / Esperando entrega</v>
      </c>
      <c r="E2521" s="4" t="str">
        <f aca="false">Def_Status_Montagem!$B$4</f>
        <v>Contratada (inclui etiqueta)</v>
      </c>
      <c r="F2521" s="25"/>
      <c r="G2521" s="26"/>
      <c r="H2521" s="7" t="str">
        <f aca="false" t="array" ref="H2521:H2521">INDEX(Def_Instancias_Equipamentos!$E$2:$E$4986, MATCH(K2521, Def_Instancias_Equipamentos!$D$2:$D$4986, 0), 1)</f>
        <v>IA-20RaBPM</v>
      </c>
      <c r="I2521" s="8" t="str">
        <f aca="false" t="array" ref="I2521:I2521">INDEX(Def_Instancias_Equipamentos!$E$2:$E$4986, MATCH(L2521, Def_Instancias_Equipamentos!$D$2:$D$4986, 0), 1)</f>
        <v>IA-20RaBPM</v>
      </c>
      <c r="J2521" s="8" t="str">
        <f aca="false">IF(H2521=I2521, "INTERNO", "EXTERNO")</f>
        <v>INTERNO</v>
      </c>
      <c r="K2521" s="9" t="str">
        <f aca="false">Def_Instancias_Equipamentos!$D$787</f>
        <v>SI-20C3:DI-BPMRFFE-2</v>
      </c>
      <c r="L2521" s="4" t="str">
        <f aca="false">Def_Instancias_Equipamentos!$D$1389</f>
        <v>SI-20C3:DI-FMCFastADC-2</v>
      </c>
      <c r="M2521" s="10" t="s">
        <v>171</v>
      </c>
      <c r="N2521" s="11" t="s">
        <v>172</v>
      </c>
      <c r="O2521" s="9" t="str">
        <f aca="false">Def_Sistemas_Conectores_Cabos!$B$7</f>
        <v>SMA 50-ohm</v>
      </c>
      <c r="P2521" s="4" t="str">
        <f aca="false">Def_Sistemas_Conectores_Cabos!$B$7</f>
        <v>SMA 50-ohm</v>
      </c>
      <c r="Q2521" s="8" t="str">
        <f aca="false">K2521&amp;"/"&amp;M2521&amp;CHAR(10)&amp;L2521&amp;"/"&amp;N2521</f>
        <v>SI-20C3:DI-BPMRFFE-2/TI_OUT
SI-20C3:DI-FMCFastADC-2/IN3</v>
      </c>
      <c r="R2521" s="18" t="n">
        <v>2</v>
      </c>
      <c r="S2521" s="18" t="n">
        <v>2</v>
      </c>
      <c r="T2521" s="15" t="str">
        <f aca="false">Def_Sistemas_Conectores_Cabos!$C$9</f>
        <v>RG316</v>
      </c>
      <c r="U2521" s="11" t="s">
        <v>169</v>
      </c>
      <c r="V2521" s="13"/>
    </row>
    <row r="2522" customFormat="false" ht="15.75" hidden="true" customHeight="true" outlineLevel="0" collapsed="false">
      <c r="A2522" s="4" t="str">
        <f aca="false">Def_Sistemas_Conectores_Cabos!$A$22</f>
        <v>BPM de elétrons</v>
      </c>
      <c r="B2522" s="5" t="str">
        <f aca="false">Datas_Entregas!$A$3</f>
        <v>BTS/Anel</v>
      </c>
      <c r="C2522" s="6" t="n">
        <f aca="false" t="array" ref="C2522:C2522">INDEX(Datas_Entregas!$B$2:$B$100, MATCH(B2522, Datas_Entregas!$A$2:$A$100, 0), 1)</f>
        <v>43296</v>
      </c>
      <c r="D2522" s="5" t="str">
        <f aca="false">Def_Status_Montagem!$A$4</f>
        <v>Comprado / Esperando entrega</v>
      </c>
      <c r="E2522" s="4" t="str">
        <f aca="false">Def_Status_Montagem!$B$4</f>
        <v>Contratada (inclui etiqueta)</v>
      </c>
      <c r="F2522" s="25"/>
      <c r="G2522" s="26"/>
      <c r="H2522" s="7" t="str">
        <f aca="false" t="array" ref="H2522:H2522">INDEX(Def_Instancias_Equipamentos!$E$2:$E$4986, MATCH(K2522, Def_Instancias_Equipamentos!$D$2:$D$4986, 0), 1)</f>
        <v>IA-20RaBPM</v>
      </c>
      <c r="I2522" s="8" t="str">
        <f aca="false" t="array" ref="I2522:I2522">INDEX(Def_Instancias_Equipamentos!$E$2:$E$4986, MATCH(L2522, Def_Instancias_Equipamentos!$D$2:$D$4986, 0), 1)</f>
        <v>IA-20RaBPM</v>
      </c>
      <c r="J2522" s="8" t="str">
        <f aca="false">IF(H2522=I2522, "INTERNO", "EXTERNO")</f>
        <v>INTERNO</v>
      </c>
      <c r="K2522" s="9" t="str">
        <f aca="false">Def_Instancias_Equipamentos!$D$787</f>
        <v>SI-20C3:DI-BPMRFFE-2</v>
      </c>
      <c r="L2522" s="4" t="str">
        <f aca="false">Def_Instancias_Equipamentos!$D$1389</f>
        <v>SI-20C3:DI-FMCFastADC-2</v>
      </c>
      <c r="M2522" s="10" t="s">
        <v>173</v>
      </c>
      <c r="N2522" s="11" t="s">
        <v>174</v>
      </c>
      <c r="O2522" s="9" t="str">
        <f aca="false">Def_Sistemas_Conectores_Cabos!$B$7</f>
        <v>SMA 50-ohm</v>
      </c>
      <c r="P2522" s="4" t="str">
        <f aca="false">Def_Sistemas_Conectores_Cabos!$B$7</f>
        <v>SMA 50-ohm</v>
      </c>
      <c r="Q2522" s="8" t="str">
        <f aca="false">K2522&amp;"/"&amp;M2522&amp;CHAR(10)&amp;L2522&amp;"/"&amp;N2522</f>
        <v>SI-20C3:DI-BPMRFFE-2/BO_OUT
SI-20C3:DI-FMCFastADC-2/IN4</v>
      </c>
      <c r="R2522" s="18" t="n">
        <v>2</v>
      </c>
      <c r="S2522" s="18" t="n">
        <v>2</v>
      </c>
      <c r="T2522" s="15" t="str">
        <f aca="false">Def_Sistemas_Conectores_Cabos!$C$9</f>
        <v>RG316</v>
      </c>
      <c r="U2522" s="11" t="s">
        <v>169</v>
      </c>
      <c r="V2522" s="13"/>
    </row>
    <row r="2523" customFormat="false" ht="15.75" hidden="true" customHeight="true" outlineLevel="0" collapsed="false">
      <c r="A2523" s="4" t="str">
        <f aca="false">Def_Sistemas_Conectores_Cabos!$A$22</f>
        <v>BPM de elétrons</v>
      </c>
      <c r="B2523" s="5" t="str">
        <f aca="false">Datas_Entregas!$A$3</f>
        <v>BTS/Anel</v>
      </c>
      <c r="C2523" s="6" t="n">
        <f aca="false" t="array" ref="C2523:C2523">INDEX(Datas_Entregas!$B$2:$B$100, MATCH(B2523, Datas_Entregas!$A$2:$A$100, 0), 1)</f>
        <v>43296</v>
      </c>
      <c r="D2523" s="5" t="str">
        <f aca="false">Def_Status_Montagem!$A$4</f>
        <v>Comprado / Esperando entrega</v>
      </c>
      <c r="E2523" s="4" t="str">
        <f aca="false">Def_Status_Montagem!$B$4</f>
        <v>Contratada (inclui etiqueta)</v>
      </c>
      <c r="F2523" s="25"/>
      <c r="G2523" s="26"/>
      <c r="H2523" s="7" t="str">
        <f aca="false" t="array" ref="H2523:H2523">INDEX(Def_Instancias_Equipamentos!$E$2:$E$4986, MATCH(K2523, Def_Instancias_Equipamentos!$D$2:$D$4986, 0), 1)</f>
        <v>IA-20RaBPM</v>
      </c>
      <c r="I2523" s="8" t="str">
        <f aca="false" t="array" ref="I2523:I2523">INDEX(Def_Instancias_Equipamentos!$E$2:$E$4986, MATCH(L2523, Def_Instancias_Equipamentos!$D$2:$D$4986, 0), 1)</f>
        <v>IA-20RaBPM</v>
      </c>
      <c r="J2523" s="8" t="str">
        <f aca="false">IF(H2523=I2523, "INTERNO", "EXTERNO")</f>
        <v>INTERNO</v>
      </c>
      <c r="K2523" s="9" t="str">
        <f aca="false">Def_Instancias_Equipamentos!$D$787</f>
        <v>SI-20C3:DI-BPMRFFE-2</v>
      </c>
      <c r="L2523" s="4" t="str">
        <f aca="false">Def_Instancias_Equipamentos!$D$1389</f>
        <v>SI-20C3:DI-FMCFastADC-2</v>
      </c>
      <c r="M2523" s="10" t="s">
        <v>175</v>
      </c>
      <c r="N2523" s="11" t="s">
        <v>176</v>
      </c>
      <c r="O2523" s="9" t="str">
        <f aca="false">Def_Sistemas_Conectores_Cabos!$B$7</f>
        <v>SMA 50-ohm</v>
      </c>
      <c r="P2523" s="4" t="str">
        <f aca="false">Def_Sistemas_Conectores_Cabos!$B$26</f>
        <v>MMCX 50-ohm</v>
      </c>
      <c r="Q2523" s="8" t="str">
        <f aca="false">K2523&amp;"/"&amp;M2523&amp;CHAR(10)&amp;L2523&amp;"/"&amp;N2523</f>
        <v>SI-20C3:DI-BPMRFFE-2/SW_IN
SI-20C3:DI-FMCFastADC-2/TRIG</v>
      </c>
      <c r="R2523" s="18" t="n">
        <v>2</v>
      </c>
      <c r="S2523" s="18" t="n">
        <v>2</v>
      </c>
      <c r="T2523" s="15" t="str">
        <f aca="false">Def_Sistemas_Conectores_Cabos!$C$9</f>
        <v>RG316</v>
      </c>
      <c r="U2523" s="11" t="s">
        <v>169</v>
      </c>
      <c r="V2523" s="13"/>
    </row>
    <row r="2524" customFormat="false" ht="15.75" hidden="true" customHeight="true" outlineLevel="0" collapsed="false">
      <c r="A2524" s="4" t="str">
        <f aca="false">Def_Sistemas_Conectores_Cabos!$A$22</f>
        <v>BPM de elétrons</v>
      </c>
      <c r="B2524" s="5" t="str">
        <f aca="false">Datas_Entregas!$A$3</f>
        <v>BTS/Anel</v>
      </c>
      <c r="C2524" s="6" t="n">
        <f aca="false" t="array" ref="C2524:C2524">INDEX(Datas_Entregas!$B$2:$B$100, MATCH(B2524, Datas_Entregas!$A$2:$A$100, 0), 1)</f>
        <v>43296</v>
      </c>
      <c r="D2524" s="5" t="str">
        <f aca="false">Def_Status_Montagem!$A$4</f>
        <v>Comprado / Esperando entrega</v>
      </c>
      <c r="E2524" s="4" t="str">
        <f aca="false">Def_Status_Montagem!$B$4</f>
        <v>Contratada (inclui etiqueta)</v>
      </c>
      <c r="F2524" s="25"/>
      <c r="G2524" s="26"/>
      <c r="H2524" s="7" t="str">
        <f aca="false" t="array" ref="H2524:H2524">INDEX(Def_Instancias_Equipamentos!$E$2:$E$4986, MATCH(K2524, Def_Instancias_Equipamentos!$D$2:$D$4986, 0), 1)</f>
        <v>IA-20RaBPM</v>
      </c>
      <c r="I2524" s="8" t="str">
        <f aca="false" t="array" ref="I2524:I2524">INDEX(Def_Instancias_Equipamentos!$E$2:$E$4986, MATCH(L2524, Def_Instancias_Equipamentos!$D$2:$D$4986, 0), 1)</f>
        <v>IA-20RaBPM</v>
      </c>
      <c r="J2524" s="8" t="str">
        <f aca="false">IF(H2524=I2524, "INTERNO", "EXTERNO")</f>
        <v>INTERNO</v>
      </c>
      <c r="K2524" s="9" t="str">
        <f aca="false">Def_Instancias_Equipamentos!$D$788</f>
        <v>SI-20C4:DI-BPMRFFE</v>
      </c>
      <c r="L2524" s="4" t="str">
        <f aca="false">Def_Instancias_Equipamentos!$D$1390</f>
        <v>SI-20C4:DI-FMCFastADC</v>
      </c>
      <c r="M2524" s="10" t="s">
        <v>168</v>
      </c>
      <c r="N2524" s="11" t="s">
        <v>143</v>
      </c>
      <c r="O2524" s="9" t="str">
        <f aca="false">Def_Sistemas_Conectores_Cabos!$B$7</f>
        <v>SMA 50-ohm</v>
      </c>
      <c r="P2524" s="4" t="str">
        <f aca="false">Def_Sistemas_Conectores_Cabos!$B$7</f>
        <v>SMA 50-ohm</v>
      </c>
      <c r="Q2524" s="8" t="str">
        <f aca="false">K2524&amp;"/"&amp;M2524&amp;CHAR(10)&amp;L2524&amp;"/"&amp;N2524</f>
        <v>SI-20C4:DI-BPMRFFE/TO_OUT
SI-20C4:DI-FMCFastADC/IN1</v>
      </c>
      <c r="R2524" s="18" t="n">
        <v>2</v>
      </c>
      <c r="S2524" s="18" t="n">
        <v>2</v>
      </c>
      <c r="T2524" s="15" t="str">
        <f aca="false">Def_Sistemas_Conectores_Cabos!$C$9</f>
        <v>RG316</v>
      </c>
      <c r="U2524" s="11" t="s">
        <v>169</v>
      </c>
      <c r="V2524" s="13"/>
    </row>
    <row r="2525" customFormat="false" ht="15.75" hidden="true" customHeight="true" outlineLevel="0" collapsed="false">
      <c r="A2525" s="4" t="str">
        <f aca="false">Def_Sistemas_Conectores_Cabos!$A$22</f>
        <v>BPM de elétrons</v>
      </c>
      <c r="B2525" s="5" t="str">
        <f aca="false">Datas_Entregas!$A$3</f>
        <v>BTS/Anel</v>
      </c>
      <c r="C2525" s="6" t="n">
        <f aca="false" t="array" ref="C2525:C2525">INDEX(Datas_Entregas!$B$2:$B$100, MATCH(B2525, Datas_Entregas!$A$2:$A$100, 0), 1)</f>
        <v>43296</v>
      </c>
      <c r="D2525" s="5" t="str">
        <f aca="false">Def_Status_Montagem!$A$4</f>
        <v>Comprado / Esperando entrega</v>
      </c>
      <c r="E2525" s="4" t="str">
        <f aca="false">Def_Status_Montagem!$B$4</f>
        <v>Contratada (inclui etiqueta)</v>
      </c>
      <c r="F2525" s="25"/>
      <c r="G2525" s="26"/>
      <c r="H2525" s="7" t="str">
        <f aca="false" t="array" ref="H2525:H2525">INDEX(Def_Instancias_Equipamentos!$E$2:$E$4986, MATCH(K2525, Def_Instancias_Equipamentos!$D$2:$D$4986, 0), 1)</f>
        <v>IA-20RaBPM</v>
      </c>
      <c r="I2525" s="8" t="str">
        <f aca="false" t="array" ref="I2525:I2525">INDEX(Def_Instancias_Equipamentos!$E$2:$E$4986, MATCH(L2525, Def_Instancias_Equipamentos!$D$2:$D$4986, 0), 1)</f>
        <v>IA-20RaBPM</v>
      </c>
      <c r="J2525" s="8" t="str">
        <f aca="false">IF(H2525=I2525, "INTERNO", "EXTERNO")</f>
        <v>INTERNO</v>
      </c>
      <c r="K2525" s="9" t="str">
        <f aca="false">Def_Instancias_Equipamentos!$D$788</f>
        <v>SI-20C4:DI-BPMRFFE</v>
      </c>
      <c r="L2525" s="4" t="str">
        <f aca="false">Def_Instancias_Equipamentos!$D$1390</f>
        <v>SI-20C4:DI-FMCFastADC</v>
      </c>
      <c r="M2525" s="10" t="s">
        <v>170</v>
      </c>
      <c r="N2525" s="11" t="s">
        <v>145</v>
      </c>
      <c r="O2525" s="9" t="str">
        <f aca="false">Def_Sistemas_Conectores_Cabos!$B$7</f>
        <v>SMA 50-ohm</v>
      </c>
      <c r="P2525" s="4" t="str">
        <f aca="false">Def_Sistemas_Conectores_Cabos!$B$7</f>
        <v>SMA 50-ohm</v>
      </c>
      <c r="Q2525" s="8" t="str">
        <f aca="false">K2525&amp;"/"&amp;M2525&amp;CHAR(10)&amp;L2525&amp;"/"&amp;N2525</f>
        <v>SI-20C4:DI-BPMRFFE/BI_OUT
SI-20C4:DI-FMCFastADC/IN2</v>
      </c>
      <c r="R2525" s="18" t="n">
        <v>2</v>
      </c>
      <c r="S2525" s="18" t="n">
        <v>2</v>
      </c>
      <c r="T2525" s="15" t="str">
        <f aca="false">Def_Sistemas_Conectores_Cabos!$C$9</f>
        <v>RG316</v>
      </c>
      <c r="U2525" s="11" t="s">
        <v>169</v>
      </c>
      <c r="V2525" s="13"/>
    </row>
    <row r="2526" customFormat="false" ht="15.75" hidden="true" customHeight="true" outlineLevel="0" collapsed="false">
      <c r="A2526" s="4" t="str">
        <f aca="false">Def_Sistemas_Conectores_Cabos!$A$22</f>
        <v>BPM de elétrons</v>
      </c>
      <c r="B2526" s="5" t="str">
        <f aca="false">Datas_Entregas!$A$3</f>
        <v>BTS/Anel</v>
      </c>
      <c r="C2526" s="6" t="n">
        <f aca="false" t="array" ref="C2526:C2526">INDEX(Datas_Entregas!$B$2:$B$100, MATCH(B2526, Datas_Entregas!$A$2:$A$100, 0), 1)</f>
        <v>43296</v>
      </c>
      <c r="D2526" s="5" t="str">
        <f aca="false">Def_Status_Montagem!$A$4</f>
        <v>Comprado / Esperando entrega</v>
      </c>
      <c r="E2526" s="4" t="str">
        <f aca="false">Def_Status_Montagem!$B$4</f>
        <v>Contratada (inclui etiqueta)</v>
      </c>
      <c r="F2526" s="25"/>
      <c r="G2526" s="26"/>
      <c r="H2526" s="7" t="str">
        <f aca="false" t="array" ref="H2526:H2526">INDEX(Def_Instancias_Equipamentos!$E$2:$E$4986, MATCH(K2526, Def_Instancias_Equipamentos!$D$2:$D$4986, 0), 1)</f>
        <v>IA-20RaBPM</v>
      </c>
      <c r="I2526" s="8" t="str">
        <f aca="false" t="array" ref="I2526:I2526">INDEX(Def_Instancias_Equipamentos!$E$2:$E$4986, MATCH(L2526, Def_Instancias_Equipamentos!$D$2:$D$4986, 0), 1)</f>
        <v>IA-20RaBPM</v>
      </c>
      <c r="J2526" s="8" t="str">
        <f aca="false">IF(H2526=I2526, "INTERNO", "EXTERNO")</f>
        <v>INTERNO</v>
      </c>
      <c r="K2526" s="9" t="str">
        <f aca="false">Def_Instancias_Equipamentos!$D$788</f>
        <v>SI-20C4:DI-BPMRFFE</v>
      </c>
      <c r="L2526" s="4" t="str">
        <f aca="false">Def_Instancias_Equipamentos!$D$1390</f>
        <v>SI-20C4:DI-FMCFastADC</v>
      </c>
      <c r="M2526" s="10" t="s">
        <v>171</v>
      </c>
      <c r="N2526" s="11" t="s">
        <v>172</v>
      </c>
      <c r="O2526" s="9" t="str">
        <f aca="false">Def_Sistemas_Conectores_Cabos!$B$7</f>
        <v>SMA 50-ohm</v>
      </c>
      <c r="P2526" s="4" t="str">
        <f aca="false">Def_Sistemas_Conectores_Cabos!$B$7</f>
        <v>SMA 50-ohm</v>
      </c>
      <c r="Q2526" s="8" t="str">
        <f aca="false">K2526&amp;"/"&amp;M2526&amp;CHAR(10)&amp;L2526&amp;"/"&amp;N2526</f>
        <v>SI-20C4:DI-BPMRFFE/TI_OUT
SI-20C4:DI-FMCFastADC/IN3</v>
      </c>
      <c r="R2526" s="18" t="n">
        <v>2</v>
      </c>
      <c r="S2526" s="18" t="n">
        <v>2</v>
      </c>
      <c r="T2526" s="15" t="str">
        <f aca="false">Def_Sistemas_Conectores_Cabos!$C$9</f>
        <v>RG316</v>
      </c>
      <c r="U2526" s="11" t="s">
        <v>169</v>
      </c>
      <c r="V2526" s="13"/>
    </row>
    <row r="2527" customFormat="false" ht="15.75" hidden="true" customHeight="true" outlineLevel="0" collapsed="false">
      <c r="A2527" s="4" t="str">
        <f aca="false">Def_Sistemas_Conectores_Cabos!$A$22</f>
        <v>BPM de elétrons</v>
      </c>
      <c r="B2527" s="5" t="str">
        <f aca="false">Datas_Entregas!$A$3</f>
        <v>BTS/Anel</v>
      </c>
      <c r="C2527" s="6" t="n">
        <f aca="false" t="array" ref="C2527:C2527">INDEX(Datas_Entregas!$B$2:$B$100, MATCH(B2527, Datas_Entregas!$A$2:$A$100, 0), 1)</f>
        <v>43296</v>
      </c>
      <c r="D2527" s="5" t="str">
        <f aca="false">Def_Status_Montagem!$A$4</f>
        <v>Comprado / Esperando entrega</v>
      </c>
      <c r="E2527" s="4" t="str">
        <f aca="false">Def_Status_Montagem!$B$4</f>
        <v>Contratada (inclui etiqueta)</v>
      </c>
      <c r="F2527" s="25"/>
      <c r="G2527" s="26"/>
      <c r="H2527" s="7" t="str">
        <f aca="false" t="array" ref="H2527:H2527">INDEX(Def_Instancias_Equipamentos!$E$2:$E$4986, MATCH(K2527, Def_Instancias_Equipamentos!$D$2:$D$4986, 0), 1)</f>
        <v>IA-20RaBPM</v>
      </c>
      <c r="I2527" s="8" t="str">
        <f aca="false" t="array" ref="I2527:I2527">INDEX(Def_Instancias_Equipamentos!$E$2:$E$4986, MATCH(L2527, Def_Instancias_Equipamentos!$D$2:$D$4986, 0), 1)</f>
        <v>IA-20RaBPM</v>
      </c>
      <c r="J2527" s="8" t="str">
        <f aca="false">IF(H2527=I2527, "INTERNO", "EXTERNO")</f>
        <v>INTERNO</v>
      </c>
      <c r="K2527" s="9" t="str">
        <f aca="false">Def_Instancias_Equipamentos!$D$788</f>
        <v>SI-20C4:DI-BPMRFFE</v>
      </c>
      <c r="L2527" s="4" t="str">
        <f aca="false">Def_Instancias_Equipamentos!$D$1390</f>
        <v>SI-20C4:DI-FMCFastADC</v>
      </c>
      <c r="M2527" s="10" t="s">
        <v>173</v>
      </c>
      <c r="N2527" s="11" t="s">
        <v>174</v>
      </c>
      <c r="O2527" s="9" t="str">
        <f aca="false">Def_Sistemas_Conectores_Cabos!$B$7</f>
        <v>SMA 50-ohm</v>
      </c>
      <c r="P2527" s="4" t="str">
        <f aca="false">Def_Sistemas_Conectores_Cabos!$B$7</f>
        <v>SMA 50-ohm</v>
      </c>
      <c r="Q2527" s="8" t="str">
        <f aca="false">K2527&amp;"/"&amp;M2527&amp;CHAR(10)&amp;L2527&amp;"/"&amp;N2527</f>
        <v>SI-20C4:DI-BPMRFFE/BO_OUT
SI-20C4:DI-FMCFastADC/IN4</v>
      </c>
      <c r="R2527" s="18" t="n">
        <v>2</v>
      </c>
      <c r="S2527" s="18" t="n">
        <v>2</v>
      </c>
      <c r="T2527" s="15" t="str">
        <f aca="false">Def_Sistemas_Conectores_Cabos!$C$9</f>
        <v>RG316</v>
      </c>
      <c r="U2527" s="11" t="s">
        <v>169</v>
      </c>
      <c r="V2527" s="13"/>
    </row>
    <row r="2528" customFormat="false" ht="15.75" hidden="true" customHeight="true" outlineLevel="0" collapsed="false">
      <c r="A2528" s="4" t="str">
        <f aca="false">Def_Sistemas_Conectores_Cabos!$A$22</f>
        <v>BPM de elétrons</v>
      </c>
      <c r="B2528" s="5" t="str">
        <f aca="false">Datas_Entregas!$A$3</f>
        <v>BTS/Anel</v>
      </c>
      <c r="C2528" s="6" t="n">
        <f aca="false" t="array" ref="C2528:C2528">INDEX(Datas_Entregas!$B$2:$B$100, MATCH(B2528, Datas_Entregas!$A$2:$A$100, 0), 1)</f>
        <v>43296</v>
      </c>
      <c r="D2528" s="5" t="str">
        <f aca="false">Def_Status_Montagem!$A$4</f>
        <v>Comprado / Esperando entrega</v>
      </c>
      <c r="E2528" s="4" t="str">
        <f aca="false">Def_Status_Montagem!$B$4</f>
        <v>Contratada (inclui etiqueta)</v>
      </c>
      <c r="F2528" s="25"/>
      <c r="G2528" s="26"/>
      <c r="H2528" s="7" t="str">
        <f aca="false" t="array" ref="H2528:H2528">INDEX(Def_Instancias_Equipamentos!$E$2:$E$4986, MATCH(K2528, Def_Instancias_Equipamentos!$D$2:$D$4986, 0), 1)</f>
        <v>IA-20RaBPM</v>
      </c>
      <c r="I2528" s="8" t="str">
        <f aca="false" t="array" ref="I2528:I2528">INDEX(Def_Instancias_Equipamentos!$E$2:$E$4986, MATCH(L2528, Def_Instancias_Equipamentos!$D$2:$D$4986, 0), 1)</f>
        <v>IA-20RaBPM</v>
      </c>
      <c r="J2528" s="8" t="str">
        <f aca="false">IF(H2528=I2528, "INTERNO", "EXTERNO")</f>
        <v>INTERNO</v>
      </c>
      <c r="K2528" s="9" t="str">
        <f aca="false">Def_Instancias_Equipamentos!$D$788</f>
        <v>SI-20C4:DI-BPMRFFE</v>
      </c>
      <c r="L2528" s="4" t="str">
        <f aca="false">Def_Instancias_Equipamentos!$D$1390</f>
        <v>SI-20C4:DI-FMCFastADC</v>
      </c>
      <c r="M2528" s="10" t="s">
        <v>175</v>
      </c>
      <c r="N2528" s="11" t="s">
        <v>176</v>
      </c>
      <c r="O2528" s="9" t="str">
        <f aca="false">Def_Sistemas_Conectores_Cabos!$B$7</f>
        <v>SMA 50-ohm</v>
      </c>
      <c r="P2528" s="4" t="str">
        <f aca="false">Def_Sistemas_Conectores_Cabos!$B$26</f>
        <v>MMCX 50-ohm</v>
      </c>
      <c r="Q2528" s="8" t="str">
        <f aca="false">K2528&amp;"/"&amp;M2528&amp;CHAR(10)&amp;L2528&amp;"/"&amp;N2528</f>
        <v>SI-20C4:DI-BPMRFFE/SW_IN
SI-20C4:DI-FMCFastADC/TRIG</v>
      </c>
      <c r="R2528" s="18" t="n">
        <v>2</v>
      </c>
      <c r="S2528" s="18" t="n">
        <v>2</v>
      </c>
      <c r="T2528" s="15" t="str">
        <f aca="false">Def_Sistemas_Conectores_Cabos!$C$9</f>
        <v>RG316</v>
      </c>
      <c r="U2528" s="11" t="s">
        <v>169</v>
      </c>
      <c r="V2528" s="13"/>
    </row>
    <row r="2529" customFormat="false" ht="15.75" hidden="true" customHeight="true" outlineLevel="0" collapsed="false">
      <c r="A2529" s="4" t="str">
        <f aca="false">Def_Sistemas_Conectores_Cabos!$A$22</f>
        <v>BPM de elétrons</v>
      </c>
      <c r="B2529" s="5" t="str">
        <f aca="false">Datas_Entregas!$A$3</f>
        <v>BTS/Anel</v>
      </c>
      <c r="C2529" s="6" t="n">
        <f aca="false" t="array" ref="C2529:C2529">INDEX(Datas_Entregas!$B$2:$B$100, MATCH(B2529, Datas_Entregas!$A$2:$A$100, 0), 1)</f>
        <v>43296</v>
      </c>
      <c r="D2529" s="5" t="str">
        <f aca="false">Def_Status_Montagem!$A$4</f>
        <v>Comprado / Esperando entrega</v>
      </c>
      <c r="E2529" s="4" t="str">
        <f aca="false">Def_Status_Montagem!$B$4</f>
        <v>Contratada (inclui etiqueta)</v>
      </c>
      <c r="F2529" s="25"/>
      <c r="G2529" s="26"/>
      <c r="H2529" s="7" t="str">
        <f aca="false" t="array" ref="H2529:H2529">INDEX(Def_Instancias_Equipamentos!$E$2:$E$4986, MATCH(K2529, Def_Instancias_Equipamentos!$D$2:$D$4986, 0), 1)</f>
        <v>IA-20RaBPM</v>
      </c>
      <c r="I2529" s="8" t="str">
        <f aca="false" t="array" ref="I2529:I2529">INDEX(Def_Instancias_Equipamentos!$E$2:$E$4986, MATCH(L2529, Def_Instancias_Equipamentos!$D$2:$D$4986, 0), 1)</f>
        <v>IA-20RaBPM</v>
      </c>
      <c r="J2529" s="8" t="str">
        <f aca="false">IF(H2529=I2529, "INTERNO", "EXTERNO")</f>
        <v>INTERNO</v>
      </c>
      <c r="K2529" s="9" t="str">
        <f aca="false">Def_Instancias_Equipamentos!$D$789</f>
        <v>SI-20M1:DI-BPMRFFE</v>
      </c>
      <c r="L2529" s="4" t="str">
        <f aca="false">Def_Instancias_Equipamentos!$D$1391</f>
        <v>SI-20M1:DI-FMCFastADC</v>
      </c>
      <c r="M2529" s="10" t="s">
        <v>168</v>
      </c>
      <c r="N2529" s="11" t="s">
        <v>143</v>
      </c>
      <c r="O2529" s="9" t="str">
        <f aca="false">Def_Sistemas_Conectores_Cabos!$B$7</f>
        <v>SMA 50-ohm</v>
      </c>
      <c r="P2529" s="4" t="str">
        <f aca="false">Def_Sistemas_Conectores_Cabos!$B$7</f>
        <v>SMA 50-ohm</v>
      </c>
      <c r="Q2529" s="8" t="str">
        <f aca="false">K2529&amp;"/"&amp;M2529&amp;CHAR(10)&amp;L2529&amp;"/"&amp;N2529</f>
        <v>SI-20M1:DI-BPMRFFE/TO_OUT
SI-20M1:DI-FMCFastADC/IN1</v>
      </c>
      <c r="R2529" s="18" t="n">
        <v>2</v>
      </c>
      <c r="S2529" s="18" t="n">
        <v>2</v>
      </c>
      <c r="T2529" s="15" t="str">
        <f aca="false">Def_Sistemas_Conectores_Cabos!$C$9</f>
        <v>RG316</v>
      </c>
      <c r="U2529" s="11" t="s">
        <v>169</v>
      </c>
      <c r="V2529" s="13"/>
    </row>
    <row r="2530" customFormat="false" ht="15.75" hidden="true" customHeight="true" outlineLevel="0" collapsed="false">
      <c r="A2530" s="4" t="str">
        <f aca="false">Def_Sistemas_Conectores_Cabos!$A$22</f>
        <v>BPM de elétrons</v>
      </c>
      <c r="B2530" s="5" t="str">
        <f aca="false">Datas_Entregas!$A$3</f>
        <v>BTS/Anel</v>
      </c>
      <c r="C2530" s="6" t="n">
        <f aca="false" t="array" ref="C2530:C2530">INDEX(Datas_Entregas!$B$2:$B$100, MATCH(B2530, Datas_Entregas!$A$2:$A$100, 0), 1)</f>
        <v>43296</v>
      </c>
      <c r="D2530" s="5" t="str">
        <f aca="false">Def_Status_Montagem!$A$4</f>
        <v>Comprado / Esperando entrega</v>
      </c>
      <c r="E2530" s="4" t="str">
        <f aca="false">Def_Status_Montagem!$B$4</f>
        <v>Contratada (inclui etiqueta)</v>
      </c>
      <c r="F2530" s="25"/>
      <c r="G2530" s="26"/>
      <c r="H2530" s="7" t="str">
        <f aca="false" t="array" ref="H2530:H2530">INDEX(Def_Instancias_Equipamentos!$E$2:$E$4986, MATCH(K2530, Def_Instancias_Equipamentos!$D$2:$D$4986, 0), 1)</f>
        <v>IA-20RaBPM</v>
      </c>
      <c r="I2530" s="8" t="str">
        <f aca="false" t="array" ref="I2530:I2530">INDEX(Def_Instancias_Equipamentos!$E$2:$E$4986, MATCH(L2530, Def_Instancias_Equipamentos!$D$2:$D$4986, 0), 1)</f>
        <v>IA-20RaBPM</v>
      </c>
      <c r="J2530" s="8" t="str">
        <f aca="false">IF(H2530=I2530, "INTERNO", "EXTERNO")</f>
        <v>INTERNO</v>
      </c>
      <c r="K2530" s="9" t="str">
        <f aca="false">Def_Instancias_Equipamentos!$D$789</f>
        <v>SI-20M1:DI-BPMRFFE</v>
      </c>
      <c r="L2530" s="4" t="str">
        <f aca="false">Def_Instancias_Equipamentos!$D$1391</f>
        <v>SI-20M1:DI-FMCFastADC</v>
      </c>
      <c r="M2530" s="10" t="s">
        <v>170</v>
      </c>
      <c r="N2530" s="11" t="s">
        <v>145</v>
      </c>
      <c r="O2530" s="9" t="str">
        <f aca="false">Def_Sistemas_Conectores_Cabos!$B$7</f>
        <v>SMA 50-ohm</v>
      </c>
      <c r="P2530" s="4" t="str">
        <f aca="false">Def_Sistemas_Conectores_Cabos!$B$7</f>
        <v>SMA 50-ohm</v>
      </c>
      <c r="Q2530" s="8" t="str">
        <f aca="false">K2530&amp;"/"&amp;M2530&amp;CHAR(10)&amp;L2530&amp;"/"&amp;N2530</f>
        <v>SI-20M1:DI-BPMRFFE/BI_OUT
SI-20M1:DI-FMCFastADC/IN2</v>
      </c>
      <c r="R2530" s="18" t="n">
        <v>2</v>
      </c>
      <c r="S2530" s="18" t="n">
        <v>2</v>
      </c>
      <c r="T2530" s="15" t="str">
        <f aca="false">Def_Sistemas_Conectores_Cabos!$C$9</f>
        <v>RG316</v>
      </c>
      <c r="U2530" s="11" t="s">
        <v>169</v>
      </c>
      <c r="V2530" s="13"/>
    </row>
    <row r="2531" customFormat="false" ht="15.75" hidden="true" customHeight="true" outlineLevel="0" collapsed="false">
      <c r="A2531" s="4" t="str">
        <f aca="false">Def_Sistemas_Conectores_Cabos!$A$22</f>
        <v>BPM de elétrons</v>
      </c>
      <c r="B2531" s="5" t="str">
        <f aca="false">Datas_Entregas!$A$3</f>
        <v>BTS/Anel</v>
      </c>
      <c r="C2531" s="6" t="n">
        <f aca="false" t="array" ref="C2531:C2531">INDEX(Datas_Entregas!$B$2:$B$100, MATCH(B2531, Datas_Entregas!$A$2:$A$100, 0), 1)</f>
        <v>43296</v>
      </c>
      <c r="D2531" s="5" t="str">
        <f aca="false">Def_Status_Montagem!$A$4</f>
        <v>Comprado / Esperando entrega</v>
      </c>
      <c r="E2531" s="4" t="str">
        <f aca="false">Def_Status_Montagem!$B$4</f>
        <v>Contratada (inclui etiqueta)</v>
      </c>
      <c r="F2531" s="25"/>
      <c r="G2531" s="26"/>
      <c r="H2531" s="7" t="str">
        <f aca="false" t="array" ref="H2531:H2531">INDEX(Def_Instancias_Equipamentos!$E$2:$E$4986, MATCH(K2531, Def_Instancias_Equipamentos!$D$2:$D$4986, 0), 1)</f>
        <v>IA-20RaBPM</v>
      </c>
      <c r="I2531" s="8" t="str">
        <f aca="false" t="array" ref="I2531:I2531">INDEX(Def_Instancias_Equipamentos!$E$2:$E$4986, MATCH(L2531, Def_Instancias_Equipamentos!$D$2:$D$4986, 0), 1)</f>
        <v>IA-20RaBPM</v>
      </c>
      <c r="J2531" s="8" t="str">
        <f aca="false">IF(H2531=I2531, "INTERNO", "EXTERNO")</f>
        <v>INTERNO</v>
      </c>
      <c r="K2531" s="9" t="str">
        <f aca="false">Def_Instancias_Equipamentos!$D$789</f>
        <v>SI-20M1:DI-BPMRFFE</v>
      </c>
      <c r="L2531" s="4" t="str">
        <f aca="false">Def_Instancias_Equipamentos!$D$1391</f>
        <v>SI-20M1:DI-FMCFastADC</v>
      </c>
      <c r="M2531" s="10" t="s">
        <v>171</v>
      </c>
      <c r="N2531" s="11" t="s">
        <v>172</v>
      </c>
      <c r="O2531" s="9" t="str">
        <f aca="false">Def_Sistemas_Conectores_Cabos!$B$7</f>
        <v>SMA 50-ohm</v>
      </c>
      <c r="P2531" s="4" t="str">
        <f aca="false">Def_Sistemas_Conectores_Cabos!$B$7</f>
        <v>SMA 50-ohm</v>
      </c>
      <c r="Q2531" s="8" t="str">
        <f aca="false">K2531&amp;"/"&amp;M2531&amp;CHAR(10)&amp;L2531&amp;"/"&amp;N2531</f>
        <v>SI-20M1:DI-BPMRFFE/TI_OUT
SI-20M1:DI-FMCFastADC/IN3</v>
      </c>
      <c r="R2531" s="18" t="n">
        <v>2</v>
      </c>
      <c r="S2531" s="18" t="n">
        <v>2</v>
      </c>
      <c r="T2531" s="15" t="str">
        <f aca="false">Def_Sistemas_Conectores_Cabos!$C$9</f>
        <v>RG316</v>
      </c>
      <c r="U2531" s="11" t="s">
        <v>169</v>
      </c>
      <c r="V2531" s="13"/>
    </row>
    <row r="2532" customFormat="false" ht="15.75" hidden="true" customHeight="true" outlineLevel="0" collapsed="false">
      <c r="A2532" s="4" t="str">
        <f aca="false">Def_Sistemas_Conectores_Cabos!$A$22</f>
        <v>BPM de elétrons</v>
      </c>
      <c r="B2532" s="5" t="str">
        <f aca="false">Datas_Entregas!$A$3</f>
        <v>BTS/Anel</v>
      </c>
      <c r="C2532" s="6" t="n">
        <f aca="false" t="array" ref="C2532:C2532">INDEX(Datas_Entregas!$B$2:$B$100, MATCH(B2532, Datas_Entregas!$A$2:$A$100, 0), 1)</f>
        <v>43296</v>
      </c>
      <c r="D2532" s="5" t="str">
        <f aca="false">Def_Status_Montagem!$A$4</f>
        <v>Comprado / Esperando entrega</v>
      </c>
      <c r="E2532" s="4" t="str">
        <f aca="false">Def_Status_Montagem!$B$4</f>
        <v>Contratada (inclui etiqueta)</v>
      </c>
      <c r="F2532" s="25"/>
      <c r="G2532" s="26"/>
      <c r="H2532" s="7" t="str">
        <f aca="false" t="array" ref="H2532:H2532">INDEX(Def_Instancias_Equipamentos!$E$2:$E$4986, MATCH(K2532, Def_Instancias_Equipamentos!$D$2:$D$4986, 0), 1)</f>
        <v>IA-20RaBPM</v>
      </c>
      <c r="I2532" s="8" t="str">
        <f aca="false" t="array" ref="I2532:I2532">INDEX(Def_Instancias_Equipamentos!$E$2:$E$4986, MATCH(L2532, Def_Instancias_Equipamentos!$D$2:$D$4986, 0), 1)</f>
        <v>IA-20RaBPM</v>
      </c>
      <c r="J2532" s="8" t="str">
        <f aca="false">IF(H2532=I2532, "INTERNO", "EXTERNO")</f>
        <v>INTERNO</v>
      </c>
      <c r="K2532" s="9" t="str">
        <f aca="false">Def_Instancias_Equipamentos!$D$789</f>
        <v>SI-20M1:DI-BPMRFFE</v>
      </c>
      <c r="L2532" s="4" t="str">
        <f aca="false">Def_Instancias_Equipamentos!$D$1391</f>
        <v>SI-20M1:DI-FMCFastADC</v>
      </c>
      <c r="M2532" s="10" t="s">
        <v>173</v>
      </c>
      <c r="N2532" s="11" t="s">
        <v>174</v>
      </c>
      <c r="O2532" s="9" t="str">
        <f aca="false">Def_Sistemas_Conectores_Cabos!$B$7</f>
        <v>SMA 50-ohm</v>
      </c>
      <c r="P2532" s="4" t="str">
        <f aca="false">Def_Sistemas_Conectores_Cabos!$B$7</f>
        <v>SMA 50-ohm</v>
      </c>
      <c r="Q2532" s="8" t="str">
        <f aca="false">K2532&amp;"/"&amp;M2532&amp;CHAR(10)&amp;L2532&amp;"/"&amp;N2532</f>
        <v>SI-20M1:DI-BPMRFFE/BO_OUT
SI-20M1:DI-FMCFastADC/IN4</v>
      </c>
      <c r="R2532" s="18" t="n">
        <v>2</v>
      </c>
      <c r="S2532" s="18" t="n">
        <v>2</v>
      </c>
      <c r="T2532" s="15" t="str">
        <f aca="false">Def_Sistemas_Conectores_Cabos!$C$9</f>
        <v>RG316</v>
      </c>
      <c r="U2532" s="11" t="s">
        <v>169</v>
      </c>
      <c r="V2532" s="13"/>
    </row>
    <row r="2533" customFormat="false" ht="15.75" hidden="true" customHeight="true" outlineLevel="0" collapsed="false">
      <c r="A2533" s="4" t="str">
        <f aca="false">Def_Sistemas_Conectores_Cabos!$A$22</f>
        <v>BPM de elétrons</v>
      </c>
      <c r="B2533" s="5" t="str">
        <f aca="false">Datas_Entregas!$A$3</f>
        <v>BTS/Anel</v>
      </c>
      <c r="C2533" s="6" t="n">
        <f aca="false" t="array" ref="C2533:C2533">INDEX(Datas_Entregas!$B$2:$B$100, MATCH(B2533, Datas_Entregas!$A$2:$A$100, 0), 1)</f>
        <v>43296</v>
      </c>
      <c r="D2533" s="5" t="str">
        <f aca="false">Def_Status_Montagem!$A$4</f>
        <v>Comprado / Esperando entrega</v>
      </c>
      <c r="E2533" s="4" t="str">
        <f aca="false">Def_Status_Montagem!$B$4</f>
        <v>Contratada (inclui etiqueta)</v>
      </c>
      <c r="F2533" s="25"/>
      <c r="G2533" s="26"/>
      <c r="H2533" s="7" t="str">
        <f aca="false" t="array" ref="H2533:H2533">INDEX(Def_Instancias_Equipamentos!$E$2:$E$4986, MATCH(K2533, Def_Instancias_Equipamentos!$D$2:$D$4986, 0), 1)</f>
        <v>IA-20RaBPM</v>
      </c>
      <c r="I2533" s="8" t="str">
        <f aca="false" t="array" ref="I2533:I2533">INDEX(Def_Instancias_Equipamentos!$E$2:$E$4986, MATCH(L2533, Def_Instancias_Equipamentos!$D$2:$D$4986, 0), 1)</f>
        <v>IA-20RaBPM</v>
      </c>
      <c r="J2533" s="8" t="str">
        <f aca="false">IF(H2533=I2533, "INTERNO", "EXTERNO")</f>
        <v>INTERNO</v>
      </c>
      <c r="K2533" s="9" t="str">
        <f aca="false">Def_Instancias_Equipamentos!$D$789</f>
        <v>SI-20M1:DI-BPMRFFE</v>
      </c>
      <c r="L2533" s="4" t="str">
        <f aca="false">Def_Instancias_Equipamentos!$D$1391</f>
        <v>SI-20M1:DI-FMCFastADC</v>
      </c>
      <c r="M2533" s="10" t="s">
        <v>175</v>
      </c>
      <c r="N2533" s="11" t="s">
        <v>176</v>
      </c>
      <c r="O2533" s="9" t="str">
        <f aca="false">Def_Sistemas_Conectores_Cabos!$B$7</f>
        <v>SMA 50-ohm</v>
      </c>
      <c r="P2533" s="4" t="str">
        <f aca="false">Def_Sistemas_Conectores_Cabos!$B$26</f>
        <v>MMCX 50-ohm</v>
      </c>
      <c r="Q2533" s="8" t="str">
        <f aca="false">K2533&amp;"/"&amp;M2533&amp;CHAR(10)&amp;L2533&amp;"/"&amp;N2533</f>
        <v>SI-20M1:DI-BPMRFFE/SW_IN
SI-20M1:DI-FMCFastADC/TRIG</v>
      </c>
      <c r="R2533" s="18" t="n">
        <v>2</v>
      </c>
      <c r="S2533" s="18" t="n">
        <v>2</v>
      </c>
      <c r="T2533" s="15" t="str">
        <f aca="false">Def_Sistemas_Conectores_Cabos!$C$9</f>
        <v>RG316</v>
      </c>
      <c r="U2533" s="11" t="s">
        <v>169</v>
      </c>
      <c r="V2533" s="13"/>
    </row>
    <row r="2534" customFormat="false" ht="15.75" hidden="true" customHeight="true" outlineLevel="0" collapsed="false">
      <c r="A2534" s="4" t="str">
        <f aca="false">Def_Sistemas_Conectores_Cabos!$A$22</f>
        <v>BPM de elétrons</v>
      </c>
      <c r="B2534" s="5" t="str">
        <f aca="false">Datas_Entregas!$A$3</f>
        <v>BTS/Anel</v>
      </c>
      <c r="C2534" s="6" t="n">
        <f aca="false" t="array" ref="C2534:C2534">INDEX(Datas_Entregas!$B$2:$B$100, MATCH(B2534, Datas_Entregas!$A$2:$A$100, 0), 1)</f>
        <v>43296</v>
      </c>
      <c r="D2534" s="5" t="str">
        <f aca="false">Def_Status_Montagem!$A$4</f>
        <v>Comprado / Esperando entrega</v>
      </c>
      <c r="E2534" s="4" t="str">
        <f aca="false">Def_Status_Montagem!$B$4</f>
        <v>Contratada (inclui etiqueta)</v>
      </c>
      <c r="F2534" s="25"/>
      <c r="G2534" s="26"/>
      <c r="H2534" s="7" t="str">
        <f aca="false" t="array" ref="H2534:H2534">INDEX(Def_Instancias_Equipamentos!$E$2:$E$4986, MATCH(K2534, Def_Instancias_Equipamentos!$D$2:$D$4986, 0), 1)</f>
        <v>IA-20RaBPM</v>
      </c>
      <c r="I2534" s="8" t="str">
        <f aca="false" t="array" ref="I2534:I2534">INDEX(Def_Instancias_Equipamentos!$E$2:$E$4986, MATCH(L2534, Def_Instancias_Equipamentos!$D$2:$D$4986, 0), 1)</f>
        <v>IA-20RaBPM</v>
      </c>
      <c r="J2534" s="8" t="str">
        <f aca="false">IF(H2534=I2534, "INTERNO", "EXTERNO")</f>
        <v>INTERNO</v>
      </c>
      <c r="K2534" s="9" t="str">
        <f aca="false">Def_Instancias_Equipamentos!$D$790</f>
        <v>SI-20M2:DI-BPMRFFE</v>
      </c>
      <c r="L2534" s="4" t="str">
        <f aca="false">Def_Instancias_Equipamentos!$D$1392</f>
        <v>SI-20M2:DI-FMCFastADC</v>
      </c>
      <c r="M2534" s="10" t="s">
        <v>168</v>
      </c>
      <c r="N2534" s="11" t="s">
        <v>143</v>
      </c>
      <c r="O2534" s="9" t="str">
        <f aca="false">Def_Sistemas_Conectores_Cabos!$B$7</f>
        <v>SMA 50-ohm</v>
      </c>
      <c r="P2534" s="4" t="str">
        <f aca="false">Def_Sistemas_Conectores_Cabos!$B$7</f>
        <v>SMA 50-ohm</v>
      </c>
      <c r="Q2534" s="8" t="str">
        <f aca="false">K2534&amp;"/"&amp;M2534&amp;CHAR(10)&amp;L2534&amp;"/"&amp;N2534</f>
        <v>SI-20M2:DI-BPMRFFE/TO_OUT
SI-20M2:DI-FMCFastADC/IN1</v>
      </c>
      <c r="R2534" s="18" t="n">
        <v>2</v>
      </c>
      <c r="S2534" s="18" t="n">
        <v>2</v>
      </c>
      <c r="T2534" s="15" t="str">
        <f aca="false">Def_Sistemas_Conectores_Cabos!$C$9</f>
        <v>RG316</v>
      </c>
      <c r="U2534" s="11" t="s">
        <v>169</v>
      </c>
      <c r="V2534" s="13"/>
    </row>
    <row r="2535" customFormat="false" ht="15.75" hidden="true" customHeight="true" outlineLevel="0" collapsed="false">
      <c r="A2535" s="4" t="str">
        <f aca="false">Def_Sistemas_Conectores_Cabos!$A$22</f>
        <v>BPM de elétrons</v>
      </c>
      <c r="B2535" s="5" t="str">
        <f aca="false">Datas_Entregas!$A$3</f>
        <v>BTS/Anel</v>
      </c>
      <c r="C2535" s="6" t="n">
        <f aca="false" t="array" ref="C2535:C2535">INDEX(Datas_Entregas!$B$2:$B$100, MATCH(B2535, Datas_Entregas!$A$2:$A$100, 0), 1)</f>
        <v>43296</v>
      </c>
      <c r="D2535" s="5" t="str">
        <f aca="false">Def_Status_Montagem!$A$4</f>
        <v>Comprado / Esperando entrega</v>
      </c>
      <c r="E2535" s="4" t="str">
        <f aca="false">Def_Status_Montagem!$B$4</f>
        <v>Contratada (inclui etiqueta)</v>
      </c>
      <c r="F2535" s="25"/>
      <c r="G2535" s="26"/>
      <c r="H2535" s="7" t="str">
        <f aca="false" t="array" ref="H2535:H2535">INDEX(Def_Instancias_Equipamentos!$E$2:$E$4986, MATCH(K2535, Def_Instancias_Equipamentos!$D$2:$D$4986, 0), 1)</f>
        <v>IA-20RaBPM</v>
      </c>
      <c r="I2535" s="8" t="str">
        <f aca="false" t="array" ref="I2535:I2535">INDEX(Def_Instancias_Equipamentos!$E$2:$E$4986, MATCH(L2535, Def_Instancias_Equipamentos!$D$2:$D$4986, 0), 1)</f>
        <v>IA-20RaBPM</v>
      </c>
      <c r="J2535" s="8" t="str">
        <f aca="false">IF(H2535=I2535, "INTERNO", "EXTERNO")</f>
        <v>INTERNO</v>
      </c>
      <c r="K2535" s="9" t="str">
        <f aca="false">Def_Instancias_Equipamentos!$D$790</f>
        <v>SI-20M2:DI-BPMRFFE</v>
      </c>
      <c r="L2535" s="4" t="str">
        <f aca="false">Def_Instancias_Equipamentos!$D$1392</f>
        <v>SI-20M2:DI-FMCFastADC</v>
      </c>
      <c r="M2535" s="10" t="s">
        <v>170</v>
      </c>
      <c r="N2535" s="11" t="s">
        <v>145</v>
      </c>
      <c r="O2535" s="9" t="str">
        <f aca="false">Def_Sistemas_Conectores_Cabos!$B$7</f>
        <v>SMA 50-ohm</v>
      </c>
      <c r="P2535" s="4" t="str">
        <f aca="false">Def_Sistemas_Conectores_Cabos!$B$7</f>
        <v>SMA 50-ohm</v>
      </c>
      <c r="Q2535" s="8" t="str">
        <f aca="false">K2535&amp;"/"&amp;M2535&amp;CHAR(10)&amp;L2535&amp;"/"&amp;N2535</f>
        <v>SI-20M2:DI-BPMRFFE/BI_OUT
SI-20M2:DI-FMCFastADC/IN2</v>
      </c>
      <c r="R2535" s="18" t="n">
        <v>2</v>
      </c>
      <c r="S2535" s="18" t="n">
        <v>2</v>
      </c>
      <c r="T2535" s="15" t="str">
        <f aca="false">Def_Sistemas_Conectores_Cabos!$C$9</f>
        <v>RG316</v>
      </c>
      <c r="U2535" s="11" t="s">
        <v>169</v>
      </c>
      <c r="V2535" s="13"/>
    </row>
    <row r="2536" customFormat="false" ht="15.75" hidden="true" customHeight="true" outlineLevel="0" collapsed="false">
      <c r="A2536" s="4" t="str">
        <f aca="false">Def_Sistemas_Conectores_Cabos!$A$22</f>
        <v>BPM de elétrons</v>
      </c>
      <c r="B2536" s="5" t="str">
        <f aca="false">Datas_Entregas!$A$3</f>
        <v>BTS/Anel</v>
      </c>
      <c r="C2536" s="6" t="n">
        <f aca="false" t="array" ref="C2536:C2536">INDEX(Datas_Entregas!$B$2:$B$100, MATCH(B2536, Datas_Entregas!$A$2:$A$100, 0), 1)</f>
        <v>43296</v>
      </c>
      <c r="D2536" s="5" t="str">
        <f aca="false">Def_Status_Montagem!$A$4</f>
        <v>Comprado / Esperando entrega</v>
      </c>
      <c r="E2536" s="4" t="str">
        <f aca="false">Def_Status_Montagem!$B$4</f>
        <v>Contratada (inclui etiqueta)</v>
      </c>
      <c r="F2536" s="25"/>
      <c r="G2536" s="26"/>
      <c r="H2536" s="7" t="str">
        <f aca="false" t="array" ref="H2536:H2536">INDEX(Def_Instancias_Equipamentos!$E$2:$E$4986, MATCH(K2536, Def_Instancias_Equipamentos!$D$2:$D$4986, 0), 1)</f>
        <v>IA-20RaBPM</v>
      </c>
      <c r="I2536" s="8" t="str">
        <f aca="false" t="array" ref="I2536:I2536">INDEX(Def_Instancias_Equipamentos!$E$2:$E$4986, MATCH(L2536, Def_Instancias_Equipamentos!$D$2:$D$4986, 0), 1)</f>
        <v>IA-20RaBPM</v>
      </c>
      <c r="J2536" s="8" t="str">
        <f aca="false">IF(H2536=I2536, "INTERNO", "EXTERNO")</f>
        <v>INTERNO</v>
      </c>
      <c r="K2536" s="9" t="str">
        <f aca="false">Def_Instancias_Equipamentos!$D$790</f>
        <v>SI-20M2:DI-BPMRFFE</v>
      </c>
      <c r="L2536" s="4" t="str">
        <f aca="false">Def_Instancias_Equipamentos!$D$1392</f>
        <v>SI-20M2:DI-FMCFastADC</v>
      </c>
      <c r="M2536" s="10" t="s">
        <v>171</v>
      </c>
      <c r="N2536" s="11" t="s">
        <v>172</v>
      </c>
      <c r="O2536" s="9" t="str">
        <f aca="false">Def_Sistemas_Conectores_Cabos!$B$7</f>
        <v>SMA 50-ohm</v>
      </c>
      <c r="P2536" s="4" t="str">
        <f aca="false">Def_Sistemas_Conectores_Cabos!$B$7</f>
        <v>SMA 50-ohm</v>
      </c>
      <c r="Q2536" s="8" t="str">
        <f aca="false">K2536&amp;"/"&amp;M2536&amp;CHAR(10)&amp;L2536&amp;"/"&amp;N2536</f>
        <v>SI-20M2:DI-BPMRFFE/TI_OUT
SI-20M2:DI-FMCFastADC/IN3</v>
      </c>
      <c r="R2536" s="18" t="n">
        <v>2</v>
      </c>
      <c r="S2536" s="18" t="n">
        <v>2</v>
      </c>
      <c r="T2536" s="15" t="str">
        <f aca="false">Def_Sistemas_Conectores_Cabos!$C$9</f>
        <v>RG316</v>
      </c>
      <c r="U2536" s="11" t="s">
        <v>169</v>
      </c>
      <c r="V2536" s="13"/>
    </row>
    <row r="2537" customFormat="false" ht="15.75" hidden="true" customHeight="true" outlineLevel="0" collapsed="false">
      <c r="A2537" s="4" t="str">
        <f aca="false">Def_Sistemas_Conectores_Cabos!$A$22</f>
        <v>BPM de elétrons</v>
      </c>
      <c r="B2537" s="5" t="str">
        <f aca="false">Datas_Entregas!$A$3</f>
        <v>BTS/Anel</v>
      </c>
      <c r="C2537" s="6" t="n">
        <f aca="false" t="array" ref="C2537:C2537">INDEX(Datas_Entregas!$B$2:$B$100, MATCH(B2537, Datas_Entregas!$A$2:$A$100, 0), 1)</f>
        <v>43296</v>
      </c>
      <c r="D2537" s="5" t="str">
        <f aca="false">Def_Status_Montagem!$A$4</f>
        <v>Comprado / Esperando entrega</v>
      </c>
      <c r="E2537" s="4" t="str">
        <f aca="false">Def_Status_Montagem!$B$4</f>
        <v>Contratada (inclui etiqueta)</v>
      </c>
      <c r="F2537" s="25"/>
      <c r="G2537" s="26"/>
      <c r="H2537" s="7" t="str">
        <f aca="false" t="array" ref="H2537:H2537">INDEX(Def_Instancias_Equipamentos!$E$2:$E$4986, MATCH(K2537, Def_Instancias_Equipamentos!$D$2:$D$4986, 0), 1)</f>
        <v>IA-20RaBPM</v>
      </c>
      <c r="I2537" s="8" t="str">
        <f aca="false" t="array" ref="I2537:I2537">INDEX(Def_Instancias_Equipamentos!$E$2:$E$4986, MATCH(L2537, Def_Instancias_Equipamentos!$D$2:$D$4986, 0), 1)</f>
        <v>IA-20RaBPM</v>
      </c>
      <c r="J2537" s="8" t="str">
        <f aca="false">IF(H2537=I2537, "INTERNO", "EXTERNO")</f>
        <v>INTERNO</v>
      </c>
      <c r="K2537" s="9" t="str">
        <f aca="false">Def_Instancias_Equipamentos!$D$790</f>
        <v>SI-20M2:DI-BPMRFFE</v>
      </c>
      <c r="L2537" s="4" t="str">
        <f aca="false">Def_Instancias_Equipamentos!$D$1392</f>
        <v>SI-20M2:DI-FMCFastADC</v>
      </c>
      <c r="M2537" s="10" t="s">
        <v>173</v>
      </c>
      <c r="N2537" s="11" t="s">
        <v>174</v>
      </c>
      <c r="O2537" s="9" t="str">
        <f aca="false">Def_Sistemas_Conectores_Cabos!$B$7</f>
        <v>SMA 50-ohm</v>
      </c>
      <c r="P2537" s="4" t="str">
        <f aca="false">Def_Sistemas_Conectores_Cabos!$B$7</f>
        <v>SMA 50-ohm</v>
      </c>
      <c r="Q2537" s="8" t="str">
        <f aca="false">K2537&amp;"/"&amp;M2537&amp;CHAR(10)&amp;L2537&amp;"/"&amp;N2537</f>
        <v>SI-20M2:DI-BPMRFFE/BO_OUT
SI-20M2:DI-FMCFastADC/IN4</v>
      </c>
      <c r="R2537" s="18" t="n">
        <v>2</v>
      </c>
      <c r="S2537" s="18" t="n">
        <v>2</v>
      </c>
      <c r="T2537" s="15" t="str">
        <f aca="false">Def_Sistemas_Conectores_Cabos!$C$9</f>
        <v>RG316</v>
      </c>
      <c r="U2537" s="11" t="s">
        <v>169</v>
      </c>
      <c r="V2537" s="13"/>
    </row>
    <row r="2538" customFormat="false" ht="15.75" hidden="true" customHeight="true" outlineLevel="0" collapsed="false">
      <c r="A2538" s="4" t="str">
        <f aca="false">Def_Sistemas_Conectores_Cabos!$A$22</f>
        <v>BPM de elétrons</v>
      </c>
      <c r="B2538" s="5" t="str">
        <f aca="false">Datas_Entregas!$A$3</f>
        <v>BTS/Anel</v>
      </c>
      <c r="C2538" s="6" t="n">
        <f aca="false" t="array" ref="C2538:C2538">INDEX(Datas_Entregas!$B$2:$B$100, MATCH(B2538, Datas_Entregas!$A$2:$A$100, 0), 1)</f>
        <v>43296</v>
      </c>
      <c r="D2538" s="5" t="str">
        <f aca="false">Def_Status_Montagem!$A$4</f>
        <v>Comprado / Esperando entrega</v>
      </c>
      <c r="E2538" s="4" t="str">
        <f aca="false">Def_Status_Montagem!$B$4</f>
        <v>Contratada (inclui etiqueta)</v>
      </c>
      <c r="F2538" s="25"/>
      <c r="G2538" s="26"/>
      <c r="H2538" s="7" t="str">
        <f aca="false" t="array" ref="H2538:H2538">INDEX(Def_Instancias_Equipamentos!$E$2:$E$4986, MATCH(K2538, Def_Instancias_Equipamentos!$D$2:$D$4986, 0), 1)</f>
        <v>IA-20RaBPM</v>
      </c>
      <c r="I2538" s="8" t="str">
        <f aca="false" t="array" ref="I2538:I2538">INDEX(Def_Instancias_Equipamentos!$E$2:$E$4986, MATCH(L2538, Def_Instancias_Equipamentos!$D$2:$D$4986, 0), 1)</f>
        <v>IA-20RaBPM</v>
      </c>
      <c r="J2538" s="8" t="str">
        <f aca="false">IF(H2538=I2538, "INTERNO", "EXTERNO")</f>
        <v>INTERNO</v>
      </c>
      <c r="K2538" s="9" t="str">
        <f aca="false">Def_Instancias_Equipamentos!$D$790</f>
        <v>SI-20M2:DI-BPMRFFE</v>
      </c>
      <c r="L2538" s="4" t="str">
        <f aca="false">Def_Instancias_Equipamentos!$D$1392</f>
        <v>SI-20M2:DI-FMCFastADC</v>
      </c>
      <c r="M2538" s="10" t="s">
        <v>175</v>
      </c>
      <c r="N2538" s="11" t="s">
        <v>176</v>
      </c>
      <c r="O2538" s="9" t="str">
        <f aca="false">Def_Sistemas_Conectores_Cabos!$B$7</f>
        <v>SMA 50-ohm</v>
      </c>
      <c r="P2538" s="4" t="str">
        <f aca="false">Def_Sistemas_Conectores_Cabos!$B$26</f>
        <v>MMCX 50-ohm</v>
      </c>
      <c r="Q2538" s="8" t="str">
        <f aca="false">K2538&amp;"/"&amp;M2538&amp;CHAR(10)&amp;L2538&amp;"/"&amp;N2538</f>
        <v>SI-20M2:DI-BPMRFFE/SW_IN
SI-20M2:DI-FMCFastADC/TRIG</v>
      </c>
      <c r="R2538" s="18" t="n">
        <v>2</v>
      </c>
      <c r="S2538" s="18" t="n">
        <v>2</v>
      </c>
      <c r="T2538" s="15" t="str">
        <f aca="false">Def_Sistemas_Conectores_Cabos!$C$9</f>
        <v>RG316</v>
      </c>
      <c r="U2538" s="11" t="s">
        <v>169</v>
      </c>
      <c r="V2538" s="13"/>
    </row>
    <row r="2539" customFormat="false" ht="15.75" hidden="true" customHeight="true" outlineLevel="0" collapsed="false">
      <c r="A2539" s="4" t="str">
        <f aca="false">Def_Sistemas_Conectores_Cabos!$A$22</f>
        <v>BPM de elétrons</v>
      </c>
      <c r="B2539" s="5" t="str">
        <f aca="false">Datas_Entregas!$A$3</f>
        <v>BTS/Anel</v>
      </c>
      <c r="C2539" s="6" t="n">
        <f aca="false" t="array" ref="C2539:C2539">INDEX(Datas_Entregas!$B$2:$B$100, MATCH(B2539, Datas_Entregas!$A$2:$A$100, 0), 1)</f>
        <v>43296</v>
      </c>
      <c r="D2539" s="5" t="str">
        <f aca="false">Def_Status_Montagem!$A$4</f>
        <v>Comprado / Esperando entrega</v>
      </c>
      <c r="E2539" s="4" t="str">
        <f aca="false">Def_Status_Montagem!$B$4</f>
        <v>Contratada (inclui etiqueta)</v>
      </c>
      <c r="F2539" s="25"/>
      <c r="G2539" s="26"/>
      <c r="H2539" s="7" t="str">
        <f aca="false" t="array" ref="H2539:H2539">INDEX(Def_Instancias_Equipamentos!$E$2:$E$4986, MATCH(K2539, Def_Instancias_Equipamentos!$D$2:$D$4986, 0), 1)</f>
        <v>IA-20RaBPM</v>
      </c>
      <c r="I2539" s="8" t="str">
        <f aca="false" t="array" ref="I2539:I2539">INDEX(Def_Instancias_Equipamentos!$E$2:$E$4986, MATCH(L2539, Def_Instancias_Equipamentos!$D$2:$D$4986, 0), 1)</f>
        <v>IA-20RaBPM</v>
      </c>
      <c r="J2539" s="8" t="str">
        <f aca="false">IF(H2539=I2539, "INTERNO", "EXTERNO")</f>
        <v>INTERNO</v>
      </c>
      <c r="K2539" s="9" t="str">
        <f aca="false">Def_Instancias_Equipamentos!$D$829</f>
        <v>SI-20SB:DI-BPMRFFE-1</v>
      </c>
      <c r="L2539" s="4" t="str">
        <f aca="false">Def_Instancias_Equipamentos!$D$1431</f>
        <v>SI-20SB:DI-FMCFastADC-1</v>
      </c>
      <c r="M2539" s="10" t="s">
        <v>168</v>
      </c>
      <c r="N2539" s="11" t="s">
        <v>143</v>
      </c>
      <c r="O2539" s="9" t="str">
        <f aca="false">Def_Sistemas_Conectores_Cabos!$B$7</f>
        <v>SMA 50-ohm</v>
      </c>
      <c r="P2539" s="4" t="str">
        <f aca="false">Def_Sistemas_Conectores_Cabos!$B$7</f>
        <v>SMA 50-ohm</v>
      </c>
      <c r="Q2539" s="8" t="str">
        <f aca="false">K2539&amp;"/"&amp;M2539&amp;CHAR(10)&amp;L2539&amp;"/"&amp;N2539</f>
        <v>SI-20SB:DI-BPMRFFE-1/TO_OUT
SI-20SB:DI-FMCFastADC-1/IN1</v>
      </c>
      <c r="R2539" s="18" t="n">
        <v>2</v>
      </c>
      <c r="S2539" s="18" t="n">
        <v>2</v>
      </c>
      <c r="T2539" s="15" t="str">
        <f aca="false">Def_Sistemas_Conectores_Cabos!$C$9</f>
        <v>RG316</v>
      </c>
      <c r="U2539" s="11" t="s">
        <v>169</v>
      </c>
      <c r="V2539" s="13"/>
    </row>
    <row r="2540" customFormat="false" ht="15.75" hidden="true" customHeight="true" outlineLevel="0" collapsed="false">
      <c r="A2540" s="4" t="str">
        <f aca="false">Def_Sistemas_Conectores_Cabos!$A$22</f>
        <v>BPM de elétrons</v>
      </c>
      <c r="B2540" s="5" t="str">
        <f aca="false">Datas_Entregas!$A$3</f>
        <v>BTS/Anel</v>
      </c>
      <c r="C2540" s="6" t="n">
        <f aca="false" t="array" ref="C2540:C2540">INDEX(Datas_Entregas!$B$2:$B$100, MATCH(B2540, Datas_Entregas!$A$2:$A$100, 0), 1)</f>
        <v>43296</v>
      </c>
      <c r="D2540" s="5" t="str">
        <f aca="false">Def_Status_Montagem!$A$4</f>
        <v>Comprado / Esperando entrega</v>
      </c>
      <c r="E2540" s="4" t="str">
        <f aca="false">Def_Status_Montagem!$B$4</f>
        <v>Contratada (inclui etiqueta)</v>
      </c>
      <c r="F2540" s="25"/>
      <c r="G2540" s="26"/>
      <c r="H2540" s="7" t="str">
        <f aca="false" t="array" ref="H2540:H2540">INDEX(Def_Instancias_Equipamentos!$E$2:$E$4986, MATCH(K2540, Def_Instancias_Equipamentos!$D$2:$D$4986, 0), 1)</f>
        <v>IA-20RaBPM</v>
      </c>
      <c r="I2540" s="8" t="str">
        <f aca="false" t="array" ref="I2540:I2540">INDEX(Def_Instancias_Equipamentos!$E$2:$E$4986, MATCH(L2540, Def_Instancias_Equipamentos!$D$2:$D$4986, 0), 1)</f>
        <v>IA-20RaBPM</v>
      </c>
      <c r="J2540" s="8" t="str">
        <f aca="false">IF(H2540=I2540, "INTERNO", "EXTERNO")</f>
        <v>INTERNO</v>
      </c>
      <c r="K2540" s="9" t="str">
        <f aca="false">Def_Instancias_Equipamentos!$D$829</f>
        <v>SI-20SB:DI-BPMRFFE-1</v>
      </c>
      <c r="L2540" s="4" t="str">
        <f aca="false">Def_Instancias_Equipamentos!$D$1431</f>
        <v>SI-20SB:DI-FMCFastADC-1</v>
      </c>
      <c r="M2540" s="10" t="s">
        <v>170</v>
      </c>
      <c r="N2540" s="11" t="s">
        <v>145</v>
      </c>
      <c r="O2540" s="9" t="str">
        <f aca="false">Def_Sistemas_Conectores_Cabos!$B$7</f>
        <v>SMA 50-ohm</v>
      </c>
      <c r="P2540" s="4" t="str">
        <f aca="false">Def_Sistemas_Conectores_Cabos!$B$7</f>
        <v>SMA 50-ohm</v>
      </c>
      <c r="Q2540" s="8" t="str">
        <f aca="false">K2540&amp;"/"&amp;M2540&amp;CHAR(10)&amp;L2540&amp;"/"&amp;N2540</f>
        <v>SI-20SB:DI-BPMRFFE-1/BI_OUT
SI-20SB:DI-FMCFastADC-1/IN2</v>
      </c>
      <c r="R2540" s="18" t="n">
        <v>2</v>
      </c>
      <c r="S2540" s="18" t="n">
        <v>2</v>
      </c>
      <c r="T2540" s="15" t="str">
        <f aca="false">Def_Sistemas_Conectores_Cabos!$C$9</f>
        <v>RG316</v>
      </c>
      <c r="U2540" s="11" t="s">
        <v>169</v>
      </c>
      <c r="V2540" s="13"/>
    </row>
    <row r="2541" customFormat="false" ht="15.75" hidden="true" customHeight="true" outlineLevel="0" collapsed="false">
      <c r="A2541" s="4" t="str">
        <f aca="false">Def_Sistemas_Conectores_Cabos!$A$22</f>
        <v>BPM de elétrons</v>
      </c>
      <c r="B2541" s="5" t="str">
        <f aca="false">Datas_Entregas!$A$3</f>
        <v>BTS/Anel</v>
      </c>
      <c r="C2541" s="6" t="n">
        <f aca="false" t="array" ref="C2541:C2541">INDEX(Datas_Entregas!$B$2:$B$100, MATCH(B2541, Datas_Entregas!$A$2:$A$100, 0), 1)</f>
        <v>43296</v>
      </c>
      <c r="D2541" s="5" t="str">
        <f aca="false">Def_Status_Montagem!$A$4</f>
        <v>Comprado / Esperando entrega</v>
      </c>
      <c r="E2541" s="4" t="str">
        <f aca="false">Def_Status_Montagem!$B$4</f>
        <v>Contratada (inclui etiqueta)</v>
      </c>
      <c r="F2541" s="25"/>
      <c r="G2541" s="26"/>
      <c r="H2541" s="7" t="str">
        <f aca="false" t="array" ref="H2541:H2541">INDEX(Def_Instancias_Equipamentos!$E$2:$E$4986, MATCH(K2541, Def_Instancias_Equipamentos!$D$2:$D$4986, 0), 1)</f>
        <v>IA-20RaBPM</v>
      </c>
      <c r="I2541" s="8" t="str">
        <f aca="false" t="array" ref="I2541:I2541">INDEX(Def_Instancias_Equipamentos!$E$2:$E$4986, MATCH(L2541, Def_Instancias_Equipamentos!$D$2:$D$4986, 0), 1)</f>
        <v>IA-20RaBPM</v>
      </c>
      <c r="J2541" s="8" t="str">
        <f aca="false">IF(H2541=I2541, "INTERNO", "EXTERNO")</f>
        <v>INTERNO</v>
      </c>
      <c r="K2541" s="9" t="str">
        <f aca="false">Def_Instancias_Equipamentos!$D$829</f>
        <v>SI-20SB:DI-BPMRFFE-1</v>
      </c>
      <c r="L2541" s="4" t="str">
        <f aca="false">Def_Instancias_Equipamentos!$D$1431</f>
        <v>SI-20SB:DI-FMCFastADC-1</v>
      </c>
      <c r="M2541" s="10" t="s">
        <v>171</v>
      </c>
      <c r="N2541" s="11" t="s">
        <v>172</v>
      </c>
      <c r="O2541" s="9" t="str">
        <f aca="false">Def_Sistemas_Conectores_Cabos!$B$7</f>
        <v>SMA 50-ohm</v>
      </c>
      <c r="P2541" s="4" t="str">
        <f aca="false">Def_Sistemas_Conectores_Cabos!$B$7</f>
        <v>SMA 50-ohm</v>
      </c>
      <c r="Q2541" s="8" t="str">
        <f aca="false">K2541&amp;"/"&amp;M2541&amp;CHAR(10)&amp;L2541&amp;"/"&amp;N2541</f>
        <v>SI-20SB:DI-BPMRFFE-1/TI_OUT
SI-20SB:DI-FMCFastADC-1/IN3</v>
      </c>
      <c r="R2541" s="18" t="n">
        <v>2</v>
      </c>
      <c r="S2541" s="18" t="n">
        <v>2</v>
      </c>
      <c r="T2541" s="15" t="str">
        <f aca="false">Def_Sistemas_Conectores_Cabos!$C$9</f>
        <v>RG316</v>
      </c>
      <c r="U2541" s="11" t="s">
        <v>169</v>
      </c>
      <c r="V2541" s="13"/>
    </row>
    <row r="2542" customFormat="false" ht="15.75" hidden="true" customHeight="true" outlineLevel="0" collapsed="false">
      <c r="A2542" s="4" t="str">
        <f aca="false">Def_Sistemas_Conectores_Cabos!$A$22</f>
        <v>BPM de elétrons</v>
      </c>
      <c r="B2542" s="5" t="str">
        <f aca="false">Datas_Entregas!$A$3</f>
        <v>BTS/Anel</v>
      </c>
      <c r="C2542" s="6" t="n">
        <f aca="false" t="array" ref="C2542:C2542">INDEX(Datas_Entregas!$B$2:$B$100, MATCH(B2542, Datas_Entregas!$A$2:$A$100, 0), 1)</f>
        <v>43296</v>
      </c>
      <c r="D2542" s="5" t="str">
        <f aca="false">Def_Status_Montagem!$A$4</f>
        <v>Comprado / Esperando entrega</v>
      </c>
      <c r="E2542" s="4" t="str">
        <f aca="false">Def_Status_Montagem!$B$4</f>
        <v>Contratada (inclui etiqueta)</v>
      </c>
      <c r="F2542" s="25"/>
      <c r="G2542" s="26"/>
      <c r="H2542" s="7" t="str">
        <f aca="false" t="array" ref="H2542:H2542">INDEX(Def_Instancias_Equipamentos!$E$2:$E$4986, MATCH(K2542, Def_Instancias_Equipamentos!$D$2:$D$4986, 0), 1)</f>
        <v>IA-20RaBPM</v>
      </c>
      <c r="I2542" s="8" t="str">
        <f aca="false" t="array" ref="I2542:I2542">INDEX(Def_Instancias_Equipamentos!$E$2:$E$4986, MATCH(L2542, Def_Instancias_Equipamentos!$D$2:$D$4986, 0), 1)</f>
        <v>IA-20RaBPM</v>
      </c>
      <c r="J2542" s="8" t="str">
        <f aca="false">IF(H2542=I2542, "INTERNO", "EXTERNO")</f>
        <v>INTERNO</v>
      </c>
      <c r="K2542" s="9" t="str">
        <f aca="false">Def_Instancias_Equipamentos!$D$829</f>
        <v>SI-20SB:DI-BPMRFFE-1</v>
      </c>
      <c r="L2542" s="4" t="str">
        <f aca="false">Def_Instancias_Equipamentos!$D$1431</f>
        <v>SI-20SB:DI-FMCFastADC-1</v>
      </c>
      <c r="M2542" s="10" t="s">
        <v>173</v>
      </c>
      <c r="N2542" s="11" t="s">
        <v>174</v>
      </c>
      <c r="O2542" s="9" t="str">
        <f aca="false">Def_Sistemas_Conectores_Cabos!$B$7</f>
        <v>SMA 50-ohm</v>
      </c>
      <c r="P2542" s="4" t="str">
        <f aca="false">Def_Sistemas_Conectores_Cabos!$B$7</f>
        <v>SMA 50-ohm</v>
      </c>
      <c r="Q2542" s="8" t="str">
        <f aca="false">K2542&amp;"/"&amp;M2542&amp;CHAR(10)&amp;L2542&amp;"/"&amp;N2542</f>
        <v>SI-20SB:DI-BPMRFFE-1/BO_OUT
SI-20SB:DI-FMCFastADC-1/IN4</v>
      </c>
      <c r="R2542" s="18" t="n">
        <v>2</v>
      </c>
      <c r="S2542" s="18" t="n">
        <v>2</v>
      </c>
      <c r="T2542" s="15" t="str">
        <f aca="false">Def_Sistemas_Conectores_Cabos!$C$9</f>
        <v>RG316</v>
      </c>
      <c r="U2542" s="11" t="s">
        <v>169</v>
      </c>
      <c r="V2542" s="13"/>
    </row>
    <row r="2543" customFormat="false" ht="15.75" hidden="true" customHeight="true" outlineLevel="0" collapsed="false">
      <c r="A2543" s="4" t="str">
        <f aca="false">Def_Sistemas_Conectores_Cabos!$A$22</f>
        <v>BPM de elétrons</v>
      </c>
      <c r="B2543" s="5" t="str">
        <f aca="false">Datas_Entregas!$A$3</f>
        <v>BTS/Anel</v>
      </c>
      <c r="C2543" s="6" t="n">
        <f aca="false" t="array" ref="C2543:C2543">INDEX(Datas_Entregas!$B$2:$B$100, MATCH(B2543, Datas_Entregas!$A$2:$A$100, 0), 1)</f>
        <v>43296</v>
      </c>
      <c r="D2543" s="5" t="str">
        <f aca="false">Def_Status_Montagem!$A$4</f>
        <v>Comprado / Esperando entrega</v>
      </c>
      <c r="E2543" s="4" t="str">
        <f aca="false">Def_Status_Montagem!$B$4</f>
        <v>Contratada (inclui etiqueta)</v>
      </c>
      <c r="F2543" s="25"/>
      <c r="G2543" s="26"/>
      <c r="H2543" s="7" t="str">
        <f aca="false" t="array" ref="H2543:H2543">INDEX(Def_Instancias_Equipamentos!$E$2:$E$4986, MATCH(K2543, Def_Instancias_Equipamentos!$D$2:$D$4986, 0), 1)</f>
        <v>IA-20RaBPM</v>
      </c>
      <c r="I2543" s="8" t="str">
        <f aca="false" t="array" ref="I2543:I2543">INDEX(Def_Instancias_Equipamentos!$E$2:$E$4986, MATCH(L2543, Def_Instancias_Equipamentos!$D$2:$D$4986, 0), 1)</f>
        <v>IA-20RaBPM</v>
      </c>
      <c r="J2543" s="8" t="str">
        <f aca="false">IF(H2543=I2543, "INTERNO", "EXTERNO")</f>
        <v>INTERNO</v>
      </c>
      <c r="K2543" s="9" t="str">
        <f aca="false">Def_Instancias_Equipamentos!$D$829</f>
        <v>SI-20SB:DI-BPMRFFE-1</v>
      </c>
      <c r="L2543" s="4" t="str">
        <f aca="false">Def_Instancias_Equipamentos!$D$1431</f>
        <v>SI-20SB:DI-FMCFastADC-1</v>
      </c>
      <c r="M2543" s="10" t="s">
        <v>175</v>
      </c>
      <c r="N2543" s="11" t="s">
        <v>176</v>
      </c>
      <c r="O2543" s="9" t="str">
        <f aca="false">Def_Sistemas_Conectores_Cabos!$B$7</f>
        <v>SMA 50-ohm</v>
      </c>
      <c r="P2543" s="4" t="str">
        <f aca="false">Def_Sistemas_Conectores_Cabos!$B$26</f>
        <v>MMCX 50-ohm</v>
      </c>
      <c r="Q2543" s="8" t="str">
        <f aca="false">K2543&amp;"/"&amp;M2543&amp;CHAR(10)&amp;L2543&amp;"/"&amp;N2543</f>
        <v>SI-20SB:DI-BPMRFFE-1/SW_IN
SI-20SB:DI-FMCFastADC-1/TRIG</v>
      </c>
      <c r="R2543" s="18" t="n">
        <v>2</v>
      </c>
      <c r="S2543" s="18" t="n">
        <v>2</v>
      </c>
      <c r="T2543" s="15" t="str">
        <f aca="false">Def_Sistemas_Conectores_Cabos!$C$9</f>
        <v>RG316</v>
      </c>
      <c r="U2543" s="11" t="s">
        <v>169</v>
      </c>
      <c r="V2543" s="13"/>
    </row>
    <row r="2544" customFormat="false" ht="15.75" hidden="true" customHeight="true" outlineLevel="0" collapsed="false">
      <c r="A2544" s="4" t="str">
        <f aca="false">Def_Sistemas_Conectores_Cabos!$A$22</f>
        <v>BPM de elétrons</v>
      </c>
      <c r="B2544" s="5" t="str">
        <f aca="false">Datas_Entregas!$A$3</f>
        <v>BTS/Anel</v>
      </c>
      <c r="C2544" s="6" t="n">
        <f aca="false" t="array" ref="C2544:C2544">INDEX(Datas_Entregas!$B$2:$B$100, MATCH(B2544, Datas_Entregas!$A$2:$A$100, 0), 1)</f>
        <v>43296</v>
      </c>
      <c r="D2544" s="5" t="str">
        <f aca="false">Def_Status_Montagem!$A$4</f>
        <v>Comprado / Esperando entrega</v>
      </c>
      <c r="E2544" s="4" t="str">
        <f aca="false">Def_Status_Montagem!$B$4</f>
        <v>Contratada (inclui etiqueta)</v>
      </c>
      <c r="F2544" s="25"/>
      <c r="G2544" s="26"/>
      <c r="H2544" s="7" t="str">
        <f aca="false" t="array" ref="H2544:H2544">INDEX(Def_Instancias_Equipamentos!$E$2:$E$4986, MATCH(K2544, Def_Instancias_Equipamentos!$D$2:$D$4986, 0), 1)</f>
        <v>IA-20RaBPM</v>
      </c>
      <c r="I2544" s="8" t="str">
        <f aca="false" t="array" ref="I2544:I2544">INDEX(Def_Instancias_Equipamentos!$E$2:$E$4986, MATCH(L2544, Def_Instancias_Equipamentos!$D$2:$D$4986, 0), 1)</f>
        <v>IA-20RaBPM</v>
      </c>
      <c r="J2544" s="8" t="str">
        <f aca="false">IF(H2544=I2544, "INTERNO", "EXTERNO")</f>
        <v>INTERNO</v>
      </c>
      <c r="K2544" s="9" t="str">
        <f aca="false">Def_Instancias_Equipamentos!$D$830</f>
        <v>SI-20SB:DI-BPMRFFE-2</v>
      </c>
      <c r="L2544" s="4" t="str">
        <f aca="false">Def_Instancias_Equipamentos!$D$1432</f>
        <v>SI-20SB:DI-FMCFastADC-2</v>
      </c>
      <c r="M2544" s="10" t="s">
        <v>168</v>
      </c>
      <c r="N2544" s="11" t="s">
        <v>143</v>
      </c>
      <c r="O2544" s="9" t="str">
        <f aca="false">Def_Sistemas_Conectores_Cabos!$B$7</f>
        <v>SMA 50-ohm</v>
      </c>
      <c r="P2544" s="4" t="str">
        <f aca="false">Def_Sistemas_Conectores_Cabos!$B$7</f>
        <v>SMA 50-ohm</v>
      </c>
      <c r="Q2544" s="8" t="str">
        <f aca="false">K2544&amp;"/"&amp;M2544&amp;CHAR(10)&amp;L2544&amp;"/"&amp;N2544</f>
        <v>SI-20SB:DI-BPMRFFE-2/TO_OUT
SI-20SB:DI-FMCFastADC-2/IN1</v>
      </c>
      <c r="R2544" s="18" t="n">
        <v>2</v>
      </c>
      <c r="S2544" s="18" t="n">
        <v>2</v>
      </c>
      <c r="T2544" s="15" t="str">
        <f aca="false">Def_Sistemas_Conectores_Cabos!$C$9</f>
        <v>RG316</v>
      </c>
      <c r="U2544" s="11" t="s">
        <v>169</v>
      </c>
      <c r="V2544" s="13"/>
    </row>
    <row r="2545" customFormat="false" ht="15.75" hidden="true" customHeight="true" outlineLevel="0" collapsed="false">
      <c r="A2545" s="4" t="str">
        <f aca="false">Def_Sistemas_Conectores_Cabos!$A$22</f>
        <v>BPM de elétrons</v>
      </c>
      <c r="B2545" s="5" t="str">
        <f aca="false">Datas_Entregas!$A$3</f>
        <v>BTS/Anel</v>
      </c>
      <c r="C2545" s="6" t="n">
        <f aca="false" t="array" ref="C2545:C2545">INDEX(Datas_Entregas!$B$2:$B$100, MATCH(B2545, Datas_Entregas!$A$2:$A$100, 0), 1)</f>
        <v>43296</v>
      </c>
      <c r="D2545" s="5" t="str">
        <f aca="false">Def_Status_Montagem!$A$4</f>
        <v>Comprado / Esperando entrega</v>
      </c>
      <c r="E2545" s="4" t="str">
        <f aca="false">Def_Status_Montagem!$B$4</f>
        <v>Contratada (inclui etiqueta)</v>
      </c>
      <c r="F2545" s="25"/>
      <c r="G2545" s="26"/>
      <c r="H2545" s="7" t="str">
        <f aca="false" t="array" ref="H2545:H2545">INDEX(Def_Instancias_Equipamentos!$E$2:$E$4986, MATCH(K2545, Def_Instancias_Equipamentos!$D$2:$D$4986, 0), 1)</f>
        <v>IA-20RaBPM</v>
      </c>
      <c r="I2545" s="8" t="str">
        <f aca="false" t="array" ref="I2545:I2545">INDEX(Def_Instancias_Equipamentos!$E$2:$E$4986, MATCH(L2545, Def_Instancias_Equipamentos!$D$2:$D$4986, 0), 1)</f>
        <v>IA-20RaBPM</v>
      </c>
      <c r="J2545" s="8" t="str">
        <f aca="false">IF(H2545=I2545, "INTERNO", "EXTERNO")</f>
        <v>INTERNO</v>
      </c>
      <c r="K2545" s="9" t="str">
        <f aca="false">Def_Instancias_Equipamentos!$D$830</f>
        <v>SI-20SB:DI-BPMRFFE-2</v>
      </c>
      <c r="L2545" s="4" t="str">
        <f aca="false">Def_Instancias_Equipamentos!$D$1432</f>
        <v>SI-20SB:DI-FMCFastADC-2</v>
      </c>
      <c r="M2545" s="10" t="s">
        <v>170</v>
      </c>
      <c r="N2545" s="11" t="s">
        <v>145</v>
      </c>
      <c r="O2545" s="9" t="str">
        <f aca="false">Def_Sistemas_Conectores_Cabos!$B$7</f>
        <v>SMA 50-ohm</v>
      </c>
      <c r="P2545" s="4" t="str">
        <f aca="false">Def_Sistemas_Conectores_Cabos!$B$7</f>
        <v>SMA 50-ohm</v>
      </c>
      <c r="Q2545" s="8" t="str">
        <f aca="false">K2545&amp;"/"&amp;M2545&amp;CHAR(10)&amp;L2545&amp;"/"&amp;N2545</f>
        <v>SI-20SB:DI-BPMRFFE-2/BI_OUT
SI-20SB:DI-FMCFastADC-2/IN2</v>
      </c>
      <c r="R2545" s="18" t="n">
        <v>2</v>
      </c>
      <c r="S2545" s="18" t="n">
        <v>2</v>
      </c>
      <c r="T2545" s="15" t="str">
        <f aca="false">Def_Sistemas_Conectores_Cabos!$C$9</f>
        <v>RG316</v>
      </c>
      <c r="U2545" s="11" t="s">
        <v>169</v>
      </c>
      <c r="V2545" s="13"/>
    </row>
    <row r="2546" customFormat="false" ht="15.75" hidden="true" customHeight="true" outlineLevel="0" collapsed="false">
      <c r="A2546" s="4" t="str">
        <f aca="false">Def_Sistemas_Conectores_Cabos!$A$22</f>
        <v>BPM de elétrons</v>
      </c>
      <c r="B2546" s="5" t="str">
        <f aca="false">Datas_Entregas!$A$3</f>
        <v>BTS/Anel</v>
      </c>
      <c r="C2546" s="6" t="n">
        <f aca="false" t="array" ref="C2546:C2546">INDEX(Datas_Entregas!$B$2:$B$100, MATCH(B2546, Datas_Entregas!$A$2:$A$100, 0), 1)</f>
        <v>43296</v>
      </c>
      <c r="D2546" s="5" t="str">
        <f aca="false">Def_Status_Montagem!$A$4</f>
        <v>Comprado / Esperando entrega</v>
      </c>
      <c r="E2546" s="4" t="str">
        <f aca="false">Def_Status_Montagem!$B$4</f>
        <v>Contratada (inclui etiqueta)</v>
      </c>
      <c r="F2546" s="25"/>
      <c r="G2546" s="26"/>
      <c r="H2546" s="7" t="str">
        <f aca="false" t="array" ref="H2546:H2546">INDEX(Def_Instancias_Equipamentos!$E$2:$E$4986, MATCH(K2546, Def_Instancias_Equipamentos!$D$2:$D$4986, 0), 1)</f>
        <v>IA-20RaBPM</v>
      </c>
      <c r="I2546" s="8" t="str">
        <f aca="false" t="array" ref="I2546:I2546">INDEX(Def_Instancias_Equipamentos!$E$2:$E$4986, MATCH(L2546, Def_Instancias_Equipamentos!$D$2:$D$4986, 0), 1)</f>
        <v>IA-20RaBPM</v>
      </c>
      <c r="J2546" s="8" t="str">
        <f aca="false">IF(H2546=I2546, "INTERNO", "EXTERNO")</f>
        <v>INTERNO</v>
      </c>
      <c r="K2546" s="9" t="str">
        <f aca="false">Def_Instancias_Equipamentos!$D$830</f>
        <v>SI-20SB:DI-BPMRFFE-2</v>
      </c>
      <c r="L2546" s="4" t="str">
        <f aca="false">Def_Instancias_Equipamentos!$D$1432</f>
        <v>SI-20SB:DI-FMCFastADC-2</v>
      </c>
      <c r="M2546" s="10" t="s">
        <v>171</v>
      </c>
      <c r="N2546" s="11" t="s">
        <v>172</v>
      </c>
      <c r="O2546" s="9" t="str">
        <f aca="false">Def_Sistemas_Conectores_Cabos!$B$7</f>
        <v>SMA 50-ohm</v>
      </c>
      <c r="P2546" s="4" t="str">
        <f aca="false">Def_Sistemas_Conectores_Cabos!$B$7</f>
        <v>SMA 50-ohm</v>
      </c>
      <c r="Q2546" s="8" t="str">
        <f aca="false">K2546&amp;"/"&amp;M2546&amp;CHAR(10)&amp;L2546&amp;"/"&amp;N2546</f>
        <v>SI-20SB:DI-BPMRFFE-2/TI_OUT
SI-20SB:DI-FMCFastADC-2/IN3</v>
      </c>
      <c r="R2546" s="18" t="n">
        <v>2</v>
      </c>
      <c r="S2546" s="18" t="n">
        <v>2</v>
      </c>
      <c r="T2546" s="15" t="str">
        <f aca="false">Def_Sistemas_Conectores_Cabos!$C$9</f>
        <v>RG316</v>
      </c>
      <c r="U2546" s="11" t="s">
        <v>169</v>
      </c>
      <c r="V2546" s="13"/>
    </row>
    <row r="2547" customFormat="false" ht="15.75" hidden="true" customHeight="true" outlineLevel="0" collapsed="false">
      <c r="A2547" s="4" t="str">
        <f aca="false">Def_Sistemas_Conectores_Cabos!$A$22</f>
        <v>BPM de elétrons</v>
      </c>
      <c r="B2547" s="5" t="str">
        <f aca="false">Datas_Entregas!$A$3</f>
        <v>BTS/Anel</v>
      </c>
      <c r="C2547" s="6" t="n">
        <f aca="false" t="array" ref="C2547:C2547">INDEX(Datas_Entregas!$B$2:$B$100, MATCH(B2547, Datas_Entregas!$A$2:$A$100, 0), 1)</f>
        <v>43296</v>
      </c>
      <c r="D2547" s="5" t="str">
        <f aca="false">Def_Status_Montagem!$A$4</f>
        <v>Comprado / Esperando entrega</v>
      </c>
      <c r="E2547" s="4" t="str">
        <f aca="false">Def_Status_Montagem!$B$4</f>
        <v>Contratada (inclui etiqueta)</v>
      </c>
      <c r="F2547" s="25"/>
      <c r="G2547" s="26"/>
      <c r="H2547" s="7" t="str">
        <f aca="false" t="array" ref="H2547:H2547">INDEX(Def_Instancias_Equipamentos!$E$2:$E$4986, MATCH(K2547, Def_Instancias_Equipamentos!$D$2:$D$4986, 0), 1)</f>
        <v>IA-20RaBPM</v>
      </c>
      <c r="I2547" s="8" t="str">
        <f aca="false" t="array" ref="I2547:I2547">INDEX(Def_Instancias_Equipamentos!$E$2:$E$4986, MATCH(L2547, Def_Instancias_Equipamentos!$D$2:$D$4986, 0), 1)</f>
        <v>IA-20RaBPM</v>
      </c>
      <c r="J2547" s="8" t="str">
        <f aca="false">IF(H2547=I2547, "INTERNO", "EXTERNO")</f>
        <v>INTERNO</v>
      </c>
      <c r="K2547" s="9" t="str">
        <f aca="false">Def_Instancias_Equipamentos!$D$830</f>
        <v>SI-20SB:DI-BPMRFFE-2</v>
      </c>
      <c r="L2547" s="4" t="str">
        <f aca="false">Def_Instancias_Equipamentos!$D$1432</f>
        <v>SI-20SB:DI-FMCFastADC-2</v>
      </c>
      <c r="M2547" s="10" t="s">
        <v>173</v>
      </c>
      <c r="N2547" s="11" t="s">
        <v>174</v>
      </c>
      <c r="O2547" s="9" t="str">
        <f aca="false">Def_Sistemas_Conectores_Cabos!$B$7</f>
        <v>SMA 50-ohm</v>
      </c>
      <c r="P2547" s="4" t="str">
        <f aca="false">Def_Sistemas_Conectores_Cabos!$B$7</f>
        <v>SMA 50-ohm</v>
      </c>
      <c r="Q2547" s="8" t="str">
        <f aca="false">K2547&amp;"/"&amp;M2547&amp;CHAR(10)&amp;L2547&amp;"/"&amp;N2547</f>
        <v>SI-20SB:DI-BPMRFFE-2/BO_OUT
SI-20SB:DI-FMCFastADC-2/IN4</v>
      </c>
      <c r="R2547" s="18" t="n">
        <v>2</v>
      </c>
      <c r="S2547" s="18" t="n">
        <v>2</v>
      </c>
      <c r="T2547" s="15" t="str">
        <f aca="false">Def_Sistemas_Conectores_Cabos!$C$9</f>
        <v>RG316</v>
      </c>
      <c r="U2547" s="11" t="s">
        <v>169</v>
      </c>
      <c r="V2547" s="13"/>
    </row>
    <row r="2548" customFormat="false" ht="15.75" hidden="true" customHeight="true" outlineLevel="0" collapsed="false">
      <c r="A2548" s="4" t="str">
        <f aca="false">Def_Sistemas_Conectores_Cabos!$A$22</f>
        <v>BPM de elétrons</v>
      </c>
      <c r="B2548" s="5" t="str">
        <f aca="false">Datas_Entregas!$A$3</f>
        <v>BTS/Anel</v>
      </c>
      <c r="C2548" s="6" t="n">
        <f aca="false" t="array" ref="C2548:C2548">INDEX(Datas_Entregas!$B$2:$B$100, MATCH(B2548, Datas_Entregas!$A$2:$A$100, 0), 1)</f>
        <v>43296</v>
      </c>
      <c r="D2548" s="5" t="str">
        <f aca="false">Def_Status_Montagem!$A$4</f>
        <v>Comprado / Esperando entrega</v>
      </c>
      <c r="E2548" s="4" t="str">
        <f aca="false">Def_Status_Montagem!$B$4</f>
        <v>Contratada (inclui etiqueta)</v>
      </c>
      <c r="F2548" s="25"/>
      <c r="G2548" s="26"/>
      <c r="H2548" s="7" t="str">
        <f aca="false" t="array" ref="H2548:H2548">INDEX(Def_Instancias_Equipamentos!$E$2:$E$4986, MATCH(K2548, Def_Instancias_Equipamentos!$D$2:$D$4986, 0), 1)</f>
        <v>IA-20RaBPM</v>
      </c>
      <c r="I2548" s="8" t="str">
        <f aca="false" t="array" ref="I2548:I2548">INDEX(Def_Instancias_Equipamentos!$E$2:$E$4986, MATCH(L2548, Def_Instancias_Equipamentos!$D$2:$D$4986, 0), 1)</f>
        <v>IA-20RaBPM</v>
      </c>
      <c r="J2548" s="8" t="str">
        <f aca="false">IF(H2548=I2548, "INTERNO", "EXTERNO")</f>
        <v>INTERNO</v>
      </c>
      <c r="K2548" s="9" t="str">
        <f aca="false">Def_Instancias_Equipamentos!$D$830</f>
        <v>SI-20SB:DI-BPMRFFE-2</v>
      </c>
      <c r="L2548" s="4" t="str">
        <f aca="false">Def_Instancias_Equipamentos!$D$1432</f>
        <v>SI-20SB:DI-FMCFastADC-2</v>
      </c>
      <c r="M2548" s="10" t="s">
        <v>175</v>
      </c>
      <c r="N2548" s="11" t="s">
        <v>176</v>
      </c>
      <c r="O2548" s="9" t="str">
        <f aca="false">Def_Sistemas_Conectores_Cabos!$B$7</f>
        <v>SMA 50-ohm</v>
      </c>
      <c r="P2548" s="4" t="str">
        <f aca="false">Def_Sistemas_Conectores_Cabos!$B$26</f>
        <v>MMCX 50-ohm</v>
      </c>
      <c r="Q2548" s="8" t="str">
        <f aca="false">K2548&amp;"/"&amp;M2548&amp;CHAR(10)&amp;L2548&amp;"/"&amp;N2548</f>
        <v>SI-20SB:DI-BPMRFFE-2/SW_IN
SI-20SB:DI-FMCFastADC-2/TRIG</v>
      </c>
      <c r="R2548" s="18" t="n">
        <v>2</v>
      </c>
      <c r="S2548" s="18" t="n">
        <v>2</v>
      </c>
      <c r="T2548" s="15" t="str">
        <f aca="false">Def_Sistemas_Conectores_Cabos!$C$9</f>
        <v>RG316</v>
      </c>
      <c r="U2548" s="11" t="s">
        <v>169</v>
      </c>
      <c r="V2548" s="13"/>
    </row>
    <row r="2549" customFormat="false" ht="15.75" hidden="true" customHeight="true" outlineLevel="0" collapsed="false">
      <c r="A2549" s="4" t="str">
        <f aca="false">Def_Sistemas_Conectores_Cabos!$A$22</f>
        <v>BPM de elétrons</v>
      </c>
      <c r="B2549" s="5" t="str">
        <f aca="false">Datas_Entregas!$A$2</f>
        <v>Booster/LTB</v>
      </c>
      <c r="C2549" s="6" t="n">
        <f aca="false" t="array" ref="C2549:C2549">INDEX(Datas_Entregas!$B$2:$B$100, MATCH(B2549, Datas_Entregas!$A$2:$A$100, 0), 1)</f>
        <v>43266</v>
      </c>
      <c r="D2549" s="5" t="str">
        <f aca="false">Def_Status_Montagem!$A$4</f>
        <v>Comprado / Esperando entrega</v>
      </c>
      <c r="E2549" s="4" t="str">
        <f aca="false">Def_Status_Montagem!$B$4</f>
        <v>Contratada (inclui etiqueta)</v>
      </c>
      <c r="F2549" s="25"/>
      <c r="G2549" s="26"/>
      <c r="H2549" s="7" t="str">
        <f aca="false" t="array" ref="H2549:H2549">INDEX(Def_Instancias_Equipamentos!$E$2:$E$4986, MATCH(K2549, Def_Instancias_Equipamentos!$D$2:$D$4986, 0), 1)</f>
        <v>IA-20RaBPMTL</v>
      </c>
      <c r="I2549" s="8" t="str">
        <f aca="false" t="array" ref="I2549:I2549">INDEX(Def_Instancias_Equipamentos!$E$2:$E$4986, MATCH(L2549, Def_Instancias_Equipamentos!$D$2:$D$4986, 0), 1)</f>
        <v>IA-20RaBPMTL</v>
      </c>
      <c r="J2549" s="8" t="str">
        <f aca="false">IF(H2549=I2549, "INTERNO", "EXTERNO")</f>
        <v>INTERNO</v>
      </c>
      <c r="K2549" s="9" t="str">
        <f aca="false">Def_Instancias_Equipamentos!$D$570</f>
        <v>TB-01:DI-BPMRFFE-1</v>
      </c>
      <c r="L2549" s="4" t="str">
        <f aca="false">Def_Instancias_Equipamentos!$D$1172</f>
        <v>TB-01:DI-FMCFastADC-1</v>
      </c>
      <c r="M2549" s="10" t="s">
        <v>168</v>
      </c>
      <c r="N2549" s="11" t="s">
        <v>143</v>
      </c>
      <c r="O2549" s="9" t="str">
        <f aca="false">Def_Sistemas_Conectores_Cabos!$B$7</f>
        <v>SMA 50-ohm</v>
      </c>
      <c r="P2549" s="4" t="str">
        <f aca="false">Def_Sistemas_Conectores_Cabos!$B$7</f>
        <v>SMA 50-ohm</v>
      </c>
      <c r="Q2549" s="8" t="str">
        <f aca="false">K2549&amp;"/"&amp;M2549&amp;CHAR(10)&amp;L2549&amp;"/"&amp;N2549</f>
        <v>TB-01:DI-BPMRFFE-1/TO_OUT
TB-01:DI-FMCFastADC-1/IN1</v>
      </c>
      <c r="R2549" s="18" t="n">
        <v>2</v>
      </c>
      <c r="S2549" s="18" t="n">
        <v>2</v>
      </c>
      <c r="T2549" s="15" t="str">
        <f aca="false">Def_Sistemas_Conectores_Cabos!$C$9</f>
        <v>RG316</v>
      </c>
      <c r="U2549" s="11" t="s">
        <v>169</v>
      </c>
      <c r="V2549" s="13"/>
    </row>
    <row r="2550" customFormat="false" ht="15.75" hidden="true" customHeight="true" outlineLevel="0" collapsed="false">
      <c r="A2550" s="4" t="str">
        <f aca="false">Def_Sistemas_Conectores_Cabos!$A$22</f>
        <v>BPM de elétrons</v>
      </c>
      <c r="B2550" s="5" t="str">
        <f aca="false">Datas_Entregas!$A$2</f>
        <v>Booster/LTB</v>
      </c>
      <c r="C2550" s="6" t="n">
        <f aca="false" t="array" ref="C2550:C2550">INDEX(Datas_Entregas!$B$2:$B$100, MATCH(B2550, Datas_Entregas!$A$2:$A$100, 0), 1)</f>
        <v>43266</v>
      </c>
      <c r="D2550" s="5" t="str">
        <f aca="false">Def_Status_Montagem!$A$4</f>
        <v>Comprado / Esperando entrega</v>
      </c>
      <c r="E2550" s="4" t="str">
        <f aca="false">Def_Status_Montagem!$B$4</f>
        <v>Contratada (inclui etiqueta)</v>
      </c>
      <c r="F2550" s="25"/>
      <c r="G2550" s="26"/>
      <c r="H2550" s="7" t="str">
        <f aca="false" t="array" ref="H2550:H2550">INDEX(Def_Instancias_Equipamentos!$E$2:$E$4986, MATCH(K2550, Def_Instancias_Equipamentos!$D$2:$D$4986, 0), 1)</f>
        <v>IA-20RaBPMTL</v>
      </c>
      <c r="I2550" s="8" t="str">
        <f aca="false" t="array" ref="I2550:I2550">INDEX(Def_Instancias_Equipamentos!$E$2:$E$4986, MATCH(L2550, Def_Instancias_Equipamentos!$D$2:$D$4986, 0), 1)</f>
        <v>IA-20RaBPMTL</v>
      </c>
      <c r="J2550" s="8" t="str">
        <f aca="false">IF(H2550=I2550, "INTERNO", "EXTERNO")</f>
        <v>INTERNO</v>
      </c>
      <c r="K2550" s="9" t="str">
        <f aca="false">Def_Instancias_Equipamentos!$D$570</f>
        <v>TB-01:DI-BPMRFFE-1</v>
      </c>
      <c r="L2550" s="4" t="str">
        <f aca="false">Def_Instancias_Equipamentos!$D$1172</f>
        <v>TB-01:DI-FMCFastADC-1</v>
      </c>
      <c r="M2550" s="10" t="s">
        <v>170</v>
      </c>
      <c r="N2550" s="11" t="s">
        <v>145</v>
      </c>
      <c r="O2550" s="9" t="str">
        <f aca="false">Def_Sistemas_Conectores_Cabos!$B$7</f>
        <v>SMA 50-ohm</v>
      </c>
      <c r="P2550" s="4" t="str">
        <f aca="false">Def_Sistemas_Conectores_Cabos!$B$7</f>
        <v>SMA 50-ohm</v>
      </c>
      <c r="Q2550" s="8" t="str">
        <f aca="false">K2550&amp;"/"&amp;M2550&amp;CHAR(10)&amp;L2550&amp;"/"&amp;N2550</f>
        <v>TB-01:DI-BPMRFFE-1/BI_OUT
TB-01:DI-FMCFastADC-1/IN2</v>
      </c>
      <c r="R2550" s="18" t="n">
        <v>2</v>
      </c>
      <c r="S2550" s="18" t="n">
        <v>2</v>
      </c>
      <c r="T2550" s="15" t="str">
        <f aca="false">Def_Sistemas_Conectores_Cabos!$C$9</f>
        <v>RG316</v>
      </c>
      <c r="U2550" s="11" t="s">
        <v>169</v>
      </c>
      <c r="V2550" s="13"/>
    </row>
    <row r="2551" customFormat="false" ht="15.75" hidden="true" customHeight="true" outlineLevel="0" collapsed="false">
      <c r="A2551" s="4" t="str">
        <f aca="false">Def_Sistemas_Conectores_Cabos!$A$22</f>
        <v>BPM de elétrons</v>
      </c>
      <c r="B2551" s="5" t="str">
        <f aca="false">Datas_Entregas!$A$2</f>
        <v>Booster/LTB</v>
      </c>
      <c r="C2551" s="6" t="n">
        <f aca="false" t="array" ref="C2551:C2551">INDEX(Datas_Entregas!$B$2:$B$100, MATCH(B2551, Datas_Entregas!$A$2:$A$100, 0), 1)</f>
        <v>43266</v>
      </c>
      <c r="D2551" s="5" t="str">
        <f aca="false">Def_Status_Montagem!$A$4</f>
        <v>Comprado / Esperando entrega</v>
      </c>
      <c r="E2551" s="4" t="str">
        <f aca="false">Def_Status_Montagem!$B$4</f>
        <v>Contratada (inclui etiqueta)</v>
      </c>
      <c r="F2551" s="25"/>
      <c r="G2551" s="26"/>
      <c r="H2551" s="7" t="str">
        <f aca="false" t="array" ref="H2551:H2551">INDEX(Def_Instancias_Equipamentos!$E$2:$E$4986, MATCH(K2551, Def_Instancias_Equipamentos!$D$2:$D$4986, 0), 1)</f>
        <v>IA-20RaBPMTL</v>
      </c>
      <c r="I2551" s="8" t="str">
        <f aca="false" t="array" ref="I2551:I2551">INDEX(Def_Instancias_Equipamentos!$E$2:$E$4986, MATCH(L2551, Def_Instancias_Equipamentos!$D$2:$D$4986, 0), 1)</f>
        <v>IA-20RaBPMTL</v>
      </c>
      <c r="J2551" s="8" t="str">
        <f aca="false">IF(H2551=I2551, "INTERNO", "EXTERNO")</f>
        <v>INTERNO</v>
      </c>
      <c r="K2551" s="9" t="str">
        <f aca="false">Def_Instancias_Equipamentos!$D$570</f>
        <v>TB-01:DI-BPMRFFE-1</v>
      </c>
      <c r="L2551" s="4" t="str">
        <f aca="false">Def_Instancias_Equipamentos!$D$1172</f>
        <v>TB-01:DI-FMCFastADC-1</v>
      </c>
      <c r="M2551" s="10" t="s">
        <v>171</v>
      </c>
      <c r="N2551" s="11" t="s">
        <v>172</v>
      </c>
      <c r="O2551" s="9" t="str">
        <f aca="false">Def_Sistemas_Conectores_Cabos!$B$7</f>
        <v>SMA 50-ohm</v>
      </c>
      <c r="P2551" s="4" t="str">
        <f aca="false">Def_Sistemas_Conectores_Cabos!$B$7</f>
        <v>SMA 50-ohm</v>
      </c>
      <c r="Q2551" s="8" t="str">
        <f aca="false">K2551&amp;"/"&amp;M2551&amp;CHAR(10)&amp;L2551&amp;"/"&amp;N2551</f>
        <v>TB-01:DI-BPMRFFE-1/TI_OUT
TB-01:DI-FMCFastADC-1/IN3</v>
      </c>
      <c r="R2551" s="18" t="n">
        <v>2</v>
      </c>
      <c r="S2551" s="18" t="n">
        <v>2</v>
      </c>
      <c r="T2551" s="15" t="str">
        <f aca="false">Def_Sistemas_Conectores_Cabos!$C$9</f>
        <v>RG316</v>
      </c>
      <c r="U2551" s="11" t="s">
        <v>169</v>
      </c>
      <c r="V2551" s="13"/>
    </row>
    <row r="2552" customFormat="false" ht="15.75" hidden="true" customHeight="true" outlineLevel="0" collapsed="false">
      <c r="A2552" s="4" t="str">
        <f aca="false">Def_Sistemas_Conectores_Cabos!$A$22</f>
        <v>BPM de elétrons</v>
      </c>
      <c r="B2552" s="5" t="str">
        <f aca="false">Datas_Entregas!$A$2</f>
        <v>Booster/LTB</v>
      </c>
      <c r="C2552" s="6" t="n">
        <f aca="false" t="array" ref="C2552:C2552">INDEX(Datas_Entregas!$B$2:$B$100, MATCH(B2552, Datas_Entregas!$A$2:$A$100, 0), 1)</f>
        <v>43266</v>
      </c>
      <c r="D2552" s="5" t="str">
        <f aca="false">Def_Status_Montagem!$A$4</f>
        <v>Comprado / Esperando entrega</v>
      </c>
      <c r="E2552" s="4" t="str">
        <f aca="false">Def_Status_Montagem!$B$4</f>
        <v>Contratada (inclui etiqueta)</v>
      </c>
      <c r="F2552" s="25"/>
      <c r="G2552" s="26"/>
      <c r="H2552" s="7" t="str">
        <f aca="false" t="array" ref="H2552:H2552">INDEX(Def_Instancias_Equipamentos!$E$2:$E$4986, MATCH(K2552, Def_Instancias_Equipamentos!$D$2:$D$4986, 0), 1)</f>
        <v>IA-20RaBPMTL</v>
      </c>
      <c r="I2552" s="8" t="str">
        <f aca="false" t="array" ref="I2552:I2552">INDEX(Def_Instancias_Equipamentos!$E$2:$E$4986, MATCH(L2552, Def_Instancias_Equipamentos!$D$2:$D$4986, 0), 1)</f>
        <v>IA-20RaBPMTL</v>
      </c>
      <c r="J2552" s="8" t="str">
        <f aca="false">IF(H2552=I2552, "INTERNO", "EXTERNO")</f>
        <v>INTERNO</v>
      </c>
      <c r="K2552" s="9" t="str">
        <f aca="false">Def_Instancias_Equipamentos!$D$570</f>
        <v>TB-01:DI-BPMRFFE-1</v>
      </c>
      <c r="L2552" s="4" t="str">
        <f aca="false">Def_Instancias_Equipamentos!$D$1172</f>
        <v>TB-01:DI-FMCFastADC-1</v>
      </c>
      <c r="M2552" s="10" t="s">
        <v>173</v>
      </c>
      <c r="N2552" s="11" t="s">
        <v>174</v>
      </c>
      <c r="O2552" s="9" t="str">
        <f aca="false">Def_Sistemas_Conectores_Cabos!$B$7</f>
        <v>SMA 50-ohm</v>
      </c>
      <c r="P2552" s="4" t="str">
        <f aca="false">Def_Sistemas_Conectores_Cabos!$B$7</f>
        <v>SMA 50-ohm</v>
      </c>
      <c r="Q2552" s="8" t="str">
        <f aca="false">K2552&amp;"/"&amp;M2552&amp;CHAR(10)&amp;L2552&amp;"/"&amp;N2552</f>
        <v>TB-01:DI-BPMRFFE-1/BO_OUT
TB-01:DI-FMCFastADC-1/IN4</v>
      </c>
      <c r="R2552" s="18" t="n">
        <v>2</v>
      </c>
      <c r="S2552" s="18" t="n">
        <v>2</v>
      </c>
      <c r="T2552" s="15" t="str">
        <f aca="false">Def_Sistemas_Conectores_Cabos!$C$9</f>
        <v>RG316</v>
      </c>
      <c r="U2552" s="11" t="s">
        <v>169</v>
      </c>
      <c r="V2552" s="13"/>
    </row>
    <row r="2553" customFormat="false" ht="15.75" hidden="true" customHeight="true" outlineLevel="0" collapsed="false">
      <c r="A2553" s="4" t="str">
        <f aca="false">Def_Sistemas_Conectores_Cabos!$A$22</f>
        <v>BPM de elétrons</v>
      </c>
      <c r="B2553" s="5" t="str">
        <f aca="false">Datas_Entregas!$A$2</f>
        <v>Booster/LTB</v>
      </c>
      <c r="C2553" s="6" t="n">
        <f aca="false" t="array" ref="C2553:C2553">INDEX(Datas_Entregas!$B$2:$B$100, MATCH(B2553, Datas_Entregas!$A$2:$A$100, 0), 1)</f>
        <v>43266</v>
      </c>
      <c r="D2553" s="5" t="str">
        <f aca="false">Def_Status_Montagem!$A$4</f>
        <v>Comprado / Esperando entrega</v>
      </c>
      <c r="E2553" s="4" t="str">
        <f aca="false">Def_Status_Montagem!$B$4</f>
        <v>Contratada (inclui etiqueta)</v>
      </c>
      <c r="F2553" s="25"/>
      <c r="G2553" s="26"/>
      <c r="H2553" s="7" t="str">
        <f aca="false" t="array" ref="H2553:H2553">INDEX(Def_Instancias_Equipamentos!$E$2:$E$4986, MATCH(K2553, Def_Instancias_Equipamentos!$D$2:$D$4986, 0), 1)</f>
        <v>IA-20RaBPMTL</v>
      </c>
      <c r="I2553" s="8" t="str">
        <f aca="false" t="array" ref="I2553:I2553">INDEX(Def_Instancias_Equipamentos!$E$2:$E$4986, MATCH(L2553, Def_Instancias_Equipamentos!$D$2:$D$4986, 0), 1)</f>
        <v>IA-20RaBPMTL</v>
      </c>
      <c r="J2553" s="8" t="str">
        <f aca="false">IF(H2553=I2553, "INTERNO", "EXTERNO")</f>
        <v>INTERNO</v>
      </c>
      <c r="K2553" s="9" t="str">
        <f aca="false">Def_Instancias_Equipamentos!$D$570</f>
        <v>TB-01:DI-BPMRFFE-1</v>
      </c>
      <c r="L2553" s="4" t="str">
        <f aca="false">Def_Instancias_Equipamentos!$D$1172</f>
        <v>TB-01:DI-FMCFastADC-1</v>
      </c>
      <c r="M2553" s="10" t="s">
        <v>175</v>
      </c>
      <c r="N2553" s="11" t="s">
        <v>176</v>
      </c>
      <c r="O2553" s="9" t="str">
        <f aca="false">Def_Sistemas_Conectores_Cabos!$B$7</f>
        <v>SMA 50-ohm</v>
      </c>
      <c r="P2553" s="4" t="str">
        <f aca="false">Def_Sistemas_Conectores_Cabos!$B$26</f>
        <v>MMCX 50-ohm</v>
      </c>
      <c r="Q2553" s="8" t="str">
        <f aca="false">K2553&amp;"/"&amp;M2553&amp;CHAR(10)&amp;L2553&amp;"/"&amp;N2553</f>
        <v>TB-01:DI-BPMRFFE-1/SW_IN
TB-01:DI-FMCFastADC-1/TRIG</v>
      </c>
      <c r="R2553" s="18" t="n">
        <v>2</v>
      </c>
      <c r="S2553" s="18" t="n">
        <v>2</v>
      </c>
      <c r="T2553" s="15" t="str">
        <f aca="false">Def_Sistemas_Conectores_Cabos!$C$9</f>
        <v>RG316</v>
      </c>
      <c r="U2553" s="11" t="s">
        <v>169</v>
      </c>
      <c r="V2553" s="13"/>
    </row>
    <row r="2554" customFormat="false" ht="15.75" hidden="true" customHeight="true" outlineLevel="0" collapsed="false">
      <c r="A2554" s="4" t="str">
        <f aca="false">Def_Sistemas_Conectores_Cabos!$A$22</f>
        <v>BPM de elétrons</v>
      </c>
      <c r="B2554" s="5" t="str">
        <f aca="false">Datas_Entregas!$A$2</f>
        <v>Booster/LTB</v>
      </c>
      <c r="C2554" s="6" t="n">
        <f aca="false" t="array" ref="C2554:C2554">INDEX(Datas_Entregas!$B$2:$B$100, MATCH(B2554, Datas_Entregas!$A$2:$A$100, 0), 1)</f>
        <v>43266</v>
      </c>
      <c r="D2554" s="5" t="str">
        <f aca="false">Def_Status_Montagem!$A$4</f>
        <v>Comprado / Esperando entrega</v>
      </c>
      <c r="E2554" s="4" t="str">
        <f aca="false">Def_Status_Montagem!$B$4</f>
        <v>Contratada (inclui etiqueta)</v>
      </c>
      <c r="F2554" s="25"/>
      <c r="G2554" s="26"/>
      <c r="H2554" s="7" t="str">
        <f aca="false" t="array" ref="H2554:H2554">INDEX(Def_Instancias_Equipamentos!$E$2:$E$4986, MATCH(K2554, Def_Instancias_Equipamentos!$D$2:$D$4986, 0), 1)</f>
        <v>IA-20RaBPMTL</v>
      </c>
      <c r="I2554" s="8" t="str">
        <f aca="false" t="array" ref="I2554:I2554">INDEX(Def_Instancias_Equipamentos!$E$2:$E$4986, MATCH(L2554, Def_Instancias_Equipamentos!$D$2:$D$4986, 0), 1)</f>
        <v>IA-20RaBPMTL</v>
      </c>
      <c r="J2554" s="8" t="str">
        <f aca="false">IF(H2554=I2554, "INTERNO", "EXTERNO")</f>
        <v>INTERNO</v>
      </c>
      <c r="K2554" s="9" t="str">
        <f aca="false">Def_Instancias_Equipamentos!$D$571</f>
        <v>TB-01:DI-BPMRFFE-2</v>
      </c>
      <c r="L2554" s="4" t="str">
        <f aca="false">Def_Instancias_Equipamentos!$D$1173</f>
        <v>TB-01:DI-FMCFastADC-2</v>
      </c>
      <c r="M2554" s="10" t="s">
        <v>168</v>
      </c>
      <c r="N2554" s="11" t="s">
        <v>143</v>
      </c>
      <c r="O2554" s="9" t="str">
        <f aca="false">Def_Sistemas_Conectores_Cabos!$B$7</f>
        <v>SMA 50-ohm</v>
      </c>
      <c r="P2554" s="4" t="str">
        <f aca="false">Def_Sistemas_Conectores_Cabos!$B$7</f>
        <v>SMA 50-ohm</v>
      </c>
      <c r="Q2554" s="8" t="str">
        <f aca="false">K2554&amp;"/"&amp;M2554&amp;CHAR(10)&amp;L2554&amp;"/"&amp;N2554</f>
        <v>TB-01:DI-BPMRFFE-2/TO_OUT
TB-01:DI-FMCFastADC-2/IN1</v>
      </c>
      <c r="R2554" s="18" t="n">
        <v>2</v>
      </c>
      <c r="S2554" s="18" t="n">
        <v>2</v>
      </c>
      <c r="T2554" s="15" t="str">
        <f aca="false">Def_Sistemas_Conectores_Cabos!$C$9</f>
        <v>RG316</v>
      </c>
      <c r="U2554" s="11" t="s">
        <v>169</v>
      </c>
      <c r="V2554" s="13"/>
    </row>
    <row r="2555" customFormat="false" ht="15.75" hidden="true" customHeight="true" outlineLevel="0" collapsed="false">
      <c r="A2555" s="4" t="str">
        <f aca="false">Def_Sistemas_Conectores_Cabos!$A$22</f>
        <v>BPM de elétrons</v>
      </c>
      <c r="B2555" s="5" t="str">
        <f aca="false">Datas_Entregas!$A$2</f>
        <v>Booster/LTB</v>
      </c>
      <c r="C2555" s="6" t="n">
        <f aca="false" t="array" ref="C2555:C2555">INDEX(Datas_Entregas!$B$2:$B$100, MATCH(B2555, Datas_Entregas!$A$2:$A$100, 0), 1)</f>
        <v>43266</v>
      </c>
      <c r="D2555" s="5" t="str">
        <f aca="false">Def_Status_Montagem!$A$4</f>
        <v>Comprado / Esperando entrega</v>
      </c>
      <c r="E2555" s="4" t="str">
        <f aca="false">Def_Status_Montagem!$B$4</f>
        <v>Contratada (inclui etiqueta)</v>
      </c>
      <c r="F2555" s="25"/>
      <c r="G2555" s="26"/>
      <c r="H2555" s="7" t="str">
        <f aca="false" t="array" ref="H2555:H2555">INDEX(Def_Instancias_Equipamentos!$E$2:$E$4986, MATCH(K2555, Def_Instancias_Equipamentos!$D$2:$D$4986, 0), 1)</f>
        <v>IA-20RaBPMTL</v>
      </c>
      <c r="I2555" s="8" t="str">
        <f aca="false" t="array" ref="I2555:I2555">INDEX(Def_Instancias_Equipamentos!$E$2:$E$4986, MATCH(L2555, Def_Instancias_Equipamentos!$D$2:$D$4986, 0), 1)</f>
        <v>IA-20RaBPMTL</v>
      </c>
      <c r="J2555" s="8" t="str">
        <f aca="false">IF(H2555=I2555, "INTERNO", "EXTERNO")</f>
        <v>INTERNO</v>
      </c>
      <c r="K2555" s="9" t="str">
        <f aca="false">Def_Instancias_Equipamentos!$D$571</f>
        <v>TB-01:DI-BPMRFFE-2</v>
      </c>
      <c r="L2555" s="4" t="str">
        <f aca="false">Def_Instancias_Equipamentos!$D$1173</f>
        <v>TB-01:DI-FMCFastADC-2</v>
      </c>
      <c r="M2555" s="10" t="s">
        <v>170</v>
      </c>
      <c r="N2555" s="11" t="s">
        <v>145</v>
      </c>
      <c r="O2555" s="9" t="str">
        <f aca="false">Def_Sistemas_Conectores_Cabos!$B$7</f>
        <v>SMA 50-ohm</v>
      </c>
      <c r="P2555" s="4" t="str">
        <f aca="false">Def_Sistemas_Conectores_Cabos!$B$7</f>
        <v>SMA 50-ohm</v>
      </c>
      <c r="Q2555" s="8" t="str">
        <f aca="false">K2555&amp;"/"&amp;M2555&amp;CHAR(10)&amp;L2555&amp;"/"&amp;N2555</f>
        <v>TB-01:DI-BPMRFFE-2/BI_OUT
TB-01:DI-FMCFastADC-2/IN2</v>
      </c>
      <c r="R2555" s="18" t="n">
        <v>2</v>
      </c>
      <c r="S2555" s="18" t="n">
        <v>2</v>
      </c>
      <c r="T2555" s="15" t="str">
        <f aca="false">Def_Sistemas_Conectores_Cabos!$C$9</f>
        <v>RG316</v>
      </c>
      <c r="U2555" s="11" t="s">
        <v>169</v>
      </c>
      <c r="V2555" s="13"/>
    </row>
    <row r="2556" customFormat="false" ht="15.75" hidden="true" customHeight="true" outlineLevel="0" collapsed="false">
      <c r="A2556" s="4" t="str">
        <f aca="false">Def_Sistemas_Conectores_Cabos!$A$22</f>
        <v>BPM de elétrons</v>
      </c>
      <c r="B2556" s="5" t="str">
        <f aca="false">Datas_Entregas!$A$2</f>
        <v>Booster/LTB</v>
      </c>
      <c r="C2556" s="6" t="n">
        <f aca="false" t="array" ref="C2556:C2556">INDEX(Datas_Entregas!$B$2:$B$100, MATCH(B2556, Datas_Entregas!$A$2:$A$100, 0), 1)</f>
        <v>43266</v>
      </c>
      <c r="D2556" s="5" t="str">
        <f aca="false">Def_Status_Montagem!$A$4</f>
        <v>Comprado / Esperando entrega</v>
      </c>
      <c r="E2556" s="4" t="str">
        <f aca="false">Def_Status_Montagem!$B$4</f>
        <v>Contratada (inclui etiqueta)</v>
      </c>
      <c r="F2556" s="25"/>
      <c r="G2556" s="26"/>
      <c r="H2556" s="7" t="str">
        <f aca="false" t="array" ref="H2556:H2556">INDEX(Def_Instancias_Equipamentos!$E$2:$E$4986, MATCH(K2556, Def_Instancias_Equipamentos!$D$2:$D$4986, 0), 1)</f>
        <v>IA-20RaBPMTL</v>
      </c>
      <c r="I2556" s="8" t="str">
        <f aca="false" t="array" ref="I2556:I2556">INDEX(Def_Instancias_Equipamentos!$E$2:$E$4986, MATCH(L2556, Def_Instancias_Equipamentos!$D$2:$D$4986, 0), 1)</f>
        <v>IA-20RaBPMTL</v>
      </c>
      <c r="J2556" s="8" t="str">
        <f aca="false">IF(H2556=I2556, "INTERNO", "EXTERNO")</f>
        <v>INTERNO</v>
      </c>
      <c r="K2556" s="9" t="str">
        <f aca="false">Def_Instancias_Equipamentos!$D$571</f>
        <v>TB-01:DI-BPMRFFE-2</v>
      </c>
      <c r="L2556" s="4" t="str">
        <f aca="false">Def_Instancias_Equipamentos!$D$1173</f>
        <v>TB-01:DI-FMCFastADC-2</v>
      </c>
      <c r="M2556" s="10" t="s">
        <v>171</v>
      </c>
      <c r="N2556" s="11" t="s">
        <v>172</v>
      </c>
      <c r="O2556" s="9" t="str">
        <f aca="false">Def_Sistemas_Conectores_Cabos!$B$7</f>
        <v>SMA 50-ohm</v>
      </c>
      <c r="P2556" s="4" t="str">
        <f aca="false">Def_Sistemas_Conectores_Cabos!$B$7</f>
        <v>SMA 50-ohm</v>
      </c>
      <c r="Q2556" s="8" t="str">
        <f aca="false">K2556&amp;"/"&amp;M2556&amp;CHAR(10)&amp;L2556&amp;"/"&amp;N2556</f>
        <v>TB-01:DI-BPMRFFE-2/TI_OUT
TB-01:DI-FMCFastADC-2/IN3</v>
      </c>
      <c r="R2556" s="18" t="n">
        <v>2</v>
      </c>
      <c r="S2556" s="18" t="n">
        <v>2</v>
      </c>
      <c r="T2556" s="15" t="str">
        <f aca="false">Def_Sistemas_Conectores_Cabos!$C$9</f>
        <v>RG316</v>
      </c>
      <c r="U2556" s="11" t="s">
        <v>169</v>
      </c>
      <c r="V2556" s="13"/>
    </row>
    <row r="2557" customFormat="false" ht="15.75" hidden="true" customHeight="true" outlineLevel="0" collapsed="false">
      <c r="A2557" s="4" t="str">
        <f aca="false">Def_Sistemas_Conectores_Cabos!$A$22</f>
        <v>BPM de elétrons</v>
      </c>
      <c r="B2557" s="5" t="str">
        <f aca="false">Datas_Entregas!$A$2</f>
        <v>Booster/LTB</v>
      </c>
      <c r="C2557" s="6" t="n">
        <f aca="false" t="array" ref="C2557:C2557">INDEX(Datas_Entregas!$B$2:$B$100, MATCH(B2557, Datas_Entregas!$A$2:$A$100, 0), 1)</f>
        <v>43266</v>
      </c>
      <c r="D2557" s="5" t="str">
        <f aca="false">Def_Status_Montagem!$A$4</f>
        <v>Comprado / Esperando entrega</v>
      </c>
      <c r="E2557" s="4" t="str">
        <f aca="false">Def_Status_Montagem!$B$4</f>
        <v>Contratada (inclui etiqueta)</v>
      </c>
      <c r="F2557" s="25"/>
      <c r="G2557" s="26"/>
      <c r="H2557" s="7" t="str">
        <f aca="false" t="array" ref="H2557:H2557">INDEX(Def_Instancias_Equipamentos!$E$2:$E$4986, MATCH(K2557, Def_Instancias_Equipamentos!$D$2:$D$4986, 0), 1)</f>
        <v>IA-20RaBPMTL</v>
      </c>
      <c r="I2557" s="8" t="str">
        <f aca="false" t="array" ref="I2557:I2557">INDEX(Def_Instancias_Equipamentos!$E$2:$E$4986, MATCH(L2557, Def_Instancias_Equipamentos!$D$2:$D$4986, 0), 1)</f>
        <v>IA-20RaBPMTL</v>
      </c>
      <c r="J2557" s="8" t="str">
        <f aca="false">IF(H2557=I2557, "INTERNO", "EXTERNO")</f>
        <v>INTERNO</v>
      </c>
      <c r="K2557" s="9" t="str">
        <f aca="false">Def_Instancias_Equipamentos!$D$571</f>
        <v>TB-01:DI-BPMRFFE-2</v>
      </c>
      <c r="L2557" s="4" t="str">
        <f aca="false">Def_Instancias_Equipamentos!$D$1173</f>
        <v>TB-01:DI-FMCFastADC-2</v>
      </c>
      <c r="M2557" s="10" t="s">
        <v>173</v>
      </c>
      <c r="N2557" s="11" t="s">
        <v>174</v>
      </c>
      <c r="O2557" s="9" t="str">
        <f aca="false">Def_Sistemas_Conectores_Cabos!$B$7</f>
        <v>SMA 50-ohm</v>
      </c>
      <c r="P2557" s="4" t="str">
        <f aca="false">Def_Sistemas_Conectores_Cabos!$B$7</f>
        <v>SMA 50-ohm</v>
      </c>
      <c r="Q2557" s="8" t="str">
        <f aca="false">K2557&amp;"/"&amp;M2557&amp;CHAR(10)&amp;L2557&amp;"/"&amp;N2557</f>
        <v>TB-01:DI-BPMRFFE-2/BO_OUT
TB-01:DI-FMCFastADC-2/IN4</v>
      </c>
      <c r="R2557" s="18" t="n">
        <v>2</v>
      </c>
      <c r="S2557" s="18" t="n">
        <v>2</v>
      </c>
      <c r="T2557" s="15" t="str">
        <f aca="false">Def_Sistemas_Conectores_Cabos!$C$9</f>
        <v>RG316</v>
      </c>
      <c r="U2557" s="11" t="s">
        <v>169</v>
      </c>
      <c r="V2557" s="13"/>
    </row>
    <row r="2558" customFormat="false" ht="15.75" hidden="true" customHeight="true" outlineLevel="0" collapsed="false">
      <c r="A2558" s="4" t="str">
        <f aca="false">Def_Sistemas_Conectores_Cabos!$A$22</f>
        <v>BPM de elétrons</v>
      </c>
      <c r="B2558" s="5" t="str">
        <f aca="false">Datas_Entregas!$A$2</f>
        <v>Booster/LTB</v>
      </c>
      <c r="C2558" s="6" t="n">
        <f aca="false" t="array" ref="C2558:C2558">INDEX(Datas_Entregas!$B$2:$B$100, MATCH(B2558, Datas_Entregas!$A$2:$A$100, 0), 1)</f>
        <v>43266</v>
      </c>
      <c r="D2558" s="5" t="str">
        <f aca="false">Def_Status_Montagem!$A$4</f>
        <v>Comprado / Esperando entrega</v>
      </c>
      <c r="E2558" s="4" t="str">
        <f aca="false">Def_Status_Montagem!$B$4</f>
        <v>Contratada (inclui etiqueta)</v>
      </c>
      <c r="F2558" s="25"/>
      <c r="G2558" s="26"/>
      <c r="H2558" s="7" t="str">
        <f aca="false" t="array" ref="H2558:H2558">INDEX(Def_Instancias_Equipamentos!$E$2:$E$4986, MATCH(K2558, Def_Instancias_Equipamentos!$D$2:$D$4986, 0), 1)</f>
        <v>IA-20RaBPMTL</v>
      </c>
      <c r="I2558" s="8" t="str">
        <f aca="false" t="array" ref="I2558:I2558">INDEX(Def_Instancias_Equipamentos!$E$2:$E$4986, MATCH(L2558, Def_Instancias_Equipamentos!$D$2:$D$4986, 0), 1)</f>
        <v>IA-20RaBPMTL</v>
      </c>
      <c r="J2558" s="8" t="str">
        <f aca="false">IF(H2558=I2558, "INTERNO", "EXTERNO")</f>
        <v>INTERNO</v>
      </c>
      <c r="K2558" s="9" t="str">
        <f aca="false">Def_Instancias_Equipamentos!$D$571</f>
        <v>TB-01:DI-BPMRFFE-2</v>
      </c>
      <c r="L2558" s="4" t="str">
        <f aca="false">Def_Instancias_Equipamentos!$D$1173</f>
        <v>TB-01:DI-FMCFastADC-2</v>
      </c>
      <c r="M2558" s="10" t="s">
        <v>175</v>
      </c>
      <c r="N2558" s="11" t="s">
        <v>176</v>
      </c>
      <c r="O2558" s="9" t="str">
        <f aca="false">Def_Sistemas_Conectores_Cabos!$B$7</f>
        <v>SMA 50-ohm</v>
      </c>
      <c r="P2558" s="4" t="str">
        <f aca="false">Def_Sistemas_Conectores_Cabos!$B$26</f>
        <v>MMCX 50-ohm</v>
      </c>
      <c r="Q2558" s="8" t="str">
        <f aca="false">K2558&amp;"/"&amp;M2558&amp;CHAR(10)&amp;L2558&amp;"/"&amp;N2558</f>
        <v>TB-01:DI-BPMRFFE-2/SW_IN
TB-01:DI-FMCFastADC-2/TRIG</v>
      </c>
      <c r="R2558" s="18" t="n">
        <v>2</v>
      </c>
      <c r="S2558" s="18" t="n">
        <v>2</v>
      </c>
      <c r="T2558" s="15" t="str">
        <f aca="false">Def_Sistemas_Conectores_Cabos!$C$9</f>
        <v>RG316</v>
      </c>
      <c r="U2558" s="11" t="s">
        <v>169</v>
      </c>
      <c r="V2558" s="13"/>
    </row>
    <row r="2559" customFormat="false" ht="15.75" hidden="true" customHeight="true" outlineLevel="0" collapsed="false">
      <c r="A2559" s="4" t="str">
        <f aca="false">Def_Sistemas_Conectores_Cabos!$A$22</f>
        <v>BPM de elétrons</v>
      </c>
      <c r="B2559" s="5" t="str">
        <f aca="false">Datas_Entregas!$A$2</f>
        <v>Booster/LTB</v>
      </c>
      <c r="C2559" s="6" t="n">
        <f aca="false" t="array" ref="C2559:C2559">INDEX(Datas_Entregas!$B$2:$B$100, MATCH(B2559, Datas_Entregas!$A$2:$A$100, 0), 1)</f>
        <v>43266</v>
      </c>
      <c r="D2559" s="5" t="str">
        <f aca="false">Def_Status_Montagem!$A$4</f>
        <v>Comprado / Esperando entrega</v>
      </c>
      <c r="E2559" s="4" t="str">
        <f aca="false">Def_Status_Montagem!$B$4</f>
        <v>Contratada (inclui etiqueta)</v>
      </c>
      <c r="F2559" s="25"/>
      <c r="G2559" s="26"/>
      <c r="H2559" s="7" t="str">
        <f aca="false" t="array" ref="H2559:H2559">INDEX(Def_Instancias_Equipamentos!$E$2:$E$4986, MATCH(K2559, Def_Instancias_Equipamentos!$D$2:$D$4986, 0), 1)</f>
        <v>IA-20RaBPMTL</v>
      </c>
      <c r="I2559" s="8" t="str">
        <f aca="false" t="array" ref="I2559:I2559">INDEX(Def_Instancias_Equipamentos!$E$2:$E$4986, MATCH(L2559, Def_Instancias_Equipamentos!$D$2:$D$4986, 0), 1)</f>
        <v>IA-20RaBPMTL</v>
      </c>
      <c r="J2559" s="8" t="str">
        <f aca="false">IF(H2559=I2559, "INTERNO", "EXTERNO")</f>
        <v>INTERNO</v>
      </c>
      <c r="K2559" s="9" t="str">
        <f aca="false">Def_Instancias_Equipamentos!$D$572</f>
        <v>TB-02:DI-BPMRFFE-1</v>
      </c>
      <c r="L2559" s="4" t="str">
        <f aca="false">Def_Instancias_Equipamentos!$D$1174</f>
        <v>TB-02:DI-FMCFastADC-1</v>
      </c>
      <c r="M2559" s="10" t="s">
        <v>168</v>
      </c>
      <c r="N2559" s="11" t="s">
        <v>143</v>
      </c>
      <c r="O2559" s="9" t="str">
        <f aca="false">Def_Sistemas_Conectores_Cabos!$B$7</f>
        <v>SMA 50-ohm</v>
      </c>
      <c r="P2559" s="4" t="str">
        <f aca="false">Def_Sistemas_Conectores_Cabos!$B$7</f>
        <v>SMA 50-ohm</v>
      </c>
      <c r="Q2559" s="8" t="str">
        <f aca="false">K2559&amp;"/"&amp;M2559&amp;CHAR(10)&amp;L2559&amp;"/"&amp;N2559</f>
        <v>TB-02:DI-BPMRFFE-1/TO_OUT
TB-02:DI-FMCFastADC-1/IN1</v>
      </c>
      <c r="R2559" s="18" t="n">
        <v>2</v>
      </c>
      <c r="S2559" s="18" t="n">
        <v>2</v>
      </c>
      <c r="T2559" s="15" t="str">
        <f aca="false">Def_Sistemas_Conectores_Cabos!$C$9</f>
        <v>RG316</v>
      </c>
      <c r="U2559" s="11" t="s">
        <v>169</v>
      </c>
      <c r="V2559" s="13"/>
    </row>
    <row r="2560" customFormat="false" ht="15.75" hidden="true" customHeight="true" outlineLevel="0" collapsed="false">
      <c r="A2560" s="4" t="str">
        <f aca="false">Def_Sistemas_Conectores_Cabos!$A$22</f>
        <v>BPM de elétrons</v>
      </c>
      <c r="B2560" s="5" t="str">
        <f aca="false">Datas_Entregas!$A$2</f>
        <v>Booster/LTB</v>
      </c>
      <c r="C2560" s="6" t="n">
        <f aca="false" t="array" ref="C2560:C2560">INDEX(Datas_Entregas!$B$2:$B$100, MATCH(B2560, Datas_Entregas!$A$2:$A$100, 0), 1)</f>
        <v>43266</v>
      </c>
      <c r="D2560" s="5" t="str">
        <f aca="false">Def_Status_Montagem!$A$4</f>
        <v>Comprado / Esperando entrega</v>
      </c>
      <c r="E2560" s="4" t="str">
        <f aca="false">Def_Status_Montagem!$B$4</f>
        <v>Contratada (inclui etiqueta)</v>
      </c>
      <c r="F2560" s="25"/>
      <c r="G2560" s="26"/>
      <c r="H2560" s="7" t="str">
        <f aca="false" t="array" ref="H2560:H2560">INDEX(Def_Instancias_Equipamentos!$E$2:$E$4986, MATCH(K2560, Def_Instancias_Equipamentos!$D$2:$D$4986, 0), 1)</f>
        <v>IA-20RaBPMTL</v>
      </c>
      <c r="I2560" s="8" t="str">
        <f aca="false" t="array" ref="I2560:I2560">INDEX(Def_Instancias_Equipamentos!$E$2:$E$4986, MATCH(L2560, Def_Instancias_Equipamentos!$D$2:$D$4986, 0), 1)</f>
        <v>IA-20RaBPMTL</v>
      </c>
      <c r="J2560" s="8" t="str">
        <f aca="false">IF(H2560=I2560, "INTERNO", "EXTERNO")</f>
        <v>INTERNO</v>
      </c>
      <c r="K2560" s="9" t="str">
        <f aca="false">Def_Instancias_Equipamentos!$D$572</f>
        <v>TB-02:DI-BPMRFFE-1</v>
      </c>
      <c r="L2560" s="4" t="str">
        <f aca="false">Def_Instancias_Equipamentos!$D$1174</f>
        <v>TB-02:DI-FMCFastADC-1</v>
      </c>
      <c r="M2560" s="10" t="s">
        <v>170</v>
      </c>
      <c r="N2560" s="11" t="s">
        <v>145</v>
      </c>
      <c r="O2560" s="9" t="str">
        <f aca="false">Def_Sistemas_Conectores_Cabos!$B$7</f>
        <v>SMA 50-ohm</v>
      </c>
      <c r="P2560" s="4" t="str">
        <f aca="false">Def_Sistemas_Conectores_Cabos!$B$7</f>
        <v>SMA 50-ohm</v>
      </c>
      <c r="Q2560" s="8" t="str">
        <f aca="false">K2560&amp;"/"&amp;M2560&amp;CHAR(10)&amp;L2560&amp;"/"&amp;N2560</f>
        <v>TB-02:DI-BPMRFFE-1/BI_OUT
TB-02:DI-FMCFastADC-1/IN2</v>
      </c>
      <c r="R2560" s="18" t="n">
        <v>2</v>
      </c>
      <c r="S2560" s="18" t="n">
        <v>2</v>
      </c>
      <c r="T2560" s="15" t="str">
        <f aca="false">Def_Sistemas_Conectores_Cabos!$C$9</f>
        <v>RG316</v>
      </c>
      <c r="U2560" s="11" t="s">
        <v>169</v>
      </c>
      <c r="V2560" s="13"/>
    </row>
    <row r="2561" customFormat="false" ht="15.75" hidden="true" customHeight="true" outlineLevel="0" collapsed="false">
      <c r="A2561" s="4" t="str">
        <f aca="false">Def_Sistemas_Conectores_Cabos!$A$22</f>
        <v>BPM de elétrons</v>
      </c>
      <c r="B2561" s="5" t="str">
        <f aca="false">Datas_Entregas!$A$2</f>
        <v>Booster/LTB</v>
      </c>
      <c r="C2561" s="6" t="n">
        <f aca="false" t="array" ref="C2561:C2561">INDEX(Datas_Entregas!$B$2:$B$100, MATCH(B2561, Datas_Entregas!$A$2:$A$100, 0), 1)</f>
        <v>43266</v>
      </c>
      <c r="D2561" s="5" t="str">
        <f aca="false">Def_Status_Montagem!$A$4</f>
        <v>Comprado / Esperando entrega</v>
      </c>
      <c r="E2561" s="4" t="str">
        <f aca="false">Def_Status_Montagem!$B$4</f>
        <v>Contratada (inclui etiqueta)</v>
      </c>
      <c r="F2561" s="25"/>
      <c r="G2561" s="26"/>
      <c r="H2561" s="7" t="str">
        <f aca="false" t="array" ref="H2561:H2561">INDEX(Def_Instancias_Equipamentos!$E$2:$E$4986, MATCH(K2561, Def_Instancias_Equipamentos!$D$2:$D$4986, 0), 1)</f>
        <v>IA-20RaBPMTL</v>
      </c>
      <c r="I2561" s="8" t="str">
        <f aca="false" t="array" ref="I2561:I2561">INDEX(Def_Instancias_Equipamentos!$E$2:$E$4986, MATCH(L2561, Def_Instancias_Equipamentos!$D$2:$D$4986, 0), 1)</f>
        <v>IA-20RaBPMTL</v>
      </c>
      <c r="J2561" s="8" t="str">
        <f aca="false">IF(H2561=I2561, "INTERNO", "EXTERNO")</f>
        <v>INTERNO</v>
      </c>
      <c r="K2561" s="9" t="str">
        <f aca="false">Def_Instancias_Equipamentos!$D$572</f>
        <v>TB-02:DI-BPMRFFE-1</v>
      </c>
      <c r="L2561" s="4" t="str">
        <f aca="false">Def_Instancias_Equipamentos!$D$1174</f>
        <v>TB-02:DI-FMCFastADC-1</v>
      </c>
      <c r="M2561" s="10" t="s">
        <v>171</v>
      </c>
      <c r="N2561" s="11" t="s">
        <v>172</v>
      </c>
      <c r="O2561" s="9" t="str">
        <f aca="false">Def_Sistemas_Conectores_Cabos!$B$7</f>
        <v>SMA 50-ohm</v>
      </c>
      <c r="P2561" s="4" t="str">
        <f aca="false">Def_Sistemas_Conectores_Cabos!$B$7</f>
        <v>SMA 50-ohm</v>
      </c>
      <c r="Q2561" s="8" t="str">
        <f aca="false">K2561&amp;"/"&amp;M2561&amp;CHAR(10)&amp;L2561&amp;"/"&amp;N2561</f>
        <v>TB-02:DI-BPMRFFE-1/TI_OUT
TB-02:DI-FMCFastADC-1/IN3</v>
      </c>
      <c r="R2561" s="18" t="n">
        <v>2</v>
      </c>
      <c r="S2561" s="18" t="n">
        <v>2</v>
      </c>
      <c r="T2561" s="15" t="str">
        <f aca="false">Def_Sistemas_Conectores_Cabos!$C$9</f>
        <v>RG316</v>
      </c>
      <c r="U2561" s="11" t="s">
        <v>169</v>
      </c>
      <c r="V2561" s="13"/>
    </row>
    <row r="2562" customFormat="false" ht="15.75" hidden="true" customHeight="true" outlineLevel="0" collapsed="false">
      <c r="A2562" s="4" t="str">
        <f aca="false">Def_Sistemas_Conectores_Cabos!$A$22</f>
        <v>BPM de elétrons</v>
      </c>
      <c r="B2562" s="5" t="str">
        <f aca="false">Datas_Entregas!$A$2</f>
        <v>Booster/LTB</v>
      </c>
      <c r="C2562" s="6" t="n">
        <f aca="false" t="array" ref="C2562:C2562">INDEX(Datas_Entregas!$B$2:$B$100, MATCH(B2562, Datas_Entregas!$A$2:$A$100, 0), 1)</f>
        <v>43266</v>
      </c>
      <c r="D2562" s="5" t="str">
        <f aca="false">Def_Status_Montagem!$A$4</f>
        <v>Comprado / Esperando entrega</v>
      </c>
      <c r="E2562" s="4" t="str">
        <f aca="false">Def_Status_Montagem!$B$4</f>
        <v>Contratada (inclui etiqueta)</v>
      </c>
      <c r="F2562" s="25"/>
      <c r="G2562" s="26"/>
      <c r="H2562" s="7" t="str">
        <f aca="false" t="array" ref="H2562:H2562">INDEX(Def_Instancias_Equipamentos!$E$2:$E$4986, MATCH(K2562, Def_Instancias_Equipamentos!$D$2:$D$4986, 0), 1)</f>
        <v>IA-20RaBPMTL</v>
      </c>
      <c r="I2562" s="8" t="str">
        <f aca="false" t="array" ref="I2562:I2562">INDEX(Def_Instancias_Equipamentos!$E$2:$E$4986, MATCH(L2562, Def_Instancias_Equipamentos!$D$2:$D$4986, 0), 1)</f>
        <v>IA-20RaBPMTL</v>
      </c>
      <c r="J2562" s="8" t="str">
        <f aca="false">IF(H2562=I2562, "INTERNO", "EXTERNO")</f>
        <v>INTERNO</v>
      </c>
      <c r="K2562" s="9" t="str">
        <f aca="false">Def_Instancias_Equipamentos!$D$572</f>
        <v>TB-02:DI-BPMRFFE-1</v>
      </c>
      <c r="L2562" s="4" t="str">
        <f aca="false">Def_Instancias_Equipamentos!$D$1174</f>
        <v>TB-02:DI-FMCFastADC-1</v>
      </c>
      <c r="M2562" s="10" t="s">
        <v>173</v>
      </c>
      <c r="N2562" s="11" t="s">
        <v>174</v>
      </c>
      <c r="O2562" s="9" t="str">
        <f aca="false">Def_Sistemas_Conectores_Cabos!$B$7</f>
        <v>SMA 50-ohm</v>
      </c>
      <c r="P2562" s="4" t="str">
        <f aca="false">Def_Sistemas_Conectores_Cabos!$B$7</f>
        <v>SMA 50-ohm</v>
      </c>
      <c r="Q2562" s="8" t="str">
        <f aca="false">K2562&amp;"/"&amp;M2562&amp;CHAR(10)&amp;L2562&amp;"/"&amp;N2562</f>
        <v>TB-02:DI-BPMRFFE-1/BO_OUT
TB-02:DI-FMCFastADC-1/IN4</v>
      </c>
      <c r="R2562" s="18" t="n">
        <v>2</v>
      </c>
      <c r="S2562" s="18" t="n">
        <v>2</v>
      </c>
      <c r="T2562" s="15" t="str">
        <f aca="false">Def_Sistemas_Conectores_Cabos!$C$9</f>
        <v>RG316</v>
      </c>
      <c r="U2562" s="11" t="s">
        <v>169</v>
      </c>
      <c r="V2562" s="13"/>
    </row>
    <row r="2563" customFormat="false" ht="15.75" hidden="true" customHeight="true" outlineLevel="0" collapsed="false">
      <c r="A2563" s="4" t="str">
        <f aca="false">Def_Sistemas_Conectores_Cabos!$A$22</f>
        <v>BPM de elétrons</v>
      </c>
      <c r="B2563" s="5" t="str">
        <f aca="false">Datas_Entregas!$A$2</f>
        <v>Booster/LTB</v>
      </c>
      <c r="C2563" s="6" t="n">
        <f aca="false" t="array" ref="C2563:C2563">INDEX(Datas_Entregas!$B$2:$B$100, MATCH(B2563, Datas_Entregas!$A$2:$A$100, 0), 1)</f>
        <v>43266</v>
      </c>
      <c r="D2563" s="5" t="str">
        <f aca="false">Def_Status_Montagem!$A$4</f>
        <v>Comprado / Esperando entrega</v>
      </c>
      <c r="E2563" s="4" t="str">
        <f aca="false">Def_Status_Montagem!$B$4</f>
        <v>Contratada (inclui etiqueta)</v>
      </c>
      <c r="F2563" s="25"/>
      <c r="G2563" s="26"/>
      <c r="H2563" s="7" t="str">
        <f aca="false" t="array" ref="H2563:H2563">INDEX(Def_Instancias_Equipamentos!$E$2:$E$4986, MATCH(K2563, Def_Instancias_Equipamentos!$D$2:$D$4986, 0), 1)</f>
        <v>IA-20RaBPMTL</v>
      </c>
      <c r="I2563" s="8" t="str">
        <f aca="false" t="array" ref="I2563:I2563">INDEX(Def_Instancias_Equipamentos!$E$2:$E$4986, MATCH(L2563, Def_Instancias_Equipamentos!$D$2:$D$4986, 0), 1)</f>
        <v>IA-20RaBPMTL</v>
      </c>
      <c r="J2563" s="8" t="str">
        <f aca="false">IF(H2563=I2563, "INTERNO", "EXTERNO")</f>
        <v>INTERNO</v>
      </c>
      <c r="K2563" s="9" t="str">
        <f aca="false">Def_Instancias_Equipamentos!$D$572</f>
        <v>TB-02:DI-BPMRFFE-1</v>
      </c>
      <c r="L2563" s="4" t="str">
        <f aca="false">Def_Instancias_Equipamentos!$D$1174</f>
        <v>TB-02:DI-FMCFastADC-1</v>
      </c>
      <c r="M2563" s="10" t="s">
        <v>175</v>
      </c>
      <c r="N2563" s="11" t="s">
        <v>176</v>
      </c>
      <c r="O2563" s="9" t="str">
        <f aca="false">Def_Sistemas_Conectores_Cabos!$B$7</f>
        <v>SMA 50-ohm</v>
      </c>
      <c r="P2563" s="4" t="str">
        <f aca="false">Def_Sistemas_Conectores_Cabos!$B$26</f>
        <v>MMCX 50-ohm</v>
      </c>
      <c r="Q2563" s="8" t="str">
        <f aca="false">K2563&amp;"/"&amp;M2563&amp;CHAR(10)&amp;L2563&amp;"/"&amp;N2563</f>
        <v>TB-02:DI-BPMRFFE-1/SW_IN
TB-02:DI-FMCFastADC-1/TRIG</v>
      </c>
      <c r="R2563" s="18" t="n">
        <v>2</v>
      </c>
      <c r="S2563" s="18" t="n">
        <v>2</v>
      </c>
      <c r="T2563" s="15" t="str">
        <f aca="false">Def_Sistemas_Conectores_Cabos!$C$9</f>
        <v>RG316</v>
      </c>
      <c r="U2563" s="11" t="s">
        <v>169</v>
      </c>
      <c r="V2563" s="13"/>
    </row>
    <row r="2564" customFormat="false" ht="15.75" hidden="true" customHeight="true" outlineLevel="0" collapsed="false">
      <c r="A2564" s="4" t="str">
        <f aca="false">Def_Sistemas_Conectores_Cabos!$A$22</f>
        <v>BPM de elétrons</v>
      </c>
      <c r="B2564" s="5" t="str">
        <f aca="false">Datas_Entregas!$A$2</f>
        <v>Booster/LTB</v>
      </c>
      <c r="C2564" s="6" t="n">
        <f aca="false" t="array" ref="C2564:C2564">INDEX(Datas_Entregas!$B$2:$B$100, MATCH(B2564, Datas_Entregas!$A$2:$A$100, 0), 1)</f>
        <v>43266</v>
      </c>
      <c r="D2564" s="5" t="str">
        <f aca="false">Def_Status_Montagem!$A$4</f>
        <v>Comprado / Esperando entrega</v>
      </c>
      <c r="E2564" s="4" t="str">
        <f aca="false">Def_Status_Montagem!$B$4</f>
        <v>Contratada (inclui etiqueta)</v>
      </c>
      <c r="F2564" s="25"/>
      <c r="G2564" s="26"/>
      <c r="H2564" s="7" t="str">
        <f aca="false" t="array" ref="H2564:H2564">INDEX(Def_Instancias_Equipamentos!$E$2:$E$4986, MATCH(K2564, Def_Instancias_Equipamentos!$D$2:$D$4986, 0), 1)</f>
        <v>IA-20RaBPMTL</v>
      </c>
      <c r="I2564" s="8" t="str">
        <f aca="false" t="array" ref="I2564:I2564">INDEX(Def_Instancias_Equipamentos!$E$2:$E$4986, MATCH(L2564, Def_Instancias_Equipamentos!$D$2:$D$4986, 0), 1)</f>
        <v>IA-20RaBPMTL</v>
      </c>
      <c r="J2564" s="8" t="str">
        <f aca="false">IF(H2564=I2564, "INTERNO", "EXTERNO")</f>
        <v>INTERNO</v>
      </c>
      <c r="K2564" s="9" t="str">
        <f aca="false">Def_Instancias_Equipamentos!$D$573</f>
        <v>TB-02:DI-BPMRFFE-2</v>
      </c>
      <c r="L2564" s="4" t="str">
        <f aca="false">Def_Instancias_Equipamentos!$D$1175</f>
        <v>TB-02:DI-FMCFastADC-2</v>
      </c>
      <c r="M2564" s="10" t="s">
        <v>168</v>
      </c>
      <c r="N2564" s="11" t="s">
        <v>143</v>
      </c>
      <c r="O2564" s="9" t="str">
        <f aca="false">Def_Sistemas_Conectores_Cabos!$B$7</f>
        <v>SMA 50-ohm</v>
      </c>
      <c r="P2564" s="4" t="str">
        <f aca="false">Def_Sistemas_Conectores_Cabos!$B$7</f>
        <v>SMA 50-ohm</v>
      </c>
      <c r="Q2564" s="8" t="str">
        <f aca="false">K2564&amp;"/"&amp;M2564&amp;CHAR(10)&amp;L2564&amp;"/"&amp;N2564</f>
        <v>TB-02:DI-BPMRFFE-2/TO_OUT
TB-02:DI-FMCFastADC-2/IN1</v>
      </c>
      <c r="R2564" s="18" t="n">
        <v>2</v>
      </c>
      <c r="S2564" s="18" t="n">
        <v>2</v>
      </c>
      <c r="T2564" s="15" t="str">
        <f aca="false">Def_Sistemas_Conectores_Cabos!$C$9</f>
        <v>RG316</v>
      </c>
      <c r="U2564" s="11" t="s">
        <v>169</v>
      </c>
      <c r="V2564" s="13"/>
    </row>
    <row r="2565" customFormat="false" ht="15.75" hidden="true" customHeight="true" outlineLevel="0" collapsed="false">
      <c r="A2565" s="4" t="str">
        <f aca="false">Def_Sistemas_Conectores_Cabos!$A$22</f>
        <v>BPM de elétrons</v>
      </c>
      <c r="B2565" s="5" t="str">
        <f aca="false">Datas_Entregas!$A$2</f>
        <v>Booster/LTB</v>
      </c>
      <c r="C2565" s="6" t="n">
        <f aca="false" t="array" ref="C2565:C2565">INDEX(Datas_Entregas!$B$2:$B$100, MATCH(B2565, Datas_Entregas!$A$2:$A$100, 0), 1)</f>
        <v>43266</v>
      </c>
      <c r="D2565" s="5" t="str">
        <f aca="false">Def_Status_Montagem!$A$4</f>
        <v>Comprado / Esperando entrega</v>
      </c>
      <c r="E2565" s="4" t="str">
        <f aca="false">Def_Status_Montagem!$B$4</f>
        <v>Contratada (inclui etiqueta)</v>
      </c>
      <c r="F2565" s="25"/>
      <c r="G2565" s="26"/>
      <c r="H2565" s="7" t="str">
        <f aca="false" t="array" ref="H2565:H2565">INDEX(Def_Instancias_Equipamentos!$E$2:$E$4986, MATCH(K2565, Def_Instancias_Equipamentos!$D$2:$D$4986, 0), 1)</f>
        <v>IA-20RaBPMTL</v>
      </c>
      <c r="I2565" s="8" t="str">
        <f aca="false" t="array" ref="I2565:I2565">INDEX(Def_Instancias_Equipamentos!$E$2:$E$4986, MATCH(L2565, Def_Instancias_Equipamentos!$D$2:$D$4986, 0), 1)</f>
        <v>IA-20RaBPMTL</v>
      </c>
      <c r="J2565" s="8" t="str">
        <f aca="false">IF(H2565=I2565, "INTERNO", "EXTERNO")</f>
        <v>INTERNO</v>
      </c>
      <c r="K2565" s="9" t="str">
        <f aca="false">Def_Instancias_Equipamentos!$D$573</f>
        <v>TB-02:DI-BPMRFFE-2</v>
      </c>
      <c r="L2565" s="4" t="str">
        <f aca="false">Def_Instancias_Equipamentos!$D$1175</f>
        <v>TB-02:DI-FMCFastADC-2</v>
      </c>
      <c r="M2565" s="10" t="s">
        <v>170</v>
      </c>
      <c r="N2565" s="11" t="s">
        <v>145</v>
      </c>
      <c r="O2565" s="9" t="str">
        <f aca="false">Def_Sistemas_Conectores_Cabos!$B$7</f>
        <v>SMA 50-ohm</v>
      </c>
      <c r="P2565" s="4" t="str">
        <f aca="false">Def_Sistemas_Conectores_Cabos!$B$7</f>
        <v>SMA 50-ohm</v>
      </c>
      <c r="Q2565" s="8" t="str">
        <f aca="false">K2565&amp;"/"&amp;M2565&amp;CHAR(10)&amp;L2565&amp;"/"&amp;N2565</f>
        <v>TB-02:DI-BPMRFFE-2/BI_OUT
TB-02:DI-FMCFastADC-2/IN2</v>
      </c>
      <c r="R2565" s="18" t="n">
        <v>2</v>
      </c>
      <c r="S2565" s="18" t="n">
        <v>2</v>
      </c>
      <c r="T2565" s="15" t="str">
        <f aca="false">Def_Sistemas_Conectores_Cabos!$C$9</f>
        <v>RG316</v>
      </c>
      <c r="U2565" s="11" t="s">
        <v>169</v>
      </c>
      <c r="V2565" s="13"/>
    </row>
    <row r="2566" customFormat="false" ht="15.75" hidden="true" customHeight="true" outlineLevel="0" collapsed="false">
      <c r="A2566" s="4" t="str">
        <f aca="false">Def_Sistemas_Conectores_Cabos!$A$22</f>
        <v>BPM de elétrons</v>
      </c>
      <c r="B2566" s="5" t="str">
        <f aca="false">Datas_Entregas!$A$2</f>
        <v>Booster/LTB</v>
      </c>
      <c r="C2566" s="6" t="n">
        <f aca="false" t="array" ref="C2566:C2566">INDEX(Datas_Entregas!$B$2:$B$100, MATCH(B2566, Datas_Entregas!$A$2:$A$100, 0), 1)</f>
        <v>43266</v>
      </c>
      <c r="D2566" s="5" t="str">
        <f aca="false">Def_Status_Montagem!$A$4</f>
        <v>Comprado / Esperando entrega</v>
      </c>
      <c r="E2566" s="4" t="str">
        <f aca="false">Def_Status_Montagem!$B$4</f>
        <v>Contratada (inclui etiqueta)</v>
      </c>
      <c r="F2566" s="25"/>
      <c r="G2566" s="26"/>
      <c r="H2566" s="7" t="str">
        <f aca="false" t="array" ref="H2566:H2566">INDEX(Def_Instancias_Equipamentos!$E$2:$E$4986, MATCH(K2566, Def_Instancias_Equipamentos!$D$2:$D$4986, 0), 1)</f>
        <v>IA-20RaBPMTL</v>
      </c>
      <c r="I2566" s="8" t="str">
        <f aca="false" t="array" ref="I2566:I2566">INDEX(Def_Instancias_Equipamentos!$E$2:$E$4986, MATCH(L2566, Def_Instancias_Equipamentos!$D$2:$D$4986, 0), 1)</f>
        <v>IA-20RaBPMTL</v>
      </c>
      <c r="J2566" s="8" t="str">
        <f aca="false">IF(H2566=I2566, "INTERNO", "EXTERNO")</f>
        <v>INTERNO</v>
      </c>
      <c r="K2566" s="9" t="str">
        <f aca="false">Def_Instancias_Equipamentos!$D$573</f>
        <v>TB-02:DI-BPMRFFE-2</v>
      </c>
      <c r="L2566" s="4" t="str">
        <f aca="false">Def_Instancias_Equipamentos!$D$1175</f>
        <v>TB-02:DI-FMCFastADC-2</v>
      </c>
      <c r="M2566" s="10" t="s">
        <v>171</v>
      </c>
      <c r="N2566" s="11" t="s">
        <v>172</v>
      </c>
      <c r="O2566" s="9" t="str">
        <f aca="false">Def_Sistemas_Conectores_Cabos!$B$7</f>
        <v>SMA 50-ohm</v>
      </c>
      <c r="P2566" s="4" t="str">
        <f aca="false">Def_Sistemas_Conectores_Cabos!$B$7</f>
        <v>SMA 50-ohm</v>
      </c>
      <c r="Q2566" s="8" t="str">
        <f aca="false">K2566&amp;"/"&amp;M2566&amp;CHAR(10)&amp;L2566&amp;"/"&amp;N2566</f>
        <v>TB-02:DI-BPMRFFE-2/TI_OUT
TB-02:DI-FMCFastADC-2/IN3</v>
      </c>
      <c r="R2566" s="18" t="n">
        <v>2</v>
      </c>
      <c r="S2566" s="18" t="n">
        <v>2</v>
      </c>
      <c r="T2566" s="15" t="str">
        <f aca="false">Def_Sistemas_Conectores_Cabos!$C$9</f>
        <v>RG316</v>
      </c>
      <c r="U2566" s="11" t="s">
        <v>169</v>
      </c>
      <c r="V2566" s="13"/>
    </row>
    <row r="2567" customFormat="false" ht="15.75" hidden="true" customHeight="true" outlineLevel="0" collapsed="false">
      <c r="A2567" s="4" t="str">
        <f aca="false">Def_Sistemas_Conectores_Cabos!$A$22</f>
        <v>BPM de elétrons</v>
      </c>
      <c r="B2567" s="5" t="str">
        <f aca="false">Datas_Entregas!$A$2</f>
        <v>Booster/LTB</v>
      </c>
      <c r="C2567" s="6" t="n">
        <f aca="false" t="array" ref="C2567:C2567">INDEX(Datas_Entregas!$B$2:$B$100, MATCH(B2567, Datas_Entregas!$A$2:$A$100, 0), 1)</f>
        <v>43266</v>
      </c>
      <c r="D2567" s="5" t="str">
        <f aca="false">Def_Status_Montagem!$A$4</f>
        <v>Comprado / Esperando entrega</v>
      </c>
      <c r="E2567" s="4" t="str">
        <f aca="false">Def_Status_Montagem!$B$4</f>
        <v>Contratada (inclui etiqueta)</v>
      </c>
      <c r="F2567" s="25"/>
      <c r="G2567" s="26"/>
      <c r="H2567" s="7" t="str">
        <f aca="false" t="array" ref="H2567:H2567">INDEX(Def_Instancias_Equipamentos!$E$2:$E$4986, MATCH(K2567, Def_Instancias_Equipamentos!$D$2:$D$4986, 0), 1)</f>
        <v>IA-20RaBPMTL</v>
      </c>
      <c r="I2567" s="8" t="str">
        <f aca="false" t="array" ref="I2567:I2567">INDEX(Def_Instancias_Equipamentos!$E$2:$E$4986, MATCH(L2567, Def_Instancias_Equipamentos!$D$2:$D$4986, 0), 1)</f>
        <v>IA-20RaBPMTL</v>
      </c>
      <c r="J2567" s="8" t="str">
        <f aca="false">IF(H2567=I2567, "INTERNO", "EXTERNO")</f>
        <v>INTERNO</v>
      </c>
      <c r="K2567" s="9" t="str">
        <f aca="false">Def_Instancias_Equipamentos!$D$573</f>
        <v>TB-02:DI-BPMRFFE-2</v>
      </c>
      <c r="L2567" s="4" t="str">
        <f aca="false">Def_Instancias_Equipamentos!$D$1175</f>
        <v>TB-02:DI-FMCFastADC-2</v>
      </c>
      <c r="M2567" s="10" t="s">
        <v>173</v>
      </c>
      <c r="N2567" s="11" t="s">
        <v>174</v>
      </c>
      <c r="O2567" s="9" t="str">
        <f aca="false">Def_Sistemas_Conectores_Cabos!$B$7</f>
        <v>SMA 50-ohm</v>
      </c>
      <c r="P2567" s="4" t="str">
        <f aca="false">Def_Sistemas_Conectores_Cabos!$B$7</f>
        <v>SMA 50-ohm</v>
      </c>
      <c r="Q2567" s="8" t="str">
        <f aca="false">K2567&amp;"/"&amp;M2567&amp;CHAR(10)&amp;L2567&amp;"/"&amp;N2567</f>
        <v>TB-02:DI-BPMRFFE-2/BO_OUT
TB-02:DI-FMCFastADC-2/IN4</v>
      </c>
      <c r="R2567" s="18" t="n">
        <v>2</v>
      </c>
      <c r="S2567" s="18" t="n">
        <v>2</v>
      </c>
      <c r="T2567" s="15" t="str">
        <f aca="false">Def_Sistemas_Conectores_Cabos!$C$9</f>
        <v>RG316</v>
      </c>
      <c r="U2567" s="11" t="s">
        <v>169</v>
      </c>
      <c r="V2567" s="13"/>
    </row>
    <row r="2568" customFormat="false" ht="15.75" hidden="true" customHeight="true" outlineLevel="0" collapsed="false">
      <c r="A2568" s="4" t="str">
        <f aca="false">Def_Sistemas_Conectores_Cabos!$A$22</f>
        <v>BPM de elétrons</v>
      </c>
      <c r="B2568" s="5" t="str">
        <f aca="false">Datas_Entregas!$A$2</f>
        <v>Booster/LTB</v>
      </c>
      <c r="C2568" s="6" t="n">
        <f aca="false" t="array" ref="C2568:C2568">INDEX(Datas_Entregas!$B$2:$B$100, MATCH(B2568, Datas_Entregas!$A$2:$A$100, 0), 1)</f>
        <v>43266</v>
      </c>
      <c r="D2568" s="5" t="str">
        <f aca="false">Def_Status_Montagem!$A$4</f>
        <v>Comprado / Esperando entrega</v>
      </c>
      <c r="E2568" s="4" t="str">
        <f aca="false">Def_Status_Montagem!$B$4</f>
        <v>Contratada (inclui etiqueta)</v>
      </c>
      <c r="F2568" s="25"/>
      <c r="G2568" s="26"/>
      <c r="H2568" s="7" t="str">
        <f aca="false" t="array" ref="H2568:H2568">INDEX(Def_Instancias_Equipamentos!$E$2:$E$4986, MATCH(K2568, Def_Instancias_Equipamentos!$D$2:$D$4986, 0), 1)</f>
        <v>IA-20RaBPMTL</v>
      </c>
      <c r="I2568" s="8" t="str">
        <f aca="false" t="array" ref="I2568:I2568">INDEX(Def_Instancias_Equipamentos!$E$2:$E$4986, MATCH(L2568, Def_Instancias_Equipamentos!$D$2:$D$4986, 0), 1)</f>
        <v>IA-20RaBPMTL</v>
      </c>
      <c r="J2568" s="8" t="str">
        <f aca="false">IF(H2568=I2568, "INTERNO", "EXTERNO")</f>
        <v>INTERNO</v>
      </c>
      <c r="K2568" s="9" t="str">
        <f aca="false">Def_Instancias_Equipamentos!$D$573</f>
        <v>TB-02:DI-BPMRFFE-2</v>
      </c>
      <c r="L2568" s="4" t="str">
        <f aca="false">Def_Instancias_Equipamentos!$D$1175</f>
        <v>TB-02:DI-FMCFastADC-2</v>
      </c>
      <c r="M2568" s="10" t="s">
        <v>175</v>
      </c>
      <c r="N2568" s="11" t="s">
        <v>176</v>
      </c>
      <c r="O2568" s="9" t="str">
        <f aca="false">Def_Sistemas_Conectores_Cabos!$B$7</f>
        <v>SMA 50-ohm</v>
      </c>
      <c r="P2568" s="4" t="str">
        <f aca="false">Def_Sistemas_Conectores_Cabos!$B$26</f>
        <v>MMCX 50-ohm</v>
      </c>
      <c r="Q2568" s="8" t="str">
        <f aca="false">K2568&amp;"/"&amp;M2568&amp;CHAR(10)&amp;L2568&amp;"/"&amp;N2568</f>
        <v>TB-02:DI-BPMRFFE-2/SW_IN
TB-02:DI-FMCFastADC-2/TRIG</v>
      </c>
      <c r="R2568" s="18" t="n">
        <v>2</v>
      </c>
      <c r="S2568" s="18" t="n">
        <v>2</v>
      </c>
      <c r="T2568" s="15" t="str">
        <f aca="false">Def_Sistemas_Conectores_Cabos!$C$9</f>
        <v>RG316</v>
      </c>
      <c r="U2568" s="11" t="s">
        <v>169</v>
      </c>
      <c r="V2568" s="13"/>
    </row>
    <row r="2569" customFormat="false" ht="15.75" hidden="true" customHeight="true" outlineLevel="0" collapsed="false">
      <c r="A2569" s="4" t="str">
        <f aca="false">Def_Sistemas_Conectores_Cabos!$A$22</f>
        <v>BPM de elétrons</v>
      </c>
      <c r="B2569" s="5" t="str">
        <f aca="false">Datas_Entregas!$A$2</f>
        <v>Booster/LTB</v>
      </c>
      <c r="C2569" s="6" t="n">
        <f aca="false" t="array" ref="C2569:C2569">INDEX(Datas_Entregas!$B$2:$B$100, MATCH(B2569, Datas_Entregas!$A$2:$A$100, 0), 1)</f>
        <v>43266</v>
      </c>
      <c r="D2569" s="5" t="str">
        <f aca="false">Def_Status_Montagem!$A$4</f>
        <v>Comprado / Esperando entrega</v>
      </c>
      <c r="E2569" s="4" t="str">
        <f aca="false">Def_Status_Montagem!$B$4</f>
        <v>Contratada (inclui etiqueta)</v>
      </c>
      <c r="F2569" s="25"/>
      <c r="G2569" s="26"/>
      <c r="H2569" s="7" t="str">
        <f aca="false" t="array" ref="H2569:H2569">INDEX(Def_Instancias_Equipamentos!$E$2:$E$4986, MATCH(K2569, Def_Instancias_Equipamentos!$D$2:$D$4986, 0), 1)</f>
        <v>IA-20RaBPMTL</v>
      </c>
      <c r="I2569" s="8" t="str">
        <f aca="false" t="array" ref="I2569:I2569">INDEX(Def_Instancias_Equipamentos!$E$2:$E$4986, MATCH(L2569, Def_Instancias_Equipamentos!$D$2:$D$4986, 0), 1)</f>
        <v>IA-20RaBPMTL</v>
      </c>
      <c r="J2569" s="8" t="str">
        <f aca="false">IF(H2569=I2569, "INTERNO", "EXTERNO")</f>
        <v>INTERNO</v>
      </c>
      <c r="K2569" s="9" t="str">
        <f aca="false">Def_Instancias_Equipamentos!$D$574</f>
        <v>TB-03:DI-BPMRFFE</v>
      </c>
      <c r="L2569" s="4" t="str">
        <f aca="false">Def_Instancias_Equipamentos!$D$1176</f>
        <v>TB-03:DI-FMCFastADC</v>
      </c>
      <c r="M2569" s="10" t="s">
        <v>168</v>
      </c>
      <c r="N2569" s="11" t="s">
        <v>143</v>
      </c>
      <c r="O2569" s="9" t="str">
        <f aca="false">Def_Sistemas_Conectores_Cabos!$B$7</f>
        <v>SMA 50-ohm</v>
      </c>
      <c r="P2569" s="4" t="str">
        <f aca="false">Def_Sistemas_Conectores_Cabos!$B$7</f>
        <v>SMA 50-ohm</v>
      </c>
      <c r="Q2569" s="8" t="str">
        <f aca="false">K2569&amp;"/"&amp;M2569&amp;CHAR(10)&amp;L2569&amp;"/"&amp;N2569</f>
        <v>TB-03:DI-BPMRFFE/TO_OUT
TB-03:DI-FMCFastADC/IN1</v>
      </c>
      <c r="R2569" s="18" t="n">
        <v>2</v>
      </c>
      <c r="S2569" s="18" t="n">
        <v>2</v>
      </c>
      <c r="T2569" s="15" t="str">
        <f aca="false">Def_Sistemas_Conectores_Cabos!$C$9</f>
        <v>RG316</v>
      </c>
      <c r="U2569" s="11" t="s">
        <v>169</v>
      </c>
      <c r="V2569" s="13"/>
    </row>
    <row r="2570" customFormat="false" ht="15.75" hidden="true" customHeight="true" outlineLevel="0" collapsed="false">
      <c r="A2570" s="4" t="str">
        <f aca="false">Def_Sistemas_Conectores_Cabos!$A$22</f>
        <v>BPM de elétrons</v>
      </c>
      <c r="B2570" s="5" t="str">
        <f aca="false">Datas_Entregas!$A$2</f>
        <v>Booster/LTB</v>
      </c>
      <c r="C2570" s="6" t="n">
        <f aca="false" t="array" ref="C2570:C2570">INDEX(Datas_Entregas!$B$2:$B$100, MATCH(B2570, Datas_Entregas!$A$2:$A$100, 0), 1)</f>
        <v>43266</v>
      </c>
      <c r="D2570" s="5" t="str">
        <f aca="false">Def_Status_Montagem!$A$4</f>
        <v>Comprado / Esperando entrega</v>
      </c>
      <c r="E2570" s="4" t="str">
        <f aca="false">Def_Status_Montagem!$B$4</f>
        <v>Contratada (inclui etiqueta)</v>
      </c>
      <c r="F2570" s="25"/>
      <c r="G2570" s="26"/>
      <c r="H2570" s="7" t="str">
        <f aca="false" t="array" ref="H2570:H2570">INDEX(Def_Instancias_Equipamentos!$E$2:$E$4986, MATCH(K2570, Def_Instancias_Equipamentos!$D$2:$D$4986, 0), 1)</f>
        <v>IA-20RaBPMTL</v>
      </c>
      <c r="I2570" s="8" t="str">
        <f aca="false" t="array" ref="I2570:I2570">INDEX(Def_Instancias_Equipamentos!$E$2:$E$4986, MATCH(L2570, Def_Instancias_Equipamentos!$D$2:$D$4986, 0), 1)</f>
        <v>IA-20RaBPMTL</v>
      </c>
      <c r="J2570" s="8" t="str">
        <f aca="false">IF(H2570=I2570, "INTERNO", "EXTERNO")</f>
        <v>INTERNO</v>
      </c>
      <c r="K2570" s="9" t="str">
        <f aca="false">Def_Instancias_Equipamentos!$D$574</f>
        <v>TB-03:DI-BPMRFFE</v>
      </c>
      <c r="L2570" s="4" t="str">
        <f aca="false">Def_Instancias_Equipamentos!$D$1176</f>
        <v>TB-03:DI-FMCFastADC</v>
      </c>
      <c r="M2570" s="10" t="s">
        <v>170</v>
      </c>
      <c r="N2570" s="11" t="s">
        <v>145</v>
      </c>
      <c r="O2570" s="9" t="str">
        <f aca="false">Def_Sistemas_Conectores_Cabos!$B$7</f>
        <v>SMA 50-ohm</v>
      </c>
      <c r="P2570" s="4" t="str">
        <f aca="false">Def_Sistemas_Conectores_Cabos!$B$7</f>
        <v>SMA 50-ohm</v>
      </c>
      <c r="Q2570" s="8" t="str">
        <f aca="false">K2570&amp;"/"&amp;M2570&amp;CHAR(10)&amp;L2570&amp;"/"&amp;N2570</f>
        <v>TB-03:DI-BPMRFFE/BI_OUT
TB-03:DI-FMCFastADC/IN2</v>
      </c>
      <c r="R2570" s="18" t="n">
        <v>2</v>
      </c>
      <c r="S2570" s="18" t="n">
        <v>2</v>
      </c>
      <c r="T2570" s="15" t="str">
        <f aca="false">Def_Sistemas_Conectores_Cabos!$C$9</f>
        <v>RG316</v>
      </c>
      <c r="U2570" s="11" t="s">
        <v>169</v>
      </c>
      <c r="V2570" s="13"/>
    </row>
    <row r="2571" customFormat="false" ht="15.75" hidden="true" customHeight="true" outlineLevel="0" collapsed="false">
      <c r="A2571" s="4" t="str">
        <f aca="false">Def_Sistemas_Conectores_Cabos!$A$22</f>
        <v>BPM de elétrons</v>
      </c>
      <c r="B2571" s="5" t="str">
        <f aca="false">Datas_Entregas!$A$2</f>
        <v>Booster/LTB</v>
      </c>
      <c r="C2571" s="6" t="n">
        <f aca="false" t="array" ref="C2571:C2571">INDEX(Datas_Entregas!$B$2:$B$100, MATCH(B2571, Datas_Entregas!$A$2:$A$100, 0), 1)</f>
        <v>43266</v>
      </c>
      <c r="D2571" s="5" t="str">
        <f aca="false">Def_Status_Montagem!$A$4</f>
        <v>Comprado / Esperando entrega</v>
      </c>
      <c r="E2571" s="4" t="str">
        <f aca="false">Def_Status_Montagem!$B$4</f>
        <v>Contratada (inclui etiqueta)</v>
      </c>
      <c r="F2571" s="25"/>
      <c r="G2571" s="26"/>
      <c r="H2571" s="7" t="str">
        <f aca="false" t="array" ref="H2571:H2571">INDEX(Def_Instancias_Equipamentos!$E$2:$E$4986, MATCH(K2571, Def_Instancias_Equipamentos!$D$2:$D$4986, 0), 1)</f>
        <v>IA-20RaBPMTL</v>
      </c>
      <c r="I2571" s="8" t="str">
        <f aca="false" t="array" ref="I2571:I2571">INDEX(Def_Instancias_Equipamentos!$E$2:$E$4986, MATCH(L2571, Def_Instancias_Equipamentos!$D$2:$D$4986, 0), 1)</f>
        <v>IA-20RaBPMTL</v>
      </c>
      <c r="J2571" s="8" t="str">
        <f aca="false">IF(H2571=I2571, "INTERNO", "EXTERNO")</f>
        <v>INTERNO</v>
      </c>
      <c r="K2571" s="9" t="str">
        <f aca="false">Def_Instancias_Equipamentos!$D$574</f>
        <v>TB-03:DI-BPMRFFE</v>
      </c>
      <c r="L2571" s="4" t="str">
        <f aca="false">Def_Instancias_Equipamentos!$D$1176</f>
        <v>TB-03:DI-FMCFastADC</v>
      </c>
      <c r="M2571" s="10" t="s">
        <v>171</v>
      </c>
      <c r="N2571" s="11" t="s">
        <v>172</v>
      </c>
      <c r="O2571" s="9" t="str">
        <f aca="false">Def_Sistemas_Conectores_Cabos!$B$7</f>
        <v>SMA 50-ohm</v>
      </c>
      <c r="P2571" s="4" t="str">
        <f aca="false">Def_Sistemas_Conectores_Cabos!$B$7</f>
        <v>SMA 50-ohm</v>
      </c>
      <c r="Q2571" s="8" t="str">
        <f aca="false">K2571&amp;"/"&amp;M2571&amp;CHAR(10)&amp;L2571&amp;"/"&amp;N2571</f>
        <v>TB-03:DI-BPMRFFE/TI_OUT
TB-03:DI-FMCFastADC/IN3</v>
      </c>
      <c r="R2571" s="18" t="n">
        <v>2</v>
      </c>
      <c r="S2571" s="18" t="n">
        <v>2</v>
      </c>
      <c r="T2571" s="15" t="str">
        <f aca="false">Def_Sistemas_Conectores_Cabos!$C$9</f>
        <v>RG316</v>
      </c>
      <c r="U2571" s="11" t="s">
        <v>169</v>
      </c>
      <c r="V2571" s="13"/>
    </row>
    <row r="2572" customFormat="false" ht="15.75" hidden="true" customHeight="true" outlineLevel="0" collapsed="false">
      <c r="A2572" s="4" t="str">
        <f aca="false">Def_Sistemas_Conectores_Cabos!$A$22</f>
        <v>BPM de elétrons</v>
      </c>
      <c r="B2572" s="5" t="str">
        <f aca="false">Datas_Entregas!$A$2</f>
        <v>Booster/LTB</v>
      </c>
      <c r="C2572" s="6" t="n">
        <f aca="false" t="array" ref="C2572:C2572">INDEX(Datas_Entregas!$B$2:$B$100, MATCH(B2572, Datas_Entregas!$A$2:$A$100, 0), 1)</f>
        <v>43266</v>
      </c>
      <c r="D2572" s="5" t="str">
        <f aca="false">Def_Status_Montagem!$A$4</f>
        <v>Comprado / Esperando entrega</v>
      </c>
      <c r="E2572" s="4" t="str">
        <f aca="false">Def_Status_Montagem!$B$4</f>
        <v>Contratada (inclui etiqueta)</v>
      </c>
      <c r="F2572" s="25"/>
      <c r="G2572" s="26"/>
      <c r="H2572" s="7" t="str">
        <f aca="false" t="array" ref="H2572:H2572">INDEX(Def_Instancias_Equipamentos!$E$2:$E$4986, MATCH(K2572, Def_Instancias_Equipamentos!$D$2:$D$4986, 0), 1)</f>
        <v>IA-20RaBPMTL</v>
      </c>
      <c r="I2572" s="8" t="str">
        <f aca="false" t="array" ref="I2572:I2572">INDEX(Def_Instancias_Equipamentos!$E$2:$E$4986, MATCH(L2572, Def_Instancias_Equipamentos!$D$2:$D$4986, 0), 1)</f>
        <v>IA-20RaBPMTL</v>
      </c>
      <c r="J2572" s="8" t="str">
        <f aca="false">IF(H2572=I2572, "INTERNO", "EXTERNO")</f>
        <v>INTERNO</v>
      </c>
      <c r="K2572" s="9" t="str">
        <f aca="false">Def_Instancias_Equipamentos!$D$574</f>
        <v>TB-03:DI-BPMRFFE</v>
      </c>
      <c r="L2572" s="4" t="str">
        <f aca="false">Def_Instancias_Equipamentos!$D$1176</f>
        <v>TB-03:DI-FMCFastADC</v>
      </c>
      <c r="M2572" s="10" t="s">
        <v>173</v>
      </c>
      <c r="N2572" s="11" t="s">
        <v>174</v>
      </c>
      <c r="O2572" s="9" t="str">
        <f aca="false">Def_Sistemas_Conectores_Cabos!$B$7</f>
        <v>SMA 50-ohm</v>
      </c>
      <c r="P2572" s="4" t="str">
        <f aca="false">Def_Sistemas_Conectores_Cabos!$B$7</f>
        <v>SMA 50-ohm</v>
      </c>
      <c r="Q2572" s="8" t="str">
        <f aca="false">K2572&amp;"/"&amp;M2572&amp;CHAR(10)&amp;L2572&amp;"/"&amp;N2572</f>
        <v>TB-03:DI-BPMRFFE/BO_OUT
TB-03:DI-FMCFastADC/IN4</v>
      </c>
      <c r="R2572" s="18" t="n">
        <v>2</v>
      </c>
      <c r="S2572" s="18" t="n">
        <v>2</v>
      </c>
      <c r="T2572" s="15" t="str">
        <f aca="false">Def_Sistemas_Conectores_Cabos!$C$9</f>
        <v>RG316</v>
      </c>
      <c r="U2572" s="11" t="s">
        <v>169</v>
      </c>
      <c r="V2572" s="13"/>
    </row>
    <row r="2573" customFormat="false" ht="15.75" hidden="true" customHeight="true" outlineLevel="0" collapsed="false">
      <c r="A2573" s="4" t="str">
        <f aca="false">Def_Sistemas_Conectores_Cabos!$A$22</f>
        <v>BPM de elétrons</v>
      </c>
      <c r="B2573" s="5" t="str">
        <f aca="false">Datas_Entregas!$A$2</f>
        <v>Booster/LTB</v>
      </c>
      <c r="C2573" s="6" t="n">
        <f aca="false" t="array" ref="C2573:C2573">INDEX(Datas_Entregas!$B$2:$B$100, MATCH(B2573, Datas_Entregas!$A$2:$A$100, 0), 1)</f>
        <v>43266</v>
      </c>
      <c r="D2573" s="5" t="str">
        <f aca="false">Def_Status_Montagem!$A$4</f>
        <v>Comprado / Esperando entrega</v>
      </c>
      <c r="E2573" s="4" t="str">
        <f aca="false">Def_Status_Montagem!$B$4</f>
        <v>Contratada (inclui etiqueta)</v>
      </c>
      <c r="F2573" s="25"/>
      <c r="G2573" s="26"/>
      <c r="H2573" s="7" t="str">
        <f aca="false" t="array" ref="H2573:H2573">INDEX(Def_Instancias_Equipamentos!$E$2:$E$4986, MATCH(K2573, Def_Instancias_Equipamentos!$D$2:$D$4986, 0), 1)</f>
        <v>IA-20RaBPMTL</v>
      </c>
      <c r="I2573" s="8" t="str">
        <f aca="false" t="array" ref="I2573:I2573">INDEX(Def_Instancias_Equipamentos!$E$2:$E$4986, MATCH(L2573, Def_Instancias_Equipamentos!$D$2:$D$4986, 0), 1)</f>
        <v>IA-20RaBPMTL</v>
      </c>
      <c r="J2573" s="8" t="str">
        <f aca="false">IF(H2573=I2573, "INTERNO", "EXTERNO")</f>
        <v>INTERNO</v>
      </c>
      <c r="K2573" s="9" t="str">
        <f aca="false">Def_Instancias_Equipamentos!$D$574</f>
        <v>TB-03:DI-BPMRFFE</v>
      </c>
      <c r="L2573" s="4" t="str">
        <f aca="false">Def_Instancias_Equipamentos!$D$1176</f>
        <v>TB-03:DI-FMCFastADC</v>
      </c>
      <c r="M2573" s="10" t="s">
        <v>175</v>
      </c>
      <c r="N2573" s="11" t="s">
        <v>176</v>
      </c>
      <c r="O2573" s="9" t="str">
        <f aca="false">Def_Sistemas_Conectores_Cabos!$B$7</f>
        <v>SMA 50-ohm</v>
      </c>
      <c r="P2573" s="4" t="str">
        <f aca="false">Def_Sistemas_Conectores_Cabos!$B$26</f>
        <v>MMCX 50-ohm</v>
      </c>
      <c r="Q2573" s="8" t="str">
        <f aca="false">K2573&amp;"/"&amp;M2573&amp;CHAR(10)&amp;L2573&amp;"/"&amp;N2573</f>
        <v>TB-03:DI-BPMRFFE/SW_IN
TB-03:DI-FMCFastADC/TRIG</v>
      </c>
      <c r="R2573" s="18" t="n">
        <v>2</v>
      </c>
      <c r="S2573" s="18" t="n">
        <v>2</v>
      </c>
      <c r="T2573" s="15" t="str">
        <f aca="false">Def_Sistemas_Conectores_Cabos!$C$9</f>
        <v>RG316</v>
      </c>
      <c r="U2573" s="11" t="s">
        <v>169</v>
      </c>
      <c r="V2573" s="13"/>
    </row>
    <row r="2574" customFormat="false" ht="15.75" hidden="true" customHeight="true" outlineLevel="0" collapsed="false">
      <c r="A2574" s="4" t="str">
        <f aca="false">Def_Sistemas_Conectores_Cabos!$A$22</f>
        <v>BPM de elétrons</v>
      </c>
      <c r="B2574" s="5" t="str">
        <f aca="false">Datas_Entregas!$A$2</f>
        <v>Booster/LTB</v>
      </c>
      <c r="C2574" s="6" t="n">
        <f aca="false" t="array" ref="C2574:C2574">INDEX(Datas_Entregas!$B$2:$B$100, MATCH(B2574, Datas_Entregas!$A$2:$A$100, 0), 1)</f>
        <v>43266</v>
      </c>
      <c r="D2574" s="5" t="str">
        <f aca="false">Def_Status_Montagem!$A$4</f>
        <v>Comprado / Esperando entrega</v>
      </c>
      <c r="E2574" s="4" t="str">
        <f aca="false">Def_Status_Montagem!$B$4</f>
        <v>Contratada (inclui etiqueta)</v>
      </c>
      <c r="F2574" s="25"/>
      <c r="G2574" s="26"/>
      <c r="H2574" s="7" t="str">
        <f aca="false" t="array" ref="H2574:H2574">INDEX(Def_Instancias_Equipamentos!$E$2:$E$4986, MATCH(K2574, Def_Instancias_Equipamentos!$D$2:$D$4986, 0), 1)</f>
        <v>IA-20RaBPMTL</v>
      </c>
      <c r="I2574" s="8" t="str">
        <f aca="false" t="array" ref="I2574:I2574">INDEX(Def_Instancias_Equipamentos!$E$2:$E$4986, MATCH(L2574, Def_Instancias_Equipamentos!$D$2:$D$4986, 0), 1)</f>
        <v>IA-20RaBPMTL</v>
      </c>
      <c r="J2574" s="8" t="str">
        <f aca="false">IF(H2574=I2574, "INTERNO", "EXTERNO")</f>
        <v>INTERNO</v>
      </c>
      <c r="K2574" s="9" t="str">
        <f aca="false">Def_Instancias_Equipamentos!$D$575</f>
        <v>TB-04:DI-BPMRFFE</v>
      </c>
      <c r="L2574" s="4" t="str">
        <f aca="false">Def_Instancias_Equipamentos!$D$1177</f>
        <v>TB-04:DI-FMCFastADC</v>
      </c>
      <c r="M2574" s="10" t="s">
        <v>168</v>
      </c>
      <c r="N2574" s="11" t="s">
        <v>143</v>
      </c>
      <c r="O2574" s="9" t="str">
        <f aca="false">Def_Sistemas_Conectores_Cabos!$B$7</f>
        <v>SMA 50-ohm</v>
      </c>
      <c r="P2574" s="4" t="str">
        <f aca="false">Def_Sistemas_Conectores_Cabos!$B$7</f>
        <v>SMA 50-ohm</v>
      </c>
      <c r="Q2574" s="8" t="str">
        <f aca="false">K2574&amp;"/"&amp;M2574&amp;CHAR(10)&amp;L2574&amp;"/"&amp;N2574</f>
        <v>TB-04:DI-BPMRFFE/TO_OUT
TB-04:DI-FMCFastADC/IN1</v>
      </c>
      <c r="R2574" s="18" t="n">
        <v>2</v>
      </c>
      <c r="S2574" s="18" t="n">
        <v>2</v>
      </c>
      <c r="T2574" s="15" t="str">
        <f aca="false">Def_Sistemas_Conectores_Cabos!$C$9</f>
        <v>RG316</v>
      </c>
      <c r="U2574" s="11" t="s">
        <v>169</v>
      </c>
      <c r="V2574" s="13"/>
    </row>
    <row r="2575" customFormat="false" ht="15.75" hidden="true" customHeight="true" outlineLevel="0" collapsed="false">
      <c r="A2575" s="4" t="str">
        <f aca="false">Def_Sistemas_Conectores_Cabos!$A$22</f>
        <v>BPM de elétrons</v>
      </c>
      <c r="B2575" s="5" t="str">
        <f aca="false">Datas_Entregas!$A$2</f>
        <v>Booster/LTB</v>
      </c>
      <c r="C2575" s="6" t="n">
        <f aca="false" t="array" ref="C2575:C2575">INDEX(Datas_Entregas!$B$2:$B$100, MATCH(B2575, Datas_Entregas!$A$2:$A$100, 0), 1)</f>
        <v>43266</v>
      </c>
      <c r="D2575" s="5" t="str">
        <f aca="false">Def_Status_Montagem!$A$4</f>
        <v>Comprado / Esperando entrega</v>
      </c>
      <c r="E2575" s="4" t="str">
        <f aca="false">Def_Status_Montagem!$B$4</f>
        <v>Contratada (inclui etiqueta)</v>
      </c>
      <c r="F2575" s="25"/>
      <c r="G2575" s="26"/>
      <c r="H2575" s="7" t="str">
        <f aca="false" t="array" ref="H2575:H2575">INDEX(Def_Instancias_Equipamentos!$E$2:$E$4986, MATCH(K2575, Def_Instancias_Equipamentos!$D$2:$D$4986, 0), 1)</f>
        <v>IA-20RaBPMTL</v>
      </c>
      <c r="I2575" s="8" t="str">
        <f aca="false" t="array" ref="I2575:I2575">INDEX(Def_Instancias_Equipamentos!$E$2:$E$4986, MATCH(L2575, Def_Instancias_Equipamentos!$D$2:$D$4986, 0), 1)</f>
        <v>IA-20RaBPMTL</v>
      </c>
      <c r="J2575" s="8" t="str">
        <f aca="false">IF(H2575=I2575, "INTERNO", "EXTERNO")</f>
        <v>INTERNO</v>
      </c>
      <c r="K2575" s="9" t="str">
        <f aca="false">Def_Instancias_Equipamentos!$D$575</f>
        <v>TB-04:DI-BPMRFFE</v>
      </c>
      <c r="L2575" s="4" t="str">
        <f aca="false">Def_Instancias_Equipamentos!$D$1177</f>
        <v>TB-04:DI-FMCFastADC</v>
      </c>
      <c r="M2575" s="10" t="s">
        <v>170</v>
      </c>
      <c r="N2575" s="11" t="s">
        <v>145</v>
      </c>
      <c r="O2575" s="9" t="str">
        <f aca="false">Def_Sistemas_Conectores_Cabos!$B$7</f>
        <v>SMA 50-ohm</v>
      </c>
      <c r="P2575" s="4" t="str">
        <f aca="false">Def_Sistemas_Conectores_Cabos!$B$7</f>
        <v>SMA 50-ohm</v>
      </c>
      <c r="Q2575" s="8" t="str">
        <f aca="false">K2575&amp;"/"&amp;M2575&amp;CHAR(10)&amp;L2575&amp;"/"&amp;N2575</f>
        <v>TB-04:DI-BPMRFFE/BI_OUT
TB-04:DI-FMCFastADC/IN2</v>
      </c>
      <c r="R2575" s="18" t="n">
        <v>2</v>
      </c>
      <c r="S2575" s="18" t="n">
        <v>2</v>
      </c>
      <c r="T2575" s="15" t="str">
        <f aca="false">Def_Sistemas_Conectores_Cabos!$C$9</f>
        <v>RG316</v>
      </c>
      <c r="U2575" s="11" t="s">
        <v>169</v>
      </c>
      <c r="V2575" s="13"/>
    </row>
    <row r="2576" customFormat="false" ht="15.75" hidden="true" customHeight="true" outlineLevel="0" collapsed="false">
      <c r="A2576" s="4" t="str">
        <f aca="false">Def_Sistemas_Conectores_Cabos!$A$22</f>
        <v>BPM de elétrons</v>
      </c>
      <c r="B2576" s="5" t="str">
        <f aca="false">Datas_Entregas!$A$2</f>
        <v>Booster/LTB</v>
      </c>
      <c r="C2576" s="6" t="n">
        <f aca="false" t="array" ref="C2576:C2576">INDEX(Datas_Entregas!$B$2:$B$100, MATCH(B2576, Datas_Entregas!$A$2:$A$100, 0), 1)</f>
        <v>43266</v>
      </c>
      <c r="D2576" s="5" t="str">
        <f aca="false">Def_Status_Montagem!$A$4</f>
        <v>Comprado / Esperando entrega</v>
      </c>
      <c r="E2576" s="4" t="str">
        <f aca="false">Def_Status_Montagem!$B$4</f>
        <v>Contratada (inclui etiqueta)</v>
      </c>
      <c r="F2576" s="25"/>
      <c r="G2576" s="26"/>
      <c r="H2576" s="7" t="str">
        <f aca="false" t="array" ref="H2576:H2576">INDEX(Def_Instancias_Equipamentos!$E$2:$E$4986, MATCH(K2576, Def_Instancias_Equipamentos!$D$2:$D$4986, 0), 1)</f>
        <v>IA-20RaBPMTL</v>
      </c>
      <c r="I2576" s="8" t="str">
        <f aca="false" t="array" ref="I2576:I2576">INDEX(Def_Instancias_Equipamentos!$E$2:$E$4986, MATCH(L2576, Def_Instancias_Equipamentos!$D$2:$D$4986, 0), 1)</f>
        <v>IA-20RaBPMTL</v>
      </c>
      <c r="J2576" s="8" t="str">
        <f aca="false">IF(H2576=I2576, "INTERNO", "EXTERNO")</f>
        <v>INTERNO</v>
      </c>
      <c r="K2576" s="9" t="str">
        <f aca="false">Def_Instancias_Equipamentos!$D$575</f>
        <v>TB-04:DI-BPMRFFE</v>
      </c>
      <c r="L2576" s="4" t="str">
        <f aca="false">Def_Instancias_Equipamentos!$D$1177</f>
        <v>TB-04:DI-FMCFastADC</v>
      </c>
      <c r="M2576" s="10" t="s">
        <v>171</v>
      </c>
      <c r="N2576" s="11" t="s">
        <v>172</v>
      </c>
      <c r="O2576" s="9" t="str">
        <f aca="false">Def_Sistemas_Conectores_Cabos!$B$7</f>
        <v>SMA 50-ohm</v>
      </c>
      <c r="P2576" s="4" t="str">
        <f aca="false">Def_Sistemas_Conectores_Cabos!$B$7</f>
        <v>SMA 50-ohm</v>
      </c>
      <c r="Q2576" s="8" t="str">
        <f aca="false">K2576&amp;"/"&amp;M2576&amp;CHAR(10)&amp;L2576&amp;"/"&amp;N2576</f>
        <v>TB-04:DI-BPMRFFE/TI_OUT
TB-04:DI-FMCFastADC/IN3</v>
      </c>
      <c r="R2576" s="18" t="n">
        <v>2</v>
      </c>
      <c r="S2576" s="18" t="n">
        <v>2</v>
      </c>
      <c r="T2576" s="15" t="str">
        <f aca="false">Def_Sistemas_Conectores_Cabos!$C$9</f>
        <v>RG316</v>
      </c>
      <c r="U2576" s="11" t="s">
        <v>169</v>
      </c>
      <c r="V2576" s="13"/>
    </row>
    <row r="2577" customFormat="false" ht="15.75" hidden="true" customHeight="true" outlineLevel="0" collapsed="false">
      <c r="A2577" s="4" t="str">
        <f aca="false">Def_Sistemas_Conectores_Cabos!$A$22</f>
        <v>BPM de elétrons</v>
      </c>
      <c r="B2577" s="5" t="str">
        <f aca="false">Datas_Entregas!$A$2</f>
        <v>Booster/LTB</v>
      </c>
      <c r="C2577" s="6" t="n">
        <f aca="false" t="array" ref="C2577:C2577">INDEX(Datas_Entregas!$B$2:$B$100, MATCH(B2577, Datas_Entregas!$A$2:$A$100, 0), 1)</f>
        <v>43266</v>
      </c>
      <c r="D2577" s="5" t="str">
        <f aca="false">Def_Status_Montagem!$A$4</f>
        <v>Comprado / Esperando entrega</v>
      </c>
      <c r="E2577" s="4" t="str">
        <f aca="false">Def_Status_Montagem!$B$4</f>
        <v>Contratada (inclui etiqueta)</v>
      </c>
      <c r="F2577" s="25"/>
      <c r="G2577" s="26"/>
      <c r="H2577" s="7" t="str">
        <f aca="false" t="array" ref="H2577:H2577">INDEX(Def_Instancias_Equipamentos!$E$2:$E$4986, MATCH(K2577, Def_Instancias_Equipamentos!$D$2:$D$4986, 0), 1)</f>
        <v>IA-20RaBPMTL</v>
      </c>
      <c r="I2577" s="8" t="str">
        <f aca="false" t="array" ref="I2577:I2577">INDEX(Def_Instancias_Equipamentos!$E$2:$E$4986, MATCH(L2577, Def_Instancias_Equipamentos!$D$2:$D$4986, 0), 1)</f>
        <v>IA-20RaBPMTL</v>
      </c>
      <c r="J2577" s="8" t="str">
        <f aca="false">IF(H2577=I2577, "INTERNO", "EXTERNO")</f>
        <v>INTERNO</v>
      </c>
      <c r="K2577" s="9" t="str">
        <f aca="false">Def_Instancias_Equipamentos!$D$575</f>
        <v>TB-04:DI-BPMRFFE</v>
      </c>
      <c r="L2577" s="4" t="str">
        <f aca="false">Def_Instancias_Equipamentos!$D$1177</f>
        <v>TB-04:DI-FMCFastADC</v>
      </c>
      <c r="M2577" s="10" t="s">
        <v>173</v>
      </c>
      <c r="N2577" s="11" t="s">
        <v>174</v>
      </c>
      <c r="O2577" s="9" t="str">
        <f aca="false">Def_Sistemas_Conectores_Cabos!$B$7</f>
        <v>SMA 50-ohm</v>
      </c>
      <c r="P2577" s="4" t="str">
        <f aca="false">Def_Sistemas_Conectores_Cabos!$B$7</f>
        <v>SMA 50-ohm</v>
      </c>
      <c r="Q2577" s="8" t="str">
        <f aca="false">K2577&amp;"/"&amp;M2577&amp;CHAR(10)&amp;L2577&amp;"/"&amp;N2577</f>
        <v>TB-04:DI-BPMRFFE/BO_OUT
TB-04:DI-FMCFastADC/IN4</v>
      </c>
      <c r="R2577" s="18" t="n">
        <v>2</v>
      </c>
      <c r="S2577" s="18" t="n">
        <v>2</v>
      </c>
      <c r="T2577" s="15" t="str">
        <f aca="false">Def_Sistemas_Conectores_Cabos!$C$9</f>
        <v>RG316</v>
      </c>
      <c r="U2577" s="11" t="s">
        <v>169</v>
      </c>
      <c r="V2577" s="13"/>
    </row>
    <row r="2578" customFormat="false" ht="15.75" hidden="true" customHeight="true" outlineLevel="0" collapsed="false">
      <c r="A2578" s="4" t="str">
        <f aca="false">Def_Sistemas_Conectores_Cabos!$A$22</f>
        <v>BPM de elétrons</v>
      </c>
      <c r="B2578" s="5" t="str">
        <f aca="false">Datas_Entregas!$A$2</f>
        <v>Booster/LTB</v>
      </c>
      <c r="C2578" s="6" t="n">
        <f aca="false" t="array" ref="C2578:C2578">INDEX(Datas_Entregas!$B$2:$B$100, MATCH(B2578, Datas_Entregas!$A$2:$A$100, 0), 1)</f>
        <v>43266</v>
      </c>
      <c r="D2578" s="5" t="str">
        <f aca="false">Def_Status_Montagem!$A$4</f>
        <v>Comprado / Esperando entrega</v>
      </c>
      <c r="E2578" s="4" t="str">
        <f aca="false">Def_Status_Montagem!$B$4</f>
        <v>Contratada (inclui etiqueta)</v>
      </c>
      <c r="F2578" s="25"/>
      <c r="G2578" s="26"/>
      <c r="H2578" s="7" t="str">
        <f aca="false" t="array" ref="H2578:H2578">INDEX(Def_Instancias_Equipamentos!$E$2:$E$4986, MATCH(K2578, Def_Instancias_Equipamentos!$D$2:$D$4986, 0), 1)</f>
        <v>IA-20RaBPMTL</v>
      </c>
      <c r="I2578" s="8" t="str">
        <f aca="false" t="array" ref="I2578:I2578">INDEX(Def_Instancias_Equipamentos!$E$2:$E$4986, MATCH(L2578, Def_Instancias_Equipamentos!$D$2:$D$4986, 0), 1)</f>
        <v>IA-20RaBPMTL</v>
      </c>
      <c r="J2578" s="8" t="str">
        <f aca="false">IF(H2578=I2578, "INTERNO", "EXTERNO")</f>
        <v>INTERNO</v>
      </c>
      <c r="K2578" s="9" t="str">
        <f aca="false">Def_Instancias_Equipamentos!$D$575</f>
        <v>TB-04:DI-BPMRFFE</v>
      </c>
      <c r="L2578" s="4" t="str">
        <f aca="false">Def_Instancias_Equipamentos!$D$1177</f>
        <v>TB-04:DI-FMCFastADC</v>
      </c>
      <c r="M2578" s="10" t="s">
        <v>175</v>
      </c>
      <c r="N2578" s="11" t="s">
        <v>176</v>
      </c>
      <c r="O2578" s="9" t="str">
        <f aca="false">Def_Sistemas_Conectores_Cabos!$B$7</f>
        <v>SMA 50-ohm</v>
      </c>
      <c r="P2578" s="4" t="str">
        <f aca="false">Def_Sistemas_Conectores_Cabos!$B$26</f>
        <v>MMCX 50-ohm</v>
      </c>
      <c r="Q2578" s="8" t="str">
        <f aca="false">K2578&amp;"/"&amp;M2578&amp;CHAR(10)&amp;L2578&amp;"/"&amp;N2578</f>
        <v>TB-04:DI-BPMRFFE/SW_IN
TB-04:DI-FMCFastADC/TRIG</v>
      </c>
      <c r="R2578" s="18" t="n">
        <v>2</v>
      </c>
      <c r="S2578" s="18" t="n">
        <v>2</v>
      </c>
      <c r="T2578" s="15" t="str">
        <f aca="false">Def_Sistemas_Conectores_Cabos!$C$9</f>
        <v>RG316</v>
      </c>
      <c r="U2578" s="11" t="s">
        <v>169</v>
      </c>
      <c r="V2578" s="13"/>
    </row>
    <row r="2579" customFormat="false" ht="15.75" hidden="true" customHeight="true" outlineLevel="0" collapsed="false">
      <c r="A2579" s="4" t="str">
        <f aca="false">Def_Sistemas_Conectores_Cabos!$A$22</f>
        <v>BPM de elétrons</v>
      </c>
      <c r="B2579" s="5" t="str">
        <f aca="false">Datas_Entregas!$A$3</f>
        <v>BTS/Anel</v>
      </c>
      <c r="C2579" s="6" t="n">
        <f aca="false" t="array" ref="C2579:C2579">INDEX(Datas_Entregas!$B$2:$B$100, MATCH(B2579, Datas_Entregas!$A$2:$A$100, 0), 1)</f>
        <v>43296</v>
      </c>
      <c r="D2579" s="5" t="str">
        <f aca="false">Def_Status_Montagem!$A$4</f>
        <v>Comprado / Esperando entrega</v>
      </c>
      <c r="E2579" s="4" t="str">
        <f aca="false">Def_Status_Montagem!$B$4</f>
        <v>Contratada (inclui etiqueta)</v>
      </c>
      <c r="F2579" s="25"/>
      <c r="G2579" s="26"/>
      <c r="H2579" s="7" t="str">
        <f aca="false" t="array" ref="H2579:H2579">INDEX(Def_Instancias_Equipamentos!$E$2:$E$4986, MATCH(K2579, Def_Instancias_Equipamentos!$D$2:$D$4986, 0), 1)</f>
        <v>IA-20RaBPMTL</v>
      </c>
      <c r="I2579" s="8" t="str">
        <f aca="false" t="array" ref="I2579:I2579">INDEX(Def_Instancias_Equipamentos!$E$2:$E$4986, MATCH(L2579, Def_Instancias_Equipamentos!$D$2:$D$4986, 0), 1)</f>
        <v>IA-20RaBPMTL</v>
      </c>
      <c r="J2579" s="8" t="str">
        <f aca="false">IF(H2579=I2579, "INTERNO", "EXTERNO")</f>
        <v>INTERNO</v>
      </c>
      <c r="K2579" s="9" t="str">
        <f aca="false">Def_Instancias_Equipamentos!$D$576</f>
        <v>TS-01:DI-BPMRFFE</v>
      </c>
      <c r="L2579" s="4" t="str">
        <f aca="false">Def_Instancias_Equipamentos!$D$1178</f>
        <v>TS-01:DI-FMCFastADC</v>
      </c>
      <c r="M2579" s="10" t="s">
        <v>168</v>
      </c>
      <c r="N2579" s="11" t="s">
        <v>143</v>
      </c>
      <c r="O2579" s="9" t="str">
        <f aca="false">Def_Sistemas_Conectores_Cabos!$B$7</f>
        <v>SMA 50-ohm</v>
      </c>
      <c r="P2579" s="4" t="str">
        <f aca="false">Def_Sistemas_Conectores_Cabos!$B$7</f>
        <v>SMA 50-ohm</v>
      </c>
      <c r="Q2579" s="8" t="str">
        <f aca="false">K2579&amp;"/"&amp;M2579&amp;CHAR(10)&amp;L2579&amp;"/"&amp;N2579</f>
        <v>TS-01:DI-BPMRFFE/TO_OUT
TS-01:DI-FMCFastADC/IN1</v>
      </c>
      <c r="R2579" s="18" t="n">
        <v>2</v>
      </c>
      <c r="S2579" s="18" t="n">
        <v>2</v>
      </c>
      <c r="T2579" s="15" t="str">
        <f aca="false">Def_Sistemas_Conectores_Cabos!$C$9</f>
        <v>RG316</v>
      </c>
      <c r="U2579" s="11" t="s">
        <v>169</v>
      </c>
      <c r="V2579" s="13"/>
    </row>
    <row r="2580" customFormat="false" ht="15.75" hidden="true" customHeight="true" outlineLevel="0" collapsed="false">
      <c r="A2580" s="4" t="str">
        <f aca="false">Def_Sistemas_Conectores_Cabos!$A$22</f>
        <v>BPM de elétrons</v>
      </c>
      <c r="B2580" s="5" t="str">
        <f aca="false">Datas_Entregas!$A$3</f>
        <v>BTS/Anel</v>
      </c>
      <c r="C2580" s="6" t="n">
        <f aca="false" t="array" ref="C2580:C2580">INDEX(Datas_Entregas!$B$2:$B$100, MATCH(B2580, Datas_Entregas!$A$2:$A$100, 0), 1)</f>
        <v>43296</v>
      </c>
      <c r="D2580" s="5" t="str">
        <f aca="false">Def_Status_Montagem!$A$4</f>
        <v>Comprado / Esperando entrega</v>
      </c>
      <c r="E2580" s="4" t="str">
        <f aca="false">Def_Status_Montagem!$B$4</f>
        <v>Contratada (inclui etiqueta)</v>
      </c>
      <c r="F2580" s="25"/>
      <c r="G2580" s="26"/>
      <c r="H2580" s="7" t="str">
        <f aca="false" t="array" ref="H2580:H2580">INDEX(Def_Instancias_Equipamentos!$E$2:$E$4986, MATCH(K2580, Def_Instancias_Equipamentos!$D$2:$D$4986, 0), 1)</f>
        <v>IA-20RaBPMTL</v>
      </c>
      <c r="I2580" s="8" t="str">
        <f aca="false" t="array" ref="I2580:I2580">INDEX(Def_Instancias_Equipamentos!$E$2:$E$4986, MATCH(L2580, Def_Instancias_Equipamentos!$D$2:$D$4986, 0), 1)</f>
        <v>IA-20RaBPMTL</v>
      </c>
      <c r="J2580" s="8" t="str">
        <f aca="false">IF(H2580=I2580, "INTERNO", "EXTERNO")</f>
        <v>INTERNO</v>
      </c>
      <c r="K2580" s="9" t="str">
        <f aca="false">Def_Instancias_Equipamentos!$D$576</f>
        <v>TS-01:DI-BPMRFFE</v>
      </c>
      <c r="L2580" s="4" t="str">
        <f aca="false">Def_Instancias_Equipamentos!$D$1178</f>
        <v>TS-01:DI-FMCFastADC</v>
      </c>
      <c r="M2580" s="10" t="s">
        <v>170</v>
      </c>
      <c r="N2580" s="11" t="s">
        <v>145</v>
      </c>
      <c r="O2580" s="9" t="str">
        <f aca="false">Def_Sistemas_Conectores_Cabos!$B$7</f>
        <v>SMA 50-ohm</v>
      </c>
      <c r="P2580" s="4" t="str">
        <f aca="false">Def_Sistemas_Conectores_Cabos!$B$7</f>
        <v>SMA 50-ohm</v>
      </c>
      <c r="Q2580" s="8" t="str">
        <f aca="false">K2580&amp;"/"&amp;M2580&amp;CHAR(10)&amp;L2580&amp;"/"&amp;N2580</f>
        <v>TS-01:DI-BPMRFFE/BI_OUT
TS-01:DI-FMCFastADC/IN2</v>
      </c>
      <c r="R2580" s="18" t="n">
        <v>2</v>
      </c>
      <c r="S2580" s="18" t="n">
        <v>2</v>
      </c>
      <c r="T2580" s="15" t="str">
        <f aca="false">Def_Sistemas_Conectores_Cabos!$C$9</f>
        <v>RG316</v>
      </c>
      <c r="U2580" s="11" t="s">
        <v>169</v>
      </c>
      <c r="V2580" s="13"/>
    </row>
    <row r="2581" customFormat="false" ht="15.75" hidden="true" customHeight="true" outlineLevel="0" collapsed="false">
      <c r="A2581" s="4" t="str">
        <f aca="false">Def_Sistemas_Conectores_Cabos!$A$22</f>
        <v>BPM de elétrons</v>
      </c>
      <c r="B2581" s="5" t="str">
        <f aca="false">Datas_Entregas!$A$3</f>
        <v>BTS/Anel</v>
      </c>
      <c r="C2581" s="6" t="n">
        <f aca="false" t="array" ref="C2581:C2581">INDEX(Datas_Entregas!$B$2:$B$100, MATCH(B2581, Datas_Entregas!$A$2:$A$100, 0), 1)</f>
        <v>43296</v>
      </c>
      <c r="D2581" s="5" t="str">
        <f aca="false">Def_Status_Montagem!$A$4</f>
        <v>Comprado / Esperando entrega</v>
      </c>
      <c r="E2581" s="4" t="str">
        <f aca="false">Def_Status_Montagem!$B$4</f>
        <v>Contratada (inclui etiqueta)</v>
      </c>
      <c r="F2581" s="25"/>
      <c r="G2581" s="26"/>
      <c r="H2581" s="7" t="str">
        <f aca="false" t="array" ref="H2581:H2581">INDEX(Def_Instancias_Equipamentos!$E$2:$E$4986, MATCH(K2581, Def_Instancias_Equipamentos!$D$2:$D$4986, 0), 1)</f>
        <v>IA-20RaBPMTL</v>
      </c>
      <c r="I2581" s="8" t="str">
        <f aca="false" t="array" ref="I2581:I2581">INDEX(Def_Instancias_Equipamentos!$E$2:$E$4986, MATCH(L2581, Def_Instancias_Equipamentos!$D$2:$D$4986, 0), 1)</f>
        <v>IA-20RaBPMTL</v>
      </c>
      <c r="J2581" s="8" t="str">
        <f aca="false">IF(H2581=I2581, "INTERNO", "EXTERNO")</f>
        <v>INTERNO</v>
      </c>
      <c r="K2581" s="9" t="str">
        <f aca="false">Def_Instancias_Equipamentos!$D$576</f>
        <v>TS-01:DI-BPMRFFE</v>
      </c>
      <c r="L2581" s="4" t="str">
        <f aca="false">Def_Instancias_Equipamentos!$D$1178</f>
        <v>TS-01:DI-FMCFastADC</v>
      </c>
      <c r="M2581" s="10" t="s">
        <v>171</v>
      </c>
      <c r="N2581" s="11" t="s">
        <v>172</v>
      </c>
      <c r="O2581" s="9" t="str">
        <f aca="false">Def_Sistemas_Conectores_Cabos!$B$7</f>
        <v>SMA 50-ohm</v>
      </c>
      <c r="P2581" s="4" t="str">
        <f aca="false">Def_Sistemas_Conectores_Cabos!$B$7</f>
        <v>SMA 50-ohm</v>
      </c>
      <c r="Q2581" s="8" t="str">
        <f aca="false">K2581&amp;"/"&amp;M2581&amp;CHAR(10)&amp;L2581&amp;"/"&amp;N2581</f>
        <v>TS-01:DI-BPMRFFE/TI_OUT
TS-01:DI-FMCFastADC/IN3</v>
      </c>
      <c r="R2581" s="18" t="n">
        <v>2</v>
      </c>
      <c r="S2581" s="18" t="n">
        <v>2</v>
      </c>
      <c r="T2581" s="15" t="str">
        <f aca="false">Def_Sistemas_Conectores_Cabos!$C$9</f>
        <v>RG316</v>
      </c>
      <c r="U2581" s="11" t="s">
        <v>169</v>
      </c>
      <c r="V2581" s="13"/>
    </row>
    <row r="2582" customFormat="false" ht="15.75" hidden="true" customHeight="true" outlineLevel="0" collapsed="false">
      <c r="A2582" s="4" t="str">
        <f aca="false">Def_Sistemas_Conectores_Cabos!$A$22</f>
        <v>BPM de elétrons</v>
      </c>
      <c r="B2582" s="5" t="str">
        <f aca="false">Datas_Entregas!$A$3</f>
        <v>BTS/Anel</v>
      </c>
      <c r="C2582" s="6" t="n">
        <f aca="false" t="array" ref="C2582:C2582">INDEX(Datas_Entregas!$B$2:$B$100, MATCH(B2582, Datas_Entregas!$A$2:$A$100, 0), 1)</f>
        <v>43296</v>
      </c>
      <c r="D2582" s="5" t="str">
        <f aca="false">Def_Status_Montagem!$A$4</f>
        <v>Comprado / Esperando entrega</v>
      </c>
      <c r="E2582" s="4" t="str">
        <f aca="false">Def_Status_Montagem!$B$4</f>
        <v>Contratada (inclui etiqueta)</v>
      </c>
      <c r="F2582" s="25"/>
      <c r="G2582" s="26"/>
      <c r="H2582" s="7" t="str">
        <f aca="false" t="array" ref="H2582:H2582">INDEX(Def_Instancias_Equipamentos!$E$2:$E$4986, MATCH(K2582, Def_Instancias_Equipamentos!$D$2:$D$4986, 0), 1)</f>
        <v>IA-20RaBPMTL</v>
      </c>
      <c r="I2582" s="8" t="str">
        <f aca="false" t="array" ref="I2582:I2582">INDEX(Def_Instancias_Equipamentos!$E$2:$E$4986, MATCH(L2582, Def_Instancias_Equipamentos!$D$2:$D$4986, 0), 1)</f>
        <v>IA-20RaBPMTL</v>
      </c>
      <c r="J2582" s="8" t="str">
        <f aca="false">IF(H2582=I2582, "INTERNO", "EXTERNO")</f>
        <v>INTERNO</v>
      </c>
      <c r="K2582" s="9" t="str">
        <f aca="false">Def_Instancias_Equipamentos!$D$576</f>
        <v>TS-01:DI-BPMRFFE</v>
      </c>
      <c r="L2582" s="4" t="str">
        <f aca="false">Def_Instancias_Equipamentos!$D$1178</f>
        <v>TS-01:DI-FMCFastADC</v>
      </c>
      <c r="M2582" s="10" t="s">
        <v>173</v>
      </c>
      <c r="N2582" s="11" t="s">
        <v>174</v>
      </c>
      <c r="O2582" s="9" t="str">
        <f aca="false">Def_Sistemas_Conectores_Cabos!$B$7</f>
        <v>SMA 50-ohm</v>
      </c>
      <c r="P2582" s="4" t="str">
        <f aca="false">Def_Sistemas_Conectores_Cabos!$B$7</f>
        <v>SMA 50-ohm</v>
      </c>
      <c r="Q2582" s="8" t="str">
        <f aca="false">K2582&amp;"/"&amp;M2582&amp;CHAR(10)&amp;L2582&amp;"/"&amp;N2582</f>
        <v>TS-01:DI-BPMRFFE/BO_OUT
TS-01:DI-FMCFastADC/IN4</v>
      </c>
      <c r="R2582" s="18" t="n">
        <v>2</v>
      </c>
      <c r="S2582" s="18" t="n">
        <v>2</v>
      </c>
      <c r="T2582" s="15" t="str">
        <f aca="false">Def_Sistemas_Conectores_Cabos!$C$9</f>
        <v>RG316</v>
      </c>
      <c r="U2582" s="11" t="s">
        <v>169</v>
      </c>
      <c r="V2582" s="13"/>
    </row>
    <row r="2583" customFormat="false" ht="15.75" hidden="true" customHeight="true" outlineLevel="0" collapsed="false">
      <c r="A2583" s="4" t="str">
        <f aca="false">Def_Sistemas_Conectores_Cabos!$A$22</f>
        <v>BPM de elétrons</v>
      </c>
      <c r="B2583" s="5" t="str">
        <f aca="false">Datas_Entregas!$A$3</f>
        <v>BTS/Anel</v>
      </c>
      <c r="C2583" s="6" t="n">
        <f aca="false" t="array" ref="C2583:C2583">INDEX(Datas_Entregas!$B$2:$B$100, MATCH(B2583, Datas_Entregas!$A$2:$A$100, 0), 1)</f>
        <v>43296</v>
      </c>
      <c r="D2583" s="5" t="str">
        <f aca="false">Def_Status_Montagem!$A$4</f>
        <v>Comprado / Esperando entrega</v>
      </c>
      <c r="E2583" s="4" t="str">
        <f aca="false">Def_Status_Montagem!$B$4</f>
        <v>Contratada (inclui etiqueta)</v>
      </c>
      <c r="F2583" s="25"/>
      <c r="G2583" s="26"/>
      <c r="H2583" s="7" t="str">
        <f aca="false" t="array" ref="H2583:H2583">INDEX(Def_Instancias_Equipamentos!$E$2:$E$4986, MATCH(K2583, Def_Instancias_Equipamentos!$D$2:$D$4986, 0), 1)</f>
        <v>IA-20RaBPMTL</v>
      </c>
      <c r="I2583" s="8" t="str">
        <f aca="false" t="array" ref="I2583:I2583">INDEX(Def_Instancias_Equipamentos!$E$2:$E$4986, MATCH(L2583, Def_Instancias_Equipamentos!$D$2:$D$4986, 0), 1)</f>
        <v>IA-20RaBPMTL</v>
      </c>
      <c r="J2583" s="8" t="str">
        <f aca="false">IF(H2583=I2583, "INTERNO", "EXTERNO")</f>
        <v>INTERNO</v>
      </c>
      <c r="K2583" s="9" t="str">
        <f aca="false">Def_Instancias_Equipamentos!$D$576</f>
        <v>TS-01:DI-BPMRFFE</v>
      </c>
      <c r="L2583" s="4" t="str">
        <f aca="false">Def_Instancias_Equipamentos!$D$1178</f>
        <v>TS-01:DI-FMCFastADC</v>
      </c>
      <c r="M2583" s="10" t="s">
        <v>175</v>
      </c>
      <c r="N2583" s="11" t="s">
        <v>176</v>
      </c>
      <c r="O2583" s="9" t="str">
        <f aca="false">Def_Sistemas_Conectores_Cabos!$B$7</f>
        <v>SMA 50-ohm</v>
      </c>
      <c r="P2583" s="4" t="str">
        <f aca="false">Def_Sistemas_Conectores_Cabos!$B$26</f>
        <v>MMCX 50-ohm</v>
      </c>
      <c r="Q2583" s="8" t="str">
        <f aca="false">K2583&amp;"/"&amp;M2583&amp;CHAR(10)&amp;L2583&amp;"/"&amp;N2583</f>
        <v>TS-01:DI-BPMRFFE/SW_IN
TS-01:DI-FMCFastADC/TRIG</v>
      </c>
      <c r="R2583" s="18" t="n">
        <v>2</v>
      </c>
      <c r="S2583" s="18" t="n">
        <v>2</v>
      </c>
      <c r="T2583" s="15" t="str">
        <f aca="false">Def_Sistemas_Conectores_Cabos!$C$9</f>
        <v>RG316</v>
      </c>
      <c r="U2583" s="11" t="s">
        <v>169</v>
      </c>
      <c r="V2583" s="13"/>
    </row>
    <row r="2584" customFormat="false" ht="15.75" hidden="true" customHeight="true" outlineLevel="0" collapsed="false">
      <c r="A2584" s="4" t="str">
        <f aca="false">Def_Sistemas_Conectores_Cabos!$A$22</f>
        <v>BPM de elétrons</v>
      </c>
      <c r="B2584" s="5" t="str">
        <f aca="false">Datas_Entregas!$A$3</f>
        <v>BTS/Anel</v>
      </c>
      <c r="C2584" s="6" t="n">
        <f aca="false" t="array" ref="C2584:C2584">INDEX(Datas_Entregas!$B$2:$B$100, MATCH(B2584, Datas_Entregas!$A$2:$A$100, 0), 1)</f>
        <v>43296</v>
      </c>
      <c r="D2584" s="5" t="str">
        <f aca="false">Def_Status_Montagem!$A$4</f>
        <v>Comprado / Esperando entrega</v>
      </c>
      <c r="E2584" s="4" t="str">
        <f aca="false">Def_Status_Montagem!$B$4</f>
        <v>Contratada (inclui etiqueta)</v>
      </c>
      <c r="F2584" s="25"/>
      <c r="G2584" s="26"/>
      <c r="H2584" s="7" t="str">
        <f aca="false" t="array" ref="H2584:H2584">INDEX(Def_Instancias_Equipamentos!$E$2:$E$4986, MATCH(K2584, Def_Instancias_Equipamentos!$D$2:$D$4986, 0), 1)</f>
        <v>IA-20RaBPMTL</v>
      </c>
      <c r="I2584" s="8" t="str">
        <f aca="false" t="array" ref="I2584:I2584">INDEX(Def_Instancias_Equipamentos!$E$2:$E$4986, MATCH(L2584, Def_Instancias_Equipamentos!$D$2:$D$4986, 0), 1)</f>
        <v>IA-20RaBPMTL</v>
      </c>
      <c r="J2584" s="8" t="str">
        <f aca="false">IF(H2584=I2584, "INTERNO", "EXTERNO")</f>
        <v>INTERNO</v>
      </c>
      <c r="K2584" s="9" t="str">
        <f aca="false">Def_Instancias_Equipamentos!$D$577</f>
        <v>TS-02:DI-BPMRFFE</v>
      </c>
      <c r="L2584" s="4" t="str">
        <f aca="false">Def_Instancias_Equipamentos!$D$1179</f>
        <v>TS-02:DI-FMCFastADC</v>
      </c>
      <c r="M2584" s="10" t="s">
        <v>168</v>
      </c>
      <c r="N2584" s="11" t="s">
        <v>143</v>
      </c>
      <c r="O2584" s="9" t="str">
        <f aca="false">Def_Sistemas_Conectores_Cabos!$B$7</f>
        <v>SMA 50-ohm</v>
      </c>
      <c r="P2584" s="4" t="str">
        <f aca="false">Def_Sistemas_Conectores_Cabos!$B$7</f>
        <v>SMA 50-ohm</v>
      </c>
      <c r="Q2584" s="8" t="str">
        <f aca="false">K2584&amp;"/"&amp;M2584&amp;CHAR(10)&amp;L2584&amp;"/"&amp;N2584</f>
        <v>TS-02:DI-BPMRFFE/TO_OUT
TS-02:DI-FMCFastADC/IN1</v>
      </c>
      <c r="R2584" s="18" t="n">
        <v>2</v>
      </c>
      <c r="S2584" s="18" t="n">
        <v>2</v>
      </c>
      <c r="T2584" s="15" t="str">
        <f aca="false">Def_Sistemas_Conectores_Cabos!$C$9</f>
        <v>RG316</v>
      </c>
      <c r="U2584" s="11" t="s">
        <v>169</v>
      </c>
      <c r="V2584" s="13"/>
    </row>
    <row r="2585" customFormat="false" ht="15.75" hidden="true" customHeight="true" outlineLevel="0" collapsed="false">
      <c r="A2585" s="4" t="str">
        <f aca="false">Def_Sistemas_Conectores_Cabos!$A$22</f>
        <v>BPM de elétrons</v>
      </c>
      <c r="B2585" s="5" t="str">
        <f aca="false">Datas_Entregas!$A$3</f>
        <v>BTS/Anel</v>
      </c>
      <c r="C2585" s="6" t="n">
        <f aca="false" t="array" ref="C2585:C2585">INDEX(Datas_Entregas!$B$2:$B$100, MATCH(B2585, Datas_Entregas!$A$2:$A$100, 0), 1)</f>
        <v>43296</v>
      </c>
      <c r="D2585" s="5" t="str">
        <f aca="false">Def_Status_Montagem!$A$4</f>
        <v>Comprado / Esperando entrega</v>
      </c>
      <c r="E2585" s="4" t="str">
        <f aca="false">Def_Status_Montagem!$B$4</f>
        <v>Contratada (inclui etiqueta)</v>
      </c>
      <c r="F2585" s="25"/>
      <c r="G2585" s="26"/>
      <c r="H2585" s="7" t="str">
        <f aca="false" t="array" ref="H2585:H2585">INDEX(Def_Instancias_Equipamentos!$E$2:$E$4986, MATCH(K2585, Def_Instancias_Equipamentos!$D$2:$D$4986, 0), 1)</f>
        <v>IA-20RaBPMTL</v>
      </c>
      <c r="I2585" s="8" t="str">
        <f aca="false" t="array" ref="I2585:I2585">INDEX(Def_Instancias_Equipamentos!$E$2:$E$4986, MATCH(L2585, Def_Instancias_Equipamentos!$D$2:$D$4986, 0), 1)</f>
        <v>IA-20RaBPMTL</v>
      </c>
      <c r="J2585" s="8" t="str">
        <f aca="false">IF(H2585=I2585, "INTERNO", "EXTERNO")</f>
        <v>INTERNO</v>
      </c>
      <c r="K2585" s="9" t="str">
        <f aca="false">Def_Instancias_Equipamentos!$D$577</f>
        <v>TS-02:DI-BPMRFFE</v>
      </c>
      <c r="L2585" s="4" t="str">
        <f aca="false">Def_Instancias_Equipamentos!$D$1179</f>
        <v>TS-02:DI-FMCFastADC</v>
      </c>
      <c r="M2585" s="10" t="s">
        <v>170</v>
      </c>
      <c r="N2585" s="11" t="s">
        <v>145</v>
      </c>
      <c r="O2585" s="9" t="str">
        <f aca="false">Def_Sistemas_Conectores_Cabos!$B$7</f>
        <v>SMA 50-ohm</v>
      </c>
      <c r="P2585" s="4" t="str">
        <f aca="false">Def_Sistemas_Conectores_Cabos!$B$7</f>
        <v>SMA 50-ohm</v>
      </c>
      <c r="Q2585" s="8" t="str">
        <f aca="false">K2585&amp;"/"&amp;M2585&amp;CHAR(10)&amp;L2585&amp;"/"&amp;N2585</f>
        <v>TS-02:DI-BPMRFFE/BI_OUT
TS-02:DI-FMCFastADC/IN2</v>
      </c>
      <c r="R2585" s="18" t="n">
        <v>2</v>
      </c>
      <c r="S2585" s="18" t="n">
        <v>2</v>
      </c>
      <c r="T2585" s="15" t="str">
        <f aca="false">Def_Sistemas_Conectores_Cabos!$C$9</f>
        <v>RG316</v>
      </c>
      <c r="U2585" s="11" t="s">
        <v>169</v>
      </c>
      <c r="V2585" s="13"/>
    </row>
    <row r="2586" customFormat="false" ht="15.75" hidden="true" customHeight="true" outlineLevel="0" collapsed="false">
      <c r="A2586" s="4" t="str">
        <f aca="false">Def_Sistemas_Conectores_Cabos!$A$22</f>
        <v>BPM de elétrons</v>
      </c>
      <c r="B2586" s="5" t="str">
        <f aca="false">Datas_Entregas!$A$3</f>
        <v>BTS/Anel</v>
      </c>
      <c r="C2586" s="6" t="n">
        <f aca="false" t="array" ref="C2586:C2586">INDEX(Datas_Entregas!$B$2:$B$100, MATCH(B2586, Datas_Entregas!$A$2:$A$100, 0), 1)</f>
        <v>43296</v>
      </c>
      <c r="D2586" s="5" t="str">
        <f aca="false">Def_Status_Montagem!$A$4</f>
        <v>Comprado / Esperando entrega</v>
      </c>
      <c r="E2586" s="4" t="str">
        <f aca="false">Def_Status_Montagem!$B$4</f>
        <v>Contratada (inclui etiqueta)</v>
      </c>
      <c r="F2586" s="25"/>
      <c r="G2586" s="26"/>
      <c r="H2586" s="7" t="str">
        <f aca="false" t="array" ref="H2586:H2586">INDEX(Def_Instancias_Equipamentos!$E$2:$E$4986, MATCH(K2586, Def_Instancias_Equipamentos!$D$2:$D$4986, 0), 1)</f>
        <v>IA-20RaBPMTL</v>
      </c>
      <c r="I2586" s="8" t="str">
        <f aca="false" t="array" ref="I2586:I2586">INDEX(Def_Instancias_Equipamentos!$E$2:$E$4986, MATCH(L2586, Def_Instancias_Equipamentos!$D$2:$D$4986, 0), 1)</f>
        <v>IA-20RaBPMTL</v>
      </c>
      <c r="J2586" s="8" t="str">
        <f aca="false">IF(H2586=I2586, "INTERNO", "EXTERNO")</f>
        <v>INTERNO</v>
      </c>
      <c r="K2586" s="9" t="str">
        <f aca="false">Def_Instancias_Equipamentos!$D$577</f>
        <v>TS-02:DI-BPMRFFE</v>
      </c>
      <c r="L2586" s="4" t="str">
        <f aca="false">Def_Instancias_Equipamentos!$D$1179</f>
        <v>TS-02:DI-FMCFastADC</v>
      </c>
      <c r="M2586" s="10" t="s">
        <v>171</v>
      </c>
      <c r="N2586" s="11" t="s">
        <v>172</v>
      </c>
      <c r="O2586" s="9" t="str">
        <f aca="false">Def_Sistemas_Conectores_Cabos!$B$7</f>
        <v>SMA 50-ohm</v>
      </c>
      <c r="P2586" s="4" t="str">
        <f aca="false">Def_Sistemas_Conectores_Cabos!$B$7</f>
        <v>SMA 50-ohm</v>
      </c>
      <c r="Q2586" s="8" t="str">
        <f aca="false">K2586&amp;"/"&amp;M2586&amp;CHAR(10)&amp;L2586&amp;"/"&amp;N2586</f>
        <v>TS-02:DI-BPMRFFE/TI_OUT
TS-02:DI-FMCFastADC/IN3</v>
      </c>
      <c r="R2586" s="18" t="n">
        <v>2</v>
      </c>
      <c r="S2586" s="18" t="n">
        <v>2</v>
      </c>
      <c r="T2586" s="15" t="str">
        <f aca="false">Def_Sistemas_Conectores_Cabos!$C$9</f>
        <v>RG316</v>
      </c>
      <c r="U2586" s="11" t="s">
        <v>169</v>
      </c>
      <c r="V2586" s="13"/>
    </row>
    <row r="2587" customFormat="false" ht="15.75" hidden="true" customHeight="true" outlineLevel="0" collapsed="false">
      <c r="A2587" s="4" t="str">
        <f aca="false">Def_Sistemas_Conectores_Cabos!$A$22</f>
        <v>BPM de elétrons</v>
      </c>
      <c r="B2587" s="5" t="str">
        <f aca="false">Datas_Entregas!$A$3</f>
        <v>BTS/Anel</v>
      </c>
      <c r="C2587" s="6" t="n">
        <f aca="false" t="array" ref="C2587:C2587">INDEX(Datas_Entregas!$B$2:$B$100, MATCH(B2587, Datas_Entregas!$A$2:$A$100, 0), 1)</f>
        <v>43296</v>
      </c>
      <c r="D2587" s="5" t="str">
        <f aca="false">Def_Status_Montagem!$A$4</f>
        <v>Comprado / Esperando entrega</v>
      </c>
      <c r="E2587" s="4" t="str">
        <f aca="false">Def_Status_Montagem!$B$4</f>
        <v>Contratada (inclui etiqueta)</v>
      </c>
      <c r="F2587" s="25"/>
      <c r="G2587" s="26"/>
      <c r="H2587" s="7" t="str">
        <f aca="false" t="array" ref="H2587:H2587">INDEX(Def_Instancias_Equipamentos!$E$2:$E$4986, MATCH(K2587, Def_Instancias_Equipamentos!$D$2:$D$4986, 0), 1)</f>
        <v>IA-20RaBPMTL</v>
      </c>
      <c r="I2587" s="8" t="str">
        <f aca="false" t="array" ref="I2587:I2587">INDEX(Def_Instancias_Equipamentos!$E$2:$E$4986, MATCH(L2587, Def_Instancias_Equipamentos!$D$2:$D$4986, 0), 1)</f>
        <v>IA-20RaBPMTL</v>
      </c>
      <c r="J2587" s="8" t="str">
        <f aca="false">IF(H2587=I2587, "INTERNO", "EXTERNO")</f>
        <v>INTERNO</v>
      </c>
      <c r="K2587" s="9" t="str">
        <f aca="false">Def_Instancias_Equipamentos!$D$577</f>
        <v>TS-02:DI-BPMRFFE</v>
      </c>
      <c r="L2587" s="4" t="str">
        <f aca="false">Def_Instancias_Equipamentos!$D$1179</f>
        <v>TS-02:DI-FMCFastADC</v>
      </c>
      <c r="M2587" s="10" t="s">
        <v>173</v>
      </c>
      <c r="N2587" s="11" t="s">
        <v>174</v>
      </c>
      <c r="O2587" s="9" t="str">
        <f aca="false">Def_Sistemas_Conectores_Cabos!$B$7</f>
        <v>SMA 50-ohm</v>
      </c>
      <c r="P2587" s="4" t="str">
        <f aca="false">Def_Sistemas_Conectores_Cabos!$B$7</f>
        <v>SMA 50-ohm</v>
      </c>
      <c r="Q2587" s="8" t="str">
        <f aca="false">K2587&amp;"/"&amp;M2587&amp;CHAR(10)&amp;L2587&amp;"/"&amp;N2587</f>
        <v>TS-02:DI-BPMRFFE/BO_OUT
TS-02:DI-FMCFastADC/IN4</v>
      </c>
      <c r="R2587" s="18" t="n">
        <v>2</v>
      </c>
      <c r="S2587" s="18" t="n">
        <v>2</v>
      </c>
      <c r="T2587" s="15" t="str">
        <f aca="false">Def_Sistemas_Conectores_Cabos!$C$9</f>
        <v>RG316</v>
      </c>
      <c r="U2587" s="11" t="s">
        <v>169</v>
      </c>
      <c r="V2587" s="13"/>
    </row>
    <row r="2588" customFormat="false" ht="15.75" hidden="true" customHeight="true" outlineLevel="0" collapsed="false">
      <c r="A2588" s="4" t="str">
        <f aca="false">Def_Sistemas_Conectores_Cabos!$A$22</f>
        <v>BPM de elétrons</v>
      </c>
      <c r="B2588" s="5" t="str">
        <f aca="false">Datas_Entregas!$A$3</f>
        <v>BTS/Anel</v>
      </c>
      <c r="C2588" s="6" t="n">
        <f aca="false" t="array" ref="C2588:C2588">INDEX(Datas_Entregas!$B$2:$B$100, MATCH(B2588, Datas_Entregas!$A$2:$A$100, 0), 1)</f>
        <v>43296</v>
      </c>
      <c r="D2588" s="5" t="str">
        <f aca="false">Def_Status_Montagem!$A$4</f>
        <v>Comprado / Esperando entrega</v>
      </c>
      <c r="E2588" s="4" t="str">
        <f aca="false">Def_Status_Montagem!$B$4</f>
        <v>Contratada (inclui etiqueta)</v>
      </c>
      <c r="F2588" s="25"/>
      <c r="G2588" s="26"/>
      <c r="H2588" s="7" t="str">
        <f aca="false" t="array" ref="H2588:H2588">INDEX(Def_Instancias_Equipamentos!$E$2:$E$4986, MATCH(K2588, Def_Instancias_Equipamentos!$D$2:$D$4986, 0), 1)</f>
        <v>IA-20RaBPMTL</v>
      </c>
      <c r="I2588" s="8" t="str">
        <f aca="false" t="array" ref="I2588:I2588">INDEX(Def_Instancias_Equipamentos!$E$2:$E$4986, MATCH(L2588, Def_Instancias_Equipamentos!$D$2:$D$4986, 0), 1)</f>
        <v>IA-20RaBPMTL</v>
      </c>
      <c r="J2588" s="8" t="str">
        <f aca="false">IF(H2588=I2588, "INTERNO", "EXTERNO")</f>
        <v>INTERNO</v>
      </c>
      <c r="K2588" s="9" t="str">
        <f aca="false">Def_Instancias_Equipamentos!$D$577</f>
        <v>TS-02:DI-BPMRFFE</v>
      </c>
      <c r="L2588" s="4" t="str">
        <f aca="false">Def_Instancias_Equipamentos!$D$1179</f>
        <v>TS-02:DI-FMCFastADC</v>
      </c>
      <c r="M2588" s="10" t="s">
        <v>175</v>
      </c>
      <c r="N2588" s="11" t="s">
        <v>176</v>
      </c>
      <c r="O2588" s="9" t="str">
        <f aca="false">Def_Sistemas_Conectores_Cabos!$B$7</f>
        <v>SMA 50-ohm</v>
      </c>
      <c r="P2588" s="4" t="str">
        <f aca="false">Def_Sistemas_Conectores_Cabos!$B$26</f>
        <v>MMCX 50-ohm</v>
      </c>
      <c r="Q2588" s="8" t="str">
        <f aca="false">K2588&amp;"/"&amp;M2588&amp;CHAR(10)&amp;L2588&amp;"/"&amp;N2588</f>
        <v>TS-02:DI-BPMRFFE/SW_IN
TS-02:DI-FMCFastADC/TRIG</v>
      </c>
      <c r="R2588" s="18" t="n">
        <v>2</v>
      </c>
      <c r="S2588" s="18" t="n">
        <v>2</v>
      </c>
      <c r="T2588" s="15" t="str">
        <f aca="false">Def_Sistemas_Conectores_Cabos!$C$9</f>
        <v>RG316</v>
      </c>
      <c r="U2588" s="11" t="s">
        <v>169</v>
      </c>
      <c r="V2588" s="13"/>
    </row>
    <row r="2589" customFormat="false" ht="15.75" hidden="true" customHeight="true" outlineLevel="0" collapsed="false">
      <c r="A2589" s="4" t="str">
        <f aca="false">Def_Sistemas_Conectores_Cabos!$A$22</f>
        <v>BPM de elétrons</v>
      </c>
      <c r="B2589" s="5" t="str">
        <f aca="false">Datas_Entregas!$A$3</f>
        <v>BTS/Anel</v>
      </c>
      <c r="C2589" s="6" t="n">
        <f aca="false" t="array" ref="C2589:C2589">INDEX(Datas_Entregas!$B$2:$B$100, MATCH(B2589, Datas_Entregas!$A$2:$A$100, 0), 1)</f>
        <v>43296</v>
      </c>
      <c r="D2589" s="5" t="str">
        <f aca="false">Def_Status_Montagem!$A$4</f>
        <v>Comprado / Esperando entrega</v>
      </c>
      <c r="E2589" s="4" t="str">
        <f aca="false">Def_Status_Montagem!$B$4</f>
        <v>Contratada (inclui etiqueta)</v>
      </c>
      <c r="F2589" s="25"/>
      <c r="G2589" s="26"/>
      <c r="H2589" s="7" t="str">
        <f aca="false" t="array" ref="H2589:H2589">INDEX(Def_Instancias_Equipamentos!$E$2:$E$4986, MATCH(K2589, Def_Instancias_Equipamentos!$D$2:$D$4986, 0), 1)</f>
        <v>IA-20RaBPMTL</v>
      </c>
      <c r="I2589" s="8" t="str">
        <f aca="false" t="array" ref="I2589:I2589">INDEX(Def_Instancias_Equipamentos!$E$2:$E$4986, MATCH(L2589, Def_Instancias_Equipamentos!$D$2:$D$4986, 0), 1)</f>
        <v>IA-20RaBPMTL</v>
      </c>
      <c r="J2589" s="8" t="str">
        <f aca="false">IF(H2589=I2589, "INTERNO", "EXTERNO")</f>
        <v>INTERNO</v>
      </c>
      <c r="K2589" s="9" t="str">
        <f aca="false">Def_Instancias_Equipamentos!$D$578</f>
        <v>TS-03:DI-BPMRFFE</v>
      </c>
      <c r="L2589" s="4" t="str">
        <f aca="false">Def_Instancias_Equipamentos!$D$1180</f>
        <v>TS-03:DI-FMCFastADC</v>
      </c>
      <c r="M2589" s="10" t="s">
        <v>168</v>
      </c>
      <c r="N2589" s="11" t="s">
        <v>143</v>
      </c>
      <c r="O2589" s="9" t="str">
        <f aca="false">Def_Sistemas_Conectores_Cabos!$B$7</f>
        <v>SMA 50-ohm</v>
      </c>
      <c r="P2589" s="4" t="str">
        <f aca="false">Def_Sistemas_Conectores_Cabos!$B$7</f>
        <v>SMA 50-ohm</v>
      </c>
      <c r="Q2589" s="8" t="str">
        <f aca="false">K2589&amp;"/"&amp;M2589&amp;CHAR(10)&amp;L2589&amp;"/"&amp;N2589</f>
        <v>TS-03:DI-BPMRFFE/TO_OUT
TS-03:DI-FMCFastADC/IN1</v>
      </c>
      <c r="R2589" s="18" t="n">
        <v>2</v>
      </c>
      <c r="S2589" s="18" t="n">
        <v>2</v>
      </c>
      <c r="T2589" s="15" t="str">
        <f aca="false">Def_Sistemas_Conectores_Cabos!$C$9</f>
        <v>RG316</v>
      </c>
      <c r="U2589" s="11" t="s">
        <v>169</v>
      </c>
      <c r="V2589" s="13"/>
    </row>
    <row r="2590" customFormat="false" ht="15.75" hidden="true" customHeight="true" outlineLevel="0" collapsed="false">
      <c r="A2590" s="4" t="str">
        <f aca="false">Def_Sistemas_Conectores_Cabos!$A$22</f>
        <v>BPM de elétrons</v>
      </c>
      <c r="B2590" s="5" t="str">
        <f aca="false">Datas_Entregas!$A$3</f>
        <v>BTS/Anel</v>
      </c>
      <c r="C2590" s="6" t="n">
        <f aca="false" t="array" ref="C2590:C2590">INDEX(Datas_Entregas!$B$2:$B$100, MATCH(B2590, Datas_Entregas!$A$2:$A$100, 0), 1)</f>
        <v>43296</v>
      </c>
      <c r="D2590" s="5" t="str">
        <f aca="false">Def_Status_Montagem!$A$4</f>
        <v>Comprado / Esperando entrega</v>
      </c>
      <c r="E2590" s="4" t="str">
        <f aca="false">Def_Status_Montagem!$B$4</f>
        <v>Contratada (inclui etiqueta)</v>
      </c>
      <c r="F2590" s="25"/>
      <c r="G2590" s="26"/>
      <c r="H2590" s="7" t="str">
        <f aca="false" t="array" ref="H2590:H2590">INDEX(Def_Instancias_Equipamentos!$E$2:$E$4986, MATCH(K2590, Def_Instancias_Equipamentos!$D$2:$D$4986, 0), 1)</f>
        <v>IA-20RaBPMTL</v>
      </c>
      <c r="I2590" s="8" t="str">
        <f aca="false" t="array" ref="I2590:I2590">INDEX(Def_Instancias_Equipamentos!$E$2:$E$4986, MATCH(L2590, Def_Instancias_Equipamentos!$D$2:$D$4986, 0), 1)</f>
        <v>IA-20RaBPMTL</v>
      </c>
      <c r="J2590" s="8" t="str">
        <f aca="false">IF(H2590=I2590, "INTERNO", "EXTERNO")</f>
        <v>INTERNO</v>
      </c>
      <c r="K2590" s="9" t="str">
        <f aca="false">Def_Instancias_Equipamentos!$D$578</f>
        <v>TS-03:DI-BPMRFFE</v>
      </c>
      <c r="L2590" s="4" t="str">
        <f aca="false">Def_Instancias_Equipamentos!$D$1180</f>
        <v>TS-03:DI-FMCFastADC</v>
      </c>
      <c r="M2590" s="10" t="s">
        <v>170</v>
      </c>
      <c r="N2590" s="11" t="s">
        <v>145</v>
      </c>
      <c r="O2590" s="9" t="str">
        <f aca="false">Def_Sistemas_Conectores_Cabos!$B$7</f>
        <v>SMA 50-ohm</v>
      </c>
      <c r="P2590" s="4" t="str">
        <f aca="false">Def_Sistemas_Conectores_Cabos!$B$7</f>
        <v>SMA 50-ohm</v>
      </c>
      <c r="Q2590" s="8" t="str">
        <f aca="false">K2590&amp;"/"&amp;M2590&amp;CHAR(10)&amp;L2590&amp;"/"&amp;N2590</f>
        <v>TS-03:DI-BPMRFFE/BI_OUT
TS-03:DI-FMCFastADC/IN2</v>
      </c>
      <c r="R2590" s="18" t="n">
        <v>2</v>
      </c>
      <c r="S2590" s="18" t="n">
        <v>2</v>
      </c>
      <c r="T2590" s="15" t="str">
        <f aca="false">Def_Sistemas_Conectores_Cabos!$C$9</f>
        <v>RG316</v>
      </c>
      <c r="U2590" s="11" t="s">
        <v>169</v>
      </c>
      <c r="V2590" s="13"/>
    </row>
    <row r="2591" customFormat="false" ht="15.75" hidden="true" customHeight="true" outlineLevel="0" collapsed="false">
      <c r="A2591" s="4" t="str">
        <f aca="false">Def_Sistemas_Conectores_Cabos!$A$22</f>
        <v>BPM de elétrons</v>
      </c>
      <c r="B2591" s="5" t="str">
        <f aca="false">Datas_Entregas!$A$3</f>
        <v>BTS/Anel</v>
      </c>
      <c r="C2591" s="6" t="n">
        <f aca="false" t="array" ref="C2591:C2591">INDEX(Datas_Entregas!$B$2:$B$100, MATCH(B2591, Datas_Entregas!$A$2:$A$100, 0), 1)</f>
        <v>43296</v>
      </c>
      <c r="D2591" s="5" t="str">
        <f aca="false">Def_Status_Montagem!$A$4</f>
        <v>Comprado / Esperando entrega</v>
      </c>
      <c r="E2591" s="4" t="str">
        <f aca="false">Def_Status_Montagem!$B$4</f>
        <v>Contratada (inclui etiqueta)</v>
      </c>
      <c r="F2591" s="25"/>
      <c r="G2591" s="26"/>
      <c r="H2591" s="7" t="str">
        <f aca="false" t="array" ref="H2591:H2591">INDEX(Def_Instancias_Equipamentos!$E$2:$E$4986, MATCH(K2591, Def_Instancias_Equipamentos!$D$2:$D$4986, 0), 1)</f>
        <v>IA-20RaBPMTL</v>
      </c>
      <c r="I2591" s="8" t="str">
        <f aca="false" t="array" ref="I2591:I2591">INDEX(Def_Instancias_Equipamentos!$E$2:$E$4986, MATCH(L2591, Def_Instancias_Equipamentos!$D$2:$D$4986, 0), 1)</f>
        <v>IA-20RaBPMTL</v>
      </c>
      <c r="J2591" s="8" t="str">
        <f aca="false">IF(H2591=I2591, "INTERNO", "EXTERNO")</f>
        <v>INTERNO</v>
      </c>
      <c r="K2591" s="9" t="str">
        <f aca="false">Def_Instancias_Equipamentos!$D$578</f>
        <v>TS-03:DI-BPMRFFE</v>
      </c>
      <c r="L2591" s="4" t="str">
        <f aca="false">Def_Instancias_Equipamentos!$D$1180</f>
        <v>TS-03:DI-FMCFastADC</v>
      </c>
      <c r="M2591" s="10" t="s">
        <v>171</v>
      </c>
      <c r="N2591" s="11" t="s">
        <v>172</v>
      </c>
      <c r="O2591" s="9" t="str">
        <f aca="false">Def_Sistemas_Conectores_Cabos!$B$7</f>
        <v>SMA 50-ohm</v>
      </c>
      <c r="P2591" s="4" t="str">
        <f aca="false">Def_Sistemas_Conectores_Cabos!$B$7</f>
        <v>SMA 50-ohm</v>
      </c>
      <c r="Q2591" s="8" t="str">
        <f aca="false">K2591&amp;"/"&amp;M2591&amp;CHAR(10)&amp;L2591&amp;"/"&amp;N2591</f>
        <v>TS-03:DI-BPMRFFE/TI_OUT
TS-03:DI-FMCFastADC/IN3</v>
      </c>
      <c r="R2591" s="18" t="n">
        <v>2</v>
      </c>
      <c r="S2591" s="18" t="n">
        <v>2</v>
      </c>
      <c r="T2591" s="15" t="str">
        <f aca="false">Def_Sistemas_Conectores_Cabos!$C$9</f>
        <v>RG316</v>
      </c>
      <c r="U2591" s="11" t="s">
        <v>169</v>
      </c>
      <c r="V2591" s="13"/>
    </row>
    <row r="2592" customFormat="false" ht="15.75" hidden="true" customHeight="true" outlineLevel="0" collapsed="false">
      <c r="A2592" s="4" t="str">
        <f aca="false">Def_Sistemas_Conectores_Cabos!$A$22</f>
        <v>BPM de elétrons</v>
      </c>
      <c r="B2592" s="5" t="str">
        <f aca="false">Datas_Entregas!$A$3</f>
        <v>BTS/Anel</v>
      </c>
      <c r="C2592" s="6" t="n">
        <f aca="false" t="array" ref="C2592:C2592">INDEX(Datas_Entregas!$B$2:$B$100, MATCH(B2592, Datas_Entregas!$A$2:$A$100, 0), 1)</f>
        <v>43296</v>
      </c>
      <c r="D2592" s="5" t="str">
        <f aca="false">Def_Status_Montagem!$A$4</f>
        <v>Comprado / Esperando entrega</v>
      </c>
      <c r="E2592" s="4" t="str">
        <f aca="false">Def_Status_Montagem!$B$4</f>
        <v>Contratada (inclui etiqueta)</v>
      </c>
      <c r="F2592" s="25"/>
      <c r="G2592" s="26"/>
      <c r="H2592" s="7" t="str">
        <f aca="false" t="array" ref="H2592:H2592">INDEX(Def_Instancias_Equipamentos!$E$2:$E$4986, MATCH(K2592, Def_Instancias_Equipamentos!$D$2:$D$4986, 0), 1)</f>
        <v>IA-20RaBPMTL</v>
      </c>
      <c r="I2592" s="8" t="str">
        <f aca="false" t="array" ref="I2592:I2592">INDEX(Def_Instancias_Equipamentos!$E$2:$E$4986, MATCH(L2592, Def_Instancias_Equipamentos!$D$2:$D$4986, 0), 1)</f>
        <v>IA-20RaBPMTL</v>
      </c>
      <c r="J2592" s="8" t="str">
        <f aca="false">IF(H2592=I2592, "INTERNO", "EXTERNO")</f>
        <v>INTERNO</v>
      </c>
      <c r="K2592" s="9" t="str">
        <f aca="false">Def_Instancias_Equipamentos!$D$578</f>
        <v>TS-03:DI-BPMRFFE</v>
      </c>
      <c r="L2592" s="4" t="str">
        <f aca="false">Def_Instancias_Equipamentos!$D$1180</f>
        <v>TS-03:DI-FMCFastADC</v>
      </c>
      <c r="M2592" s="10" t="s">
        <v>173</v>
      </c>
      <c r="N2592" s="11" t="s">
        <v>174</v>
      </c>
      <c r="O2592" s="9" t="str">
        <f aca="false">Def_Sistemas_Conectores_Cabos!$B$7</f>
        <v>SMA 50-ohm</v>
      </c>
      <c r="P2592" s="4" t="str">
        <f aca="false">Def_Sistemas_Conectores_Cabos!$B$7</f>
        <v>SMA 50-ohm</v>
      </c>
      <c r="Q2592" s="8" t="str">
        <f aca="false">K2592&amp;"/"&amp;M2592&amp;CHAR(10)&amp;L2592&amp;"/"&amp;N2592</f>
        <v>TS-03:DI-BPMRFFE/BO_OUT
TS-03:DI-FMCFastADC/IN4</v>
      </c>
      <c r="R2592" s="18" t="n">
        <v>2</v>
      </c>
      <c r="S2592" s="18" t="n">
        <v>2</v>
      </c>
      <c r="T2592" s="15" t="str">
        <f aca="false">Def_Sistemas_Conectores_Cabos!$C$9</f>
        <v>RG316</v>
      </c>
      <c r="U2592" s="11" t="s">
        <v>169</v>
      </c>
      <c r="V2592" s="13"/>
    </row>
    <row r="2593" customFormat="false" ht="15.75" hidden="true" customHeight="true" outlineLevel="0" collapsed="false">
      <c r="A2593" s="4" t="str">
        <f aca="false">Def_Sistemas_Conectores_Cabos!$A$22</f>
        <v>BPM de elétrons</v>
      </c>
      <c r="B2593" s="5" t="str">
        <f aca="false">Datas_Entregas!$A$3</f>
        <v>BTS/Anel</v>
      </c>
      <c r="C2593" s="6" t="n">
        <f aca="false" t="array" ref="C2593:C2593">INDEX(Datas_Entregas!$B$2:$B$100, MATCH(B2593, Datas_Entregas!$A$2:$A$100, 0), 1)</f>
        <v>43296</v>
      </c>
      <c r="D2593" s="5" t="str">
        <f aca="false">Def_Status_Montagem!$A$4</f>
        <v>Comprado / Esperando entrega</v>
      </c>
      <c r="E2593" s="4" t="str">
        <f aca="false">Def_Status_Montagem!$B$4</f>
        <v>Contratada (inclui etiqueta)</v>
      </c>
      <c r="F2593" s="25"/>
      <c r="G2593" s="26"/>
      <c r="H2593" s="7" t="str">
        <f aca="false" t="array" ref="H2593:H2593">INDEX(Def_Instancias_Equipamentos!$E$2:$E$4986, MATCH(K2593, Def_Instancias_Equipamentos!$D$2:$D$4986, 0), 1)</f>
        <v>IA-20RaBPMTL</v>
      </c>
      <c r="I2593" s="8" t="str">
        <f aca="false" t="array" ref="I2593:I2593">INDEX(Def_Instancias_Equipamentos!$E$2:$E$4986, MATCH(L2593, Def_Instancias_Equipamentos!$D$2:$D$4986, 0), 1)</f>
        <v>IA-20RaBPMTL</v>
      </c>
      <c r="J2593" s="8" t="str">
        <f aca="false">IF(H2593=I2593, "INTERNO", "EXTERNO")</f>
        <v>INTERNO</v>
      </c>
      <c r="K2593" s="9" t="str">
        <f aca="false">Def_Instancias_Equipamentos!$D$578</f>
        <v>TS-03:DI-BPMRFFE</v>
      </c>
      <c r="L2593" s="4" t="str">
        <f aca="false">Def_Instancias_Equipamentos!$D$1180</f>
        <v>TS-03:DI-FMCFastADC</v>
      </c>
      <c r="M2593" s="10" t="s">
        <v>175</v>
      </c>
      <c r="N2593" s="11" t="s">
        <v>176</v>
      </c>
      <c r="O2593" s="9" t="str">
        <f aca="false">Def_Sistemas_Conectores_Cabos!$B$7</f>
        <v>SMA 50-ohm</v>
      </c>
      <c r="P2593" s="4" t="str">
        <f aca="false">Def_Sistemas_Conectores_Cabos!$B$26</f>
        <v>MMCX 50-ohm</v>
      </c>
      <c r="Q2593" s="8" t="str">
        <f aca="false">K2593&amp;"/"&amp;M2593&amp;CHAR(10)&amp;L2593&amp;"/"&amp;N2593</f>
        <v>TS-03:DI-BPMRFFE/SW_IN
TS-03:DI-FMCFastADC/TRIG</v>
      </c>
      <c r="R2593" s="18" t="n">
        <v>2</v>
      </c>
      <c r="S2593" s="18" t="n">
        <v>2</v>
      </c>
      <c r="T2593" s="15" t="str">
        <f aca="false">Def_Sistemas_Conectores_Cabos!$C$9</f>
        <v>RG316</v>
      </c>
      <c r="U2593" s="11" t="s">
        <v>169</v>
      </c>
      <c r="V2593" s="13"/>
    </row>
    <row r="2594" customFormat="false" ht="15.75" hidden="true" customHeight="true" outlineLevel="0" collapsed="false">
      <c r="A2594" s="4" t="str">
        <f aca="false">Def_Sistemas_Conectores_Cabos!$A$22</f>
        <v>BPM de elétrons</v>
      </c>
      <c r="B2594" s="5" t="str">
        <f aca="false">Datas_Entregas!$A$3</f>
        <v>BTS/Anel</v>
      </c>
      <c r="C2594" s="6" t="n">
        <f aca="false" t="array" ref="C2594:C2594">INDEX(Datas_Entregas!$B$2:$B$100, MATCH(B2594, Datas_Entregas!$A$2:$A$100, 0), 1)</f>
        <v>43296</v>
      </c>
      <c r="D2594" s="5" t="str">
        <f aca="false">Def_Status_Montagem!$A$4</f>
        <v>Comprado / Esperando entrega</v>
      </c>
      <c r="E2594" s="4" t="str">
        <f aca="false">Def_Status_Montagem!$B$4</f>
        <v>Contratada (inclui etiqueta)</v>
      </c>
      <c r="F2594" s="25"/>
      <c r="G2594" s="26"/>
      <c r="H2594" s="7" t="str">
        <f aca="false" t="array" ref="H2594:H2594">INDEX(Def_Instancias_Equipamentos!$E$2:$E$4986, MATCH(K2594, Def_Instancias_Equipamentos!$D$2:$D$4986, 0), 1)</f>
        <v>IA-20RaBPMTL</v>
      </c>
      <c r="I2594" s="8" t="str">
        <f aca="false" t="array" ref="I2594:I2594">INDEX(Def_Instancias_Equipamentos!$E$2:$E$4986, MATCH(L2594, Def_Instancias_Equipamentos!$D$2:$D$4986, 0), 1)</f>
        <v>IA-20RaBPMTL</v>
      </c>
      <c r="J2594" s="8" t="str">
        <f aca="false">IF(H2594=I2594, "INTERNO", "EXTERNO")</f>
        <v>INTERNO</v>
      </c>
      <c r="K2594" s="9" t="str">
        <f aca="false">Def_Instancias_Equipamentos!$D$579</f>
        <v>TS-04:DI-BPMRFFE-1</v>
      </c>
      <c r="L2594" s="4" t="str">
        <f aca="false">Def_Instancias_Equipamentos!$D$1181</f>
        <v>TS-04:DI-FMCFastADC-1</v>
      </c>
      <c r="M2594" s="10" t="s">
        <v>168</v>
      </c>
      <c r="N2594" s="11" t="s">
        <v>143</v>
      </c>
      <c r="O2594" s="9" t="str">
        <f aca="false">Def_Sistemas_Conectores_Cabos!$B$7</f>
        <v>SMA 50-ohm</v>
      </c>
      <c r="P2594" s="4" t="str">
        <f aca="false">Def_Sistemas_Conectores_Cabos!$B$7</f>
        <v>SMA 50-ohm</v>
      </c>
      <c r="Q2594" s="8" t="str">
        <f aca="false">K2594&amp;"/"&amp;M2594&amp;CHAR(10)&amp;L2594&amp;"/"&amp;N2594</f>
        <v>TS-04:DI-BPMRFFE-1/TO_OUT
TS-04:DI-FMCFastADC-1/IN1</v>
      </c>
      <c r="R2594" s="18" t="n">
        <v>2</v>
      </c>
      <c r="S2594" s="18" t="n">
        <v>2</v>
      </c>
      <c r="T2594" s="15" t="str">
        <f aca="false">Def_Sistemas_Conectores_Cabos!$C$9</f>
        <v>RG316</v>
      </c>
      <c r="U2594" s="11" t="s">
        <v>169</v>
      </c>
      <c r="V2594" s="13"/>
    </row>
    <row r="2595" customFormat="false" ht="15.75" hidden="true" customHeight="true" outlineLevel="0" collapsed="false">
      <c r="A2595" s="4" t="str">
        <f aca="false">Def_Sistemas_Conectores_Cabos!$A$22</f>
        <v>BPM de elétrons</v>
      </c>
      <c r="B2595" s="5" t="str">
        <f aca="false">Datas_Entregas!$A$3</f>
        <v>BTS/Anel</v>
      </c>
      <c r="C2595" s="6" t="n">
        <f aca="false" t="array" ref="C2595:C2595">INDEX(Datas_Entregas!$B$2:$B$100, MATCH(B2595, Datas_Entregas!$A$2:$A$100, 0), 1)</f>
        <v>43296</v>
      </c>
      <c r="D2595" s="5" t="str">
        <f aca="false">Def_Status_Montagem!$A$4</f>
        <v>Comprado / Esperando entrega</v>
      </c>
      <c r="E2595" s="4" t="str">
        <f aca="false">Def_Status_Montagem!$B$4</f>
        <v>Contratada (inclui etiqueta)</v>
      </c>
      <c r="F2595" s="25"/>
      <c r="G2595" s="26"/>
      <c r="H2595" s="7" t="str">
        <f aca="false" t="array" ref="H2595:H2595">INDEX(Def_Instancias_Equipamentos!$E$2:$E$4986, MATCH(K2595, Def_Instancias_Equipamentos!$D$2:$D$4986, 0), 1)</f>
        <v>IA-20RaBPMTL</v>
      </c>
      <c r="I2595" s="8" t="str">
        <f aca="false" t="array" ref="I2595:I2595">INDEX(Def_Instancias_Equipamentos!$E$2:$E$4986, MATCH(L2595, Def_Instancias_Equipamentos!$D$2:$D$4986, 0), 1)</f>
        <v>IA-20RaBPMTL</v>
      </c>
      <c r="J2595" s="8" t="str">
        <f aca="false">IF(H2595=I2595, "INTERNO", "EXTERNO")</f>
        <v>INTERNO</v>
      </c>
      <c r="K2595" s="9" t="str">
        <f aca="false">Def_Instancias_Equipamentos!$D$579</f>
        <v>TS-04:DI-BPMRFFE-1</v>
      </c>
      <c r="L2595" s="4" t="str">
        <f aca="false">Def_Instancias_Equipamentos!$D$1181</f>
        <v>TS-04:DI-FMCFastADC-1</v>
      </c>
      <c r="M2595" s="10" t="s">
        <v>170</v>
      </c>
      <c r="N2595" s="11" t="s">
        <v>145</v>
      </c>
      <c r="O2595" s="9" t="str">
        <f aca="false">Def_Sistemas_Conectores_Cabos!$B$7</f>
        <v>SMA 50-ohm</v>
      </c>
      <c r="P2595" s="4" t="str">
        <f aca="false">Def_Sistemas_Conectores_Cabos!$B$7</f>
        <v>SMA 50-ohm</v>
      </c>
      <c r="Q2595" s="8" t="str">
        <f aca="false">K2595&amp;"/"&amp;M2595&amp;CHAR(10)&amp;L2595&amp;"/"&amp;N2595</f>
        <v>TS-04:DI-BPMRFFE-1/BI_OUT
TS-04:DI-FMCFastADC-1/IN2</v>
      </c>
      <c r="R2595" s="18" t="n">
        <v>2</v>
      </c>
      <c r="S2595" s="18" t="n">
        <v>2</v>
      </c>
      <c r="T2595" s="15" t="str">
        <f aca="false">Def_Sistemas_Conectores_Cabos!$C$9</f>
        <v>RG316</v>
      </c>
      <c r="U2595" s="11" t="s">
        <v>169</v>
      </c>
      <c r="V2595" s="13"/>
    </row>
    <row r="2596" customFormat="false" ht="15.75" hidden="true" customHeight="true" outlineLevel="0" collapsed="false">
      <c r="A2596" s="4" t="str">
        <f aca="false">Def_Sistemas_Conectores_Cabos!$A$22</f>
        <v>BPM de elétrons</v>
      </c>
      <c r="B2596" s="5" t="str">
        <f aca="false">Datas_Entregas!$A$3</f>
        <v>BTS/Anel</v>
      </c>
      <c r="C2596" s="6" t="n">
        <f aca="false" t="array" ref="C2596:C2596">INDEX(Datas_Entregas!$B$2:$B$100, MATCH(B2596, Datas_Entregas!$A$2:$A$100, 0), 1)</f>
        <v>43296</v>
      </c>
      <c r="D2596" s="5" t="str">
        <f aca="false">Def_Status_Montagem!$A$4</f>
        <v>Comprado / Esperando entrega</v>
      </c>
      <c r="E2596" s="4" t="str">
        <f aca="false">Def_Status_Montagem!$B$4</f>
        <v>Contratada (inclui etiqueta)</v>
      </c>
      <c r="F2596" s="25"/>
      <c r="G2596" s="26"/>
      <c r="H2596" s="7" t="str">
        <f aca="false" t="array" ref="H2596:H2596">INDEX(Def_Instancias_Equipamentos!$E$2:$E$4986, MATCH(K2596, Def_Instancias_Equipamentos!$D$2:$D$4986, 0), 1)</f>
        <v>IA-20RaBPMTL</v>
      </c>
      <c r="I2596" s="8" t="str">
        <f aca="false" t="array" ref="I2596:I2596">INDEX(Def_Instancias_Equipamentos!$E$2:$E$4986, MATCH(L2596, Def_Instancias_Equipamentos!$D$2:$D$4986, 0), 1)</f>
        <v>IA-20RaBPMTL</v>
      </c>
      <c r="J2596" s="8" t="str">
        <f aca="false">IF(H2596=I2596, "INTERNO", "EXTERNO")</f>
        <v>INTERNO</v>
      </c>
      <c r="K2596" s="9" t="str">
        <f aca="false">Def_Instancias_Equipamentos!$D$579</f>
        <v>TS-04:DI-BPMRFFE-1</v>
      </c>
      <c r="L2596" s="4" t="str">
        <f aca="false">Def_Instancias_Equipamentos!$D$1181</f>
        <v>TS-04:DI-FMCFastADC-1</v>
      </c>
      <c r="M2596" s="10" t="s">
        <v>171</v>
      </c>
      <c r="N2596" s="11" t="s">
        <v>172</v>
      </c>
      <c r="O2596" s="9" t="str">
        <f aca="false">Def_Sistemas_Conectores_Cabos!$B$7</f>
        <v>SMA 50-ohm</v>
      </c>
      <c r="P2596" s="4" t="str">
        <f aca="false">Def_Sistemas_Conectores_Cabos!$B$7</f>
        <v>SMA 50-ohm</v>
      </c>
      <c r="Q2596" s="8" t="str">
        <f aca="false">K2596&amp;"/"&amp;M2596&amp;CHAR(10)&amp;L2596&amp;"/"&amp;N2596</f>
        <v>TS-04:DI-BPMRFFE-1/TI_OUT
TS-04:DI-FMCFastADC-1/IN3</v>
      </c>
      <c r="R2596" s="18" t="n">
        <v>2</v>
      </c>
      <c r="S2596" s="18" t="n">
        <v>2</v>
      </c>
      <c r="T2596" s="15" t="str">
        <f aca="false">Def_Sistemas_Conectores_Cabos!$C$9</f>
        <v>RG316</v>
      </c>
      <c r="U2596" s="11" t="s">
        <v>169</v>
      </c>
      <c r="V2596" s="13"/>
    </row>
    <row r="2597" customFormat="false" ht="15.75" hidden="true" customHeight="true" outlineLevel="0" collapsed="false">
      <c r="A2597" s="4" t="str">
        <f aca="false">Def_Sistemas_Conectores_Cabos!$A$22</f>
        <v>BPM de elétrons</v>
      </c>
      <c r="B2597" s="5" t="str">
        <f aca="false">Datas_Entregas!$A$3</f>
        <v>BTS/Anel</v>
      </c>
      <c r="C2597" s="6" t="n">
        <f aca="false" t="array" ref="C2597:C2597">INDEX(Datas_Entregas!$B$2:$B$100, MATCH(B2597, Datas_Entregas!$A$2:$A$100, 0), 1)</f>
        <v>43296</v>
      </c>
      <c r="D2597" s="5" t="str">
        <f aca="false">Def_Status_Montagem!$A$4</f>
        <v>Comprado / Esperando entrega</v>
      </c>
      <c r="E2597" s="4" t="str">
        <f aca="false">Def_Status_Montagem!$B$4</f>
        <v>Contratada (inclui etiqueta)</v>
      </c>
      <c r="F2597" s="25"/>
      <c r="G2597" s="26"/>
      <c r="H2597" s="7" t="str">
        <f aca="false" t="array" ref="H2597:H2597">INDEX(Def_Instancias_Equipamentos!$E$2:$E$4986, MATCH(K2597, Def_Instancias_Equipamentos!$D$2:$D$4986, 0), 1)</f>
        <v>IA-20RaBPMTL</v>
      </c>
      <c r="I2597" s="8" t="str">
        <f aca="false" t="array" ref="I2597:I2597">INDEX(Def_Instancias_Equipamentos!$E$2:$E$4986, MATCH(L2597, Def_Instancias_Equipamentos!$D$2:$D$4986, 0), 1)</f>
        <v>IA-20RaBPMTL</v>
      </c>
      <c r="J2597" s="8" t="str">
        <f aca="false">IF(H2597=I2597, "INTERNO", "EXTERNO")</f>
        <v>INTERNO</v>
      </c>
      <c r="K2597" s="9" t="str">
        <f aca="false">Def_Instancias_Equipamentos!$D$579</f>
        <v>TS-04:DI-BPMRFFE-1</v>
      </c>
      <c r="L2597" s="4" t="str">
        <f aca="false">Def_Instancias_Equipamentos!$D$1181</f>
        <v>TS-04:DI-FMCFastADC-1</v>
      </c>
      <c r="M2597" s="10" t="s">
        <v>173</v>
      </c>
      <c r="N2597" s="11" t="s">
        <v>174</v>
      </c>
      <c r="O2597" s="9" t="str">
        <f aca="false">Def_Sistemas_Conectores_Cabos!$B$7</f>
        <v>SMA 50-ohm</v>
      </c>
      <c r="P2597" s="4" t="str">
        <f aca="false">Def_Sistemas_Conectores_Cabos!$B$7</f>
        <v>SMA 50-ohm</v>
      </c>
      <c r="Q2597" s="8" t="str">
        <f aca="false">K2597&amp;"/"&amp;M2597&amp;CHAR(10)&amp;L2597&amp;"/"&amp;N2597</f>
        <v>TS-04:DI-BPMRFFE-1/BO_OUT
TS-04:DI-FMCFastADC-1/IN4</v>
      </c>
      <c r="R2597" s="18" t="n">
        <v>2</v>
      </c>
      <c r="S2597" s="18" t="n">
        <v>2</v>
      </c>
      <c r="T2597" s="15" t="str">
        <f aca="false">Def_Sistemas_Conectores_Cabos!$C$9</f>
        <v>RG316</v>
      </c>
      <c r="U2597" s="11" t="s">
        <v>169</v>
      </c>
      <c r="V2597" s="13"/>
    </row>
    <row r="2598" customFormat="false" ht="15.75" hidden="true" customHeight="true" outlineLevel="0" collapsed="false">
      <c r="A2598" s="4" t="str">
        <f aca="false">Def_Sistemas_Conectores_Cabos!$A$22</f>
        <v>BPM de elétrons</v>
      </c>
      <c r="B2598" s="5" t="str">
        <f aca="false">Datas_Entregas!$A$3</f>
        <v>BTS/Anel</v>
      </c>
      <c r="C2598" s="6" t="n">
        <f aca="false" t="array" ref="C2598:C2598">INDEX(Datas_Entregas!$B$2:$B$100, MATCH(B2598, Datas_Entregas!$A$2:$A$100, 0), 1)</f>
        <v>43296</v>
      </c>
      <c r="D2598" s="5" t="str">
        <f aca="false">Def_Status_Montagem!$A$4</f>
        <v>Comprado / Esperando entrega</v>
      </c>
      <c r="E2598" s="4" t="str">
        <f aca="false">Def_Status_Montagem!$B$4</f>
        <v>Contratada (inclui etiqueta)</v>
      </c>
      <c r="F2598" s="25"/>
      <c r="G2598" s="26"/>
      <c r="H2598" s="7" t="str">
        <f aca="false" t="array" ref="H2598:H2598">INDEX(Def_Instancias_Equipamentos!$E$2:$E$4986, MATCH(K2598, Def_Instancias_Equipamentos!$D$2:$D$4986, 0), 1)</f>
        <v>IA-20RaBPMTL</v>
      </c>
      <c r="I2598" s="8" t="str">
        <f aca="false" t="array" ref="I2598:I2598">INDEX(Def_Instancias_Equipamentos!$E$2:$E$4986, MATCH(L2598, Def_Instancias_Equipamentos!$D$2:$D$4986, 0), 1)</f>
        <v>IA-20RaBPMTL</v>
      </c>
      <c r="J2598" s="8" t="str">
        <f aca="false">IF(H2598=I2598, "INTERNO", "EXTERNO")</f>
        <v>INTERNO</v>
      </c>
      <c r="K2598" s="9" t="str">
        <f aca="false">Def_Instancias_Equipamentos!$D$579</f>
        <v>TS-04:DI-BPMRFFE-1</v>
      </c>
      <c r="L2598" s="4" t="str">
        <f aca="false">Def_Instancias_Equipamentos!$D$1181</f>
        <v>TS-04:DI-FMCFastADC-1</v>
      </c>
      <c r="M2598" s="10" t="s">
        <v>175</v>
      </c>
      <c r="N2598" s="11" t="s">
        <v>176</v>
      </c>
      <c r="O2598" s="9" t="str">
        <f aca="false">Def_Sistemas_Conectores_Cabos!$B$7</f>
        <v>SMA 50-ohm</v>
      </c>
      <c r="P2598" s="4" t="str">
        <f aca="false">Def_Sistemas_Conectores_Cabos!$B$26</f>
        <v>MMCX 50-ohm</v>
      </c>
      <c r="Q2598" s="8" t="str">
        <f aca="false">K2598&amp;"/"&amp;M2598&amp;CHAR(10)&amp;L2598&amp;"/"&amp;N2598</f>
        <v>TS-04:DI-BPMRFFE-1/SW_IN
TS-04:DI-FMCFastADC-1/TRIG</v>
      </c>
      <c r="R2598" s="18" t="n">
        <v>2</v>
      </c>
      <c r="S2598" s="18" t="n">
        <v>2</v>
      </c>
      <c r="T2598" s="15" t="str">
        <f aca="false">Def_Sistemas_Conectores_Cabos!$C$9</f>
        <v>RG316</v>
      </c>
      <c r="U2598" s="11" t="s">
        <v>169</v>
      </c>
      <c r="V2598" s="13"/>
    </row>
    <row r="2599" customFormat="false" ht="15.75" hidden="true" customHeight="true" outlineLevel="0" collapsed="false">
      <c r="A2599" s="4" t="str">
        <f aca="false">Def_Sistemas_Conectores_Cabos!$A$22</f>
        <v>BPM de elétrons</v>
      </c>
      <c r="B2599" s="5" t="str">
        <f aca="false">Datas_Entregas!$A$3</f>
        <v>BTS/Anel</v>
      </c>
      <c r="C2599" s="6" t="n">
        <f aca="false" t="array" ref="C2599:C2599">INDEX(Datas_Entregas!$B$2:$B$100, MATCH(B2599, Datas_Entregas!$A$2:$A$100, 0), 1)</f>
        <v>43296</v>
      </c>
      <c r="D2599" s="5" t="str">
        <f aca="false">Def_Status_Montagem!$A$4</f>
        <v>Comprado / Esperando entrega</v>
      </c>
      <c r="E2599" s="4" t="str">
        <f aca="false">Def_Status_Montagem!$B$4</f>
        <v>Contratada (inclui etiqueta)</v>
      </c>
      <c r="F2599" s="25"/>
      <c r="G2599" s="26"/>
      <c r="H2599" s="7" t="str">
        <f aca="false" t="array" ref="H2599:H2599">INDEX(Def_Instancias_Equipamentos!$E$2:$E$4986, MATCH(K2599, Def_Instancias_Equipamentos!$D$2:$D$4986, 0), 1)</f>
        <v>IA-20RaBPMTL</v>
      </c>
      <c r="I2599" s="8" t="str">
        <f aca="false" t="array" ref="I2599:I2599">INDEX(Def_Instancias_Equipamentos!$E$2:$E$4986, MATCH(L2599, Def_Instancias_Equipamentos!$D$2:$D$4986, 0), 1)</f>
        <v>IA-20RaBPMTL</v>
      </c>
      <c r="J2599" s="8" t="str">
        <f aca="false">IF(H2599=I2599, "INTERNO", "EXTERNO")</f>
        <v>INTERNO</v>
      </c>
      <c r="K2599" s="9" t="str">
        <f aca="false">Def_Instancias_Equipamentos!$D$580</f>
        <v>TS-04:DI-BPMRFFE-2</v>
      </c>
      <c r="L2599" s="4" t="str">
        <f aca="false">Def_Instancias_Equipamentos!$D$1182</f>
        <v>TS-04:DI-FMCFastADC-2</v>
      </c>
      <c r="M2599" s="10" t="s">
        <v>168</v>
      </c>
      <c r="N2599" s="11" t="s">
        <v>143</v>
      </c>
      <c r="O2599" s="9" t="str">
        <f aca="false">Def_Sistemas_Conectores_Cabos!$B$7</f>
        <v>SMA 50-ohm</v>
      </c>
      <c r="P2599" s="4" t="str">
        <f aca="false">Def_Sistemas_Conectores_Cabos!$B$7</f>
        <v>SMA 50-ohm</v>
      </c>
      <c r="Q2599" s="8" t="str">
        <f aca="false">K2599&amp;"/"&amp;M2599&amp;CHAR(10)&amp;L2599&amp;"/"&amp;N2599</f>
        <v>TS-04:DI-BPMRFFE-2/TO_OUT
TS-04:DI-FMCFastADC-2/IN1</v>
      </c>
      <c r="R2599" s="18" t="n">
        <v>2</v>
      </c>
      <c r="S2599" s="18" t="n">
        <v>2</v>
      </c>
      <c r="T2599" s="15" t="str">
        <f aca="false">Def_Sistemas_Conectores_Cabos!$C$9</f>
        <v>RG316</v>
      </c>
      <c r="U2599" s="11" t="s">
        <v>169</v>
      </c>
      <c r="V2599" s="13"/>
    </row>
    <row r="2600" customFormat="false" ht="15.75" hidden="true" customHeight="true" outlineLevel="0" collapsed="false">
      <c r="A2600" s="4" t="str">
        <f aca="false">Def_Sistemas_Conectores_Cabos!$A$22</f>
        <v>BPM de elétrons</v>
      </c>
      <c r="B2600" s="5" t="str">
        <f aca="false">Datas_Entregas!$A$3</f>
        <v>BTS/Anel</v>
      </c>
      <c r="C2600" s="6" t="n">
        <f aca="false" t="array" ref="C2600:C2600">INDEX(Datas_Entregas!$B$2:$B$100, MATCH(B2600, Datas_Entregas!$A$2:$A$100, 0), 1)</f>
        <v>43296</v>
      </c>
      <c r="D2600" s="5" t="str">
        <f aca="false">Def_Status_Montagem!$A$4</f>
        <v>Comprado / Esperando entrega</v>
      </c>
      <c r="E2600" s="4" t="str">
        <f aca="false">Def_Status_Montagem!$B$4</f>
        <v>Contratada (inclui etiqueta)</v>
      </c>
      <c r="F2600" s="25"/>
      <c r="G2600" s="26"/>
      <c r="H2600" s="7" t="str">
        <f aca="false" t="array" ref="H2600:H2600">INDEX(Def_Instancias_Equipamentos!$E$2:$E$4986, MATCH(K2600, Def_Instancias_Equipamentos!$D$2:$D$4986, 0), 1)</f>
        <v>IA-20RaBPMTL</v>
      </c>
      <c r="I2600" s="8" t="str">
        <f aca="false" t="array" ref="I2600:I2600">INDEX(Def_Instancias_Equipamentos!$E$2:$E$4986, MATCH(L2600, Def_Instancias_Equipamentos!$D$2:$D$4986, 0), 1)</f>
        <v>IA-20RaBPMTL</v>
      </c>
      <c r="J2600" s="8" t="str">
        <f aca="false">IF(H2600=I2600, "INTERNO", "EXTERNO")</f>
        <v>INTERNO</v>
      </c>
      <c r="K2600" s="9" t="str">
        <f aca="false">Def_Instancias_Equipamentos!$D$580</f>
        <v>TS-04:DI-BPMRFFE-2</v>
      </c>
      <c r="L2600" s="4" t="str">
        <f aca="false">Def_Instancias_Equipamentos!$D$1182</f>
        <v>TS-04:DI-FMCFastADC-2</v>
      </c>
      <c r="M2600" s="10" t="s">
        <v>170</v>
      </c>
      <c r="N2600" s="11" t="s">
        <v>145</v>
      </c>
      <c r="O2600" s="9" t="str">
        <f aca="false">Def_Sistemas_Conectores_Cabos!$B$7</f>
        <v>SMA 50-ohm</v>
      </c>
      <c r="P2600" s="4" t="str">
        <f aca="false">Def_Sistemas_Conectores_Cabos!$B$7</f>
        <v>SMA 50-ohm</v>
      </c>
      <c r="Q2600" s="8" t="str">
        <f aca="false">K2600&amp;"/"&amp;M2600&amp;CHAR(10)&amp;L2600&amp;"/"&amp;N2600</f>
        <v>TS-04:DI-BPMRFFE-2/BI_OUT
TS-04:DI-FMCFastADC-2/IN2</v>
      </c>
      <c r="R2600" s="18" t="n">
        <v>2</v>
      </c>
      <c r="S2600" s="18" t="n">
        <v>2</v>
      </c>
      <c r="T2600" s="15" t="str">
        <f aca="false">Def_Sistemas_Conectores_Cabos!$C$9</f>
        <v>RG316</v>
      </c>
      <c r="U2600" s="11" t="s">
        <v>169</v>
      </c>
      <c r="V2600" s="13"/>
    </row>
    <row r="2601" customFormat="false" ht="15.75" hidden="true" customHeight="true" outlineLevel="0" collapsed="false">
      <c r="A2601" s="4" t="str">
        <f aca="false">Def_Sistemas_Conectores_Cabos!$A$22</f>
        <v>BPM de elétrons</v>
      </c>
      <c r="B2601" s="5" t="str">
        <f aca="false">Datas_Entregas!$A$3</f>
        <v>BTS/Anel</v>
      </c>
      <c r="C2601" s="6" t="n">
        <f aca="false" t="array" ref="C2601:C2601">INDEX(Datas_Entregas!$B$2:$B$100, MATCH(B2601, Datas_Entregas!$A$2:$A$100, 0), 1)</f>
        <v>43296</v>
      </c>
      <c r="D2601" s="5" t="str">
        <f aca="false">Def_Status_Montagem!$A$4</f>
        <v>Comprado / Esperando entrega</v>
      </c>
      <c r="E2601" s="4" t="str">
        <f aca="false">Def_Status_Montagem!$B$4</f>
        <v>Contratada (inclui etiqueta)</v>
      </c>
      <c r="F2601" s="25"/>
      <c r="G2601" s="26"/>
      <c r="H2601" s="7" t="str">
        <f aca="false" t="array" ref="H2601:H2601">INDEX(Def_Instancias_Equipamentos!$E$2:$E$4986, MATCH(K2601, Def_Instancias_Equipamentos!$D$2:$D$4986, 0), 1)</f>
        <v>IA-20RaBPMTL</v>
      </c>
      <c r="I2601" s="8" t="str">
        <f aca="false" t="array" ref="I2601:I2601">INDEX(Def_Instancias_Equipamentos!$E$2:$E$4986, MATCH(L2601, Def_Instancias_Equipamentos!$D$2:$D$4986, 0), 1)</f>
        <v>IA-20RaBPMTL</v>
      </c>
      <c r="J2601" s="8" t="str">
        <f aca="false">IF(H2601=I2601, "INTERNO", "EXTERNO")</f>
        <v>INTERNO</v>
      </c>
      <c r="K2601" s="9" t="str">
        <f aca="false">Def_Instancias_Equipamentos!$D$580</f>
        <v>TS-04:DI-BPMRFFE-2</v>
      </c>
      <c r="L2601" s="4" t="str">
        <f aca="false">Def_Instancias_Equipamentos!$D$1182</f>
        <v>TS-04:DI-FMCFastADC-2</v>
      </c>
      <c r="M2601" s="10" t="s">
        <v>171</v>
      </c>
      <c r="N2601" s="11" t="s">
        <v>172</v>
      </c>
      <c r="O2601" s="9" t="str">
        <f aca="false">Def_Sistemas_Conectores_Cabos!$B$7</f>
        <v>SMA 50-ohm</v>
      </c>
      <c r="P2601" s="4" t="str">
        <f aca="false">Def_Sistemas_Conectores_Cabos!$B$7</f>
        <v>SMA 50-ohm</v>
      </c>
      <c r="Q2601" s="8" t="str">
        <f aca="false">K2601&amp;"/"&amp;M2601&amp;CHAR(10)&amp;L2601&amp;"/"&amp;N2601</f>
        <v>TS-04:DI-BPMRFFE-2/TI_OUT
TS-04:DI-FMCFastADC-2/IN3</v>
      </c>
      <c r="R2601" s="18" t="n">
        <v>2</v>
      </c>
      <c r="S2601" s="18" t="n">
        <v>2</v>
      </c>
      <c r="T2601" s="15" t="str">
        <f aca="false">Def_Sistemas_Conectores_Cabos!$C$9</f>
        <v>RG316</v>
      </c>
      <c r="U2601" s="11" t="s">
        <v>169</v>
      </c>
      <c r="V2601" s="13"/>
    </row>
    <row r="2602" customFormat="false" ht="15.75" hidden="true" customHeight="true" outlineLevel="0" collapsed="false">
      <c r="A2602" s="4" t="str">
        <f aca="false">Def_Sistemas_Conectores_Cabos!$A$22</f>
        <v>BPM de elétrons</v>
      </c>
      <c r="B2602" s="5" t="str">
        <f aca="false">Datas_Entregas!$A$3</f>
        <v>BTS/Anel</v>
      </c>
      <c r="C2602" s="6" t="n">
        <f aca="false" t="array" ref="C2602:C2602">INDEX(Datas_Entregas!$B$2:$B$100, MATCH(B2602, Datas_Entregas!$A$2:$A$100, 0), 1)</f>
        <v>43296</v>
      </c>
      <c r="D2602" s="5" t="str">
        <f aca="false">Def_Status_Montagem!$A$4</f>
        <v>Comprado / Esperando entrega</v>
      </c>
      <c r="E2602" s="4" t="str">
        <f aca="false">Def_Status_Montagem!$B$4</f>
        <v>Contratada (inclui etiqueta)</v>
      </c>
      <c r="F2602" s="25"/>
      <c r="G2602" s="26"/>
      <c r="H2602" s="7" t="str">
        <f aca="false" t="array" ref="H2602:H2602">INDEX(Def_Instancias_Equipamentos!$E$2:$E$4986, MATCH(K2602, Def_Instancias_Equipamentos!$D$2:$D$4986, 0), 1)</f>
        <v>IA-20RaBPMTL</v>
      </c>
      <c r="I2602" s="8" t="str">
        <f aca="false" t="array" ref="I2602:I2602">INDEX(Def_Instancias_Equipamentos!$E$2:$E$4986, MATCH(L2602, Def_Instancias_Equipamentos!$D$2:$D$4986, 0), 1)</f>
        <v>IA-20RaBPMTL</v>
      </c>
      <c r="J2602" s="8" t="str">
        <f aca="false">IF(H2602=I2602, "INTERNO", "EXTERNO")</f>
        <v>INTERNO</v>
      </c>
      <c r="K2602" s="9" t="str">
        <f aca="false">Def_Instancias_Equipamentos!$D$580</f>
        <v>TS-04:DI-BPMRFFE-2</v>
      </c>
      <c r="L2602" s="4" t="str">
        <f aca="false">Def_Instancias_Equipamentos!$D$1182</f>
        <v>TS-04:DI-FMCFastADC-2</v>
      </c>
      <c r="M2602" s="10" t="s">
        <v>173</v>
      </c>
      <c r="N2602" s="11" t="s">
        <v>174</v>
      </c>
      <c r="O2602" s="9" t="str">
        <f aca="false">Def_Sistemas_Conectores_Cabos!$B$7</f>
        <v>SMA 50-ohm</v>
      </c>
      <c r="P2602" s="4" t="str">
        <f aca="false">Def_Sistemas_Conectores_Cabos!$B$7</f>
        <v>SMA 50-ohm</v>
      </c>
      <c r="Q2602" s="8" t="str">
        <f aca="false">K2602&amp;"/"&amp;M2602&amp;CHAR(10)&amp;L2602&amp;"/"&amp;N2602</f>
        <v>TS-04:DI-BPMRFFE-2/BO_OUT
TS-04:DI-FMCFastADC-2/IN4</v>
      </c>
      <c r="R2602" s="18" t="n">
        <v>2</v>
      </c>
      <c r="S2602" s="18" t="n">
        <v>2</v>
      </c>
      <c r="T2602" s="15" t="str">
        <f aca="false">Def_Sistemas_Conectores_Cabos!$C$9</f>
        <v>RG316</v>
      </c>
      <c r="U2602" s="11" t="s">
        <v>169</v>
      </c>
      <c r="V2602" s="13"/>
    </row>
    <row r="2603" customFormat="false" ht="15.75" hidden="true" customHeight="true" outlineLevel="0" collapsed="false">
      <c r="A2603" s="4" t="str">
        <f aca="false">Def_Sistemas_Conectores_Cabos!$A$22</f>
        <v>BPM de elétrons</v>
      </c>
      <c r="B2603" s="5" t="str">
        <f aca="false">Datas_Entregas!$A$3</f>
        <v>BTS/Anel</v>
      </c>
      <c r="C2603" s="6" t="n">
        <f aca="false" t="array" ref="C2603:C2603">INDEX(Datas_Entregas!$B$2:$B$100, MATCH(B2603, Datas_Entregas!$A$2:$A$100, 0), 1)</f>
        <v>43296</v>
      </c>
      <c r="D2603" s="5" t="str">
        <f aca="false">Def_Status_Montagem!$A$4</f>
        <v>Comprado / Esperando entrega</v>
      </c>
      <c r="E2603" s="4" t="str">
        <f aca="false">Def_Status_Montagem!$B$4</f>
        <v>Contratada (inclui etiqueta)</v>
      </c>
      <c r="F2603" s="25"/>
      <c r="G2603" s="26"/>
      <c r="H2603" s="7" t="str">
        <f aca="false" t="array" ref="H2603:H2603">INDEX(Def_Instancias_Equipamentos!$E$2:$E$4986, MATCH(K2603, Def_Instancias_Equipamentos!$D$2:$D$4986, 0), 1)</f>
        <v>IA-20RaBPMTL</v>
      </c>
      <c r="I2603" s="8" t="str">
        <f aca="false" t="array" ref="I2603:I2603">INDEX(Def_Instancias_Equipamentos!$E$2:$E$4986, MATCH(L2603, Def_Instancias_Equipamentos!$D$2:$D$4986, 0), 1)</f>
        <v>IA-20RaBPMTL</v>
      </c>
      <c r="J2603" s="8" t="str">
        <f aca="false">IF(H2603=I2603, "INTERNO", "EXTERNO")</f>
        <v>INTERNO</v>
      </c>
      <c r="K2603" s="9" t="str">
        <f aca="false">Def_Instancias_Equipamentos!$D$580</f>
        <v>TS-04:DI-BPMRFFE-2</v>
      </c>
      <c r="L2603" s="4" t="str">
        <f aca="false">Def_Instancias_Equipamentos!$D$1182</f>
        <v>TS-04:DI-FMCFastADC-2</v>
      </c>
      <c r="M2603" s="10" t="s">
        <v>175</v>
      </c>
      <c r="N2603" s="11" t="s">
        <v>176</v>
      </c>
      <c r="O2603" s="9" t="str">
        <f aca="false">Def_Sistemas_Conectores_Cabos!$B$7</f>
        <v>SMA 50-ohm</v>
      </c>
      <c r="P2603" s="4" t="str">
        <f aca="false">Def_Sistemas_Conectores_Cabos!$B$26</f>
        <v>MMCX 50-ohm</v>
      </c>
      <c r="Q2603" s="8" t="str">
        <f aca="false">K2603&amp;"/"&amp;M2603&amp;CHAR(10)&amp;L2603&amp;"/"&amp;N2603</f>
        <v>TS-04:DI-BPMRFFE-2/SW_IN
TS-04:DI-FMCFastADC-2/TRIG</v>
      </c>
      <c r="R2603" s="18" t="n">
        <v>2</v>
      </c>
      <c r="S2603" s="18" t="n">
        <v>2</v>
      </c>
      <c r="T2603" s="15" t="str">
        <f aca="false">Def_Sistemas_Conectores_Cabos!$C$9</f>
        <v>RG316</v>
      </c>
      <c r="U2603" s="11" t="s">
        <v>169</v>
      </c>
      <c r="V2603" s="13"/>
    </row>
    <row r="2604" customFormat="false" ht="15.75" hidden="true" customHeight="true" outlineLevel="0" collapsed="false">
      <c r="A2604" s="4" t="str">
        <f aca="false">Def_Sistemas_Conectores_Cabos!$A$15</f>
        <v>Sintonia</v>
      </c>
      <c r="B2604" s="5" t="str">
        <f aca="false">Datas_Entregas!$A$2</f>
        <v>Booster/LTB</v>
      </c>
      <c r="C2604" s="6" t="n">
        <f aca="false" t="array" ref="C2604:C2604">INDEX(Datas_Entregas!$B$2:$B$100, MATCH(B2604, Datas_Entregas!$A$2:$A$100, 0), 1)</f>
        <v>43266</v>
      </c>
      <c r="D2604" s="5" t="str">
        <f aca="false">Def_Status_Montagem!$A$3</f>
        <v>Verficado - Pronto para Produção</v>
      </c>
      <c r="E2604" s="4" t="str">
        <f aca="false">Def_Status_Montagem!$B$3</f>
        <v>Contratada / Etiqueta pelo DIG</v>
      </c>
      <c r="F2604" s="25" t="str">
        <f aca="false" t="array" ref="F2604:F2604">INDEX(Def_Instancias_Equipamentos!$F$2:$F$4986, MATCH(K2604, Def_Instancias_Equipamentos!$D$2:$D$4986, 0), 1)</f>
        <v>Sala Racks 18 parte 1</v>
      </c>
      <c r="G2604" s="26" t="str">
        <f aca="false" t="array" ref="G2604:G2604">INDEX(Def_Instancias_Equipamentos!$F$2:$F$4986, MATCH(L2604, Def_Instancias_Equipamentos!$D$2:$D$4986, 0), 1)</f>
        <v>Sala Racks 18 parte 1</v>
      </c>
      <c r="H2604" s="7" t="str">
        <f aca="false" t="array" ref="H2604:H2604">INDEX(Def_Instancias_Equipamentos!$E$2:$E$4986, MATCH(K2604, Def_Instancias_Equipamentos!$D$2:$D$4986, 0), 1)</f>
        <v>IA-18RaDiag04</v>
      </c>
      <c r="I2604" s="8" t="str">
        <f aca="false" t="array" ref="I2604:I2604">INDEX(Def_Instancias_Equipamentos!$E$2:$E$4986, MATCH(L2604, Def_Instancias_Equipamentos!$D$2:$D$4986, 0), 1)</f>
        <v>IA-18RaDiag04</v>
      </c>
      <c r="J2604" s="8" t="str">
        <f aca="false">IF(H2604=I2604, "INTERNO", "EXTERNO")</f>
        <v>INTERNO</v>
      </c>
      <c r="K2604" s="9" t="str">
        <f aca="false">Def_Instancias_Equipamentos!$D$261</f>
        <v>AS-Glob:DI-TuneFBE</v>
      </c>
      <c r="L2604" s="4" t="str">
        <f aca="false">Def_Instancias_Equipamentos!$D$249</f>
        <v>BO-02D:DI-TuneAmpV</v>
      </c>
      <c r="M2604" s="24" t="s">
        <v>177</v>
      </c>
      <c r="N2604" s="18" t="s">
        <v>131</v>
      </c>
      <c r="O2604" s="21" t="str">
        <f aca="false">Def_Sistemas_Conectores_Cabos!$B$10</f>
        <v>N 50-ohm</v>
      </c>
      <c r="P2604" s="22" t="str">
        <f aca="false">Def_Sistemas_Conectores_Cabos!$B$10</f>
        <v>N 50-ohm</v>
      </c>
      <c r="Q2604" s="23" t="str">
        <f aca="false">K2604&amp;"/"&amp;M2604&amp;CHAR(10)&amp;L2604&amp;"/"&amp;N2604</f>
        <v>AS-Glob:DI-TuneFBE/BO_Drive-V_Out
BO-02D:DI-TuneAmpV/RF_In</v>
      </c>
      <c r="R2604" s="18" t="n">
        <f aca="false">11*0.045+1*0.6+1*0.6+0.45</f>
        <v>2.145</v>
      </c>
      <c r="S2604" s="8" t="e">
        <f aca="false">CEILING(R2604*2)/2</f>
        <v>#VALUE!</v>
      </c>
      <c r="T2604" s="22" t="str">
        <f aca="false">Def_Sistemas_Conectores_Cabos!$C$10</f>
        <v>LMR-195</v>
      </c>
      <c r="U2604" s="18"/>
      <c r="V2604" s="13"/>
    </row>
    <row r="2605" customFormat="false" ht="15.75" hidden="true" customHeight="true" outlineLevel="0" collapsed="false">
      <c r="A2605" s="4" t="str">
        <f aca="false">Def_Sistemas_Conectores_Cabos!$A$15</f>
        <v>Sintonia</v>
      </c>
      <c r="B2605" s="5" t="str">
        <f aca="false">Datas_Entregas!$A$3</f>
        <v>BTS/Anel</v>
      </c>
      <c r="C2605" s="6" t="n">
        <f aca="false" t="array" ref="C2605:C2605">INDEX(Datas_Entregas!$B$2:$B$100, MATCH(B2605, Datas_Entregas!$A$2:$A$100, 0), 1)</f>
        <v>43296</v>
      </c>
      <c r="D2605" s="5" t="str">
        <f aca="false">Def_Status_Montagem!$A$3</f>
        <v>Verficado - Pronto para Produção</v>
      </c>
      <c r="E2605" s="4" t="str">
        <f aca="false">Def_Status_Montagem!$B$3</f>
        <v>Contratada / Etiqueta pelo DIG</v>
      </c>
      <c r="F2605" s="25" t="str">
        <f aca="false" t="array" ref="F2605:F2605">INDEX(Def_Instancias_Equipamentos!$F$2:$F$4986, MATCH(K2605, Def_Instancias_Equipamentos!$D$2:$D$4986, 0), 1)</f>
        <v>Sala Racks 18 parte 1</v>
      </c>
      <c r="G2605" s="26" t="str">
        <f aca="false" t="array" ref="G2605:G2605">INDEX(Def_Instancias_Equipamentos!$F$2:$F$4986, MATCH(L2605, Def_Instancias_Equipamentos!$D$2:$D$4986, 0), 1)</f>
        <v>Sala Racks 18 parte 1</v>
      </c>
      <c r="H2605" s="7" t="str">
        <f aca="false" t="array" ref="H2605:H2605">INDEX(Def_Instancias_Equipamentos!$E$2:$E$4986, MATCH(K2605, Def_Instancias_Equipamentos!$D$2:$D$4986, 0), 1)</f>
        <v>IA-18RaDiag04</v>
      </c>
      <c r="I2605" s="8" t="str">
        <f aca="false" t="array" ref="I2605:I2605">INDEX(Def_Instancias_Equipamentos!$E$2:$E$4986, MATCH(L2605, Def_Instancias_Equipamentos!$D$2:$D$4986, 0), 1)</f>
        <v>IA-18RaDiag04</v>
      </c>
      <c r="J2605" s="8" t="str">
        <f aca="false">IF(H2605=I2605, "INTERNO", "EXTERNO")</f>
        <v>INTERNO</v>
      </c>
      <c r="K2605" s="9" t="str">
        <f aca="false">Def_Instancias_Equipamentos!$D$261</f>
        <v>AS-Glob:DI-TuneFBE</v>
      </c>
      <c r="L2605" s="4" t="str">
        <f aca="false">Def_Instancias_Equipamentos!$D$247</f>
        <v>SI-01SA:DI-TuneAmpH</v>
      </c>
      <c r="M2605" s="24" t="s">
        <v>178</v>
      </c>
      <c r="N2605" s="18" t="s">
        <v>131</v>
      </c>
      <c r="O2605" s="21" t="str">
        <f aca="false">Def_Sistemas_Conectores_Cabos!$B$10</f>
        <v>N 50-ohm</v>
      </c>
      <c r="P2605" s="22" t="str">
        <f aca="false">Def_Sistemas_Conectores_Cabos!$B$10</f>
        <v>N 50-ohm</v>
      </c>
      <c r="Q2605" s="23" t="str">
        <f aca="false">K2605&amp;"/"&amp;M2605&amp;CHAR(10)&amp;L2605&amp;"/"&amp;N2605</f>
        <v>AS-Glob:DI-TuneFBE/SI_Drive-H_Out
SI-01SA:DI-TuneAmpH/RF_In</v>
      </c>
      <c r="R2605" s="18" t="n">
        <f aca="false">15*0.045+1*0.6+1*0.6+0.45</f>
        <v>2.325</v>
      </c>
      <c r="S2605" s="8" t="e">
        <f aca="false">CEILING(R2605*2)/2</f>
        <v>#VALUE!</v>
      </c>
      <c r="T2605" s="22" t="str">
        <f aca="false">Def_Sistemas_Conectores_Cabos!$C$10</f>
        <v>LMR-195</v>
      </c>
      <c r="U2605" s="18"/>
      <c r="V2605" s="13"/>
    </row>
    <row r="2606" customFormat="false" ht="15.75" hidden="true" customHeight="true" outlineLevel="0" collapsed="false">
      <c r="A2606" s="4" t="str">
        <f aca="false">Def_Sistemas_Conectores_Cabos!$A$14</f>
        <v>BbB</v>
      </c>
      <c r="B2606" s="5" t="str">
        <f aca="false">Datas_Entregas!$A$3</f>
        <v>BTS/Anel</v>
      </c>
      <c r="C2606" s="6" t="n">
        <f aca="false" t="array" ref="C2606:C2606">INDEX(Datas_Entregas!$B$2:$B$100, MATCH(B2606, Datas_Entregas!$A$2:$A$100, 0), 1)</f>
        <v>43296</v>
      </c>
      <c r="D2606" s="5" t="str">
        <f aca="false">Def_Status_Montagem!$A$3</f>
        <v>Verficado - Pronto para Produção</v>
      </c>
      <c r="E2606" s="4" t="str">
        <f aca="false">Def_Status_Montagem!$B$3</f>
        <v>Contratada / Etiqueta pelo DIG</v>
      </c>
      <c r="F2606" s="25" t="str">
        <f aca="false" t="array" ref="F2606:F2606">INDEX(Def_Instancias_Equipamentos!$F$2:$F$4986, MATCH(K2606, Def_Instancias_Equipamentos!$D$2:$D$4986, 0), 1)</f>
        <v>Sala Racks 16</v>
      </c>
      <c r="G2606" s="26" t="str">
        <f aca="false" t="array" ref="G2606:G2606">INDEX(Def_Instancias_Equipamentos!$F$2:$F$4986, MATCH(L2606, Def_Instancias_Equipamentos!$D$2:$D$4986, 0), 1)</f>
        <v>Sala Racks 16</v>
      </c>
      <c r="H2606" s="7" t="str">
        <f aca="false" t="array" ref="H2606:H2606">INDEX(Def_Instancias_Equipamentos!$E$2:$E$4986, MATCH(K2606, Def_Instancias_Equipamentos!$D$2:$D$4986, 0), 1)</f>
        <v>IA-16RaBbB</v>
      </c>
      <c r="I2606" s="8" t="str">
        <f aca="false" t="array" ref="I2606:I2606">INDEX(Def_Instancias_Equipamentos!$E$2:$E$4986, MATCH(L2606, Def_Instancias_Equipamentos!$D$2:$D$4986, 0), 1)</f>
        <v>IA-16RaBbB</v>
      </c>
      <c r="J2606" s="8" t="str">
        <f aca="false">IF(H2606=I2606, "INTERNO", "EXTERNO")</f>
        <v>INTERNO</v>
      </c>
      <c r="K2606" s="9" t="str">
        <f aca="false">Def_Instancias_Equipamentos!$D$274</f>
        <v>SI-Glob:DI-BbBAmpL-1</v>
      </c>
      <c r="L2606" s="4" t="str">
        <f aca="false">Def_Instancias_Equipamentos!$D$285</f>
        <v>SI-Glob:DI-BbBPwrBEL</v>
      </c>
      <c r="M2606" s="16" t="s">
        <v>68</v>
      </c>
      <c r="N2606" s="11" t="s">
        <v>179</v>
      </c>
      <c r="O2606" s="21" t="str">
        <f aca="false">Def_Sistemas_Conectores_Cabos!$B$7</f>
        <v>SMA 50-ohm</v>
      </c>
      <c r="P2606" s="22" t="str">
        <f aca="false">Def_Sistemas_Conectores_Cabos!$B$10</f>
        <v>N 50-ohm</v>
      </c>
      <c r="Q2606" s="8" t="str">
        <f aca="false">K2606&amp;"/"&amp;M2606&amp;CHAR(10)&amp;L2606&amp;"/"&amp;N2606</f>
        <v>SI-Glob:DI-BbBAmpL-1/RF_OUT
SI-Glob:DI-BbBPwrBEL/ISOLATOR_1_IN</v>
      </c>
      <c r="R2606" s="11" t="n">
        <f aca="false">16*0.045+1*0.6+1*0.6+0.45</f>
        <v>2.37</v>
      </c>
      <c r="S2606" s="8" t="e">
        <f aca="false">CEILING(R2606*2)/2</f>
        <v>#VALUE!</v>
      </c>
      <c r="T2606" s="4" t="str">
        <f aca="false">Def_Sistemas_Conectores_Cabos!$C$10</f>
        <v>LMR-195</v>
      </c>
      <c r="U2606" s="11" t="s">
        <v>180</v>
      </c>
      <c r="V2606" s="13"/>
    </row>
    <row r="2607" customFormat="false" ht="15.75" hidden="true" customHeight="true" outlineLevel="0" collapsed="false">
      <c r="A2607" s="4" t="str">
        <f aca="false">Def_Sistemas_Conectores_Cabos!$A$14</f>
        <v>BbB</v>
      </c>
      <c r="B2607" s="5" t="str">
        <f aca="false">Datas_Entregas!$A$3</f>
        <v>BTS/Anel</v>
      </c>
      <c r="C2607" s="6" t="n">
        <f aca="false" t="array" ref="C2607:C2607">INDEX(Datas_Entregas!$B$2:$B$100, MATCH(B2607, Datas_Entregas!$A$2:$A$100, 0), 1)</f>
        <v>43296</v>
      </c>
      <c r="D2607" s="5" t="str">
        <f aca="false">Def_Status_Montagem!$A$3</f>
        <v>Verficado - Pronto para Produção</v>
      </c>
      <c r="E2607" s="4" t="str">
        <f aca="false">Def_Status_Montagem!$B$3</f>
        <v>Contratada / Etiqueta pelo DIG</v>
      </c>
      <c r="F2607" s="25" t="str">
        <f aca="false" t="array" ref="F2607:F2607">INDEX(Def_Instancias_Equipamentos!$F$2:$F$4986, MATCH(K2607, Def_Instancias_Equipamentos!$D$2:$D$4986, 0), 1)</f>
        <v>Sala Racks 16</v>
      </c>
      <c r="G2607" s="26" t="str">
        <f aca="false" t="array" ref="G2607:G2607">INDEX(Def_Instancias_Equipamentos!$F$2:$F$4986, MATCH(L2607, Def_Instancias_Equipamentos!$D$2:$D$4986, 0), 1)</f>
        <v>Sala Racks 16</v>
      </c>
      <c r="H2607" s="7" t="str">
        <f aca="false" t="array" ref="H2607:H2607">INDEX(Def_Instancias_Equipamentos!$E$2:$E$4986, MATCH(K2607, Def_Instancias_Equipamentos!$D$2:$D$4986, 0), 1)</f>
        <v>IA-16RaBbB</v>
      </c>
      <c r="I2607" s="8" t="str">
        <f aca="false" t="array" ref="I2607:I2607">INDEX(Def_Instancias_Equipamentos!$E$2:$E$4986, MATCH(L2607, Def_Instancias_Equipamentos!$D$2:$D$4986, 0), 1)</f>
        <v>IA-16RaBbB</v>
      </c>
      <c r="J2607" s="8" t="str">
        <f aca="false">IF(H2607=I2607, "INTERNO", "EXTERNO")</f>
        <v>INTERNO</v>
      </c>
      <c r="K2607" s="9" t="str">
        <f aca="false">Def_Instancias_Equipamentos!$D$260</f>
        <v>SI-Glob:DI-BbBFBE</v>
      </c>
      <c r="L2607" s="4" t="str">
        <f aca="false">Def_Instancias_Equipamentos!$D$236</f>
        <v>SI-Glob:DI-BbBProc-H</v>
      </c>
      <c r="M2607" s="16" t="s">
        <v>181</v>
      </c>
      <c r="N2607" s="11" t="s">
        <v>163</v>
      </c>
      <c r="O2607" s="21" t="str">
        <f aca="false">Def_Sistemas_Conectores_Cabos!$B$7</f>
        <v>SMA 50-ohm</v>
      </c>
      <c r="P2607" s="4" t="str">
        <f aca="false">Def_Sistemas_Conectores_Cabos!$B$7</f>
        <v>SMA 50-ohm</v>
      </c>
      <c r="Q2607" s="8" t="str">
        <f aca="false">K2607&amp;"/"&amp;M2607&amp;CHAR(10)&amp;L2607&amp;"/"&amp;N2607</f>
        <v>SI-Glob:DI-BbBFBE/REFERENCE_OUT_1
SI-Glob:DI-BbBProc-H/CLK</v>
      </c>
      <c r="R2607" s="11" t="n">
        <f aca="false">10*0.045+1*0.6+1*0.6+0.45</f>
        <v>2.1</v>
      </c>
      <c r="S2607" s="8" t="e">
        <f aca="false">CEILING(R2607*2)/2</f>
        <v>#VALUE!</v>
      </c>
      <c r="T2607" s="4" t="str">
        <f aca="false">Def_Sistemas_Conectores_Cabos!$C$10</f>
        <v>LMR-195</v>
      </c>
      <c r="U2607" s="11"/>
      <c r="V2607" s="13"/>
    </row>
    <row r="2608" customFormat="false" ht="15.75" hidden="true" customHeight="true" outlineLevel="0" collapsed="false">
      <c r="A2608" s="4" t="str">
        <f aca="false">Def_Sistemas_Conectores_Cabos!$A$14</f>
        <v>BbB</v>
      </c>
      <c r="B2608" s="5" t="str">
        <f aca="false">Datas_Entregas!$A$3</f>
        <v>BTS/Anel</v>
      </c>
      <c r="C2608" s="6" t="n">
        <f aca="false" t="array" ref="C2608:C2608">INDEX(Datas_Entregas!$B$2:$B$100, MATCH(B2608, Datas_Entregas!$A$2:$A$100, 0), 1)</f>
        <v>43296</v>
      </c>
      <c r="D2608" s="5" t="str">
        <f aca="false">Def_Status_Montagem!$A$3</f>
        <v>Verficado - Pronto para Produção</v>
      </c>
      <c r="E2608" s="4" t="str">
        <f aca="false">Def_Status_Montagem!$B$3</f>
        <v>Contratada / Etiqueta pelo DIG</v>
      </c>
      <c r="F2608" s="25" t="str">
        <f aca="false" t="array" ref="F2608:F2608">INDEX(Def_Instancias_Equipamentos!$F$2:$F$4986, MATCH(K2608, Def_Instancias_Equipamentos!$D$2:$D$4986, 0), 1)</f>
        <v>Sala Racks 16</v>
      </c>
      <c r="G2608" s="26" t="str">
        <f aca="false" t="array" ref="G2608:G2608">INDEX(Def_Instancias_Equipamentos!$F$2:$F$4986, MATCH(L2608, Def_Instancias_Equipamentos!$D$2:$D$4986, 0), 1)</f>
        <v>Sala Racks 16</v>
      </c>
      <c r="H2608" s="7" t="str">
        <f aca="false" t="array" ref="H2608:H2608">INDEX(Def_Instancias_Equipamentos!$E$2:$E$4986, MATCH(K2608, Def_Instancias_Equipamentos!$D$2:$D$4986, 0), 1)</f>
        <v>IA-16RaBbB</v>
      </c>
      <c r="I2608" s="8" t="str">
        <f aca="false" t="array" ref="I2608:I2608">INDEX(Def_Instancias_Equipamentos!$E$2:$E$4986, MATCH(L2608, Def_Instancias_Equipamentos!$D$2:$D$4986, 0), 1)</f>
        <v>IA-16RaBbB</v>
      </c>
      <c r="J2608" s="8" t="str">
        <f aca="false">IF(H2608=I2608, "INTERNO", "EXTERNO")</f>
        <v>INTERNO</v>
      </c>
      <c r="K2608" s="9" t="str">
        <f aca="false">Def_Instancias_Equipamentos!$D$260</f>
        <v>SI-Glob:DI-BbBFBE</v>
      </c>
      <c r="L2608" s="4" t="str">
        <f aca="false">Def_Instancias_Equipamentos!$D$237</f>
        <v>SI-Glob:DI-BbBProc-L</v>
      </c>
      <c r="M2608" s="16" t="s">
        <v>182</v>
      </c>
      <c r="N2608" s="11" t="s">
        <v>163</v>
      </c>
      <c r="O2608" s="21" t="str">
        <f aca="false">Def_Sistemas_Conectores_Cabos!$B$7</f>
        <v>SMA 50-ohm</v>
      </c>
      <c r="P2608" s="4" t="str">
        <f aca="false">Def_Sistemas_Conectores_Cabos!$B$7</f>
        <v>SMA 50-ohm</v>
      </c>
      <c r="Q2608" s="8" t="str">
        <f aca="false">K2608&amp;"/"&amp;M2608&amp;CHAR(10)&amp;L2608&amp;"/"&amp;N2608</f>
        <v>SI-Glob:DI-BbBFBE/REFERENCE_OUT_3
SI-Glob:DI-BbBProc-L/CLK</v>
      </c>
      <c r="R2608" s="11" t="n">
        <f aca="false">12*0.045+1*0.6+1*0.6+0.45</f>
        <v>2.19</v>
      </c>
      <c r="S2608" s="8" t="e">
        <f aca="false">CEILING(R2608*2)/2</f>
        <v>#VALUE!</v>
      </c>
      <c r="T2608" s="4" t="str">
        <f aca="false">Def_Sistemas_Conectores_Cabos!$C$10</f>
        <v>LMR-195</v>
      </c>
      <c r="U2608" s="11"/>
      <c r="V2608" s="13"/>
    </row>
    <row r="2609" customFormat="false" ht="15.75" hidden="true" customHeight="true" outlineLevel="0" collapsed="false">
      <c r="A2609" s="4" t="str">
        <f aca="false">Def_Sistemas_Conectores_Cabos!$A$14</f>
        <v>BbB</v>
      </c>
      <c r="B2609" s="5" t="str">
        <f aca="false">Datas_Entregas!$A$3</f>
        <v>BTS/Anel</v>
      </c>
      <c r="C2609" s="6" t="n">
        <f aca="false" t="array" ref="C2609:C2609">INDEX(Datas_Entregas!$B$2:$B$100, MATCH(B2609, Datas_Entregas!$A$2:$A$100, 0), 1)</f>
        <v>43296</v>
      </c>
      <c r="D2609" s="5" t="str">
        <f aca="false">Def_Status_Montagem!$A$3</f>
        <v>Verficado - Pronto para Produção</v>
      </c>
      <c r="E2609" s="4" t="str">
        <f aca="false">Def_Status_Montagem!$B$3</f>
        <v>Contratada / Etiqueta pelo DIG</v>
      </c>
      <c r="F2609" s="25" t="str">
        <f aca="false" t="array" ref="F2609:F2609">INDEX(Def_Instancias_Equipamentos!$F$2:$F$4986, MATCH(K2609, Def_Instancias_Equipamentos!$D$2:$D$4986, 0), 1)</f>
        <v>Sala Racks 16</v>
      </c>
      <c r="G2609" s="26" t="str">
        <f aca="false" t="array" ref="G2609:G2609">INDEX(Def_Instancias_Equipamentos!$F$2:$F$4986, MATCH(L2609, Def_Instancias_Equipamentos!$D$2:$D$4986, 0), 1)</f>
        <v>Sala Racks 16</v>
      </c>
      <c r="H2609" s="7" t="str">
        <f aca="false" t="array" ref="H2609:H2609">INDEX(Def_Instancias_Equipamentos!$E$2:$E$4986, MATCH(K2609, Def_Instancias_Equipamentos!$D$2:$D$4986, 0), 1)</f>
        <v>IA-16RaBbB</v>
      </c>
      <c r="I2609" s="8" t="str">
        <f aca="false" t="array" ref="I2609:I2609">INDEX(Def_Instancias_Equipamentos!$E$2:$E$4986, MATCH(L2609, Def_Instancias_Equipamentos!$D$2:$D$4986, 0), 1)</f>
        <v>IA-16RaBbB</v>
      </c>
      <c r="J2609" s="8" t="str">
        <f aca="false">IF(H2609=I2609, "INTERNO", "EXTERNO")</f>
        <v>INTERNO</v>
      </c>
      <c r="K2609" s="9" t="str">
        <f aca="false">Def_Instancias_Equipamentos!$D$260</f>
        <v>SI-Glob:DI-BbBFBE</v>
      </c>
      <c r="L2609" s="4" t="str">
        <f aca="false">Def_Instancias_Equipamentos!$D$236</f>
        <v>SI-Glob:DI-BbBProc-H</v>
      </c>
      <c r="M2609" s="10" t="s">
        <v>183</v>
      </c>
      <c r="N2609" s="11" t="s">
        <v>165</v>
      </c>
      <c r="O2609" s="21" t="str">
        <f aca="false">Def_Sistemas_Conectores_Cabos!$B$7</f>
        <v>SMA 50-ohm</v>
      </c>
      <c r="P2609" s="4" t="str">
        <f aca="false">Def_Sistemas_Conectores_Cabos!$B$7</f>
        <v>SMA 50-ohm</v>
      </c>
      <c r="Q2609" s="8" t="str">
        <f aca="false">K2609&amp;"/"&amp;M2609&amp;CHAR(10)&amp;L2609&amp;"/"&amp;N2609</f>
        <v>SI-Glob:DI-BbBFBE/HORIZONTAL_OUT
SI-Glob:DI-BbBProc-H/FAST_ADC_IN</v>
      </c>
      <c r="R2609" s="11" t="n">
        <f aca="false">10*0.045+1*0.6+1*0.6+0.45</f>
        <v>2.1</v>
      </c>
      <c r="S2609" s="8" t="e">
        <f aca="false">CEILING(R2609*2)/2</f>
        <v>#VALUE!</v>
      </c>
      <c r="T2609" s="4" t="str">
        <f aca="false">Def_Sistemas_Conectores_Cabos!$C$10</f>
        <v>LMR-195</v>
      </c>
      <c r="U2609" s="11"/>
      <c r="V2609" s="13"/>
    </row>
    <row r="2610" customFormat="false" ht="15.75" hidden="true" customHeight="true" outlineLevel="0" collapsed="false">
      <c r="A2610" s="4" t="str">
        <f aca="false">Def_Sistemas_Conectores_Cabos!$A$14</f>
        <v>BbB</v>
      </c>
      <c r="B2610" s="5" t="str">
        <f aca="false">Datas_Entregas!$A$3</f>
        <v>BTS/Anel</v>
      </c>
      <c r="C2610" s="6" t="n">
        <f aca="false" t="array" ref="C2610:C2610">INDEX(Datas_Entregas!$B$2:$B$100, MATCH(B2610, Datas_Entregas!$A$2:$A$100, 0), 1)</f>
        <v>43296</v>
      </c>
      <c r="D2610" s="5" t="str">
        <f aca="false">Def_Status_Montagem!$A$3</f>
        <v>Verficado - Pronto para Produção</v>
      </c>
      <c r="E2610" s="4" t="str">
        <f aca="false">Def_Status_Montagem!$B$3</f>
        <v>Contratada / Etiqueta pelo DIG</v>
      </c>
      <c r="F2610" s="25" t="str">
        <f aca="false" t="array" ref="F2610:F2610">INDEX(Def_Instancias_Equipamentos!$F$2:$F$4986, MATCH(K2610, Def_Instancias_Equipamentos!$D$2:$D$4986, 0), 1)</f>
        <v>Sala Racks 16</v>
      </c>
      <c r="G2610" s="26" t="str">
        <f aca="false" t="array" ref="G2610:G2610">INDEX(Def_Instancias_Equipamentos!$F$2:$F$4986, MATCH(L2610, Def_Instancias_Equipamentos!$D$2:$D$4986, 0), 1)</f>
        <v>Sala Racks 16</v>
      </c>
      <c r="H2610" s="7" t="str">
        <f aca="false" t="array" ref="H2610:H2610">INDEX(Def_Instancias_Equipamentos!$E$2:$E$4986, MATCH(K2610, Def_Instancias_Equipamentos!$D$2:$D$4986, 0), 1)</f>
        <v>IA-16RaBbB</v>
      </c>
      <c r="I2610" s="8" t="str">
        <f aca="false" t="array" ref="I2610:I2610">INDEX(Def_Instancias_Equipamentos!$E$2:$E$4986, MATCH(L2610, Def_Instancias_Equipamentos!$D$2:$D$4986, 0), 1)</f>
        <v>IA-16RaBbB</v>
      </c>
      <c r="J2610" s="8" t="str">
        <f aca="false">IF(H2610=I2610, "INTERNO", "EXTERNO")</f>
        <v>INTERNO</v>
      </c>
      <c r="K2610" s="9" t="str">
        <f aca="false">Def_Instancias_Equipamentos!$D$260</f>
        <v>SI-Glob:DI-BbBFBE</v>
      </c>
      <c r="L2610" s="4" t="str">
        <f aca="false">Def_Instancias_Equipamentos!$D$237</f>
        <v>SI-Glob:DI-BbBProc-L</v>
      </c>
      <c r="M2610" s="10" t="s">
        <v>184</v>
      </c>
      <c r="N2610" s="11" t="s">
        <v>165</v>
      </c>
      <c r="O2610" s="21" t="str">
        <f aca="false">Def_Sistemas_Conectores_Cabos!$B$7</f>
        <v>SMA 50-ohm</v>
      </c>
      <c r="P2610" s="4" t="str">
        <f aca="false">Def_Sistemas_Conectores_Cabos!$B$7</f>
        <v>SMA 50-ohm</v>
      </c>
      <c r="Q2610" s="8" t="str">
        <f aca="false">K2610&amp;"/"&amp;M2610&amp;CHAR(10)&amp;L2610&amp;"/"&amp;N2610</f>
        <v>SI-Glob:DI-BbBFBE/LONGITUDINAL_OUT
SI-Glob:DI-BbBProc-L/FAST_ADC_IN</v>
      </c>
      <c r="R2610" s="11" t="n">
        <f aca="false">12*0.045+1*0.6+1*0.6+0.45</f>
        <v>2.19</v>
      </c>
      <c r="S2610" s="8" t="e">
        <f aca="false">CEILING(R2610*2)/2</f>
        <v>#VALUE!</v>
      </c>
      <c r="T2610" s="4" t="str">
        <f aca="false">Def_Sistemas_Conectores_Cabos!$C$10</f>
        <v>LMR-195</v>
      </c>
      <c r="U2610" s="11"/>
      <c r="V2610" s="13"/>
    </row>
    <row r="2611" customFormat="false" ht="15.75" hidden="true" customHeight="true" outlineLevel="0" collapsed="false">
      <c r="A2611" s="4" t="str">
        <f aca="false">Def_Sistemas_Conectores_Cabos!$A$14</f>
        <v>BbB</v>
      </c>
      <c r="B2611" s="5" t="str">
        <f aca="false">Datas_Entregas!$A$3</f>
        <v>BTS/Anel</v>
      </c>
      <c r="C2611" s="6" t="n">
        <f aca="false" t="array" ref="C2611:C2611">INDEX(Datas_Entregas!$B$2:$B$100, MATCH(B2611, Datas_Entregas!$A$2:$A$100, 0), 1)</f>
        <v>43296</v>
      </c>
      <c r="D2611" s="5" t="str">
        <f aca="false">Def_Status_Montagem!$A$3</f>
        <v>Verficado - Pronto para Produção</v>
      </c>
      <c r="E2611" s="4" t="str">
        <f aca="false">Def_Status_Montagem!$B$3</f>
        <v>Contratada / Etiqueta pelo DIG</v>
      </c>
      <c r="F2611" s="25" t="str">
        <f aca="false" t="array" ref="F2611:F2611">INDEX(Def_Instancias_Equipamentos!$F$2:$F$4986, MATCH(K2611, Def_Instancias_Equipamentos!$D$2:$D$4986, 0), 1)</f>
        <v>Sala Racks 16</v>
      </c>
      <c r="G2611" s="26" t="str">
        <f aca="false" t="array" ref="G2611:G2611">INDEX(Def_Instancias_Equipamentos!$F$2:$F$4986, MATCH(L2611, Def_Instancias_Equipamentos!$D$2:$D$4986, 0), 1)</f>
        <v>Sala Racks 16</v>
      </c>
      <c r="H2611" s="7" t="str">
        <f aca="false" t="array" ref="H2611:H2611">INDEX(Def_Instancias_Equipamentos!$E$2:$E$4986, MATCH(K2611, Def_Instancias_Equipamentos!$D$2:$D$4986, 0), 1)</f>
        <v>IA-16RaBbB</v>
      </c>
      <c r="I2611" s="8" t="str">
        <f aca="false" t="array" ref="I2611:I2611">INDEX(Def_Instancias_Equipamentos!$E$2:$E$4986, MATCH(L2611, Def_Instancias_Equipamentos!$D$2:$D$4986, 0), 1)</f>
        <v>IA-16RaBbB</v>
      </c>
      <c r="J2611" s="8" t="str">
        <f aca="false">IF(H2611=I2611, "INTERNO", "EXTERNO")</f>
        <v>INTERNO</v>
      </c>
      <c r="K2611" s="9" t="str">
        <f aca="false">Def_Instancias_Equipamentos!$D$260</f>
        <v>SI-Glob:DI-BbBFBE</v>
      </c>
      <c r="L2611" s="4" t="str">
        <f aca="false">Def_Instancias_Equipamentos!$D$274</f>
        <v>SI-Glob:DI-BbBAmpL-1</v>
      </c>
      <c r="M2611" s="24" t="s">
        <v>185</v>
      </c>
      <c r="N2611" s="11" t="s">
        <v>66</v>
      </c>
      <c r="O2611" s="21" t="str">
        <f aca="false">Def_Sistemas_Conectores_Cabos!$B$7</f>
        <v>SMA 50-ohm</v>
      </c>
      <c r="P2611" s="4" t="str">
        <f aca="false">Def_Sistemas_Conectores_Cabos!$B$7</f>
        <v>SMA 50-ohm</v>
      </c>
      <c r="Q2611" s="8" t="str">
        <f aca="false">K2611&amp;"/"&amp;M2611&amp;CHAR(10)&amp;L2611&amp;"/"&amp;N2611</f>
        <v>SI-Glob:DI-BbBFBE/BACK_END_OUT_1
SI-Glob:DI-BbBAmpL-1/RF_IN</v>
      </c>
      <c r="R2611" s="11" t="n">
        <f aca="false">16*0.045+1*0.6+1*0.6+0.45</f>
        <v>2.37</v>
      </c>
      <c r="S2611" s="8" t="e">
        <f aca="false">CEILING(R2611*2)/2</f>
        <v>#VALUE!</v>
      </c>
      <c r="T2611" s="4" t="str">
        <f aca="false">Def_Sistemas_Conectores_Cabos!$C$10</f>
        <v>LMR-195</v>
      </c>
      <c r="U2611" s="11" t="s">
        <v>186</v>
      </c>
      <c r="V2611" s="13"/>
    </row>
    <row r="2612" customFormat="false" ht="15.75" hidden="true" customHeight="true" outlineLevel="0" collapsed="false">
      <c r="A2612" s="4" t="str">
        <f aca="false">Def_Sistemas_Conectores_Cabos!$A$14</f>
        <v>BbB</v>
      </c>
      <c r="B2612" s="5" t="str">
        <f aca="false">Datas_Entregas!$A$3</f>
        <v>BTS/Anel</v>
      </c>
      <c r="C2612" s="6" t="n">
        <f aca="false" t="array" ref="C2612:C2612">INDEX(Datas_Entregas!$B$2:$B$100, MATCH(B2612, Datas_Entregas!$A$2:$A$100, 0), 1)</f>
        <v>43296</v>
      </c>
      <c r="D2612" s="5" t="str">
        <f aca="false">Def_Status_Montagem!$A$3</f>
        <v>Verficado - Pronto para Produção</v>
      </c>
      <c r="E2612" s="4" t="str">
        <f aca="false">Def_Status_Montagem!$B$3</f>
        <v>Contratada / Etiqueta pelo DIG</v>
      </c>
      <c r="F2612" s="25" t="str">
        <f aca="false" t="array" ref="F2612:F2612">INDEX(Def_Instancias_Equipamentos!$F$2:$F$4986, MATCH(K2612, Def_Instancias_Equipamentos!$D$2:$D$4986, 0), 1)</f>
        <v>Sala Racks 16</v>
      </c>
      <c r="G2612" s="26" t="str">
        <f aca="false" t="array" ref="G2612:G2612">INDEX(Def_Instancias_Equipamentos!$F$2:$F$4986, MATCH(L2612, Def_Instancias_Equipamentos!$D$2:$D$4986, 0), 1)</f>
        <v>Sala Racks 16</v>
      </c>
      <c r="H2612" s="7" t="str">
        <f aca="false" t="array" ref="H2612:H2612">INDEX(Def_Instancias_Equipamentos!$E$2:$E$4986, MATCH(K2612, Def_Instancias_Equipamentos!$D$2:$D$4986, 0), 1)</f>
        <v>IA-16RaBbB</v>
      </c>
      <c r="I2612" s="8" t="str">
        <f aca="false" t="array" ref="I2612:I2612">INDEX(Def_Instancias_Equipamentos!$E$2:$E$4986, MATCH(L2612, Def_Instancias_Equipamentos!$D$2:$D$4986, 0), 1)</f>
        <v>IA-16RaBbB</v>
      </c>
      <c r="J2612" s="8" t="str">
        <f aca="false">IF(H2612=I2612, "INTERNO", "EXTERNO")</f>
        <v>INTERNO</v>
      </c>
      <c r="K2612" s="9" t="str">
        <f aca="false">Def_Instancias_Equipamentos!$D$237</f>
        <v>SI-Glob:DI-BbBProc-L</v>
      </c>
      <c r="L2612" s="4" t="str">
        <f aca="false">Def_Instancias_Equipamentos!$D$260</f>
        <v>SI-Glob:DI-BbBFBE</v>
      </c>
      <c r="M2612" s="16" t="s">
        <v>166</v>
      </c>
      <c r="N2612" s="11" t="s">
        <v>187</v>
      </c>
      <c r="O2612" s="21" t="str">
        <f aca="false">Def_Sistemas_Conectores_Cabos!$B$7</f>
        <v>SMA 50-ohm</v>
      </c>
      <c r="P2612" s="4" t="str">
        <f aca="false">Def_Sistemas_Conectores_Cabos!$B$7</f>
        <v>SMA 50-ohm</v>
      </c>
      <c r="Q2612" s="8" t="str">
        <f aca="false">K2612&amp;"/"&amp;M2612&amp;CHAR(10)&amp;L2612&amp;"/"&amp;N2612</f>
        <v>SI-Glob:DI-BbBProc-L/FAST_DAC_OUT
SI-Glob:DI-BbBFBE/BACK_END_IN</v>
      </c>
      <c r="R2612" s="11" t="n">
        <f aca="false">12*0.045+1*0.6+1*0.6+0.45</f>
        <v>2.19</v>
      </c>
      <c r="S2612" s="8" t="e">
        <f aca="false">CEILING(R2612*2)/2</f>
        <v>#VALUE!</v>
      </c>
      <c r="T2612" s="4" t="str">
        <f aca="false">Def_Sistemas_Conectores_Cabos!$C$10</f>
        <v>LMR-195</v>
      </c>
      <c r="U2612" s="11"/>
      <c r="V2612" s="13"/>
    </row>
    <row r="2613" customFormat="false" ht="15.75" hidden="true" customHeight="true" outlineLevel="0" collapsed="false">
      <c r="A2613" s="4" t="str">
        <f aca="false">Def_Sistemas_Conectores_Cabos!$A$15</f>
        <v>Sintonia</v>
      </c>
      <c r="B2613" s="5" t="str">
        <f aca="false">Datas_Entregas!$A$3</f>
        <v>BTS/Anel</v>
      </c>
      <c r="C2613" s="6" t="n">
        <f aca="false" t="array" ref="C2613:C2613">INDEX(Datas_Entregas!$B$2:$B$100, MATCH(B2613, Datas_Entregas!$A$2:$A$100, 0), 1)</f>
        <v>43296</v>
      </c>
      <c r="D2613" s="5" t="str">
        <f aca="false">Def_Status_Montagem!$A$3</f>
        <v>Verficado - Pronto para Produção</v>
      </c>
      <c r="E2613" s="4" t="str">
        <f aca="false">Def_Status_Montagem!$B$3</f>
        <v>Contratada / Etiqueta pelo DIG</v>
      </c>
      <c r="F2613" s="25" t="str">
        <f aca="false" t="array" ref="F2613:F2613">INDEX(Def_Instancias_Equipamentos!$F$2:$F$4986, MATCH(K2613, Def_Instancias_Equipamentos!$D$2:$D$4986, 0), 1)</f>
        <v>Sala Racks 18 parte 1</v>
      </c>
      <c r="G2613" s="26" t="str">
        <f aca="false" t="array" ref="G2613:G2613">INDEX(Def_Instancias_Equipamentos!$F$2:$F$4986, MATCH(L2613, Def_Instancias_Equipamentos!$D$2:$D$4986, 0), 1)</f>
        <v>Sala Racks 18 parte 1</v>
      </c>
      <c r="H2613" s="7" t="str">
        <f aca="false" t="array" ref="H2613:H2613">INDEX(Def_Instancias_Equipamentos!$E$2:$E$4986, MATCH(K2613, Def_Instancias_Equipamentos!$D$2:$D$4986, 0), 1)</f>
        <v>IA-18RaDiag04</v>
      </c>
      <c r="I2613" s="8" t="str">
        <f aca="false" t="array" ref="I2613:I2613">INDEX(Def_Instancias_Equipamentos!$E$2:$E$4986, MATCH(L2613, Def_Instancias_Equipamentos!$D$2:$D$4986, 0), 1)</f>
        <v>IA-18RaDiag04</v>
      </c>
      <c r="J2613" s="8" t="str">
        <f aca="false">IF(H2613=I2613, "INTERNO", "EXTERNO")</f>
        <v>INTERNO</v>
      </c>
      <c r="K2613" s="9" t="str">
        <f aca="false">Def_Instancias_Equipamentos!$D$261</f>
        <v>AS-Glob:DI-TuneFBE</v>
      </c>
      <c r="L2613" s="4" t="str">
        <f aca="false">Def_Instancias_Equipamentos!$D$220</f>
        <v>SI-Glob:DI-TuneProc-H</v>
      </c>
      <c r="M2613" s="16" t="s">
        <v>188</v>
      </c>
      <c r="N2613" s="11" t="s">
        <v>131</v>
      </c>
      <c r="O2613" s="21" t="str">
        <f aca="false">Def_Sistemas_Conectores_Cabos!$B$7</f>
        <v>SMA 50-ohm</v>
      </c>
      <c r="P2613" s="22" t="str">
        <f aca="false">Def_Sistemas_Conectores_Cabos!$B$10</f>
        <v>N 50-ohm</v>
      </c>
      <c r="Q2613" s="8" t="str">
        <f aca="false">K2613&amp;"/"&amp;M2613&amp;CHAR(10)&amp;L2613&amp;"/"&amp;N2613</f>
        <v>AS-Glob:DI-TuneFBE/SI_Combiner_H_Out
SI-Glob:DI-TuneProc-H/RF_In</v>
      </c>
      <c r="R2613" s="11" t="n">
        <f aca="false">28*0.045+1*0.6+1*0.6+0.45</f>
        <v>2.91</v>
      </c>
      <c r="S2613" s="8" t="e">
        <f aca="false">CEILING(R2613*2)/2</f>
        <v>#VALUE!</v>
      </c>
      <c r="T2613" s="22" t="str">
        <f aca="false">Def_Sistemas_Conectores_Cabos!$C$10</f>
        <v>LMR-195</v>
      </c>
      <c r="U2613" s="11"/>
      <c r="V2613" s="13"/>
    </row>
    <row r="2614" customFormat="false" ht="15.75" hidden="true" customHeight="true" outlineLevel="0" collapsed="false">
      <c r="A2614" s="4" t="str">
        <f aca="false">Def_Sistemas_Conectores_Cabos!$A$15</f>
        <v>Sintonia</v>
      </c>
      <c r="B2614" s="5" t="str">
        <f aca="false">Datas_Entregas!$A$3</f>
        <v>BTS/Anel</v>
      </c>
      <c r="C2614" s="6" t="n">
        <f aca="false" t="array" ref="C2614:C2614">INDEX(Datas_Entregas!$B$2:$B$100, MATCH(B2614, Datas_Entregas!$A$2:$A$100, 0), 1)</f>
        <v>43296</v>
      </c>
      <c r="D2614" s="5" t="str">
        <f aca="false">Def_Status_Montagem!$A$3</f>
        <v>Verficado - Pronto para Produção</v>
      </c>
      <c r="E2614" s="4" t="str">
        <f aca="false">Def_Status_Montagem!$B$3</f>
        <v>Contratada / Etiqueta pelo DIG</v>
      </c>
      <c r="F2614" s="25" t="str">
        <f aca="false" t="array" ref="F2614:F2614">INDEX(Def_Instancias_Equipamentos!$F$2:$F$4986, MATCH(K2614, Def_Instancias_Equipamentos!$D$2:$D$4986, 0), 1)</f>
        <v>Sala Racks 18 parte 1</v>
      </c>
      <c r="G2614" s="26" t="str">
        <f aca="false" t="array" ref="G2614:G2614">INDEX(Def_Instancias_Equipamentos!$F$2:$F$4986, MATCH(L2614, Def_Instancias_Equipamentos!$D$2:$D$4986, 0), 1)</f>
        <v>Sala Racks 18 parte 1</v>
      </c>
      <c r="H2614" s="7" t="str">
        <f aca="false" t="array" ref="H2614:H2614">INDEX(Def_Instancias_Equipamentos!$E$2:$E$4986, MATCH(K2614, Def_Instancias_Equipamentos!$D$2:$D$4986, 0), 1)</f>
        <v>IA-18RaDiag04</v>
      </c>
      <c r="I2614" s="8" t="str">
        <f aca="false" t="array" ref="I2614:I2614">INDEX(Def_Instancias_Equipamentos!$E$2:$E$4986, MATCH(L2614, Def_Instancias_Equipamentos!$D$2:$D$4986, 0), 1)</f>
        <v>IA-18RaDiag04</v>
      </c>
      <c r="J2614" s="8" t="str">
        <f aca="false">IF(H2614=I2614, "INTERNO", "EXTERNO")</f>
        <v>INTERNO</v>
      </c>
      <c r="K2614" s="9" t="str">
        <f aca="false">Def_Instancias_Equipamentos!$D$261</f>
        <v>AS-Glob:DI-TuneFBE</v>
      </c>
      <c r="L2614" s="4" t="str">
        <f aca="false">Def_Instancias_Equipamentos!$D$221</f>
        <v>SI-Glob:DI-TuneProc-V</v>
      </c>
      <c r="M2614" s="16" t="s">
        <v>189</v>
      </c>
      <c r="N2614" s="11" t="s">
        <v>131</v>
      </c>
      <c r="O2614" s="21" t="str">
        <f aca="false">Def_Sistemas_Conectores_Cabos!$B$7</f>
        <v>SMA 50-ohm</v>
      </c>
      <c r="P2614" s="22" t="str">
        <f aca="false">Def_Sistemas_Conectores_Cabos!$B$10</f>
        <v>N 50-ohm</v>
      </c>
      <c r="Q2614" s="8" t="str">
        <f aca="false">K2614&amp;"/"&amp;M2614&amp;CHAR(10)&amp;L2614&amp;"/"&amp;N2614</f>
        <v>AS-Glob:DI-TuneFBE/SI_Combiner_V_Out
SI-Glob:DI-TuneProc-V/RF_In</v>
      </c>
      <c r="R2614" s="11" t="n">
        <f aca="false">24*0.045+1*0.6+1*0.6+0.45</f>
        <v>2.73</v>
      </c>
      <c r="S2614" s="8" t="e">
        <f aca="false">CEILING(R2614*2)/2</f>
        <v>#VALUE!</v>
      </c>
      <c r="T2614" s="22" t="str">
        <f aca="false">Def_Sistemas_Conectores_Cabos!$C$10</f>
        <v>LMR-195</v>
      </c>
      <c r="U2614" s="11"/>
      <c r="V2614" s="13"/>
    </row>
    <row r="2615" customFormat="false" ht="15.75" hidden="true" customHeight="true" outlineLevel="0" collapsed="false">
      <c r="A2615" s="4" t="str">
        <f aca="false">Def_Sistemas_Conectores_Cabos!$A$15</f>
        <v>Sintonia</v>
      </c>
      <c r="B2615" s="5" t="str">
        <f aca="false">Datas_Entregas!$A$3</f>
        <v>BTS/Anel</v>
      </c>
      <c r="C2615" s="6" t="n">
        <f aca="false" t="array" ref="C2615:C2615">INDEX(Datas_Entregas!$B$2:$B$100, MATCH(B2615, Datas_Entregas!$A$2:$A$100, 0), 1)</f>
        <v>43296</v>
      </c>
      <c r="D2615" s="5" t="str">
        <f aca="false">Def_Status_Montagem!$A$3</f>
        <v>Verficado - Pronto para Produção</v>
      </c>
      <c r="E2615" s="4" t="str">
        <f aca="false">Def_Status_Montagem!$B$3</f>
        <v>Contratada / Etiqueta pelo DIG</v>
      </c>
      <c r="F2615" s="25" t="str">
        <f aca="false" t="array" ref="F2615:F2615">INDEX(Def_Instancias_Equipamentos!$F$2:$F$4986, MATCH(K2615, Def_Instancias_Equipamentos!$D$2:$D$4986, 0), 1)</f>
        <v>Sala Racks 18 parte 1</v>
      </c>
      <c r="G2615" s="26" t="str">
        <f aca="false" t="array" ref="G2615:G2615">INDEX(Def_Instancias_Equipamentos!$F$2:$F$4986, MATCH(L2615, Def_Instancias_Equipamentos!$D$2:$D$4986, 0), 1)</f>
        <v>Sala Racks 18 parte 1</v>
      </c>
      <c r="H2615" s="7" t="str">
        <f aca="false" t="array" ref="H2615:H2615">INDEX(Def_Instancias_Equipamentos!$E$2:$E$4986, MATCH(K2615, Def_Instancias_Equipamentos!$D$2:$D$4986, 0), 1)</f>
        <v>IA-18RaDiag04</v>
      </c>
      <c r="I2615" s="8" t="str">
        <f aca="false" t="array" ref="I2615:I2615">INDEX(Def_Instancias_Equipamentos!$E$2:$E$4986, MATCH(L2615, Def_Instancias_Equipamentos!$D$2:$D$4986, 0), 1)</f>
        <v>IA-18RaDiag04</v>
      </c>
      <c r="J2615" s="8" t="str">
        <f aca="false">IF(H2615=I2615, "INTERNO", "EXTERNO")</f>
        <v>INTERNO</v>
      </c>
      <c r="K2615" s="9" t="str">
        <f aca="false">Def_Instancias_Equipamentos!$D$261</f>
        <v>AS-Glob:DI-TuneFBE</v>
      </c>
      <c r="L2615" s="4" t="str">
        <f aca="false">Def_Instancias_Equipamentos!$D$248</f>
        <v>SI-18C4:DI-TuneAmpV</v>
      </c>
      <c r="M2615" s="24" t="s">
        <v>190</v>
      </c>
      <c r="N2615" s="18" t="s">
        <v>131</v>
      </c>
      <c r="O2615" s="21" t="str">
        <f aca="false">Def_Sistemas_Conectores_Cabos!$B$10</f>
        <v>N 50-ohm</v>
      </c>
      <c r="P2615" s="22" t="str">
        <f aca="false">Def_Sistemas_Conectores_Cabos!$B$10</f>
        <v>N 50-ohm</v>
      </c>
      <c r="Q2615" s="23" t="str">
        <f aca="false">K2615&amp;"/"&amp;M2615&amp;CHAR(10)&amp;L2615&amp;"/"&amp;N2615</f>
        <v>AS-Glob:DI-TuneFBE/SI_Drive-V_Out
SI-18C4:DI-TuneAmpV/RF_In</v>
      </c>
      <c r="R2615" s="18" t="n">
        <f aca="false">19*0.045+1*0.6+1*0.6+0.45</f>
        <v>2.505</v>
      </c>
      <c r="S2615" s="8" t="e">
        <f aca="false">CEILING(R2615*2)/2</f>
        <v>#VALUE!</v>
      </c>
      <c r="T2615" s="22" t="str">
        <f aca="false">Def_Sistemas_Conectores_Cabos!$C$10</f>
        <v>LMR-195</v>
      </c>
      <c r="U2615" s="18"/>
      <c r="V2615" s="13"/>
    </row>
    <row r="2616" customFormat="false" ht="15.75" hidden="false" customHeight="true" outlineLevel="0" collapsed="false">
      <c r="A2616" s="4" t="str">
        <f aca="false">Def_Sistemas_Conectores_Cabos!$A$10</f>
        <v>Timing RF</v>
      </c>
      <c r="B2616" s="5" t="str">
        <f aca="false">Datas_Entregas!$A$2</f>
        <v>Booster/LTB</v>
      </c>
      <c r="C2616" s="6" t="n">
        <f aca="false" t="array" ref="C2616:C2616">INDEX(Datas_Entregas!$B$2:$B$100, MATCH(B2616, Datas_Entregas!$A$2:$A$100, 0), 1)</f>
        <v>43266</v>
      </c>
      <c r="D2616" s="5" t="str">
        <f aca="false">Def_Status_Montagem!$A$3</f>
        <v>Verficado - Pronto para Produção</v>
      </c>
      <c r="E2616" s="4" t="str">
        <f aca="false">Def_Status_Montagem!$B$4</f>
        <v>Contratada (inclui etiqueta)</v>
      </c>
      <c r="F2616" s="25" t="str">
        <f aca="false" t="array" ref="F2616:F2616">INDEX(Def_Instancias_Equipamentos!$F$2:$F$1224, MATCH(K2616, Def_Instancias_Equipamentos!$D$2:$D$1224, 0), 1)</f>
        <v>Sala de RF</v>
      </c>
      <c r="G2616" s="26" t="str">
        <f aca="false" t="array" ref="G2616:G2616">INDEX(Def_Instancias_Equipamentos!$F$2:$F$1224, MATCH(L2616, Def_Instancias_Equipamentos!$D$2:$D$1224, 0), 1)</f>
        <v>Sala de RF</v>
      </c>
      <c r="H2616" s="7" t="str">
        <f aca="false" t="array" ref="H2616:H2616">INDEX(Def_Instancias_Equipamentos!$E$2:$E$1224, MATCH(K2616, Def_Instancias_Equipamentos!$D$2:$D$1224, 0), 1)</f>
        <v>RA-RaBO01</v>
      </c>
      <c r="I2616" s="8" t="str">
        <f aca="false" t="array" ref="I2616:I2616">INDEX(Def_Instancias_Equipamentos!$E$2:$E$1224, MATCH(L2616, Def_Instancias_Equipamentos!$D$2:$D$1224, 0), 1)</f>
        <v>RA-RaBO01</v>
      </c>
      <c r="J2616" s="8" t="str">
        <f aca="false">IF(H2616=I2616, "INTERNO", "EXTERNO")</f>
        <v>INTERNO</v>
      </c>
      <c r="K2616" s="9" t="str">
        <f aca="false">Def_Instancias_Equipamentos!$D$74</f>
        <v>RA-RaBO01:TI-EVE</v>
      </c>
      <c r="L2616" s="4" t="str">
        <f aca="false">Def_Instancias_Equipamentos!$D$250</f>
        <v>RA-RaBO01:RF-DigPatch</v>
      </c>
      <c r="M2616" s="10" t="s">
        <v>17</v>
      </c>
      <c r="N2616" s="12" t="s">
        <v>191</v>
      </c>
      <c r="O2616" s="9" t="str">
        <f aca="false">Def_Sistemas_Conectores_Cabos!$B$12</f>
        <v>Lemo 00.250</v>
      </c>
      <c r="P2616" s="4" t="str">
        <f aca="false">Def_Sistemas_Conectores_Cabos!$B$7</f>
        <v>SMA 50-ohm</v>
      </c>
      <c r="Q2616" s="8" t="str">
        <f aca="false">K2616&amp;"/"&amp;M2616&amp;CHAR(10)&amp;L2616&amp;"/"&amp;N2616</f>
        <v>RA-RaBO01:TI-EVE/OUT0
RA-RaBO01:RF-DigPatch/Rampa</v>
      </c>
      <c r="R2616" s="12" t="n">
        <v>3</v>
      </c>
      <c r="S2616" s="12" t="n">
        <v>3</v>
      </c>
      <c r="T2616" s="4" t="str">
        <f aca="false">Def_Sistemas_Conectores_Cabos!$C$9</f>
        <v>RG316</v>
      </c>
      <c r="U2616" s="11" t="s">
        <v>192</v>
      </c>
      <c r="V2616" s="13"/>
    </row>
    <row r="2617" customFormat="false" ht="15.75" hidden="false" customHeight="true" outlineLevel="0" collapsed="false">
      <c r="A2617" s="4" t="str">
        <f aca="false">Def_Sistemas_Conectores_Cabos!$A$10</f>
        <v>Timing RF</v>
      </c>
      <c r="B2617" s="5" t="str">
        <f aca="false">Datas_Entregas!$A$2</f>
        <v>Booster/LTB</v>
      </c>
      <c r="C2617" s="6" t="n">
        <f aca="false" t="array" ref="C2617:C2617">INDEX(Datas_Entregas!$B$2:$B$100, MATCH(B2617, Datas_Entregas!$A$2:$A$100, 0), 1)</f>
        <v>43266</v>
      </c>
      <c r="D2617" s="5" t="str">
        <f aca="false">Def_Status_Montagem!$A$3</f>
        <v>Verficado - Pronto para Produção</v>
      </c>
      <c r="E2617" s="4" t="str">
        <f aca="false">Def_Status_Montagem!$B$4</f>
        <v>Contratada (inclui etiqueta)</v>
      </c>
      <c r="F2617" s="25" t="str">
        <f aca="false" t="array" ref="F2617:F2617">INDEX(Def_Instancias_Equipamentos!$F$2:$F$1224, MATCH(K2617, Def_Instancias_Equipamentos!$D$2:$D$1224, 0), 1)</f>
        <v>Sala de RF</v>
      </c>
      <c r="G2617" s="26" t="str">
        <f aca="false" t="array" ref="G2617:G2617">INDEX(Def_Instancias_Equipamentos!$F$2:$F$1224, MATCH(L2617, Def_Instancias_Equipamentos!$D$2:$D$1224, 0), 1)</f>
        <v>Sala de RF</v>
      </c>
      <c r="H2617" s="7" t="str">
        <f aca="false" t="array" ref="H2617:H2617">INDEX(Def_Instancias_Equipamentos!$E$2:$E$1224, MATCH(K2617, Def_Instancias_Equipamentos!$D$2:$D$1224, 0), 1)</f>
        <v>RA-RaBO01</v>
      </c>
      <c r="I2617" s="8" t="str">
        <f aca="false" t="array" ref="I2617:I2617">INDEX(Def_Instancias_Equipamentos!$E$2:$E$1224, MATCH(L2617, Def_Instancias_Equipamentos!$D$2:$D$1224, 0), 1)</f>
        <v>RA-RaBO01</v>
      </c>
      <c r="J2617" s="8" t="str">
        <f aca="false">IF(H2617=I2617, "INTERNO", "EXTERNO")</f>
        <v>INTERNO</v>
      </c>
      <c r="K2617" s="9" t="str">
        <f aca="false">Def_Instancias_Equipamentos!$D$74</f>
        <v>RA-RaBO01:TI-EVE</v>
      </c>
      <c r="L2617" s="4" t="str">
        <f aca="false">Def_Instancias_Equipamentos!$D$250</f>
        <v>RA-RaBO01:RF-DigPatch</v>
      </c>
      <c r="M2617" s="10" t="s">
        <v>20</v>
      </c>
      <c r="N2617" s="12" t="s">
        <v>193</v>
      </c>
      <c r="O2617" s="9" t="str">
        <f aca="false">Def_Sistemas_Conectores_Cabos!$B$12</f>
        <v>Lemo 00.250</v>
      </c>
      <c r="P2617" s="4" t="str">
        <f aca="false">Def_Sistemas_Conectores_Cabos!$B$7</f>
        <v>SMA 50-ohm</v>
      </c>
      <c r="Q2617" s="8" t="str">
        <f aca="false">K2617&amp;"/"&amp;M2617&amp;CHAR(10)&amp;L2617&amp;"/"&amp;N2617</f>
        <v>RA-RaBO01:TI-EVE/OUT1
RA-RaBO01:RF-DigPatch/Post Morten</v>
      </c>
      <c r="R2617" s="12" t="n">
        <v>3</v>
      </c>
      <c r="S2617" s="12" t="n">
        <v>3</v>
      </c>
      <c r="T2617" s="4" t="str">
        <f aca="false">Def_Sistemas_Conectores_Cabos!$C$9</f>
        <v>RG316</v>
      </c>
      <c r="U2617" s="11" t="s">
        <v>192</v>
      </c>
      <c r="V2617" s="13"/>
    </row>
    <row r="2618" customFormat="false" ht="15.75" hidden="false" customHeight="true" outlineLevel="0" collapsed="false">
      <c r="A2618" s="4" t="str">
        <f aca="false">Def_Sistemas_Conectores_Cabos!$A$10</f>
        <v>Timing RF</v>
      </c>
      <c r="B2618" s="5" t="str">
        <f aca="false">Datas_Entregas!$A$2</f>
        <v>Booster/LTB</v>
      </c>
      <c r="C2618" s="6" t="n">
        <f aca="false" t="array" ref="C2618:C2618">INDEX(Datas_Entregas!$B$2:$B$100, MATCH(B2618, Datas_Entregas!$A$2:$A$100, 0), 1)</f>
        <v>43266</v>
      </c>
      <c r="D2618" s="5" t="str">
        <f aca="false">Def_Status_Montagem!$A$3</f>
        <v>Verficado - Pronto para Produção</v>
      </c>
      <c r="E2618" s="4" t="str">
        <f aca="false">Def_Status_Montagem!$B$3</f>
        <v>Contratada / Etiqueta pelo DIG</v>
      </c>
      <c r="F2618" s="25" t="str">
        <f aca="false" t="array" ref="F2618:F2618">INDEX(Def_Instancias_Equipamentos!$F$2:$F$1224, MATCH(K2618, Def_Instancias_Equipamentos!$D$2:$D$1224, 0), 1)</f>
        <v>Sala de RF</v>
      </c>
      <c r="G2618" s="26" t="str">
        <f aca="false" t="array" ref="G2618:G2618">INDEX(Def_Instancias_Equipamentos!$F$2:$F$1224, MATCH(L2618, Def_Instancias_Equipamentos!$D$2:$D$1224, 0), 1)</f>
        <v>Sala de RF</v>
      </c>
      <c r="H2618" s="7" t="str">
        <f aca="false" t="array" ref="H2618:H2618">INDEX(Def_Instancias_Equipamentos!$E$2:$E$1224, MATCH(K2618, Def_Instancias_Equipamentos!$D$2:$D$1224, 0), 1)</f>
        <v>RA-RaBO01</v>
      </c>
      <c r="I2618" s="8" t="str">
        <f aca="false" t="array" ref="I2618:I2618">INDEX(Def_Instancias_Equipamentos!$E$2:$E$1224, MATCH(L2618, Def_Instancias_Equipamentos!$D$2:$D$1224, 0), 1)</f>
        <v>RA-RaBO01</v>
      </c>
      <c r="J2618" s="8" t="str">
        <f aca="false">IF(H2618=I2618, "INTERNO", "EXTERNO")</f>
        <v>INTERNO</v>
      </c>
      <c r="K2618" s="9" t="str">
        <f aca="false">Def_Instancias_Equipamentos!$D$74</f>
        <v>RA-RaBO01:TI-EVE</v>
      </c>
      <c r="L2618" s="4" t="str">
        <f aca="false">Def_Instancias_Equipamentos!$D$250</f>
        <v>RA-RaBO01:RF-DigPatch</v>
      </c>
      <c r="M2618" s="10" t="s">
        <v>31</v>
      </c>
      <c r="N2618" s="12" t="s">
        <v>194</v>
      </c>
      <c r="O2618" s="9" t="str">
        <f aca="false">Def_Sistemas_Conectores_Cabos!$B$9</f>
        <v>BNC 50-ohm</v>
      </c>
      <c r="P2618" s="4" t="str">
        <f aca="false">Def_Sistemas_Conectores_Cabos!$B$7</f>
        <v>SMA 50-ohm</v>
      </c>
      <c r="Q2618" s="8" t="str">
        <f aca="false">K2618&amp;"/"&amp;M2618&amp;CHAR(10)&amp;L2618&amp;"/"&amp;N2618</f>
        <v>RA-RaBO01:TI-EVE/in-0
RA-RaBO01:RF-DigPatch/Falha de RF</v>
      </c>
      <c r="R2618" s="12" t="n">
        <v>3</v>
      </c>
      <c r="S2618" s="12" t="n">
        <v>3</v>
      </c>
      <c r="T2618" s="4" t="str">
        <f aca="false">Def_Sistemas_Conectores_Cabos!$C$10</f>
        <v>LMR-195</v>
      </c>
      <c r="U2618" s="11" t="s">
        <v>192</v>
      </c>
      <c r="V2618" s="13"/>
    </row>
    <row r="2619" customFormat="false" ht="15.75" hidden="false" customHeight="true" outlineLevel="0" collapsed="false">
      <c r="A2619" s="4" t="str">
        <f aca="false">Def_Sistemas_Conectores_Cabos!$A$10</f>
        <v>Timing RF</v>
      </c>
      <c r="B2619" s="5" t="str">
        <f aca="false">Datas_Entregas!$A$3</f>
        <v>BTS/Anel</v>
      </c>
      <c r="C2619" s="6" t="n">
        <f aca="false" t="array" ref="C2619:C2619">INDEX(Datas_Entregas!$B$2:$B$100, MATCH(B2619, Datas_Entregas!$A$2:$A$100, 0), 1)</f>
        <v>43296</v>
      </c>
      <c r="D2619" s="5" t="str">
        <f aca="false">Def_Status_Montagem!$A$3</f>
        <v>Verficado - Pronto para Produção</v>
      </c>
      <c r="E2619" s="4" t="str">
        <f aca="false">Def_Status_Montagem!$B$4</f>
        <v>Contratada (inclui etiqueta)</v>
      </c>
      <c r="F2619" s="25" t="str">
        <f aca="false" t="array" ref="F2619:F2619">INDEX(Def_Instancias_Equipamentos!$F$2:$F$1224, MATCH(K2619, Def_Instancias_Equipamentos!$D$2:$D$1224, 0), 1)</f>
        <v>Sala de RF</v>
      </c>
      <c r="G2619" s="26" t="str">
        <f aca="false" t="array" ref="G2619:G2619">INDEX(Def_Instancias_Equipamentos!$F$2:$F$1224, MATCH(L2619, Def_Instancias_Equipamentos!$D$2:$D$1224, 0), 1)</f>
        <v>Sala de RF</v>
      </c>
      <c r="H2619" s="7" t="str">
        <f aca="false" t="array" ref="H2619:H2619">INDEX(Def_Instancias_Equipamentos!$E$2:$E$1224, MATCH(K2619, Def_Instancias_Equipamentos!$D$2:$D$1224, 0), 1)</f>
        <v>RA-RaSIA01</v>
      </c>
      <c r="I2619" s="8" t="str">
        <f aca="false" t="array" ref="I2619:I2619">INDEX(Def_Instancias_Equipamentos!$E$2:$E$1224, MATCH(L2619, Def_Instancias_Equipamentos!$D$2:$D$1224, 0), 1)</f>
        <v>RA-RaSIA01</v>
      </c>
      <c r="J2619" s="8" t="str">
        <f aca="false">IF(H2619=I2619, "INTERNO", "EXTERNO")</f>
        <v>INTERNO</v>
      </c>
      <c r="K2619" s="9" t="str">
        <f aca="false">Def_Instancias_Equipamentos!$D$75</f>
        <v>RA-RaSIA01:TI-EVE</v>
      </c>
      <c r="L2619" s="4" t="str">
        <f aca="false">Def_Instancias_Equipamentos!$D$252</f>
        <v>RA-RaSIA01:RF-DigPatch</v>
      </c>
      <c r="M2619" s="10" t="s">
        <v>17</v>
      </c>
      <c r="N2619" s="12" t="s">
        <v>191</v>
      </c>
      <c r="O2619" s="9" t="str">
        <f aca="false">Def_Sistemas_Conectores_Cabos!$B$12</f>
        <v>Lemo 00.250</v>
      </c>
      <c r="P2619" s="4" t="str">
        <f aca="false">Def_Sistemas_Conectores_Cabos!$B$7</f>
        <v>SMA 50-ohm</v>
      </c>
      <c r="Q2619" s="8" t="str">
        <f aca="false">K2619&amp;"/"&amp;M2619&amp;CHAR(10)&amp;L2619&amp;"/"&amp;N2619</f>
        <v>RA-RaSIA01:TI-EVE/OUT0
RA-RaSIA01:RF-DigPatch/Rampa</v>
      </c>
      <c r="R2619" s="12" t="n">
        <v>3</v>
      </c>
      <c r="S2619" s="12" t="n">
        <v>3</v>
      </c>
      <c r="T2619" s="4" t="str">
        <f aca="false">Def_Sistemas_Conectores_Cabos!$C$9</f>
        <v>RG316</v>
      </c>
      <c r="U2619" s="11" t="s">
        <v>192</v>
      </c>
      <c r="V2619" s="13"/>
    </row>
    <row r="2620" customFormat="false" ht="15.75" hidden="false" customHeight="true" outlineLevel="0" collapsed="false">
      <c r="A2620" s="4" t="str">
        <f aca="false">Def_Sistemas_Conectores_Cabos!$A$10</f>
        <v>Timing RF</v>
      </c>
      <c r="B2620" s="5" t="str">
        <f aca="false">Datas_Entregas!$A$3</f>
        <v>BTS/Anel</v>
      </c>
      <c r="C2620" s="6" t="n">
        <f aca="false" t="array" ref="C2620:C2620">INDEX(Datas_Entregas!$B$2:$B$100, MATCH(B2620, Datas_Entregas!$A$2:$A$100, 0), 1)</f>
        <v>43296</v>
      </c>
      <c r="D2620" s="5" t="str">
        <f aca="false">Def_Status_Montagem!$A$3</f>
        <v>Verficado - Pronto para Produção</v>
      </c>
      <c r="E2620" s="4" t="str">
        <f aca="false">Def_Status_Montagem!$B$4</f>
        <v>Contratada (inclui etiqueta)</v>
      </c>
      <c r="F2620" s="25" t="str">
        <f aca="false" t="array" ref="F2620:F2620">INDEX(Def_Instancias_Equipamentos!$F$2:$F$1224, MATCH(K2620, Def_Instancias_Equipamentos!$D$2:$D$1224, 0), 1)</f>
        <v>Sala de RF</v>
      </c>
      <c r="G2620" s="26" t="str">
        <f aca="false" t="array" ref="G2620:G2620">INDEX(Def_Instancias_Equipamentos!$F$2:$F$1224, MATCH(L2620, Def_Instancias_Equipamentos!$D$2:$D$1224, 0), 1)</f>
        <v>Sala de RF</v>
      </c>
      <c r="H2620" s="7" t="str">
        <f aca="false" t="array" ref="H2620:H2620">INDEX(Def_Instancias_Equipamentos!$E$2:$E$1224, MATCH(K2620, Def_Instancias_Equipamentos!$D$2:$D$1224, 0), 1)</f>
        <v>RA-RaSIA01</v>
      </c>
      <c r="I2620" s="8" t="str">
        <f aca="false" t="array" ref="I2620:I2620">INDEX(Def_Instancias_Equipamentos!$E$2:$E$1224, MATCH(L2620, Def_Instancias_Equipamentos!$D$2:$D$1224, 0), 1)</f>
        <v>RA-RaSIA01</v>
      </c>
      <c r="J2620" s="8" t="str">
        <f aca="false">IF(H2620=I2620, "INTERNO", "EXTERNO")</f>
        <v>INTERNO</v>
      </c>
      <c r="K2620" s="9" t="str">
        <f aca="false">Def_Instancias_Equipamentos!$D$75</f>
        <v>RA-RaSIA01:TI-EVE</v>
      </c>
      <c r="L2620" s="4" t="str">
        <f aca="false">Def_Instancias_Equipamentos!$D$252</f>
        <v>RA-RaSIA01:RF-DigPatch</v>
      </c>
      <c r="M2620" s="10" t="s">
        <v>20</v>
      </c>
      <c r="N2620" s="12" t="s">
        <v>193</v>
      </c>
      <c r="O2620" s="9" t="str">
        <f aca="false">Def_Sistemas_Conectores_Cabos!$B$12</f>
        <v>Lemo 00.250</v>
      </c>
      <c r="P2620" s="4" t="str">
        <f aca="false">Def_Sistemas_Conectores_Cabos!$B$7</f>
        <v>SMA 50-ohm</v>
      </c>
      <c r="Q2620" s="8" t="str">
        <f aca="false">K2620&amp;"/"&amp;M2620&amp;CHAR(10)&amp;L2620&amp;"/"&amp;N2620</f>
        <v>RA-RaSIA01:TI-EVE/OUT1
RA-RaSIA01:RF-DigPatch/Post Morten</v>
      </c>
      <c r="R2620" s="12" t="n">
        <v>3</v>
      </c>
      <c r="S2620" s="12" t="n">
        <v>3</v>
      </c>
      <c r="T2620" s="4" t="str">
        <f aca="false">Def_Sistemas_Conectores_Cabos!$C$9</f>
        <v>RG316</v>
      </c>
      <c r="U2620" s="11" t="s">
        <v>192</v>
      </c>
      <c r="V2620" s="13"/>
    </row>
    <row r="2621" customFormat="false" ht="15.75" hidden="false" customHeight="true" outlineLevel="0" collapsed="false">
      <c r="A2621" s="4" t="str">
        <f aca="false">Def_Sistemas_Conectores_Cabos!$A$10</f>
        <v>Timing RF</v>
      </c>
      <c r="B2621" s="5" t="str">
        <f aca="false">Datas_Entregas!$A$2</f>
        <v>Booster/LTB</v>
      </c>
      <c r="C2621" s="6" t="n">
        <f aca="false" t="array" ref="C2621:C2621">INDEX(Datas_Entregas!$B$2:$B$100, MATCH(B2621, Datas_Entregas!$A$2:$A$100, 0), 1)</f>
        <v>43266</v>
      </c>
      <c r="D2621" s="5" t="str">
        <f aca="false">Def_Status_Montagem!$A$3</f>
        <v>Verficado - Pronto para Produção</v>
      </c>
      <c r="E2621" s="4" t="str">
        <f aca="false">Def_Status_Montagem!$B$3</f>
        <v>Contratada / Etiqueta pelo DIG</v>
      </c>
      <c r="F2621" s="25" t="str">
        <f aca="false" t="array" ref="F2621:F2621">INDEX(Def_Instancias_Equipamentos!$F$2:$F$1224, MATCH(K2621, Def_Instancias_Equipamentos!$D$2:$D$1224, 0), 1)</f>
        <v>Sala de RF</v>
      </c>
      <c r="G2621" s="26" t="str">
        <f aca="false" t="array" ref="G2621:G2621">INDEX(Def_Instancias_Equipamentos!$F$2:$F$1224, MATCH(L2621, Def_Instancias_Equipamentos!$D$2:$D$1224, 0), 1)</f>
        <v>Sala de RF</v>
      </c>
      <c r="H2621" s="7" t="str">
        <f aca="false" t="array" ref="H2621:H2621">INDEX(Def_Instancias_Equipamentos!$E$2:$E$1224, MATCH(K2621, Def_Instancias_Equipamentos!$D$2:$D$1224, 0), 1)</f>
        <v>RA-RaSIA01</v>
      </c>
      <c r="I2621" s="8" t="str">
        <f aca="false" t="array" ref="I2621:I2621">INDEX(Def_Instancias_Equipamentos!$E$2:$E$1224, MATCH(L2621, Def_Instancias_Equipamentos!$D$2:$D$1224, 0), 1)</f>
        <v>RA-RaSIA01</v>
      </c>
      <c r="J2621" s="8" t="str">
        <f aca="false">IF(H2621=I2621, "INTERNO", "EXTERNO")</f>
        <v>INTERNO</v>
      </c>
      <c r="K2621" s="9" t="str">
        <f aca="false">Def_Instancias_Equipamentos!$D$75</f>
        <v>RA-RaSIA01:TI-EVE</v>
      </c>
      <c r="L2621" s="4" t="str">
        <f aca="false">Def_Instancias_Equipamentos!$D$252</f>
        <v>RA-RaSIA01:RF-DigPatch</v>
      </c>
      <c r="M2621" s="10" t="s">
        <v>31</v>
      </c>
      <c r="N2621" s="12" t="s">
        <v>194</v>
      </c>
      <c r="O2621" s="9" t="str">
        <f aca="false">Def_Sistemas_Conectores_Cabos!$B$9</f>
        <v>BNC 50-ohm</v>
      </c>
      <c r="P2621" s="4" t="str">
        <f aca="false">Def_Sistemas_Conectores_Cabos!$B$7</f>
        <v>SMA 50-ohm</v>
      </c>
      <c r="Q2621" s="8" t="str">
        <f aca="false">K2621&amp;"/"&amp;M2621&amp;CHAR(10)&amp;L2621&amp;"/"&amp;N2621</f>
        <v>RA-RaSIA01:TI-EVE/in-0
RA-RaSIA01:RF-DigPatch/Falha de RF</v>
      </c>
      <c r="R2621" s="12" t="n">
        <v>3</v>
      </c>
      <c r="S2621" s="12" t="n">
        <v>3</v>
      </c>
      <c r="T2621" s="4" t="str">
        <f aca="false">Def_Sistemas_Conectores_Cabos!$C$10</f>
        <v>LMR-195</v>
      </c>
      <c r="U2621" s="11" t="s">
        <v>192</v>
      </c>
      <c r="V2621" s="13"/>
    </row>
    <row r="2622" customFormat="false" ht="15.75" hidden="false" customHeight="true" outlineLevel="0" collapsed="false">
      <c r="A2622" s="4" t="str">
        <f aca="false">Def_Sistemas_Conectores_Cabos!$A$10</f>
        <v>Timing RF</v>
      </c>
      <c r="B2622" s="5" t="str">
        <f aca="false">Datas_Entregas!$A$3</f>
        <v>BTS/Anel</v>
      </c>
      <c r="C2622" s="6" t="n">
        <f aca="false" t="array" ref="C2622:C2622">INDEX(Datas_Entregas!$B$2:$B$100, MATCH(B2622, Datas_Entregas!$A$2:$A$100, 0), 1)</f>
        <v>43296</v>
      </c>
      <c r="D2622" s="5" t="str">
        <f aca="false">Def_Status_Montagem!$A$3</f>
        <v>Verficado - Pronto para Produção</v>
      </c>
      <c r="E2622" s="4" t="str">
        <f aca="false">Def_Status_Montagem!$B$4</f>
        <v>Contratada (inclui etiqueta)</v>
      </c>
      <c r="F2622" s="25" t="str">
        <f aca="false" t="array" ref="F2622:F2622">INDEX(Def_Instancias_Equipamentos!$F$2:$F$1224, MATCH(K2622, Def_Instancias_Equipamentos!$D$2:$D$1224, 0), 1)</f>
        <v>Sala de RF</v>
      </c>
      <c r="G2622" s="26" t="str">
        <f aca="false" t="array" ref="G2622:G2622">INDEX(Def_Instancias_Equipamentos!$F$2:$F$1224, MATCH(L2622, Def_Instancias_Equipamentos!$D$2:$D$1224, 0), 1)</f>
        <v>Sala de RF</v>
      </c>
      <c r="H2622" s="7" t="str">
        <f aca="false" t="array" ref="H2622:H2622">INDEX(Def_Instancias_Equipamentos!$E$2:$E$1224, MATCH(K2622, Def_Instancias_Equipamentos!$D$2:$D$1224, 0), 1)</f>
        <v>RA-RaSIB01</v>
      </c>
      <c r="I2622" s="8" t="str">
        <f aca="false" t="array" ref="I2622:I2622">INDEX(Def_Instancias_Equipamentos!$E$2:$E$1224, MATCH(L2622, Def_Instancias_Equipamentos!$D$2:$D$1224, 0), 1)</f>
        <v>RA-RaSIB01</v>
      </c>
      <c r="J2622" s="8" t="str">
        <f aca="false">IF(H2622=I2622, "INTERNO", "EXTERNO")</f>
        <v>INTERNO</v>
      </c>
      <c r="K2622" s="9" t="str">
        <f aca="false">Def_Instancias_Equipamentos!$D$76</f>
        <v>RA-RaSIB01:TI-EVE</v>
      </c>
      <c r="L2622" s="4" t="str">
        <f aca="false">Def_Instancias_Equipamentos!$D$253</f>
        <v>RA-RaSIB01:RF-DigPatch</v>
      </c>
      <c r="M2622" s="10" t="s">
        <v>17</v>
      </c>
      <c r="N2622" s="12" t="s">
        <v>191</v>
      </c>
      <c r="O2622" s="9" t="str">
        <f aca="false">Def_Sistemas_Conectores_Cabos!$B$12</f>
        <v>Lemo 00.250</v>
      </c>
      <c r="P2622" s="4" t="str">
        <f aca="false">Def_Sistemas_Conectores_Cabos!$B$7</f>
        <v>SMA 50-ohm</v>
      </c>
      <c r="Q2622" s="8" t="str">
        <f aca="false">K2622&amp;"/"&amp;M2622&amp;CHAR(10)&amp;L2622&amp;"/"&amp;N2622</f>
        <v>RA-RaSIB01:TI-EVE/OUT0
RA-RaSIB01:RF-DigPatch/Rampa</v>
      </c>
      <c r="R2622" s="12" t="n">
        <v>3</v>
      </c>
      <c r="S2622" s="12" t="n">
        <v>3</v>
      </c>
      <c r="T2622" s="4" t="str">
        <f aca="false">Def_Sistemas_Conectores_Cabos!$C$9</f>
        <v>RG316</v>
      </c>
      <c r="U2622" s="11" t="s">
        <v>192</v>
      </c>
      <c r="V2622" s="13"/>
    </row>
    <row r="2623" customFormat="false" ht="15.75" hidden="false" customHeight="true" outlineLevel="0" collapsed="false">
      <c r="A2623" s="4" t="str">
        <f aca="false">Def_Sistemas_Conectores_Cabos!$A$10</f>
        <v>Timing RF</v>
      </c>
      <c r="B2623" s="5" t="str">
        <f aca="false">Datas_Entregas!$A$3</f>
        <v>BTS/Anel</v>
      </c>
      <c r="C2623" s="6" t="n">
        <f aca="false" t="array" ref="C2623:C2623">INDEX(Datas_Entregas!$B$2:$B$100, MATCH(B2623, Datas_Entregas!$A$2:$A$100, 0), 1)</f>
        <v>43296</v>
      </c>
      <c r="D2623" s="5" t="str">
        <f aca="false">Def_Status_Montagem!$A$3</f>
        <v>Verficado - Pronto para Produção</v>
      </c>
      <c r="E2623" s="4" t="str">
        <f aca="false">Def_Status_Montagem!$B$4</f>
        <v>Contratada (inclui etiqueta)</v>
      </c>
      <c r="F2623" s="25" t="str">
        <f aca="false" t="array" ref="F2623:F2623">INDEX(Def_Instancias_Equipamentos!$F$2:$F$1224, MATCH(K2623, Def_Instancias_Equipamentos!$D$2:$D$1224, 0), 1)</f>
        <v>Sala de RF</v>
      </c>
      <c r="G2623" s="26" t="str">
        <f aca="false" t="array" ref="G2623:G2623">INDEX(Def_Instancias_Equipamentos!$F$2:$F$1224, MATCH(L2623, Def_Instancias_Equipamentos!$D$2:$D$1224, 0), 1)</f>
        <v>Sala de RF</v>
      </c>
      <c r="H2623" s="7" t="str">
        <f aca="false" t="array" ref="H2623:H2623">INDEX(Def_Instancias_Equipamentos!$E$2:$E$1224, MATCH(K2623, Def_Instancias_Equipamentos!$D$2:$D$1224, 0), 1)</f>
        <v>RA-RaSIB01</v>
      </c>
      <c r="I2623" s="8" t="str">
        <f aca="false" t="array" ref="I2623:I2623">INDEX(Def_Instancias_Equipamentos!$E$2:$E$1224, MATCH(L2623, Def_Instancias_Equipamentos!$D$2:$D$1224, 0), 1)</f>
        <v>RA-RaSIB01</v>
      </c>
      <c r="J2623" s="8" t="str">
        <f aca="false">IF(H2623=I2623, "INTERNO", "EXTERNO")</f>
        <v>INTERNO</v>
      </c>
      <c r="K2623" s="9" t="str">
        <f aca="false">Def_Instancias_Equipamentos!$D$76</f>
        <v>RA-RaSIB01:TI-EVE</v>
      </c>
      <c r="L2623" s="4" t="str">
        <f aca="false">Def_Instancias_Equipamentos!$D$253</f>
        <v>RA-RaSIB01:RF-DigPatch</v>
      </c>
      <c r="M2623" s="10" t="s">
        <v>20</v>
      </c>
      <c r="N2623" s="12" t="s">
        <v>193</v>
      </c>
      <c r="O2623" s="9" t="str">
        <f aca="false">Def_Sistemas_Conectores_Cabos!$B$12</f>
        <v>Lemo 00.250</v>
      </c>
      <c r="P2623" s="4" t="str">
        <f aca="false">Def_Sistemas_Conectores_Cabos!$B$7</f>
        <v>SMA 50-ohm</v>
      </c>
      <c r="Q2623" s="8" t="str">
        <f aca="false">K2623&amp;"/"&amp;M2623&amp;CHAR(10)&amp;L2623&amp;"/"&amp;N2623</f>
        <v>RA-RaSIB01:TI-EVE/OUT1
RA-RaSIB01:RF-DigPatch/Post Morten</v>
      </c>
      <c r="R2623" s="12" t="n">
        <v>3</v>
      </c>
      <c r="S2623" s="12" t="n">
        <v>3</v>
      </c>
      <c r="T2623" s="4" t="str">
        <f aca="false">Def_Sistemas_Conectores_Cabos!$C$9</f>
        <v>RG316</v>
      </c>
      <c r="U2623" s="11" t="s">
        <v>192</v>
      </c>
      <c r="V2623" s="13"/>
    </row>
    <row r="2624" customFormat="false" ht="15.75" hidden="false" customHeight="true" outlineLevel="0" collapsed="false">
      <c r="A2624" s="4" t="str">
        <f aca="false">Def_Sistemas_Conectores_Cabos!$A$10</f>
        <v>Timing RF</v>
      </c>
      <c r="B2624" s="5" t="str">
        <f aca="false">Datas_Entregas!$A$2</f>
        <v>Booster/LTB</v>
      </c>
      <c r="C2624" s="6" t="n">
        <f aca="false" t="array" ref="C2624:C2624">INDEX(Datas_Entregas!$B$2:$B$100, MATCH(B2624, Datas_Entregas!$A$2:$A$100, 0), 1)</f>
        <v>43266</v>
      </c>
      <c r="D2624" s="5" t="str">
        <f aca="false">Def_Status_Montagem!$A$3</f>
        <v>Verficado - Pronto para Produção</v>
      </c>
      <c r="E2624" s="4" t="str">
        <f aca="false">Def_Status_Montagem!$B$3</f>
        <v>Contratada / Etiqueta pelo DIG</v>
      </c>
      <c r="F2624" s="25" t="str">
        <f aca="false" t="array" ref="F2624:F2624">INDEX(Def_Instancias_Equipamentos!$F$2:$F$1224, MATCH(K2624, Def_Instancias_Equipamentos!$D$2:$D$1224, 0), 1)</f>
        <v>Sala de RF</v>
      </c>
      <c r="G2624" s="26" t="str">
        <f aca="false" t="array" ref="G2624:G2624">INDEX(Def_Instancias_Equipamentos!$F$2:$F$1224, MATCH(L2624, Def_Instancias_Equipamentos!$D$2:$D$1224, 0), 1)</f>
        <v>Sala de RF</v>
      </c>
      <c r="H2624" s="7" t="str">
        <f aca="false" t="array" ref="H2624:H2624">INDEX(Def_Instancias_Equipamentos!$E$2:$E$1224, MATCH(K2624, Def_Instancias_Equipamentos!$D$2:$D$1224, 0), 1)</f>
        <v>RA-RaSIB01</v>
      </c>
      <c r="I2624" s="8" t="str">
        <f aca="false" t="array" ref="I2624:I2624">INDEX(Def_Instancias_Equipamentos!$E$2:$E$1224, MATCH(L2624, Def_Instancias_Equipamentos!$D$2:$D$1224, 0), 1)</f>
        <v>RA-RaSIB01</v>
      </c>
      <c r="J2624" s="8" t="str">
        <f aca="false">IF(H2624=I2624, "INTERNO", "EXTERNO")</f>
        <v>INTERNO</v>
      </c>
      <c r="K2624" s="9" t="str">
        <f aca="false">Def_Instancias_Equipamentos!$D$76</f>
        <v>RA-RaSIB01:TI-EVE</v>
      </c>
      <c r="L2624" s="4" t="str">
        <f aca="false">Def_Instancias_Equipamentos!$D$253</f>
        <v>RA-RaSIB01:RF-DigPatch</v>
      </c>
      <c r="M2624" s="10" t="s">
        <v>31</v>
      </c>
      <c r="N2624" s="12" t="s">
        <v>194</v>
      </c>
      <c r="O2624" s="9" t="str">
        <f aca="false">Def_Sistemas_Conectores_Cabos!$B$9</f>
        <v>BNC 50-ohm</v>
      </c>
      <c r="P2624" s="4" t="str">
        <f aca="false">Def_Sistemas_Conectores_Cabos!$B$7</f>
        <v>SMA 50-ohm</v>
      </c>
      <c r="Q2624" s="8" t="str">
        <f aca="false">K2624&amp;"/"&amp;M2624&amp;CHAR(10)&amp;L2624&amp;"/"&amp;N2624</f>
        <v>RA-RaSIB01:TI-EVE/in-0
RA-RaSIB01:RF-DigPatch/Falha de RF</v>
      </c>
      <c r="R2624" s="12" t="n">
        <v>3</v>
      </c>
      <c r="S2624" s="12" t="n">
        <v>3</v>
      </c>
      <c r="T2624" s="4" t="str">
        <f aca="false">Def_Sistemas_Conectores_Cabos!$C$10</f>
        <v>LMR-195</v>
      </c>
      <c r="U2624" s="11" t="s">
        <v>192</v>
      </c>
      <c r="V2624" s="13"/>
    </row>
    <row r="2625" customFormat="false" ht="15.75" hidden="true" customHeight="true" outlineLevel="0" collapsed="false">
      <c r="A2625" s="4" t="str">
        <f aca="false">Def_Sistemas_Conectores_Cabos!$A$6</f>
        <v>Timing Diagnóstico</v>
      </c>
      <c r="B2625" s="5" t="str">
        <f aca="false">Datas_Entregas!$A$2</f>
        <v>Booster/LTB</v>
      </c>
      <c r="C2625" s="6" t="n">
        <f aca="false" t="array" ref="C2625:C2625">INDEX(Datas_Entregas!$B$2:$B$100, MATCH(B2625, Datas_Entregas!$A$2:$A$100, 0), 1)</f>
        <v>43266</v>
      </c>
      <c r="D2625" s="5" t="str">
        <f aca="false">Def_Status_Montagem!$A$3</f>
        <v>Verficado - Pronto para Produção</v>
      </c>
      <c r="E2625" s="4" t="str">
        <f aca="false">Def_Status_Montagem!$B$4</f>
        <v>Contratada (inclui etiqueta)</v>
      </c>
      <c r="F2625" s="25" t="str">
        <f aca="false" t="array" ref="F2625:F2625">INDEX(Def_Instancias_Equipamentos!$F$2:$F$1224, MATCH(K2625, Def_Instancias_Equipamentos!$D$2:$D$1224, 0), 1)</f>
        <v>Sala Racks 19&amp;20</v>
      </c>
      <c r="G2625" s="26" t="str">
        <f aca="false" t="array" ref="G2625:G2625">INDEX(Def_Instancias_Equipamentos!$F$2:$F$1224, MATCH(L2625, Def_Instancias_Equipamentos!$D$2:$D$1224, 0), 1)</f>
        <v>Sala Racks 19&amp;20</v>
      </c>
      <c r="H2625" s="7" t="str">
        <f aca="false" t="array" ref="H2625:H2625">INDEX(Def_Instancias_Equipamentos!$E$2:$E$1224, MATCH(K2625, Def_Instancias_Equipamentos!$D$2:$D$1224, 0), 1)</f>
        <v>IA-20RaDiag01</v>
      </c>
      <c r="I2625" s="8" t="str">
        <f aca="false" t="array" ref="I2625:I2625">INDEX(Def_Instancias_Equipamentos!$E$2:$E$1224, MATCH(L2625, Def_Instancias_Equipamentos!$D$2:$D$1224, 0), 1)</f>
        <v>IA-20RaDiag01</v>
      </c>
      <c r="J2625" s="8" t="str">
        <f aca="false">IF(H2625=I2625, "INTERNO", "EXTERNO")</f>
        <v>INTERNO</v>
      </c>
      <c r="K2625" s="9" t="str">
        <f aca="false">Def_Instancias_Equipamentos!$D$86</f>
        <v>IA-20RaDiag01:TI-EVR</v>
      </c>
      <c r="L2625" s="4" t="str">
        <f aca="false">Def_Instancias_Equipamentos!$D$118</f>
        <v>IA-20RaDiag01:TI-OEMultPOF-1</v>
      </c>
      <c r="M2625" s="10" t="s">
        <v>53</v>
      </c>
      <c r="N2625" s="11" t="s">
        <v>172</v>
      </c>
      <c r="O2625" s="9" t="str">
        <f aca="false">Def_Sistemas_Conectores_Cabos!$B$6</f>
        <v>Simplex (HFBR-4525Z)</v>
      </c>
      <c r="P2625" s="4" t="str">
        <f aca="false">Def_Sistemas_Conectores_Cabos!$B$6</f>
        <v>Simplex (HFBR-4525Z)</v>
      </c>
      <c r="Q2625" s="8" t="str">
        <f aca="false">K2625&amp;"/"&amp;M2625&amp;CHAR(10)&amp;L2625&amp;"/"&amp;N2625</f>
        <v>IA-20RaDiag01:TI-EVR/OTP2
IA-20RaDiag01:TI-OEMultPOF-1/IN3</v>
      </c>
      <c r="R2625" s="11" t="n">
        <v>1</v>
      </c>
      <c r="S2625" s="11" t="n">
        <f aca="false">R2625</f>
        <v>1</v>
      </c>
      <c r="T2625" s="4" t="str">
        <f aca="false">Def_Sistemas_Conectores_Cabos!$C$6</f>
        <v>Fibra plástica 1 mm</v>
      </c>
      <c r="U2625" s="11" t="s">
        <v>195</v>
      </c>
      <c r="V2625" s="13"/>
    </row>
    <row r="2626" customFormat="false" ht="15.75" hidden="true" customHeight="true" outlineLevel="0" collapsed="false">
      <c r="A2626" s="4" t="str">
        <f aca="false">Def_Sistemas_Conectores_Cabos!$A$6</f>
        <v>Timing Diagnóstico</v>
      </c>
      <c r="B2626" s="5" t="str">
        <f aca="false">Datas_Entregas!$A$2</f>
        <v>Booster/LTB</v>
      </c>
      <c r="C2626" s="6" t="n">
        <f aca="false" t="array" ref="C2626:C2626">INDEX(Datas_Entregas!$B$2:$B$100, MATCH(B2626, Datas_Entregas!$A$2:$A$100, 0), 1)</f>
        <v>43266</v>
      </c>
      <c r="D2626" s="5" t="str">
        <f aca="false">Def_Status_Montagem!$A$3</f>
        <v>Verficado - Pronto para Produção</v>
      </c>
      <c r="E2626" s="4" t="str">
        <f aca="false">Def_Status_Montagem!$B$4</f>
        <v>Contratada (inclui etiqueta)</v>
      </c>
      <c r="F2626" s="25" t="str">
        <f aca="false" t="array" ref="F2626:F2626">INDEX(Def_Instancias_Equipamentos!$F$2:$F$1224, MATCH(K2626, Def_Instancias_Equipamentos!$D$2:$D$1224, 0), 1)</f>
        <v>Sala Racks 19&amp;20</v>
      </c>
      <c r="G2626" s="26" t="str">
        <f aca="false" t="array" ref="G2626:G2626">INDEX(Def_Instancias_Equipamentos!$F$2:$F$1224, MATCH(L2626, Def_Instancias_Equipamentos!$D$2:$D$1224, 0), 1)</f>
        <v>Sala Racks 19&amp;20</v>
      </c>
      <c r="H2626" s="7" t="str">
        <f aca="false" t="array" ref="H2626:H2626">INDEX(Def_Instancias_Equipamentos!$E$2:$E$1224, MATCH(K2626, Def_Instancias_Equipamentos!$D$2:$D$1224, 0), 1)</f>
        <v>IA-20RaDiag01</v>
      </c>
      <c r="I2626" s="8" t="str">
        <f aca="false" t="array" ref="I2626:I2626">INDEX(Def_Instancias_Equipamentos!$E$2:$E$1224, MATCH(L2626, Def_Instancias_Equipamentos!$D$2:$D$1224, 0), 1)</f>
        <v>IA-20RaDiag01</v>
      </c>
      <c r="J2626" s="8" t="str">
        <f aca="false">IF(H2626=I2626, "INTERNO", "EXTERNO")</f>
        <v>INTERNO</v>
      </c>
      <c r="K2626" s="9" t="str">
        <f aca="false">Def_Instancias_Equipamentos!$D$86</f>
        <v>IA-20RaDiag01:TI-EVR</v>
      </c>
      <c r="L2626" s="4" t="str">
        <f aca="false">Def_Instancias_Equipamentos!$D$118</f>
        <v>IA-20RaDiag01:TI-OEMultPOF-1</v>
      </c>
      <c r="M2626" s="10" t="s">
        <v>54</v>
      </c>
      <c r="N2626" s="11" t="s">
        <v>174</v>
      </c>
      <c r="O2626" s="9" t="str">
        <f aca="false">Def_Sistemas_Conectores_Cabos!$B$6</f>
        <v>Simplex (HFBR-4525Z)</v>
      </c>
      <c r="P2626" s="4" t="str">
        <f aca="false">Def_Sistemas_Conectores_Cabos!$B$6</f>
        <v>Simplex (HFBR-4525Z)</v>
      </c>
      <c r="Q2626" s="8" t="str">
        <f aca="false">K2626&amp;"/"&amp;M2626&amp;CHAR(10)&amp;L2626&amp;"/"&amp;N2626</f>
        <v>IA-20RaDiag01:TI-EVR/OTP3
IA-20RaDiag01:TI-OEMultPOF-1/IN4</v>
      </c>
      <c r="R2626" s="11" t="n">
        <v>1</v>
      </c>
      <c r="S2626" s="11" t="n">
        <f aca="false">R2626</f>
        <v>1</v>
      </c>
      <c r="T2626" s="4" t="str">
        <f aca="false">Def_Sistemas_Conectores_Cabos!$C$6</f>
        <v>Fibra plástica 1 mm</v>
      </c>
      <c r="U2626" s="11" t="s">
        <v>196</v>
      </c>
      <c r="V2626" s="13"/>
    </row>
    <row r="2627" customFormat="false" ht="15.75" hidden="true" customHeight="true" outlineLevel="0" collapsed="false">
      <c r="A2627" s="4" t="str">
        <f aca="false">Def_Sistemas_Conectores_Cabos!$A$6</f>
        <v>Timing Diagnóstico</v>
      </c>
      <c r="B2627" s="5" t="str">
        <f aca="false">Datas_Entregas!$A$2</f>
        <v>Booster/LTB</v>
      </c>
      <c r="C2627" s="6" t="n">
        <f aca="false" t="array" ref="C2627:C2627">INDEX(Datas_Entregas!$B$2:$B$100, MATCH(B2627, Datas_Entregas!$A$2:$A$100, 0), 1)</f>
        <v>43266</v>
      </c>
      <c r="D2627" s="5" t="str">
        <f aca="false">Def_Status_Montagem!$A$3</f>
        <v>Verficado - Pronto para Produção</v>
      </c>
      <c r="E2627" s="4" t="str">
        <f aca="false">Def_Status_Montagem!$B$4</f>
        <v>Contratada (inclui etiqueta)</v>
      </c>
      <c r="F2627" s="25" t="str">
        <f aca="false" t="array" ref="F2627:F2627">INDEX(Def_Instancias_Equipamentos!$F$2:$F$1224, MATCH(K2627, Def_Instancias_Equipamentos!$D$2:$D$1224, 0), 1)</f>
        <v>Sala Racks 19&amp;20</v>
      </c>
      <c r="G2627" s="26" t="str">
        <f aca="false" t="array" ref="G2627:G2627">INDEX(Def_Instancias_Equipamentos!$F$2:$F$1224, MATCH(L2627, Def_Instancias_Equipamentos!$D$2:$D$1224, 0), 1)</f>
        <v>Sala Racks 19&amp;20</v>
      </c>
      <c r="H2627" s="7" t="str">
        <f aca="false" t="array" ref="H2627:H2627">INDEX(Def_Instancias_Equipamentos!$E$2:$E$1224, MATCH(K2627, Def_Instancias_Equipamentos!$D$2:$D$1224, 0), 1)</f>
        <v>IA-20RaDiag01</v>
      </c>
      <c r="I2627" s="8" t="str">
        <f aca="false" t="array" ref="I2627:I2627">INDEX(Def_Instancias_Equipamentos!$E$2:$E$1224, MATCH(L2627, Def_Instancias_Equipamentos!$D$2:$D$1224, 0), 1)</f>
        <v>IA-20RaDiag01</v>
      </c>
      <c r="J2627" s="8" t="str">
        <f aca="false">IF(H2627=I2627, "INTERNO", "EXTERNO")</f>
        <v>INTERNO</v>
      </c>
      <c r="K2627" s="9" t="str">
        <f aca="false">Def_Instancias_Equipamentos!$D$86</f>
        <v>IA-20RaDiag01:TI-EVR</v>
      </c>
      <c r="L2627" s="4" t="str">
        <f aca="false">Def_Instancias_Equipamentos!$D$119</f>
        <v>IA-20RaDiag01:TI-OEMultPOF-2</v>
      </c>
      <c r="M2627" s="10" t="s">
        <v>55</v>
      </c>
      <c r="N2627" s="11" t="s">
        <v>143</v>
      </c>
      <c r="O2627" s="9" t="str">
        <f aca="false">Def_Sistemas_Conectores_Cabos!$B$6</f>
        <v>Simplex (HFBR-4525Z)</v>
      </c>
      <c r="P2627" s="4" t="str">
        <f aca="false">Def_Sistemas_Conectores_Cabos!$B$6</f>
        <v>Simplex (HFBR-4525Z)</v>
      </c>
      <c r="Q2627" s="8" t="str">
        <f aca="false">K2627&amp;"/"&amp;M2627&amp;CHAR(10)&amp;L2627&amp;"/"&amp;N2627</f>
        <v>IA-20RaDiag01:TI-EVR/OTP4
IA-20RaDiag01:TI-OEMultPOF-2/IN1</v>
      </c>
      <c r="R2627" s="11" t="n">
        <v>1</v>
      </c>
      <c r="S2627" s="11" t="n">
        <f aca="false">R2627</f>
        <v>1</v>
      </c>
      <c r="T2627" s="4" t="str">
        <f aca="false">Def_Sistemas_Conectores_Cabos!$C$6</f>
        <v>Fibra plástica 1 mm</v>
      </c>
      <c r="U2627" s="11" t="s">
        <v>197</v>
      </c>
      <c r="V2627" s="13"/>
    </row>
    <row r="2628" customFormat="false" ht="15.75" hidden="true" customHeight="true" outlineLevel="0" collapsed="false">
      <c r="A2628" s="4" t="str">
        <f aca="false">Def_Sistemas_Conectores_Cabos!$A$4</f>
        <v>Timing</v>
      </c>
      <c r="B2628" s="5" t="str">
        <f aca="false">Datas_Entregas!$A$2</f>
        <v>Booster/LTB</v>
      </c>
      <c r="C2628" s="6" t="n">
        <f aca="false" t="array" ref="C2628:C2628">INDEX(Datas_Entregas!$B$2:$B$100, MATCH(B2628, Datas_Entregas!$A$2:$A$100, 0), 1)</f>
        <v>43266</v>
      </c>
      <c r="D2628" s="5" t="str">
        <f aca="false">Def_Status_Montagem!$A$4</f>
        <v>Comprado / Esperando entrega</v>
      </c>
      <c r="E2628" s="4" t="str">
        <f aca="false">Def_Status_Montagem!$B$3</f>
        <v>Contratada / Etiqueta pelo DIG</v>
      </c>
      <c r="F2628" s="25" t="str">
        <f aca="false" t="array" ref="F2628:F2628">INDEX(Def_Instancias_Equipamentos!$F$2:$F$1224, MATCH(K2628, Def_Instancias_Equipamentos!$D$2:$D$1224, 0), 1)</f>
        <v>Sala de Conectividade</v>
      </c>
      <c r="G2628" s="26" t="str">
        <f aca="false" t="array" ref="G2628:G2628">INDEX(Def_Instancias_Equipamentos!$F$2:$F$1224, MATCH(L2628, Def_Instancias_Equipamentos!$D$2:$D$1224, 0), 1)</f>
        <v>Sala de Conectividade</v>
      </c>
      <c r="H2628" s="7" t="str">
        <f aca="false" t="array" ref="H2628:H2628">INDEX(Def_Instancias_Equipamentos!$E$2:$E$1224, MATCH(K2628, Def_Instancias_Equipamentos!$D$2:$D$1224, 0), 1)</f>
        <v>CA-RaCtrl</v>
      </c>
      <c r="I2628" s="8" t="str">
        <f aca="false" t="array" ref="I2628:I2628">INDEX(Def_Instancias_Equipamentos!$E$2:$E$1224, MATCH(L2628, Def_Instancias_Equipamentos!$D$2:$D$1224, 0), 1)</f>
        <v>CA-RaCtrl</v>
      </c>
      <c r="J2628" s="8" t="str">
        <f aca="false">IF(H2628=I2628, "INTERNO", "EXTERNO")</f>
        <v>INTERNO</v>
      </c>
      <c r="K2628" s="9" t="str">
        <f aca="false">Def_Instancias_Equipamentos!$D$67</f>
        <v>CA-RaCtrl:CO-FibPatch</v>
      </c>
      <c r="L2628" s="4" t="str">
        <f aca="false">Def_Instancias_Equipamentos!$D$89</f>
        <v>CA-RaCtrl:TI-Fout-3</v>
      </c>
      <c r="M2628" s="27" t="s">
        <v>198</v>
      </c>
      <c r="N2628" s="17" t="s">
        <v>17</v>
      </c>
      <c r="O2628" s="9" t="str">
        <f aca="false">Def_Sistemas_Conectores_Cabos!$B$3</f>
        <v>LC duplex</v>
      </c>
      <c r="P2628" s="4" t="str">
        <f aca="false">Def_Sistemas_Conectores_Cabos!$B$3</f>
        <v>LC duplex</v>
      </c>
      <c r="Q2628" s="8" t="str">
        <f aca="false">K2628&amp;"/"&amp;M2628&amp;CHAR(10)&amp;L2628&amp;"/"&amp;N2628</f>
        <v>CA-RaCtrl:CO-FibPatch/p002
CA-RaCtrl:TI-Fout-3/OUT0</v>
      </c>
      <c r="R2628" s="11" t="n">
        <v>3</v>
      </c>
      <c r="S2628" s="11" t="n">
        <v>3</v>
      </c>
      <c r="T2628" s="4" t="str">
        <f aca="false">Def_Sistemas_Conectores_Cabos!$C$3</f>
        <v>Fibra OM4 duplex</v>
      </c>
      <c r="U2628" s="11"/>
      <c r="V2628" s="13"/>
    </row>
    <row r="2629" customFormat="false" ht="15.75" hidden="true" customHeight="true" outlineLevel="0" collapsed="false">
      <c r="A2629" s="4" t="str">
        <f aca="false">Def_Sistemas_Conectores_Cabos!$A$4</f>
        <v>Timing</v>
      </c>
      <c r="B2629" s="5" t="str">
        <f aca="false">Datas_Entregas!$A$2</f>
        <v>Booster/LTB</v>
      </c>
      <c r="C2629" s="6" t="n">
        <f aca="false" t="array" ref="C2629:C2629">INDEX(Datas_Entregas!$B$2:$B$100, MATCH(B2629, Datas_Entregas!$A$2:$A$100, 0), 1)</f>
        <v>43266</v>
      </c>
      <c r="D2629" s="5" t="str">
        <f aca="false">Def_Status_Montagem!$A$4</f>
        <v>Comprado / Esperando entrega</v>
      </c>
      <c r="E2629" s="4" t="str">
        <f aca="false">Def_Status_Montagem!$B$3</f>
        <v>Contratada / Etiqueta pelo DIG</v>
      </c>
      <c r="F2629" s="25" t="str">
        <f aca="false" t="array" ref="F2629:F2629">INDEX(Def_Instancias_Equipamentos!$F$2:$F$1224, MATCH(K2629, Def_Instancias_Equipamentos!$D$2:$D$1224, 0), 1)</f>
        <v>Sala de Conectividade</v>
      </c>
      <c r="G2629" s="26" t="str">
        <f aca="false" t="array" ref="G2629:G2629">INDEX(Def_Instancias_Equipamentos!$F$2:$F$1224, MATCH(L2629, Def_Instancias_Equipamentos!$D$2:$D$1224, 0), 1)</f>
        <v>Sala de Conectividade</v>
      </c>
      <c r="H2629" s="7" t="str">
        <f aca="false" t="array" ref="H2629:H2629">INDEX(Def_Instancias_Equipamentos!$E$2:$E$1224, MATCH(K2629, Def_Instancias_Equipamentos!$D$2:$D$1224, 0), 1)</f>
        <v>CA-RaCtrl</v>
      </c>
      <c r="I2629" s="8" t="str">
        <f aca="false" t="array" ref="I2629:I2629">INDEX(Def_Instancias_Equipamentos!$E$2:$E$1224, MATCH(L2629, Def_Instancias_Equipamentos!$D$2:$D$1224, 0), 1)</f>
        <v>CA-RaCtrl</v>
      </c>
      <c r="J2629" s="8" t="str">
        <f aca="false">IF(H2629=I2629, "INTERNO", "EXTERNO")</f>
        <v>INTERNO</v>
      </c>
      <c r="K2629" s="9" t="str">
        <f aca="false">Def_Instancias_Equipamentos!$D$67</f>
        <v>CA-RaCtrl:CO-FibPatch</v>
      </c>
      <c r="L2629" s="4" t="str">
        <f aca="false">Def_Instancias_Equipamentos!$D$90</f>
        <v>CA-RaCtrl:TI-Fout-4</v>
      </c>
      <c r="M2629" s="27" t="s">
        <v>199</v>
      </c>
      <c r="N2629" s="17" t="s">
        <v>30</v>
      </c>
      <c r="O2629" s="9" t="str">
        <f aca="false">Def_Sistemas_Conectores_Cabos!$B$3</f>
        <v>LC duplex</v>
      </c>
      <c r="P2629" s="4" t="str">
        <f aca="false">Def_Sistemas_Conectores_Cabos!$B$3</f>
        <v>LC duplex</v>
      </c>
      <c r="Q2629" s="8" t="str">
        <f aca="false">K2629&amp;"/"&amp;M2629&amp;CHAR(10)&amp;L2629&amp;"/"&amp;N2629</f>
        <v>CA-RaCtrl:CO-FibPatch/p004
CA-RaCtrl:TI-Fout-4/OUT2</v>
      </c>
      <c r="R2629" s="11" t="n">
        <v>3</v>
      </c>
      <c r="S2629" s="11" t="n">
        <v>3</v>
      </c>
      <c r="T2629" s="4" t="str">
        <f aca="false">Def_Sistemas_Conectores_Cabos!$C$3</f>
        <v>Fibra OM4 duplex</v>
      </c>
      <c r="U2629" s="11"/>
      <c r="V2629" s="13"/>
    </row>
    <row r="2630" customFormat="false" ht="15.75" hidden="true" customHeight="true" outlineLevel="0" collapsed="false">
      <c r="A2630" s="4" t="str">
        <f aca="false">Def_Sistemas_Conectores_Cabos!$A$4</f>
        <v>Timing</v>
      </c>
      <c r="B2630" s="5" t="str">
        <f aca="false">Datas_Entregas!$A$2</f>
        <v>Booster/LTB</v>
      </c>
      <c r="C2630" s="6" t="n">
        <f aca="false" t="array" ref="C2630:C2630">INDEX(Datas_Entregas!$B$2:$B$100, MATCH(B2630, Datas_Entregas!$A$2:$A$100, 0), 1)</f>
        <v>43266</v>
      </c>
      <c r="D2630" s="5" t="str">
        <f aca="false">Def_Status_Montagem!$A$4</f>
        <v>Comprado / Esperando entrega</v>
      </c>
      <c r="E2630" s="4" t="str">
        <f aca="false">Def_Status_Montagem!$B$3</f>
        <v>Contratada / Etiqueta pelo DIG</v>
      </c>
      <c r="F2630" s="25" t="str">
        <f aca="false" t="array" ref="F2630:F2630">INDEX(Def_Instancias_Equipamentos!$F$2:$F$1224, MATCH(K2630, Def_Instancias_Equipamentos!$D$2:$D$1224, 0), 1)</f>
        <v>Sala de Conectividade</v>
      </c>
      <c r="G2630" s="26" t="str">
        <f aca="false" t="array" ref="G2630:G2630">INDEX(Def_Instancias_Equipamentos!$F$2:$F$1224, MATCH(L2630, Def_Instancias_Equipamentos!$D$2:$D$1224, 0), 1)</f>
        <v>Sala de Conectividade</v>
      </c>
      <c r="H2630" s="7" t="str">
        <f aca="false" t="array" ref="H2630:H2630">INDEX(Def_Instancias_Equipamentos!$E$2:$E$1224, MATCH(K2630, Def_Instancias_Equipamentos!$D$2:$D$1224, 0), 1)</f>
        <v>CA-RaCtrl</v>
      </c>
      <c r="I2630" s="8" t="str">
        <f aca="false" t="array" ref="I2630:I2630">INDEX(Def_Instancias_Equipamentos!$E$2:$E$1224, MATCH(L2630, Def_Instancias_Equipamentos!$D$2:$D$1224, 0), 1)</f>
        <v>CA-RaCtrl</v>
      </c>
      <c r="J2630" s="8" t="str">
        <f aca="false">IF(H2630=I2630, "INTERNO", "EXTERNO")</f>
        <v>INTERNO</v>
      </c>
      <c r="K2630" s="9" t="str">
        <f aca="false">Def_Instancias_Equipamentos!$D$67</f>
        <v>CA-RaCtrl:CO-FibPatch</v>
      </c>
      <c r="L2630" s="4" t="str">
        <f aca="false">Def_Instancias_Equipamentos!$D$90</f>
        <v>CA-RaCtrl:TI-Fout-4</v>
      </c>
      <c r="M2630" s="27" t="s">
        <v>200</v>
      </c>
      <c r="N2630" s="17" t="s">
        <v>139</v>
      </c>
      <c r="O2630" s="9" t="str">
        <f aca="false">Def_Sistemas_Conectores_Cabos!$B$3</f>
        <v>LC duplex</v>
      </c>
      <c r="P2630" s="4" t="str">
        <f aca="false">Def_Sistemas_Conectores_Cabos!$B$3</f>
        <v>LC duplex</v>
      </c>
      <c r="Q2630" s="8" t="str">
        <f aca="false">K2630&amp;"/"&amp;M2630&amp;CHAR(10)&amp;L2630&amp;"/"&amp;N2630</f>
        <v>CA-RaCtrl:CO-FibPatch/p006
CA-RaCtrl:TI-Fout-4/OUT3</v>
      </c>
      <c r="R2630" s="11" t="n">
        <v>3</v>
      </c>
      <c r="S2630" s="11" t="n">
        <v>3</v>
      </c>
      <c r="T2630" s="4" t="str">
        <f aca="false">Def_Sistemas_Conectores_Cabos!$C$3</f>
        <v>Fibra OM4 duplex</v>
      </c>
      <c r="U2630" s="11"/>
      <c r="V2630" s="13"/>
    </row>
    <row r="2631" customFormat="false" ht="15.75" hidden="true" customHeight="true" outlineLevel="0" collapsed="false">
      <c r="A2631" s="4" t="str">
        <f aca="false">Def_Sistemas_Conectores_Cabos!$A$4</f>
        <v>Timing</v>
      </c>
      <c r="B2631" s="5" t="str">
        <f aca="false">Datas_Entregas!$A$2</f>
        <v>Booster/LTB</v>
      </c>
      <c r="C2631" s="6" t="n">
        <f aca="false" t="array" ref="C2631:C2631">INDEX(Datas_Entregas!$B$2:$B$100, MATCH(B2631, Datas_Entregas!$A$2:$A$100, 0), 1)</f>
        <v>43266</v>
      </c>
      <c r="D2631" s="5" t="str">
        <f aca="false">Def_Status_Montagem!$A$4</f>
        <v>Comprado / Esperando entrega</v>
      </c>
      <c r="E2631" s="4" t="str">
        <f aca="false">Def_Status_Montagem!$B$3</f>
        <v>Contratada / Etiqueta pelo DIG</v>
      </c>
      <c r="F2631" s="25" t="str">
        <f aca="false" t="array" ref="F2631:F2631">INDEX(Def_Instancias_Equipamentos!$F$2:$F$1224, MATCH(K2631, Def_Instancias_Equipamentos!$D$2:$D$1224, 0), 1)</f>
        <v>Sala de Conectividade</v>
      </c>
      <c r="G2631" s="26" t="str">
        <f aca="false" t="array" ref="G2631:G2631">INDEX(Def_Instancias_Equipamentos!$F$2:$F$1224, MATCH(L2631, Def_Instancias_Equipamentos!$D$2:$D$1224, 0), 1)</f>
        <v>Sala de Conectividade</v>
      </c>
      <c r="H2631" s="7" t="str">
        <f aca="false" t="array" ref="H2631:H2631">INDEX(Def_Instancias_Equipamentos!$E$2:$E$1224, MATCH(K2631, Def_Instancias_Equipamentos!$D$2:$D$1224, 0), 1)</f>
        <v>CA-RaCtrl</v>
      </c>
      <c r="I2631" s="8" t="str">
        <f aca="false" t="array" ref="I2631:I2631">INDEX(Def_Instancias_Equipamentos!$E$2:$E$1224, MATCH(L2631, Def_Instancias_Equipamentos!$D$2:$D$1224, 0), 1)</f>
        <v>CA-RaCtrl</v>
      </c>
      <c r="J2631" s="8" t="str">
        <f aca="false">IF(H2631=I2631, "INTERNO", "EXTERNO")</f>
        <v>INTERNO</v>
      </c>
      <c r="K2631" s="9" t="str">
        <f aca="false">Def_Instancias_Equipamentos!$D$67</f>
        <v>CA-RaCtrl:CO-FibPatch</v>
      </c>
      <c r="L2631" s="4" t="str">
        <f aca="false">Def_Instancias_Equipamentos!$D$90</f>
        <v>CA-RaCtrl:TI-Fout-4</v>
      </c>
      <c r="M2631" s="27" t="s">
        <v>201</v>
      </c>
      <c r="N2631" s="17" t="s">
        <v>142</v>
      </c>
      <c r="O2631" s="9" t="str">
        <f aca="false">Def_Sistemas_Conectores_Cabos!$B$3</f>
        <v>LC duplex</v>
      </c>
      <c r="P2631" s="4" t="str">
        <f aca="false">Def_Sistemas_Conectores_Cabos!$B$3</f>
        <v>LC duplex</v>
      </c>
      <c r="Q2631" s="8" t="str">
        <f aca="false">K2631&amp;"/"&amp;M2631&amp;CHAR(10)&amp;L2631&amp;"/"&amp;N2631</f>
        <v>CA-RaCtrl:CO-FibPatch/p008
CA-RaCtrl:TI-Fout-4/OUT4</v>
      </c>
      <c r="R2631" s="11" t="n">
        <v>3</v>
      </c>
      <c r="S2631" s="11" t="n">
        <v>3</v>
      </c>
      <c r="T2631" s="4" t="str">
        <f aca="false">Def_Sistemas_Conectores_Cabos!$C$3</f>
        <v>Fibra OM4 duplex</v>
      </c>
      <c r="U2631" s="11"/>
      <c r="V2631" s="13"/>
    </row>
    <row r="2632" customFormat="false" ht="15.75" hidden="true" customHeight="true" outlineLevel="0" collapsed="false">
      <c r="A2632" s="4" t="str">
        <f aca="false">Def_Sistemas_Conectores_Cabos!$A$4</f>
        <v>Timing</v>
      </c>
      <c r="B2632" s="5" t="str">
        <f aca="false">Datas_Entregas!$A$2</f>
        <v>Booster/LTB</v>
      </c>
      <c r="C2632" s="6" t="n">
        <f aca="false" t="array" ref="C2632:C2632">INDEX(Datas_Entregas!$B$2:$B$100, MATCH(B2632, Datas_Entregas!$A$2:$A$100, 0), 1)</f>
        <v>43266</v>
      </c>
      <c r="D2632" s="5" t="str">
        <f aca="false">Def_Status_Montagem!$A$4</f>
        <v>Comprado / Esperando entrega</v>
      </c>
      <c r="E2632" s="4" t="str">
        <f aca="false">Def_Status_Montagem!$B$3</f>
        <v>Contratada / Etiqueta pelo DIG</v>
      </c>
      <c r="F2632" s="25" t="str">
        <f aca="false" t="array" ref="F2632:F2632">INDEX(Def_Instancias_Equipamentos!$F$2:$F$1224, MATCH(K2632, Def_Instancias_Equipamentos!$D$2:$D$1224, 0), 1)</f>
        <v>Sala de Conectividade</v>
      </c>
      <c r="G2632" s="26" t="str">
        <f aca="false" t="array" ref="G2632:G2632">INDEX(Def_Instancias_Equipamentos!$F$2:$F$1224, MATCH(L2632, Def_Instancias_Equipamentos!$D$2:$D$1224, 0), 1)</f>
        <v>Sala de Conectividade</v>
      </c>
      <c r="H2632" s="7" t="str">
        <f aca="false" t="array" ref="H2632:H2632">INDEX(Def_Instancias_Equipamentos!$E$2:$E$1224, MATCH(K2632, Def_Instancias_Equipamentos!$D$2:$D$1224, 0), 1)</f>
        <v>CA-RaCtrl</v>
      </c>
      <c r="I2632" s="8" t="str">
        <f aca="false" t="array" ref="I2632:I2632">INDEX(Def_Instancias_Equipamentos!$E$2:$E$1224, MATCH(L2632, Def_Instancias_Equipamentos!$D$2:$D$1224, 0), 1)</f>
        <v>CA-RaCtrl</v>
      </c>
      <c r="J2632" s="8" t="str">
        <f aca="false">IF(H2632=I2632, "INTERNO", "EXTERNO")</f>
        <v>INTERNO</v>
      </c>
      <c r="K2632" s="9" t="str">
        <f aca="false">Def_Instancias_Equipamentos!$D$67</f>
        <v>CA-RaCtrl:CO-FibPatch</v>
      </c>
      <c r="L2632" s="4" t="str">
        <f aca="false">Def_Instancias_Equipamentos!$D$90</f>
        <v>CA-RaCtrl:TI-Fout-4</v>
      </c>
      <c r="M2632" s="27" t="s">
        <v>202</v>
      </c>
      <c r="N2632" s="17" t="s">
        <v>203</v>
      </c>
      <c r="O2632" s="9" t="str">
        <f aca="false">Def_Sistemas_Conectores_Cabos!$B$3</f>
        <v>LC duplex</v>
      </c>
      <c r="P2632" s="4" t="str">
        <f aca="false">Def_Sistemas_Conectores_Cabos!$B$3</f>
        <v>LC duplex</v>
      </c>
      <c r="Q2632" s="8" t="str">
        <f aca="false">K2632&amp;"/"&amp;M2632&amp;CHAR(10)&amp;L2632&amp;"/"&amp;N2632</f>
        <v>CA-RaCtrl:CO-FibPatch/p010
CA-RaCtrl:TI-Fout-4/OUT5</v>
      </c>
      <c r="R2632" s="11" t="n">
        <v>3</v>
      </c>
      <c r="S2632" s="11" t="n">
        <v>3</v>
      </c>
      <c r="T2632" s="4" t="str">
        <f aca="false">Def_Sistemas_Conectores_Cabos!$C$3</f>
        <v>Fibra OM4 duplex</v>
      </c>
      <c r="U2632" s="11"/>
      <c r="V2632" s="13"/>
    </row>
    <row r="2633" customFormat="false" ht="15.75" hidden="true" customHeight="true" outlineLevel="0" collapsed="false">
      <c r="A2633" s="4" t="str">
        <f aca="false">Def_Sistemas_Conectores_Cabos!$A$4</f>
        <v>Timing</v>
      </c>
      <c r="B2633" s="5" t="str">
        <f aca="false">Datas_Entregas!$A$2</f>
        <v>Booster/LTB</v>
      </c>
      <c r="C2633" s="6" t="n">
        <f aca="false" t="array" ref="C2633:C2633">INDEX(Datas_Entregas!$B$2:$B$100, MATCH(B2633, Datas_Entregas!$A$2:$A$100, 0), 1)</f>
        <v>43266</v>
      </c>
      <c r="D2633" s="5" t="str">
        <f aca="false">Def_Status_Montagem!$A$4</f>
        <v>Comprado / Esperando entrega</v>
      </c>
      <c r="E2633" s="4" t="str">
        <f aca="false">Def_Status_Montagem!$B$3</f>
        <v>Contratada / Etiqueta pelo DIG</v>
      </c>
      <c r="F2633" s="25" t="str">
        <f aca="false" t="array" ref="F2633:F2633">INDEX(Def_Instancias_Equipamentos!$F$2:$F$1224, MATCH(K2633, Def_Instancias_Equipamentos!$D$2:$D$1224, 0), 1)</f>
        <v>Sala de Conectividade</v>
      </c>
      <c r="G2633" s="26" t="str">
        <f aca="false" t="array" ref="G2633:G2633">INDEX(Def_Instancias_Equipamentos!$F$2:$F$1224, MATCH(L2633, Def_Instancias_Equipamentos!$D$2:$D$1224, 0), 1)</f>
        <v>Sala de Conectividade</v>
      </c>
      <c r="H2633" s="7" t="str">
        <f aca="false" t="array" ref="H2633:H2633">INDEX(Def_Instancias_Equipamentos!$E$2:$E$1224, MATCH(K2633, Def_Instancias_Equipamentos!$D$2:$D$1224, 0), 1)</f>
        <v>CA-RaCtrl</v>
      </c>
      <c r="I2633" s="8" t="str">
        <f aca="false" t="array" ref="I2633:I2633">INDEX(Def_Instancias_Equipamentos!$E$2:$E$1224, MATCH(L2633, Def_Instancias_Equipamentos!$D$2:$D$1224, 0), 1)</f>
        <v>CA-RaCtrl</v>
      </c>
      <c r="J2633" s="8" t="str">
        <f aca="false">IF(H2633=I2633, "INTERNO", "EXTERNO")</f>
        <v>INTERNO</v>
      </c>
      <c r="K2633" s="9" t="str">
        <f aca="false">Def_Instancias_Equipamentos!$D$67</f>
        <v>CA-RaCtrl:CO-FibPatch</v>
      </c>
      <c r="L2633" s="4" t="str">
        <f aca="false">Def_Instancias_Equipamentos!$D$90</f>
        <v>CA-RaCtrl:TI-Fout-4</v>
      </c>
      <c r="M2633" s="27" t="s">
        <v>204</v>
      </c>
      <c r="N2633" s="17" t="s">
        <v>205</v>
      </c>
      <c r="O2633" s="9" t="str">
        <f aca="false">Def_Sistemas_Conectores_Cabos!$B$3</f>
        <v>LC duplex</v>
      </c>
      <c r="P2633" s="4" t="str">
        <f aca="false">Def_Sistemas_Conectores_Cabos!$B$3</f>
        <v>LC duplex</v>
      </c>
      <c r="Q2633" s="8" t="str">
        <f aca="false">K2633&amp;"/"&amp;M2633&amp;CHAR(10)&amp;L2633&amp;"/"&amp;N2633</f>
        <v>CA-RaCtrl:CO-FibPatch/p012
CA-RaCtrl:TI-Fout-4/OUT6</v>
      </c>
      <c r="R2633" s="11" t="n">
        <v>3</v>
      </c>
      <c r="S2633" s="11" t="n">
        <v>3</v>
      </c>
      <c r="T2633" s="4" t="str">
        <f aca="false">Def_Sistemas_Conectores_Cabos!$C$3</f>
        <v>Fibra OM4 duplex</v>
      </c>
      <c r="U2633" s="11"/>
      <c r="V2633" s="13"/>
    </row>
    <row r="2634" customFormat="false" ht="15.75" hidden="true" customHeight="true" outlineLevel="0" collapsed="false">
      <c r="A2634" s="4" t="str">
        <f aca="false">Def_Sistemas_Conectores_Cabos!$A$4</f>
        <v>Timing</v>
      </c>
      <c r="B2634" s="5" t="str">
        <f aca="false">Datas_Entregas!$A$2</f>
        <v>Booster/LTB</v>
      </c>
      <c r="C2634" s="6" t="n">
        <f aca="false" t="array" ref="C2634:C2634">INDEX(Datas_Entregas!$B$2:$B$100, MATCH(B2634, Datas_Entregas!$A$2:$A$100, 0), 1)</f>
        <v>43266</v>
      </c>
      <c r="D2634" s="5" t="str">
        <f aca="false">Def_Status_Montagem!$A$4</f>
        <v>Comprado / Esperando entrega</v>
      </c>
      <c r="E2634" s="4" t="str">
        <f aca="false">Def_Status_Montagem!$B$3</f>
        <v>Contratada / Etiqueta pelo DIG</v>
      </c>
      <c r="F2634" s="25" t="str">
        <f aca="false" t="array" ref="F2634:F2634">INDEX(Def_Instancias_Equipamentos!$F$2:$F$1224, MATCH(K2634, Def_Instancias_Equipamentos!$D$2:$D$1224, 0), 1)</f>
        <v>Sala de Conectividade</v>
      </c>
      <c r="G2634" s="26" t="str">
        <f aca="false" t="array" ref="G2634:G2634">INDEX(Def_Instancias_Equipamentos!$F$2:$F$1224, MATCH(L2634, Def_Instancias_Equipamentos!$D$2:$D$1224, 0), 1)</f>
        <v>Sala de Conectividade</v>
      </c>
      <c r="H2634" s="7" t="str">
        <f aca="false" t="array" ref="H2634:H2634">INDEX(Def_Instancias_Equipamentos!$E$2:$E$1224, MATCH(K2634, Def_Instancias_Equipamentos!$D$2:$D$1224, 0), 1)</f>
        <v>CA-RaCtrl</v>
      </c>
      <c r="I2634" s="8" t="str">
        <f aca="false" t="array" ref="I2634:I2634">INDEX(Def_Instancias_Equipamentos!$E$2:$E$1224, MATCH(L2634, Def_Instancias_Equipamentos!$D$2:$D$1224, 0), 1)</f>
        <v>CA-RaCtrl</v>
      </c>
      <c r="J2634" s="8" t="str">
        <f aca="false">IF(H2634=I2634, "INTERNO", "EXTERNO")</f>
        <v>INTERNO</v>
      </c>
      <c r="K2634" s="9" t="str">
        <f aca="false">Def_Instancias_Equipamentos!$D$67</f>
        <v>CA-RaCtrl:CO-FibPatch</v>
      </c>
      <c r="L2634" s="4" t="str">
        <f aca="false">Def_Instancias_Equipamentos!$D$91</f>
        <v>CA-RaCtrl:TI-Fout-5</v>
      </c>
      <c r="M2634" s="27" t="s">
        <v>206</v>
      </c>
      <c r="N2634" s="17" t="s">
        <v>17</v>
      </c>
      <c r="O2634" s="9" t="str">
        <f aca="false">Def_Sistemas_Conectores_Cabos!$B$3</f>
        <v>LC duplex</v>
      </c>
      <c r="P2634" s="4" t="str">
        <f aca="false">Def_Sistemas_Conectores_Cabos!$B$3</f>
        <v>LC duplex</v>
      </c>
      <c r="Q2634" s="8" t="str">
        <f aca="false">K2634&amp;"/"&amp;M2634&amp;CHAR(10)&amp;L2634&amp;"/"&amp;N2634</f>
        <v>CA-RaCtrl:CO-FibPatch/p014
CA-RaCtrl:TI-Fout-5/OUT0</v>
      </c>
      <c r="R2634" s="11" t="n">
        <v>3</v>
      </c>
      <c r="S2634" s="11" t="n">
        <v>3</v>
      </c>
      <c r="T2634" s="4" t="str">
        <f aca="false">Def_Sistemas_Conectores_Cabos!$C$3</f>
        <v>Fibra OM4 duplex</v>
      </c>
      <c r="U2634" s="11"/>
      <c r="V2634" s="13"/>
    </row>
    <row r="2635" customFormat="false" ht="15.75" hidden="true" customHeight="true" outlineLevel="0" collapsed="false">
      <c r="A2635" s="4" t="str">
        <f aca="false">Def_Sistemas_Conectores_Cabos!$A$4</f>
        <v>Timing</v>
      </c>
      <c r="B2635" s="5" t="str">
        <f aca="false">Datas_Entregas!$A$2</f>
        <v>Booster/LTB</v>
      </c>
      <c r="C2635" s="6" t="n">
        <f aca="false" t="array" ref="C2635:C2635">INDEX(Datas_Entregas!$B$2:$B$100, MATCH(B2635, Datas_Entregas!$A$2:$A$100, 0), 1)</f>
        <v>43266</v>
      </c>
      <c r="D2635" s="5" t="str">
        <f aca="false">Def_Status_Montagem!$A$4</f>
        <v>Comprado / Esperando entrega</v>
      </c>
      <c r="E2635" s="4" t="str">
        <f aca="false">Def_Status_Montagem!$B$3</f>
        <v>Contratada / Etiqueta pelo DIG</v>
      </c>
      <c r="F2635" s="25" t="str">
        <f aca="false" t="array" ref="F2635:F2635">INDEX(Def_Instancias_Equipamentos!$F$2:$F$1224, MATCH(K2635, Def_Instancias_Equipamentos!$D$2:$D$1224, 0), 1)</f>
        <v>Sala de Conectividade</v>
      </c>
      <c r="G2635" s="26" t="str">
        <f aca="false" t="array" ref="G2635:G2635">INDEX(Def_Instancias_Equipamentos!$F$2:$F$1224, MATCH(L2635, Def_Instancias_Equipamentos!$D$2:$D$1224, 0), 1)</f>
        <v>Sala de Conectividade</v>
      </c>
      <c r="H2635" s="7" t="str">
        <f aca="false" t="array" ref="H2635:H2635">INDEX(Def_Instancias_Equipamentos!$E$2:$E$1224, MATCH(K2635, Def_Instancias_Equipamentos!$D$2:$D$1224, 0), 1)</f>
        <v>CA-RaCtrl</v>
      </c>
      <c r="I2635" s="8" t="str">
        <f aca="false" t="array" ref="I2635:I2635">INDEX(Def_Instancias_Equipamentos!$E$2:$E$1224, MATCH(L2635, Def_Instancias_Equipamentos!$D$2:$D$1224, 0), 1)</f>
        <v>CA-RaCtrl</v>
      </c>
      <c r="J2635" s="8" t="str">
        <f aca="false">IF(H2635=I2635, "INTERNO", "EXTERNO")</f>
        <v>INTERNO</v>
      </c>
      <c r="K2635" s="9" t="str">
        <f aca="false">Def_Instancias_Equipamentos!$D$67</f>
        <v>CA-RaCtrl:CO-FibPatch</v>
      </c>
      <c r="L2635" s="4" t="str">
        <f aca="false">Def_Instancias_Equipamentos!$D$91</f>
        <v>CA-RaCtrl:TI-Fout-5</v>
      </c>
      <c r="M2635" s="27" t="s">
        <v>207</v>
      </c>
      <c r="N2635" s="17" t="s">
        <v>20</v>
      </c>
      <c r="O2635" s="9" t="str">
        <f aca="false">Def_Sistemas_Conectores_Cabos!$B$3</f>
        <v>LC duplex</v>
      </c>
      <c r="P2635" s="4" t="str">
        <f aca="false">Def_Sistemas_Conectores_Cabos!$B$3</f>
        <v>LC duplex</v>
      </c>
      <c r="Q2635" s="8" t="str">
        <f aca="false">K2635&amp;"/"&amp;M2635&amp;CHAR(10)&amp;L2635&amp;"/"&amp;N2635</f>
        <v>CA-RaCtrl:CO-FibPatch/p016
CA-RaCtrl:TI-Fout-5/OUT1</v>
      </c>
      <c r="R2635" s="11" t="n">
        <v>3</v>
      </c>
      <c r="S2635" s="11" t="n">
        <v>3</v>
      </c>
      <c r="T2635" s="4" t="str">
        <f aca="false">Def_Sistemas_Conectores_Cabos!$C$3</f>
        <v>Fibra OM4 duplex</v>
      </c>
      <c r="U2635" s="11"/>
      <c r="V2635" s="13"/>
    </row>
    <row r="2636" customFormat="false" ht="15.75" hidden="true" customHeight="true" outlineLevel="0" collapsed="false">
      <c r="A2636" s="4" t="str">
        <f aca="false">Def_Sistemas_Conectores_Cabos!$A$4</f>
        <v>Timing</v>
      </c>
      <c r="B2636" s="5" t="str">
        <f aca="false">Datas_Entregas!$A$2</f>
        <v>Booster/LTB</v>
      </c>
      <c r="C2636" s="6" t="n">
        <f aca="false" t="array" ref="C2636:C2636">INDEX(Datas_Entregas!$B$2:$B$100, MATCH(B2636, Datas_Entregas!$A$2:$A$100, 0), 1)</f>
        <v>43266</v>
      </c>
      <c r="D2636" s="5" t="str">
        <f aca="false">Def_Status_Montagem!$A$4</f>
        <v>Comprado / Esperando entrega</v>
      </c>
      <c r="E2636" s="4" t="str">
        <f aca="false">Def_Status_Montagem!$B$3</f>
        <v>Contratada / Etiqueta pelo DIG</v>
      </c>
      <c r="F2636" s="25" t="str">
        <f aca="false" t="array" ref="F2636:F2636">INDEX(Def_Instancias_Equipamentos!$F$2:$F$1224, MATCH(K2636, Def_Instancias_Equipamentos!$D$2:$D$1224, 0), 1)</f>
        <v>Sala de Conectividade</v>
      </c>
      <c r="G2636" s="26" t="str">
        <f aca="false" t="array" ref="G2636:G2636">INDEX(Def_Instancias_Equipamentos!$F$2:$F$1224, MATCH(L2636, Def_Instancias_Equipamentos!$D$2:$D$1224, 0), 1)</f>
        <v>Sala de Conectividade</v>
      </c>
      <c r="H2636" s="7" t="str">
        <f aca="false" t="array" ref="H2636:H2636">INDEX(Def_Instancias_Equipamentos!$E$2:$E$1224, MATCH(K2636, Def_Instancias_Equipamentos!$D$2:$D$1224, 0), 1)</f>
        <v>CA-RaCtrl</v>
      </c>
      <c r="I2636" s="8" t="str">
        <f aca="false" t="array" ref="I2636:I2636">INDEX(Def_Instancias_Equipamentos!$E$2:$E$1224, MATCH(L2636, Def_Instancias_Equipamentos!$D$2:$D$1224, 0), 1)</f>
        <v>CA-RaCtrl</v>
      </c>
      <c r="J2636" s="8" t="str">
        <f aca="false">IF(H2636=I2636, "INTERNO", "EXTERNO")</f>
        <v>INTERNO</v>
      </c>
      <c r="K2636" s="9" t="str">
        <f aca="false">Def_Instancias_Equipamentos!$D$67</f>
        <v>CA-RaCtrl:CO-FibPatch</v>
      </c>
      <c r="L2636" s="4" t="str">
        <f aca="false">Def_Instancias_Equipamentos!$D$91</f>
        <v>CA-RaCtrl:TI-Fout-5</v>
      </c>
      <c r="M2636" s="27" t="s">
        <v>208</v>
      </c>
      <c r="N2636" s="17" t="s">
        <v>30</v>
      </c>
      <c r="O2636" s="9" t="str">
        <f aca="false">Def_Sistemas_Conectores_Cabos!$B$3</f>
        <v>LC duplex</v>
      </c>
      <c r="P2636" s="4" t="str">
        <f aca="false">Def_Sistemas_Conectores_Cabos!$B$3</f>
        <v>LC duplex</v>
      </c>
      <c r="Q2636" s="8" t="str">
        <f aca="false">K2636&amp;"/"&amp;M2636&amp;CHAR(10)&amp;L2636&amp;"/"&amp;N2636</f>
        <v>CA-RaCtrl:CO-FibPatch/p018
CA-RaCtrl:TI-Fout-5/OUT2</v>
      </c>
      <c r="R2636" s="11" t="n">
        <v>3</v>
      </c>
      <c r="S2636" s="11" t="n">
        <v>3</v>
      </c>
      <c r="T2636" s="4" t="str">
        <f aca="false">Def_Sistemas_Conectores_Cabos!$C$3</f>
        <v>Fibra OM4 duplex</v>
      </c>
      <c r="U2636" s="11"/>
      <c r="V2636" s="13"/>
    </row>
    <row r="2637" customFormat="false" ht="15.75" hidden="true" customHeight="true" outlineLevel="0" collapsed="false">
      <c r="A2637" s="4" t="str">
        <f aca="false">Def_Sistemas_Conectores_Cabos!$A$4</f>
        <v>Timing</v>
      </c>
      <c r="B2637" s="5" t="str">
        <f aca="false">Datas_Entregas!$A$2</f>
        <v>Booster/LTB</v>
      </c>
      <c r="C2637" s="6" t="n">
        <f aca="false" t="array" ref="C2637:C2637">INDEX(Datas_Entregas!$B$2:$B$100, MATCH(B2637, Datas_Entregas!$A$2:$A$100, 0), 1)</f>
        <v>43266</v>
      </c>
      <c r="D2637" s="5" t="str">
        <f aca="false">Def_Status_Montagem!$A$4</f>
        <v>Comprado / Esperando entrega</v>
      </c>
      <c r="E2637" s="4" t="str">
        <f aca="false">Def_Status_Montagem!$B$3</f>
        <v>Contratada / Etiqueta pelo DIG</v>
      </c>
      <c r="F2637" s="25" t="str">
        <f aca="false" t="array" ref="F2637:F2637">INDEX(Def_Instancias_Equipamentos!$F$2:$F$1224, MATCH(K2637, Def_Instancias_Equipamentos!$D$2:$D$1224, 0), 1)</f>
        <v>Sala de Conectividade</v>
      </c>
      <c r="G2637" s="26" t="str">
        <f aca="false" t="array" ref="G2637:G2637">INDEX(Def_Instancias_Equipamentos!$F$2:$F$1224, MATCH(L2637, Def_Instancias_Equipamentos!$D$2:$D$1224, 0), 1)</f>
        <v>Sala de Conectividade</v>
      </c>
      <c r="H2637" s="7" t="str">
        <f aca="false" t="array" ref="H2637:H2637">INDEX(Def_Instancias_Equipamentos!$E$2:$E$1224, MATCH(K2637, Def_Instancias_Equipamentos!$D$2:$D$1224, 0), 1)</f>
        <v>CA-RaCtrl</v>
      </c>
      <c r="I2637" s="8" t="str">
        <f aca="false" t="array" ref="I2637:I2637">INDEX(Def_Instancias_Equipamentos!$E$2:$E$1224, MATCH(L2637, Def_Instancias_Equipamentos!$D$2:$D$1224, 0), 1)</f>
        <v>CA-RaCtrl</v>
      </c>
      <c r="J2637" s="8" t="str">
        <f aca="false">IF(H2637=I2637, "INTERNO", "EXTERNO")</f>
        <v>INTERNO</v>
      </c>
      <c r="K2637" s="9" t="str">
        <f aca="false">Def_Instancias_Equipamentos!$D$67</f>
        <v>CA-RaCtrl:CO-FibPatch</v>
      </c>
      <c r="L2637" s="4" t="str">
        <f aca="false">Def_Instancias_Equipamentos!$D$91</f>
        <v>CA-RaCtrl:TI-Fout-5</v>
      </c>
      <c r="M2637" s="27" t="s">
        <v>209</v>
      </c>
      <c r="N2637" s="17" t="s">
        <v>139</v>
      </c>
      <c r="O2637" s="9" t="str">
        <f aca="false">Def_Sistemas_Conectores_Cabos!$B$3</f>
        <v>LC duplex</v>
      </c>
      <c r="P2637" s="4" t="str">
        <f aca="false">Def_Sistemas_Conectores_Cabos!$B$3</f>
        <v>LC duplex</v>
      </c>
      <c r="Q2637" s="8" t="str">
        <f aca="false">K2637&amp;"/"&amp;M2637&amp;CHAR(10)&amp;L2637&amp;"/"&amp;N2637</f>
        <v>CA-RaCtrl:CO-FibPatch/p020
CA-RaCtrl:TI-Fout-5/OUT3</v>
      </c>
      <c r="R2637" s="11" t="n">
        <v>3</v>
      </c>
      <c r="S2637" s="11" t="n">
        <v>3</v>
      </c>
      <c r="T2637" s="4" t="str">
        <f aca="false">Def_Sistemas_Conectores_Cabos!$C$3</f>
        <v>Fibra OM4 duplex</v>
      </c>
      <c r="U2637" s="11"/>
      <c r="V2637" s="13"/>
    </row>
    <row r="2638" customFormat="false" ht="15.75" hidden="true" customHeight="true" outlineLevel="0" collapsed="false">
      <c r="A2638" s="4" t="str">
        <f aca="false">Def_Sistemas_Conectores_Cabos!$A$4</f>
        <v>Timing</v>
      </c>
      <c r="B2638" s="5" t="str">
        <f aca="false">Datas_Entregas!$A$2</f>
        <v>Booster/LTB</v>
      </c>
      <c r="C2638" s="6" t="n">
        <f aca="false" t="array" ref="C2638:C2638">INDEX(Datas_Entregas!$B$2:$B$100, MATCH(B2638, Datas_Entregas!$A$2:$A$100, 0), 1)</f>
        <v>43266</v>
      </c>
      <c r="D2638" s="5" t="str">
        <f aca="false">Def_Status_Montagem!$A$4</f>
        <v>Comprado / Esperando entrega</v>
      </c>
      <c r="E2638" s="4" t="str">
        <f aca="false">Def_Status_Montagem!$B$3</f>
        <v>Contratada / Etiqueta pelo DIG</v>
      </c>
      <c r="F2638" s="25" t="str">
        <f aca="false" t="array" ref="F2638:F2638">INDEX(Def_Instancias_Equipamentos!$F$2:$F$1224, MATCH(K2638, Def_Instancias_Equipamentos!$D$2:$D$1224, 0), 1)</f>
        <v>Sala de Conectividade</v>
      </c>
      <c r="G2638" s="26" t="str">
        <f aca="false" t="array" ref="G2638:G2638">INDEX(Def_Instancias_Equipamentos!$F$2:$F$1224, MATCH(L2638, Def_Instancias_Equipamentos!$D$2:$D$1224, 0), 1)</f>
        <v>Sala de Conectividade</v>
      </c>
      <c r="H2638" s="7" t="str">
        <f aca="false" t="array" ref="H2638:H2638">INDEX(Def_Instancias_Equipamentos!$E$2:$E$1224, MATCH(K2638, Def_Instancias_Equipamentos!$D$2:$D$1224, 0), 1)</f>
        <v>CA-RaCtrl</v>
      </c>
      <c r="I2638" s="8" t="str">
        <f aca="false" t="array" ref="I2638:I2638">INDEX(Def_Instancias_Equipamentos!$E$2:$E$1224, MATCH(L2638, Def_Instancias_Equipamentos!$D$2:$D$1224, 0), 1)</f>
        <v>CA-RaCtrl</v>
      </c>
      <c r="J2638" s="8" t="str">
        <f aca="false">IF(H2638=I2638, "INTERNO", "EXTERNO")</f>
        <v>INTERNO</v>
      </c>
      <c r="K2638" s="9" t="str">
        <f aca="false">Def_Instancias_Equipamentos!$D$67</f>
        <v>CA-RaCtrl:CO-FibPatch</v>
      </c>
      <c r="L2638" s="4" t="str">
        <f aca="false">Def_Instancias_Equipamentos!$D$91</f>
        <v>CA-RaCtrl:TI-Fout-5</v>
      </c>
      <c r="M2638" s="27" t="s">
        <v>210</v>
      </c>
      <c r="N2638" s="17" t="s">
        <v>142</v>
      </c>
      <c r="O2638" s="9" t="str">
        <f aca="false">Def_Sistemas_Conectores_Cabos!$B$3</f>
        <v>LC duplex</v>
      </c>
      <c r="P2638" s="4" t="str">
        <f aca="false">Def_Sistemas_Conectores_Cabos!$B$3</f>
        <v>LC duplex</v>
      </c>
      <c r="Q2638" s="8" t="str">
        <f aca="false">K2638&amp;"/"&amp;M2638&amp;CHAR(10)&amp;L2638&amp;"/"&amp;N2638</f>
        <v>CA-RaCtrl:CO-FibPatch/p022
CA-RaCtrl:TI-Fout-5/OUT4</v>
      </c>
      <c r="R2638" s="11" t="n">
        <v>3</v>
      </c>
      <c r="S2638" s="11" t="n">
        <v>3</v>
      </c>
      <c r="T2638" s="4" t="str">
        <f aca="false">Def_Sistemas_Conectores_Cabos!$C$3</f>
        <v>Fibra OM4 duplex</v>
      </c>
      <c r="U2638" s="11"/>
      <c r="V2638" s="13"/>
    </row>
    <row r="2639" customFormat="false" ht="15.75" hidden="true" customHeight="true" outlineLevel="0" collapsed="false">
      <c r="A2639" s="4" t="str">
        <f aca="false">Def_Sistemas_Conectores_Cabos!$A$4</f>
        <v>Timing</v>
      </c>
      <c r="B2639" s="5" t="str">
        <f aca="false">Datas_Entregas!$A$2</f>
        <v>Booster/LTB</v>
      </c>
      <c r="C2639" s="6" t="n">
        <f aca="false" t="array" ref="C2639:C2639">INDEX(Datas_Entregas!$B$2:$B$100, MATCH(B2639, Datas_Entregas!$A$2:$A$100, 0), 1)</f>
        <v>43266</v>
      </c>
      <c r="D2639" s="5" t="str">
        <f aca="false">Def_Status_Montagem!$A$4</f>
        <v>Comprado / Esperando entrega</v>
      </c>
      <c r="E2639" s="4" t="str">
        <f aca="false">Def_Status_Montagem!$B$3</f>
        <v>Contratada / Etiqueta pelo DIG</v>
      </c>
      <c r="F2639" s="25" t="str">
        <f aca="false" t="array" ref="F2639:F2639">INDEX(Def_Instancias_Equipamentos!$F$2:$F$1224, MATCH(K2639, Def_Instancias_Equipamentos!$D$2:$D$1224, 0), 1)</f>
        <v>Sala de Conectividade</v>
      </c>
      <c r="G2639" s="26" t="str">
        <f aca="false" t="array" ref="G2639:G2639">INDEX(Def_Instancias_Equipamentos!$F$2:$F$1224, MATCH(L2639, Def_Instancias_Equipamentos!$D$2:$D$1224, 0), 1)</f>
        <v>Sala de Conectividade</v>
      </c>
      <c r="H2639" s="7" t="str">
        <f aca="false" t="array" ref="H2639:H2639">INDEX(Def_Instancias_Equipamentos!$E$2:$E$1224, MATCH(K2639, Def_Instancias_Equipamentos!$D$2:$D$1224, 0), 1)</f>
        <v>CA-RaCtrl</v>
      </c>
      <c r="I2639" s="8" t="str">
        <f aca="false" t="array" ref="I2639:I2639">INDEX(Def_Instancias_Equipamentos!$E$2:$E$1224, MATCH(L2639, Def_Instancias_Equipamentos!$D$2:$D$1224, 0), 1)</f>
        <v>CA-RaCtrl</v>
      </c>
      <c r="J2639" s="8" t="str">
        <f aca="false">IF(H2639=I2639, "INTERNO", "EXTERNO")</f>
        <v>INTERNO</v>
      </c>
      <c r="K2639" s="9" t="str">
        <f aca="false">Def_Instancias_Equipamentos!$D$67</f>
        <v>CA-RaCtrl:CO-FibPatch</v>
      </c>
      <c r="L2639" s="4" t="str">
        <f aca="false">Def_Instancias_Equipamentos!$D$89</f>
        <v>CA-RaCtrl:TI-Fout-3</v>
      </c>
      <c r="M2639" s="27" t="s">
        <v>211</v>
      </c>
      <c r="N2639" s="17" t="s">
        <v>20</v>
      </c>
      <c r="O2639" s="9" t="str">
        <f aca="false">Def_Sistemas_Conectores_Cabos!$B$3</f>
        <v>LC duplex</v>
      </c>
      <c r="P2639" s="4" t="str">
        <f aca="false">Def_Sistemas_Conectores_Cabos!$B$3</f>
        <v>LC duplex</v>
      </c>
      <c r="Q2639" s="8" t="str">
        <f aca="false">K2639&amp;"/"&amp;M2639&amp;CHAR(10)&amp;L2639&amp;"/"&amp;N2639</f>
        <v>CA-RaCtrl:CO-FibPatch/p024
CA-RaCtrl:TI-Fout-3/OUT1</v>
      </c>
      <c r="R2639" s="11" t="n">
        <v>3</v>
      </c>
      <c r="S2639" s="11" t="n">
        <v>3</v>
      </c>
      <c r="T2639" s="4" t="str">
        <f aca="false">Def_Sistemas_Conectores_Cabos!$C$3</f>
        <v>Fibra OM4 duplex</v>
      </c>
      <c r="U2639" s="11"/>
      <c r="V2639" s="13"/>
    </row>
    <row r="2640" customFormat="false" ht="15.75" hidden="true" customHeight="true" outlineLevel="0" collapsed="false">
      <c r="A2640" s="4" t="str">
        <f aca="false">Def_Sistemas_Conectores_Cabos!$A$4</f>
        <v>Timing</v>
      </c>
      <c r="B2640" s="5" t="str">
        <f aca="false">Datas_Entregas!$A$2</f>
        <v>Booster/LTB</v>
      </c>
      <c r="C2640" s="6" t="n">
        <f aca="false" t="array" ref="C2640:C2640">INDEX(Datas_Entregas!$B$2:$B$100, MATCH(B2640, Datas_Entregas!$A$2:$A$100, 0), 1)</f>
        <v>43266</v>
      </c>
      <c r="D2640" s="5" t="str">
        <f aca="false">Def_Status_Montagem!$A$4</f>
        <v>Comprado / Esperando entrega</v>
      </c>
      <c r="E2640" s="4" t="str">
        <f aca="false">Def_Status_Montagem!$B$3</f>
        <v>Contratada / Etiqueta pelo DIG</v>
      </c>
      <c r="F2640" s="25" t="str">
        <f aca="false" t="array" ref="F2640:F2640">INDEX(Def_Instancias_Equipamentos!$F$2:$F$1224, MATCH(K2640, Def_Instancias_Equipamentos!$D$2:$D$1224, 0), 1)</f>
        <v>Sala de Conectividade</v>
      </c>
      <c r="G2640" s="26" t="str">
        <f aca="false" t="array" ref="G2640:G2640">INDEX(Def_Instancias_Equipamentos!$F$2:$F$1224, MATCH(L2640, Def_Instancias_Equipamentos!$D$2:$D$1224, 0), 1)</f>
        <v>Sala de Conectividade</v>
      </c>
      <c r="H2640" s="7" t="str">
        <f aca="false" t="array" ref="H2640:H2640">INDEX(Def_Instancias_Equipamentos!$E$2:$E$1224, MATCH(K2640, Def_Instancias_Equipamentos!$D$2:$D$1224, 0), 1)</f>
        <v>CA-RaCtrl</v>
      </c>
      <c r="I2640" s="8" t="str">
        <f aca="false" t="array" ref="I2640:I2640">INDEX(Def_Instancias_Equipamentos!$E$2:$E$1224, MATCH(L2640, Def_Instancias_Equipamentos!$D$2:$D$1224, 0), 1)</f>
        <v>CA-RaCtrl</v>
      </c>
      <c r="J2640" s="8" t="str">
        <f aca="false">IF(H2640=I2640, "INTERNO", "EXTERNO")</f>
        <v>INTERNO</v>
      </c>
      <c r="K2640" s="9" t="str">
        <f aca="false">Def_Instancias_Equipamentos!$D$67</f>
        <v>CA-RaCtrl:CO-FibPatch</v>
      </c>
      <c r="L2640" s="4" t="str">
        <f aca="false">Def_Instancias_Equipamentos!$D$91</f>
        <v>CA-RaCtrl:TI-Fout-5</v>
      </c>
      <c r="M2640" s="27" t="s">
        <v>212</v>
      </c>
      <c r="N2640" s="17" t="s">
        <v>203</v>
      </c>
      <c r="O2640" s="9" t="str">
        <f aca="false">Def_Sistemas_Conectores_Cabos!$B$3</f>
        <v>LC duplex</v>
      </c>
      <c r="P2640" s="4" t="str">
        <f aca="false">Def_Sistemas_Conectores_Cabos!$B$3</f>
        <v>LC duplex</v>
      </c>
      <c r="Q2640" s="8" t="str">
        <f aca="false">K2640&amp;"/"&amp;M2640&amp;CHAR(10)&amp;L2640&amp;"/"&amp;N2640</f>
        <v>CA-RaCtrl:CO-FibPatch/p026
CA-RaCtrl:TI-Fout-5/OUT5</v>
      </c>
      <c r="R2640" s="11" t="n">
        <v>3</v>
      </c>
      <c r="S2640" s="11" t="n">
        <v>3</v>
      </c>
      <c r="T2640" s="4" t="str">
        <f aca="false">Def_Sistemas_Conectores_Cabos!$C$3</f>
        <v>Fibra OM4 duplex</v>
      </c>
      <c r="U2640" s="11"/>
      <c r="V2640" s="13"/>
    </row>
    <row r="2641" customFormat="false" ht="15.75" hidden="true" customHeight="true" outlineLevel="0" collapsed="false">
      <c r="A2641" s="4" t="str">
        <f aca="false">Def_Sistemas_Conectores_Cabos!$A$4</f>
        <v>Timing</v>
      </c>
      <c r="B2641" s="5" t="str">
        <f aca="false">Datas_Entregas!$A$2</f>
        <v>Booster/LTB</v>
      </c>
      <c r="C2641" s="6" t="n">
        <f aca="false" t="array" ref="C2641:C2641">INDEX(Datas_Entregas!$B$2:$B$100, MATCH(B2641, Datas_Entregas!$A$2:$A$100, 0), 1)</f>
        <v>43266</v>
      </c>
      <c r="D2641" s="5" t="str">
        <f aca="false">Def_Status_Montagem!$A$4</f>
        <v>Comprado / Esperando entrega</v>
      </c>
      <c r="E2641" s="4" t="str">
        <f aca="false">Def_Status_Montagem!$B$3</f>
        <v>Contratada / Etiqueta pelo DIG</v>
      </c>
      <c r="F2641" s="25" t="str">
        <f aca="false" t="array" ref="F2641:F2641">INDEX(Def_Instancias_Equipamentos!$F$2:$F$1224, MATCH(K2641, Def_Instancias_Equipamentos!$D$2:$D$1224, 0), 1)</f>
        <v>Sala de Conectividade</v>
      </c>
      <c r="G2641" s="26" t="str">
        <f aca="false" t="array" ref="G2641:G2641">INDEX(Def_Instancias_Equipamentos!$F$2:$F$1224, MATCH(L2641, Def_Instancias_Equipamentos!$D$2:$D$1224, 0), 1)</f>
        <v>Sala de Conectividade</v>
      </c>
      <c r="H2641" s="7" t="str">
        <f aca="false" t="array" ref="H2641:H2641">INDEX(Def_Instancias_Equipamentos!$E$2:$E$1224, MATCH(K2641, Def_Instancias_Equipamentos!$D$2:$D$1224, 0), 1)</f>
        <v>CA-RaCtrl</v>
      </c>
      <c r="I2641" s="8" t="str">
        <f aca="false" t="array" ref="I2641:I2641">INDEX(Def_Instancias_Equipamentos!$E$2:$E$1224, MATCH(L2641, Def_Instancias_Equipamentos!$D$2:$D$1224, 0), 1)</f>
        <v>CA-RaCtrl</v>
      </c>
      <c r="J2641" s="8" t="str">
        <f aca="false">IF(H2641=I2641, "INTERNO", "EXTERNO")</f>
        <v>INTERNO</v>
      </c>
      <c r="K2641" s="9" t="str">
        <f aca="false">Def_Instancias_Equipamentos!$D$67</f>
        <v>CA-RaCtrl:CO-FibPatch</v>
      </c>
      <c r="L2641" s="4" t="str">
        <f aca="false">Def_Instancias_Equipamentos!$D$91</f>
        <v>CA-RaCtrl:TI-Fout-5</v>
      </c>
      <c r="M2641" s="27" t="s">
        <v>213</v>
      </c>
      <c r="N2641" s="17" t="s">
        <v>205</v>
      </c>
      <c r="O2641" s="9" t="str">
        <f aca="false">Def_Sistemas_Conectores_Cabos!$B$3</f>
        <v>LC duplex</v>
      </c>
      <c r="P2641" s="4" t="str">
        <f aca="false">Def_Sistemas_Conectores_Cabos!$B$3</f>
        <v>LC duplex</v>
      </c>
      <c r="Q2641" s="8" t="str">
        <f aca="false">K2641&amp;"/"&amp;M2641&amp;CHAR(10)&amp;L2641&amp;"/"&amp;N2641</f>
        <v>CA-RaCtrl:CO-FibPatch/p027
CA-RaCtrl:TI-Fout-5/OUT6</v>
      </c>
      <c r="R2641" s="11" t="n">
        <v>3</v>
      </c>
      <c r="S2641" s="11" t="n">
        <v>3</v>
      </c>
      <c r="T2641" s="4" t="str">
        <f aca="false">Def_Sistemas_Conectores_Cabos!$C$3</f>
        <v>Fibra OM4 duplex</v>
      </c>
      <c r="U2641" s="11"/>
      <c r="V2641" s="13"/>
    </row>
    <row r="2642" customFormat="false" ht="15.75" hidden="true" customHeight="true" outlineLevel="0" collapsed="false">
      <c r="A2642" s="4" t="str">
        <f aca="false">Def_Sistemas_Conectores_Cabos!$A$4</f>
        <v>Timing</v>
      </c>
      <c r="B2642" s="5" t="str">
        <f aca="false">Datas_Entregas!$A$2</f>
        <v>Booster/LTB</v>
      </c>
      <c r="C2642" s="6" t="n">
        <f aca="false" t="array" ref="C2642:C2642">INDEX(Datas_Entregas!$B$2:$B$100, MATCH(B2642, Datas_Entregas!$A$2:$A$100, 0), 1)</f>
        <v>43266</v>
      </c>
      <c r="D2642" s="5" t="str">
        <f aca="false">Def_Status_Montagem!$A$4</f>
        <v>Comprado / Esperando entrega</v>
      </c>
      <c r="E2642" s="4" t="str">
        <f aca="false">Def_Status_Montagem!$B$3</f>
        <v>Contratada / Etiqueta pelo DIG</v>
      </c>
      <c r="F2642" s="25" t="str">
        <f aca="false" t="array" ref="F2642:F2642">INDEX(Def_Instancias_Equipamentos!$F$2:$F$1224, MATCH(K2642, Def_Instancias_Equipamentos!$D$2:$D$1224, 0), 1)</f>
        <v>Sala de Conectividade</v>
      </c>
      <c r="G2642" s="26" t="str">
        <f aca="false" t="array" ref="G2642:G2642">INDEX(Def_Instancias_Equipamentos!$F$2:$F$1224, MATCH(L2642, Def_Instancias_Equipamentos!$D$2:$D$1224, 0), 1)</f>
        <v>Sala de Conectividade</v>
      </c>
      <c r="H2642" s="7" t="str">
        <f aca="false" t="array" ref="H2642:H2642">INDEX(Def_Instancias_Equipamentos!$E$2:$E$1224, MATCH(K2642, Def_Instancias_Equipamentos!$D$2:$D$1224, 0), 1)</f>
        <v>CA-RaCtrl</v>
      </c>
      <c r="I2642" s="8" t="str">
        <f aca="false" t="array" ref="I2642:I2642">INDEX(Def_Instancias_Equipamentos!$E$2:$E$1224, MATCH(L2642, Def_Instancias_Equipamentos!$D$2:$D$1224, 0), 1)</f>
        <v>CA-RaCtrl</v>
      </c>
      <c r="J2642" s="8" t="str">
        <f aca="false">IF(H2642=I2642, "INTERNO", "EXTERNO")</f>
        <v>INTERNO</v>
      </c>
      <c r="K2642" s="9" t="str">
        <f aca="false">Def_Instancias_Equipamentos!$D$67</f>
        <v>CA-RaCtrl:CO-FibPatch</v>
      </c>
      <c r="L2642" s="4" t="str">
        <f aca="false">Def_Instancias_Equipamentos!$D$89</f>
        <v>CA-RaCtrl:TI-Fout-3</v>
      </c>
      <c r="M2642" s="27" t="s">
        <v>214</v>
      </c>
      <c r="N2642" s="17" t="s">
        <v>30</v>
      </c>
      <c r="O2642" s="9" t="str">
        <f aca="false">Def_Sistemas_Conectores_Cabos!$B$3</f>
        <v>LC duplex</v>
      </c>
      <c r="P2642" s="4" t="str">
        <f aca="false">Def_Sistemas_Conectores_Cabos!$B$3</f>
        <v>LC duplex</v>
      </c>
      <c r="Q2642" s="8" t="str">
        <f aca="false">K2642&amp;"/"&amp;M2642&amp;CHAR(10)&amp;L2642&amp;"/"&amp;N2642</f>
        <v>CA-RaCtrl:CO-FibPatch/p029
CA-RaCtrl:TI-Fout-3/OUT2</v>
      </c>
      <c r="R2642" s="11" t="n">
        <v>3</v>
      </c>
      <c r="S2642" s="11" t="n">
        <v>3</v>
      </c>
      <c r="T2642" s="4" t="str">
        <f aca="false">Def_Sistemas_Conectores_Cabos!$C$3</f>
        <v>Fibra OM4 duplex</v>
      </c>
      <c r="U2642" s="11"/>
      <c r="V2642" s="13"/>
    </row>
    <row r="2643" customFormat="false" ht="15.75" hidden="true" customHeight="true" outlineLevel="0" collapsed="false">
      <c r="A2643" s="4" t="str">
        <f aca="false">Def_Sistemas_Conectores_Cabos!$A$4</f>
        <v>Timing</v>
      </c>
      <c r="B2643" s="5" t="str">
        <f aca="false">Datas_Entregas!$A$2</f>
        <v>Booster/LTB</v>
      </c>
      <c r="C2643" s="6" t="n">
        <f aca="false" t="array" ref="C2643:C2643">INDEX(Datas_Entregas!$B$2:$B$100, MATCH(B2643, Datas_Entregas!$A$2:$A$100, 0), 1)</f>
        <v>43266</v>
      </c>
      <c r="D2643" s="5" t="str">
        <f aca="false">Def_Status_Montagem!$A$4</f>
        <v>Comprado / Esperando entrega</v>
      </c>
      <c r="E2643" s="4" t="str">
        <f aca="false">Def_Status_Montagem!$B$3</f>
        <v>Contratada / Etiqueta pelo DIG</v>
      </c>
      <c r="F2643" s="25" t="str">
        <f aca="false" t="array" ref="F2643:F2643">INDEX(Def_Instancias_Equipamentos!$F$2:$F$1224, MATCH(K2643, Def_Instancias_Equipamentos!$D$2:$D$1224, 0), 1)</f>
        <v>Sala de Conectividade</v>
      </c>
      <c r="G2643" s="26" t="str">
        <f aca="false" t="array" ref="G2643:G2643">INDEX(Def_Instancias_Equipamentos!$F$2:$F$1224, MATCH(L2643, Def_Instancias_Equipamentos!$D$2:$D$1224, 0), 1)</f>
        <v>Sala de Conectividade</v>
      </c>
      <c r="H2643" s="7" t="str">
        <f aca="false" t="array" ref="H2643:H2643">INDEX(Def_Instancias_Equipamentos!$E$2:$E$1224, MATCH(K2643, Def_Instancias_Equipamentos!$D$2:$D$1224, 0), 1)</f>
        <v>CA-RaCtrl</v>
      </c>
      <c r="I2643" s="8" t="str">
        <f aca="false" t="array" ref="I2643:I2643">INDEX(Def_Instancias_Equipamentos!$E$2:$E$1224, MATCH(L2643, Def_Instancias_Equipamentos!$D$2:$D$1224, 0), 1)</f>
        <v>CA-RaCtrl</v>
      </c>
      <c r="J2643" s="8" t="str">
        <f aca="false">IF(H2643=I2643, "INTERNO", "EXTERNO")</f>
        <v>INTERNO</v>
      </c>
      <c r="K2643" s="9" t="str">
        <f aca="false">Def_Instancias_Equipamentos!$D$67</f>
        <v>CA-RaCtrl:CO-FibPatch</v>
      </c>
      <c r="L2643" s="4" t="str">
        <f aca="false">Def_Instancias_Equipamentos!$D$89</f>
        <v>CA-RaCtrl:TI-Fout-3</v>
      </c>
      <c r="M2643" s="27" t="s">
        <v>215</v>
      </c>
      <c r="N2643" s="17" t="s">
        <v>139</v>
      </c>
      <c r="O2643" s="9" t="str">
        <f aca="false">Def_Sistemas_Conectores_Cabos!$B$3</f>
        <v>LC duplex</v>
      </c>
      <c r="P2643" s="4" t="str">
        <f aca="false">Def_Sistemas_Conectores_Cabos!$B$3</f>
        <v>LC duplex</v>
      </c>
      <c r="Q2643" s="8" t="str">
        <f aca="false">K2643&amp;"/"&amp;M2643&amp;CHAR(10)&amp;L2643&amp;"/"&amp;N2643</f>
        <v>CA-RaCtrl:CO-FibPatch/p031
CA-RaCtrl:TI-Fout-3/OUT3</v>
      </c>
      <c r="R2643" s="11" t="n">
        <v>3</v>
      </c>
      <c r="S2643" s="11" t="n">
        <v>3</v>
      </c>
      <c r="T2643" s="4" t="str">
        <f aca="false">Def_Sistemas_Conectores_Cabos!$C$3</f>
        <v>Fibra OM4 duplex</v>
      </c>
      <c r="U2643" s="11"/>
      <c r="V2643" s="13"/>
    </row>
    <row r="2644" customFormat="false" ht="15.75" hidden="true" customHeight="true" outlineLevel="0" collapsed="false">
      <c r="A2644" s="4" t="str">
        <f aca="false">Def_Sistemas_Conectores_Cabos!$A$4</f>
        <v>Timing</v>
      </c>
      <c r="B2644" s="5" t="str">
        <f aca="false">Datas_Entregas!$A$2</f>
        <v>Booster/LTB</v>
      </c>
      <c r="C2644" s="6" t="n">
        <f aca="false" t="array" ref="C2644:C2644">INDEX(Datas_Entregas!$B$2:$B$100, MATCH(B2644, Datas_Entregas!$A$2:$A$100, 0), 1)</f>
        <v>43266</v>
      </c>
      <c r="D2644" s="5" t="str">
        <f aca="false">Def_Status_Montagem!$A$4</f>
        <v>Comprado / Esperando entrega</v>
      </c>
      <c r="E2644" s="4" t="str">
        <f aca="false">Def_Status_Montagem!$B$3</f>
        <v>Contratada / Etiqueta pelo DIG</v>
      </c>
      <c r="F2644" s="25" t="str">
        <f aca="false" t="array" ref="F2644:F2644">INDEX(Def_Instancias_Equipamentos!$F$2:$F$1224, MATCH(K2644, Def_Instancias_Equipamentos!$D$2:$D$1224, 0), 1)</f>
        <v>Sala de Conectividade</v>
      </c>
      <c r="G2644" s="26" t="str">
        <f aca="false" t="array" ref="G2644:G2644">INDEX(Def_Instancias_Equipamentos!$F$2:$F$1224, MATCH(L2644, Def_Instancias_Equipamentos!$D$2:$D$1224, 0), 1)</f>
        <v>Sala de Conectividade</v>
      </c>
      <c r="H2644" s="7" t="str">
        <f aca="false" t="array" ref="H2644:H2644">INDEX(Def_Instancias_Equipamentos!$E$2:$E$1224, MATCH(K2644, Def_Instancias_Equipamentos!$D$2:$D$1224, 0), 1)</f>
        <v>CA-RaCtrl</v>
      </c>
      <c r="I2644" s="8" t="str">
        <f aca="false" t="array" ref="I2644:I2644">INDEX(Def_Instancias_Equipamentos!$E$2:$E$1224, MATCH(L2644, Def_Instancias_Equipamentos!$D$2:$D$1224, 0), 1)</f>
        <v>CA-RaCtrl</v>
      </c>
      <c r="J2644" s="8" t="str">
        <f aca="false">IF(H2644=I2644, "INTERNO", "EXTERNO")</f>
        <v>INTERNO</v>
      </c>
      <c r="K2644" s="9" t="str">
        <f aca="false">Def_Instancias_Equipamentos!$D$67</f>
        <v>CA-RaCtrl:CO-FibPatch</v>
      </c>
      <c r="L2644" s="4" t="str">
        <f aca="false">Def_Instancias_Equipamentos!$D$89</f>
        <v>CA-RaCtrl:TI-Fout-3</v>
      </c>
      <c r="M2644" s="27" t="s">
        <v>216</v>
      </c>
      <c r="N2644" s="17" t="s">
        <v>142</v>
      </c>
      <c r="O2644" s="9" t="str">
        <f aca="false">Def_Sistemas_Conectores_Cabos!$B$3</f>
        <v>LC duplex</v>
      </c>
      <c r="P2644" s="4" t="str">
        <f aca="false">Def_Sistemas_Conectores_Cabos!$B$3</f>
        <v>LC duplex</v>
      </c>
      <c r="Q2644" s="8" t="str">
        <f aca="false">K2644&amp;"/"&amp;M2644&amp;CHAR(10)&amp;L2644&amp;"/"&amp;N2644</f>
        <v>CA-RaCtrl:CO-FibPatch/p033
CA-RaCtrl:TI-Fout-3/OUT4</v>
      </c>
      <c r="R2644" s="11" t="n">
        <v>3</v>
      </c>
      <c r="S2644" s="11" t="n">
        <v>3</v>
      </c>
      <c r="T2644" s="4" t="str">
        <f aca="false">Def_Sistemas_Conectores_Cabos!$C$3</f>
        <v>Fibra OM4 duplex</v>
      </c>
      <c r="U2644" s="11"/>
      <c r="V2644" s="13"/>
    </row>
    <row r="2645" customFormat="false" ht="15.75" hidden="true" customHeight="true" outlineLevel="0" collapsed="false">
      <c r="A2645" s="4" t="str">
        <f aca="false">Def_Sistemas_Conectores_Cabos!$A$4</f>
        <v>Timing</v>
      </c>
      <c r="B2645" s="5" t="str">
        <f aca="false">Datas_Entregas!$A$2</f>
        <v>Booster/LTB</v>
      </c>
      <c r="C2645" s="6" t="n">
        <f aca="false" t="array" ref="C2645:C2645">INDEX(Datas_Entregas!$B$2:$B$100, MATCH(B2645, Datas_Entregas!$A$2:$A$100, 0), 1)</f>
        <v>43266</v>
      </c>
      <c r="D2645" s="5" t="str">
        <f aca="false">Def_Status_Montagem!$A$4</f>
        <v>Comprado / Esperando entrega</v>
      </c>
      <c r="E2645" s="4" t="str">
        <f aca="false">Def_Status_Montagem!$B$3</f>
        <v>Contratada / Etiqueta pelo DIG</v>
      </c>
      <c r="F2645" s="25" t="str">
        <f aca="false" t="array" ref="F2645:F2645">INDEX(Def_Instancias_Equipamentos!$F$2:$F$1224, MATCH(K2645, Def_Instancias_Equipamentos!$D$2:$D$1224, 0), 1)</f>
        <v>Sala de Conectividade</v>
      </c>
      <c r="G2645" s="26" t="str">
        <f aca="false" t="array" ref="G2645:G2645">INDEX(Def_Instancias_Equipamentos!$F$2:$F$1224, MATCH(L2645, Def_Instancias_Equipamentos!$D$2:$D$1224, 0), 1)</f>
        <v>Sala de Conectividade</v>
      </c>
      <c r="H2645" s="7" t="str">
        <f aca="false" t="array" ref="H2645:H2645">INDEX(Def_Instancias_Equipamentos!$E$2:$E$1224, MATCH(K2645, Def_Instancias_Equipamentos!$D$2:$D$1224, 0), 1)</f>
        <v>CA-RaCtrl</v>
      </c>
      <c r="I2645" s="8" t="str">
        <f aca="false" t="array" ref="I2645:I2645">INDEX(Def_Instancias_Equipamentos!$E$2:$E$1224, MATCH(L2645, Def_Instancias_Equipamentos!$D$2:$D$1224, 0), 1)</f>
        <v>CA-RaCtrl</v>
      </c>
      <c r="J2645" s="8" t="str">
        <f aca="false">IF(H2645=I2645, "INTERNO", "EXTERNO")</f>
        <v>INTERNO</v>
      </c>
      <c r="K2645" s="9" t="str">
        <f aca="false">Def_Instancias_Equipamentos!$D$67</f>
        <v>CA-RaCtrl:CO-FibPatch</v>
      </c>
      <c r="L2645" s="4" t="str">
        <f aca="false">Def_Instancias_Equipamentos!$D$89</f>
        <v>CA-RaCtrl:TI-Fout-3</v>
      </c>
      <c r="M2645" s="27" t="s">
        <v>217</v>
      </c>
      <c r="N2645" s="17" t="s">
        <v>203</v>
      </c>
      <c r="O2645" s="9" t="str">
        <f aca="false">Def_Sistemas_Conectores_Cabos!$B$3</f>
        <v>LC duplex</v>
      </c>
      <c r="P2645" s="4" t="str">
        <f aca="false">Def_Sistemas_Conectores_Cabos!$B$3</f>
        <v>LC duplex</v>
      </c>
      <c r="Q2645" s="8" t="str">
        <f aca="false">K2645&amp;"/"&amp;M2645&amp;CHAR(10)&amp;L2645&amp;"/"&amp;N2645</f>
        <v>CA-RaCtrl:CO-FibPatch/p035
CA-RaCtrl:TI-Fout-3/OUT5</v>
      </c>
      <c r="R2645" s="11" t="n">
        <v>3</v>
      </c>
      <c r="S2645" s="11" t="n">
        <v>3</v>
      </c>
      <c r="T2645" s="4" t="str">
        <f aca="false">Def_Sistemas_Conectores_Cabos!$C$3</f>
        <v>Fibra OM4 duplex</v>
      </c>
      <c r="U2645" s="11"/>
      <c r="V2645" s="13"/>
    </row>
    <row r="2646" customFormat="false" ht="15.75" hidden="true" customHeight="true" outlineLevel="0" collapsed="false">
      <c r="A2646" s="4" t="str">
        <f aca="false">Def_Sistemas_Conectores_Cabos!$A$4</f>
        <v>Timing</v>
      </c>
      <c r="B2646" s="5" t="str">
        <f aca="false">Datas_Entregas!$A$2</f>
        <v>Booster/LTB</v>
      </c>
      <c r="C2646" s="6" t="n">
        <f aca="false" t="array" ref="C2646:C2646">INDEX(Datas_Entregas!$B$2:$B$100, MATCH(B2646, Datas_Entregas!$A$2:$A$100, 0), 1)</f>
        <v>43266</v>
      </c>
      <c r="D2646" s="5" t="str">
        <f aca="false">Def_Status_Montagem!$A$4</f>
        <v>Comprado / Esperando entrega</v>
      </c>
      <c r="E2646" s="4" t="str">
        <f aca="false">Def_Status_Montagem!$B$3</f>
        <v>Contratada / Etiqueta pelo DIG</v>
      </c>
      <c r="F2646" s="25" t="str">
        <f aca="false" t="array" ref="F2646:F2646">INDEX(Def_Instancias_Equipamentos!$F$2:$F$1224, MATCH(K2646, Def_Instancias_Equipamentos!$D$2:$D$1224, 0), 1)</f>
        <v>Sala de Conectividade</v>
      </c>
      <c r="G2646" s="26" t="str">
        <f aca="false" t="array" ref="G2646:G2646">INDEX(Def_Instancias_Equipamentos!$F$2:$F$1224, MATCH(L2646, Def_Instancias_Equipamentos!$D$2:$D$1224, 0), 1)</f>
        <v>Sala de Conectividade</v>
      </c>
      <c r="H2646" s="7" t="str">
        <f aca="false" t="array" ref="H2646:H2646">INDEX(Def_Instancias_Equipamentos!$E$2:$E$1224, MATCH(K2646, Def_Instancias_Equipamentos!$D$2:$D$1224, 0), 1)</f>
        <v>CA-RaCtrl</v>
      </c>
      <c r="I2646" s="8" t="str">
        <f aca="false" t="array" ref="I2646:I2646">INDEX(Def_Instancias_Equipamentos!$E$2:$E$1224, MATCH(L2646, Def_Instancias_Equipamentos!$D$2:$D$1224, 0), 1)</f>
        <v>CA-RaCtrl</v>
      </c>
      <c r="J2646" s="8" t="str">
        <f aca="false">IF(H2646=I2646, "INTERNO", "EXTERNO")</f>
        <v>INTERNO</v>
      </c>
      <c r="K2646" s="9" t="str">
        <f aca="false">Def_Instancias_Equipamentos!$D$67</f>
        <v>CA-RaCtrl:CO-FibPatch</v>
      </c>
      <c r="L2646" s="4" t="str">
        <f aca="false">Def_Instancias_Equipamentos!$D$89</f>
        <v>CA-RaCtrl:TI-Fout-3</v>
      </c>
      <c r="M2646" s="27" t="s">
        <v>218</v>
      </c>
      <c r="N2646" s="17" t="s">
        <v>205</v>
      </c>
      <c r="O2646" s="9" t="str">
        <f aca="false">Def_Sistemas_Conectores_Cabos!$B$3</f>
        <v>LC duplex</v>
      </c>
      <c r="P2646" s="4" t="str">
        <f aca="false">Def_Sistemas_Conectores_Cabos!$B$3</f>
        <v>LC duplex</v>
      </c>
      <c r="Q2646" s="8" t="str">
        <f aca="false">K2646&amp;"/"&amp;M2646&amp;CHAR(10)&amp;L2646&amp;"/"&amp;N2646</f>
        <v>CA-RaCtrl:CO-FibPatch/p037
CA-RaCtrl:TI-Fout-3/OUT6</v>
      </c>
      <c r="R2646" s="11" t="n">
        <v>3</v>
      </c>
      <c r="S2646" s="11" t="n">
        <v>3</v>
      </c>
      <c r="T2646" s="4" t="str">
        <f aca="false">Def_Sistemas_Conectores_Cabos!$C$3</f>
        <v>Fibra OM4 duplex</v>
      </c>
      <c r="U2646" s="11"/>
      <c r="V2646" s="13"/>
    </row>
    <row r="2647" customFormat="false" ht="15.75" hidden="true" customHeight="true" outlineLevel="0" collapsed="false">
      <c r="A2647" s="4" t="str">
        <f aca="false">Def_Sistemas_Conectores_Cabos!$A$4</f>
        <v>Timing</v>
      </c>
      <c r="B2647" s="5" t="str">
        <f aca="false">Datas_Entregas!$A$2</f>
        <v>Booster/LTB</v>
      </c>
      <c r="C2647" s="6" t="n">
        <f aca="false" t="array" ref="C2647:C2647">INDEX(Datas_Entregas!$B$2:$B$100, MATCH(B2647, Datas_Entregas!$A$2:$A$100, 0), 1)</f>
        <v>43266</v>
      </c>
      <c r="D2647" s="5" t="str">
        <f aca="false">Def_Status_Montagem!$A$4</f>
        <v>Comprado / Esperando entrega</v>
      </c>
      <c r="E2647" s="4" t="str">
        <f aca="false">Def_Status_Montagem!$B$3</f>
        <v>Contratada / Etiqueta pelo DIG</v>
      </c>
      <c r="F2647" s="25" t="str">
        <f aca="false" t="array" ref="F2647:F2647">INDEX(Def_Instancias_Equipamentos!$F$2:$F$1224, MATCH(K2647, Def_Instancias_Equipamentos!$D$2:$D$1224, 0), 1)</f>
        <v>Sala de Conectividade</v>
      </c>
      <c r="G2647" s="26" t="str">
        <f aca="false" t="array" ref="G2647:G2647">INDEX(Def_Instancias_Equipamentos!$F$2:$F$1224, MATCH(L2647, Def_Instancias_Equipamentos!$D$2:$D$1224, 0), 1)</f>
        <v>Sala de Conectividade</v>
      </c>
      <c r="H2647" s="7" t="str">
        <f aca="false" t="array" ref="H2647:H2647">INDEX(Def_Instancias_Equipamentos!$E$2:$E$1224, MATCH(K2647, Def_Instancias_Equipamentos!$D$2:$D$1224, 0), 1)</f>
        <v>CA-RaCtrl</v>
      </c>
      <c r="I2647" s="8" t="str">
        <f aca="false" t="array" ref="I2647:I2647">INDEX(Def_Instancias_Equipamentos!$E$2:$E$1224, MATCH(L2647, Def_Instancias_Equipamentos!$D$2:$D$1224, 0), 1)</f>
        <v>CA-RaCtrl</v>
      </c>
      <c r="J2647" s="8" t="str">
        <f aca="false">IF(H2647=I2647, "INTERNO", "EXTERNO")</f>
        <v>INTERNO</v>
      </c>
      <c r="K2647" s="9" t="str">
        <f aca="false">Def_Instancias_Equipamentos!$D$67</f>
        <v>CA-RaCtrl:CO-FibPatch</v>
      </c>
      <c r="L2647" s="4" t="str">
        <f aca="false">Def_Instancias_Equipamentos!$D$90</f>
        <v>CA-RaCtrl:TI-Fout-4</v>
      </c>
      <c r="M2647" s="27" t="s">
        <v>219</v>
      </c>
      <c r="N2647" s="17" t="s">
        <v>17</v>
      </c>
      <c r="O2647" s="9" t="str">
        <f aca="false">Def_Sistemas_Conectores_Cabos!$B$3</f>
        <v>LC duplex</v>
      </c>
      <c r="P2647" s="4" t="str">
        <f aca="false">Def_Sistemas_Conectores_Cabos!$B$3</f>
        <v>LC duplex</v>
      </c>
      <c r="Q2647" s="8" t="str">
        <f aca="false">K2647&amp;"/"&amp;M2647&amp;CHAR(10)&amp;L2647&amp;"/"&amp;N2647</f>
        <v>CA-RaCtrl:CO-FibPatch/p039
CA-RaCtrl:TI-Fout-4/OUT0</v>
      </c>
      <c r="R2647" s="11" t="n">
        <v>3</v>
      </c>
      <c r="S2647" s="11" t="n">
        <v>3</v>
      </c>
      <c r="T2647" s="4" t="str">
        <f aca="false">Def_Sistemas_Conectores_Cabos!$C$3</f>
        <v>Fibra OM4 duplex</v>
      </c>
      <c r="U2647" s="11"/>
      <c r="V2647" s="13"/>
    </row>
    <row r="2648" customFormat="false" ht="15.75" hidden="true" customHeight="true" outlineLevel="0" collapsed="false">
      <c r="A2648" s="4" t="str">
        <f aca="false">Def_Sistemas_Conectores_Cabos!$A$4</f>
        <v>Timing</v>
      </c>
      <c r="B2648" s="5" t="str">
        <f aca="false">Datas_Entregas!$A$2</f>
        <v>Booster/LTB</v>
      </c>
      <c r="C2648" s="6" t="n">
        <f aca="false" t="array" ref="C2648:C2648">INDEX(Datas_Entregas!$B$2:$B$100, MATCH(B2648, Datas_Entregas!$A$2:$A$100, 0), 1)</f>
        <v>43266</v>
      </c>
      <c r="D2648" s="5" t="str">
        <f aca="false">Def_Status_Montagem!$A$4</f>
        <v>Comprado / Esperando entrega</v>
      </c>
      <c r="E2648" s="4" t="str">
        <f aca="false">Def_Status_Montagem!$B$3</f>
        <v>Contratada / Etiqueta pelo DIG</v>
      </c>
      <c r="F2648" s="25" t="str">
        <f aca="false" t="array" ref="F2648:F2648">INDEX(Def_Instancias_Equipamentos!$F$2:$F$1224, MATCH(K2648, Def_Instancias_Equipamentos!$D$2:$D$1224, 0), 1)</f>
        <v>Sala de Conectividade</v>
      </c>
      <c r="G2648" s="26" t="str">
        <f aca="false" t="array" ref="G2648:G2648">INDEX(Def_Instancias_Equipamentos!$F$2:$F$1224, MATCH(L2648, Def_Instancias_Equipamentos!$D$2:$D$1224, 0), 1)</f>
        <v>Sala de Conectividade</v>
      </c>
      <c r="H2648" s="7" t="str">
        <f aca="false" t="array" ref="H2648:H2648">INDEX(Def_Instancias_Equipamentos!$E$2:$E$1224, MATCH(K2648, Def_Instancias_Equipamentos!$D$2:$D$1224, 0), 1)</f>
        <v>CA-RaCtrl</v>
      </c>
      <c r="I2648" s="8" t="str">
        <f aca="false" t="array" ref="I2648:I2648">INDEX(Def_Instancias_Equipamentos!$E$2:$E$1224, MATCH(L2648, Def_Instancias_Equipamentos!$D$2:$D$1224, 0), 1)</f>
        <v>CA-RaCtrl</v>
      </c>
      <c r="J2648" s="8" t="str">
        <f aca="false">IF(H2648=I2648, "INTERNO", "EXTERNO")</f>
        <v>INTERNO</v>
      </c>
      <c r="K2648" s="9" t="str">
        <f aca="false">Def_Instancias_Equipamentos!$D$67</f>
        <v>CA-RaCtrl:CO-FibPatch</v>
      </c>
      <c r="L2648" s="4" t="str">
        <f aca="false">Def_Instancias_Equipamentos!$D$90</f>
        <v>CA-RaCtrl:TI-Fout-4</v>
      </c>
      <c r="M2648" s="27" t="s">
        <v>220</v>
      </c>
      <c r="N2648" s="17" t="s">
        <v>20</v>
      </c>
      <c r="O2648" s="9" t="str">
        <f aca="false">Def_Sistemas_Conectores_Cabos!$B$3</f>
        <v>LC duplex</v>
      </c>
      <c r="P2648" s="4" t="str">
        <f aca="false">Def_Sistemas_Conectores_Cabos!$B$3</f>
        <v>LC duplex</v>
      </c>
      <c r="Q2648" s="8" t="str">
        <f aca="false">K2648&amp;"/"&amp;M2648&amp;CHAR(10)&amp;L2648&amp;"/"&amp;N2648</f>
        <v>CA-RaCtrl:CO-FibPatch/p041
CA-RaCtrl:TI-Fout-4/OUT1</v>
      </c>
      <c r="R2648" s="11" t="n">
        <v>3</v>
      </c>
      <c r="S2648" s="11" t="n">
        <v>3</v>
      </c>
      <c r="T2648" s="4" t="str">
        <f aca="false">Def_Sistemas_Conectores_Cabos!$C$3</f>
        <v>Fibra OM4 duplex</v>
      </c>
      <c r="U2648" s="11"/>
      <c r="V2648" s="13"/>
    </row>
    <row r="2649" customFormat="false" ht="15.75" hidden="true" customHeight="true" outlineLevel="0" collapsed="false">
      <c r="A2649" s="4" t="str">
        <f aca="false">Def_Sistemas_Conectores_Cabos!$A$4</f>
        <v>Timing</v>
      </c>
      <c r="B2649" s="5" t="str">
        <f aca="false">Datas_Entregas!$A$2</f>
        <v>Booster/LTB</v>
      </c>
      <c r="C2649" s="6" t="n">
        <f aca="false" t="array" ref="C2649:C2649">INDEX(Datas_Entregas!$B$2:$B$100, MATCH(B2649, Datas_Entregas!$A$2:$A$100, 0), 1)</f>
        <v>43266</v>
      </c>
      <c r="D2649" s="5" t="str">
        <f aca="false">Def_Status_Montagem!$A$4</f>
        <v>Comprado / Esperando entrega</v>
      </c>
      <c r="E2649" s="4" t="str">
        <f aca="false">Def_Status_Montagem!$B$3</f>
        <v>Contratada / Etiqueta pelo DIG</v>
      </c>
      <c r="F2649" s="25" t="str">
        <f aca="false" t="array" ref="F2649:F2649">INDEX(Def_Instancias_Equipamentos!$F$2:$F$1224, MATCH(K2649, Def_Instancias_Equipamentos!$D$2:$D$1224, 0), 1)</f>
        <v>Sala de RF</v>
      </c>
      <c r="G2649" s="26" t="str">
        <f aca="false" t="array" ref="G2649:G2649">INDEX(Def_Instancias_Equipamentos!$F$2:$F$1224, MATCH(L2649, Def_Instancias_Equipamentos!$D$2:$D$1224, 0), 1)</f>
        <v>Sala de RF</v>
      </c>
      <c r="H2649" s="7" t="str">
        <f aca="false" t="array" ref="H2649:H2649">INDEX(Def_Instancias_Equipamentos!$E$2:$E$1224, MATCH(K2649, Def_Instancias_Equipamentos!$D$2:$D$1224, 0), 1)</f>
        <v>RA-RaMO</v>
      </c>
      <c r="I2649" s="8" t="str">
        <f aca="false" t="array" ref="I2649:I2649">INDEX(Def_Instancias_Equipamentos!$E$2:$E$1224, MATCH(L2649, Def_Instancias_Equipamentos!$D$2:$D$1224, 0), 1)</f>
        <v>RA-RaMO</v>
      </c>
      <c r="J2649" s="8" t="str">
        <f aca="false">IF(H2649=I2649, "INTERNO", "EXTERNO")</f>
        <v>INTERNO</v>
      </c>
      <c r="K2649" s="9" t="str">
        <f aca="false">Def_Instancias_Equipamentos!$D$81</f>
        <v>RA-RaMO:TI-EVG</v>
      </c>
      <c r="L2649" s="4" t="str">
        <f aca="false">Def_Instancias_Equipamentos!$D$70</f>
        <v>RA-RaMO:CO-FibPatch</v>
      </c>
      <c r="M2649" s="10" t="s">
        <v>17</v>
      </c>
      <c r="N2649" s="28" t="s">
        <v>221</v>
      </c>
      <c r="O2649" s="9" t="str">
        <f aca="false">Def_Sistemas_Conectores_Cabos!$B$3</f>
        <v>LC duplex</v>
      </c>
      <c r="P2649" s="4" t="str">
        <f aca="false">Def_Sistemas_Conectores_Cabos!$B$3</f>
        <v>LC duplex</v>
      </c>
      <c r="Q2649" s="8" t="str">
        <f aca="false">K2649&amp;"/"&amp;M2649&amp;CHAR(10)&amp;L2649&amp;"/"&amp;N2649</f>
        <v>RA-RaMO:TI-EVG/OUT0
RA-RaMO:CO-FibPatch/p074</v>
      </c>
      <c r="R2649" s="11" t="n">
        <v>3</v>
      </c>
      <c r="S2649" s="11" t="n">
        <v>3</v>
      </c>
      <c r="T2649" s="4" t="str">
        <f aca="false">Def_Sistemas_Conectores_Cabos!$C$3</f>
        <v>Fibra OM4 duplex</v>
      </c>
      <c r="U2649" s="11" t="s">
        <v>222</v>
      </c>
      <c r="V2649" s="13"/>
    </row>
    <row r="2650" customFormat="false" ht="15.75" hidden="true" customHeight="true" outlineLevel="0" collapsed="false">
      <c r="A2650" s="4" t="str">
        <f aca="false">Def_Sistemas_Conectores_Cabos!$A$4</f>
        <v>Timing</v>
      </c>
      <c r="B2650" s="5" t="str">
        <f aca="false">Datas_Entregas!$A$2</f>
        <v>Booster/LTB</v>
      </c>
      <c r="C2650" s="6" t="n">
        <f aca="false" t="array" ref="C2650:C2650">INDEX(Datas_Entregas!$B$2:$B$100, MATCH(B2650, Datas_Entregas!$A$2:$A$100, 0), 1)</f>
        <v>43266</v>
      </c>
      <c r="D2650" s="5" t="str">
        <f aca="false">Def_Status_Montagem!$A$4</f>
        <v>Comprado / Esperando entrega</v>
      </c>
      <c r="E2650" s="4" t="str">
        <f aca="false">Def_Status_Montagem!$B$3</f>
        <v>Contratada / Etiqueta pelo DIG</v>
      </c>
      <c r="F2650" s="25" t="str">
        <f aca="false" t="array" ref="F2650:F2650">INDEX(Def_Instancias_Equipamentos!$F$2:$F$1224, MATCH(K2650, Def_Instancias_Equipamentos!$D$2:$D$1224, 0), 1)</f>
        <v>Sala de RF</v>
      </c>
      <c r="G2650" s="26" t="str">
        <f aca="false" t="array" ref="G2650:G2650">INDEX(Def_Instancias_Equipamentos!$F$2:$F$1224, MATCH(L2650, Def_Instancias_Equipamentos!$D$2:$D$1224, 0), 1)</f>
        <v>Sala de RF</v>
      </c>
      <c r="H2650" s="7" t="str">
        <f aca="false" t="array" ref="H2650:H2650">INDEX(Def_Instancias_Equipamentos!$E$2:$E$1224, MATCH(K2650, Def_Instancias_Equipamentos!$D$2:$D$1224, 0), 1)</f>
        <v>RA-RaMO</v>
      </c>
      <c r="I2650" s="8" t="str">
        <f aca="false" t="array" ref="I2650:I2650">INDEX(Def_Instancias_Equipamentos!$E$2:$E$1224, MATCH(L2650, Def_Instancias_Equipamentos!$D$2:$D$1224, 0), 1)</f>
        <v>RA-RaMO</v>
      </c>
      <c r="J2650" s="8" t="str">
        <f aca="false">IF(H2650=I2650, "INTERNO", "EXTERNO")</f>
        <v>INTERNO</v>
      </c>
      <c r="K2650" s="9" t="str">
        <f aca="false">Def_Instancias_Equipamentos!$D$81</f>
        <v>RA-RaMO:TI-EVG</v>
      </c>
      <c r="L2650" s="4" t="str">
        <f aca="false">Def_Instancias_Equipamentos!$D$70</f>
        <v>RA-RaMO:CO-FibPatch</v>
      </c>
      <c r="M2650" s="10" t="s">
        <v>20</v>
      </c>
      <c r="N2650" s="28" t="s">
        <v>223</v>
      </c>
      <c r="O2650" s="9" t="str">
        <f aca="false">Def_Sistemas_Conectores_Cabos!$B$3</f>
        <v>LC duplex</v>
      </c>
      <c r="P2650" s="4" t="str">
        <f aca="false">Def_Sistemas_Conectores_Cabos!$B$3</f>
        <v>LC duplex</v>
      </c>
      <c r="Q2650" s="8" t="str">
        <f aca="false">K2650&amp;"/"&amp;M2650&amp;CHAR(10)&amp;L2650&amp;"/"&amp;N2650</f>
        <v>RA-RaMO:TI-EVG/OUT1
RA-RaMO:CO-FibPatch/p075</v>
      </c>
      <c r="R2650" s="11" t="n">
        <v>3</v>
      </c>
      <c r="S2650" s="11" t="n">
        <v>3</v>
      </c>
      <c r="T2650" s="4" t="str">
        <f aca="false">Def_Sistemas_Conectores_Cabos!$C$3</f>
        <v>Fibra OM4 duplex</v>
      </c>
      <c r="U2650" s="11" t="s">
        <v>222</v>
      </c>
      <c r="V2650" s="13"/>
    </row>
    <row r="2651" customFormat="false" ht="15.75" hidden="true" customHeight="true" outlineLevel="0" collapsed="false">
      <c r="A2651" s="4" t="str">
        <f aca="false">Def_Sistemas_Conectores_Cabos!$A$4</f>
        <v>Timing</v>
      </c>
      <c r="B2651" s="5" t="str">
        <f aca="false">Datas_Entregas!$A$2</f>
        <v>Booster/LTB</v>
      </c>
      <c r="C2651" s="6" t="n">
        <f aca="false" t="array" ref="C2651:C2651">INDEX(Datas_Entregas!$B$2:$B$100, MATCH(B2651, Datas_Entregas!$A$2:$A$100, 0), 1)</f>
        <v>43266</v>
      </c>
      <c r="D2651" s="5" t="str">
        <f aca="false">Def_Status_Montagem!$A$4</f>
        <v>Comprado / Esperando entrega</v>
      </c>
      <c r="E2651" s="4" t="str">
        <f aca="false">Def_Status_Montagem!$B$3</f>
        <v>Contratada / Etiqueta pelo DIG</v>
      </c>
      <c r="F2651" s="25" t="str">
        <f aca="false" t="array" ref="F2651:F2651">INDEX(Def_Instancias_Equipamentos!$F$2:$F$1224, MATCH(K2651, Def_Instancias_Equipamentos!$D$2:$D$1224, 0), 1)</f>
        <v>Sala de RF</v>
      </c>
      <c r="G2651" s="26" t="str">
        <f aca="false" t="array" ref="G2651:G2651">INDEX(Def_Instancias_Equipamentos!$F$2:$F$1224, MATCH(L2651, Def_Instancias_Equipamentos!$D$2:$D$1224, 0), 1)</f>
        <v>Sala de RF</v>
      </c>
      <c r="H2651" s="7" t="str">
        <f aca="false" t="array" ref="H2651:H2651">INDEX(Def_Instancias_Equipamentos!$E$2:$E$1224, MATCH(K2651, Def_Instancias_Equipamentos!$D$2:$D$1224, 0), 1)</f>
        <v>RA-RaMO</v>
      </c>
      <c r="I2651" s="8" t="str">
        <f aca="false" t="array" ref="I2651:I2651">INDEX(Def_Instancias_Equipamentos!$E$2:$E$1224, MATCH(L2651, Def_Instancias_Equipamentos!$D$2:$D$1224, 0), 1)</f>
        <v>RA-RaMO</v>
      </c>
      <c r="J2651" s="8" t="str">
        <f aca="false">IF(H2651=I2651, "INTERNO", "EXTERNO")</f>
        <v>INTERNO</v>
      </c>
      <c r="K2651" s="9" t="str">
        <f aca="false">Def_Instancias_Equipamentos!$D$81</f>
        <v>RA-RaMO:TI-EVG</v>
      </c>
      <c r="L2651" s="4" t="str">
        <f aca="false">Def_Instancias_Equipamentos!$D$70</f>
        <v>RA-RaMO:CO-FibPatch</v>
      </c>
      <c r="M2651" s="10" t="s">
        <v>30</v>
      </c>
      <c r="N2651" s="28" t="s">
        <v>224</v>
      </c>
      <c r="O2651" s="9" t="str">
        <f aca="false">Def_Sistemas_Conectores_Cabos!$B$3</f>
        <v>LC duplex</v>
      </c>
      <c r="P2651" s="4" t="str">
        <f aca="false">Def_Sistemas_Conectores_Cabos!$B$3</f>
        <v>LC duplex</v>
      </c>
      <c r="Q2651" s="8" t="str">
        <f aca="false">K2651&amp;"/"&amp;M2651&amp;CHAR(10)&amp;L2651&amp;"/"&amp;N2651</f>
        <v>RA-RaMO:TI-EVG/OUT2
RA-RaMO:CO-FibPatch/p076</v>
      </c>
      <c r="R2651" s="11" t="n">
        <v>3</v>
      </c>
      <c r="S2651" s="11" t="n">
        <v>3</v>
      </c>
      <c r="T2651" s="4" t="str">
        <f aca="false">Def_Sistemas_Conectores_Cabos!$C$3</f>
        <v>Fibra OM4 duplex</v>
      </c>
      <c r="U2651" s="11" t="s">
        <v>222</v>
      </c>
      <c r="V2651" s="13"/>
    </row>
    <row r="2652" customFormat="false" ht="15.75" hidden="true" customHeight="true" outlineLevel="0" collapsed="false">
      <c r="A2652" s="4" t="str">
        <f aca="false">Def_Sistemas_Conectores_Cabos!$A$4</f>
        <v>Timing</v>
      </c>
      <c r="B2652" s="5" t="str">
        <f aca="false">Datas_Entregas!$A$2</f>
        <v>Booster/LTB</v>
      </c>
      <c r="C2652" s="6" t="n">
        <f aca="false" t="array" ref="C2652:C2652">INDEX(Datas_Entregas!$B$2:$B$100, MATCH(B2652, Datas_Entregas!$A$2:$A$100, 0), 1)</f>
        <v>43266</v>
      </c>
      <c r="D2652" s="5" t="str">
        <f aca="false">Def_Status_Montagem!$A$4</f>
        <v>Comprado / Esperando entrega</v>
      </c>
      <c r="E2652" s="4" t="str">
        <f aca="false">Def_Status_Montagem!$B$3</f>
        <v>Contratada / Etiqueta pelo DIG</v>
      </c>
      <c r="F2652" s="25" t="str">
        <f aca="false" t="array" ref="F2652:F2652">INDEX(Def_Instancias_Equipamentos!$F$2:$F$1224, MATCH(K2652, Def_Instancias_Equipamentos!$D$2:$D$1224, 0), 1)</f>
        <v>Sala de RF</v>
      </c>
      <c r="G2652" s="26" t="str">
        <f aca="false" t="array" ref="G2652:G2652">INDEX(Def_Instancias_Equipamentos!$F$2:$F$1224, MATCH(L2652, Def_Instancias_Equipamentos!$D$2:$D$1224, 0), 1)</f>
        <v>Sala de RF</v>
      </c>
      <c r="H2652" s="7" t="str">
        <f aca="false" t="array" ref="H2652:H2652">INDEX(Def_Instancias_Equipamentos!$E$2:$E$1224, MATCH(K2652, Def_Instancias_Equipamentos!$D$2:$D$1224, 0), 1)</f>
        <v>RA-RaMO</v>
      </c>
      <c r="I2652" s="8" t="str">
        <f aca="false" t="array" ref="I2652:I2652">INDEX(Def_Instancias_Equipamentos!$E$2:$E$1224, MATCH(L2652, Def_Instancias_Equipamentos!$D$2:$D$1224, 0), 1)</f>
        <v>RA-RaMO</v>
      </c>
      <c r="J2652" s="8" t="str">
        <f aca="false">IF(H2652=I2652, "INTERNO", "EXTERNO")</f>
        <v>INTERNO</v>
      </c>
      <c r="K2652" s="9" t="str">
        <f aca="false">Def_Instancias_Equipamentos!$D$81</f>
        <v>RA-RaMO:TI-EVG</v>
      </c>
      <c r="L2652" s="4" t="str">
        <f aca="false">Def_Instancias_Equipamentos!$D$70</f>
        <v>RA-RaMO:CO-FibPatch</v>
      </c>
      <c r="M2652" s="10" t="s">
        <v>139</v>
      </c>
      <c r="N2652" s="28" t="s">
        <v>225</v>
      </c>
      <c r="O2652" s="9" t="str">
        <f aca="false">Def_Sistemas_Conectores_Cabos!$B$3</f>
        <v>LC duplex</v>
      </c>
      <c r="P2652" s="4" t="str">
        <f aca="false">Def_Sistemas_Conectores_Cabos!$B$3</f>
        <v>LC duplex</v>
      </c>
      <c r="Q2652" s="8" t="str">
        <f aca="false">K2652&amp;"/"&amp;M2652&amp;CHAR(10)&amp;L2652&amp;"/"&amp;N2652</f>
        <v>RA-RaMO:TI-EVG/OUT3
RA-RaMO:CO-FibPatch/p077</v>
      </c>
      <c r="R2652" s="11" t="n">
        <v>3</v>
      </c>
      <c r="S2652" s="11" t="n">
        <v>3</v>
      </c>
      <c r="T2652" s="4" t="str">
        <f aca="false">Def_Sistemas_Conectores_Cabos!$C$3</f>
        <v>Fibra OM4 duplex</v>
      </c>
      <c r="U2652" s="11" t="s">
        <v>222</v>
      </c>
      <c r="V2652" s="13"/>
    </row>
    <row r="2653" customFormat="false" ht="15.75" hidden="true" customHeight="true" outlineLevel="0" collapsed="false">
      <c r="A2653" s="4" t="str">
        <f aca="false">Def_Sistemas_Conectores_Cabos!$A$4</f>
        <v>Timing</v>
      </c>
      <c r="B2653" s="5" t="str">
        <f aca="false">Datas_Entregas!$A$2</f>
        <v>Booster/LTB</v>
      </c>
      <c r="C2653" s="6" t="n">
        <f aca="false" t="array" ref="C2653:C2653">INDEX(Datas_Entregas!$B$2:$B$100, MATCH(B2653, Datas_Entregas!$A$2:$A$100, 0), 1)</f>
        <v>43266</v>
      </c>
      <c r="D2653" s="5" t="str">
        <f aca="false">Def_Status_Montagem!$A$4</f>
        <v>Comprado / Esperando entrega</v>
      </c>
      <c r="E2653" s="4" t="str">
        <f aca="false">Def_Status_Montagem!$B$3</f>
        <v>Contratada / Etiqueta pelo DIG</v>
      </c>
      <c r="F2653" s="25" t="str">
        <f aca="false" t="array" ref="F2653:F2653">INDEX(Def_Instancias_Equipamentos!$F$2:$F$1224, MATCH(K2653, Def_Instancias_Equipamentos!$D$2:$D$1224, 0), 1)</f>
        <v>Sala de RF</v>
      </c>
      <c r="G2653" s="26" t="str">
        <f aca="false" t="array" ref="G2653:G2653">INDEX(Def_Instancias_Equipamentos!$F$2:$F$1224, MATCH(L2653, Def_Instancias_Equipamentos!$D$2:$D$1224, 0), 1)</f>
        <v>Sala de RF</v>
      </c>
      <c r="H2653" s="7" t="str">
        <f aca="false" t="array" ref="H2653:H2653">INDEX(Def_Instancias_Equipamentos!$E$2:$E$1224, MATCH(K2653, Def_Instancias_Equipamentos!$D$2:$D$1224, 0), 1)</f>
        <v>RA-RaMO</v>
      </c>
      <c r="I2653" s="8" t="str">
        <f aca="false" t="array" ref="I2653:I2653">INDEX(Def_Instancias_Equipamentos!$E$2:$E$1224, MATCH(L2653, Def_Instancias_Equipamentos!$D$2:$D$1224, 0), 1)</f>
        <v>RA-RaMO</v>
      </c>
      <c r="J2653" s="8" t="str">
        <f aca="false">IF(H2653=I2653, "INTERNO", "EXTERNO")</f>
        <v>INTERNO</v>
      </c>
      <c r="K2653" s="9" t="str">
        <f aca="false">Def_Instancias_Equipamentos!$D$81</f>
        <v>RA-RaMO:TI-EVG</v>
      </c>
      <c r="L2653" s="4" t="str">
        <f aca="false">Def_Instancias_Equipamentos!$D$70</f>
        <v>RA-RaMO:CO-FibPatch</v>
      </c>
      <c r="M2653" s="10" t="s">
        <v>142</v>
      </c>
      <c r="N2653" s="28" t="s">
        <v>226</v>
      </c>
      <c r="O2653" s="9" t="str">
        <f aca="false">Def_Sistemas_Conectores_Cabos!$B$3</f>
        <v>LC duplex</v>
      </c>
      <c r="P2653" s="4" t="str">
        <f aca="false">Def_Sistemas_Conectores_Cabos!$B$3</f>
        <v>LC duplex</v>
      </c>
      <c r="Q2653" s="8" t="str">
        <f aca="false">K2653&amp;"/"&amp;M2653&amp;CHAR(10)&amp;L2653&amp;"/"&amp;N2653</f>
        <v>RA-RaMO:TI-EVG/OUT4
RA-RaMO:CO-FibPatch/p078</v>
      </c>
      <c r="R2653" s="11" t="n">
        <v>3</v>
      </c>
      <c r="S2653" s="11" t="n">
        <v>3</v>
      </c>
      <c r="T2653" s="4" t="str">
        <f aca="false">Def_Sistemas_Conectores_Cabos!$C$3</f>
        <v>Fibra OM4 duplex</v>
      </c>
      <c r="U2653" s="11" t="s">
        <v>222</v>
      </c>
      <c r="V2653" s="13"/>
    </row>
    <row r="2654" customFormat="false" ht="15.75" hidden="true" customHeight="true" outlineLevel="0" collapsed="false">
      <c r="A2654" s="4" t="str">
        <f aca="false">Def_Sistemas_Conectores_Cabos!$A$15</f>
        <v>Sintonia</v>
      </c>
      <c r="B2654" s="5" t="str">
        <f aca="false">Datas_Entregas!$A$3</f>
        <v>BTS/Anel</v>
      </c>
      <c r="C2654" s="6" t="n">
        <f aca="false" t="array" ref="C2654:C2654">INDEX(Datas_Entregas!$B$2:$B$100, MATCH(B2654, Datas_Entregas!$A$2:$A$100, 0), 1)</f>
        <v>43296</v>
      </c>
      <c r="D2654" s="5" t="str">
        <f aca="false">Def_Status_Montagem!$A$3</f>
        <v>Verficado - Pronto para Produção</v>
      </c>
      <c r="E2654" s="4" t="str">
        <f aca="false">Def_Status_Montagem!$B$3</f>
        <v>Contratada / Etiqueta pelo DIG</v>
      </c>
      <c r="F2654" s="25" t="str">
        <f aca="false" t="array" ref="F2654:F2654">INDEX(Def_Instancias_Equipamentos!$F$2:$F$4986, MATCH(K2654, Def_Instancias_Equipamentos!$D$2:$D$4986, 0), 1)</f>
        <v>Sala Racks 18 parte 1</v>
      </c>
      <c r="G2654" s="26" t="str">
        <f aca="false" t="array" ref="G2654:G2654">INDEX(Def_Instancias_Equipamentos!$F$2:$F$4986, MATCH(L2654, Def_Instancias_Equipamentos!$D$2:$D$4986, 0), 1)</f>
        <v>Sala Racks 18 parte 1</v>
      </c>
      <c r="H2654" s="7" t="str">
        <f aca="false" t="array" ref="H2654:H2654">INDEX(Def_Instancias_Equipamentos!$E$2:$E$4986, MATCH(K2654, Def_Instancias_Equipamentos!$D$2:$D$4986, 0), 1)</f>
        <v>IA-18RaDiag04</v>
      </c>
      <c r="I2654" s="8" t="str">
        <f aca="false" t="array" ref="I2654:I2654">INDEX(Def_Instancias_Equipamentos!$E$2:$E$4986, MATCH(L2654, Def_Instancias_Equipamentos!$D$2:$D$4986, 0), 1)</f>
        <v>IA-18RaDiag04</v>
      </c>
      <c r="J2654" s="8" t="str">
        <f aca="false">IF(H2654=I2654, "INTERNO", "EXTERNO")</f>
        <v>INTERNO</v>
      </c>
      <c r="K2654" s="9" t="str">
        <f aca="false">Def_Instancias_Equipamentos!$D$247</f>
        <v>SI-01SA:DI-TuneAmpH</v>
      </c>
      <c r="L2654" s="4" t="str">
        <f aca="false">Def_Instancias_Equipamentos!$D$286</f>
        <v>SI-Glob:DI-TunePwrBE</v>
      </c>
      <c r="M2654" s="24" t="s">
        <v>227</v>
      </c>
      <c r="N2654" s="18" t="s">
        <v>228</v>
      </c>
      <c r="O2654" s="21" t="str">
        <f aca="false">Def_Sistemas_Conectores_Cabos!$B$10</f>
        <v>N 50-ohm</v>
      </c>
      <c r="P2654" s="22" t="str">
        <f aca="false">Def_Sistemas_Conectores_Cabos!$B$10</f>
        <v>N 50-ohm</v>
      </c>
      <c r="Q2654" s="23" t="str">
        <f aca="false">K2654&amp;"/"&amp;M2654&amp;CHAR(10)&amp;L2654&amp;"/"&amp;N2654</f>
        <v>SI-01SA:DI-TuneAmpH/RF_Out
SI-Glob:DI-TunePwrBE/Hyb-H_J1</v>
      </c>
      <c r="R2654" s="18" t="n">
        <f aca="false">22*0.045+1*0.6+1*0.6+0.45</f>
        <v>2.64</v>
      </c>
      <c r="S2654" s="8" t="e">
        <f aca="false">CEILING(R2654*2)/2</f>
        <v>#VALUE!</v>
      </c>
      <c r="T2654" s="22" t="str">
        <f aca="false">Def_Sistemas_Conectores_Cabos!$C$10</f>
        <v>LMR-195</v>
      </c>
      <c r="U2654" s="18"/>
      <c r="V2654" s="13"/>
    </row>
    <row r="2655" customFormat="false" ht="15.75" hidden="true" customHeight="true" outlineLevel="0" collapsed="false">
      <c r="A2655" s="4" t="str">
        <f aca="false">Def_Sistemas_Conectores_Cabos!$A$15</f>
        <v>Sintonia</v>
      </c>
      <c r="B2655" s="5" t="str">
        <f aca="false">Datas_Entregas!$A$3</f>
        <v>BTS/Anel</v>
      </c>
      <c r="C2655" s="6" t="n">
        <f aca="false" t="array" ref="C2655:C2655">INDEX(Datas_Entregas!$B$2:$B$100, MATCH(B2655, Datas_Entregas!$A$2:$A$100, 0), 1)</f>
        <v>43296</v>
      </c>
      <c r="D2655" s="5" t="str">
        <f aca="false">Def_Status_Montagem!$A$3</f>
        <v>Verficado - Pronto para Produção</v>
      </c>
      <c r="E2655" s="4" t="str">
        <f aca="false">Def_Status_Montagem!$B$3</f>
        <v>Contratada / Etiqueta pelo DIG</v>
      </c>
      <c r="F2655" s="25" t="str">
        <f aca="false" t="array" ref="F2655:F2655">INDEX(Def_Instancias_Equipamentos!$F$2:$F$4986, MATCH(K2655, Def_Instancias_Equipamentos!$D$2:$D$4986, 0), 1)</f>
        <v>Sala Racks 18 parte 1</v>
      </c>
      <c r="G2655" s="26" t="str">
        <f aca="false" t="array" ref="G2655:G2655">INDEX(Def_Instancias_Equipamentos!$F$2:$F$4986, MATCH(L2655, Def_Instancias_Equipamentos!$D$2:$D$4986, 0), 1)</f>
        <v>Sala Racks 18 parte 1</v>
      </c>
      <c r="H2655" s="7" t="str">
        <f aca="false" t="array" ref="H2655:H2655">INDEX(Def_Instancias_Equipamentos!$E$2:$E$4986, MATCH(K2655, Def_Instancias_Equipamentos!$D$2:$D$4986, 0), 1)</f>
        <v>IA-18RaDiag04</v>
      </c>
      <c r="I2655" s="8" t="str">
        <f aca="false" t="array" ref="I2655:I2655">INDEX(Def_Instancias_Equipamentos!$E$2:$E$4986, MATCH(L2655, Def_Instancias_Equipamentos!$D$2:$D$4986, 0), 1)</f>
        <v>IA-18RaDiag04</v>
      </c>
      <c r="J2655" s="8" t="str">
        <f aca="false">IF(H2655=I2655, "INTERNO", "EXTERNO")</f>
        <v>INTERNO</v>
      </c>
      <c r="K2655" s="9" t="str">
        <f aca="false">Def_Instancias_Equipamentos!$D$248</f>
        <v>SI-18C4:DI-TuneAmpV</v>
      </c>
      <c r="L2655" s="4" t="str">
        <f aca="false">Def_Instancias_Equipamentos!$D$286</f>
        <v>SI-Glob:DI-TunePwrBE</v>
      </c>
      <c r="M2655" s="24" t="s">
        <v>227</v>
      </c>
      <c r="N2655" s="18" t="s">
        <v>229</v>
      </c>
      <c r="O2655" s="21" t="str">
        <f aca="false">Def_Sistemas_Conectores_Cabos!$B$10</f>
        <v>N 50-ohm</v>
      </c>
      <c r="P2655" s="22" t="str">
        <f aca="false">Def_Sistemas_Conectores_Cabos!$B$10</f>
        <v>N 50-ohm</v>
      </c>
      <c r="Q2655" s="23" t="str">
        <f aca="false">K2655&amp;"/"&amp;M2655&amp;CHAR(10)&amp;L2655&amp;"/"&amp;N2655</f>
        <v>SI-18C4:DI-TuneAmpV/RF_Out
SI-Glob:DI-TunePwrBE/Hyb-V_J1</v>
      </c>
      <c r="R2655" s="18" t="n">
        <f aca="false">26*0.045+1*0.6+1*0.6+0.45</f>
        <v>2.82</v>
      </c>
      <c r="S2655" s="8" t="e">
        <f aca="false">CEILING(R2655*2)/2</f>
        <v>#VALUE!</v>
      </c>
      <c r="T2655" s="22" t="str">
        <f aca="false">Def_Sistemas_Conectores_Cabos!$C$10</f>
        <v>LMR-195</v>
      </c>
      <c r="U2655" s="18"/>
      <c r="V2655" s="13"/>
    </row>
    <row r="2656" customFormat="false" ht="15.75" hidden="true" customHeight="true" outlineLevel="0" collapsed="false">
      <c r="A2656" s="4" t="str">
        <f aca="false">Def_Sistemas_Conectores_Cabos!$A$14</f>
        <v>BbB</v>
      </c>
      <c r="B2656" s="5" t="str">
        <f aca="false">Datas_Entregas!$A$3</f>
        <v>BTS/Anel</v>
      </c>
      <c r="C2656" s="6" t="n">
        <f aca="false" t="array" ref="C2656:C2656">INDEX(Datas_Entregas!$B$2:$B$100, MATCH(B2656, Datas_Entregas!$A$2:$A$100, 0), 1)</f>
        <v>43296</v>
      </c>
      <c r="D2656" s="5" t="str">
        <f aca="false">Def_Status_Montagem!$A$3</f>
        <v>Verficado - Pronto para Produção</v>
      </c>
      <c r="E2656" s="4" t="str">
        <f aca="false">Def_Status_Montagem!$B$3</f>
        <v>Contratada / Etiqueta pelo DIG</v>
      </c>
      <c r="F2656" s="25" t="str">
        <f aca="false" t="array" ref="F2656:F2656">INDEX(Def_Instancias_Equipamentos!$F$2:$F$4986, MATCH(K2656, Def_Instancias_Equipamentos!$D$2:$D$4986, 0), 1)</f>
        <v>Sala Racks 16</v>
      </c>
      <c r="G2656" s="26" t="str">
        <f aca="false" t="array" ref="G2656:G2656">INDEX(Def_Instancias_Equipamentos!$F$2:$F$4986, MATCH(L2656, Def_Instancias_Equipamentos!$D$2:$D$4986, 0), 1)</f>
        <v>Sala Racks 16</v>
      </c>
      <c r="H2656" s="7" t="str">
        <f aca="false" t="array" ref="H2656:H2656">INDEX(Def_Instancias_Equipamentos!$E$2:$E$4986, MATCH(K2656, Def_Instancias_Equipamentos!$D$2:$D$4986, 0), 1)</f>
        <v>IA-16RaBbB</v>
      </c>
      <c r="I2656" s="8" t="str">
        <f aca="false" t="array" ref="I2656:I2656">INDEX(Def_Instancias_Equipamentos!$E$2:$E$4986, MATCH(L2656, Def_Instancias_Equipamentos!$D$2:$D$4986, 0), 1)</f>
        <v>IA-16RaBbB</v>
      </c>
      <c r="J2656" s="8" t="str">
        <f aca="false">IF(H2656=I2656, "INTERNO", "EXTERNO")</f>
        <v>INTERNO</v>
      </c>
      <c r="K2656" s="9" t="str">
        <f aca="false">Def_Instancias_Equipamentos!$D$275</f>
        <v>SI-Glob:DI-BbBAmpL-2</v>
      </c>
      <c r="L2656" s="4" t="str">
        <f aca="false">Def_Instancias_Equipamentos!$D$285</f>
        <v>SI-Glob:DI-BbBPwrBEL</v>
      </c>
      <c r="M2656" s="16" t="s">
        <v>68</v>
      </c>
      <c r="N2656" s="11" t="s">
        <v>230</v>
      </c>
      <c r="O2656" s="21" t="str">
        <f aca="false">Def_Sistemas_Conectores_Cabos!$B$7</f>
        <v>SMA 50-ohm</v>
      </c>
      <c r="P2656" s="22" t="str">
        <f aca="false">Def_Sistemas_Conectores_Cabos!$B$10</f>
        <v>N 50-ohm</v>
      </c>
      <c r="Q2656" s="8" t="str">
        <f aca="false">K2656&amp;"/"&amp;M2656&amp;CHAR(10)&amp;L2656&amp;"/"&amp;N2656</f>
        <v>SI-Glob:DI-BbBAmpL-2/RF_OUT
SI-Glob:DI-BbBPwrBEL/ISOLATOR_2_IN</v>
      </c>
      <c r="R2656" s="11" t="n">
        <f aca="false">22*0.045+1*0.6+1*0.6+0.45</f>
        <v>2.64</v>
      </c>
      <c r="S2656" s="8" t="e">
        <f aca="false">CEILING(R2656*2)/2</f>
        <v>#VALUE!</v>
      </c>
      <c r="T2656" s="4" t="str">
        <f aca="false">Def_Sistemas_Conectores_Cabos!$C$10</f>
        <v>LMR-195</v>
      </c>
      <c r="U2656" s="11" t="s">
        <v>180</v>
      </c>
      <c r="V2656" s="13"/>
    </row>
    <row r="2657" customFormat="false" ht="15.75" hidden="true" customHeight="true" outlineLevel="0" collapsed="false">
      <c r="A2657" s="4" t="str">
        <f aca="false">Def_Sistemas_Conectores_Cabos!$A$14</f>
        <v>BbB</v>
      </c>
      <c r="B2657" s="5" t="str">
        <f aca="false">Datas_Entregas!$A$3</f>
        <v>BTS/Anel</v>
      </c>
      <c r="C2657" s="6" t="n">
        <f aca="false" t="array" ref="C2657:C2657">INDEX(Datas_Entregas!$B$2:$B$100, MATCH(B2657, Datas_Entregas!$A$2:$A$100, 0), 1)</f>
        <v>43296</v>
      </c>
      <c r="D2657" s="5" t="str">
        <f aca="false">Def_Status_Montagem!$A$3</f>
        <v>Verficado - Pronto para Produção</v>
      </c>
      <c r="E2657" s="4" t="str">
        <f aca="false">Def_Status_Montagem!$B$3</f>
        <v>Contratada / Etiqueta pelo DIG</v>
      </c>
      <c r="F2657" s="25" t="str">
        <f aca="false" t="array" ref="F2657:F2657">INDEX(Def_Instancias_Equipamentos!$F$2:$F$4986, MATCH(K2657, Def_Instancias_Equipamentos!$D$2:$D$4986, 0), 1)</f>
        <v>Sala Racks 16</v>
      </c>
      <c r="G2657" s="26" t="str">
        <f aca="false" t="array" ref="G2657:G2657">INDEX(Def_Instancias_Equipamentos!$F$2:$F$4986, MATCH(L2657, Def_Instancias_Equipamentos!$D$2:$D$4986, 0), 1)</f>
        <v>Sala Racks 16</v>
      </c>
      <c r="H2657" s="7" t="str">
        <f aca="false" t="array" ref="H2657:H2657">INDEX(Def_Instancias_Equipamentos!$E$2:$E$4986, MATCH(K2657, Def_Instancias_Equipamentos!$D$2:$D$4986, 0), 1)</f>
        <v>IA-16RaBbB</v>
      </c>
      <c r="I2657" s="8" t="str">
        <f aca="false" t="array" ref="I2657:I2657">INDEX(Def_Instancias_Equipamentos!$E$2:$E$4986, MATCH(L2657, Def_Instancias_Equipamentos!$D$2:$D$4986, 0), 1)</f>
        <v>IA-16RaBbB</v>
      </c>
      <c r="J2657" s="8" t="str">
        <f aca="false">IF(H2657=I2657, "INTERNO", "EXTERNO")</f>
        <v>INTERNO</v>
      </c>
      <c r="K2657" s="9" t="str">
        <f aca="false">Def_Instancias_Equipamentos!$D$260</f>
        <v>SI-Glob:DI-BbBFBE</v>
      </c>
      <c r="L2657" s="4" t="str">
        <f aca="false">Def_Instancias_Equipamentos!$D$275</f>
        <v>SI-Glob:DI-BbBAmpL-2</v>
      </c>
      <c r="M2657" s="24" t="s">
        <v>231</v>
      </c>
      <c r="N2657" s="11" t="s">
        <v>66</v>
      </c>
      <c r="O2657" s="21" t="str">
        <f aca="false">Def_Sistemas_Conectores_Cabos!$B$7</f>
        <v>SMA 50-ohm</v>
      </c>
      <c r="P2657" s="4" t="str">
        <f aca="false">Def_Sistemas_Conectores_Cabos!$B$7</f>
        <v>SMA 50-ohm</v>
      </c>
      <c r="Q2657" s="8" t="str">
        <f aca="false">K2657&amp;"/"&amp;M2657&amp;CHAR(10)&amp;L2657&amp;"/"&amp;N2657</f>
        <v>SI-Glob:DI-BbBFBE/BACK_END_OUT_2
SI-Glob:DI-BbBAmpL-2/RF_IN</v>
      </c>
      <c r="R2657" s="11" t="n">
        <f aca="false">20*0.045+1*0.6+1*0.6+0.45</f>
        <v>2.55</v>
      </c>
      <c r="S2657" s="8" t="e">
        <f aca="false">CEILING(R2657*2)/2</f>
        <v>#VALUE!</v>
      </c>
      <c r="T2657" s="4" t="str">
        <f aca="false">Def_Sistemas_Conectores_Cabos!$C$10</f>
        <v>LMR-195</v>
      </c>
      <c r="U2657" s="11" t="s">
        <v>186</v>
      </c>
      <c r="V2657" s="13"/>
    </row>
    <row r="2658" customFormat="false" ht="15.75" hidden="true" customHeight="true" outlineLevel="0" collapsed="false">
      <c r="A2658" s="4" t="str">
        <f aca="false">Def_Sistemas_Conectores_Cabos!$A$13</f>
        <v>FOFB - Topologia Estrela</v>
      </c>
      <c r="B2658" s="5" t="str">
        <f aca="false">Datas_Entregas!$A$7</f>
        <v>FOFB</v>
      </c>
      <c r="C2658" s="6" t="n">
        <f aca="false" t="array" ref="C2658:C2658">INDEX(Datas_Entregas!$B$2:$B$100, MATCH(B2658, Datas_Entregas!$A$2:$A$100, 0), 1)</f>
        <v>43374</v>
      </c>
      <c r="D2658" s="5" t="str">
        <f aca="false">Def_Status_Montagem!$A$4</f>
        <v>Comprado / Esperando entrega</v>
      </c>
      <c r="E2658" s="4" t="str">
        <f aca="false">Def_Status_Montagem!$B$3</f>
        <v>Contratada / Etiqueta pelo DIG</v>
      </c>
      <c r="F2658" s="25" t="str">
        <f aca="false" t="array" ref="F2658:F2658">INDEX(Def_Instancias_Equipamentos!$F$2:$F$4986, MATCH(K2658, Def_Instancias_Equipamentos!$D$2:$D$4986, 0), 1)</f>
        <v>Sala de Conectividade</v>
      </c>
      <c r="G2658" s="26" t="str">
        <f aca="false" t="array" ref="G2658:G2658">INDEX(Def_Instancias_Equipamentos!$F$2:$F$4986, MATCH(L2658, Def_Instancias_Equipamentos!$D$2:$D$4986, 0), 1)</f>
        <v>Sala de Conectividade</v>
      </c>
      <c r="H2658" s="7" t="str">
        <f aca="false" t="array" ref="H2658:H2658">INDEX(Def_Instancias_Equipamentos!$E$2:$E$4986, MATCH(K2658, Def_Instancias_Equipamentos!$D$2:$D$4986, 0), 1)</f>
        <v>CA-RaCtrl</v>
      </c>
      <c r="I2658" s="8" t="str">
        <f aca="false" t="array" ref="I2658:I2658">INDEX(Def_Instancias_Equipamentos!$E$2:$E$4986, MATCH(L2658, Def_Instancias_Equipamentos!$D$2:$D$4986, 0), 1)</f>
        <v>CA-RaCtrl</v>
      </c>
      <c r="J2658" s="8" t="str">
        <f aca="false">IF(H2658=I2658, "INTERNO", "EXTERNO")</f>
        <v>INTERNO</v>
      </c>
      <c r="K2658" s="9" t="str">
        <f aca="false">Def_Instancias_Equipamentos!$D$44</f>
        <v>SI-Glob:DI-FOFBCtrl</v>
      </c>
      <c r="L2658" s="4" t="str">
        <f aca="false">Def_Instancias_Equipamentos!$D$67</f>
        <v>CA-RaCtrl:CO-FibPatch</v>
      </c>
      <c r="M2658" s="10" t="s">
        <v>232</v>
      </c>
      <c r="N2658" s="12" t="s">
        <v>233</v>
      </c>
      <c r="O2658" s="9" t="str">
        <f aca="false">Def_Sistemas_Conectores_Cabos!$B$3</f>
        <v>LC duplex</v>
      </c>
      <c r="P2658" s="4" t="str">
        <f aca="false">Def_Sistemas_Conectores_Cabos!$B$3</f>
        <v>LC duplex</v>
      </c>
      <c r="Q2658" s="8" t="str">
        <f aca="false">K2658&amp;"/"&amp;M2658&amp;CHAR(10)&amp;L2658&amp;"/"&amp;N2658</f>
        <v>SI-Glob:DI-FOFBCtrl/SFP-1
CA-RaCtrl:CO-FibPatch/p042</v>
      </c>
      <c r="R2658" s="11" t="n">
        <v>3</v>
      </c>
      <c r="S2658" s="11" t="n">
        <v>3</v>
      </c>
      <c r="T2658" s="4" t="str">
        <f aca="false">Def_Sistemas_Conectores_Cabos!$C$3</f>
        <v>Fibra OM4 duplex</v>
      </c>
      <c r="U2658" s="11" t="s">
        <v>234</v>
      </c>
      <c r="V2658" s="13"/>
    </row>
    <row r="2659" customFormat="false" ht="15.75" hidden="true" customHeight="true" outlineLevel="0" collapsed="false">
      <c r="A2659" s="4" t="str">
        <f aca="false">Def_Sistemas_Conectores_Cabos!$A$13</f>
        <v>FOFB - Topologia Estrela</v>
      </c>
      <c r="B2659" s="5" t="str">
        <f aca="false">Datas_Entregas!$A$7</f>
        <v>FOFB</v>
      </c>
      <c r="C2659" s="6" t="n">
        <f aca="false" t="array" ref="C2659:C2659">INDEX(Datas_Entregas!$B$2:$B$100, MATCH(B2659, Datas_Entregas!$A$2:$A$100, 0), 1)</f>
        <v>43374</v>
      </c>
      <c r="D2659" s="5" t="str">
        <f aca="false">Def_Status_Montagem!$A$4</f>
        <v>Comprado / Esperando entrega</v>
      </c>
      <c r="E2659" s="4" t="str">
        <f aca="false">Def_Status_Montagem!$B$3</f>
        <v>Contratada / Etiqueta pelo DIG</v>
      </c>
      <c r="F2659" s="25" t="str">
        <f aca="false" t="array" ref="F2659:F2659">INDEX(Def_Instancias_Equipamentos!$F$2:$F$4986, MATCH(K2659, Def_Instancias_Equipamentos!$D$2:$D$4986, 0), 1)</f>
        <v>Sala de Conectividade</v>
      </c>
      <c r="G2659" s="26" t="str">
        <f aca="false" t="array" ref="G2659:G2659">INDEX(Def_Instancias_Equipamentos!$F$2:$F$4986, MATCH(L2659, Def_Instancias_Equipamentos!$D$2:$D$4986, 0), 1)</f>
        <v>Sala de Conectividade</v>
      </c>
      <c r="H2659" s="7" t="str">
        <f aca="false" t="array" ref="H2659:H2659">INDEX(Def_Instancias_Equipamentos!$E$2:$E$4986, MATCH(K2659, Def_Instancias_Equipamentos!$D$2:$D$4986, 0), 1)</f>
        <v>CA-RaCtrl</v>
      </c>
      <c r="I2659" s="8" t="str">
        <f aca="false" t="array" ref="I2659:I2659">INDEX(Def_Instancias_Equipamentos!$E$2:$E$4986, MATCH(L2659, Def_Instancias_Equipamentos!$D$2:$D$4986, 0), 1)</f>
        <v>CA-RaCtrl</v>
      </c>
      <c r="J2659" s="8" t="str">
        <f aca="false">IF(H2659=I2659, "INTERNO", "EXTERNO")</f>
        <v>INTERNO</v>
      </c>
      <c r="K2659" s="9" t="str">
        <f aca="false">Def_Instancias_Equipamentos!$D$44</f>
        <v>SI-Glob:DI-FOFBCtrl</v>
      </c>
      <c r="L2659" s="4" t="str">
        <f aca="false">Def_Instancias_Equipamentos!$D$67</f>
        <v>CA-RaCtrl:CO-FibPatch</v>
      </c>
      <c r="M2659" s="10" t="s">
        <v>235</v>
      </c>
      <c r="N2659" s="12" t="s">
        <v>236</v>
      </c>
      <c r="O2659" s="9" t="str">
        <f aca="false">Def_Sistemas_Conectores_Cabos!$B$3</f>
        <v>LC duplex</v>
      </c>
      <c r="P2659" s="4" t="str">
        <f aca="false">Def_Sistemas_Conectores_Cabos!$B$3</f>
        <v>LC duplex</v>
      </c>
      <c r="Q2659" s="8" t="str">
        <f aca="false">K2659&amp;"/"&amp;M2659&amp;CHAR(10)&amp;L2659&amp;"/"&amp;N2659</f>
        <v>SI-Glob:DI-FOFBCtrl/SFP-10
CA-RaCtrl:CO-FibPatch/p052b</v>
      </c>
      <c r="R2659" s="11" t="n">
        <v>3</v>
      </c>
      <c r="S2659" s="11" t="n">
        <v>3</v>
      </c>
      <c r="T2659" s="4" t="str">
        <f aca="false">Def_Sistemas_Conectores_Cabos!$C$3</f>
        <v>Fibra OM4 duplex</v>
      </c>
      <c r="U2659" s="11" t="s">
        <v>234</v>
      </c>
      <c r="V2659" s="13"/>
    </row>
    <row r="2660" customFormat="false" ht="15.75" hidden="true" customHeight="true" outlineLevel="0" collapsed="false">
      <c r="A2660" s="4" t="str">
        <f aca="false">Def_Sistemas_Conectores_Cabos!$A$13</f>
        <v>FOFB - Topologia Estrela</v>
      </c>
      <c r="B2660" s="5" t="str">
        <f aca="false">Datas_Entregas!$A$7</f>
        <v>FOFB</v>
      </c>
      <c r="C2660" s="6" t="n">
        <f aca="false" t="array" ref="C2660:C2660">INDEX(Datas_Entregas!$B$2:$B$100, MATCH(B2660, Datas_Entregas!$A$2:$A$100, 0), 1)</f>
        <v>43374</v>
      </c>
      <c r="D2660" s="5" t="str">
        <f aca="false">Def_Status_Montagem!$A$4</f>
        <v>Comprado / Esperando entrega</v>
      </c>
      <c r="E2660" s="4" t="str">
        <f aca="false">Def_Status_Montagem!$B$3</f>
        <v>Contratada / Etiqueta pelo DIG</v>
      </c>
      <c r="F2660" s="25" t="str">
        <f aca="false" t="array" ref="F2660:F2660">INDEX(Def_Instancias_Equipamentos!$F$2:$F$4986, MATCH(K2660, Def_Instancias_Equipamentos!$D$2:$D$4986, 0), 1)</f>
        <v>Sala de Conectividade</v>
      </c>
      <c r="G2660" s="26" t="str">
        <f aca="false" t="array" ref="G2660:G2660">INDEX(Def_Instancias_Equipamentos!$F$2:$F$4986, MATCH(L2660, Def_Instancias_Equipamentos!$D$2:$D$4986, 0), 1)</f>
        <v>Sala de Conectividade</v>
      </c>
      <c r="H2660" s="7" t="str">
        <f aca="false" t="array" ref="H2660:H2660">INDEX(Def_Instancias_Equipamentos!$E$2:$E$4986, MATCH(K2660, Def_Instancias_Equipamentos!$D$2:$D$4986, 0), 1)</f>
        <v>CA-RaCtrl</v>
      </c>
      <c r="I2660" s="8" t="str">
        <f aca="false" t="array" ref="I2660:I2660">INDEX(Def_Instancias_Equipamentos!$E$2:$E$4986, MATCH(L2660, Def_Instancias_Equipamentos!$D$2:$D$4986, 0), 1)</f>
        <v>CA-RaCtrl</v>
      </c>
      <c r="J2660" s="8" t="str">
        <f aca="false">IF(H2660=I2660, "INTERNO", "EXTERNO")</f>
        <v>INTERNO</v>
      </c>
      <c r="K2660" s="9" t="str">
        <f aca="false">Def_Instancias_Equipamentos!$D$44</f>
        <v>SI-Glob:DI-FOFBCtrl</v>
      </c>
      <c r="L2660" s="4" t="str">
        <f aca="false">Def_Instancias_Equipamentos!$D$67</f>
        <v>CA-RaCtrl:CO-FibPatch</v>
      </c>
      <c r="M2660" s="10" t="s">
        <v>237</v>
      </c>
      <c r="N2660" s="12" t="s">
        <v>238</v>
      </c>
      <c r="O2660" s="9" t="str">
        <f aca="false">Def_Sistemas_Conectores_Cabos!$B$3</f>
        <v>LC duplex</v>
      </c>
      <c r="P2660" s="4" t="str">
        <f aca="false">Def_Sistemas_Conectores_Cabos!$B$3</f>
        <v>LC duplex</v>
      </c>
      <c r="Q2660" s="8" t="str">
        <f aca="false">K2660&amp;"/"&amp;M2660&amp;CHAR(10)&amp;L2660&amp;"/"&amp;N2660</f>
        <v>SI-Glob:DI-FOFBCtrl/SFP-11
CA-RaCtrl:CO-FibPatch/p053</v>
      </c>
      <c r="R2660" s="11" t="n">
        <v>3</v>
      </c>
      <c r="S2660" s="11" t="n">
        <v>3</v>
      </c>
      <c r="T2660" s="4" t="str">
        <f aca="false">Def_Sistemas_Conectores_Cabos!$C$3</f>
        <v>Fibra OM4 duplex</v>
      </c>
      <c r="U2660" s="11" t="s">
        <v>234</v>
      </c>
      <c r="V2660" s="13"/>
    </row>
    <row r="2661" customFormat="false" ht="15.75" hidden="true" customHeight="true" outlineLevel="0" collapsed="false">
      <c r="A2661" s="4" t="str">
        <f aca="false">Def_Sistemas_Conectores_Cabos!$A$13</f>
        <v>FOFB - Topologia Estrela</v>
      </c>
      <c r="B2661" s="5" t="str">
        <f aca="false">Datas_Entregas!$A$7</f>
        <v>FOFB</v>
      </c>
      <c r="C2661" s="6" t="n">
        <f aca="false" t="array" ref="C2661:C2661">INDEX(Datas_Entregas!$B$2:$B$100, MATCH(B2661, Datas_Entregas!$A$2:$A$100, 0), 1)</f>
        <v>43374</v>
      </c>
      <c r="D2661" s="5" t="str">
        <f aca="false">Def_Status_Montagem!$A$4</f>
        <v>Comprado / Esperando entrega</v>
      </c>
      <c r="E2661" s="4" t="str">
        <f aca="false">Def_Status_Montagem!$B$3</f>
        <v>Contratada / Etiqueta pelo DIG</v>
      </c>
      <c r="F2661" s="25" t="str">
        <f aca="false" t="array" ref="F2661:F2661">INDEX(Def_Instancias_Equipamentos!$F$2:$F$4986, MATCH(K2661, Def_Instancias_Equipamentos!$D$2:$D$4986, 0), 1)</f>
        <v>Sala de Conectividade</v>
      </c>
      <c r="G2661" s="26" t="str">
        <f aca="false" t="array" ref="G2661:G2661">INDEX(Def_Instancias_Equipamentos!$F$2:$F$4986, MATCH(L2661, Def_Instancias_Equipamentos!$D$2:$D$4986, 0), 1)</f>
        <v>Sala de Conectividade</v>
      </c>
      <c r="H2661" s="7" t="str">
        <f aca="false" t="array" ref="H2661:H2661">INDEX(Def_Instancias_Equipamentos!$E$2:$E$4986, MATCH(K2661, Def_Instancias_Equipamentos!$D$2:$D$4986, 0), 1)</f>
        <v>CA-RaCtrl</v>
      </c>
      <c r="I2661" s="8" t="str">
        <f aca="false" t="array" ref="I2661:I2661">INDEX(Def_Instancias_Equipamentos!$E$2:$E$4986, MATCH(L2661, Def_Instancias_Equipamentos!$D$2:$D$4986, 0), 1)</f>
        <v>CA-RaCtrl</v>
      </c>
      <c r="J2661" s="8" t="str">
        <f aca="false">IF(H2661=I2661, "INTERNO", "EXTERNO")</f>
        <v>INTERNO</v>
      </c>
      <c r="K2661" s="9" t="str">
        <f aca="false">Def_Instancias_Equipamentos!$D$44</f>
        <v>SI-Glob:DI-FOFBCtrl</v>
      </c>
      <c r="L2661" s="4" t="str">
        <f aca="false">Def_Instancias_Equipamentos!$D$67</f>
        <v>CA-RaCtrl:CO-FibPatch</v>
      </c>
      <c r="M2661" s="10" t="s">
        <v>239</v>
      </c>
      <c r="N2661" s="12" t="s">
        <v>240</v>
      </c>
      <c r="O2661" s="9" t="str">
        <f aca="false">Def_Sistemas_Conectores_Cabos!$B$3</f>
        <v>LC duplex</v>
      </c>
      <c r="P2661" s="4" t="str">
        <f aca="false">Def_Sistemas_Conectores_Cabos!$B$3</f>
        <v>LC duplex</v>
      </c>
      <c r="Q2661" s="8" t="str">
        <f aca="false">K2661&amp;"/"&amp;M2661&amp;CHAR(10)&amp;L2661&amp;"/"&amp;N2661</f>
        <v>SI-Glob:DI-FOFBCtrl/SFP-12
CA-RaCtrl:CO-FibPatch/p054</v>
      </c>
      <c r="R2661" s="11" t="n">
        <v>3</v>
      </c>
      <c r="S2661" s="11" t="n">
        <v>3</v>
      </c>
      <c r="T2661" s="4" t="str">
        <f aca="false">Def_Sistemas_Conectores_Cabos!$C$3</f>
        <v>Fibra OM4 duplex</v>
      </c>
      <c r="U2661" s="11" t="s">
        <v>234</v>
      </c>
      <c r="V2661" s="13"/>
    </row>
    <row r="2662" customFormat="false" ht="15.75" hidden="true" customHeight="true" outlineLevel="0" collapsed="false">
      <c r="A2662" s="4" t="str">
        <f aca="false">Def_Sistemas_Conectores_Cabos!$A$13</f>
        <v>FOFB - Topologia Estrela</v>
      </c>
      <c r="B2662" s="5" t="str">
        <f aca="false">Datas_Entregas!$A$7</f>
        <v>FOFB</v>
      </c>
      <c r="C2662" s="6" t="n">
        <f aca="false" t="array" ref="C2662:C2662">INDEX(Datas_Entregas!$B$2:$B$100, MATCH(B2662, Datas_Entregas!$A$2:$A$100, 0), 1)</f>
        <v>43374</v>
      </c>
      <c r="D2662" s="5" t="str">
        <f aca="false">Def_Status_Montagem!$A$4</f>
        <v>Comprado / Esperando entrega</v>
      </c>
      <c r="E2662" s="4" t="str">
        <f aca="false">Def_Status_Montagem!$B$3</f>
        <v>Contratada / Etiqueta pelo DIG</v>
      </c>
      <c r="F2662" s="25" t="str">
        <f aca="false" t="array" ref="F2662:F2662">INDEX(Def_Instancias_Equipamentos!$F$2:$F$4986, MATCH(K2662, Def_Instancias_Equipamentos!$D$2:$D$4986, 0), 1)</f>
        <v>Sala de Conectividade</v>
      </c>
      <c r="G2662" s="26" t="str">
        <f aca="false" t="array" ref="G2662:G2662">INDEX(Def_Instancias_Equipamentos!$F$2:$F$4986, MATCH(L2662, Def_Instancias_Equipamentos!$D$2:$D$4986, 0), 1)</f>
        <v>Sala de Conectividade</v>
      </c>
      <c r="H2662" s="7" t="str">
        <f aca="false" t="array" ref="H2662:H2662">INDEX(Def_Instancias_Equipamentos!$E$2:$E$4986, MATCH(K2662, Def_Instancias_Equipamentos!$D$2:$D$4986, 0), 1)</f>
        <v>CA-RaCtrl</v>
      </c>
      <c r="I2662" s="8" t="str">
        <f aca="false" t="array" ref="I2662:I2662">INDEX(Def_Instancias_Equipamentos!$E$2:$E$4986, MATCH(L2662, Def_Instancias_Equipamentos!$D$2:$D$4986, 0), 1)</f>
        <v>CA-RaCtrl</v>
      </c>
      <c r="J2662" s="8" t="str">
        <f aca="false">IF(H2662=I2662, "INTERNO", "EXTERNO")</f>
        <v>INTERNO</v>
      </c>
      <c r="K2662" s="9" t="str">
        <f aca="false">Def_Instancias_Equipamentos!$D$44</f>
        <v>SI-Glob:DI-FOFBCtrl</v>
      </c>
      <c r="L2662" s="4" t="str">
        <f aca="false">Def_Instancias_Equipamentos!$D$67</f>
        <v>CA-RaCtrl:CO-FibPatch</v>
      </c>
      <c r="M2662" s="10" t="s">
        <v>241</v>
      </c>
      <c r="N2662" s="12" t="s">
        <v>242</v>
      </c>
      <c r="O2662" s="9" t="str">
        <f aca="false">Def_Sistemas_Conectores_Cabos!$B$3</f>
        <v>LC duplex</v>
      </c>
      <c r="P2662" s="4" t="str">
        <f aca="false">Def_Sistemas_Conectores_Cabos!$B$3</f>
        <v>LC duplex</v>
      </c>
      <c r="Q2662" s="8" t="str">
        <f aca="false">K2662&amp;"/"&amp;M2662&amp;CHAR(10)&amp;L2662&amp;"/"&amp;N2662</f>
        <v>SI-Glob:DI-FOFBCtrl/SFP-13
CA-RaCtrl:CO-FibPatch/p055</v>
      </c>
      <c r="R2662" s="11" t="n">
        <v>3</v>
      </c>
      <c r="S2662" s="11" t="n">
        <v>3</v>
      </c>
      <c r="T2662" s="4" t="str">
        <f aca="false">Def_Sistemas_Conectores_Cabos!$C$3</f>
        <v>Fibra OM4 duplex</v>
      </c>
      <c r="U2662" s="11" t="s">
        <v>234</v>
      </c>
      <c r="V2662" s="13"/>
    </row>
    <row r="2663" customFormat="false" ht="15.75" hidden="true" customHeight="true" outlineLevel="0" collapsed="false">
      <c r="A2663" s="4" t="str">
        <f aca="false">Def_Sistemas_Conectores_Cabos!$A$13</f>
        <v>FOFB - Topologia Estrela</v>
      </c>
      <c r="B2663" s="5" t="str">
        <f aca="false">Datas_Entregas!$A$7</f>
        <v>FOFB</v>
      </c>
      <c r="C2663" s="6" t="n">
        <f aca="false" t="array" ref="C2663:C2663">INDEX(Datas_Entregas!$B$2:$B$100, MATCH(B2663, Datas_Entregas!$A$2:$A$100, 0), 1)</f>
        <v>43374</v>
      </c>
      <c r="D2663" s="5" t="str">
        <f aca="false">Def_Status_Montagem!$A$4</f>
        <v>Comprado / Esperando entrega</v>
      </c>
      <c r="E2663" s="4" t="str">
        <f aca="false">Def_Status_Montagem!$B$3</f>
        <v>Contratada / Etiqueta pelo DIG</v>
      </c>
      <c r="F2663" s="25" t="str">
        <f aca="false" t="array" ref="F2663:F2663">INDEX(Def_Instancias_Equipamentos!$F$2:$F$4986, MATCH(K2663, Def_Instancias_Equipamentos!$D$2:$D$4986, 0), 1)</f>
        <v>Sala de Conectividade</v>
      </c>
      <c r="G2663" s="26" t="str">
        <f aca="false" t="array" ref="G2663:G2663">INDEX(Def_Instancias_Equipamentos!$F$2:$F$4986, MATCH(L2663, Def_Instancias_Equipamentos!$D$2:$D$4986, 0), 1)</f>
        <v>Sala de Conectividade</v>
      </c>
      <c r="H2663" s="7" t="str">
        <f aca="false" t="array" ref="H2663:H2663">INDEX(Def_Instancias_Equipamentos!$E$2:$E$4986, MATCH(K2663, Def_Instancias_Equipamentos!$D$2:$D$4986, 0), 1)</f>
        <v>CA-RaCtrl</v>
      </c>
      <c r="I2663" s="8" t="str">
        <f aca="false" t="array" ref="I2663:I2663">INDEX(Def_Instancias_Equipamentos!$E$2:$E$4986, MATCH(L2663, Def_Instancias_Equipamentos!$D$2:$D$4986, 0), 1)</f>
        <v>CA-RaCtrl</v>
      </c>
      <c r="J2663" s="8" t="str">
        <f aca="false">IF(H2663=I2663, "INTERNO", "EXTERNO")</f>
        <v>INTERNO</v>
      </c>
      <c r="K2663" s="9" t="str">
        <f aca="false">Def_Instancias_Equipamentos!$D$44</f>
        <v>SI-Glob:DI-FOFBCtrl</v>
      </c>
      <c r="L2663" s="4" t="str">
        <f aca="false">Def_Instancias_Equipamentos!$D$67</f>
        <v>CA-RaCtrl:CO-FibPatch</v>
      </c>
      <c r="M2663" s="10" t="s">
        <v>243</v>
      </c>
      <c r="N2663" s="12" t="s">
        <v>244</v>
      </c>
      <c r="O2663" s="9" t="str">
        <f aca="false">Def_Sistemas_Conectores_Cabos!$B$3</f>
        <v>LC duplex</v>
      </c>
      <c r="P2663" s="4" t="str">
        <f aca="false">Def_Sistemas_Conectores_Cabos!$B$3</f>
        <v>LC duplex</v>
      </c>
      <c r="Q2663" s="8" t="str">
        <f aca="false">K2663&amp;"/"&amp;M2663&amp;CHAR(10)&amp;L2663&amp;"/"&amp;N2663</f>
        <v>SI-Glob:DI-FOFBCtrl/SFP-14
CA-RaCtrl:CO-FibPatch/p056</v>
      </c>
      <c r="R2663" s="11" t="n">
        <v>3</v>
      </c>
      <c r="S2663" s="11" t="n">
        <v>3</v>
      </c>
      <c r="T2663" s="4" t="str">
        <f aca="false">Def_Sistemas_Conectores_Cabos!$C$3</f>
        <v>Fibra OM4 duplex</v>
      </c>
      <c r="U2663" s="11" t="s">
        <v>234</v>
      </c>
      <c r="V2663" s="13"/>
    </row>
    <row r="2664" customFormat="false" ht="15.75" hidden="true" customHeight="true" outlineLevel="0" collapsed="false">
      <c r="A2664" s="4" t="str">
        <f aca="false">Def_Sistemas_Conectores_Cabos!$A$13</f>
        <v>FOFB - Topologia Estrela</v>
      </c>
      <c r="B2664" s="5" t="str">
        <f aca="false">Datas_Entregas!$A$7</f>
        <v>FOFB</v>
      </c>
      <c r="C2664" s="6" t="n">
        <f aca="false" t="array" ref="C2664:C2664">INDEX(Datas_Entregas!$B$2:$B$100, MATCH(B2664, Datas_Entregas!$A$2:$A$100, 0), 1)</f>
        <v>43374</v>
      </c>
      <c r="D2664" s="5" t="str">
        <f aca="false">Def_Status_Montagem!$A$4</f>
        <v>Comprado / Esperando entrega</v>
      </c>
      <c r="E2664" s="4" t="str">
        <f aca="false">Def_Status_Montagem!$B$3</f>
        <v>Contratada / Etiqueta pelo DIG</v>
      </c>
      <c r="F2664" s="25" t="str">
        <f aca="false" t="array" ref="F2664:F2664">INDEX(Def_Instancias_Equipamentos!$F$2:$F$4986, MATCH(K2664, Def_Instancias_Equipamentos!$D$2:$D$4986, 0), 1)</f>
        <v>Sala de Conectividade</v>
      </c>
      <c r="G2664" s="26" t="str">
        <f aca="false" t="array" ref="G2664:G2664">INDEX(Def_Instancias_Equipamentos!$F$2:$F$4986, MATCH(L2664, Def_Instancias_Equipamentos!$D$2:$D$4986, 0), 1)</f>
        <v>Sala de Conectividade</v>
      </c>
      <c r="H2664" s="7" t="str">
        <f aca="false" t="array" ref="H2664:H2664">INDEX(Def_Instancias_Equipamentos!$E$2:$E$4986, MATCH(K2664, Def_Instancias_Equipamentos!$D$2:$D$4986, 0), 1)</f>
        <v>CA-RaCtrl</v>
      </c>
      <c r="I2664" s="8" t="str">
        <f aca="false" t="array" ref="I2664:I2664">INDEX(Def_Instancias_Equipamentos!$E$2:$E$4986, MATCH(L2664, Def_Instancias_Equipamentos!$D$2:$D$4986, 0), 1)</f>
        <v>CA-RaCtrl</v>
      </c>
      <c r="J2664" s="8" t="str">
        <f aca="false">IF(H2664=I2664, "INTERNO", "EXTERNO")</f>
        <v>INTERNO</v>
      </c>
      <c r="K2664" s="9" t="str">
        <f aca="false">Def_Instancias_Equipamentos!$D$44</f>
        <v>SI-Glob:DI-FOFBCtrl</v>
      </c>
      <c r="L2664" s="4" t="str">
        <f aca="false">Def_Instancias_Equipamentos!$D$67</f>
        <v>CA-RaCtrl:CO-FibPatch</v>
      </c>
      <c r="M2664" s="10" t="s">
        <v>245</v>
      </c>
      <c r="N2664" s="12" t="s">
        <v>246</v>
      </c>
      <c r="O2664" s="9" t="str">
        <f aca="false">Def_Sistemas_Conectores_Cabos!$B$3</f>
        <v>LC duplex</v>
      </c>
      <c r="P2664" s="4" t="str">
        <f aca="false">Def_Sistemas_Conectores_Cabos!$B$3</f>
        <v>LC duplex</v>
      </c>
      <c r="Q2664" s="8" t="str">
        <f aca="false">K2664&amp;"/"&amp;M2664&amp;CHAR(10)&amp;L2664&amp;"/"&amp;N2664</f>
        <v>SI-Glob:DI-FOFBCtrl/SFP-15
CA-RaCtrl:CO-FibPatch/p057</v>
      </c>
      <c r="R2664" s="11" t="n">
        <v>3</v>
      </c>
      <c r="S2664" s="11" t="n">
        <v>3</v>
      </c>
      <c r="T2664" s="4" t="str">
        <f aca="false">Def_Sistemas_Conectores_Cabos!$C$3</f>
        <v>Fibra OM4 duplex</v>
      </c>
      <c r="U2664" s="11" t="s">
        <v>234</v>
      </c>
      <c r="V2664" s="13"/>
    </row>
    <row r="2665" customFormat="false" ht="15.75" hidden="true" customHeight="true" outlineLevel="0" collapsed="false">
      <c r="A2665" s="4" t="str">
        <f aca="false">Def_Sistemas_Conectores_Cabos!$A$13</f>
        <v>FOFB - Topologia Estrela</v>
      </c>
      <c r="B2665" s="5" t="str">
        <f aca="false">Datas_Entregas!$A$7</f>
        <v>FOFB</v>
      </c>
      <c r="C2665" s="6" t="n">
        <f aca="false" t="array" ref="C2665:C2665">INDEX(Datas_Entregas!$B$2:$B$100, MATCH(B2665, Datas_Entregas!$A$2:$A$100, 0), 1)</f>
        <v>43374</v>
      </c>
      <c r="D2665" s="5" t="str">
        <f aca="false">Def_Status_Montagem!$A$4</f>
        <v>Comprado / Esperando entrega</v>
      </c>
      <c r="E2665" s="4" t="str">
        <f aca="false">Def_Status_Montagem!$B$3</f>
        <v>Contratada / Etiqueta pelo DIG</v>
      </c>
      <c r="F2665" s="25" t="str">
        <f aca="false" t="array" ref="F2665:F2665">INDEX(Def_Instancias_Equipamentos!$F$2:$F$4986, MATCH(K2665, Def_Instancias_Equipamentos!$D$2:$D$4986, 0), 1)</f>
        <v>Sala de Conectividade</v>
      </c>
      <c r="G2665" s="26" t="str">
        <f aca="false" t="array" ref="G2665:G2665">INDEX(Def_Instancias_Equipamentos!$F$2:$F$4986, MATCH(L2665, Def_Instancias_Equipamentos!$D$2:$D$4986, 0), 1)</f>
        <v>Sala de Conectividade</v>
      </c>
      <c r="H2665" s="7" t="str">
        <f aca="false" t="array" ref="H2665:H2665">INDEX(Def_Instancias_Equipamentos!$E$2:$E$4986, MATCH(K2665, Def_Instancias_Equipamentos!$D$2:$D$4986, 0), 1)</f>
        <v>CA-RaCtrl</v>
      </c>
      <c r="I2665" s="8" t="str">
        <f aca="false" t="array" ref="I2665:I2665">INDEX(Def_Instancias_Equipamentos!$E$2:$E$4986, MATCH(L2665, Def_Instancias_Equipamentos!$D$2:$D$4986, 0), 1)</f>
        <v>CA-RaCtrl</v>
      </c>
      <c r="J2665" s="8" t="str">
        <f aca="false">IF(H2665=I2665, "INTERNO", "EXTERNO")</f>
        <v>INTERNO</v>
      </c>
      <c r="K2665" s="9" t="str">
        <f aca="false">Def_Instancias_Equipamentos!$D$44</f>
        <v>SI-Glob:DI-FOFBCtrl</v>
      </c>
      <c r="L2665" s="4" t="str">
        <f aca="false">Def_Instancias_Equipamentos!$D$67</f>
        <v>CA-RaCtrl:CO-FibPatch</v>
      </c>
      <c r="M2665" s="10" t="s">
        <v>247</v>
      </c>
      <c r="N2665" s="12" t="s">
        <v>248</v>
      </c>
      <c r="O2665" s="9" t="str">
        <f aca="false">Def_Sistemas_Conectores_Cabos!$B$3</f>
        <v>LC duplex</v>
      </c>
      <c r="P2665" s="4" t="str">
        <f aca="false">Def_Sistemas_Conectores_Cabos!$B$3</f>
        <v>LC duplex</v>
      </c>
      <c r="Q2665" s="8" t="str">
        <f aca="false">K2665&amp;"/"&amp;M2665&amp;CHAR(10)&amp;L2665&amp;"/"&amp;N2665</f>
        <v>SI-Glob:DI-FOFBCtrl/SFP-16
CA-RaCtrl:CO-FibPatch/p058</v>
      </c>
      <c r="R2665" s="11" t="n">
        <v>3</v>
      </c>
      <c r="S2665" s="11" t="n">
        <v>3</v>
      </c>
      <c r="T2665" s="4" t="str">
        <f aca="false">Def_Sistemas_Conectores_Cabos!$C$3</f>
        <v>Fibra OM4 duplex</v>
      </c>
      <c r="U2665" s="11" t="s">
        <v>234</v>
      </c>
      <c r="V2665" s="13"/>
    </row>
    <row r="2666" customFormat="false" ht="15.75" hidden="true" customHeight="true" outlineLevel="0" collapsed="false">
      <c r="A2666" s="4" t="str">
        <f aca="false">Def_Sistemas_Conectores_Cabos!$A$13</f>
        <v>FOFB - Topologia Estrela</v>
      </c>
      <c r="B2666" s="5" t="str">
        <f aca="false">Datas_Entregas!$A$7</f>
        <v>FOFB</v>
      </c>
      <c r="C2666" s="6" t="n">
        <f aca="false" t="array" ref="C2666:C2666">INDEX(Datas_Entregas!$B$2:$B$100, MATCH(B2666, Datas_Entregas!$A$2:$A$100, 0), 1)</f>
        <v>43374</v>
      </c>
      <c r="D2666" s="5" t="str">
        <f aca="false">Def_Status_Montagem!$A$4</f>
        <v>Comprado / Esperando entrega</v>
      </c>
      <c r="E2666" s="4" t="str">
        <f aca="false">Def_Status_Montagem!$B$3</f>
        <v>Contratada / Etiqueta pelo DIG</v>
      </c>
      <c r="F2666" s="25" t="str">
        <f aca="false" t="array" ref="F2666:F2666">INDEX(Def_Instancias_Equipamentos!$F$2:$F$4986, MATCH(K2666, Def_Instancias_Equipamentos!$D$2:$D$4986, 0), 1)</f>
        <v>Sala de Conectividade</v>
      </c>
      <c r="G2666" s="26" t="str">
        <f aca="false" t="array" ref="G2666:G2666">INDEX(Def_Instancias_Equipamentos!$F$2:$F$4986, MATCH(L2666, Def_Instancias_Equipamentos!$D$2:$D$4986, 0), 1)</f>
        <v>Sala de Conectividade</v>
      </c>
      <c r="H2666" s="7" t="str">
        <f aca="false" t="array" ref="H2666:H2666">INDEX(Def_Instancias_Equipamentos!$E$2:$E$4986, MATCH(K2666, Def_Instancias_Equipamentos!$D$2:$D$4986, 0), 1)</f>
        <v>CA-RaCtrl</v>
      </c>
      <c r="I2666" s="8" t="str">
        <f aca="false" t="array" ref="I2666:I2666">INDEX(Def_Instancias_Equipamentos!$E$2:$E$4986, MATCH(L2666, Def_Instancias_Equipamentos!$D$2:$D$4986, 0), 1)</f>
        <v>CA-RaCtrl</v>
      </c>
      <c r="J2666" s="8" t="str">
        <f aca="false">IF(H2666=I2666, "INTERNO", "EXTERNO")</f>
        <v>INTERNO</v>
      </c>
      <c r="K2666" s="9" t="str">
        <f aca="false">Def_Instancias_Equipamentos!$D$44</f>
        <v>SI-Glob:DI-FOFBCtrl</v>
      </c>
      <c r="L2666" s="4" t="str">
        <f aca="false">Def_Instancias_Equipamentos!$D$67</f>
        <v>CA-RaCtrl:CO-FibPatch</v>
      </c>
      <c r="M2666" s="10" t="s">
        <v>249</v>
      </c>
      <c r="N2666" s="12" t="s">
        <v>250</v>
      </c>
      <c r="O2666" s="9" t="str">
        <f aca="false">Def_Sistemas_Conectores_Cabos!$B$3</f>
        <v>LC duplex</v>
      </c>
      <c r="P2666" s="4" t="str">
        <f aca="false">Def_Sistemas_Conectores_Cabos!$B$3</f>
        <v>LC duplex</v>
      </c>
      <c r="Q2666" s="8" t="str">
        <f aca="false">K2666&amp;"/"&amp;M2666&amp;CHAR(10)&amp;L2666&amp;"/"&amp;N2666</f>
        <v>SI-Glob:DI-FOFBCtrl/SFP-17
CA-RaCtrl:CO-FibPatch/p059</v>
      </c>
      <c r="R2666" s="11" t="n">
        <v>3</v>
      </c>
      <c r="S2666" s="11" t="n">
        <v>3</v>
      </c>
      <c r="T2666" s="4" t="str">
        <f aca="false">Def_Sistemas_Conectores_Cabos!$C$3</f>
        <v>Fibra OM4 duplex</v>
      </c>
      <c r="U2666" s="11" t="s">
        <v>234</v>
      </c>
      <c r="V2666" s="13"/>
    </row>
    <row r="2667" customFormat="false" ht="15.75" hidden="true" customHeight="true" outlineLevel="0" collapsed="false">
      <c r="A2667" s="4" t="str">
        <f aca="false">Def_Sistemas_Conectores_Cabos!$A$13</f>
        <v>FOFB - Topologia Estrela</v>
      </c>
      <c r="B2667" s="5" t="str">
        <f aca="false">Datas_Entregas!$A$7</f>
        <v>FOFB</v>
      </c>
      <c r="C2667" s="6" t="n">
        <f aca="false" t="array" ref="C2667:C2667">INDEX(Datas_Entregas!$B$2:$B$100, MATCH(B2667, Datas_Entregas!$A$2:$A$100, 0), 1)</f>
        <v>43374</v>
      </c>
      <c r="D2667" s="5" t="str">
        <f aca="false">Def_Status_Montagem!$A$4</f>
        <v>Comprado / Esperando entrega</v>
      </c>
      <c r="E2667" s="4" t="str">
        <f aca="false">Def_Status_Montagem!$B$3</f>
        <v>Contratada / Etiqueta pelo DIG</v>
      </c>
      <c r="F2667" s="25" t="str">
        <f aca="false" t="array" ref="F2667:F2667">INDEX(Def_Instancias_Equipamentos!$F$2:$F$4986, MATCH(K2667, Def_Instancias_Equipamentos!$D$2:$D$4986, 0), 1)</f>
        <v>Sala de Conectividade</v>
      </c>
      <c r="G2667" s="26" t="str">
        <f aca="false" t="array" ref="G2667:G2667">INDEX(Def_Instancias_Equipamentos!$F$2:$F$4986, MATCH(L2667, Def_Instancias_Equipamentos!$D$2:$D$4986, 0), 1)</f>
        <v>Sala de Conectividade</v>
      </c>
      <c r="H2667" s="7" t="str">
        <f aca="false" t="array" ref="H2667:H2667">INDEX(Def_Instancias_Equipamentos!$E$2:$E$4986, MATCH(K2667, Def_Instancias_Equipamentos!$D$2:$D$4986, 0), 1)</f>
        <v>CA-RaCtrl</v>
      </c>
      <c r="I2667" s="8" t="str">
        <f aca="false" t="array" ref="I2667:I2667">INDEX(Def_Instancias_Equipamentos!$E$2:$E$4986, MATCH(L2667, Def_Instancias_Equipamentos!$D$2:$D$4986, 0), 1)</f>
        <v>CA-RaCtrl</v>
      </c>
      <c r="J2667" s="8" t="str">
        <f aca="false">IF(H2667=I2667, "INTERNO", "EXTERNO")</f>
        <v>INTERNO</v>
      </c>
      <c r="K2667" s="9" t="str">
        <f aca="false">Def_Instancias_Equipamentos!$D$44</f>
        <v>SI-Glob:DI-FOFBCtrl</v>
      </c>
      <c r="L2667" s="4" t="str">
        <f aca="false">Def_Instancias_Equipamentos!$D$67</f>
        <v>CA-RaCtrl:CO-FibPatch</v>
      </c>
      <c r="M2667" s="10" t="s">
        <v>251</v>
      </c>
      <c r="N2667" s="12" t="s">
        <v>252</v>
      </c>
      <c r="O2667" s="9" t="str">
        <f aca="false">Def_Sistemas_Conectores_Cabos!$B$3</f>
        <v>LC duplex</v>
      </c>
      <c r="P2667" s="4" t="str">
        <f aca="false">Def_Sistemas_Conectores_Cabos!$B$3</f>
        <v>LC duplex</v>
      </c>
      <c r="Q2667" s="8" t="str">
        <f aca="false">K2667&amp;"/"&amp;M2667&amp;CHAR(10)&amp;L2667&amp;"/"&amp;N2667</f>
        <v>SI-Glob:DI-FOFBCtrl/SFP-18
CA-RaCtrl:CO-FibPatch/p060</v>
      </c>
      <c r="R2667" s="11" t="n">
        <v>3</v>
      </c>
      <c r="S2667" s="11" t="n">
        <v>3</v>
      </c>
      <c r="T2667" s="4" t="str">
        <f aca="false">Def_Sistemas_Conectores_Cabos!$C$3</f>
        <v>Fibra OM4 duplex</v>
      </c>
      <c r="U2667" s="11" t="s">
        <v>234</v>
      </c>
      <c r="V2667" s="13"/>
    </row>
    <row r="2668" customFormat="false" ht="15.75" hidden="true" customHeight="true" outlineLevel="0" collapsed="false">
      <c r="A2668" s="4" t="str">
        <f aca="false">Def_Sistemas_Conectores_Cabos!$A$13</f>
        <v>FOFB - Topologia Estrela</v>
      </c>
      <c r="B2668" s="5" t="str">
        <f aca="false">Datas_Entregas!$A$7</f>
        <v>FOFB</v>
      </c>
      <c r="C2668" s="6" t="n">
        <f aca="false" t="array" ref="C2668:C2668">INDEX(Datas_Entregas!$B$2:$B$100, MATCH(B2668, Datas_Entregas!$A$2:$A$100, 0), 1)</f>
        <v>43374</v>
      </c>
      <c r="D2668" s="5" t="str">
        <f aca="false">Def_Status_Montagem!$A$4</f>
        <v>Comprado / Esperando entrega</v>
      </c>
      <c r="E2668" s="4" t="str">
        <f aca="false">Def_Status_Montagem!$B$3</f>
        <v>Contratada / Etiqueta pelo DIG</v>
      </c>
      <c r="F2668" s="25" t="str">
        <f aca="false" t="array" ref="F2668:F2668">INDEX(Def_Instancias_Equipamentos!$F$2:$F$4986, MATCH(K2668, Def_Instancias_Equipamentos!$D$2:$D$4986, 0), 1)</f>
        <v>Sala de Conectividade</v>
      </c>
      <c r="G2668" s="26" t="str">
        <f aca="false" t="array" ref="G2668:G2668">INDEX(Def_Instancias_Equipamentos!$F$2:$F$4986, MATCH(L2668, Def_Instancias_Equipamentos!$D$2:$D$4986, 0), 1)</f>
        <v>Sala de Conectividade</v>
      </c>
      <c r="H2668" s="7" t="str">
        <f aca="false" t="array" ref="H2668:H2668">INDEX(Def_Instancias_Equipamentos!$E$2:$E$4986, MATCH(K2668, Def_Instancias_Equipamentos!$D$2:$D$4986, 0), 1)</f>
        <v>CA-RaCtrl</v>
      </c>
      <c r="I2668" s="8" t="str">
        <f aca="false" t="array" ref="I2668:I2668">INDEX(Def_Instancias_Equipamentos!$E$2:$E$4986, MATCH(L2668, Def_Instancias_Equipamentos!$D$2:$D$4986, 0), 1)</f>
        <v>CA-RaCtrl</v>
      </c>
      <c r="J2668" s="8" t="str">
        <f aca="false">IF(H2668=I2668, "INTERNO", "EXTERNO")</f>
        <v>INTERNO</v>
      </c>
      <c r="K2668" s="9" t="str">
        <f aca="false">Def_Instancias_Equipamentos!$D$44</f>
        <v>SI-Glob:DI-FOFBCtrl</v>
      </c>
      <c r="L2668" s="4" t="str">
        <f aca="false">Def_Instancias_Equipamentos!$D$67</f>
        <v>CA-RaCtrl:CO-FibPatch</v>
      </c>
      <c r="M2668" s="10" t="s">
        <v>253</v>
      </c>
      <c r="N2668" s="12" t="s">
        <v>254</v>
      </c>
      <c r="O2668" s="9" t="str">
        <f aca="false">Def_Sistemas_Conectores_Cabos!$B$3</f>
        <v>LC duplex</v>
      </c>
      <c r="P2668" s="4" t="str">
        <f aca="false">Def_Sistemas_Conectores_Cabos!$B$3</f>
        <v>LC duplex</v>
      </c>
      <c r="Q2668" s="8" t="str">
        <f aca="false">K2668&amp;"/"&amp;M2668&amp;CHAR(10)&amp;L2668&amp;"/"&amp;N2668</f>
        <v>SI-Glob:DI-FOFBCtrl/SFP-19
CA-RaCtrl:CO-FibPatch/p061</v>
      </c>
      <c r="R2668" s="11" t="n">
        <v>3</v>
      </c>
      <c r="S2668" s="11" t="n">
        <v>3</v>
      </c>
      <c r="T2668" s="4" t="str">
        <f aca="false">Def_Sistemas_Conectores_Cabos!$C$3</f>
        <v>Fibra OM4 duplex</v>
      </c>
      <c r="U2668" s="11" t="s">
        <v>234</v>
      </c>
      <c r="V2668" s="13"/>
    </row>
    <row r="2669" customFormat="false" ht="15.75" hidden="true" customHeight="true" outlineLevel="0" collapsed="false">
      <c r="A2669" s="4" t="str">
        <f aca="false">Def_Sistemas_Conectores_Cabos!$A$13</f>
        <v>FOFB - Topologia Estrela</v>
      </c>
      <c r="B2669" s="5" t="str">
        <f aca="false">Datas_Entregas!$A$7</f>
        <v>FOFB</v>
      </c>
      <c r="C2669" s="6" t="n">
        <f aca="false" t="array" ref="C2669:C2669">INDEX(Datas_Entregas!$B$2:$B$100, MATCH(B2669, Datas_Entregas!$A$2:$A$100, 0), 1)</f>
        <v>43374</v>
      </c>
      <c r="D2669" s="5" t="str">
        <f aca="false">Def_Status_Montagem!$A$4</f>
        <v>Comprado / Esperando entrega</v>
      </c>
      <c r="E2669" s="4" t="str">
        <f aca="false">Def_Status_Montagem!$B$3</f>
        <v>Contratada / Etiqueta pelo DIG</v>
      </c>
      <c r="F2669" s="25" t="str">
        <f aca="false" t="array" ref="F2669:F2669">INDEX(Def_Instancias_Equipamentos!$F$2:$F$4986, MATCH(K2669, Def_Instancias_Equipamentos!$D$2:$D$4986, 0), 1)</f>
        <v>Sala de Conectividade</v>
      </c>
      <c r="G2669" s="26" t="str">
        <f aca="false" t="array" ref="G2669:G2669">INDEX(Def_Instancias_Equipamentos!$F$2:$F$4986, MATCH(L2669, Def_Instancias_Equipamentos!$D$2:$D$4986, 0), 1)</f>
        <v>Sala de Conectividade</v>
      </c>
      <c r="H2669" s="7" t="str">
        <f aca="false" t="array" ref="H2669:H2669">INDEX(Def_Instancias_Equipamentos!$E$2:$E$4986, MATCH(K2669, Def_Instancias_Equipamentos!$D$2:$D$4986, 0), 1)</f>
        <v>CA-RaCtrl</v>
      </c>
      <c r="I2669" s="8" t="str">
        <f aca="false" t="array" ref="I2669:I2669">INDEX(Def_Instancias_Equipamentos!$E$2:$E$4986, MATCH(L2669, Def_Instancias_Equipamentos!$D$2:$D$4986, 0), 1)</f>
        <v>CA-RaCtrl</v>
      </c>
      <c r="J2669" s="8" t="str">
        <f aca="false">IF(H2669=I2669, "INTERNO", "EXTERNO")</f>
        <v>INTERNO</v>
      </c>
      <c r="K2669" s="9" t="str">
        <f aca="false">Def_Instancias_Equipamentos!$D$44</f>
        <v>SI-Glob:DI-FOFBCtrl</v>
      </c>
      <c r="L2669" s="4" t="str">
        <f aca="false">Def_Instancias_Equipamentos!$D$67</f>
        <v>CA-RaCtrl:CO-FibPatch</v>
      </c>
      <c r="M2669" s="10" t="s">
        <v>255</v>
      </c>
      <c r="N2669" s="12" t="s">
        <v>256</v>
      </c>
      <c r="O2669" s="9" t="str">
        <f aca="false">Def_Sistemas_Conectores_Cabos!$B$3</f>
        <v>LC duplex</v>
      </c>
      <c r="P2669" s="4" t="str">
        <f aca="false">Def_Sistemas_Conectores_Cabos!$B$3</f>
        <v>LC duplex</v>
      </c>
      <c r="Q2669" s="8" t="str">
        <f aca="false">K2669&amp;"/"&amp;M2669&amp;CHAR(10)&amp;L2669&amp;"/"&amp;N2669</f>
        <v>SI-Glob:DI-FOFBCtrl/SFP-2
CA-RaCtrl:CO-FibPatch/p062</v>
      </c>
      <c r="R2669" s="11" t="n">
        <v>3</v>
      </c>
      <c r="S2669" s="11" t="n">
        <v>3</v>
      </c>
      <c r="T2669" s="4" t="str">
        <f aca="false">Def_Sistemas_Conectores_Cabos!$C$3</f>
        <v>Fibra OM4 duplex</v>
      </c>
      <c r="U2669" s="11" t="s">
        <v>234</v>
      </c>
      <c r="V2669" s="13"/>
    </row>
    <row r="2670" customFormat="false" ht="15.75" hidden="true" customHeight="true" outlineLevel="0" collapsed="false">
      <c r="A2670" s="4" t="str">
        <f aca="false">Def_Sistemas_Conectores_Cabos!$A$13</f>
        <v>FOFB - Topologia Estrela</v>
      </c>
      <c r="B2670" s="5" t="str">
        <f aca="false">Datas_Entregas!$A$7</f>
        <v>FOFB</v>
      </c>
      <c r="C2670" s="6" t="n">
        <f aca="false" t="array" ref="C2670:C2670">INDEX(Datas_Entregas!$B$2:$B$100, MATCH(B2670, Datas_Entregas!$A$2:$A$100, 0), 1)</f>
        <v>43374</v>
      </c>
      <c r="D2670" s="5" t="str">
        <f aca="false">Def_Status_Montagem!$A$4</f>
        <v>Comprado / Esperando entrega</v>
      </c>
      <c r="E2670" s="4" t="str">
        <f aca="false">Def_Status_Montagem!$B$3</f>
        <v>Contratada / Etiqueta pelo DIG</v>
      </c>
      <c r="F2670" s="25" t="str">
        <f aca="false" t="array" ref="F2670:F2670">INDEX(Def_Instancias_Equipamentos!$F$2:$F$4986, MATCH(K2670, Def_Instancias_Equipamentos!$D$2:$D$4986, 0), 1)</f>
        <v>Sala de Conectividade</v>
      </c>
      <c r="G2670" s="26" t="str">
        <f aca="false" t="array" ref="G2670:G2670">INDEX(Def_Instancias_Equipamentos!$F$2:$F$4986, MATCH(L2670, Def_Instancias_Equipamentos!$D$2:$D$4986, 0), 1)</f>
        <v>Sala de Conectividade</v>
      </c>
      <c r="H2670" s="7" t="str">
        <f aca="false" t="array" ref="H2670:H2670">INDEX(Def_Instancias_Equipamentos!$E$2:$E$4986, MATCH(K2670, Def_Instancias_Equipamentos!$D$2:$D$4986, 0), 1)</f>
        <v>CA-RaCtrl</v>
      </c>
      <c r="I2670" s="8" t="str">
        <f aca="false" t="array" ref="I2670:I2670">INDEX(Def_Instancias_Equipamentos!$E$2:$E$4986, MATCH(L2670, Def_Instancias_Equipamentos!$D$2:$D$4986, 0), 1)</f>
        <v>CA-RaCtrl</v>
      </c>
      <c r="J2670" s="8" t="str">
        <f aca="false">IF(H2670=I2670, "INTERNO", "EXTERNO")</f>
        <v>INTERNO</v>
      </c>
      <c r="K2670" s="9" t="str">
        <f aca="false">Def_Instancias_Equipamentos!$D$44</f>
        <v>SI-Glob:DI-FOFBCtrl</v>
      </c>
      <c r="L2670" s="4" t="str">
        <f aca="false">Def_Instancias_Equipamentos!$D$67</f>
        <v>CA-RaCtrl:CO-FibPatch</v>
      </c>
      <c r="M2670" s="10" t="s">
        <v>257</v>
      </c>
      <c r="N2670" s="12" t="s">
        <v>258</v>
      </c>
      <c r="O2670" s="9" t="str">
        <f aca="false">Def_Sistemas_Conectores_Cabos!$B$3</f>
        <v>LC duplex</v>
      </c>
      <c r="P2670" s="4" t="str">
        <f aca="false">Def_Sistemas_Conectores_Cabos!$B$3</f>
        <v>LC duplex</v>
      </c>
      <c r="Q2670" s="8" t="str">
        <f aca="false">K2670&amp;"/"&amp;M2670&amp;CHAR(10)&amp;L2670&amp;"/"&amp;N2670</f>
        <v>SI-Glob:DI-FOFBCtrl/SFP-20
CA-RaCtrl:CO-FibPatch/p063</v>
      </c>
      <c r="R2670" s="11" t="n">
        <v>3</v>
      </c>
      <c r="S2670" s="11" t="n">
        <v>3</v>
      </c>
      <c r="T2670" s="4" t="str">
        <f aca="false">Def_Sistemas_Conectores_Cabos!$C$3</f>
        <v>Fibra OM4 duplex</v>
      </c>
      <c r="U2670" s="11" t="s">
        <v>234</v>
      </c>
      <c r="V2670" s="13"/>
    </row>
    <row r="2671" customFormat="false" ht="15.75" hidden="true" customHeight="true" outlineLevel="0" collapsed="false">
      <c r="A2671" s="4" t="str">
        <f aca="false">Def_Sistemas_Conectores_Cabos!$A$13</f>
        <v>FOFB - Topologia Estrela</v>
      </c>
      <c r="B2671" s="5" t="str">
        <f aca="false">Datas_Entregas!$A$7</f>
        <v>FOFB</v>
      </c>
      <c r="C2671" s="6" t="n">
        <f aca="false" t="array" ref="C2671:C2671">INDEX(Datas_Entregas!$B$2:$B$100, MATCH(B2671, Datas_Entregas!$A$2:$A$100, 0), 1)</f>
        <v>43374</v>
      </c>
      <c r="D2671" s="5" t="str">
        <f aca="false">Def_Status_Montagem!$A$4</f>
        <v>Comprado / Esperando entrega</v>
      </c>
      <c r="E2671" s="4" t="str">
        <f aca="false">Def_Status_Montagem!$B$3</f>
        <v>Contratada / Etiqueta pelo DIG</v>
      </c>
      <c r="F2671" s="25" t="str">
        <f aca="false" t="array" ref="F2671:F2671">INDEX(Def_Instancias_Equipamentos!$F$2:$F$4986, MATCH(K2671, Def_Instancias_Equipamentos!$D$2:$D$4986, 0), 1)</f>
        <v>Sala de Conectividade</v>
      </c>
      <c r="G2671" s="26" t="str">
        <f aca="false" t="array" ref="G2671:G2671">INDEX(Def_Instancias_Equipamentos!$F$2:$F$4986, MATCH(L2671, Def_Instancias_Equipamentos!$D$2:$D$4986, 0), 1)</f>
        <v>Sala de Conectividade</v>
      </c>
      <c r="H2671" s="7" t="str">
        <f aca="false" t="array" ref="H2671:H2671">INDEX(Def_Instancias_Equipamentos!$E$2:$E$4986, MATCH(K2671, Def_Instancias_Equipamentos!$D$2:$D$4986, 0), 1)</f>
        <v>CA-RaCtrl</v>
      </c>
      <c r="I2671" s="8" t="str">
        <f aca="false" t="array" ref="I2671:I2671">INDEX(Def_Instancias_Equipamentos!$E$2:$E$4986, MATCH(L2671, Def_Instancias_Equipamentos!$D$2:$D$4986, 0), 1)</f>
        <v>CA-RaCtrl</v>
      </c>
      <c r="J2671" s="8" t="str">
        <f aca="false">IF(H2671=I2671, "INTERNO", "EXTERNO")</f>
        <v>INTERNO</v>
      </c>
      <c r="K2671" s="9" t="str">
        <f aca="false">Def_Instancias_Equipamentos!$D$44</f>
        <v>SI-Glob:DI-FOFBCtrl</v>
      </c>
      <c r="L2671" s="4" t="str">
        <f aca="false">Def_Instancias_Equipamentos!$D$67</f>
        <v>CA-RaCtrl:CO-FibPatch</v>
      </c>
      <c r="M2671" s="10" t="s">
        <v>259</v>
      </c>
      <c r="N2671" s="12" t="s">
        <v>260</v>
      </c>
      <c r="O2671" s="9" t="str">
        <f aca="false">Def_Sistemas_Conectores_Cabos!$B$3</f>
        <v>LC duplex</v>
      </c>
      <c r="P2671" s="4" t="str">
        <f aca="false">Def_Sistemas_Conectores_Cabos!$B$3</f>
        <v>LC duplex</v>
      </c>
      <c r="Q2671" s="8" t="str">
        <f aca="false">K2671&amp;"/"&amp;M2671&amp;CHAR(10)&amp;L2671&amp;"/"&amp;N2671</f>
        <v>SI-Glob:DI-FOFBCtrl/SFP-3
CA-RaCtrl:CO-FibPatch/p064</v>
      </c>
      <c r="R2671" s="11" t="n">
        <v>3</v>
      </c>
      <c r="S2671" s="11" t="n">
        <v>3</v>
      </c>
      <c r="T2671" s="4" t="str">
        <f aca="false">Def_Sistemas_Conectores_Cabos!$C$3</f>
        <v>Fibra OM4 duplex</v>
      </c>
      <c r="U2671" s="11" t="s">
        <v>234</v>
      </c>
      <c r="V2671" s="13"/>
    </row>
    <row r="2672" customFormat="false" ht="15.75" hidden="true" customHeight="true" outlineLevel="0" collapsed="false">
      <c r="A2672" s="4" t="str">
        <f aca="false">Def_Sistemas_Conectores_Cabos!$A$13</f>
        <v>FOFB - Topologia Estrela</v>
      </c>
      <c r="B2672" s="5" t="str">
        <f aca="false">Datas_Entregas!$A$7</f>
        <v>FOFB</v>
      </c>
      <c r="C2672" s="6" t="n">
        <f aca="false" t="array" ref="C2672:C2672">INDEX(Datas_Entregas!$B$2:$B$100, MATCH(B2672, Datas_Entregas!$A$2:$A$100, 0), 1)</f>
        <v>43374</v>
      </c>
      <c r="D2672" s="5" t="str">
        <f aca="false">Def_Status_Montagem!$A$4</f>
        <v>Comprado / Esperando entrega</v>
      </c>
      <c r="E2672" s="4" t="str">
        <f aca="false">Def_Status_Montagem!$B$3</f>
        <v>Contratada / Etiqueta pelo DIG</v>
      </c>
      <c r="F2672" s="25" t="str">
        <f aca="false" t="array" ref="F2672:F2672">INDEX(Def_Instancias_Equipamentos!$F$2:$F$4986, MATCH(K2672, Def_Instancias_Equipamentos!$D$2:$D$4986, 0), 1)</f>
        <v>Sala de Conectividade</v>
      </c>
      <c r="G2672" s="26" t="str">
        <f aca="false" t="array" ref="G2672:G2672">INDEX(Def_Instancias_Equipamentos!$F$2:$F$4986, MATCH(L2672, Def_Instancias_Equipamentos!$D$2:$D$4986, 0), 1)</f>
        <v>Sala de Conectividade</v>
      </c>
      <c r="H2672" s="7" t="str">
        <f aca="false" t="array" ref="H2672:H2672">INDEX(Def_Instancias_Equipamentos!$E$2:$E$4986, MATCH(K2672, Def_Instancias_Equipamentos!$D$2:$D$4986, 0), 1)</f>
        <v>CA-RaCtrl</v>
      </c>
      <c r="I2672" s="8" t="str">
        <f aca="false" t="array" ref="I2672:I2672">INDEX(Def_Instancias_Equipamentos!$E$2:$E$4986, MATCH(L2672, Def_Instancias_Equipamentos!$D$2:$D$4986, 0), 1)</f>
        <v>CA-RaCtrl</v>
      </c>
      <c r="J2672" s="8" t="str">
        <f aca="false">IF(H2672=I2672, "INTERNO", "EXTERNO")</f>
        <v>INTERNO</v>
      </c>
      <c r="K2672" s="9" t="str">
        <f aca="false">Def_Instancias_Equipamentos!$D$44</f>
        <v>SI-Glob:DI-FOFBCtrl</v>
      </c>
      <c r="L2672" s="4" t="str">
        <f aca="false">Def_Instancias_Equipamentos!$D$67</f>
        <v>CA-RaCtrl:CO-FibPatch</v>
      </c>
      <c r="M2672" s="10" t="s">
        <v>261</v>
      </c>
      <c r="N2672" s="12" t="s">
        <v>262</v>
      </c>
      <c r="O2672" s="9" t="str">
        <f aca="false">Def_Sistemas_Conectores_Cabos!$B$3</f>
        <v>LC duplex</v>
      </c>
      <c r="P2672" s="4" t="str">
        <f aca="false">Def_Sistemas_Conectores_Cabos!$B$3</f>
        <v>LC duplex</v>
      </c>
      <c r="Q2672" s="8" t="str">
        <f aca="false">K2672&amp;"/"&amp;M2672&amp;CHAR(10)&amp;L2672&amp;"/"&amp;N2672</f>
        <v>SI-Glob:DI-FOFBCtrl/SFP-4
CA-RaCtrl:CO-FibPatch/p065</v>
      </c>
      <c r="R2672" s="11" t="n">
        <v>3</v>
      </c>
      <c r="S2672" s="11" t="n">
        <v>3</v>
      </c>
      <c r="T2672" s="4" t="str">
        <f aca="false">Def_Sistemas_Conectores_Cabos!$C$3</f>
        <v>Fibra OM4 duplex</v>
      </c>
      <c r="U2672" s="11" t="s">
        <v>234</v>
      </c>
      <c r="V2672" s="13"/>
    </row>
    <row r="2673" customFormat="false" ht="15.75" hidden="true" customHeight="true" outlineLevel="0" collapsed="false">
      <c r="A2673" s="4" t="str">
        <f aca="false">Def_Sistemas_Conectores_Cabos!$A$13</f>
        <v>FOFB - Topologia Estrela</v>
      </c>
      <c r="B2673" s="5" t="str">
        <f aca="false">Datas_Entregas!$A$7</f>
        <v>FOFB</v>
      </c>
      <c r="C2673" s="6" t="n">
        <f aca="false" t="array" ref="C2673:C2673">INDEX(Datas_Entregas!$B$2:$B$100, MATCH(B2673, Datas_Entregas!$A$2:$A$100, 0), 1)</f>
        <v>43374</v>
      </c>
      <c r="D2673" s="5" t="str">
        <f aca="false">Def_Status_Montagem!$A$4</f>
        <v>Comprado / Esperando entrega</v>
      </c>
      <c r="E2673" s="4" t="str">
        <f aca="false">Def_Status_Montagem!$B$3</f>
        <v>Contratada / Etiqueta pelo DIG</v>
      </c>
      <c r="F2673" s="25" t="str">
        <f aca="false" t="array" ref="F2673:F2673">INDEX(Def_Instancias_Equipamentos!$F$2:$F$4986, MATCH(K2673, Def_Instancias_Equipamentos!$D$2:$D$4986, 0), 1)</f>
        <v>Sala de Conectividade</v>
      </c>
      <c r="G2673" s="26" t="str">
        <f aca="false" t="array" ref="G2673:G2673">INDEX(Def_Instancias_Equipamentos!$F$2:$F$4986, MATCH(L2673, Def_Instancias_Equipamentos!$D$2:$D$4986, 0), 1)</f>
        <v>Sala de Conectividade</v>
      </c>
      <c r="H2673" s="7" t="str">
        <f aca="false" t="array" ref="H2673:H2673">INDEX(Def_Instancias_Equipamentos!$E$2:$E$4986, MATCH(K2673, Def_Instancias_Equipamentos!$D$2:$D$4986, 0), 1)</f>
        <v>CA-RaCtrl</v>
      </c>
      <c r="I2673" s="8" t="str">
        <f aca="false" t="array" ref="I2673:I2673">INDEX(Def_Instancias_Equipamentos!$E$2:$E$4986, MATCH(L2673, Def_Instancias_Equipamentos!$D$2:$D$4986, 0), 1)</f>
        <v>CA-RaCtrl</v>
      </c>
      <c r="J2673" s="8" t="str">
        <f aca="false">IF(H2673=I2673, "INTERNO", "EXTERNO")</f>
        <v>INTERNO</v>
      </c>
      <c r="K2673" s="9" t="str">
        <f aca="false">Def_Instancias_Equipamentos!$D$44</f>
        <v>SI-Glob:DI-FOFBCtrl</v>
      </c>
      <c r="L2673" s="4" t="str">
        <f aca="false">Def_Instancias_Equipamentos!$D$67</f>
        <v>CA-RaCtrl:CO-FibPatch</v>
      </c>
      <c r="M2673" s="10" t="s">
        <v>263</v>
      </c>
      <c r="N2673" s="12" t="s">
        <v>264</v>
      </c>
      <c r="O2673" s="9" t="str">
        <f aca="false">Def_Sistemas_Conectores_Cabos!$B$3</f>
        <v>LC duplex</v>
      </c>
      <c r="P2673" s="4" t="str">
        <f aca="false">Def_Sistemas_Conectores_Cabos!$B$3</f>
        <v>LC duplex</v>
      </c>
      <c r="Q2673" s="8" t="str">
        <f aca="false">K2673&amp;"/"&amp;M2673&amp;CHAR(10)&amp;L2673&amp;"/"&amp;N2673</f>
        <v>SI-Glob:DI-FOFBCtrl/SFP-5
CA-RaCtrl:CO-FibPatch/p066</v>
      </c>
      <c r="R2673" s="11" t="n">
        <v>3</v>
      </c>
      <c r="S2673" s="11" t="n">
        <v>3</v>
      </c>
      <c r="T2673" s="4" t="str">
        <f aca="false">Def_Sistemas_Conectores_Cabos!$C$3</f>
        <v>Fibra OM4 duplex</v>
      </c>
      <c r="U2673" s="11" t="s">
        <v>234</v>
      </c>
      <c r="V2673" s="13"/>
    </row>
    <row r="2674" customFormat="false" ht="15.75" hidden="true" customHeight="true" outlineLevel="0" collapsed="false">
      <c r="A2674" s="4" t="str">
        <f aca="false">Def_Sistemas_Conectores_Cabos!$A$13</f>
        <v>FOFB - Topologia Estrela</v>
      </c>
      <c r="B2674" s="5" t="str">
        <f aca="false">Datas_Entregas!$A$7</f>
        <v>FOFB</v>
      </c>
      <c r="C2674" s="6" t="n">
        <f aca="false" t="array" ref="C2674:C2674">INDEX(Datas_Entregas!$B$2:$B$100, MATCH(B2674, Datas_Entregas!$A$2:$A$100, 0), 1)</f>
        <v>43374</v>
      </c>
      <c r="D2674" s="5" t="str">
        <f aca="false">Def_Status_Montagem!$A$4</f>
        <v>Comprado / Esperando entrega</v>
      </c>
      <c r="E2674" s="4" t="str">
        <f aca="false">Def_Status_Montagem!$B$3</f>
        <v>Contratada / Etiqueta pelo DIG</v>
      </c>
      <c r="F2674" s="25" t="str">
        <f aca="false" t="array" ref="F2674:F2674">INDEX(Def_Instancias_Equipamentos!$F$2:$F$4986, MATCH(K2674, Def_Instancias_Equipamentos!$D$2:$D$4986, 0), 1)</f>
        <v>Sala de Conectividade</v>
      </c>
      <c r="G2674" s="26" t="str">
        <f aca="false" t="array" ref="G2674:G2674">INDEX(Def_Instancias_Equipamentos!$F$2:$F$4986, MATCH(L2674, Def_Instancias_Equipamentos!$D$2:$D$4986, 0), 1)</f>
        <v>Sala de Conectividade</v>
      </c>
      <c r="H2674" s="7" t="str">
        <f aca="false" t="array" ref="H2674:H2674">INDEX(Def_Instancias_Equipamentos!$E$2:$E$4986, MATCH(K2674, Def_Instancias_Equipamentos!$D$2:$D$4986, 0), 1)</f>
        <v>CA-RaCtrl</v>
      </c>
      <c r="I2674" s="8" t="str">
        <f aca="false" t="array" ref="I2674:I2674">INDEX(Def_Instancias_Equipamentos!$E$2:$E$4986, MATCH(L2674, Def_Instancias_Equipamentos!$D$2:$D$4986, 0), 1)</f>
        <v>CA-RaCtrl</v>
      </c>
      <c r="J2674" s="8" t="str">
        <f aca="false">IF(H2674=I2674, "INTERNO", "EXTERNO")</f>
        <v>INTERNO</v>
      </c>
      <c r="K2674" s="9" t="str">
        <f aca="false">Def_Instancias_Equipamentos!$D$44</f>
        <v>SI-Glob:DI-FOFBCtrl</v>
      </c>
      <c r="L2674" s="4" t="str">
        <f aca="false">Def_Instancias_Equipamentos!$D$67</f>
        <v>CA-RaCtrl:CO-FibPatch</v>
      </c>
      <c r="M2674" s="10" t="s">
        <v>265</v>
      </c>
      <c r="N2674" s="12" t="s">
        <v>266</v>
      </c>
      <c r="O2674" s="9" t="str">
        <f aca="false">Def_Sistemas_Conectores_Cabos!$B$3</f>
        <v>LC duplex</v>
      </c>
      <c r="P2674" s="4" t="str">
        <f aca="false">Def_Sistemas_Conectores_Cabos!$B$3</f>
        <v>LC duplex</v>
      </c>
      <c r="Q2674" s="8" t="str">
        <f aca="false">K2674&amp;"/"&amp;M2674&amp;CHAR(10)&amp;L2674&amp;"/"&amp;N2674</f>
        <v>SI-Glob:DI-FOFBCtrl/SFP-6
CA-RaCtrl:CO-FibPatch/p067</v>
      </c>
      <c r="R2674" s="11" t="n">
        <v>3</v>
      </c>
      <c r="S2674" s="11" t="n">
        <v>3</v>
      </c>
      <c r="T2674" s="4" t="str">
        <f aca="false">Def_Sistemas_Conectores_Cabos!$C$3</f>
        <v>Fibra OM4 duplex</v>
      </c>
      <c r="U2674" s="11" t="s">
        <v>234</v>
      </c>
      <c r="V2674" s="13"/>
    </row>
    <row r="2675" customFormat="false" ht="15.75" hidden="true" customHeight="true" outlineLevel="0" collapsed="false">
      <c r="A2675" s="4" t="str">
        <f aca="false">Def_Sistemas_Conectores_Cabos!$A$13</f>
        <v>FOFB - Topologia Estrela</v>
      </c>
      <c r="B2675" s="5" t="str">
        <f aca="false">Datas_Entregas!$A$7</f>
        <v>FOFB</v>
      </c>
      <c r="C2675" s="6" t="n">
        <f aca="false" t="array" ref="C2675:C2675">INDEX(Datas_Entregas!$B$2:$B$100, MATCH(B2675, Datas_Entregas!$A$2:$A$100, 0), 1)</f>
        <v>43374</v>
      </c>
      <c r="D2675" s="5" t="str">
        <f aca="false">Def_Status_Montagem!$A$4</f>
        <v>Comprado / Esperando entrega</v>
      </c>
      <c r="E2675" s="4" t="str">
        <f aca="false">Def_Status_Montagem!$B$3</f>
        <v>Contratada / Etiqueta pelo DIG</v>
      </c>
      <c r="F2675" s="25" t="str">
        <f aca="false" t="array" ref="F2675:F2675">INDEX(Def_Instancias_Equipamentos!$F$2:$F$4986, MATCH(K2675, Def_Instancias_Equipamentos!$D$2:$D$4986, 0), 1)</f>
        <v>Sala de Conectividade</v>
      </c>
      <c r="G2675" s="26" t="str">
        <f aca="false" t="array" ref="G2675:G2675">INDEX(Def_Instancias_Equipamentos!$F$2:$F$4986, MATCH(L2675, Def_Instancias_Equipamentos!$D$2:$D$4986, 0), 1)</f>
        <v>Sala de Conectividade</v>
      </c>
      <c r="H2675" s="7" t="str">
        <f aca="false" t="array" ref="H2675:H2675">INDEX(Def_Instancias_Equipamentos!$E$2:$E$4986, MATCH(K2675, Def_Instancias_Equipamentos!$D$2:$D$4986, 0), 1)</f>
        <v>CA-RaCtrl</v>
      </c>
      <c r="I2675" s="8" t="str">
        <f aca="false" t="array" ref="I2675:I2675">INDEX(Def_Instancias_Equipamentos!$E$2:$E$4986, MATCH(L2675, Def_Instancias_Equipamentos!$D$2:$D$4986, 0), 1)</f>
        <v>CA-RaCtrl</v>
      </c>
      <c r="J2675" s="8" t="str">
        <f aca="false">IF(H2675=I2675, "INTERNO", "EXTERNO")</f>
        <v>INTERNO</v>
      </c>
      <c r="K2675" s="9" t="str">
        <f aca="false">Def_Instancias_Equipamentos!$D$44</f>
        <v>SI-Glob:DI-FOFBCtrl</v>
      </c>
      <c r="L2675" s="4" t="str">
        <f aca="false">Def_Instancias_Equipamentos!$D$67</f>
        <v>CA-RaCtrl:CO-FibPatch</v>
      </c>
      <c r="M2675" s="10" t="s">
        <v>267</v>
      </c>
      <c r="N2675" s="12" t="s">
        <v>268</v>
      </c>
      <c r="O2675" s="9" t="str">
        <f aca="false">Def_Sistemas_Conectores_Cabos!$B$3</f>
        <v>LC duplex</v>
      </c>
      <c r="P2675" s="4" t="str">
        <f aca="false">Def_Sistemas_Conectores_Cabos!$B$3</f>
        <v>LC duplex</v>
      </c>
      <c r="Q2675" s="8" t="str">
        <f aca="false">K2675&amp;"/"&amp;M2675&amp;CHAR(10)&amp;L2675&amp;"/"&amp;N2675</f>
        <v>SI-Glob:DI-FOFBCtrl/SFP-7
CA-RaCtrl:CO-FibPatch/p068</v>
      </c>
      <c r="R2675" s="11" t="n">
        <v>3</v>
      </c>
      <c r="S2675" s="11" t="n">
        <v>3</v>
      </c>
      <c r="T2675" s="4" t="str">
        <f aca="false">Def_Sistemas_Conectores_Cabos!$C$3</f>
        <v>Fibra OM4 duplex</v>
      </c>
      <c r="U2675" s="11" t="s">
        <v>234</v>
      </c>
      <c r="V2675" s="13"/>
    </row>
    <row r="2676" customFormat="false" ht="15.75" hidden="true" customHeight="true" outlineLevel="0" collapsed="false">
      <c r="A2676" s="4" t="str">
        <f aca="false">Def_Sistemas_Conectores_Cabos!$A$13</f>
        <v>FOFB - Topologia Estrela</v>
      </c>
      <c r="B2676" s="5" t="str">
        <f aca="false">Datas_Entregas!$A$7</f>
        <v>FOFB</v>
      </c>
      <c r="C2676" s="6" t="n">
        <f aca="false" t="array" ref="C2676:C2676">INDEX(Datas_Entregas!$B$2:$B$100, MATCH(B2676, Datas_Entregas!$A$2:$A$100, 0), 1)</f>
        <v>43374</v>
      </c>
      <c r="D2676" s="5" t="str">
        <f aca="false">Def_Status_Montagem!$A$4</f>
        <v>Comprado / Esperando entrega</v>
      </c>
      <c r="E2676" s="4" t="str">
        <f aca="false">Def_Status_Montagem!$B$3</f>
        <v>Contratada / Etiqueta pelo DIG</v>
      </c>
      <c r="F2676" s="25" t="str">
        <f aca="false" t="array" ref="F2676:F2676">INDEX(Def_Instancias_Equipamentos!$F$2:$F$4986, MATCH(K2676, Def_Instancias_Equipamentos!$D$2:$D$4986, 0), 1)</f>
        <v>Sala de Conectividade</v>
      </c>
      <c r="G2676" s="26" t="str">
        <f aca="false" t="array" ref="G2676:G2676">INDEX(Def_Instancias_Equipamentos!$F$2:$F$4986, MATCH(L2676, Def_Instancias_Equipamentos!$D$2:$D$4986, 0), 1)</f>
        <v>Sala de Conectividade</v>
      </c>
      <c r="H2676" s="7" t="str">
        <f aca="false" t="array" ref="H2676:H2676">INDEX(Def_Instancias_Equipamentos!$E$2:$E$4986, MATCH(K2676, Def_Instancias_Equipamentos!$D$2:$D$4986, 0), 1)</f>
        <v>CA-RaCtrl</v>
      </c>
      <c r="I2676" s="8" t="str">
        <f aca="false" t="array" ref="I2676:I2676">INDEX(Def_Instancias_Equipamentos!$E$2:$E$4986, MATCH(L2676, Def_Instancias_Equipamentos!$D$2:$D$4986, 0), 1)</f>
        <v>CA-RaCtrl</v>
      </c>
      <c r="J2676" s="8" t="str">
        <f aca="false">IF(H2676=I2676, "INTERNO", "EXTERNO")</f>
        <v>INTERNO</v>
      </c>
      <c r="K2676" s="9" t="str">
        <f aca="false">Def_Instancias_Equipamentos!$D$44</f>
        <v>SI-Glob:DI-FOFBCtrl</v>
      </c>
      <c r="L2676" s="4" t="str">
        <f aca="false">Def_Instancias_Equipamentos!$D$67</f>
        <v>CA-RaCtrl:CO-FibPatch</v>
      </c>
      <c r="M2676" s="10" t="s">
        <v>269</v>
      </c>
      <c r="N2676" s="12" t="s">
        <v>270</v>
      </c>
      <c r="O2676" s="9" t="str">
        <f aca="false">Def_Sistemas_Conectores_Cabos!$B$3</f>
        <v>LC duplex</v>
      </c>
      <c r="P2676" s="4" t="str">
        <f aca="false">Def_Sistemas_Conectores_Cabos!$B$3</f>
        <v>LC duplex</v>
      </c>
      <c r="Q2676" s="8" t="str">
        <f aca="false">K2676&amp;"/"&amp;M2676&amp;CHAR(10)&amp;L2676&amp;"/"&amp;N2676</f>
        <v>SI-Glob:DI-FOFBCtrl/SFP-8
CA-RaCtrl:CO-FibPatch/p069</v>
      </c>
      <c r="R2676" s="11" t="n">
        <v>3</v>
      </c>
      <c r="S2676" s="11" t="n">
        <v>3</v>
      </c>
      <c r="T2676" s="4" t="str">
        <f aca="false">Def_Sistemas_Conectores_Cabos!$C$3</f>
        <v>Fibra OM4 duplex</v>
      </c>
      <c r="U2676" s="11" t="s">
        <v>234</v>
      </c>
      <c r="V2676" s="13"/>
    </row>
    <row r="2677" customFormat="false" ht="15.75" hidden="true" customHeight="true" outlineLevel="0" collapsed="false">
      <c r="A2677" s="4" t="str">
        <f aca="false">Def_Sistemas_Conectores_Cabos!$A$13</f>
        <v>FOFB - Topologia Estrela</v>
      </c>
      <c r="B2677" s="5" t="str">
        <f aca="false">Datas_Entregas!$A$7</f>
        <v>FOFB</v>
      </c>
      <c r="C2677" s="6" t="n">
        <f aca="false" t="array" ref="C2677:C2677">INDEX(Datas_Entregas!$B$2:$B$100, MATCH(B2677, Datas_Entregas!$A$2:$A$100, 0), 1)</f>
        <v>43374</v>
      </c>
      <c r="D2677" s="5" t="str">
        <f aca="false">Def_Status_Montagem!$A$4</f>
        <v>Comprado / Esperando entrega</v>
      </c>
      <c r="E2677" s="4" t="str">
        <f aca="false">Def_Status_Montagem!$B$3</f>
        <v>Contratada / Etiqueta pelo DIG</v>
      </c>
      <c r="F2677" s="25" t="str">
        <f aca="false" t="array" ref="F2677:F2677">INDEX(Def_Instancias_Equipamentos!$F$2:$F$4986, MATCH(K2677, Def_Instancias_Equipamentos!$D$2:$D$4986, 0), 1)</f>
        <v>Sala de Conectividade</v>
      </c>
      <c r="G2677" s="26" t="str">
        <f aca="false" t="array" ref="G2677:G2677">INDEX(Def_Instancias_Equipamentos!$F$2:$F$4986, MATCH(L2677, Def_Instancias_Equipamentos!$D$2:$D$4986, 0), 1)</f>
        <v>Sala de Conectividade</v>
      </c>
      <c r="H2677" s="7" t="str">
        <f aca="false" t="array" ref="H2677:H2677">INDEX(Def_Instancias_Equipamentos!$E$2:$E$4986, MATCH(K2677, Def_Instancias_Equipamentos!$D$2:$D$4986, 0), 1)</f>
        <v>CA-RaCtrl</v>
      </c>
      <c r="I2677" s="8" t="str">
        <f aca="false" t="array" ref="I2677:I2677">INDEX(Def_Instancias_Equipamentos!$E$2:$E$4986, MATCH(L2677, Def_Instancias_Equipamentos!$D$2:$D$4986, 0), 1)</f>
        <v>CA-RaCtrl</v>
      </c>
      <c r="J2677" s="8" t="str">
        <f aca="false">IF(H2677=I2677, "INTERNO", "EXTERNO")</f>
        <v>INTERNO</v>
      </c>
      <c r="K2677" s="9" t="str">
        <f aca="false">Def_Instancias_Equipamentos!$D$44</f>
        <v>SI-Glob:DI-FOFBCtrl</v>
      </c>
      <c r="L2677" s="4" t="str">
        <f aca="false">Def_Instancias_Equipamentos!$D$67</f>
        <v>CA-RaCtrl:CO-FibPatch</v>
      </c>
      <c r="M2677" s="10" t="s">
        <v>271</v>
      </c>
      <c r="N2677" s="12" t="s">
        <v>272</v>
      </c>
      <c r="O2677" s="9" t="str">
        <f aca="false">Def_Sistemas_Conectores_Cabos!$B$3</f>
        <v>LC duplex</v>
      </c>
      <c r="P2677" s="4" t="str">
        <f aca="false">Def_Sistemas_Conectores_Cabos!$B$3</f>
        <v>LC duplex</v>
      </c>
      <c r="Q2677" s="8" t="str">
        <f aca="false">K2677&amp;"/"&amp;M2677&amp;CHAR(10)&amp;L2677&amp;"/"&amp;N2677</f>
        <v>SI-Glob:DI-FOFBCtrl/SFP-9
CA-RaCtrl:CO-FibPatch/p070</v>
      </c>
      <c r="R2677" s="11" t="n">
        <v>3</v>
      </c>
      <c r="S2677" s="11" t="n">
        <v>3</v>
      </c>
      <c r="T2677" s="4" t="str">
        <f aca="false">Def_Sistemas_Conectores_Cabos!$C$3</f>
        <v>Fibra OM4 duplex</v>
      </c>
      <c r="U2677" s="11" t="s">
        <v>234</v>
      </c>
      <c r="V2677" s="13"/>
    </row>
    <row r="2678" customFormat="false" ht="15.75" hidden="true" customHeight="true" outlineLevel="0" collapsed="false">
      <c r="A2678" s="4" t="str">
        <f aca="false">Def_Sistemas_Conectores_Cabos!$A$15</f>
        <v>Sintonia</v>
      </c>
      <c r="B2678" s="5" t="str">
        <f aca="false">Datas_Entregas!$A$3</f>
        <v>BTS/Anel</v>
      </c>
      <c r="C2678" s="6" t="n">
        <f aca="false" t="array" ref="C2678:C2678">INDEX(Datas_Entregas!$B$2:$B$100, MATCH(B2678, Datas_Entregas!$A$2:$A$100, 0), 1)</f>
        <v>43296</v>
      </c>
      <c r="D2678" s="5" t="str">
        <f aca="false">Def_Status_Montagem!$A$3</f>
        <v>Verficado - Pronto para Produção</v>
      </c>
      <c r="E2678" s="4" t="str">
        <f aca="false">Def_Status_Montagem!$B$3</f>
        <v>Contratada / Etiqueta pelo DIG</v>
      </c>
      <c r="F2678" s="25" t="str">
        <f aca="false" t="array" ref="F2678:F2678">INDEX(Def_Instancias_Equipamentos!$F$2:$F$4986, MATCH(K2678, Def_Instancias_Equipamentos!$D$2:$D$4986, 0), 1)</f>
        <v>Sala Racks 18 parte 1</v>
      </c>
      <c r="G2678" s="26" t="str">
        <f aca="false" t="array" ref="G2678:G2678">INDEX(Def_Instancias_Equipamentos!$F$2:$F$4986, MATCH(L2678, Def_Instancias_Equipamentos!$D$2:$D$4986, 0), 1)</f>
        <v>Sala Racks 18 parte 1</v>
      </c>
      <c r="H2678" s="7" t="str">
        <f aca="false" t="array" ref="H2678:H2678">INDEX(Def_Instancias_Equipamentos!$E$2:$E$4986, MATCH(K2678, Def_Instancias_Equipamentos!$D$2:$D$4986, 0), 1)</f>
        <v>IA-18RaDiag04</v>
      </c>
      <c r="I2678" s="8" t="str">
        <f aca="false" t="array" ref="I2678:I2678">INDEX(Def_Instancias_Equipamentos!$E$2:$E$4986, MATCH(L2678, Def_Instancias_Equipamentos!$D$2:$D$4986, 0), 1)</f>
        <v>IA-18RaDiag04</v>
      </c>
      <c r="J2678" s="8" t="str">
        <f aca="false">IF(H2678=I2678, "INTERNO", "EXTERNO")</f>
        <v>INTERNO</v>
      </c>
      <c r="K2678" s="9" t="str">
        <f aca="false">Def_Instancias_Equipamentos!$D$220</f>
        <v>SI-Glob:DI-TuneProc-H</v>
      </c>
      <c r="L2678" s="4" t="str">
        <f aca="false">Def_Instancias_Equipamentos!$D$261</f>
        <v>AS-Glob:DI-TuneFBE</v>
      </c>
      <c r="M2678" s="24" t="s">
        <v>227</v>
      </c>
      <c r="N2678" s="18" t="s">
        <v>273</v>
      </c>
      <c r="O2678" s="21" t="str">
        <f aca="false">Def_Sistemas_Conectores_Cabos!$B$10</f>
        <v>N 50-ohm</v>
      </c>
      <c r="P2678" s="22" t="str">
        <f aca="false">Def_Sistemas_Conectores_Cabos!$B$10</f>
        <v>N 50-ohm</v>
      </c>
      <c r="Q2678" s="23" t="str">
        <f aca="false">K2678&amp;"/"&amp;M2678&amp;CHAR(10)&amp;L2678&amp;"/"&amp;N2678</f>
        <v>SI-Glob:DI-TuneProc-H/RF_Out
AS-Glob:DI-TuneFBE/SI_Drive_In</v>
      </c>
      <c r="R2678" s="18" t="n">
        <f aca="false">28*0.045+1*0.6+1*0.6+0.45</f>
        <v>2.91</v>
      </c>
      <c r="S2678" s="8" t="e">
        <f aca="false">CEILING(R2678*2)/2</f>
        <v>#VALUE!</v>
      </c>
      <c r="T2678" s="22" t="str">
        <f aca="false">Def_Sistemas_Conectores_Cabos!$C$10</f>
        <v>LMR-195</v>
      </c>
      <c r="U2678" s="18"/>
      <c r="V2678" s="13"/>
    </row>
    <row r="2679" customFormat="false" ht="15.75" hidden="true" customHeight="true" outlineLevel="0" collapsed="false">
      <c r="A2679" s="4" t="str">
        <f aca="false">Def_Sistemas_Conectores_Cabos!$A$6</f>
        <v>Timing Diagnóstico</v>
      </c>
      <c r="B2679" s="5" t="str">
        <f aca="false">Datas_Entregas!$A$2</f>
        <v>Booster/LTB</v>
      </c>
      <c r="C2679" s="6" t="n">
        <f aca="false" t="array" ref="C2679:C2679">INDEX(Datas_Entregas!$B$2:$B$100, MATCH(B2679, Datas_Entregas!$A$2:$A$100, 0), 1)</f>
        <v>43266</v>
      </c>
      <c r="D2679" s="5" t="str">
        <f aca="false">Def_Status_Montagem!$A$3</f>
        <v>Verficado - Pronto para Produção</v>
      </c>
      <c r="E2679" s="4" t="str">
        <f aca="false">Def_Status_Montagem!$B$4</f>
        <v>Contratada (inclui etiqueta)</v>
      </c>
      <c r="F2679" s="25" t="str">
        <f aca="false" t="array" ref="F2679:F2679">INDEX(Def_Instancias_Equipamentos!$F$2:$F$1224, MATCH(K2679, Def_Instancias_Equipamentos!$D$2:$D$1224, 0), 1)</f>
        <v>Sala Racks 19&amp;20</v>
      </c>
      <c r="G2679" s="26" t="str">
        <f aca="false" t="array" ref="G2679:G2679">INDEX(Def_Instancias_Equipamentos!$F$2:$F$1224, MATCH(L2679, Def_Instancias_Equipamentos!$D$2:$D$1224, 0), 1)</f>
        <v>Sala Racks 19&amp;20</v>
      </c>
      <c r="H2679" s="7" t="str">
        <f aca="false" t="array" ref="H2679:H2679">INDEX(Def_Instancias_Equipamentos!$E$2:$E$1224, MATCH(K2679, Def_Instancias_Equipamentos!$D$2:$D$1224, 0), 1)</f>
        <v>IA-20RaDiag01</v>
      </c>
      <c r="I2679" s="8" t="str">
        <f aca="false" t="array" ref="I2679:I2679">INDEX(Def_Instancias_Equipamentos!$E$2:$E$1224, MATCH(L2679, Def_Instancias_Equipamentos!$D$2:$D$1224, 0), 1)</f>
        <v>IA-20RaDiag01</v>
      </c>
      <c r="J2679" s="8" t="str">
        <f aca="false">IF(H2679=I2679, "INTERNO", "EXTERNO")</f>
        <v>INTERNO</v>
      </c>
      <c r="K2679" s="9" t="str">
        <f aca="false">Def_Instancias_Equipamentos!$D$86</f>
        <v>IA-20RaDiag01:TI-EVR</v>
      </c>
      <c r="L2679" s="4" t="str">
        <f aca="false">Def_Instancias_Equipamentos!$D$119</f>
        <v>IA-20RaDiag01:TI-OEMultPOF-2</v>
      </c>
      <c r="M2679" s="10" t="s">
        <v>56</v>
      </c>
      <c r="N2679" s="11" t="s">
        <v>145</v>
      </c>
      <c r="O2679" s="9" t="str">
        <f aca="false">Def_Sistemas_Conectores_Cabos!$B$6</f>
        <v>Simplex (HFBR-4525Z)</v>
      </c>
      <c r="P2679" s="4" t="str">
        <f aca="false">Def_Sistemas_Conectores_Cabos!$B$6</f>
        <v>Simplex (HFBR-4525Z)</v>
      </c>
      <c r="Q2679" s="8" t="str">
        <f aca="false">K2679&amp;"/"&amp;M2679&amp;CHAR(10)&amp;L2679&amp;"/"&amp;N2679</f>
        <v>IA-20RaDiag01:TI-EVR/OTP5
IA-20RaDiag01:TI-OEMultPOF-2/IN2</v>
      </c>
      <c r="R2679" s="11" t="n">
        <v>1</v>
      </c>
      <c r="S2679" s="11" t="n">
        <f aca="false">R2679</f>
        <v>1</v>
      </c>
      <c r="T2679" s="4" t="str">
        <f aca="false">Def_Sistemas_Conectores_Cabos!$C$6</f>
        <v>Fibra plástica 1 mm</v>
      </c>
      <c r="U2679" s="11" t="s">
        <v>274</v>
      </c>
      <c r="V2679" s="13"/>
    </row>
    <row r="2680" customFormat="false" ht="15.75" hidden="true" customHeight="true" outlineLevel="0" collapsed="false">
      <c r="A2680" s="4" t="str">
        <f aca="false">Def_Sistemas_Conectores_Cabos!$A$6</f>
        <v>Timing Diagnóstico</v>
      </c>
      <c r="B2680" s="5" t="str">
        <f aca="false">Datas_Entregas!$A$2</f>
        <v>Booster/LTB</v>
      </c>
      <c r="C2680" s="6" t="n">
        <f aca="false" t="array" ref="C2680:C2680">INDEX(Datas_Entregas!$B$2:$B$100, MATCH(B2680, Datas_Entregas!$A$2:$A$100, 0), 1)</f>
        <v>43266</v>
      </c>
      <c r="D2680" s="5" t="str">
        <f aca="false">Def_Status_Montagem!$A$3</f>
        <v>Verficado - Pronto para Produção</v>
      </c>
      <c r="E2680" s="4" t="str">
        <f aca="false">Def_Status_Montagem!$B$4</f>
        <v>Contratada (inclui etiqueta)</v>
      </c>
      <c r="F2680" s="25" t="str">
        <f aca="false" t="array" ref="F2680:F2680">INDEX(Def_Instancias_Equipamentos!$F$2:$F$1224, MATCH(K2680, Def_Instancias_Equipamentos!$D$2:$D$1224, 0), 1)</f>
        <v>Sala Racks 19&amp;20</v>
      </c>
      <c r="G2680" s="26" t="str">
        <f aca="false" t="array" ref="G2680:G2680">INDEX(Def_Instancias_Equipamentos!$F$2:$F$1224, MATCH(L2680, Def_Instancias_Equipamentos!$D$2:$D$1224, 0), 1)</f>
        <v>Sala Racks 19&amp;20</v>
      </c>
      <c r="H2680" s="7" t="str">
        <f aca="false" t="array" ref="H2680:H2680">INDEX(Def_Instancias_Equipamentos!$E$2:$E$1224, MATCH(K2680, Def_Instancias_Equipamentos!$D$2:$D$1224, 0), 1)</f>
        <v>IA-20RaDiag01</v>
      </c>
      <c r="I2680" s="8" t="str">
        <f aca="false" t="array" ref="I2680:I2680">INDEX(Def_Instancias_Equipamentos!$E$2:$E$1224, MATCH(L2680, Def_Instancias_Equipamentos!$D$2:$D$1224, 0), 1)</f>
        <v>IA-20RaDiag01</v>
      </c>
      <c r="J2680" s="8" t="str">
        <f aca="false">IF(H2680=I2680, "INTERNO", "EXTERNO")</f>
        <v>INTERNO</v>
      </c>
      <c r="K2680" s="9" t="str">
        <f aca="false">Def_Instancias_Equipamentos!$D$86</f>
        <v>IA-20RaDiag01:TI-EVR</v>
      </c>
      <c r="L2680" s="4" t="str">
        <f aca="false">Def_Instancias_Equipamentos!$D$119</f>
        <v>IA-20RaDiag01:TI-OEMultPOF-2</v>
      </c>
      <c r="M2680" s="10" t="s">
        <v>57</v>
      </c>
      <c r="N2680" s="11" t="s">
        <v>172</v>
      </c>
      <c r="O2680" s="9" t="str">
        <f aca="false">Def_Sistemas_Conectores_Cabos!$B$6</f>
        <v>Simplex (HFBR-4525Z)</v>
      </c>
      <c r="P2680" s="4" t="str">
        <f aca="false">Def_Sistemas_Conectores_Cabos!$B$6</f>
        <v>Simplex (HFBR-4525Z)</v>
      </c>
      <c r="Q2680" s="8" t="str">
        <f aca="false">K2680&amp;"/"&amp;M2680&amp;CHAR(10)&amp;L2680&amp;"/"&amp;N2680</f>
        <v>IA-20RaDiag01:TI-EVR/OTP6
IA-20RaDiag01:TI-OEMultPOF-2/IN3</v>
      </c>
      <c r="R2680" s="11" t="n">
        <v>1</v>
      </c>
      <c r="S2680" s="11" t="n">
        <f aca="false">R2680</f>
        <v>1</v>
      </c>
      <c r="T2680" s="4" t="str">
        <f aca="false">Def_Sistemas_Conectores_Cabos!$C$6</f>
        <v>Fibra plástica 1 mm</v>
      </c>
      <c r="U2680" s="11" t="s">
        <v>275</v>
      </c>
      <c r="V2680" s="13"/>
    </row>
    <row r="2681" customFormat="false" ht="15.75" hidden="true" customHeight="true" outlineLevel="0" collapsed="false">
      <c r="A2681" s="4" t="str">
        <f aca="false">Def_Sistemas_Conectores_Cabos!$A$6</f>
        <v>Timing Diagnóstico</v>
      </c>
      <c r="B2681" s="5" t="str">
        <f aca="false">Datas_Entregas!$A$2</f>
        <v>Booster/LTB</v>
      </c>
      <c r="C2681" s="6" t="n">
        <f aca="false" t="array" ref="C2681:C2681">INDEX(Datas_Entregas!$B$2:$B$100, MATCH(B2681, Datas_Entregas!$A$2:$A$100, 0), 1)</f>
        <v>43266</v>
      </c>
      <c r="D2681" s="5" t="str">
        <f aca="false">Def_Status_Montagem!$A$3</f>
        <v>Verficado - Pronto para Produção</v>
      </c>
      <c r="E2681" s="4" t="str">
        <f aca="false">Def_Status_Montagem!$B$4</f>
        <v>Contratada (inclui etiqueta)</v>
      </c>
      <c r="F2681" s="25" t="str">
        <f aca="false" t="array" ref="F2681:F2681">INDEX(Def_Instancias_Equipamentos!$F$2:$F$1224, MATCH(K2681, Def_Instancias_Equipamentos!$D$2:$D$1224, 0), 1)</f>
        <v>Sala Racks 19&amp;20</v>
      </c>
      <c r="G2681" s="26" t="str">
        <f aca="false" t="array" ref="G2681:G2681">INDEX(Def_Instancias_Equipamentos!$F$2:$F$1224, MATCH(L2681, Def_Instancias_Equipamentos!$D$2:$D$1224, 0), 1)</f>
        <v>Sala Racks 19&amp;20</v>
      </c>
      <c r="H2681" s="7" t="str">
        <f aca="false" t="array" ref="H2681:H2681">INDEX(Def_Instancias_Equipamentos!$E$2:$E$1224, MATCH(K2681, Def_Instancias_Equipamentos!$D$2:$D$1224, 0), 1)</f>
        <v>IA-20RaDiag01</v>
      </c>
      <c r="I2681" s="8" t="str">
        <f aca="false" t="array" ref="I2681:I2681">INDEX(Def_Instancias_Equipamentos!$E$2:$E$1224, MATCH(L2681, Def_Instancias_Equipamentos!$D$2:$D$1224, 0), 1)</f>
        <v>IA-20RaDiag01</v>
      </c>
      <c r="J2681" s="8" t="str">
        <f aca="false">IF(H2681=I2681, "INTERNO", "EXTERNO")</f>
        <v>INTERNO</v>
      </c>
      <c r="K2681" s="9" t="str">
        <f aca="false">Def_Instancias_Equipamentos!$D$86</f>
        <v>IA-20RaDiag01:TI-EVR</v>
      </c>
      <c r="L2681" s="4" t="str">
        <f aca="false">Def_Instancias_Equipamentos!$D$119</f>
        <v>IA-20RaDiag01:TI-OEMultPOF-2</v>
      </c>
      <c r="M2681" s="10" t="s">
        <v>59</v>
      </c>
      <c r="N2681" s="11" t="s">
        <v>174</v>
      </c>
      <c r="O2681" s="9" t="str">
        <f aca="false">Def_Sistemas_Conectores_Cabos!$B$6</f>
        <v>Simplex (HFBR-4525Z)</v>
      </c>
      <c r="P2681" s="4" t="str">
        <f aca="false">Def_Sistemas_Conectores_Cabos!$B$6</f>
        <v>Simplex (HFBR-4525Z)</v>
      </c>
      <c r="Q2681" s="8" t="str">
        <f aca="false">K2681&amp;"/"&amp;M2681&amp;CHAR(10)&amp;L2681&amp;"/"&amp;N2681</f>
        <v>IA-20RaDiag01:TI-EVR/OTP7
IA-20RaDiag01:TI-OEMultPOF-2/IN4</v>
      </c>
      <c r="R2681" s="11" t="n">
        <v>1</v>
      </c>
      <c r="S2681" s="11" t="n">
        <f aca="false">R2681</f>
        <v>1</v>
      </c>
      <c r="T2681" s="4" t="str">
        <f aca="false">Def_Sistemas_Conectores_Cabos!$C$6</f>
        <v>Fibra plástica 1 mm</v>
      </c>
      <c r="U2681" s="11" t="s">
        <v>276</v>
      </c>
      <c r="V2681" s="13"/>
    </row>
    <row r="2682" customFormat="false" ht="15.75" hidden="true" customHeight="true" outlineLevel="0" collapsed="false">
      <c r="A2682" s="4" t="str">
        <f aca="false">Def_Sistemas_Conectores_Cabos!$A$7</f>
        <v>Timing Linac</v>
      </c>
      <c r="B2682" s="5" t="str">
        <f aca="false">Datas_Entregas!$A$8</f>
        <v>Finalização LINAC</v>
      </c>
      <c r="C2682" s="6" t="str">
        <f aca="false" t="array" ref="C2682:C2682">INDEX(Datas_Entregas!$B$2:$B$100, MATCH(B2682, Datas_Entregas!$A$2:$A$100, 0), 1)</f>
        <v>?</v>
      </c>
      <c r="D2682" s="5" t="str">
        <f aca="false">Def_Status_Montagem!$A$7</f>
        <v>Instalado protótipo/provisório</v>
      </c>
      <c r="E2682" s="4" t="str">
        <f aca="false">Def_Status_Montagem!$B$4</f>
        <v>Contratada (inclui etiqueta)</v>
      </c>
      <c r="F2682" s="25" t="str">
        <f aca="false" t="array" ref="F2682:F2682">INDEX(Def_Instancias_Equipamentos!$F$2:$F$1224, MATCH(K2682, Def_Instancias_Equipamentos!$D$2:$D$1224, 0), 1)</f>
        <v>Sala Racks do LINAC</v>
      </c>
      <c r="G2682" s="26" t="str">
        <f aca="false" t="array" ref="G2682:G2682">INDEX(Def_Instancias_Equipamentos!$F$2:$F$1224, MATCH(L2682, Def_Instancias_Equipamentos!$D$2:$D$1224, 0), 1)</f>
        <v>Sala Racks do LINAC</v>
      </c>
      <c r="H2682" s="7" t="str">
        <f aca="false" t="array" ref="H2682:H2682">INDEX(Def_Instancias_Equipamentos!$E$2:$E$1224, MATCH(K2682, Def_Instancias_Equipamentos!$D$2:$D$1224, 0), 1)</f>
        <v>LA-RFH01RACK2</v>
      </c>
      <c r="I2682" s="8" t="str">
        <f aca="false" t="array" ref="I2682:I2682">INDEX(Def_Instancias_Equipamentos!$E$2:$E$1224, MATCH(L2682, Def_Instancias_Equipamentos!$D$2:$D$1224, 0), 1)</f>
        <v>LA-MDH01RACK1</v>
      </c>
      <c r="J2682" s="8" t="str">
        <f aca="false">IF(H2682=I2682, "INTERNO", "EXTERNO")</f>
        <v>EXTERNO</v>
      </c>
      <c r="K2682" s="9" t="str">
        <f aca="false">Def_Instancias_Equipamentos!$D$82</f>
        <v>LA-RFH01RACK2:TI-EVR</v>
      </c>
      <c r="L2682" s="4" t="str">
        <f aca="false">Def_Instancias_Equipamentos!$D$111</f>
        <v>LA-MDH01RACK1:TI-OEMultPOF</v>
      </c>
      <c r="M2682" s="10" t="s">
        <v>48</v>
      </c>
      <c r="N2682" s="11" t="s">
        <v>143</v>
      </c>
      <c r="O2682" s="9" t="str">
        <f aca="false">Def_Sistemas_Conectores_Cabos!$B$6</f>
        <v>Simplex (HFBR-4525Z)</v>
      </c>
      <c r="P2682" s="4" t="str">
        <f aca="false">Def_Sistemas_Conectores_Cabos!$B$6</f>
        <v>Simplex (HFBR-4525Z)</v>
      </c>
      <c r="Q2682" s="8" t="str">
        <f aca="false">K2682&amp;"/"&amp;M2682&amp;CHAR(10)&amp;L2682&amp;"/"&amp;N2682</f>
        <v>LA-RFH01RACK2:TI-EVR/OTP0
LA-MDH01RACK1:TI-OEMultPOF/IN1</v>
      </c>
      <c r="R2682" s="11" t="n">
        <v>10</v>
      </c>
      <c r="S2682" s="11" t="n">
        <f aca="false">R2682</f>
        <v>10</v>
      </c>
      <c r="T2682" s="4" t="str">
        <f aca="false">Def_Sistemas_Conectores_Cabos!$C$6</f>
        <v>Fibra plástica 1 mm</v>
      </c>
      <c r="U2682" s="11" t="s">
        <v>277</v>
      </c>
      <c r="V2682" s="13"/>
    </row>
    <row r="2683" customFormat="false" ht="15.75" hidden="true" customHeight="true" outlineLevel="0" collapsed="false">
      <c r="A2683" s="4" t="str">
        <f aca="false">Def_Sistemas_Conectores_Cabos!$A$7</f>
        <v>Timing Linac</v>
      </c>
      <c r="B2683" s="5" t="str">
        <f aca="false">Datas_Entregas!$A$8</f>
        <v>Finalização LINAC</v>
      </c>
      <c r="C2683" s="6" t="str">
        <f aca="false" t="array" ref="C2683:C2683">INDEX(Datas_Entregas!$B$2:$B$100, MATCH(B2683, Datas_Entregas!$A$2:$A$100, 0), 1)</f>
        <v>?</v>
      </c>
      <c r="D2683" s="5" t="str">
        <f aca="false">Def_Status_Montagem!$A$7</f>
        <v>Instalado protótipo/provisório</v>
      </c>
      <c r="E2683" s="4" t="str">
        <f aca="false">Def_Status_Montagem!$B$4</f>
        <v>Contratada (inclui etiqueta)</v>
      </c>
      <c r="F2683" s="25" t="str">
        <f aca="false" t="array" ref="F2683:F2683">INDEX(Def_Instancias_Equipamentos!$F$2:$F$1224, MATCH(K2683, Def_Instancias_Equipamentos!$D$2:$D$1224, 0), 1)</f>
        <v>Sala Racks do LINAC</v>
      </c>
      <c r="G2683" s="26" t="str">
        <f aca="false" t="array" ref="G2683:G2683">INDEX(Def_Instancias_Equipamentos!$F$2:$F$1224, MATCH(L2683, Def_Instancias_Equipamentos!$D$2:$D$1224, 0), 1)</f>
        <v>Sala Racks do LINAC</v>
      </c>
      <c r="H2683" s="7" t="str">
        <f aca="false" t="array" ref="H2683:H2683">INDEX(Def_Instancias_Equipamentos!$E$2:$E$1224, MATCH(K2683, Def_Instancias_Equipamentos!$D$2:$D$1224, 0), 1)</f>
        <v>LA-RFH01RACK2</v>
      </c>
      <c r="I2683" s="8" t="str">
        <f aca="false" t="array" ref="I2683:I2683">INDEX(Def_Instancias_Equipamentos!$E$2:$E$1224, MATCH(L2683, Def_Instancias_Equipamentos!$D$2:$D$1224, 0), 1)</f>
        <v>LA-MDH01RACK2</v>
      </c>
      <c r="J2683" s="8" t="str">
        <f aca="false">IF(H2683=I2683, "INTERNO", "EXTERNO")</f>
        <v>EXTERNO</v>
      </c>
      <c r="K2683" s="9" t="str">
        <f aca="false">Def_Instancias_Equipamentos!$D$82</f>
        <v>LA-RFH01RACK2:TI-EVR</v>
      </c>
      <c r="L2683" s="4" t="str">
        <f aca="false">Def_Instancias_Equipamentos!$D$112</f>
        <v>LA-MDH01RACK2:TI-OEMultPOF</v>
      </c>
      <c r="M2683" s="10" t="s">
        <v>51</v>
      </c>
      <c r="N2683" s="11" t="s">
        <v>143</v>
      </c>
      <c r="O2683" s="9" t="str">
        <f aca="false">Def_Sistemas_Conectores_Cabos!$B$6</f>
        <v>Simplex (HFBR-4525Z)</v>
      </c>
      <c r="P2683" s="4" t="str">
        <f aca="false">Def_Sistemas_Conectores_Cabos!$B$6</f>
        <v>Simplex (HFBR-4525Z)</v>
      </c>
      <c r="Q2683" s="8" t="str">
        <f aca="false">K2683&amp;"/"&amp;M2683&amp;CHAR(10)&amp;L2683&amp;"/"&amp;N2683</f>
        <v>LA-RFH01RACK2:TI-EVR/OTP1
LA-MDH01RACK2:TI-OEMultPOF/IN1</v>
      </c>
      <c r="R2683" s="11" t="n">
        <v>10</v>
      </c>
      <c r="S2683" s="11" t="n">
        <f aca="false">R2683</f>
        <v>10</v>
      </c>
      <c r="T2683" s="4" t="str">
        <f aca="false">Def_Sistemas_Conectores_Cabos!$C$6</f>
        <v>Fibra plástica 1 mm</v>
      </c>
      <c r="U2683" s="11" t="s">
        <v>278</v>
      </c>
      <c r="V2683" s="13"/>
    </row>
    <row r="2684" customFormat="false" ht="15.75" hidden="true" customHeight="true" outlineLevel="0" collapsed="false">
      <c r="A2684" s="4" t="str">
        <f aca="false">Def_Sistemas_Conectores_Cabos!$A$7</f>
        <v>Timing Linac</v>
      </c>
      <c r="B2684" s="5" t="str">
        <f aca="false">Datas_Entregas!$A$8</f>
        <v>Finalização LINAC</v>
      </c>
      <c r="C2684" s="6" t="str">
        <f aca="false" t="array" ref="C2684:C2684">INDEX(Datas_Entregas!$B$2:$B$100, MATCH(B2684, Datas_Entregas!$A$2:$A$100, 0), 1)</f>
        <v>?</v>
      </c>
      <c r="D2684" s="5" t="str">
        <f aca="false">Def_Status_Montagem!$A$7</f>
        <v>Instalado protótipo/provisório</v>
      </c>
      <c r="E2684" s="4" t="str">
        <f aca="false">Def_Status_Montagem!$B$4</f>
        <v>Contratada (inclui etiqueta)</v>
      </c>
      <c r="F2684" s="25" t="str">
        <f aca="false" t="array" ref="F2684:F2684">INDEX(Def_Instancias_Equipamentos!$F$2:$F$1224, MATCH(K2684, Def_Instancias_Equipamentos!$D$2:$D$1224, 0), 1)</f>
        <v>Sala Racks do LINAC</v>
      </c>
      <c r="G2684" s="26" t="str">
        <f aca="false" t="array" ref="G2684:G2684">INDEX(Def_Instancias_Equipamentos!$F$2:$F$1224, MATCH(L2684, Def_Instancias_Equipamentos!$D$2:$D$1224, 0), 1)</f>
        <v>Sala Racks do LINAC</v>
      </c>
      <c r="H2684" s="7" t="str">
        <f aca="false" t="array" ref="H2684:H2684">INDEX(Def_Instancias_Equipamentos!$E$2:$E$1224, MATCH(K2684, Def_Instancias_Equipamentos!$D$2:$D$1224, 0), 1)</f>
        <v>LA-RFH01RACK2</v>
      </c>
      <c r="I2684" s="8" t="str">
        <f aca="false" t="array" ref="I2684:I2684">INDEX(Def_Instancias_Equipamentos!$E$2:$E$1224, MATCH(L2684, Def_Instancias_Equipamentos!$D$2:$D$1224, 0), 1)</f>
        <v>LA-RFH01RACK1</v>
      </c>
      <c r="J2684" s="8" t="str">
        <f aca="false">IF(H2684=I2684, "INTERNO", "EXTERNO")</f>
        <v>EXTERNO</v>
      </c>
      <c r="K2684" s="9" t="str">
        <f aca="false">Def_Instancias_Equipamentos!$D$82</f>
        <v>LA-RFH01RACK2:TI-EVR</v>
      </c>
      <c r="L2684" s="4" t="str">
        <f aca="false">Def_Instancias_Equipamentos!$D$113</f>
        <v>LA-RFH01RACK1:TI-OEMultPOF</v>
      </c>
      <c r="M2684" s="10" t="s">
        <v>53</v>
      </c>
      <c r="N2684" s="11" t="s">
        <v>143</v>
      </c>
      <c r="O2684" s="9" t="str">
        <f aca="false">Def_Sistemas_Conectores_Cabos!$B$6</f>
        <v>Simplex (HFBR-4525Z)</v>
      </c>
      <c r="P2684" s="4" t="str">
        <f aca="false">Def_Sistemas_Conectores_Cabos!$B$6</f>
        <v>Simplex (HFBR-4525Z)</v>
      </c>
      <c r="Q2684" s="8" t="str">
        <f aca="false">K2684&amp;"/"&amp;M2684&amp;CHAR(10)&amp;L2684&amp;"/"&amp;N2684</f>
        <v>LA-RFH01RACK2:TI-EVR/OTP2
LA-RFH01RACK1:TI-OEMultPOF/IN1</v>
      </c>
      <c r="R2684" s="11" t="n">
        <v>10</v>
      </c>
      <c r="S2684" s="11" t="n">
        <f aca="false">R2684</f>
        <v>10</v>
      </c>
      <c r="T2684" s="4" t="str">
        <f aca="false">Def_Sistemas_Conectores_Cabos!$C$6</f>
        <v>Fibra plástica 1 mm</v>
      </c>
      <c r="U2684" s="11" t="s">
        <v>279</v>
      </c>
      <c r="V2684" s="13"/>
    </row>
    <row r="2685" customFormat="false" ht="15.75" hidden="true" customHeight="true" outlineLevel="0" collapsed="false">
      <c r="A2685" s="4" t="str">
        <f aca="false">Def_Sistemas_Conectores_Cabos!$A$7</f>
        <v>Timing Linac</v>
      </c>
      <c r="B2685" s="5" t="str">
        <f aca="false">Datas_Entregas!$A$8</f>
        <v>Finalização LINAC</v>
      </c>
      <c r="C2685" s="6" t="str">
        <f aca="false" t="array" ref="C2685:C2685">INDEX(Datas_Entregas!$B$2:$B$100, MATCH(B2685, Datas_Entregas!$A$2:$A$100, 0), 1)</f>
        <v>?</v>
      </c>
      <c r="D2685" s="5" t="str">
        <f aca="false">Def_Status_Montagem!$A$7</f>
        <v>Instalado protótipo/provisório</v>
      </c>
      <c r="E2685" s="4" t="str">
        <f aca="false">Def_Status_Montagem!$B$4</f>
        <v>Contratada (inclui etiqueta)</v>
      </c>
      <c r="F2685" s="25" t="str">
        <f aca="false" t="array" ref="F2685:F2685">INDEX(Def_Instancias_Equipamentos!$F$2:$F$1224, MATCH(K2685, Def_Instancias_Equipamentos!$D$2:$D$1224, 0), 1)</f>
        <v>Sala Racks do LINAC</v>
      </c>
      <c r="G2685" s="26" t="str">
        <f aca="false" t="array" ref="G2685:G2685">INDEX(Def_Instancias_Equipamentos!$F$2:$F$1224, MATCH(L2685, Def_Instancias_Equipamentos!$D$2:$D$1224, 0), 1)</f>
        <v>Sala Racks do LINAC</v>
      </c>
      <c r="H2685" s="7" t="str">
        <f aca="false" t="array" ref="H2685:H2685">INDEX(Def_Instancias_Equipamentos!$E$2:$E$1224, MATCH(K2685, Def_Instancias_Equipamentos!$D$2:$D$1224, 0), 1)</f>
        <v>LA-RFH01RACK2</v>
      </c>
      <c r="I2685" s="8" t="str">
        <f aca="false" t="array" ref="I2685:I2685">INDEX(Def_Instancias_Equipamentos!$E$2:$E$1224, MATCH(L2685, Def_Instancias_Equipamentos!$D$2:$D$1224, 0), 1)</f>
        <v>LA-RFH01RACK1</v>
      </c>
      <c r="J2685" s="8" t="str">
        <f aca="false">IF(H2685=I2685, "INTERNO", "EXTERNO")</f>
        <v>EXTERNO</v>
      </c>
      <c r="K2685" s="9" t="str">
        <f aca="false">Def_Instancias_Equipamentos!$D$82</f>
        <v>LA-RFH01RACK2:TI-EVR</v>
      </c>
      <c r="L2685" s="4" t="str">
        <f aca="false">Def_Instancias_Equipamentos!$D$113</f>
        <v>LA-RFH01RACK1:TI-OEMultPOF</v>
      </c>
      <c r="M2685" s="10" t="s">
        <v>54</v>
      </c>
      <c r="N2685" s="11" t="s">
        <v>145</v>
      </c>
      <c r="O2685" s="9" t="str">
        <f aca="false">Def_Sistemas_Conectores_Cabos!$B$6</f>
        <v>Simplex (HFBR-4525Z)</v>
      </c>
      <c r="P2685" s="4" t="str">
        <f aca="false">Def_Sistemas_Conectores_Cabos!$B$6</f>
        <v>Simplex (HFBR-4525Z)</v>
      </c>
      <c r="Q2685" s="8" t="str">
        <f aca="false">K2685&amp;"/"&amp;M2685&amp;CHAR(10)&amp;L2685&amp;"/"&amp;N2685</f>
        <v>LA-RFH01RACK2:TI-EVR/OTP3
LA-RFH01RACK1:TI-OEMultPOF/IN2</v>
      </c>
      <c r="R2685" s="11" t="n">
        <v>10</v>
      </c>
      <c r="S2685" s="11" t="n">
        <f aca="false">R2685</f>
        <v>10</v>
      </c>
      <c r="T2685" s="4" t="str">
        <f aca="false">Def_Sistemas_Conectores_Cabos!$C$6</f>
        <v>Fibra plástica 1 mm</v>
      </c>
      <c r="U2685" s="11" t="s">
        <v>280</v>
      </c>
      <c r="V2685" s="13"/>
    </row>
    <row r="2686" customFormat="false" ht="15.75" hidden="true" customHeight="true" outlineLevel="0" collapsed="false">
      <c r="A2686" s="4" t="str">
        <f aca="false">Def_Sistemas_Conectores_Cabos!$A$7</f>
        <v>Timing Linac</v>
      </c>
      <c r="B2686" s="5" t="str">
        <f aca="false">Datas_Entregas!$A$8</f>
        <v>Finalização LINAC</v>
      </c>
      <c r="C2686" s="6" t="str">
        <f aca="false" t="array" ref="C2686:C2686">INDEX(Datas_Entregas!$B$2:$B$100, MATCH(B2686, Datas_Entregas!$A$2:$A$100, 0), 1)</f>
        <v>?</v>
      </c>
      <c r="D2686" s="5" t="str">
        <f aca="false">Def_Status_Montagem!$A$7</f>
        <v>Instalado protótipo/provisório</v>
      </c>
      <c r="E2686" s="4" t="str">
        <f aca="false">Def_Status_Montagem!$B$4</f>
        <v>Contratada (inclui etiqueta)</v>
      </c>
      <c r="F2686" s="25" t="str">
        <f aca="false" t="array" ref="F2686:F2686">INDEX(Def_Instancias_Equipamentos!$F$2:$F$1224, MATCH(K2686, Def_Instancias_Equipamentos!$D$2:$D$1224, 0), 1)</f>
        <v>Sala Racks do LINAC</v>
      </c>
      <c r="G2686" s="26" t="str">
        <f aca="false" t="array" ref="G2686:G2686">INDEX(Def_Instancias_Equipamentos!$F$2:$F$1224, MATCH(L2686, Def_Instancias_Equipamentos!$D$2:$D$1224, 0), 1)</f>
        <v>Sala Racks do LINAC</v>
      </c>
      <c r="H2686" s="7" t="str">
        <f aca="false" t="array" ref="H2686:H2686">INDEX(Def_Instancias_Equipamentos!$E$2:$E$1224, MATCH(K2686, Def_Instancias_Equipamentos!$D$2:$D$1224, 0), 1)</f>
        <v>LA-RFH01RACK2</v>
      </c>
      <c r="I2686" s="8" t="str">
        <f aca="false" t="array" ref="I2686:I2686">INDEX(Def_Instancias_Equipamentos!$E$2:$E$1224, MATCH(L2686, Def_Instancias_Equipamentos!$D$2:$D$1224, 0), 1)</f>
        <v>LA-RFH01RACK1</v>
      </c>
      <c r="J2686" s="8" t="str">
        <f aca="false">IF(H2686=I2686, "INTERNO", "EXTERNO")</f>
        <v>EXTERNO</v>
      </c>
      <c r="K2686" s="9" t="str">
        <f aca="false">Def_Instancias_Equipamentos!$D$82</f>
        <v>LA-RFH01RACK2:TI-EVR</v>
      </c>
      <c r="L2686" s="4" t="str">
        <f aca="false">Def_Instancias_Equipamentos!$D$113</f>
        <v>LA-RFH01RACK1:TI-OEMultPOF</v>
      </c>
      <c r="M2686" s="10" t="s">
        <v>55</v>
      </c>
      <c r="N2686" s="11" t="s">
        <v>172</v>
      </c>
      <c r="O2686" s="9" t="str">
        <f aca="false">Def_Sistemas_Conectores_Cabos!$B$6</f>
        <v>Simplex (HFBR-4525Z)</v>
      </c>
      <c r="P2686" s="4" t="str">
        <f aca="false">Def_Sistemas_Conectores_Cabos!$B$6</f>
        <v>Simplex (HFBR-4525Z)</v>
      </c>
      <c r="Q2686" s="8" t="str">
        <f aca="false">K2686&amp;"/"&amp;M2686&amp;CHAR(10)&amp;L2686&amp;"/"&amp;N2686</f>
        <v>LA-RFH01RACK2:TI-EVR/OTP4
LA-RFH01RACK1:TI-OEMultPOF/IN3</v>
      </c>
      <c r="R2686" s="11" t="n">
        <v>10</v>
      </c>
      <c r="S2686" s="11" t="n">
        <f aca="false">R2686</f>
        <v>10</v>
      </c>
      <c r="T2686" s="4" t="str">
        <f aca="false">Def_Sistemas_Conectores_Cabos!$C$6</f>
        <v>Fibra plástica 1 mm</v>
      </c>
      <c r="U2686" s="11" t="s">
        <v>281</v>
      </c>
      <c r="V2686" s="13"/>
    </row>
    <row r="2687" customFormat="false" ht="15.75" hidden="true" customHeight="true" outlineLevel="0" collapsed="false">
      <c r="A2687" s="4" t="str">
        <f aca="false">Def_Sistemas_Conectores_Cabos!$A$12</f>
        <v>FOFB - Topologia Anel</v>
      </c>
      <c r="B2687" s="5" t="str">
        <f aca="false">Datas_Entregas!$A$7</f>
        <v>FOFB</v>
      </c>
      <c r="C2687" s="6" t="n">
        <f aca="false" t="array" ref="C2687:C2687">INDEX(Datas_Entregas!$B$2:$B$100, MATCH(B2687, Datas_Entregas!$A$2:$A$100, 0), 1)</f>
        <v>43374</v>
      </c>
      <c r="D2687" s="5" t="str">
        <f aca="false">Def_Status_Montagem!$A$4</f>
        <v>Comprado / Esperando entrega</v>
      </c>
      <c r="E2687" s="4" t="str">
        <f aca="false">Def_Status_Montagem!$B$3</f>
        <v>Contratada / Etiqueta pelo DIG</v>
      </c>
      <c r="F2687" s="25" t="str">
        <f aca="false" t="array" ref="F2687:F2687">INDEX(Def_Instancias_Equipamentos!$F$2:$F$4986, MATCH(K2687, Def_Instancias_Equipamentos!$D$2:$D$4986, 0), 1)</f>
        <v>Sala Racks 1</v>
      </c>
      <c r="G2687" s="26" t="str">
        <f aca="false" t="array" ref="G2687:G2687">INDEX(Def_Instancias_Equipamentos!$F$2:$F$4986, MATCH(L2687, Def_Instancias_Equipamentos!$D$2:$D$4986, 0), 1)</f>
        <v>Sala Racks 1</v>
      </c>
      <c r="H2687" s="7" t="str">
        <f aca="false" t="array" ref="H2687:H2687">INDEX(Def_Instancias_Equipamentos!$E$2:$E$4986, MATCH(K2687, Def_Instancias_Equipamentos!$D$2:$D$4986, 0), 1)</f>
        <v>IA-01RaBPM</v>
      </c>
      <c r="I2687" s="8" t="str">
        <f aca="false" t="array" ref="I2687:I2687">INDEX(Def_Instancias_Equipamentos!$E$2:$E$4986, MATCH(L2687, Def_Instancias_Equipamentos!$D$2:$D$4986, 0), 1)</f>
        <v>IA-01RaCtrl</v>
      </c>
      <c r="J2687" s="8" t="str">
        <f aca="false">IF(H2687=I2687, "INTERNO", "EXTERNO")</f>
        <v>EXTERNO</v>
      </c>
      <c r="K2687" s="9" t="str">
        <f aca="false">Def_Instancias_Equipamentos!$D$3</f>
        <v>IA-01RaBPM:DI-AMCFPGAFOFB</v>
      </c>
      <c r="L2687" s="4" t="str">
        <f aca="false">Def_Instancias_Equipamentos!$D$46</f>
        <v>IA-01RaCtrl:CO-FibPatch</v>
      </c>
      <c r="M2687" s="10" t="s">
        <v>255</v>
      </c>
      <c r="N2687" s="12" t="s">
        <v>282</v>
      </c>
      <c r="O2687" s="9" t="str">
        <f aca="false">Def_Sistemas_Conectores_Cabos!$B$3</f>
        <v>LC duplex</v>
      </c>
      <c r="P2687" s="4" t="str">
        <f aca="false">Def_Sistemas_Conectores_Cabos!$B$3</f>
        <v>LC duplex</v>
      </c>
      <c r="Q2687" s="8" t="str">
        <f aca="false">K2687&amp;"/"&amp;M2687&amp;CHAR(10)&amp;L2687&amp;"/"&amp;N2687</f>
        <v>IA-01RaBPM:DI-AMCFPGAFOFB/SFP-2
IA-01RaCtrl:CO-FibPatch/p001</v>
      </c>
      <c r="R2687" s="11" t="n">
        <v>15</v>
      </c>
      <c r="S2687" s="11" t="n">
        <v>15</v>
      </c>
      <c r="T2687" s="4" t="str">
        <f aca="false">Def_Sistemas_Conectores_Cabos!$C$3</f>
        <v>Fibra OM4 duplex</v>
      </c>
      <c r="U2687" s="11" t="s">
        <v>234</v>
      </c>
      <c r="V2687" s="13"/>
    </row>
    <row r="2688" customFormat="false" ht="15.75" hidden="true" customHeight="true" outlineLevel="0" collapsed="false">
      <c r="A2688" s="4" t="str">
        <f aca="false">Def_Sistemas_Conectores_Cabos!$A$8</f>
        <v>Timing AFC</v>
      </c>
      <c r="B2688" s="5" t="str">
        <f aca="false">Datas_Entregas!$A$2</f>
        <v>Booster/LTB</v>
      </c>
      <c r="C2688" s="6" t="n">
        <f aca="false" t="array" ref="C2688:C2688">INDEX(Datas_Entregas!$B$2:$B$100, MATCH(B2688, Datas_Entregas!$A$2:$A$100, 0), 1)</f>
        <v>43266</v>
      </c>
      <c r="D2688" s="5" t="str">
        <f aca="false">Def_Status_Montagem!$A$4</f>
        <v>Comprado / Esperando entrega</v>
      </c>
      <c r="E2688" s="5" t="str">
        <f aca="false">Def_Status_Montagem!$B$3</f>
        <v>Contratada / Etiqueta pelo DIG</v>
      </c>
      <c r="F2688" s="25" t="str">
        <f aca="false" t="array" ref="F2688:F2688">INDEX(Def_Instancias_Equipamentos!$F$2:$F$1224, MATCH(K2688, Def_Instancias_Equipamentos!$D$2:$D$1224, 0), 1)</f>
        <v>Sala Racks 1</v>
      </c>
      <c r="G2688" s="26" t="str">
        <f aca="false" t="array" ref="G2688:G2688">INDEX(Def_Instancias_Equipamentos!$F$2:$F$1224, MATCH(L2688, Def_Instancias_Equipamentos!$D$2:$D$1224, 0), 1)</f>
        <v>Sala Racks 1</v>
      </c>
      <c r="H2688" s="7" t="str">
        <f aca="false" t="array" ref="H2688:H2688">INDEX(Def_Instancias_Equipamentos!$E$2:$E$1224, MATCH(K2688, Def_Instancias_Equipamentos!$D$2:$D$1224, 0), 1)</f>
        <v>IA-01RaBPM</v>
      </c>
      <c r="I2688" s="8" t="str">
        <f aca="false" t="array" ref="I2688:I2688">INDEX(Def_Instancias_Equipamentos!$E$2:$E$1224, MATCH(L2688, Def_Instancias_Equipamentos!$D$2:$D$1224, 0), 1)</f>
        <v>IA-01RaCtrl</v>
      </c>
      <c r="J2688" s="8" t="str">
        <f aca="false">IF(H2688=I2688, "INTERNO", "EXTERNO")</f>
        <v>EXTERNO</v>
      </c>
      <c r="K2688" s="9" t="str">
        <f aca="false">Def_Instancias_Equipamentos!$D$23</f>
        <v>IA-01RaBPM:TI-AMCFPGAEVR</v>
      </c>
      <c r="L2688" s="4" t="str">
        <f aca="false">Def_Instancias_Equipamentos!$D$46</f>
        <v>IA-01RaCtrl:CO-FibPatch</v>
      </c>
      <c r="M2688" s="10" t="s">
        <v>269</v>
      </c>
      <c r="N2688" s="12" t="s">
        <v>198</v>
      </c>
      <c r="O2688" s="9" t="str">
        <f aca="false">Def_Sistemas_Conectores_Cabos!$B$3</f>
        <v>LC duplex</v>
      </c>
      <c r="P2688" s="4" t="str">
        <f aca="false">Def_Sistemas_Conectores_Cabos!$B$3</f>
        <v>LC duplex</v>
      </c>
      <c r="Q2688" s="8" t="str">
        <f aca="false">K2688&amp;"/"&amp;M2688&amp;CHAR(10)&amp;L2688&amp;"/"&amp;N2688</f>
        <v>IA-01RaBPM:TI-AMCFPGAEVR/SFP-8
IA-01RaCtrl:CO-FibPatch/p002</v>
      </c>
      <c r="R2688" s="11" t="n">
        <v>15</v>
      </c>
      <c r="S2688" s="11" t="n">
        <v>15</v>
      </c>
      <c r="T2688" s="4" t="str">
        <f aca="false">Def_Sistemas_Conectores_Cabos!$C$3</f>
        <v>Fibra OM4 duplex</v>
      </c>
      <c r="U2688" s="11"/>
      <c r="V2688" s="13"/>
    </row>
    <row r="2689" customFormat="false" ht="15.75" hidden="true" customHeight="true" outlineLevel="0" collapsed="false">
      <c r="A2689" s="4" t="str">
        <f aca="false">Def_Sistemas_Conectores_Cabos!$A$13</f>
        <v>FOFB - Topologia Estrela</v>
      </c>
      <c r="B2689" s="5" t="str">
        <f aca="false">Datas_Entregas!$A$7</f>
        <v>FOFB</v>
      </c>
      <c r="C2689" s="6" t="n">
        <f aca="false" t="array" ref="C2689:C2689">INDEX(Datas_Entregas!$B$2:$B$100, MATCH(B2689, Datas_Entregas!$A$2:$A$100, 0), 1)</f>
        <v>43374</v>
      </c>
      <c r="D2689" s="5" t="str">
        <f aca="false">Def_Status_Montagem!$A$4</f>
        <v>Comprado / Esperando entrega</v>
      </c>
      <c r="E2689" s="4" t="str">
        <f aca="false">Def_Status_Montagem!$B$3</f>
        <v>Contratada / Etiqueta pelo DIG</v>
      </c>
      <c r="F2689" s="25" t="str">
        <f aca="false" t="array" ref="F2689:F2689">INDEX(Def_Instancias_Equipamentos!$F$2:$F$4986, MATCH(K2689, Def_Instancias_Equipamentos!$D$2:$D$4986, 0), 1)</f>
        <v>Sala Racks 1</v>
      </c>
      <c r="G2689" s="26" t="str">
        <f aca="false" t="array" ref="G2689:G2689">INDEX(Def_Instancias_Equipamentos!$F$2:$F$4986, MATCH(L2689, Def_Instancias_Equipamentos!$D$2:$D$4986, 0), 1)</f>
        <v>Sala Racks 1</v>
      </c>
      <c r="H2689" s="7" t="str">
        <f aca="false" t="array" ref="H2689:H2689">INDEX(Def_Instancias_Equipamentos!$E$2:$E$4986, MATCH(K2689, Def_Instancias_Equipamentos!$D$2:$D$4986, 0), 1)</f>
        <v>IA-01RaCtrl</v>
      </c>
      <c r="I2689" s="8" t="str">
        <f aca="false" t="array" ref="I2689:I2689">INDEX(Def_Instancias_Equipamentos!$E$2:$E$4986, MATCH(L2689, Def_Instancias_Equipamentos!$D$2:$D$4986, 0), 1)</f>
        <v>IA-01RaBPM</v>
      </c>
      <c r="J2689" s="8" t="str">
        <f aca="false">IF(H2689=I2689, "INTERNO", "EXTERNO")</f>
        <v>EXTERNO</v>
      </c>
      <c r="K2689" s="9" t="str">
        <f aca="false">Def_Instancias_Equipamentos!$D$46</f>
        <v>IA-01RaCtrl:CO-FibPatch</v>
      </c>
      <c r="L2689" s="4" t="str">
        <f aca="false">Def_Instancias_Equipamentos!$D$3</f>
        <v>IA-01RaBPM:DI-AMCFPGAFOFB</v>
      </c>
      <c r="M2689" s="27" t="s">
        <v>233</v>
      </c>
      <c r="N2689" s="17" t="s">
        <v>232</v>
      </c>
      <c r="O2689" s="9" t="str">
        <f aca="false">Def_Sistemas_Conectores_Cabos!$B$3</f>
        <v>LC duplex</v>
      </c>
      <c r="P2689" s="4" t="str">
        <f aca="false">Def_Sistemas_Conectores_Cabos!$B$3</f>
        <v>LC duplex</v>
      </c>
      <c r="Q2689" s="8" t="str">
        <f aca="false">K2689&amp;"/"&amp;M2689&amp;CHAR(10)&amp;L2689&amp;"/"&amp;N2689</f>
        <v>IA-01RaCtrl:CO-FibPatch/p042
IA-01RaBPM:DI-AMCFPGAFOFB/SFP-1</v>
      </c>
      <c r="R2689" s="11" t="n">
        <v>15</v>
      </c>
      <c r="S2689" s="11" t="n">
        <v>15</v>
      </c>
      <c r="T2689" s="4" t="str">
        <f aca="false">Def_Sistemas_Conectores_Cabos!$C$3</f>
        <v>Fibra OM4 duplex</v>
      </c>
      <c r="U2689" s="11" t="s">
        <v>234</v>
      </c>
      <c r="V2689" s="13"/>
    </row>
    <row r="2690" customFormat="false" ht="15.75" hidden="true" customHeight="true" outlineLevel="0" collapsed="false">
      <c r="A2690" s="4" t="str">
        <f aca="false">Def_Sistemas_Conectores_Cabos!$A$12</f>
        <v>FOFB - Topologia Anel</v>
      </c>
      <c r="B2690" s="5" t="str">
        <f aca="false">Datas_Entregas!$A$7</f>
        <v>FOFB</v>
      </c>
      <c r="C2690" s="6" t="n">
        <f aca="false" t="array" ref="C2690:C2690">INDEX(Datas_Entregas!$B$2:$B$100, MATCH(B2690, Datas_Entregas!$A$2:$A$100, 0), 1)</f>
        <v>43374</v>
      </c>
      <c r="D2690" s="5" t="str">
        <f aca="false">Def_Status_Montagem!$A$4</f>
        <v>Comprado / Esperando entrega</v>
      </c>
      <c r="E2690" s="4" t="str">
        <f aca="false">Def_Status_Montagem!$B$3</f>
        <v>Contratada / Etiqueta pelo DIG</v>
      </c>
      <c r="F2690" s="25" t="str">
        <f aca="false" t="array" ref="F2690:F2690">INDEX(Def_Instancias_Equipamentos!$F$2:$F$4986, MATCH(K2690, Def_Instancias_Equipamentos!$D$2:$D$4986, 0), 1)</f>
        <v>Sala Racks 1</v>
      </c>
      <c r="G2690" s="26" t="str">
        <f aca="false" t="array" ref="G2690:G2690">INDEX(Def_Instancias_Equipamentos!$F$2:$F$4986, MATCH(L2690, Def_Instancias_Equipamentos!$D$2:$D$4986, 0), 1)</f>
        <v>Sala Racks 1</v>
      </c>
      <c r="H2690" s="7" t="str">
        <f aca="false" t="array" ref="H2690:H2690">INDEX(Def_Instancias_Equipamentos!$E$2:$E$4986, MATCH(K2690, Def_Instancias_Equipamentos!$D$2:$D$4986, 0), 1)</f>
        <v>IA-01RaCtrl</v>
      </c>
      <c r="I2690" s="8" t="str">
        <f aca="false" t="array" ref="I2690:I2690">INDEX(Def_Instancias_Equipamentos!$E$2:$E$4986, MATCH(L2690, Def_Instancias_Equipamentos!$D$2:$D$4986, 0), 1)</f>
        <v>IA-01RaBPM</v>
      </c>
      <c r="J2690" s="8" t="str">
        <f aca="false">IF(H2690=I2690, "INTERNO", "EXTERNO")</f>
        <v>EXTERNO</v>
      </c>
      <c r="K2690" s="9" t="str">
        <f aca="false">Def_Instancias_Equipamentos!$D$46</f>
        <v>IA-01RaCtrl:CO-FibPatch</v>
      </c>
      <c r="L2690" s="4" t="str">
        <f aca="false">Def_Instancias_Equipamentos!$D$3</f>
        <v>IA-01RaBPM:DI-AMCFPGAFOFB</v>
      </c>
      <c r="M2690" s="27" t="s">
        <v>283</v>
      </c>
      <c r="N2690" s="17" t="s">
        <v>259</v>
      </c>
      <c r="O2690" s="9" t="str">
        <f aca="false">Def_Sistemas_Conectores_Cabos!$B$3</f>
        <v>LC duplex</v>
      </c>
      <c r="P2690" s="4" t="str">
        <f aca="false">Def_Sistemas_Conectores_Cabos!$B$3</f>
        <v>LC duplex</v>
      </c>
      <c r="Q2690" s="8" t="str">
        <f aca="false">K2690&amp;"/"&amp;M2690&amp;CHAR(10)&amp;L2690&amp;"/"&amp;N2690</f>
        <v>IA-01RaCtrl:CO-FibPatch/p025
IA-01RaBPM:DI-AMCFPGAFOFB/SFP-3</v>
      </c>
      <c r="R2690" s="11" t="n">
        <v>15</v>
      </c>
      <c r="S2690" s="11" t="n">
        <v>15</v>
      </c>
      <c r="T2690" s="4" t="str">
        <f aca="false">Def_Sistemas_Conectores_Cabos!$C$3</f>
        <v>Fibra OM4 duplex</v>
      </c>
      <c r="U2690" s="11" t="s">
        <v>234</v>
      </c>
      <c r="V2690" s="13"/>
    </row>
    <row r="2691" customFormat="false" ht="15.75" hidden="true" customHeight="true" outlineLevel="0" collapsed="false">
      <c r="A2691" s="4" t="str">
        <f aca="false">Def_Sistemas_Conectores_Cabos!$A$12</f>
        <v>FOFB - Topologia Anel</v>
      </c>
      <c r="B2691" s="5" t="str">
        <f aca="false">Datas_Entregas!$A$7</f>
        <v>FOFB</v>
      </c>
      <c r="C2691" s="6" t="n">
        <f aca="false" t="array" ref="C2691:C2691">INDEX(Datas_Entregas!$B$2:$B$100, MATCH(B2691, Datas_Entregas!$A$2:$A$100, 0), 1)</f>
        <v>43374</v>
      </c>
      <c r="D2691" s="5" t="str">
        <f aca="false">Def_Status_Montagem!$A$4</f>
        <v>Comprado / Esperando entrega</v>
      </c>
      <c r="E2691" s="4" t="str">
        <f aca="false">Def_Status_Montagem!$B$3</f>
        <v>Contratada / Etiqueta pelo DIG</v>
      </c>
      <c r="F2691" s="25" t="str">
        <f aca="false" t="array" ref="F2691:F2691">INDEX(Def_Instancias_Equipamentos!$F$2:$F$4986, MATCH(K2691, Def_Instancias_Equipamentos!$D$2:$D$4986, 0), 1)</f>
        <v>Sala Racks 4</v>
      </c>
      <c r="G2691" s="26" t="str">
        <f aca="false" t="array" ref="G2691:G2691">INDEX(Def_Instancias_Equipamentos!$F$2:$F$4986, MATCH(L2691, Def_Instancias_Equipamentos!$D$2:$D$4986, 0), 1)</f>
        <v>Sala Racks 4</v>
      </c>
      <c r="H2691" s="7" t="str">
        <f aca="false" t="array" ref="H2691:H2691">INDEX(Def_Instancias_Equipamentos!$E$2:$E$4986, MATCH(K2691, Def_Instancias_Equipamentos!$D$2:$D$4986, 0), 1)</f>
        <v>IA-04RaBPM</v>
      </c>
      <c r="I2691" s="8" t="str">
        <f aca="false" t="array" ref="I2691:I2691">INDEX(Def_Instancias_Equipamentos!$E$2:$E$4986, MATCH(L2691, Def_Instancias_Equipamentos!$D$2:$D$4986, 0), 1)</f>
        <v>IA-04RaCtrl</v>
      </c>
      <c r="J2691" s="8" t="str">
        <f aca="false">IF(H2691=I2691, "INTERNO", "EXTERNO")</f>
        <v>EXTERNO</v>
      </c>
      <c r="K2691" s="9" t="str">
        <f aca="false">Def_Instancias_Equipamentos!$D$6</f>
        <v>IA-04RaBPM:DI-AMCFPGAFOFB</v>
      </c>
      <c r="L2691" s="4" t="str">
        <f aca="false">Def_Instancias_Equipamentos!$D$49</f>
        <v>IA-04RaCtrl:CO-FibPatch</v>
      </c>
      <c r="M2691" s="10" t="s">
        <v>255</v>
      </c>
      <c r="N2691" s="12" t="s">
        <v>284</v>
      </c>
      <c r="O2691" s="9" t="str">
        <f aca="false">Def_Sistemas_Conectores_Cabos!$B$3</f>
        <v>LC duplex</v>
      </c>
      <c r="P2691" s="4" t="str">
        <f aca="false">Def_Sistemas_Conectores_Cabos!$B$3</f>
        <v>LC duplex</v>
      </c>
      <c r="Q2691" s="8" t="str">
        <f aca="false">K2691&amp;"/"&amp;M2691&amp;CHAR(10)&amp;L2691&amp;"/"&amp;N2691</f>
        <v>IA-04RaBPM:DI-AMCFPGAFOFB/SFP-2
IA-04RaCtrl:CO-FibPatch/p030</v>
      </c>
      <c r="R2691" s="11" t="n">
        <v>15</v>
      </c>
      <c r="S2691" s="11" t="n">
        <v>15</v>
      </c>
      <c r="T2691" s="4" t="str">
        <f aca="false">Def_Sistemas_Conectores_Cabos!$C$3</f>
        <v>Fibra OM4 duplex</v>
      </c>
      <c r="U2691" s="11" t="s">
        <v>234</v>
      </c>
      <c r="V2691" s="13"/>
    </row>
    <row r="2692" customFormat="false" ht="15.75" hidden="true" customHeight="true" outlineLevel="0" collapsed="false">
      <c r="A2692" s="4" t="str">
        <f aca="false">Def_Sistemas_Conectores_Cabos!$A$8</f>
        <v>Timing AFC</v>
      </c>
      <c r="B2692" s="5" t="str">
        <f aca="false">Datas_Entregas!$A$2</f>
        <v>Booster/LTB</v>
      </c>
      <c r="C2692" s="6" t="n">
        <f aca="false" t="array" ref="C2692:C2692">INDEX(Datas_Entregas!$B$2:$B$100, MATCH(B2692, Datas_Entregas!$A$2:$A$100, 0), 1)</f>
        <v>43266</v>
      </c>
      <c r="D2692" s="5" t="str">
        <f aca="false">Def_Status_Montagem!$A$4</f>
        <v>Comprado / Esperando entrega</v>
      </c>
      <c r="E2692" s="5" t="str">
        <f aca="false">Def_Status_Montagem!$B$3</f>
        <v>Contratada / Etiqueta pelo DIG</v>
      </c>
      <c r="F2692" s="25" t="str">
        <f aca="false" t="array" ref="F2692:F2692">INDEX(Def_Instancias_Equipamentos!$F$2:$F$1224, MATCH(K2692, Def_Instancias_Equipamentos!$D$2:$D$1224, 0), 1)</f>
        <v>Sala Racks 4</v>
      </c>
      <c r="G2692" s="26" t="str">
        <f aca="false" t="array" ref="G2692:G2692">INDEX(Def_Instancias_Equipamentos!$F$2:$F$1224, MATCH(L2692, Def_Instancias_Equipamentos!$D$2:$D$1224, 0), 1)</f>
        <v>Sala Racks 4</v>
      </c>
      <c r="H2692" s="7" t="str">
        <f aca="false" t="array" ref="H2692:H2692">INDEX(Def_Instancias_Equipamentos!$E$2:$E$1224, MATCH(K2692, Def_Instancias_Equipamentos!$D$2:$D$1224, 0), 1)</f>
        <v>IA-04RaBPM</v>
      </c>
      <c r="I2692" s="8" t="str">
        <f aca="false" t="array" ref="I2692:I2692">INDEX(Def_Instancias_Equipamentos!$E$2:$E$1224, MATCH(L2692, Def_Instancias_Equipamentos!$D$2:$D$1224, 0), 1)</f>
        <v>IA-04RaCtrl</v>
      </c>
      <c r="J2692" s="8" t="str">
        <f aca="false">IF(H2692=I2692, "INTERNO", "EXTERNO")</f>
        <v>EXTERNO</v>
      </c>
      <c r="K2692" s="9" t="str">
        <f aca="false">Def_Instancias_Equipamentos!$D$26</f>
        <v>IA-04RaBPM:TI-AMCFPGAEVR</v>
      </c>
      <c r="L2692" s="4" t="str">
        <f aca="false">Def_Instancias_Equipamentos!$D$49</f>
        <v>IA-04RaCtrl:CO-FibPatch</v>
      </c>
      <c r="M2692" s="10" t="s">
        <v>269</v>
      </c>
      <c r="N2692" s="12" t="s">
        <v>215</v>
      </c>
      <c r="O2692" s="9" t="str">
        <f aca="false">Def_Sistemas_Conectores_Cabos!$B$3</f>
        <v>LC duplex</v>
      </c>
      <c r="P2692" s="4" t="str">
        <f aca="false">Def_Sistemas_Conectores_Cabos!$B$3</f>
        <v>LC duplex</v>
      </c>
      <c r="Q2692" s="8" t="str">
        <f aca="false">K2692&amp;"/"&amp;M2692&amp;CHAR(10)&amp;L2692&amp;"/"&amp;N2692</f>
        <v>IA-04RaBPM:TI-AMCFPGAEVR/SFP-8
IA-04RaCtrl:CO-FibPatch/p031</v>
      </c>
      <c r="R2692" s="11" t="n">
        <v>15</v>
      </c>
      <c r="S2692" s="11" t="n">
        <v>15</v>
      </c>
      <c r="T2692" s="4" t="str">
        <f aca="false">Def_Sistemas_Conectores_Cabos!$C$3</f>
        <v>Fibra OM4 duplex</v>
      </c>
      <c r="U2692" s="11"/>
      <c r="V2692" s="13"/>
    </row>
    <row r="2693" customFormat="false" ht="15.75" hidden="true" customHeight="true" outlineLevel="0" collapsed="false">
      <c r="A2693" s="4" t="str">
        <f aca="false">Def_Sistemas_Conectores_Cabos!$A$13</f>
        <v>FOFB - Topologia Estrela</v>
      </c>
      <c r="B2693" s="5" t="str">
        <f aca="false">Datas_Entregas!$A$7</f>
        <v>FOFB</v>
      </c>
      <c r="C2693" s="6" t="n">
        <f aca="false" t="array" ref="C2693:C2693">INDEX(Datas_Entregas!$B$2:$B$100, MATCH(B2693, Datas_Entregas!$A$2:$A$100, 0), 1)</f>
        <v>43374</v>
      </c>
      <c r="D2693" s="5" t="str">
        <f aca="false">Def_Status_Montagem!$A$4</f>
        <v>Comprado / Esperando entrega</v>
      </c>
      <c r="E2693" s="4" t="str">
        <f aca="false">Def_Status_Montagem!$B$3</f>
        <v>Contratada / Etiqueta pelo DIG</v>
      </c>
      <c r="F2693" s="25" t="str">
        <f aca="false" t="array" ref="F2693:F2693">INDEX(Def_Instancias_Equipamentos!$F$2:$F$4986, MATCH(K2693, Def_Instancias_Equipamentos!$D$2:$D$4986, 0), 1)</f>
        <v>Sala Racks 4</v>
      </c>
      <c r="G2693" s="26" t="str">
        <f aca="false" t="array" ref="G2693:G2693">INDEX(Def_Instancias_Equipamentos!$F$2:$F$4986, MATCH(L2693, Def_Instancias_Equipamentos!$D$2:$D$4986, 0), 1)</f>
        <v>Sala Racks 4</v>
      </c>
      <c r="H2693" s="7" t="str">
        <f aca="false" t="array" ref="H2693:H2693">INDEX(Def_Instancias_Equipamentos!$E$2:$E$4986, MATCH(K2693, Def_Instancias_Equipamentos!$D$2:$D$4986, 0), 1)</f>
        <v>IA-04RaCtrl</v>
      </c>
      <c r="I2693" s="8" t="str">
        <f aca="false" t="array" ref="I2693:I2693">INDEX(Def_Instancias_Equipamentos!$E$2:$E$4986, MATCH(L2693, Def_Instancias_Equipamentos!$D$2:$D$4986, 0), 1)</f>
        <v>IA-04RaBPM</v>
      </c>
      <c r="J2693" s="8" t="str">
        <f aca="false">IF(H2693=I2693, "INTERNO", "EXTERNO")</f>
        <v>EXTERNO</v>
      </c>
      <c r="K2693" s="9" t="str">
        <f aca="false">Def_Instancias_Equipamentos!$D$49</f>
        <v>IA-04RaCtrl:CO-FibPatch</v>
      </c>
      <c r="L2693" s="4" t="str">
        <f aca="false">Def_Instancias_Equipamentos!$D$6</f>
        <v>IA-04RaBPM:DI-AMCFPGAFOFB</v>
      </c>
      <c r="M2693" s="27" t="s">
        <v>262</v>
      </c>
      <c r="N2693" s="17" t="s">
        <v>232</v>
      </c>
      <c r="O2693" s="9" t="str">
        <f aca="false">Def_Sistemas_Conectores_Cabos!$B$3</f>
        <v>LC duplex</v>
      </c>
      <c r="P2693" s="4" t="str">
        <f aca="false">Def_Sistemas_Conectores_Cabos!$B$3</f>
        <v>LC duplex</v>
      </c>
      <c r="Q2693" s="8" t="str">
        <f aca="false">K2693&amp;"/"&amp;M2693&amp;CHAR(10)&amp;L2693&amp;"/"&amp;N2693</f>
        <v>IA-04RaCtrl:CO-FibPatch/p065
IA-04RaBPM:DI-AMCFPGAFOFB/SFP-1</v>
      </c>
      <c r="R2693" s="11" t="n">
        <v>15</v>
      </c>
      <c r="S2693" s="11" t="n">
        <v>15</v>
      </c>
      <c r="T2693" s="4" t="str">
        <f aca="false">Def_Sistemas_Conectores_Cabos!$C$3</f>
        <v>Fibra OM4 duplex</v>
      </c>
      <c r="U2693" s="11" t="s">
        <v>234</v>
      </c>
      <c r="V2693" s="13"/>
    </row>
    <row r="2694" customFormat="false" ht="15.75" hidden="true" customHeight="true" outlineLevel="0" collapsed="false">
      <c r="A2694" s="4" t="str">
        <f aca="false">Def_Sistemas_Conectores_Cabos!$A$12</f>
        <v>FOFB - Topologia Anel</v>
      </c>
      <c r="B2694" s="5" t="str">
        <f aca="false">Datas_Entregas!$A$7</f>
        <v>FOFB</v>
      </c>
      <c r="C2694" s="6" t="n">
        <f aca="false" t="array" ref="C2694:C2694">INDEX(Datas_Entregas!$B$2:$B$100, MATCH(B2694, Datas_Entregas!$A$2:$A$100, 0), 1)</f>
        <v>43374</v>
      </c>
      <c r="D2694" s="5" t="str">
        <f aca="false">Def_Status_Montagem!$A$4</f>
        <v>Comprado / Esperando entrega</v>
      </c>
      <c r="E2694" s="4" t="str">
        <f aca="false">Def_Status_Montagem!$B$3</f>
        <v>Contratada / Etiqueta pelo DIG</v>
      </c>
      <c r="F2694" s="25" t="str">
        <f aca="false" t="array" ref="F2694:F2694">INDEX(Def_Instancias_Equipamentos!$F$2:$F$4986, MATCH(K2694, Def_Instancias_Equipamentos!$D$2:$D$4986, 0), 1)</f>
        <v>Sala Racks 4</v>
      </c>
      <c r="G2694" s="26" t="str">
        <f aca="false" t="array" ref="G2694:G2694">INDEX(Def_Instancias_Equipamentos!$F$2:$F$4986, MATCH(L2694, Def_Instancias_Equipamentos!$D$2:$D$4986, 0), 1)</f>
        <v>Sala Racks 4</v>
      </c>
      <c r="H2694" s="7" t="str">
        <f aca="false" t="array" ref="H2694:H2694">INDEX(Def_Instancias_Equipamentos!$E$2:$E$4986, MATCH(K2694, Def_Instancias_Equipamentos!$D$2:$D$4986, 0), 1)</f>
        <v>IA-04RaCtrl</v>
      </c>
      <c r="I2694" s="8" t="str">
        <f aca="false" t="array" ref="I2694:I2694">INDEX(Def_Instancias_Equipamentos!$E$2:$E$4986, MATCH(L2694, Def_Instancias_Equipamentos!$D$2:$D$4986, 0), 1)</f>
        <v>IA-04RaBPM</v>
      </c>
      <c r="J2694" s="8" t="str">
        <f aca="false">IF(H2694=I2694, "INTERNO", "EXTERNO")</f>
        <v>EXTERNO</v>
      </c>
      <c r="K2694" s="9" t="str">
        <f aca="false">Def_Instancias_Equipamentos!$D$49</f>
        <v>IA-04RaCtrl:CO-FibPatch</v>
      </c>
      <c r="L2694" s="4" t="str">
        <f aca="false">Def_Instancias_Equipamentos!$D$6</f>
        <v>IA-04RaBPM:DI-AMCFPGAFOFB</v>
      </c>
      <c r="M2694" s="27" t="s">
        <v>285</v>
      </c>
      <c r="N2694" s="17" t="s">
        <v>259</v>
      </c>
      <c r="O2694" s="9" t="str">
        <f aca="false">Def_Sistemas_Conectores_Cabos!$B$3</f>
        <v>LC duplex</v>
      </c>
      <c r="P2694" s="4" t="str">
        <f aca="false">Def_Sistemas_Conectores_Cabos!$B$3</f>
        <v>LC duplex</v>
      </c>
      <c r="Q2694" s="8" t="str">
        <f aca="false">K2694&amp;"/"&amp;M2694&amp;CHAR(10)&amp;L2694&amp;"/"&amp;N2694</f>
        <v>IA-04RaCtrl:CO-FibPatch/p028
IA-04RaBPM:DI-AMCFPGAFOFB/SFP-3</v>
      </c>
      <c r="R2694" s="11" t="n">
        <v>15</v>
      </c>
      <c r="S2694" s="11" t="n">
        <v>15</v>
      </c>
      <c r="T2694" s="4" t="str">
        <f aca="false">Def_Sistemas_Conectores_Cabos!$C$3</f>
        <v>Fibra OM4 duplex</v>
      </c>
      <c r="U2694" s="11" t="s">
        <v>234</v>
      </c>
      <c r="V2694" s="13"/>
    </row>
    <row r="2695" customFormat="false" ht="15.75" hidden="true" customHeight="true" outlineLevel="0" collapsed="false">
      <c r="A2695" s="4" t="str">
        <f aca="false">Def_Sistemas_Conectores_Cabos!$A$12</f>
        <v>FOFB - Topologia Anel</v>
      </c>
      <c r="B2695" s="5" t="str">
        <f aca="false">Datas_Entregas!$A$7</f>
        <v>FOFB</v>
      </c>
      <c r="C2695" s="6" t="n">
        <f aca="false" t="array" ref="C2695:C2695">INDEX(Datas_Entregas!$B$2:$B$100, MATCH(B2695, Datas_Entregas!$A$2:$A$100, 0), 1)</f>
        <v>43374</v>
      </c>
      <c r="D2695" s="5" t="str">
        <f aca="false">Def_Status_Montagem!$A$4</f>
        <v>Comprado / Esperando entrega</v>
      </c>
      <c r="E2695" s="4" t="str">
        <f aca="false">Def_Status_Montagem!$B$3</f>
        <v>Contratada / Etiqueta pelo DIG</v>
      </c>
      <c r="F2695" s="25" t="str">
        <f aca="false" t="array" ref="F2695:F2695">INDEX(Def_Instancias_Equipamentos!$F$2:$F$4986, MATCH(K2695, Def_Instancias_Equipamentos!$D$2:$D$4986, 0), 1)</f>
        <v>Sala Racks 5</v>
      </c>
      <c r="G2695" s="26" t="str">
        <f aca="false" t="array" ref="G2695:G2695">INDEX(Def_Instancias_Equipamentos!$F$2:$F$4986, MATCH(L2695, Def_Instancias_Equipamentos!$D$2:$D$4986, 0), 1)</f>
        <v>Sala Racks 5</v>
      </c>
      <c r="H2695" s="7" t="str">
        <f aca="false" t="array" ref="H2695:H2695">INDEX(Def_Instancias_Equipamentos!$E$2:$E$4986, MATCH(K2695, Def_Instancias_Equipamentos!$D$2:$D$4986, 0), 1)</f>
        <v>IA-05RaBPM</v>
      </c>
      <c r="I2695" s="8" t="str">
        <f aca="false" t="array" ref="I2695:I2695">INDEX(Def_Instancias_Equipamentos!$E$2:$E$4986, MATCH(L2695, Def_Instancias_Equipamentos!$D$2:$D$4986, 0), 1)</f>
        <v>IA-05RaCtrl</v>
      </c>
      <c r="J2695" s="8" t="str">
        <f aca="false">IF(H2695=I2695, "INTERNO", "EXTERNO")</f>
        <v>EXTERNO</v>
      </c>
      <c r="K2695" s="9" t="str">
        <f aca="false">Def_Instancias_Equipamentos!$D$7</f>
        <v>IA-05RaBPM:DI-AMCFPGAFOFB</v>
      </c>
      <c r="L2695" s="4" t="str">
        <f aca="false">Def_Instancias_Equipamentos!$D$50</f>
        <v>IA-05RaCtrl:CO-FibPatch</v>
      </c>
      <c r="M2695" s="10" t="s">
        <v>255</v>
      </c>
      <c r="N2695" s="12" t="s">
        <v>286</v>
      </c>
      <c r="O2695" s="9" t="str">
        <f aca="false">Def_Sistemas_Conectores_Cabos!$B$3</f>
        <v>LC duplex</v>
      </c>
      <c r="P2695" s="4" t="str">
        <f aca="false">Def_Sistemas_Conectores_Cabos!$B$3</f>
        <v>LC duplex</v>
      </c>
      <c r="Q2695" s="8" t="str">
        <f aca="false">K2695&amp;"/"&amp;M2695&amp;CHAR(10)&amp;L2695&amp;"/"&amp;N2695</f>
        <v>IA-05RaBPM:DI-AMCFPGAFOFB/SFP-2
IA-05RaCtrl:CO-FibPatch/p032</v>
      </c>
      <c r="R2695" s="11" t="n">
        <v>15</v>
      </c>
      <c r="S2695" s="11" t="n">
        <v>15</v>
      </c>
      <c r="T2695" s="4" t="str">
        <f aca="false">Def_Sistemas_Conectores_Cabos!$C$3</f>
        <v>Fibra OM4 duplex</v>
      </c>
      <c r="U2695" s="11" t="s">
        <v>234</v>
      </c>
      <c r="V2695" s="13"/>
    </row>
    <row r="2696" customFormat="false" ht="15.75" hidden="true" customHeight="true" outlineLevel="0" collapsed="false">
      <c r="A2696" s="4" t="str">
        <f aca="false">Def_Sistemas_Conectores_Cabos!$A$8</f>
        <v>Timing AFC</v>
      </c>
      <c r="B2696" s="5" t="str">
        <f aca="false">Datas_Entregas!$A$2</f>
        <v>Booster/LTB</v>
      </c>
      <c r="C2696" s="6" t="n">
        <f aca="false" t="array" ref="C2696:C2696">INDEX(Datas_Entregas!$B$2:$B$100, MATCH(B2696, Datas_Entregas!$A$2:$A$100, 0), 1)</f>
        <v>43266</v>
      </c>
      <c r="D2696" s="5" t="str">
        <f aca="false">Def_Status_Montagem!$A$4</f>
        <v>Comprado / Esperando entrega</v>
      </c>
      <c r="E2696" s="4" t="str">
        <f aca="false">Def_Status_Montagem!$B$3</f>
        <v>Contratada / Etiqueta pelo DIG</v>
      </c>
      <c r="F2696" s="25" t="str">
        <f aca="false" t="array" ref="F2696:F2696">INDEX(Def_Instancias_Equipamentos!$F$2:$F$1224, MATCH(K2696, Def_Instancias_Equipamentos!$D$2:$D$1224, 0), 1)</f>
        <v>Sala Racks 5</v>
      </c>
      <c r="G2696" s="26" t="str">
        <f aca="false" t="array" ref="G2696:G2696">INDEX(Def_Instancias_Equipamentos!$F$2:$F$1224, MATCH(L2696, Def_Instancias_Equipamentos!$D$2:$D$1224, 0), 1)</f>
        <v>Sala Racks 5</v>
      </c>
      <c r="H2696" s="7" t="str">
        <f aca="false" t="array" ref="H2696:H2696">INDEX(Def_Instancias_Equipamentos!$E$2:$E$1224, MATCH(K2696, Def_Instancias_Equipamentos!$D$2:$D$1224, 0), 1)</f>
        <v>IA-05RaBPM</v>
      </c>
      <c r="I2696" s="8" t="str">
        <f aca="false" t="array" ref="I2696:I2696">INDEX(Def_Instancias_Equipamentos!$E$2:$E$1224, MATCH(L2696, Def_Instancias_Equipamentos!$D$2:$D$1224, 0), 1)</f>
        <v>IA-05RaCtrl</v>
      </c>
      <c r="J2696" s="8" t="str">
        <f aca="false">IF(H2696=I2696, "INTERNO", "EXTERNO")</f>
        <v>EXTERNO</v>
      </c>
      <c r="K2696" s="9" t="str">
        <f aca="false">Def_Instancias_Equipamentos!$D$27</f>
        <v>IA-05RaBPM:TI-AMCFPGAEVR</v>
      </c>
      <c r="L2696" s="4" t="str">
        <f aca="false">Def_Instancias_Equipamentos!$D$50</f>
        <v>IA-05RaCtrl:CO-FibPatch</v>
      </c>
      <c r="M2696" s="10" t="s">
        <v>269</v>
      </c>
      <c r="N2696" s="12" t="s">
        <v>216</v>
      </c>
      <c r="O2696" s="9" t="str">
        <f aca="false">Def_Sistemas_Conectores_Cabos!$B$3</f>
        <v>LC duplex</v>
      </c>
      <c r="P2696" s="4" t="str">
        <f aca="false">Def_Sistemas_Conectores_Cabos!$B$3</f>
        <v>LC duplex</v>
      </c>
      <c r="Q2696" s="8" t="str">
        <f aca="false">K2696&amp;"/"&amp;M2696&amp;CHAR(10)&amp;L2696&amp;"/"&amp;N2696</f>
        <v>IA-05RaBPM:TI-AMCFPGAEVR/SFP-8
IA-05RaCtrl:CO-FibPatch/p033</v>
      </c>
      <c r="R2696" s="11" t="n">
        <v>15</v>
      </c>
      <c r="S2696" s="11" t="n">
        <v>15</v>
      </c>
      <c r="T2696" s="4" t="str">
        <f aca="false">Def_Sistemas_Conectores_Cabos!$C$3</f>
        <v>Fibra OM4 duplex</v>
      </c>
      <c r="U2696" s="11"/>
      <c r="V2696" s="13"/>
    </row>
    <row r="2697" customFormat="false" ht="15.75" hidden="true" customHeight="true" outlineLevel="0" collapsed="false">
      <c r="A2697" s="4" t="str">
        <f aca="false">Def_Sistemas_Conectores_Cabos!$A$13</f>
        <v>FOFB - Topologia Estrela</v>
      </c>
      <c r="B2697" s="5" t="str">
        <f aca="false">Datas_Entregas!$A$7</f>
        <v>FOFB</v>
      </c>
      <c r="C2697" s="6" t="n">
        <f aca="false" t="array" ref="C2697:C2697">INDEX(Datas_Entregas!$B$2:$B$100, MATCH(B2697, Datas_Entregas!$A$2:$A$100, 0), 1)</f>
        <v>43374</v>
      </c>
      <c r="D2697" s="5" t="str">
        <f aca="false">Def_Status_Montagem!$A$4</f>
        <v>Comprado / Esperando entrega</v>
      </c>
      <c r="E2697" s="4" t="str">
        <f aca="false">Def_Status_Montagem!$B$3</f>
        <v>Contratada / Etiqueta pelo DIG</v>
      </c>
      <c r="F2697" s="25" t="str">
        <f aca="false" t="array" ref="F2697:F2697">INDEX(Def_Instancias_Equipamentos!$F$2:$F$4986, MATCH(K2697, Def_Instancias_Equipamentos!$D$2:$D$4986, 0), 1)</f>
        <v>Sala Racks 5</v>
      </c>
      <c r="G2697" s="26" t="str">
        <f aca="false" t="array" ref="G2697:G2697">INDEX(Def_Instancias_Equipamentos!$F$2:$F$4986, MATCH(L2697, Def_Instancias_Equipamentos!$D$2:$D$4986, 0), 1)</f>
        <v>Sala Racks 5</v>
      </c>
      <c r="H2697" s="7" t="str">
        <f aca="false" t="array" ref="H2697:H2697">INDEX(Def_Instancias_Equipamentos!$E$2:$E$4986, MATCH(K2697, Def_Instancias_Equipamentos!$D$2:$D$4986, 0), 1)</f>
        <v>IA-05RaCtrl</v>
      </c>
      <c r="I2697" s="8" t="str">
        <f aca="false" t="array" ref="I2697:I2697">INDEX(Def_Instancias_Equipamentos!$E$2:$E$4986, MATCH(L2697, Def_Instancias_Equipamentos!$D$2:$D$4986, 0), 1)</f>
        <v>IA-05RaBPM</v>
      </c>
      <c r="J2697" s="8" t="str">
        <f aca="false">IF(H2697=I2697, "INTERNO", "EXTERNO")</f>
        <v>EXTERNO</v>
      </c>
      <c r="K2697" s="9" t="str">
        <f aca="false">Def_Instancias_Equipamentos!$D$50</f>
        <v>IA-05RaCtrl:CO-FibPatch</v>
      </c>
      <c r="L2697" s="4" t="str">
        <f aca="false">Def_Instancias_Equipamentos!$D$7</f>
        <v>IA-05RaBPM:DI-AMCFPGAFOFB</v>
      </c>
      <c r="M2697" s="27" t="s">
        <v>264</v>
      </c>
      <c r="N2697" s="17" t="s">
        <v>232</v>
      </c>
      <c r="O2697" s="9" t="str">
        <f aca="false">Def_Sistemas_Conectores_Cabos!$B$3</f>
        <v>LC duplex</v>
      </c>
      <c r="P2697" s="4" t="str">
        <f aca="false">Def_Sistemas_Conectores_Cabos!$B$3</f>
        <v>LC duplex</v>
      </c>
      <c r="Q2697" s="8" t="str">
        <f aca="false">K2697&amp;"/"&amp;M2697&amp;CHAR(10)&amp;L2697&amp;"/"&amp;N2697</f>
        <v>IA-05RaCtrl:CO-FibPatch/p066
IA-05RaBPM:DI-AMCFPGAFOFB/SFP-1</v>
      </c>
      <c r="R2697" s="11" t="n">
        <v>15</v>
      </c>
      <c r="S2697" s="11" t="n">
        <v>15</v>
      </c>
      <c r="T2697" s="4" t="str">
        <f aca="false">Def_Sistemas_Conectores_Cabos!$C$3</f>
        <v>Fibra OM4 duplex</v>
      </c>
      <c r="U2697" s="11" t="s">
        <v>234</v>
      </c>
      <c r="V2697" s="13"/>
    </row>
    <row r="2698" customFormat="false" ht="15.75" hidden="true" customHeight="true" outlineLevel="0" collapsed="false">
      <c r="A2698" s="4" t="str">
        <f aca="false">Def_Sistemas_Conectores_Cabos!$A$12</f>
        <v>FOFB - Topologia Anel</v>
      </c>
      <c r="B2698" s="5" t="str">
        <f aca="false">Datas_Entregas!$A$7</f>
        <v>FOFB</v>
      </c>
      <c r="C2698" s="6" t="n">
        <f aca="false" t="array" ref="C2698:C2698">INDEX(Datas_Entregas!$B$2:$B$100, MATCH(B2698, Datas_Entregas!$A$2:$A$100, 0), 1)</f>
        <v>43374</v>
      </c>
      <c r="D2698" s="5" t="str">
        <f aca="false">Def_Status_Montagem!$A$4</f>
        <v>Comprado / Esperando entrega</v>
      </c>
      <c r="E2698" s="4" t="str">
        <f aca="false">Def_Status_Montagem!$B$3</f>
        <v>Contratada / Etiqueta pelo DIG</v>
      </c>
      <c r="F2698" s="25" t="str">
        <f aca="false" t="array" ref="F2698:F2698">INDEX(Def_Instancias_Equipamentos!$F$2:$F$4986, MATCH(K2698, Def_Instancias_Equipamentos!$D$2:$D$4986, 0), 1)</f>
        <v>Sala Racks 5</v>
      </c>
      <c r="G2698" s="26" t="str">
        <f aca="false" t="array" ref="G2698:G2698">INDEX(Def_Instancias_Equipamentos!$F$2:$F$4986, MATCH(L2698, Def_Instancias_Equipamentos!$D$2:$D$4986, 0), 1)</f>
        <v>Sala Racks 5</v>
      </c>
      <c r="H2698" s="7" t="str">
        <f aca="false" t="array" ref="H2698:H2698">INDEX(Def_Instancias_Equipamentos!$E$2:$E$4986, MATCH(K2698, Def_Instancias_Equipamentos!$D$2:$D$4986, 0), 1)</f>
        <v>IA-05RaCtrl</v>
      </c>
      <c r="I2698" s="8" t="str">
        <f aca="false" t="array" ref="I2698:I2698">INDEX(Def_Instancias_Equipamentos!$E$2:$E$4986, MATCH(L2698, Def_Instancias_Equipamentos!$D$2:$D$4986, 0), 1)</f>
        <v>IA-05RaBPM</v>
      </c>
      <c r="J2698" s="8" t="str">
        <f aca="false">IF(H2698=I2698, "INTERNO", "EXTERNO")</f>
        <v>EXTERNO</v>
      </c>
      <c r="K2698" s="9" t="str">
        <f aca="false">Def_Instancias_Equipamentos!$D$50</f>
        <v>IA-05RaCtrl:CO-FibPatch</v>
      </c>
      <c r="L2698" s="4" t="str">
        <f aca="false">Def_Instancias_Equipamentos!$D$7</f>
        <v>IA-05RaBPM:DI-AMCFPGAFOFB</v>
      </c>
      <c r="M2698" s="27" t="s">
        <v>284</v>
      </c>
      <c r="N2698" s="17" t="s">
        <v>259</v>
      </c>
      <c r="O2698" s="9" t="str">
        <f aca="false">Def_Sistemas_Conectores_Cabos!$B$3</f>
        <v>LC duplex</v>
      </c>
      <c r="P2698" s="4" t="str">
        <f aca="false">Def_Sistemas_Conectores_Cabos!$B$3</f>
        <v>LC duplex</v>
      </c>
      <c r="Q2698" s="8" t="str">
        <f aca="false">K2698&amp;"/"&amp;M2698&amp;CHAR(10)&amp;L2698&amp;"/"&amp;N2698</f>
        <v>IA-05RaCtrl:CO-FibPatch/p030
IA-05RaBPM:DI-AMCFPGAFOFB/SFP-3</v>
      </c>
      <c r="R2698" s="11" t="n">
        <v>15</v>
      </c>
      <c r="S2698" s="11" t="n">
        <v>15</v>
      </c>
      <c r="T2698" s="4" t="str">
        <f aca="false">Def_Sistemas_Conectores_Cabos!$C$3</f>
        <v>Fibra OM4 duplex</v>
      </c>
      <c r="U2698" s="11" t="s">
        <v>234</v>
      </c>
      <c r="V2698" s="13"/>
    </row>
    <row r="2699" customFormat="false" ht="15.75" hidden="true" customHeight="true" outlineLevel="0" collapsed="false">
      <c r="A2699" s="4" t="str">
        <f aca="false">Def_Sistemas_Conectores_Cabos!$A$12</f>
        <v>FOFB - Topologia Anel</v>
      </c>
      <c r="B2699" s="5" t="str">
        <f aca="false">Datas_Entregas!$A$7</f>
        <v>FOFB</v>
      </c>
      <c r="C2699" s="6" t="n">
        <f aca="false" t="array" ref="C2699:C2699">INDEX(Datas_Entregas!$B$2:$B$100, MATCH(B2699, Datas_Entregas!$A$2:$A$100, 0), 1)</f>
        <v>43374</v>
      </c>
      <c r="D2699" s="5" t="str">
        <f aca="false">Def_Status_Montagem!$A$4</f>
        <v>Comprado / Esperando entrega</v>
      </c>
      <c r="E2699" s="4" t="str">
        <f aca="false">Def_Status_Montagem!$B$3</f>
        <v>Contratada / Etiqueta pelo DIG</v>
      </c>
      <c r="F2699" s="25" t="str">
        <f aca="false" t="array" ref="F2699:F2699">INDEX(Def_Instancias_Equipamentos!$F$2:$F$4986, MATCH(K2699, Def_Instancias_Equipamentos!$D$2:$D$4986, 0), 1)</f>
        <v>Sala Racks 6</v>
      </c>
      <c r="G2699" s="26" t="str">
        <f aca="false" t="array" ref="G2699:G2699">INDEX(Def_Instancias_Equipamentos!$F$2:$F$4986, MATCH(L2699, Def_Instancias_Equipamentos!$D$2:$D$4986, 0), 1)</f>
        <v>Sala Racks 6</v>
      </c>
      <c r="H2699" s="7" t="str">
        <f aca="false" t="array" ref="H2699:H2699">INDEX(Def_Instancias_Equipamentos!$E$2:$E$4986, MATCH(K2699, Def_Instancias_Equipamentos!$D$2:$D$4986, 0), 1)</f>
        <v>IA-06RaBPM</v>
      </c>
      <c r="I2699" s="8" t="str">
        <f aca="false" t="array" ref="I2699:I2699">INDEX(Def_Instancias_Equipamentos!$E$2:$E$4986, MATCH(L2699, Def_Instancias_Equipamentos!$D$2:$D$4986, 0), 1)</f>
        <v>IA-06RaCtrl</v>
      </c>
      <c r="J2699" s="8" t="str">
        <f aca="false">IF(H2699=I2699, "INTERNO", "EXTERNO")</f>
        <v>EXTERNO</v>
      </c>
      <c r="K2699" s="9" t="str">
        <f aca="false">Def_Instancias_Equipamentos!$D$8</f>
        <v>IA-06RaBPM:DI-AMCFPGAFOFB</v>
      </c>
      <c r="L2699" s="4" t="str">
        <f aca="false">Def_Instancias_Equipamentos!$D$51</f>
        <v>IA-06RaCtrl:CO-FibPatch</v>
      </c>
      <c r="M2699" s="10" t="s">
        <v>255</v>
      </c>
      <c r="N2699" s="12" t="s">
        <v>287</v>
      </c>
      <c r="O2699" s="9" t="str">
        <f aca="false">Def_Sistemas_Conectores_Cabos!$B$3</f>
        <v>LC duplex</v>
      </c>
      <c r="P2699" s="4" t="str">
        <f aca="false">Def_Sistemas_Conectores_Cabos!$B$3</f>
        <v>LC duplex</v>
      </c>
      <c r="Q2699" s="8" t="str">
        <f aca="false">K2699&amp;"/"&amp;M2699&amp;CHAR(10)&amp;L2699&amp;"/"&amp;N2699</f>
        <v>IA-06RaBPM:DI-AMCFPGAFOFB/SFP-2
IA-06RaCtrl:CO-FibPatch/p034</v>
      </c>
      <c r="R2699" s="11" t="n">
        <v>15</v>
      </c>
      <c r="S2699" s="11" t="n">
        <v>15</v>
      </c>
      <c r="T2699" s="4" t="str">
        <f aca="false">Def_Sistemas_Conectores_Cabos!$C$3</f>
        <v>Fibra OM4 duplex</v>
      </c>
      <c r="U2699" s="11" t="s">
        <v>234</v>
      </c>
      <c r="V2699" s="13"/>
    </row>
    <row r="2700" customFormat="false" ht="15.75" hidden="true" customHeight="true" outlineLevel="0" collapsed="false">
      <c r="A2700" s="4" t="str">
        <f aca="false">Def_Sistemas_Conectores_Cabos!$A$8</f>
        <v>Timing AFC</v>
      </c>
      <c r="B2700" s="5" t="str">
        <f aca="false">Datas_Entregas!$A$2</f>
        <v>Booster/LTB</v>
      </c>
      <c r="C2700" s="6" t="n">
        <f aca="false" t="array" ref="C2700:C2700">INDEX(Datas_Entregas!$B$2:$B$100, MATCH(B2700, Datas_Entregas!$A$2:$A$100, 0), 1)</f>
        <v>43266</v>
      </c>
      <c r="D2700" s="5" t="str">
        <f aca="false">Def_Status_Montagem!$A$4</f>
        <v>Comprado / Esperando entrega</v>
      </c>
      <c r="E2700" s="4" t="str">
        <f aca="false">Def_Status_Montagem!$B$3</f>
        <v>Contratada / Etiqueta pelo DIG</v>
      </c>
      <c r="F2700" s="25" t="str">
        <f aca="false" t="array" ref="F2700:F2700">INDEX(Def_Instancias_Equipamentos!$F$2:$F$1224, MATCH(K2700, Def_Instancias_Equipamentos!$D$2:$D$1224, 0), 1)</f>
        <v>Sala Racks 6</v>
      </c>
      <c r="G2700" s="26" t="str">
        <f aca="false" t="array" ref="G2700:G2700">INDEX(Def_Instancias_Equipamentos!$F$2:$F$1224, MATCH(L2700, Def_Instancias_Equipamentos!$D$2:$D$1224, 0), 1)</f>
        <v>Sala Racks 6</v>
      </c>
      <c r="H2700" s="7" t="str">
        <f aca="false" t="array" ref="H2700:H2700">INDEX(Def_Instancias_Equipamentos!$E$2:$E$1224, MATCH(K2700, Def_Instancias_Equipamentos!$D$2:$D$1224, 0), 1)</f>
        <v>IA-06RaBPM</v>
      </c>
      <c r="I2700" s="8" t="str">
        <f aca="false" t="array" ref="I2700:I2700">INDEX(Def_Instancias_Equipamentos!$E$2:$E$1224, MATCH(L2700, Def_Instancias_Equipamentos!$D$2:$D$1224, 0), 1)</f>
        <v>IA-06RaCtrl</v>
      </c>
      <c r="J2700" s="8" t="str">
        <f aca="false">IF(H2700=I2700, "INTERNO", "EXTERNO")</f>
        <v>EXTERNO</v>
      </c>
      <c r="K2700" s="9" t="str">
        <f aca="false">Def_Instancias_Equipamentos!$D$28</f>
        <v>IA-06RaBPM:TI-AMCFPGAEVR</v>
      </c>
      <c r="L2700" s="4" t="str">
        <f aca="false">Def_Instancias_Equipamentos!$D$51</f>
        <v>IA-06RaCtrl:CO-FibPatch</v>
      </c>
      <c r="M2700" s="10" t="s">
        <v>269</v>
      </c>
      <c r="N2700" s="12" t="s">
        <v>217</v>
      </c>
      <c r="O2700" s="9" t="str">
        <f aca="false">Def_Sistemas_Conectores_Cabos!$B$3</f>
        <v>LC duplex</v>
      </c>
      <c r="P2700" s="4" t="str">
        <f aca="false">Def_Sistemas_Conectores_Cabos!$B$3</f>
        <v>LC duplex</v>
      </c>
      <c r="Q2700" s="8" t="str">
        <f aca="false">K2700&amp;"/"&amp;M2700&amp;CHAR(10)&amp;L2700&amp;"/"&amp;N2700</f>
        <v>IA-06RaBPM:TI-AMCFPGAEVR/SFP-8
IA-06RaCtrl:CO-FibPatch/p035</v>
      </c>
      <c r="R2700" s="11" t="n">
        <v>15</v>
      </c>
      <c r="S2700" s="11" t="n">
        <v>15</v>
      </c>
      <c r="T2700" s="4" t="str">
        <f aca="false">Def_Sistemas_Conectores_Cabos!$C$3</f>
        <v>Fibra OM4 duplex</v>
      </c>
      <c r="U2700" s="11"/>
      <c r="V2700" s="13"/>
    </row>
    <row r="2701" customFormat="false" ht="15.75" hidden="true" customHeight="true" outlineLevel="0" collapsed="false">
      <c r="A2701" s="4" t="str">
        <f aca="false">Def_Sistemas_Conectores_Cabos!$A$13</f>
        <v>FOFB - Topologia Estrela</v>
      </c>
      <c r="B2701" s="5" t="str">
        <f aca="false">Datas_Entregas!$A$7</f>
        <v>FOFB</v>
      </c>
      <c r="C2701" s="6" t="n">
        <f aca="false" t="array" ref="C2701:C2701">INDEX(Datas_Entregas!$B$2:$B$100, MATCH(B2701, Datas_Entregas!$A$2:$A$100, 0), 1)</f>
        <v>43374</v>
      </c>
      <c r="D2701" s="5" t="str">
        <f aca="false">Def_Status_Montagem!$A$4</f>
        <v>Comprado / Esperando entrega</v>
      </c>
      <c r="E2701" s="4" t="str">
        <f aca="false">Def_Status_Montagem!$B$3</f>
        <v>Contratada / Etiqueta pelo DIG</v>
      </c>
      <c r="F2701" s="25" t="str">
        <f aca="false" t="array" ref="F2701:F2701">INDEX(Def_Instancias_Equipamentos!$F$2:$F$4986, MATCH(K2701, Def_Instancias_Equipamentos!$D$2:$D$4986, 0), 1)</f>
        <v>Sala Racks 6</v>
      </c>
      <c r="G2701" s="26" t="str">
        <f aca="false" t="array" ref="G2701:G2701">INDEX(Def_Instancias_Equipamentos!$F$2:$F$4986, MATCH(L2701, Def_Instancias_Equipamentos!$D$2:$D$4986, 0), 1)</f>
        <v>Sala Racks 6</v>
      </c>
      <c r="H2701" s="7" t="str">
        <f aca="false" t="array" ref="H2701:H2701">INDEX(Def_Instancias_Equipamentos!$E$2:$E$4986, MATCH(K2701, Def_Instancias_Equipamentos!$D$2:$D$4986, 0), 1)</f>
        <v>IA-06RaCtrl</v>
      </c>
      <c r="I2701" s="8" t="str">
        <f aca="false" t="array" ref="I2701:I2701">INDEX(Def_Instancias_Equipamentos!$E$2:$E$4986, MATCH(L2701, Def_Instancias_Equipamentos!$D$2:$D$4986, 0), 1)</f>
        <v>IA-06RaBPM</v>
      </c>
      <c r="J2701" s="8" t="str">
        <f aca="false">IF(H2701=I2701, "INTERNO", "EXTERNO")</f>
        <v>EXTERNO</v>
      </c>
      <c r="K2701" s="9" t="str">
        <f aca="false">Def_Instancias_Equipamentos!$D$51</f>
        <v>IA-06RaCtrl:CO-FibPatch</v>
      </c>
      <c r="L2701" s="4" t="str">
        <f aca="false">Def_Instancias_Equipamentos!$D$8</f>
        <v>IA-06RaBPM:DI-AMCFPGAFOFB</v>
      </c>
      <c r="M2701" s="27" t="s">
        <v>266</v>
      </c>
      <c r="N2701" s="17" t="s">
        <v>232</v>
      </c>
      <c r="O2701" s="9" t="str">
        <f aca="false">Def_Sistemas_Conectores_Cabos!$B$3</f>
        <v>LC duplex</v>
      </c>
      <c r="P2701" s="4" t="str">
        <f aca="false">Def_Sistemas_Conectores_Cabos!$B$3</f>
        <v>LC duplex</v>
      </c>
      <c r="Q2701" s="8" t="str">
        <f aca="false">K2701&amp;"/"&amp;M2701&amp;CHAR(10)&amp;L2701&amp;"/"&amp;N2701</f>
        <v>IA-06RaCtrl:CO-FibPatch/p067
IA-06RaBPM:DI-AMCFPGAFOFB/SFP-1</v>
      </c>
      <c r="R2701" s="11" t="n">
        <v>15</v>
      </c>
      <c r="S2701" s="11" t="n">
        <v>15</v>
      </c>
      <c r="T2701" s="4" t="str">
        <f aca="false">Def_Sistemas_Conectores_Cabos!$C$3</f>
        <v>Fibra OM4 duplex</v>
      </c>
      <c r="U2701" s="11" t="s">
        <v>234</v>
      </c>
      <c r="V2701" s="13"/>
    </row>
    <row r="2702" customFormat="false" ht="15.75" hidden="true" customHeight="true" outlineLevel="0" collapsed="false">
      <c r="A2702" s="4" t="str">
        <f aca="false">Def_Sistemas_Conectores_Cabos!$A$12</f>
        <v>FOFB - Topologia Anel</v>
      </c>
      <c r="B2702" s="5" t="str">
        <f aca="false">Datas_Entregas!$A$7</f>
        <v>FOFB</v>
      </c>
      <c r="C2702" s="6" t="n">
        <f aca="false" t="array" ref="C2702:C2702">INDEX(Datas_Entregas!$B$2:$B$100, MATCH(B2702, Datas_Entregas!$A$2:$A$100, 0), 1)</f>
        <v>43374</v>
      </c>
      <c r="D2702" s="5" t="str">
        <f aca="false">Def_Status_Montagem!$A$4</f>
        <v>Comprado / Esperando entrega</v>
      </c>
      <c r="E2702" s="4" t="str">
        <f aca="false">Def_Status_Montagem!$B$3</f>
        <v>Contratada / Etiqueta pelo DIG</v>
      </c>
      <c r="F2702" s="25" t="str">
        <f aca="false" t="array" ref="F2702:F2702">INDEX(Def_Instancias_Equipamentos!$F$2:$F$4986, MATCH(K2702, Def_Instancias_Equipamentos!$D$2:$D$4986, 0), 1)</f>
        <v>Sala Racks 6</v>
      </c>
      <c r="G2702" s="26" t="str">
        <f aca="false" t="array" ref="G2702:G2702">INDEX(Def_Instancias_Equipamentos!$F$2:$F$4986, MATCH(L2702, Def_Instancias_Equipamentos!$D$2:$D$4986, 0), 1)</f>
        <v>Sala Racks 6</v>
      </c>
      <c r="H2702" s="7" t="str">
        <f aca="false" t="array" ref="H2702:H2702">INDEX(Def_Instancias_Equipamentos!$E$2:$E$4986, MATCH(K2702, Def_Instancias_Equipamentos!$D$2:$D$4986, 0), 1)</f>
        <v>IA-06RaCtrl</v>
      </c>
      <c r="I2702" s="8" t="str">
        <f aca="false" t="array" ref="I2702:I2702">INDEX(Def_Instancias_Equipamentos!$E$2:$E$4986, MATCH(L2702, Def_Instancias_Equipamentos!$D$2:$D$4986, 0), 1)</f>
        <v>IA-06RaBPM</v>
      </c>
      <c r="J2702" s="8" t="str">
        <f aca="false">IF(H2702=I2702, "INTERNO", "EXTERNO")</f>
        <v>EXTERNO</v>
      </c>
      <c r="K2702" s="9" t="str">
        <f aca="false">Def_Instancias_Equipamentos!$D$51</f>
        <v>IA-06RaCtrl:CO-FibPatch</v>
      </c>
      <c r="L2702" s="4" t="str">
        <f aca="false">Def_Instancias_Equipamentos!$D$8</f>
        <v>IA-06RaBPM:DI-AMCFPGAFOFB</v>
      </c>
      <c r="M2702" s="27" t="s">
        <v>286</v>
      </c>
      <c r="N2702" s="17" t="s">
        <v>259</v>
      </c>
      <c r="O2702" s="9" t="str">
        <f aca="false">Def_Sistemas_Conectores_Cabos!$B$3</f>
        <v>LC duplex</v>
      </c>
      <c r="P2702" s="4" t="str">
        <f aca="false">Def_Sistemas_Conectores_Cabos!$B$3</f>
        <v>LC duplex</v>
      </c>
      <c r="Q2702" s="8" t="str">
        <f aca="false">K2702&amp;"/"&amp;M2702&amp;CHAR(10)&amp;L2702&amp;"/"&amp;N2702</f>
        <v>IA-06RaCtrl:CO-FibPatch/p032
IA-06RaBPM:DI-AMCFPGAFOFB/SFP-3</v>
      </c>
      <c r="R2702" s="11" t="n">
        <v>15</v>
      </c>
      <c r="S2702" s="11" t="n">
        <v>15</v>
      </c>
      <c r="T2702" s="4" t="str">
        <f aca="false">Def_Sistemas_Conectores_Cabos!$C$3</f>
        <v>Fibra OM4 duplex</v>
      </c>
      <c r="U2702" s="11" t="s">
        <v>234</v>
      </c>
      <c r="V2702" s="13"/>
    </row>
    <row r="2703" customFormat="false" ht="15.75" hidden="true" customHeight="true" outlineLevel="0" collapsed="false">
      <c r="A2703" s="4" t="str">
        <f aca="false">Def_Sistemas_Conectores_Cabos!$A$12</f>
        <v>FOFB - Topologia Anel</v>
      </c>
      <c r="B2703" s="5" t="str">
        <f aca="false">Datas_Entregas!$A$7</f>
        <v>FOFB</v>
      </c>
      <c r="C2703" s="6" t="n">
        <f aca="false" t="array" ref="C2703:C2703">INDEX(Datas_Entregas!$B$2:$B$100, MATCH(B2703, Datas_Entregas!$A$2:$A$100, 0), 1)</f>
        <v>43374</v>
      </c>
      <c r="D2703" s="5" t="str">
        <f aca="false">Def_Status_Montagem!$A$4</f>
        <v>Comprado / Esperando entrega</v>
      </c>
      <c r="E2703" s="4" t="str">
        <f aca="false">Def_Status_Montagem!$B$3</f>
        <v>Contratada / Etiqueta pelo DIG</v>
      </c>
      <c r="F2703" s="25" t="str">
        <f aca="false" t="array" ref="F2703:F2703">INDEX(Def_Instancias_Equipamentos!$F$2:$F$4986, MATCH(K2703, Def_Instancias_Equipamentos!$D$2:$D$4986, 0), 1)</f>
        <v>Sala Racks 7</v>
      </c>
      <c r="G2703" s="26" t="str">
        <f aca="false" t="array" ref="G2703:G2703">INDEX(Def_Instancias_Equipamentos!$F$2:$F$4986, MATCH(L2703, Def_Instancias_Equipamentos!$D$2:$D$4986, 0), 1)</f>
        <v>Sala Racks 7</v>
      </c>
      <c r="H2703" s="7" t="str">
        <f aca="false" t="array" ref="H2703:H2703">INDEX(Def_Instancias_Equipamentos!$E$2:$E$4986, MATCH(K2703, Def_Instancias_Equipamentos!$D$2:$D$4986, 0), 1)</f>
        <v>IA-07RaBPM</v>
      </c>
      <c r="I2703" s="8" t="str">
        <f aca="false" t="array" ref="I2703:I2703">INDEX(Def_Instancias_Equipamentos!$E$2:$E$4986, MATCH(L2703, Def_Instancias_Equipamentos!$D$2:$D$4986, 0), 1)</f>
        <v>IA-07RaCtrl</v>
      </c>
      <c r="J2703" s="8" t="str">
        <f aca="false">IF(H2703=I2703, "INTERNO", "EXTERNO")</f>
        <v>EXTERNO</v>
      </c>
      <c r="K2703" s="9" t="str">
        <f aca="false">Def_Instancias_Equipamentos!$D$9</f>
        <v>IA-07RaBPM:DI-AMCFPGAFOFB</v>
      </c>
      <c r="L2703" s="4" t="str">
        <f aca="false">Def_Instancias_Equipamentos!$D$52</f>
        <v>IA-07RaCtrl:CO-FibPatch</v>
      </c>
      <c r="M2703" s="10" t="s">
        <v>255</v>
      </c>
      <c r="N2703" s="12" t="s">
        <v>288</v>
      </c>
      <c r="O2703" s="9" t="str">
        <f aca="false">Def_Sistemas_Conectores_Cabos!$B$3</f>
        <v>LC duplex</v>
      </c>
      <c r="P2703" s="4" t="str">
        <f aca="false">Def_Sistemas_Conectores_Cabos!$B$3</f>
        <v>LC duplex</v>
      </c>
      <c r="Q2703" s="8" t="str">
        <f aca="false">K2703&amp;"/"&amp;M2703&amp;CHAR(10)&amp;L2703&amp;"/"&amp;N2703</f>
        <v>IA-07RaBPM:DI-AMCFPGAFOFB/SFP-2
IA-07RaCtrl:CO-FibPatch/p036</v>
      </c>
      <c r="R2703" s="11" t="n">
        <v>15</v>
      </c>
      <c r="S2703" s="11" t="n">
        <v>15</v>
      </c>
      <c r="T2703" s="4" t="str">
        <f aca="false">Def_Sistemas_Conectores_Cabos!$C$3</f>
        <v>Fibra OM4 duplex</v>
      </c>
      <c r="U2703" s="11" t="s">
        <v>234</v>
      </c>
      <c r="V2703" s="13"/>
    </row>
    <row r="2704" customFormat="false" ht="15.75" hidden="true" customHeight="true" outlineLevel="0" collapsed="false">
      <c r="A2704" s="4" t="str">
        <f aca="false">Def_Sistemas_Conectores_Cabos!$A$8</f>
        <v>Timing AFC</v>
      </c>
      <c r="B2704" s="5" t="str">
        <f aca="false">Datas_Entregas!$A$2</f>
        <v>Booster/LTB</v>
      </c>
      <c r="C2704" s="6" t="n">
        <f aca="false" t="array" ref="C2704:C2704">INDEX(Datas_Entregas!$B$2:$B$100, MATCH(B2704, Datas_Entregas!$A$2:$A$100, 0), 1)</f>
        <v>43266</v>
      </c>
      <c r="D2704" s="5" t="str">
        <f aca="false">Def_Status_Montagem!$A$4</f>
        <v>Comprado / Esperando entrega</v>
      </c>
      <c r="E2704" s="4" t="str">
        <f aca="false">Def_Status_Montagem!$B$3</f>
        <v>Contratada / Etiqueta pelo DIG</v>
      </c>
      <c r="F2704" s="25" t="str">
        <f aca="false" t="array" ref="F2704:F2704">INDEX(Def_Instancias_Equipamentos!$F$2:$F$1224, MATCH(K2704, Def_Instancias_Equipamentos!$D$2:$D$1224, 0), 1)</f>
        <v>Sala Racks 7</v>
      </c>
      <c r="G2704" s="26" t="str">
        <f aca="false" t="array" ref="G2704:G2704">INDEX(Def_Instancias_Equipamentos!$F$2:$F$1224, MATCH(L2704, Def_Instancias_Equipamentos!$D$2:$D$1224, 0), 1)</f>
        <v>Sala Racks 7</v>
      </c>
      <c r="H2704" s="7" t="str">
        <f aca="false" t="array" ref="H2704:H2704">INDEX(Def_Instancias_Equipamentos!$E$2:$E$1224, MATCH(K2704, Def_Instancias_Equipamentos!$D$2:$D$1224, 0), 1)</f>
        <v>IA-07RaBPM</v>
      </c>
      <c r="I2704" s="8" t="str">
        <f aca="false" t="array" ref="I2704:I2704">INDEX(Def_Instancias_Equipamentos!$E$2:$E$1224, MATCH(L2704, Def_Instancias_Equipamentos!$D$2:$D$1224, 0), 1)</f>
        <v>IA-07RaCtrl</v>
      </c>
      <c r="J2704" s="8" t="str">
        <f aca="false">IF(H2704=I2704, "INTERNO", "EXTERNO")</f>
        <v>EXTERNO</v>
      </c>
      <c r="K2704" s="9" t="str">
        <f aca="false">Def_Instancias_Equipamentos!$D$29</f>
        <v>IA-07RaBPM:TI-AMCFPGAEVR</v>
      </c>
      <c r="L2704" s="4" t="str">
        <f aca="false">Def_Instancias_Equipamentos!$D$52</f>
        <v>IA-07RaCtrl:CO-FibPatch</v>
      </c>
      <c r="M2704" s="10" t="s">
        <v>269</v>
      </c>
      <c r="N2704" s="12" t="s">
        <v>218</v>
      </c>
      <c r="O2704" s="9" t="str">
        <f aca="false">Def_Sistemas_Conectores_Cabos!$B$3</f>
        <v>LC duplex</v>
      </c>
      <c r="P2704" s="4" t="str">
        <f aca="false">Def_Sistemas_Conectores_Cabos!$B$3</f>
        <v>LC duplex</v>
      </c>
      <c r="Q2704" s="8" t="str">
        <f aca="false">K2704&amp;"/"&amp;M2704&amp;CHAR(10)&amp;L2704&amp;"/"&amp;N2704</f>
        <v>IA-07RaBPM:TI-AMCFPGAEVR/SFP-8
IA-07RaCtrl:CO-FibPatch/p037</v>
      </c>
      <c r="R2704" s="11" t="n">
        <v>15</v>
      </c>
      <c r="S2704" s="11" t="n">
        <v>15</v>
      </c>
      <c r="T2704" s="4" t="str">
        <f aca="false">Def_Sistemas_Conectores_Cabos!$C$3</f>
        <v>Fibra OM4 duplex</v>
      </c>
      <c r="U2704" s="11"/>
      <c r="V2704" s="13"/>
    </row>
    <row r="2705" customFormat="false" ht="15.75" hidden="true" customHeight="true" outlineLevel="0" collapsed="false">
      <c r="A2705" s="4" t="str">
        <f aca="false">Def_Sistemas_Conectores_Cabos!$A$13</f>
        <v>FOFB - Topologia Estrela</v>
      </c>
      <c r="B2705" s="5" t="str">
        <f aca="false">Datas_Entregas!$A$7</f>
        <v>FOFB</v>
      </c>
      <c r="C2705" s="6" t="n">
        <f aca="false" t="array" ref="C2705:C2705">INDEX(Datas_Entregas!$B$2:$B$100, MATCH(B2705, Datas_Entregas!$A$2:$A$100, 0), 1)</f>
        <v>43374</v>
      </c>
      <c r="D2705" s="5" t="str">
        <f aca="false">Def_Status_Montagem!$A$4</f>
        <v>Comprado / Esperando entrega</v>
      </c>
      <c r="E2705" s="4" t="str">
        <f aca="false">Def_Status_Montagem!$B$3</f>
        <v>Contratada / Etiqueta pelo DIG</v>
      </c>
      <c r="F2705" s="25" t="str">
        <f aca="false" t="array" ref="F2705:F2705">INDEX(Def_Instancias_Equipamentos!$F$2:$F$4986, MATCH(K2705, Def_Instancias_Equipamentos!$D$2:$D$4986, 0), 1)</f>
        <v>Sala Racks 7</v>
      </c>
      <c r="G2705" s="26" t="str">
        <f aca="false" t="array" ref="G2705:G2705">INDEX(Def_Instancias_Equipamentos!$F$2:$F$4986, MATCH(L2705, Def_Instancias_Equipamentos!$D$2:$D$4986, 0), 1)</f>
        <v>Sala Racks 7</v>
      </c>
      <c r="H2705" s="7" t="str">
        <f aca="false" t="array" ref="H2705:H2705">INDEX(Def_Instancias_Equipamentos!$E$2:$E$4986, MATCH(K2705, Def_Instancias_Equipamentos!$D$2:$D$4986, 0), 1)</f>
        <v>IA-07RaCtrl</v>
      </c>
      <c r="I2705" s="8" t="str">
        <f aca="false" t="array" ref="I2705:I2705">INDEX(Def_Instancias_Equipamentos!$E$2:$E$4986, MATCH(L2705, Def_Instancias_Equipamentos!$D$2:$D$4986, 0), 1)</f>
        <v>IA-07RaBPM</v>
      </c>
      <c r="J2705" s="8" t="str">
        <f aca="false">IF(H2705=I2705, "INTERNO", "EXTERNO")</f>
        <v>EXTERNO</v>
      </c>
      <c r="K2705" s="9" t="str">
        <f aca="false">Def_Instancias_Equipamentos!$D$52</f>
        <v>IA-07RaCtrl:CO-FibPatch</v>
      </c>
      <c r="L2705" s="4" t="str">
        <f aca="false">Def_Instancias_Equipamentos!$D$9</f>
        <v>IA-07RaBPM:DI-AMCFPGAFOFB</v>
      </c>
      <c r="M2705" s="27" t="s">
        <v>268</v>
      </c>
      <c r="N2705" s="17" t="s">
        <v>232</v>
      </c>
      <c r="O2705" s="9" t="str">
        <f aca="false">Def_Sistemas_Conectores_Cabos!$B$3</f>
        <v>LC duplex</v>
      </c>
      <c r="P2705" s="4" t="str">
        <f aca="false">Def_Sistemas_Conectores_Cabos!$B$3</f>
        <v>LC duplex</v>
      </c>
      <c r="Q2705" s="8" t="str">
        <f aca="false">K2705&amp;"/"&amp;M2705&amp;CHAR(10)&amp;L2705&amp;"/"&amp;N2705</f>
        <v>IA-07RaCtrl:CO-FibPatch/p068
IA-07RaBPM:DI-AMCFPGAFOFB/SFP-1</v>
      </c>
      <c r="R2705" s="11" t="n">
        <v>15</v>
      </c>
      <c r="S2705" s="11" t="n">
        <v>15</v>
      </c>
      <c r="T2705" s="4" t="str">
        <f aca="false">Def_Sistemas_Conectores_Cabos!$C$3</f>
        <v>Fibra OM4 duplex</v>
      </c>
      <c r="U2705" s="11" t="s">
        <v>234</v>
      </c>
      <c r="V2705" s="13"/>
    </row>
    <row r="2706" customFormat="false" ht="15.75" hidden="true" customHeight="true" outlineLevel="0" collapsed="false">
      <c r="A2706" s="4" t="str">
        <f aca="false">Def_Sistemas_Conectores_Cabos!$A$12</f>
        <v>FOFB - Topologia Anel</v>
      </c>
      <c r="B2706" s="5" t="str">
        <f aca="false">Datas_Entregas!$A$7</f>
        <v>FOFB</v>
      </c>
      <c r="C2706" s="6" t="n">
        <f aca="false" t="array" ref="C2706:C2706">INDEX(Datas_Entregas!$B$2:$B$100, MATCH(B2706, Datas_Entregas!$A$2:$A$100, 0), 1)</f>
        <v>43374</v>
      </c>
      <c r="D2706" s="5" t="str">
        <f aca="false">Def_Status_Montagem!$A$4</f>
        <v>Comprado / Esperando entrega</v>
      </c>
      <c r="E2706" s="4" t="str">
        <f aca="false">Def_Status_Montagem!$B$3</f>
        <v>Contratada / Etiqueta pelo DIG</v>
      </c>
      <c r="F2706" s="25" t="str">
        <f aca="false" t="array" ref="F2706:F2706">INDEX(Def_Instancias_Equipamentos!$F$2:$F$4986, MATCH(K2706, Def_Instancias_Equipamentos!$D$2:$D$4986, 0), 1)</f>
        <v>Sala Racks 7</v>
      </c>
      <c r="G2706" s="26" t="str">
        <f aca="false" t="array" ref="G2706:G2706">INDEX(Def_Instancias_Equipamentos!$F$2:$F$4986, MATCH(L2706, Def_Instancias_Equipamentos!$D$2:$D$4986, 0), 1)</f>
        <v>Sala Racks 7</v>
      </c>
      <c r="H2706" s="7" t="str">
        <f aca="false" t="array" ref="H2706:H2706">INDEX(Def_Instancias_Equipamentos!$E$2:$E$4986, MATCH(K2706, Def_Instancias_Equipamentos!$D$2:$D$4986, 0), 1)</f>
        <v>IA-07RaCtrl</v>
      </c>
      <c r="I2706" s="8" t="str">
        <f aca="false" t="array" ref="I2706:I2706">INDEX(Def_Instancias_Equipamentos!$E$2:$E$4986, MATCH(L2706, Def_Instancias_Equipamentos!$D$2:$D$4986, 0), 1)</f>
        <v>IA-07RaBPM</v>
      </c>
      <c r="J2706" s="8" t="str">
        <f aca="false">IF(H2706=I2706, "INTERNO", "EXTERNO")</f>
        <v>EXTERNO</v>
      </c>
      <c r="K2706" s="9" t="str">
        <f aca="false">Def_Instancias_Equipamentos!$D$52</f>
        <v>IA-07RaCtrl:CO-FibPatch</v>
      </c>
      <c r="L2706" s="4" t="str">
        <f aca="false">Def_Instancias_Equipamentos!$D$9</f>
        <v>IA-07RaBPM:DI-AMCFPGAFOFB</v>
      </c>
      <c r="M2706" s="27" t="s">
        <v>287</v>
      </c>
      <c r="N2706" s="17" t="s">
        <v>259</v>
      </c>
      <c r="O2706" s="9" t="str">
        <f aca="false">Def_Sistemas_Conectores_Cabos!$B$3</f>
        <v>LC duplex</v>
      </c>
      <c r="P2706" s="4" t="str">
        <f aca="false">Def_Sistemas_Conectores_Cabos!$B$3</f>
        <v>LC duplex</v>
      </c>
      <c r="Q2706" s="8" t="str">
        <f aca="false">K2706&amp;"/"&amp;M2706&amp;CHAR(10)&amp;L2706&amp;"/"&amp;N2706</f>
        <v>IA-07RaCtrl:CO-FibPatch/p034
IA-07RaBPM:DI-AMCFPGAFOFB/SFP-3</v>
      </c>
      <c r="R2706" s="11" t="n">
        <v>15</v>
      </c>
      <c r="S2706" s="11" t="n">
        <v>15</v>
      </c>
      <c r="T2706" s="4" t="str">
        <f aca="false">Def_Sistemas_Conectores_Cabos!$C$3</f>
        <v>Fibra OM4 duplex</v>
      </c>
      <c r="U2706" s="11" t="s">
        <v>234</v>
      </c>
      <c r="V2706" s="13"/>
    </row>
    <row r="2707" customFormat="false" ht="15.75" hidden="true" customHeight="true" outlineLevel="0" collapsed="false">
      <c r="A2707" s="4" t="str">
        <f aca="false">Def_Sistemas_Conectores_Cabos!$A$12</f>
        <v>FOFB - Topologia Anel</v>
      </c>
      <c r="B2707" s="5" t="str">
        <f aca="false">Datas_Entregas!$A$7</f>
        <v>FOFB</v>
      </c>
      <c r="C2707" s="6" t="n">
        <f aca="false" t="array" ref="C2707:C2707">INDEX(Datas_Entregas!$B$2:$B$100, MATCH(B2707, Datas_Entregas!$A$2:$A$100, 0), 1)</f>
        <v>43374</v>
      </c>
      <c r="D2707" s="5" t="str">
        <f aca="false">Def_Status_Montagem!$A$4</f>
        <v>Comprado / Esperando entrega</v>
      </c>
      <c r="E2707" s="4" t="str">
        <f aca="false">Def_Status_Montagem!$B$3</f>
        <v>Contratada / Etiqueta pelo DIG</v>
      </c>
      <c r="F2707" s="25" t="str">
        <f aca="false" t="array" ref="F2707:F2707">INDEX(Def_Instancias_Equipamentos!$F$2:$F$4986, MATCH(K2707, Def_Instancias_Equipamentos!$D$2:$D$4986, 0), 1)</f>
        <v>Sala Racks 8</v>
      </c>
      <c r="G2707" s="26" t="str">
        <f aca="false" t="array" ref="G2707:G2707">INDEX(Def_Instancias_Equipamentos!$F$2:$F$4986, MATCH(L2707, Def_Instancias_Equipamentos!$D$2:$D$4986, 0), 1)</f>
        <v>Sala Racks 8</v>
      </c>
      <c r="H2707" s="7" t="str">
        <f aca="false" t="array" ref="H2707:H2707">INDEX(Def_Instancias_Equipamentos!$E$2:$E$4986, MATCH(K2707, Def_Instancias_Equipamentos!$D$2:$D$4986, 0), 1)</f>
        <v>IA-08RaBPM</v>
      </c>
      <c r="I2707" s="8" t="str">
        <f aca="false" t="array" ref="I2707:I2707">INDEX(Def_Instancias_Equipamentos!$E$2:$E$4986, MATCH(L2707, Def_Instancias_Equipamentos!$D$2:$D$4986, 0), 1)</f>
        <v>IA-08RaCtrl</v>
      </c>
      <c r="J2707" s="8" t="str">
        <f aca="false">IF(H2707=I2707, "INTERNO", "EXTERNO")</f>
        <v>EXTERNO</v>
      </c>
      <c r="K2707" s="9" t="str">
        <f aca="false">Def_Instancias_Equipamentos!$D$10</f>
        <v>IA-08RaBPM:DI-AMCFPGAFOFB</v>
      </c>
      <c r="L2707" s="4" t="str">
        <f aca="false">Def_Instancias_Equipamentos!$D$53</f>
        <v>IA-08RaCtrl:CO-FibPatch</v>
      </c>
      <c r="M2707" s="10" t="s">
        <v>255</v>
      </c>
      <c r="N2707" s="12" t="s">
        <v>289</v>
      </c>
      <c r="O2707" s="9" t="str">
        <f aca="false">Def_Sistemas_Conectores_Cabos!$B$3</f>
        <v>LC duplex</v>
      </c>
      <c r="P2707" s="4" t="str">
        <f aca="false">Def_Sistemas_Conectores_Cabos!$B$3</f>
        <v>LC duplex</v>
      </c>
      <c r="Q2707" s="8" t="str">
        <f aca="false">K2707&amp;"/"&amp;M2707&amp;CHAR(10)&amp;L2707&amp;"/"&amp;N2707</f>
        <v>IA-08RaBPM:DI-AMCFPGAFOFB/SFP-2
IA-08RaCtrl:CO-FibPatch/p038</v>
      </c>
      <c r="R2707" s="11" t="n">
        <v>15</v>
      </c>
      <c r="S2707" s="11" t="n">
        <v>15</v>
      </c>
      <c r="T2707" s="4" t="str">
        <f aca="false">Def_Sistemas_Conectores_Cabos!$C$3</f>
        <v>Fibra OM4 duplex</v>
      </c>
      <c r="U2707" s="11" t="s">
        <v>234</v>
      </c>
      <c r="V2707" s="13"/>
    </row>
    <row r="2708" customFormat="false" ht="15.75" hidden="true" customHeight="true" outlineLevel="0" collapsed="false">
      <c r="A2708" s="4" t="str">
        <f aca="false">Def_Sistemas_Conectores_Cabos!$A$8</f>
        <v>Timing AFC</v>
      </c>
      <c r="B2708" s="5" t="str">
        <f aca="false">Datas_Entregas!$A$2</f>
        <v>Booster/LTB</v>
      </c>
      <c r="C2708" s="6" t="n">
        <f aca="false" t="array" ref="C2708:C2708">INDEX(Datas_Entregas!$B$2:$B$100, MATCH(B2708, Datas_Entregas!$A$2:$A$100, 0), 1)</f>
        <v>43266</v>
      </c>
      <c r="D2708" s="5" t="str">
        <f aca="false">Def_Status_Montagem!$A$4</f>
        <v>Comprado / Esperando entrega</v>
      </c>
      <c r="E2708" s="4" t="str">
        <f aca="false">Def_Status_Montagem!$B$3</f>
        <v>Contratada / Etiqueta pelo DIG</v>
      </c>
      <c r="F2708" s="25" t="str">
        <f aca="false" t="array" ref="F2708:F2708">INDEX(Def_Instancias_Equipamentos!$F$2:$F$1224, MATCH(K2708, Def_Instancias_Equipamentos!$D$2:$D$1224, 0), 1)</f>
        <v>Sala Racks 8</v>
      </c>
      <c r="G2708" s="26" t="str">
        <f aca="false" t="array" ref="G2708:G2708">INDEX(Def_Instancias_Equipamentos!$F$2:$F$1224, MATCH(L2708, Def_Instancias_Equipamentos!$D$2:$D$1224, 0), 1)</f>
        <v>Sala Racks 8</v>
      </c>
      <c r="H2708" s="7" t="str">
        <f aca="false" t="array" ref="H2708:H2708">INDEX(Def_Instancias_Equipamentos!$E$2:$E$1224, MATCH(K2708, Def_Instancias_Equipamentos!$D$2:$D$1224, 0), 1)</f>
        <v>IA-08RaBPM</v>
      </c>
      <c r="I2708" s="8" t="str">
        <f aca="false" t="array" ref="I2708:I2708">INDEX(Def_Instancias_Equipamentos!$E$2:$E$1224, MATCH(L2708, Def_Instancias_Equipamentos!$D$2:$D$1224, 0), 1)</f>
        <v>IA-08RaCtrl</v>
      </c>
      <c r="J2708" s="8" t="str">
        <f aca="false">IF(H2708=I2708, "INTERNO", "EXTERNO")</f>
        <v>EXTERNO</v>
      </c>
      <c r="K2708" s="9" t="str">
        <f aca="false">Def_Instancias_Equipamentos!$D$30</f>
        <v>IA-08RaBPM:TI-AMCFPGAEVR</v>
      </c>
      <c r="L2708" s="4" t="str">
        <f aca="false">Def_Instancias_Equipamentos!$D$53</f>
        <v>IA-08RaCtrl:CO-FibPatch</v>
      </c>
      <c r="M2708" s="10" t="s">
        <v>269</v>
      </c>
      <c r="N2708" s="12" t="s">
        <v>219</v>
      </c>
      <c r="O2708" s="9" t="str">
        <f aca="false">Def_Sistemas_Conectores_Cabos!$B$3</f>
        <v>LC duplex</v>
      </c>
      <c r="P2708" s="4" t="str">
        <f aca="false">Def_Sistemas_Conectores_Cabos!$B$3</f>
        <v>LC duplex</v>
      </c>
      <c r="Q2708" s="8" t="str">
        <f aca="false">K2708&amp;"/"&amp;M2708&amp;CHAR(10)&amp;L2708&amp;"/"&amp;N2708</f>
        <v>IA-08RaBPM:TI-AMCFPGAEVR/SFP-8
IA-08RaCtrl:CO-FibPatch/p039</v>
      </c>
      <c r="R2708" s="11" t="n">
        <v>15</v>
      </c>
      <c r="S2708" s="11" t="n">
        <v>15</v>
      </c>
      <c r="T2708" s="4" t="str">
        <f aca="false">Def_Sistemas_Conectores_Cabos!$C$3</f>
        <v>Fibra OM4 duplex</v>
      </c>
      <c r="U2708" s="11"/>
      <c r="V2708" s="13"/>
    </row>
    <row r="2709" customFormat="false" ht="15.75" hidden="true" customHeight="true" outlineLevel="0" collapsed="false">
      <c r="A2709" s="4" t="str">
        <f aca="false">Def_Sistemas_Conectores_Cabos!$A$13</f>
        <v>FOFB - Topologia Estrela</v>
      </c>
      <c r="B2709" s="5" t="str">
        <f aca="false">Datas_Entregas!$A$7</f>
        <v>FOFB</v>
      </c>
      <c r="C2709" s="6" t="n">
        <f aca="false" t="array" ref="C2709:C2709">INDEX(Datas_Entregas!$B$2:$B$100, MATCH(B2709, Datas_Entregas!$A$2:$A$100, 0), 1)</f>
        <v>43374</v>
      </c>
      <c r="D2709" s="5" t="str">
        <f aca="false">Def_Status_Montagem!$A$4</f>
        <v>Comprado / Esperando entrega</v>
      </c>
      <c r="E2709" s="4" t="str">
        <f aca="false">Def_Status_Montagem!$B$3</f>
        <v>Contratada / Etiqueta pelo DIG</v>
      </c>
      <c r="F2709" s="25" t="str">
        <f aca="false" t="array" ref="F2709:F2709">INDEX(Def_Instancias_Equipamentos!$F$2:$F$4986, MATCH(K2709, Def_Instancias_Equipamentos!$D$2:$D$4986, 0), 1)</f>
        <v>Sala Racks 8</v>
      </c>
      <c r="G2709" s="26" t="str">
        <f aca="false" t="array" ref="G2709:G2709">INDEX(Def_Instancias_Equipamentos!$F$2:$F$4986, MATCH(L2709, Def_Instancias_Equipamentos!$D$2:$D$4986, 0), 1)</f>
        <v>Sala Racks 8</v>
      </c>
      <c r="H2709" s="7" t="str">
        <f aca="false" t="array" ref="H2709:H2709">INDEX(Def_Instancias_Equipamentos!$E$2:$E$4986, MATCH(K2709, Def_Instancias_Equipamentos!$D$2:$D$4986, 0), 1)</f>
        <v>IA-08RaCtrl</v>
      </c>
      <c r="I2709" s="8" t="str">
        <f aca="false" t="array" ref="I2709:I2709">INDEX(Def_Instancias_Equipamentos!$E$2:$E$4986, MATCH(L2709, Def_Instancias_Equipamentos!$D$2:$D$4986, 0), 1)</f>
        <v>IA-08RaBPM</v>
      </c>
      <c r="J2709" s="8" t="str">
        <f aca="false">IF(H2709=I2709, "INTERNO", "EXTERNO")</f>
        <v>EXTERNO</v>
      </c>
      <c r="K2709" s="9" t="str">
        <f aca="false">Def_Instancias_Equipamentos!$D$53</f>
        <v>IA-08RaCtrl:CO-FibPatch</v>
      </c>
      <c r="L2709" s="4" t="str">
        <f aca="false">Def_Instancias_Equipamentos!$D$10</f>
        <v>IA-08RaBPM:DI-AMCFPGAFOFB</v>
      </c>
      <c r="M2709" s="27" t="s">
        <v>270</v>
      </c>
      <c r="N2709" s="17" t="s">
        <v>232</v>
      </c>
      <c r="O2709" s="9" t="str">
        <f aca="false">Def_Sistemas_Conectores_Cabos!$B$3</f>
        <v>LC duplex</v>
      </c>
      <c r="P2709" s="4" t="str">
        <f aca="false">Def_Sistemas_Conectores_Cabos!$B$3</f>
        <v>LC duplex</v>
      </c>
      <c r="Q2709" s="8" t="str">
        <f aca="false">K2709&amp;"/"&amp;M2709&amp;CHAR(10)&amp;L2709&amp;"/"&amp;N2709</f>
        <v>IA-08RaCtrl:CO-FibPatch/p069
IA-08RaBPM:DI-AMCFPGAFOFB/SFP-1</v>
      </c>
      <c r="R2709" s="11" t="n">
        <v>15</v>
      </c>
      <c r="S2709" s="11" t="n">
        <v>15</v>
      </c>
      <c r="T2709" s="4" t="str">
        <f aca="false">Def_Sistemas_Conectores_Cabos!$C$3</f>
        <v>Fibra OM4 duplex</v>
      </c>
      <c r="U2709" s="11" t="s">
        <v>234</v>
      </c>
      <c r="V2709" s="13"/>
    </row>
    <row r="2710" customFormat="false" ht="15.75" hidden="true" customHeight="true" outlineLevel="0" collapsed="false">
      <c r="A2710" s="4" t="str">
        <f aca="false">Def_Sistemas_Conectores_Cabos!$A$12</f>
        <v>FOFB - Topologia Anel</v>
      </c>
      <c r="B2710" s="5" t="str">
        <f aca="false">Datas_Entregas!$A$7</f>
        <v>FOFB</v>
      </c>
      <c r="C2710" s="6" t="n">
        <f aca="false" t="array" ref="C2710:C2710">INDEX(Datas_Entregas!$B$2:$B$100, MATCH(B2710, Datas_Entregas!$A$2:$A$100, 0), 1)</f>
        <v>43374</v>
      </c>
      <c r="D2710" s="5" t="str">
        <f aca="false">Def_Status_Montagem!$A$4</f>
        <v>Comprado / Esperando entrega</v>
      </c>
      <c r="E2710" s="4" t="str">
        <f aca="false">Def_Status_Montagem!$B$3</f>
        <v>Contratada / Etiqueta pelo DIG</v>
      </c>
      <c r="F2710" s="25" t="str">
        <f aca="false" t="array" ref="F2710:F2710">INDEX(Def_Instancias_Equipamentos!$F$2:$F$4986, MATCH(K2710, Def_Instancias_Equipamentos!$D$2:$D$4986, 0), 1)</f>
        <v>Sala Racks 8</v>
      </c>
      <c r="G2710" s="26" t="str">
        <f aca="false" t="array" ref="G2710:G2710">INDEX(Def_Instancias_Equipamentos!$F$2:$F$4986, MATCH(L2710, Def_Instancias_Equipamentos!$D$2:$D$4986, 0), 1)</f>
        <v>Sala Racks 8</v>
      </c>
      <c r="H2710" s="7" t="str">
        <f aca="false" t="array" ref="H2710:H2710">INDEX(Def_Instancias_Equipamentos!$E$2:$E$4986, MATCH(K2710, Def_Instancias_Equipamentos!$D$2:$D$4986, 0), 1)</f>
        <v>IA-08RaCtrl</v>
      </c>
      <c r="I2710" s="8" t="str">
        <f aca="false" t="array" ref="I2710:I2710">INDEX(Def_Instancias_Equipamentos!$E$2:$E$4986, MATCH(L2710, Def_Instancias_Equipamentos!$D$2:$D$4986, 0), 1)</f>
        <v>IA-08RaBPM</v>
      </c>
      <c r="J2710" s="8" t="str">
        <f aca="false">IF(H2710=I2710, "INTERNO", "EXTERNO")</f>
        <v>EXTERNO</v>
      </c>
      <c r="K2710" s="9" t="str">
        <f aca="false">Def_Instancias_Equipamentos!$D$53</f>
        <v>IA-08RaCtrl:CO-FibPatch</v>
      </c>
      <c r="L2710" s="4" t="str">
        <f aca="false">Def_Instancias_Equipamentos!$D$10</f>
        <v>IA-08RaBPM:DI-AMCFPGAFOFB</v>
      </c>
      <c r="M2710" s="27" t="s">
        <v>288</v>
      </c>
      <c r="N2710" s="17" t="s">
        <v>259</v>
      </c>
      <c r="O2710" s="9" t="str">
        <f aca="false">Def_Sistemas_Conectores_Cabos!$B$3</f>
        <v>LC duplex</v>
      </c>
      <c r="P2710" s="4" t="str">
        <f aca="false">Def_Sistemas_Conectores_Cabos!$B$3</f>
        <v>LC duplex</v>
      </c>
      <c r="Q2710" s="8" t="str">
        <f aca="false">K2710&amp;"/"&amp;M2710&amp;CHAR(10)&amp;L2710&amp;"/"&amp;N2710</f>
        <v>IA-08RaCtrl:CO-FibPatch/p036
IA-08RaBPM:DI-AMCFPGAFOFB/SFP-3</v>
      </c>
      <c r="R2710" s="11" t="n">
        <v>15</v>
      </c>
      <c r="S2710" s="11" t="n">
        <v>15</v>
      </c>
      <c r="T2710" s="4" t="str">
        <f aca="false">Def_Sistemas_Conectores_Cabos!$C$3</f>
        <v>Fibra OM4 duplex</v>
      </c>
      <c r="U2710" s="11" t="s">
        <v>234</v>
      </c>
      <c r="V2710" s="13"/>
    </row>
    <row r="2711" customFormat="false" ht="15.75" hidden="true" customHeight="true" outlineLevel="0" collapsed="false">
      <c r="A2711" s="4" t="str">
        <f aca="false">Def_Sistemas_Conectores_Cabos!$A$12</f>
        <v>FOFB - Topologia Anel</v>
      </c>
      <c r="B2711" s="5" t="str">
        <f aca="false">Datas_Entregas!$A$7</f>
        <v>FOFB</v>
      </c>
      <c r="C2711" s="6" t="n">
        <f aca="false" t="array" ref="C2711:C2711">INDEX(Datas_Entregas!$B$2:$B$100, MATCH(B2711, Datas_Entregas!$A$2:$A$100, 0), 1)</f>
        <v>43374</v>
      </c>
      <c r="D2711" s="5" t="str">
        <f aca="false">Def_Status_Montagem!$A$4</f>
        <v>Comprado / Esperando entrega</v>
      </c>
      <c r="E2711" s="4" t="str">
        <f aca="false">Def_Status_Montagem!$B$3</f>
        <v>Contratada / Etiqueta pelo DIG</v>
      </c>
      <c r="F2711" s="25" t="str">
        <f aca="false" t="array" ref="F2711:F2711">INDEX(Def_Instancias_Equipamentos!$F$2:$F$4986, MATCH(K2711, Def_Instancias_Equipamentos!$D$2:$D$4986, 0), 1)</f>
        <v>Sala Racks 9</v>
      </c>
      <c r="G2711" s="26" t="str">
        <f aca="false" t="array" ref="G2711:G2711">INDEX(Def_Instancias_Equipamentos!$F$2:$F$4986, MATCH(L2711, Def_Instancias_Equipamentos!$D$2:$D$4986, 0), 1)</f>
        <v>Sala Racks 9</v>
      </c>
      <c r="H2711" s="7" t="str">
        <f aca="false" t="array" ref="H2711:H2711">INDEX(Def_Instancias_Equipamentos!$E$2:$E$4986, MATCH(K2711, Def_Instancias_Equipamentos!$D$2:$D$4986, 0), 1)</f>
        <v>IA-09RaBPM</v>
      </c>
      <c r="I2711" s="8" t="str">
        <f aca="false" t="array" ref="I2711:I2711">INDEX(Def_Instancias_Equipamentos!$E$2:$E$4986, MATCH(L2711, Def_Instancias_Equipamentos!$D$2:$D$4986, 0), 1)</f>
        <v>IA-09RaCtrl</v>
      </c>
      <c r="J2711" s="8" t="str">
        <f aca="false">IF(H2711=I2711, "INTERNO", "EXTERNO")</f>
        <v>EXTERNO</v>
      </c>
      <c r="K2711" s="9" t="str">
        <f aca="false">Def_Instancias_Equipamentos!$D$11</f>
        <v>IA-09RaBPM:DI-AMCFPGAFOFB</v>
      </c>
      <c r="L2711" s="4" t="str">
        <f aca="false">Def_Instancias_Equipamentos!$D$54</f>
        <v>IA-09RaCtrl:CO-FibPatch</v>
      </c>
      <c r="M2711" s="10" t="s">
        <v>255</v>
      </c>
      <c r="N2711" s="12" t="s">
        <v>290</v>
      </c>
      <c r="O2711" s="9" t="str">
        <f aca="false">Def_Sistemas_Conectores_Cabos!$B$3</f>
        <v>LC duplex</v>
      </c>
      <c r="P2711" s="4" t="str">
        <f aca="false">Def_Sistemas_Conectores_Cabos!$B$3</f>
        <v>LC duplex</v>
      </c>
      <c r="Q2711" s="8" t="str">
        <f aca="false">K2711&amp;"/"&amp;M2711&amp;CHAR(10)&amp;L2711&amp;"/"&amp;N2711</f>
        <v>IA-09RaBPM:DI-AMCFPGAFOFB/SFP-2
IA-09RaCtrl:CO-FibPatch/p040</v>
      </c>
      <c r="R2711" s="11" t="n">
        <v>15</v>
      </c>
      <c r="S2711" s="11" t="n">
        <v>15</v>
      </c>
      <c r="T2711" s="4" t="str">
        <f aca="false">Def_Sistemas_Conectores_Cabos!$C$3</f>
        <v>Fibra OM4 duplex</v>
      </c>
      <c r="U2711" s="11" t="s">
        <v>234</v>
      </c>
      <c r="V2711" s="13"/>
    </row>
    <row r="2712" customFormat="false" ht="15.75" hidden="true" customHeight="true" outlineLevel="0" collapsed="false">
      <c r="A2712" s="4" t="str">
        <f aca="false">Def_Sistemas_Conectores_Cabos!$A$8</f>
        <v>Timing AFC</v>
      </c>
      <c r="B2712" s="5" t="str">
        <f aca="false">Datas_Entregas!$A$2</f>
        <v>Booster/LTB</v>
      </c>
      <c r="C2712" s="6" t="n">
        <f aca="false" t="array" ref="C2712:C2712">INDEX(Datas_Entregas!$B$2:$B$100, MATCH(B2712, Datas_Entregas!$A$2:$A$100, 0), 1)</f>
        <v>43266</v>
      </c>
      <c r="D2712" s="5" t="str">
        <f aca="false">Def_Status_Montagem!$A$4</f>
        <v>Comprado / Esperando entrega</v>
      </c>
      <c r="E2712" s="4" t="str">
        <f aca="false">Def_Status_Montagem!$B$3</f>
        <v>Contratada / Etiqueta pelo DIG</v>
      </c>
      <c r="F2712" s="25" t="str">
        <f aca="false" t="array" ref="F2712:F2712">INDEX(Def_Instancias_Equipamentos!$F$2:$F$1224, MATCH(K2712, Def_Instancias_Equipamentos!$D$2:$D$1224, 0), 1)</f>
        <v>Sala Racks 9</v>
      </c>
      <c r="G2712" s="26" t="str">
        <f aca="false" t="array" ref="G2712:G2712">INDEX(Def_Instancias_Equipamentos!$F$2:$F$1224, MATCH(L2712, Def_Instancias_Equipamentos!$D$2:$D$1224, 0), 1)</f>
        <v>Sala Racks 9</v>
      </c>
      <c r="H2712" s="7" t="str">
        <f aca="false" t="array" ref="H2712:H2712">INDEX(Def_Instancias_Equipamentos!$E$2:$E$1224, MATCH(K2712, Def_Instancias_Equipamentos!$D$2:$D$1224, 0), 1)</f>
        <v>IA-09RaBPM</v>
      </c>
      <c r="I2712" s="8" t="str">
        <f aca="false" t="array" ref="I2712:I2712">INDEX(Def_Instancias_Equipamentos!$E$2:$E$1224, MATCH(L2712, Def_Instancias_Equipamentos!$D$2:$D$1224, 0), 1)</f>
        <v>IA-09RaCtrl</v>
      </c>
      <c r="J2712" s="8" t="str">
        <f aca="false">IF(H2712=I2712, "INTERNO", "EXTERNO")</f>
        <v>EXTERNO</v>
      </c>
      <c r="K2712" s="9" t="str">
        <f aca="false">Def_Instancias_Equipamentos!$D$31</f>
        <v>IA-09RaBPM:TI-AMCFPGAEVR</v>
      </c>
      <c r="L2712" s="4" t="str">
        <f aca="false">Def_Instancias_Equipamentos!$D$54</f>
        <v>IA-09RaCtrl:CO-FibPatch</v>
      </c>
      <c r="M2712" s="10" t="s">
        <v>269</v>
      </c>
      <c r="N2712" s="12" t="s">
        <v>220</v>
      </c>
      <c r="O2712" s="9" t="str">
        <f aca="false">Def_Sistemas_Conectores_Cabos!$B$3</f>
        <v>LC duplex</v>
      </c>
      <c r="P2712" s="4" t="str">
        <f aca="false">Def_Sistemas_Conectores_Cabos!$B$3</f>
        <v>LC duplex</v>
      </c>
      <c r="Q2712" s="8" t="str">
        <f aca="false">K2712&amp;"/"&amp;M2712&amp;CHAR(10)&amp;L2712&amp;"/"&amp;N2712</f>
        <v>IA-09RaBPM:TI-AMCFPGAEVR/SFP-8
IA-09RaCtrl:CO-FibPatch/p041</v>
      </c>
      <c r="R2712" s="11" t="n">
        <v>15</v>
      </c>
      <c r="S2712" s="11" t="n">
        <v>15</v>
      </c>
      <c r="T2712" s="4" t="str">
        <f aca="false">Def_Sistemas_Conectores_Cabos!$C$3</f>
        <v>Fibra OM4 duplex</v>
      </c>
      <c r="U2712" s="11"/>
      <c r="V2712" s="13"/>
    </row>
    <row r="2713" customFormat="false" ht="15.75" hidden="true" customHeight="true" outlineLevel="0" collapsed="false">
      <c r="A2713" s="4" t="str">
        <f aca="false">Def_Sistemas_Conectores_Cabos!$A$13</f>
        <v>FOFB - Topologia Estrela</v>
      </c>
      <c r="B2713" s="5" t="str">
        <f aca="false">Datas_Entregas!$A$7</f>
        <v>FOFB</v>
      </c>
      <c r="C2713" s="6" t="n">
        <f aca="false" t="array" ref="C2713:C2713">INDEX(Datas_Entregas!$B$2:$B$100, MATCH(B2713, Datas_Entregas!$A$2:$A$100, 0), 1)</f>
        <v>43374</v>
      </c>
      <c r="D2713" s="5" t="str">
        <f aca="false">Def_Status_Montagem!$A$4</f>
        <v>Comprado / Esperando entrega</v>
      </c>
      <c r="E2713" s="4" t="str">
        <f aca="false">Def_Status_Montagem!$B$3</f>
        <v>Contratada / Etiqueta pelo DIG</v>
      </c>
      <c r="F2713" s="25" t="str">
        <f aca="false" t="array" ref="F2713:F2713">INDEX(Def_Instancias_Equipamentos!$F$2:$F$4986, MATCH(K2713, Def_Instancias_Equipamentos!$D$2:$D$4986, 0), 1)</f>
        <v>Sala Racks 9</v>
      </c>
      <c r="G2713" s="26" t="str">
        <f aca="false" t="array" ref="G2713:G2713">INDEX(Def_Instancias_Equipamentos!$F$2:$F$4986, MATCH(L2713, Def_Instancias_Equipamentos!$D$2:$D$4986, 0), 1)</f>
        <v>Sala Racks 9</v>
      </c>
      <c r="H2713" s="7" t="str">
        <f aca="false" t="array" ref="H2713:H2713">INDEX(Def_Instancias_Equipamentos!$E$2:$E$4986, MATCH(K2713, Def_Instancias_Equipamentos!$D$2:$D$4986, 0), 1)</f>
        <v>IA-09RaCtrl</v>
      </c>
      <c r="I2713" s="8" t="str">
        <f aca="false" t="array" ref="I2713:I2713">INDEX(Def_Instancias_Equipamentos!$E$2:$E$4986, MATCH(L2713, Def_Instancias_Equipamentos!$D$2:$D$4986, 0), 1)</f>
        <v>IA-09RaBPM</v>
      </c>
      <c r="J2713" s="8" t="str">
        <f aca="false">IF(H2713=I2713, "INTERNO", "EXTERNO")</f>
        <v>EXTERNO</v>
      </c>
      <c r="K2713" s="9" t="str">
        <f aca="false">Def_Instancias_Equipamentos!$D$54</f>
        <v>IA-09RaCtrl:CO-FibPatch</v>
      </c>
      <c r="L2713" s="4" t="str">
        <f aca="false">Def_Instancias_Equipamentos!$D$11</f>
        <v>IA-09RaBPM:DI-AMCFPGAFOFB</v>
      </c>
      <c r="M2713" s="27" t="s">
        <v>272</v>
      </c>
      <c r="N2713" s="17" t="s">
        <v>232</v>
      </c>
      <c r="O2713" s="9" t="str">
        <f aca="false">Def_Sistemas_Conectores_Cabos!$B$3</f>
        <v>LC duplex</v>
      </c>
      <c r="P2713" s="4" t="str">
        <f aca="false">Def_Sistemas_Conectores_Cabos!$B$3</f>
        <v>LC duplex</v>
      </c>
      <c r="Q2713" s="8" t="str">
        <f aca="false">K2713&amp;"/"&amp;M2713&amp;CHAR(10)&amp;L2713&amp;"/"&amp;N2713</f>
        <v>IA-09RaCtrl:CO-FibPatch/p070
IA-09RaBPM:DI-AMCFPGAFOFB/SFP-1</v>
      </c>
      <c r="R2713" s="11" t="n">
        <v>15</v>
      </c>
      <c r="S2713" s="11" t="n">
        <v>15</v>
      </c>
      <c r="T2713" s="4" t="str">
        <f aca="false">Def_Sistemas_Conectores_Cabos!$C$3</f>
        <v>Fibra OM4 duplex</v>
      </c>
      <c r="U2713" s="11" t="s">
        <v>234</v>
      </c>
      <c r="V2713" s="13"/>
    </row>
    <row r="2714" customFormat="false" ht="15.75" hidden="true" customHeight="true" outlineLevel="0" collapsed="false">
      <c r="A2714" s="4" t="str">
        <f aca="false">Def_Sistemas_Conectores_Cabos!$A$12</f>
        <v>FOFB - Topologia Anel</v>
      </c>
      <c r="B2714" s="5" t="str">
        <f aca="false">Datas_Entregas!$A$7</f>
        <v>FOFB</v>
      </c>
      <c r="C2714" s="6" t="n">
        <f aca="false" t="array" ref="C2714:C2714">INDEX(Datas_Entregas!$B$2:$B$100, MATCH(B2714, Datas_Entregas!$A$2:$A$100, 0), 1)</f>
        <v>43374</v>
      </c>
      <c r="D2714" s="5" t="str">
        <f aca="false">Def_Status_Montagem!$A$4</f>
        <v>Comprado / Esperando entrega</v>
      </c>
      <c r="E2714" s="4" t="str">
        <f aca="false">Def_Status_Montagem!$B$3</f>
        <v>Contratada / Etiqueta pelo DIG</v>
      </c>
      <c r="F2714" s="25" t="str">
        <f aca="false" t="array" ref="F2714:F2714">INDEX(Def_Instancias_Equipamentos!$F$2:$F$4986, MATCH(K2714, Def_Instancias_Equipamentos!$D$2:$D$4986, 0), 1)</f>
        <v>Sala Racks 9</v>
      </c>
      <c r="G2714" s="26" t="str">
        <f aca="false" t="array" ref="G2714:G2714">INDEX(Def_Instancias_Equipamentos!$F$2:$F$4986, MATCH(L2714, Def_Instancias_Equipamentos!$D$2:$D$4986, 0), 1)</f>
        <v>Sala Racks 9</v>
      </c>
      <c r="H2714" s="7" t="str">
        <f aca="false" t="array" ref="H2714:H2714">INDEX(Def_Instancias_Equipamentos!$E$2:$E$4986, MATCH(K2714, Def_Instancias_Equipamentos!$D$2:$D$4986, 0), 1)</f>
        <v>IA-09RaCtrl</v>
      </c>
      <c r="I2714" s="8" t="str">
        <f aca="false" t="array" ref="I2714:I2714">INDEX(Def_Instancias_Equipamentos!$E$2:$E$4986, MATCH(L2714, Def_Instancias_Equipamentos!$D$2:$D$4986, 0), 1)</f>
        <v>IA-09RaBPM</v>
      </c>
      <c r="J2714" s="8" t="str">
        <f aca="false">IF(H2714=I2714, "INTERNO", "EXTERNO")</f>
        <v>EXTERNO</v>
      </c>
      <c r="K2714" s="9" t="str">
        <f aca="false">Def_Instancias_Equipamentos!$D$54</f>
        <v>IA-09RaCtrl:CO-FibPatch</v>
      </c>
      <c r="L2714" s="4" t="str">
        <f aca="false">Def_Instancias_Equipamentos!$D$11</f>
        <v>IA-09RaBPM:DI-AMCFPGAFOFB</v>
      </c>
      <c r="M2714" s="27" t="s">
        <v>289</v>
      </c>
      <c r="N2714" s="17" t="s">
        <v>259</v>
      </c>
      <c r="O2714" s="9" t="str">
        <f aca="false">Def_Sistemas_Conectores_Cabos!$B$3</f>
        <v>LC duplex</v>
      </c>
      <c r="P2714" s="4" t="str">
        <f aca="false">Def_Sistemas_Conectores_Cabos!$B$3</f>
        <v>LC duplex</v>
      </c>
      <c r="Q2714" s="8" t="str">
        <f aca="false">K2714&amp;"/"&amp;M2714&amp;CHAR(10)&amp;L2714&amp;"/"&amp;N2714</f>
        <v>IA-09RaCtrl:CO-FibPatch/p038
IA-09RaBPM:DI-AMCFPGAFOFB/SFP-3</v>
      </c>
      <c r="R2714" s="11" t="n">
        <v>15</v>
      </c>
      <c r="S2714" s="11" t="n">
        <v>15</v>
      </c>
      <c r="T2714" s="4" t="str">
        <f aca="false">Def_Sistemas_Conectores_Cabos!$C$3</f>
        <v>Fibra OM4 duplex</v>
      </c>
      <c r="U2714" s="11" t="s">
        <v>234</v>
      </c>
      <c r="V2714" s="13"/>
    </row>
    <row r="2715" customFormat="false" ht="15.75" hidden="true" customHeight="true" outlineLevel="0" collapsed="false">
      <c r="A2715" s="4" t="str">
        <f aca="false">Def_Sistemas_Conectores_Cabos!$A$12</f>
        <v>FOFB - Topologia Anel</v>
      </c>
      <c r="B2715" s="5" t="str">
        <f aca="false">Datas_Entregas!$A$7</f>
        <v>FOFB</v>
      </c>
      <c r="C2715" s="6" t="n">
        <f aca="false" t="array" ref="C2715:C2715">INDEX(Datas_Entregas!$B$2:$B$100, MATCH(B2715, Datas_Entregas!$A$2:$A$100, 0), 1)</f>
        <v>43374</v>
      </c>
      <c r="D2715" s="5" t="str">
        <f aca="false">Def_Status_Montagem!$A$4</f>
        <v>Comprado / Esperando entrega</v>
      </c>
      <c r="E2715" s="4" t="str">
        <f aca="false">Def_Status_Montagem!$B$3</f>
        <v>Contratada / Etiqueta pelo DIG</v>
      </c>
      <c r="F2715" s="25" t="str">
        <f aca="false" t="array" ref="F2715:F2715">INDEX(Def_Instancias_Equipamentos!$F$2:$F$4986, MATCH(K2715, Def_Instancias_Equipamentos!$D$2:$D$4986, 0), 1)</f>
        <v>Sala Racks 10</v>
      </c>
      <c r="G2715" s="26" t="str">
        <f aca="false" t="array" ref="G2715:G2715">INDEX(Def_Instancias_Equipamentos!$F$2:$F$4986, MATCH(L2715, Def_Instancias_Equipamentos!$D$2:$D$4986, 0), 1)</f>
        <v>Sala Racks 10</v>
      </c>
      <c r="H2715" s="7" t="str">
        <f aca="false" t="array" ref="H2715:H2715">INDEX(Def_Instancias_Equipamentos!$E$2:$E$4986, MATCH(K2715, Def_Instancias_Equipamentos!$D$2:$D$4986, 0), 1)</f>
        <v>IA-10RaBPM</v>
      </c>
      <c r="I2715" s="8" t="str">
        <f aca="false" t="array" ref="I2715:I2715">INDEX(Def_Instancias_Equipamentos!$E$2:$E$4986, MATCH(L2715, Def_Instancias_Equipamentos!$D$2:$D$4986, 0), 1)</f>
        <v>IA-10RaCtrl</v>
      </c>
      <c r="J2715" s="8" t="str">
        <f aca="false">IF(H2715=I2715, "INTERNO", "EXTERNO")</f>
        <v>EXTERNO</v>
      </c>
      <c r="K2715" s="9" t="str">
        <f aca="false">Def_Instancias_Equipamentos!$D$12</f>
        <v>IA-10RaBPM:DI-AMCFPGAFOFB</v>
      </c>
      <c r="L2715" s="4" t="str">
        <f aca="false">Def_Instancias_Equipamentos!$D$55</f>
        <v>IA-10RaCtrl:CO-FibPatch</v>
      </c>
      <c r="M2715" s="10" t="s">
        <v>255</v>
      </c>
      <c r="N2715" s="12" t="s">
        <v>291</v>
      </c>
      <c r="O2715" s="9" t="str">
        <f aca="false">Def_Sistemas_Conectores_Cabos!$B$3</f>
        <v>LC duplex</v>
      </c>
      <c r="P2715" s="4" t="str">
        <f aca="false">Def_Sistemas_Conectores_Cabos!$B$3</f>
        <v>LC duplex</v>
      </c>
      <c r="Q2715" s="8" t="str">
        <f aca="false">K2715&amp;"/"&amp;M2715&amp;CHAR(10)&amp;L2715&amp;"/"&amp;N2715</f>
        <v>IA-10RaBPM:DI-AMCFPGAFOFB/SFP-2
IA-10RaCtrl:CO-FibPatch/p003</v>
      </c>
      <c r="R2715" s="11" t="n">
        <v>15</v>
      </c>
      <c r="S2715" s="11" t="n">
        <v>15</v>
      </c>
      <c r="T2715" s="4" t="str">
        <f aca="false">Def_Sistemas_Conectores_Cabos!$C$3</f>
        <v>Fibra OM4 duplex</v>
      </c>
      <c r="U2715" s="11" t="s">
        <v>234</v>
      </c>
      <c r="V2715" s="13"/>
    </row>
    <row r="2716" customFormat="false" ht="15.75" hidden="true" customHeight="true" outlineLevel="0" collapsed="false">
      <c r="A2716" s="4" t="str">
        <f aca="false">Def_Sistemas_Conectores_Cabos!$A$8</f>
        <v>Timing AFC</v>
      </c>
      <c r="B2716" s="5" t="str">
        <f aca="false">Datas_Entregas!$A$2</f>
        <v>Booster/LTB</v>
      </c>
      <c r="C2716" s="6" t="n">
        <f aca="false" t="array" ref="C2716:C2716">INDEX(Datas_Entregas!$B$2:$B$100, MATCH(B2716, Datas_Entregas!$A$2:$A$100, 0), 1)</f>
        <v>43266</v>
      </c>
      <c r="D2716" s="5" t="str">
        <f aca="false">Def_Status_Montagem!$A$4</f>
        <v>Comprado / Esperando entrega</v>
      </c>
      <c r="E2716" s="4" t="str">
        <f aca="false">Def_Status_Montagem!$B$3</f>
        <v>Contratada / Etiqueta pelo DIG</v>
      </c>
      <c r="F2716" s="25" t="str">
        <f aca="false" t="array" ref="F2716:F2716">INDEX(Def_Instancias_Equipamentos!$F$2:$F$1224, MATCH(K2716, Def_Instancias_Equipamentos!$D$2:$D$1224, 0), 1)</f>
        <v>Sala Racks 10</v>
      </c>
      <c r="G2716" s="26" t="str">
        <f aca="false" t="array" ref="G2716:G2716">INDEX(Def_Instancias_Equipamentos!$F$2:$F$1224, MATCH(L2716, Def_Instancias_Equipamentos!$D$2:$D$1224, 0), 1)</f>
        <v>Sala Racks 10</v>
      </c>
      <c r="H2716" s="7" t="str">
        <f aca="false" t="array" ref="H2716:H2716">INDEX(Def_Instancias_Equipamentos!$E$2:$E$1224, MATCH(K2716, Def_Instancias_Equipamentos!$D$2:$D$1224, 0), 1)</f>
        <v>IA-10RaBPM</v>
      </c>
      <c r="I2716" s="8" t="str">
        <f aca="false" t="array" ref="I2716:I2716">INDEX(Def_Instancias_Equipamentos!$E$2:$E$1224, MATCH(L2716, Def_Instancias_Equipamentos!$D$2:$D$1224, 0), 1)</f>
        <v>IA-10RaCtrl</v>
      </c>
      <c r="J2716" s="8" t="str">
        <f aca="false">IF(H2716=I2716, "INTERNO", "EXTERNO")</f>
        <v>EXTERNO</v>
      </c>
      <c r="K2716" s="9" t="str">
        <f aca="false">Def_Instancias_Equipamentos!$D$32</f>
        <v>IA-10RaBPM:TI-AMCFPGAEVR</v>
      </c>
      <c r="L2716" s="4" t="str">
        <f aca="false">Def_Instancias_Equipamentos!$D$55</f>
        <v>IA-10RaCtrl:CO-FibPatch</v>
      </c>
      <c r="M2716" s="10" t="s">
        <v>269</v>
      </c>
      <c r="N2716" s="12" t="s">
        <v>199</v>
      </c>
      <c r="O2716" s="9" t="str">
        <f aca="false">Def_Sistemas_Conectores_Cabos!$B$3</f>
        <v>LC duplex</v>
      </c>
      <c r="P2716" s="4" t="str">
        <f aca="false">Def_Sistemas_Conectores_Cabos!$B$3</f>
        <v>LC duplex</v>
      </c>
      <c r="Q2716" s="8" t="str">
        <f aca="false">K2716&amp;"/"&amp;M2716&amp;CHAR(10)&amp;L2716&amp;"/"&amp;N2716</f>
        <v>IA-10RaBPM:TI-AMCFPGAEVR/SFP-8
IA-10RaCtrl:CO-FibPatch/p004</v>
      </c>
      <c r="R2716" s="11" t="n">
        <v>15</v>
      </c>
      <c r="S2716" s="11" t="n">
        <v>15</v>
      </c>
      <c r="T2716" s="4" t="str">
        <f aca="false">Def_Sistemas_Conectores_Cabos!$C$3</f>
        <v>Fibra OM4 duplex</v>
      </c>
      <c r="U2716" s="11"/>
      <c r="V2716" s="13"/>
    </row>
    <row r="2717" customFormat="false" ht="15.75" hidden="true" customHeight="true" outlineLevel="0" collapsed="false">
      <c r="A2717" s="4" t="str">
        <f aca="false">Def_Sistemas_Conectores_Cabos!$A$13</f>
        <v>FOFB - Topologia Estrela</v>
      </c>
      <c r="B2717" s="5" t="str">
        <f aca="false">Datas_Entregas!$A$7</f>
        <v>FOFB</v>
      </c>
      <c r="C2717" s="6" t="n">
        <f aca="false" t="array" ref="C2717:C2717">INDEX(Datas_Entregas!$B$2:$B$100, MATCH(B2717, Datas_Entregas!$A$2:$A$100, 0), 1)</f>
        <v>43374</v>
      </c>
      <c r="D2717" s="5" t="str">
        <f aca="false">Def_Status_Montagem!$A$4</f>
        <v>Comprado / Esperando entrega</v>
      </c>
      <c r="E2717" s="4" t="str">
        <f aca="false">Def_Status_Montagem!$B$3</f>
        <v>Contratada / Etiqueta pelo DIG</v>
      </c>
      <c r="F2717" s="25" t="str">
        <f aca="false" t="array" ref="F2717:F2717">INDEX(Def_Instancias_Equipamentos!$F$2:$F$4986, MATCH(K2717, Def_Instancias_Equipamentos!$D$2:$D$4986, 0), 1)</f>
        <v>Sala Racks 10</v>
      </c>
      <c r="G2717" s="26" t="str">
        <f aca="false" t="array" ref="G2717:G2717">INDEX(Def_Instancias_Equipamentos!$F$2:$F$4986, MATCH(L2717, Def_Instancias_Equipamentos!$D$2:$D$4986, 0), 1)</f>
        <v>Sala Racks 10</v>
      </c>
      <c r="H2717" s="7" t="str">
        <f aca="false" t="array" ref="H2717:H2717">INDEX(Def_Instancias_Equipamentos!$E$2:$E$4986, MATCH(K2717, Def_Instancias_Equipamentos!$D$2:$D$4986, 0), 1)</f>
        <v>IA-10RaCtrl</v>
      </c>
      <c r="I2717" s="8" t="str">
        <f aca="false" t="array" ref="I2717:I2717">INDEX(Def_Instancias_Equipamentos!$E$2:$E$4986, MATCH(L2717, Def_Instancias_Equipamentos!$D$2:$D$4986, 0), 1)</f>
        <v>IA-10RaBPM</v>
      </c>
      <c r="J2717" s="8" t="str">
        <f aca="false">IF(H2717=I2717, "INTERNO", "EXTERNO")</f>
        <v>EXTERNO</v>
      </c>
      <c r="K2717" s="9" t="str">
        <f aca="false">Def_Instancias_Equipamentos!$D$55</f>
        <v>IA-10RaCtrl:CO-FibPatch</v>
      </c>
      <c r="L2717" s="4" t="str">
        <f aca="false">Def_Instancias_Equipamentos!$D$12</f>
        <v>IA-10RaBPM:DI-AMCFPGAFOFB</v>
      </c>
      <c r="M2717" s="27" t="s">
        <v>236</v>
      </c>
      <c r="N2717" s="17" t="s">
        <v>232</v>
      </c>
      <c r="O2717" s="9" t="str">
        <f aca="false">Def_Sistemas_Conectores_Cabos!$B$3</f>
        <v>LC duplex</v>
      </c>
      <c r="P2717" s="4" t="str">
        <f aca="false">Def_Sistemas_Conectores_Cabos!$B$3</f>
        <v>LC duplex</v>
      </c>
      <c r="Q2717" s="8" t="str">
        <f aca="false">K2717&amp;"/"&amp;M2717&amp;CHAR(10)&amp;L2717&amp;"/"&amp;N2717</f>
        <v>IA-10RaCtrl:CO-FibPatch/p052b
IA-10RaBPM:DI-AMCFPGAFOFB/SFP-1</v>
      </c>
      <c r="R2717" s="11" t="n">
        <v>15</v>
      </c>
      <c r="S2717" s="11" t="n">
        <v>15</v>
      </c>
      <c r="T2717" s="4" t="str">
        <f aca="false">Def_Sistemas_Conectores_Cabos!$C$3</f>
        <v>Fibra OM4 duplex</v>
      </c>
      <c r="U2717" s="11" t="s">
        <v>234</v>
      </c>
      <c r="V2717" s="13"/>
    </row>
    <row r="2718" customFormat="false" ht="15.75" hidden="true" customHeight="true" outlineLevel="0" collapsed="false">
      <c r="A2718" s="4" t="str">
        <f aca="false">Def_Sistemas_Conectores_Cabos!$A$12</f>
        <v>FOFB - Topologia Anel</v>
      </c>
      <c r="B2718" s="5" t="str">
        <f aca="false">Datas_Entregas!$A$7</f>
        <v>FOFB</v>
      </c>
      <c r="C2718" s="6" t="n">
        <f aca="false" t="array" ref="C2718:C2718">INDEX(Datas_Entregas!$B$2:$B$100, MATCH(B2718, Datas_Entregas!$A$2:$A$100, 0), 1)</f>
        <v>43374</v>
      </c>
      <c r="D2718" s="5" t="str">
        <f aca="false">Def_Status_Montagem!$A$4</f>
        <v>Comprado / Esperando entrega</v>
      </c>
      <c r="E2718" s="4" t="str">
        <f aca="false">Def_Status_Montagem!$B$3</f>
        <v>Contratada / Etiqueta pelo DIG</v>
      </c>
      <c r="F2718" s="25" t="str">
        <f aca="false" t="array" ref="F2718:F2718">INDEX(Def_Instancias_Equipamentos!$F$2:$F$4986, MATCH(K2718, Def_Instancias_Equipamentos!$D$2:$D$4986, 0), 1)</f>
        <v>Sala Racks 10</v>
      </c>
      <c r="G2718" s="26" t="str">
        <f aca="false" t="array" ref="G2718:G2718">INDEX(Def_Instancias_Equipamentos!$F$2:$F$4986, MATCH(L2718, Def_Instancias_Equipamentos!$D$2:$D$4986, 0), 1)</f>
        <v>Sala Racks 10</v>
      </c>
      <c r="H2718" s="7" t="str">
        <f aca="false" t="array" ref="H2718:H2718">INDEX(Def_Instancias_Equipamentos!$E$2:$E$4986, MATCH(K2718, Def_Instancias_Equipamentos!$D$2:$D$4986, 0), 1)</f>
        <v>IA-10RaCtrl</v>
      </c>
      <c r="I2718" s="8" t="str">
        <f aca="false" t="array" ref="I2718:I2718">INDEX(Def_Instancias_Equipamentos!$E$2:$E$4986, MATCH(L2718, Def_Instancias_Equipamentos!$D$2:$D$4986, 0), 1)</f>
        <v>IA-10RaBPM</v>
      </c>
      <c r="J2718" s="8" t="str">
        <f aca="false">IF(H2718=I2718, "INTERNO", "EXTERNO")</f>
        <v>EXTERNO</v>
      </c>
      <c r="K2718" s="9" t="str">
        <f aca="false">Def_Instancias_Equipamentos!$D$55</f>
        <v>IA-10RaCtrl:CO-FibPatch</v>
      </c>
      <c r="L2718" s="4" t="str">
        <f aca="false">Def_Instancias_Equipamentos!$D$12</f>
        <v>IA-10RaBPM:DI-AMCFPGAFOFB</v>
      </c>
      <c r="M2718" s="27" t="s">
        <v>290</v>
      </c>
      <c r="N2718" s="17" t="s">
        <v>259</v>
      </c>
      <c r="O2718" s="9" t="str">
        <f aca="false">Def_Sistemas_Conectores_Cabos!$B$3</f>
        <v>LC duplex</v>
      </c>
      <c r="P2718" s="4" t="str">
        <f aca="false">Def_Sistemas_Conectores_Cabos!$B$3</f>
        <v>LC duplex</v>
      </c>
      <c r="Q2718" s="8" t="str">
        <f aca="false">K2718&amp;"/"&amp;M2718&amp;CHAR(10)&amp;L2718&amp;"/"&amp;N2718</f>
        <v>IA-10RaCtrl:CO-FibPatch/p040
IA-10RaBPM:DI-AMCFPGAFOFB/SFP-3</v>
      </c>
      <c r="R2718" s="11" t="n">
        <v>15</v>
      </c>
      <c r="S2718" s="11" t="n">
        <v>15</v>
      </c>
      <c r="T2718" s="4" t="str">
        <f aca="false">Def_Sistemas_Conectores_Cabos!$C$3</f>
        <v>Fibra OM4 duplex</v>
      </c>
      <c r="U2718" s="11" t="s">
        <v>234</v>
      </c>
      <c r="V2718" s="13"/>
    </row>
    <row r="2719" customFormat="false" ht="15.75" hidden="true" customHeight="true" outlineLevel="0" collapsed="false">
      <c r="A2719" s="4" t="str">
        <f aca="false">Def_Sistemas_Conectores_Cabos!$A$12</f>
        <v>FOFB - Topologia Anel</v>
      </c>
      <c r="B2719" s="5" t="str">
        <f aca="false">Datas_Entregas!$A$7</f>
        <v>FOFB</v>
      </c>
      <c r="C2719" s="6" t="n">
        <f aca="false" t="array" ref="C2719:C2719">INDEX(Datas_Entregas!$B$2:$B$100, MATCH(B2719, Datas_Entregas!$A$2:$A$100, 0), 1)</f>
        <v>43374</v>
      </c>
      <c r="D2719" s="5" t="str">
        <f aca="false">Def_Status_Montagem!$A$4</f>
        <v>Comprado / Esperando entrega</v>
      </c>
      <c r="E2719" s="4" t="str">
        <f aca="false">Def_Status_Montagem!$B$3</f>
        <v>Contratada / Etiqueta pelo DIG</v>
      </c>
      <c r="F2719" s="25" t="str">
        <f aca="false" t="array" ref="F2719:F2719">INDEX(Def_Instancias_Equipamentos!$F$2:$F$4986, MATCH(K2719, Def_Instancias_Equipamentos!$D$2:$D$4986, 0), 1)</f>
        <v>Sala Racks 11</v>
      </c>
      <c r="G2719" s="26" t="str">
        <f aca="false" t="array" ref="G2719:G2719">INDEX(Def_Instancias_Equipamentos!$F$2:$F$4986, MATCH(L2719, Def_Instancias_Equipamentos!$D$2:$D$4986, 0), 1)</f>
        <v>Sala Racks 11</v>
      </c>
      <c r="H2719" s="7" t="str">
        <f aca="false" t="array" ref="H2719:H2719">INDEX(Def_Instancias_Equipamentos!$E$2:$E$4986, MATCH(K2719, Def_Instancias_Equipamentos!$D$2:$D$4986, 0), 1)</f>
        <v>IA-11RaBPM</v>
      </c>
      <c r="I2719" s="8" t="str">
        <f aca="false" t="array" ref="I2719:I2719">INDEX(Def_Instancias_Equipamentos!$E$2:$E$4986, MATCH(L2719, Def_Instancias_Equipamentos!$D$2:$D$4986, 0), 1)</f>
        <v>IA-11RaCtrl</v>
      </c>
      <c r="J2719" s="8" t="str">
        <f aca="false">IF(H2719=I2719, "INTERNO", "EXTERNO")</f>
        <v>EXTERNO</v>
      </c>
      <c r="K2719" s="9" t="str">
        <f aca="false">Def_Instancias_Equipamentos!$D$13</f>
        <v>IA-11RaBPM:DI-AMCFPGAFOFB</v>
      </c>
      <c r="L2719" s="4" t="str">
        <f aca="false">Def_Instancias_Equipamentos!$D$56</f>
        <v>IA-11RaCtrl:CO-FibPatch</v>
      </c>
      <c r="M2719" s="10" t="s">
        <v>255</v>
      </c>
      <c r="N2719" s="12" t="s">
        <v>292</v>
      </c>
      <c r="O2719" s="9" t="str">
        <f aca="false">Def_Sistemas_Conectores_Cabos!$B$3</f>
        <v>LC duplex</v>
      </c>
      <c r="P2719" s="4" t="str">
        <f aca="false">Def_Sistemas_Conectores_Cabos!$B$3</f>
        <v>LC duplex</v>
      </c>
      <c r="Q2719" s="8" t="str">
        <f aca="false">K2719&amp;"/"&amp;M2719&amp;CHAR(10)&amp;L2719&amp;"/"&amp;N2719</f>
        <v>IA-11RaBPM:DI-AMCFPGAFOFB/SFP-2
IA-11RaCtrl:CO-FibPatch/p005</v>
      </c>
      <c r="R2719" s="11" t="n">
        <v>15</v>
      </c>
      <c r="S2719" s="11" t="n">
        <v>15</v>
      </c>
      <c r="T2719" s="4" t="str">
        <f aca="false">Def_Sistemas_Conectores_Cabos!$C$3</f>
        <v>Fibra OM4 duplex</v>
      </c>
      <c r="U2719" s="11" t="s">
        <v>234</v>
      </c>
      <c r="V2719" s="13"/>
    </row>
    <row r="2720" customFormat="false" ht="15.75" hidden="true" customHeight="true" outlineLevel="0" collapsed="false">
      <c r="A2720" s="4" t="str">
        <f aca="false">Def_Sistemas_Conectores_Cabos!$A$8</f>
        <v>Timing AFC</v>
      </c>
      <c r="B2720" s="5" t="str">
        <f aca="false">Datas_Entregas!$A$2</f>
        <v>Booster/LTB</v>
      </c>
      <c r="C2720" s="6" t="n">
        <f aca="false" t="array" ref="C2720:C2720">INDEX(Datas_Entregas!$B$2:$B$100, MATCH(B2720, Datas_Entregas!$A$2:$A$100, 0), 1)</f>
        <v>43266</v>
      </c>
      <c r="D2720" s="5" t="str">
        <f aca="false">Def_Status_Montagem!$A$4</f>
        <v>Comprado / Esperando entrega</v>
      </c>
      <c r="E2720" s="4" t="str">
        <f aca="false">Def_Status_Montagem!$B$3</f>
        <v>Contratada / Etiqueta pelo DIG</v>
      </c>
      <c r="F2720" s="25" t="str">
        <f aca="false" t="array" ref="F2720:F2720">INDEX(Def_Instancias_Equipamentos!$F$2:$F$1224, MATCH(K2720, Def_Instancias_Equipamentos!$D$2:$D$1224, 0), 1)</f>
        <v>Sala Racks 11</v>
      </c>
      <c r="G2720" s="26" t="str">
        <f aca="false" t="array" ref="G2720:G2720">INDEX(Def_Instancias_Equipamentos!$F$2:$F$1224, MATCH(L2720, Def_Instancias_Equipamentos!$D$2:$D$1224, 0), 1)</f>
        <v>Sala Racks 11</v>
      </c>
      <c r="H2720" s="7" t="str">
        <f aca="false" t="array" ref="H2720:H2720">INDEX(Def_Instancias_Equipamentos!$E$2:$E$1224, MATCH(K2720, Def_Instancias_Equipamentos!$D$2:$D$1224, 0), 1)</f>
        <v>IA-11RaBPM</v>
      </c>
      <c r="I2720" s="8" t="str">
        <f aca="false" t="array" ref="I2720:I2720">INDEX(Def_Instancias_Equipamentos!$E$2:$E$1224, MATCH(L2720, Def_Instancias_Equipamentos!$D$2:$D$1224, 0), 1)</f>
        <v>IA-11RaCtrl</v>
      </c>
      <c r="J2720" s="8" t="str">
        <f aca="false">IF(H2720=I2720, "INTERNO", "EXTERNO")</f>
        <v>EXTERNO</v>
      </c>
      <c r="K2720" s="9" t="str">
        <f aca="false">Def_Instancias_Equipamentos!$D$33</f>
        <v>IA-11RaBPM:TI-AMCFPGAEVR</v>
      </c>
      <c r="L2720" s="4" t="str">
        <f aca="false">Def_Instancias_Equipamentos!$D$56</f>
        <v>IA-11RaCtrl:CO-FibPatch</v>
      </c>
      <c r="M2720" s="10" t="s">
        <v>269</v>
      </c>
      <c r="N2720" s="12" t="s">
        <v>200</v>
      </c>
      <c r="O2720" s="9" t="str">
        <f aca="false">Def_Sistemas_Conectores_Cabos!$B$3</f>
        <v>LC duplex</v>
      </c>
      <c r="P2720" s="4" t="str">
        <f aca="false">Def_Sistemas_Conectores_Cabos!$B$3</f>
        <v>LC duplex</v>
      </c>
      <c r="Q2720" s="8" t="str">
        <f aca="false">K2720&amp;"/"&amp;M2720&amp;CHAR(10)&amp;L2720&amp;"/"&amp;N2720</f>
        <v>IA-11RaBPM:TI-AMCFPGAEVR/SFP-8
IA-11RaCtrl:CO-FibPatch/p006</v>
      </c>
      <c r="R2720" s="11" t="n">
        <v>15</v>
      </c>
      <c r="S2720" s="11" t="n">
        <v>15</v>
      </c>
      <c r="T2720" s="4" t="str">
        <f aca="false">Def_Sistemas_Conectores_Cabos!$C$3</f>
        <v>Fibra OM4 duplex</v>
      </c>
      <c r="U2720" s="11"/>
      <c r="V2720" s="13"/>
    </row>
    <row r="2721" customFormat="false" ht="15.75" hidden="true" customHeight="true" outlineLevel="0" collapsed="false">
      <c r="A2721" s="4" t="str">
        <f aca="false">Def_Sistemas_Conectores_Cabos!$A$13</f>
        <v>FOFB - Topologia Estrela</v>
      </c>
      <c r="B2721" s="5" t="str">
        <f aca="false">Datas_Entregas!$A$7</f>
        <v>FOFB</v>
      </c>
      <c r="C2721" s="6" t="n">
        <f aca="false" t="array" ref="C2721:C2721">INDEX(Datas_Entregas!$B$2:$B$100, MATCH(B2721, Datas_Entregas!$A$2:$A$100, 0), 1)</f>
        <v>43374</v>
      </c>
      <c r="D2721" s="5" t="str">
        <f aca="false">Def_Status_Montagem!$A$4</f>
        <v>Comprado / Esperando entrega</v>
      </c>
      <c r="E2721" s="4" t="str">
        <f aca="false">Def_Status_Montagem!$B$3</f>
        <v>Contratada / Etiqueta pelo DIG</v>
      </c>
      <c r="F2721" s="25" t="str">
        <f aca="false" t="array" ref="F2721:F2721">INDEX(Def_Instancias_Equipamentos!$F$2:$F$4986, MATCH(K2721, Def_Instancias_Equipamentos!$D$2:$D$4986, 0), 1)</f>
        <v>Sala Racks 11</v>
      </c>
      <c r="G2721" s="26" t="str">
        <f aca="false" t="array" ref="G2721:G2721">INDEX(Def_Instancias_Equipamentos!$F$2:$F$4986, MATCH(L2721, Def_Instancias_Equipamentos!$D$2:$D$4986, 0), 1)</f>
        <v>Sala Racks 11</v>
      </c>
      <c r="H2721" s="7" t="str">
        <f aca="false" t="array" ref="H2721:H2721">INDEX(Def_Instancias_Equipamentos!$E$2:$E$4986, MATCH(K2721, Def_Instancias_Equipamentos!$D$2:$D$4986, 0), 1)</f>
        <v>IA-11RaCtrl</v>
      </c>
      <c r="I2721" s="8" t="str">
        <f aca="false" t="array" ref="I2721:I2721">INDEX(Def_Instancias_Equipamentos!$E$2:$E$4986, MATCH(L2721, Def_Instancias_Equipamentos!$D$2:$D$4986, 0), 1)</f>
        <v>IA-11RaBPM</v>
      </c>
      <c r="J2721" s="8" t="str">
        <f aca="false">IF(H2721=I2721, "INTERNO", "EXTERNO")</f>
        <v>EXTERNO</v>
      </c>
      <c r="K2721" s="9" t="str">
        <f aca="false">Def_Instancias_Equipamentos!$D$56</f>
        <v>IA-11RaCtrl:CO-FibPatch</v>
      </c>
      <c r="L2721" s="4" t="str">
        <f aca="false">Def_Instancias_Equipamentos!$D$13</f>
        <v>IA-11RaBPM:DI-AMCFPGAFOFB</v>
      </c>
      <c r="M2721" s="27" t="s">
        <v>238</v>
      </c>
      <c r="N2721" s="17" t="s">
        <v>232</v>
      </c>
      <c r="O2721" s="9" t="str">
        <f aca="false">Def_Sistemas_Conectores_Cabos!$B$3</f>
        <v>LC duplex</v>
      </c>
      <c r="P2721" s="4" t="str">
        <f aca="false">Def_Sistemas_Conectores_Cabos!$B$3</f>
        <v>LC duplex</v>
      </c>
      <c r="Q2721" s="8" t="str">
        <f aca="false">K2721&amp;"/"&amp;M2721&amp;CHAR(10)&amp;L2721&amp;"/"&amp;N2721</f>
        <v>IA-11RaCtrl:CO-FibPatch/p053
IA-11RaBPM:DI-AMCFPGAFOFB/SFP-1</v>
      </c>
      <c r="R2721" s="11" t="n">
        <v>15</v>
      </c>
      <c r="S2721" s="11" t="n">
        <v>15</v>
      </c>
      <c r="T2721" s="4" t="str">
        <f aca="false">Def_Sistemas_Conectores_Cabos!$C$3</f>
        <v>Fibra OM4 duplex</v>
      </c>
      <c r="U2721" s="11" t="s">
        <v>234</v>
      </c>
      <c r="V2721" s="13"/>
    </row>
    <row r="2722" customFormat="false" ht="15.75" hidden="true" customHeight="true" outlineLevel="0" collapsed="false">
      <c r="A2722" s="4" t="str">
        <f aca="false">Def_Sistemas_Conectores_Cabos!$A$12</f>
        <v>FOFB - Topologia Anel</v>
      </c>
      <c r="B2722" s="5" t="str">
        <f aca="false">Datas_Entregas!$A$7</f>
        <v>FOFB</v>
      </c>
      <c r="C2722" s="6" t="n">
        <f aca="false" t="array" ref="C2722:C2722">INDEX(Datas_Entregas!$B$2:$B$100, MATCH(B2722, Datas_Entregas!$A$2:$A$100, 0), 1)</f>
        <v>43374</v>
      </c>
      <c r="D2722" s="5" t="str">
        <f aca="false">Def_Status_Montagem!$A$4</f>
        <v>Comprado / Esperando entrega</v>
      </c>
      <c r="E2722" s="4" t="str">
        <f aca="false">Def_Status_Montagem!$B$3</f>
        <v>Contratada / Etiqueta pelo DIG</v>
      </c>
      <c r="F2722" s="25" t="str">
        <f aca="false" t="array" ref="F2722:F2722">INDEX(Def_Instancias_Equipamentos!$F$2:$F$4986, MATCH(K2722, Def_Instancias_Equipamentos!$D$2:$D$4986, 0), 1)</f>
        <v>Sala Racks 11</v>
      </c>
      <c r="G2722" s="26" t="str">
        <f aca="false" t="array" ref="G2722:G2722">INDEX(Def_Instancias_Equipamentos!$F$2:$F$4986, MATCH(L2722, Def_Instancias_Equipamentos!$D$2:$D$4986, 0), 1)</f>
        <v>Sala Racks 11</v>
      </c>
      <c r="H2722" s="7" t="str">
        <f aca="false" t="array" ref="H2722:H2722">INDEX(Def_Instancias_Equipamentos!$E$2:$E$4986, MATCH(K2722, Def_Instancias_Equipamentos!$D$2:$D$4986, 0), 1)</f>
        <v>IA-11RaCtrl</v>
      </c>
      <c r="I2722" s="8" t="str">
        <f aca="false" t="array" ref="I2722:I2722">INDEX(Def_Instancias_Equipamentos!$E$2:$E$4986, MATCH(L2722, Def_Instancias_Equipamentos!$D$2:$D$4986, 0), 1)</f>
        <v>IA-11RaBPM</v>
      </c>
      <c r="J2722" s="8" t="str">
        <f aca="false">IF(H2722=I2722, "INTERNO", "EXTERNO")</f>
        <v>EXTERNO</v>
      </c>
      <c r="K2722" s="9" t="str">
        <f aca="false">Def_Instancias_Equipamentos!$D$56</f>
        <v>IA-11RaCtrl:CO-FibPatch</v>
      </c>
      <c r="L2722" s="4" t="str">
        <f aca="false">Def_Instancias_Equipamentos!$D$13</f>
        <v>IA-11RaBPM:DI-AMCFPGAFOFB</v>
      </c>
      <c r="M2722" s="27" t="s">
        <v>291</v>
      </c>
      <c r="N2722" s="17" t="s">
        <v>259</v>
      </c>
      <c r="O2722" s="9" t="str">
        <f aca="false">Def_Sistemas_Conectores_Cabos!$B$3</f>
        <v>LC duplex</v>
      </c>
      <c r="P2722" s="4" t="str">
        <f aca="false">Def_Sistemas_Conectores_Cabos!$B$3</f>
        <v>LC duplex</v>
      </c>
      <c r="Q2722" s="8" t="str">
        <f aca="false">K2722&amp;"/"&amp;M2722&amp;CHAR(10)&amp;L2722&amp;"/"&amp;N2722</f>
        <v>IA-11RaCtrl:CO-FibPatch/p003
IA-11RaBPM:DI-AMCFPGAFOFB/SFP-3</v>
      </c>
      <c r="R2722" s="11" t="n">
        <v>15</v>
      </c>
      <c r="S2722" s="11" t="n">
        <v>15</v>
      </c>
      <c r="T2722" s="4" t="str">
        <f aca="false">Def_Sistemas_Conectores_Cabos!$C$3</f>
        <v>Fibra OM4 duplex</v>
      </c>
      <c r="U2722" s="11" t="s">
        <v>234</v>
      </c>
      <c r="V2722" s="13"/>
    </row>
    <row r="2723" customFormat="false" ht="15.75" hidden="true" customHeight="true" outlineLevel="0" collapsed="false">
      <c r="A2723" s="4" t="str">
        <f aca="false">Def_Sistemas_Conectores_Cabos!$A$12</f>
        <v>FOFB - Topologia Anel</v>
      </c>
      <c r="B2723" s="5" t="str">
        <f aca="false">Datas_Entregas!$A$7</f>
        <v>FOFB</v>
      </c>
      <c r="C2723" s="6" t="n">
        <f aca="false" t="array" ref="C2723:C2723">INDEX(Datas_Entregas!$B$2:$B$100, MATCH(B2723, Datas_Entregas!$A$2:$A$100, 0), 1)</f>
        <v>43374</v>
      </c>
      <c r="D2723" s="5" t="str">
        <f aca="false">Def_Status_Montagem!$A$4</f>
        <v>Comprado / Esperando entrega</v>
      </c>
      <c r="E2723" s="4" t="str">
        <f aca="false">Def_Status_Montagem!$B$3</f>
        <v>Contratada / Etiqueta pelo DIG</v>
      </c>
      <c r="F2723" s="25" t="str">
        <f aca="false" t="array" ref="F2723:F2723">INDEX(Def_Instancias_Equipamentos!$F$2:$F$4986, MATCH(K2723, Def_Instancias_Equipamentos!$D$2:$D$4986, 0), 1)</f>
        <v>Sala Racks 12</v>
      </c>
      <c r="G2723" s="26" t="str">
        <f aca="false" t="array" ref="G2723:G2723">INDEX(Def_Instancias_Equipamentos!$F$2:$F$4986, MATCH(L2723, Def_Instancias_Equipamentos!$D$2:$D$4986, 0), 1)</f>
        <v>Sala Racks 12</v>
      </c>
      <c r="H2723" s="7" t="str">
        <f aca="false" t="array" ref="H2723:H2723">INDEX(Def_Instancias_Equipamentos!$E$2:$E$4986, MATCH(K2723, Def_Instancias_Equipamentos!$D$2:$D$4986, 0), 1)</f>
        <v>IA-12RaBPM</v>
      </c>
      <c r="I2723" s="8" t="str">
        <f aca="false" t="array" ref="I2723:I2723">INDEX(Def_Instancias_Equipamentos!$E$2:$E$4986, MATCH(L2723, Def_Instancias_Equipamentos!$D$2:$D$4986, 0), 1)</f>
        <v>IA-12RaCtrl</v>
      </c>
      <c r="J2723" s="8" t="str">
        <f aca="false">IF(H2723=I2723, "INTERNO", "EXTERNO")</f>
        <v>EXTERNO</v>
      </c>
      <c r="K2723" s="9" t="str">
        <f aca="false">Def_Instancias_Equipamentos!$D$14</f>
        <v>IA-12RaBPM:DI-AMCFPGAFOFB</v>
      </c>
      <c r="L2723" s="4" t="str">
        <f aca="false">Def_Instancias_Equipamentos!$D$57</f>
        <v>IA-12RaCtrl:CO-FibPatch</v>
      </c>
      <c r="M2723" s="10" t="s">
        <v>255</v>
      </c>
      <c r="N2723" s="12" t="s">
        <v>293</v>
      </c>
      <c r="O2723" s="9" t="str">
        <f aca="false">Def_Sistemas_Conectores_Cabos!$B$3</f>
        <v>LC duplex</v>
      </c>
      <c r="P2723" s="4" t="str">
        <f aca="false">Def_Sistemas_Conectores_Cabos!$B$3</f>
        <v>LC duplex</v>
      </c>
      <c r="Q2723" s="8" t="str">
        <f aca="false">K2723&amp;"/"&amp;M2723&amp;CHAR(10)&amp;L2723&amp;"/"&amp;N2723</f>
        <v>IA-12RaBPM:DI-AMCFPGAFOFB/SFP-2
IA-12RaCtrl:CO-FibPatch/p007</v>
      </c>
      <c r="R2723" s="11" t="n">
        <v>15</v>
      </c>
      <c r="S2723" s="11" t="n">
        <v>15</v>
      </c>
      <c r="T2723" s="4" t="str">
        <f aca="false">Def_Sistemas_Conectores_Cabos!$C$3</f>
        <v>Fibra OM4 duplex</v>
      </c>
      <c r="U2723" s="11" t="s">
        <v>234</v>
      </c>
      <c r="V2723" s="13"/>
    </row>
    <row r="2724" customFormat="false" ht="15.75" hidden="true" customHeight="true" outlineLevel="0" collapsed="false">
      <c r="A2724" s="4" t="str">
        <f aca="false">Def_Sistemas_Conectores_Cabos!$A$8</f>
        <v>Timing AFC</v>
      </c>
      <c r="B2724" s="5" t="str">
        <f aca="false">Datas_Entregas!$A$2</f>
        <v>Booster/LTB</v>
      </c>
      <c r="C2724" s="6" t="n">
        <f aca="false" t="array" ref="C2724:C2724">INDEX(Datas_Entregas!$B$2:$B$100, MATCH(B2724, Datas_Entregas!$A$2:$A$100, 0), 1)</f>
        <v>43266</v>
      </c>
      <c r="D2724" s="5" t="str">
        <f aca="false">Def_Status_Montagem!$A$4</f>
        <v>Comprado / Esperando entrega</v>
      </c>
      <c r="E2724" s="4" t="str">
        <f aca="false">Def_Status_Montagem!$B$3</f>
        <v>Contratada / Etiqueta pelo DIG</v>
      </c>
      <c r="F2724" s="25" t="str">
        <f aca="false" t="array" ref="F2724:F2724">INDEX(Def_Instancias_Equipamentos!$F$2:$F$1224, MATCH(K2724, Def_Instancias_Equipamentos!$D$2:$D$1224, 0), 1)</f>
        <v>Sala Racks 12</v>
      </c>
      <c r="G2724" s="26" t="str">
        <f aca="false" t="array" ref="G2724:G2724">INDEX(Def_Instancias_Equipamentos!$F$2:$F$1224, MATCH(L2724, Def_Instancias_Equipamentos!$D$2:$D$1224, 0), 1)</f>
        <v>Sala Racks 12</v>
      </c>
      <c r="H2724" s="7" t="str">
        <f aca="false" t="array" ref="H2724:H2724">INDEX(Def_Instancias_Equipamentos!$E$2:$E$1224, MATCH(K2724, Def_Instancias_Equipamentos!$D$2:$D$1224, 0), 1)</f>
        <v>IA-12RaBPM</v>
      </c>
      <c r="I2724" s="8" t="str">
        <f aca="false" t="array" ref="I2724:I2724">INDEX(Def_Instancias_Equipamentos!$E$2:$E$1224, MATCH(L2724, Def_Instancias_Equipamentos!$D$2:$D$1224, 0), 1)</f>
        <v>IA-12RaCtrl</v>
      </c>
      <c r="J2724" s="8" t="str">
        <f aca="false">IF(H2724=I2724, "INTERNO", "EXTERNO")</f>
        <v>EXTERNO</v>
      </c>
      <c r="K2724" s="9" t="str">
        <f aca="false">Def_Instancias_Equipamentos!$D$34</f>
        <v>IA-12RaBPM:TI-AMCFPGAEVR</v>
      </c>
      <c r="L2724" s="4" t="str">
        <f aca="false">Def_Instancias_Equipamentos!$D$57</f>
        <v>IA-12RaCtrl:CO-FibPatch</v>
      </c>
      <c r="M2724" s="10" t="s">
        <v>269</v>
      </c>
      <c r="N2724" s="12" t="s">
        <v>201</v>
      </c>
      <c r="O2724" s="9" t="str">
        <f aca="false">Def_Sistemas_Conectores_Cabos!$B$3</f>
        <v>LC duplex</v>
      </c>
      <c r="P2724" s="4" t="str">
        <f aca="false">Def_Sistemas_Conectores_Cabos!$B$3</f>
        <v>LC duplex</v>
      </c>
      <c r="Q2724" s="8" t="str">
        <f aca="false">K2724&amp;"/"&amp;M2724&amp;CHAR(10)&amp;L2724&amp;"/"&amp;N2724</f>
        <v>IA-12RaBPM:TI-AMCFPGAEVR/SFP-8
IA-12RaCtrl:CO-FibPatch/p008</v>
      </c>
      <c r="R2724" s="11" t="n">
        <v>15</v>
      </c>
      <c r="S2724" s="11" t="n">
        <v>15</v>
      </c>
      <c r="T2724" s="4" t="str">
        <f aca="false">Def_Sistemas_Conectores_Cabos!$C$3</f>
        <v>Fibra OM4 duplex</v>
      </c>
      <c r="U2724" s="11"/>
      <c r="V2724" s="13"/>
    </row>
    <row r="2725" customFormat="false" ht="15.75" hidden="true" customHeight="true" outlineLevel="0" collapsed="false">
      <c r="A2725" s="4" t="str">
        <f aca="false">Def_Sistemas_Conectores_Cabos!$A$13</f>
        <v>FOFB - Topologia Estrela</v>
      </c>
      <c r="B2725" s="5" t="str">
        <f aca="false">Datas_Entregas!$A$7</f>
        <v>FOFB</v>
      </c>
      <c r="C2725" s="6" t="n">
        <f aca="false" t="array" ref="C2725:C2725">INDEX(Datas_Entregas!$B$2:$B$100, MATCH(B2725, Datas_Entregas!$A$2:$A$100, 0), 1)</f>
        <v>43374</v>
      </c>
      <c r="D2725" s="5" t="str">
        <f aca="false">Def_Status_Montagem!$A$4</f>
        <v>Comprado / Esperando entrega</v>
      </c>
      <c r="E2725" s="4" t="str">
        <f aca="false">Def_Status_Montagem!$B$3</f>
        <v>Contratada / Etiqueta pelo DIG</v>
      </c>
      <c r="F2725" s="25" t="str">
        <f aca="false" t="array" ref="F2725:F2725">INDEX(Def_Instancias_Equipamentos!$F$2:$F$4986, MATCH(K2725, Def_Instancias_Equipamentos!$D$2:$D$4986, 0), 1)</f>
        <v>Sala Racks 12</v>
      </c>
      <c r="G2725" s="26" t="str">
        <f aca="false" t="array" ref="G2725:G2725">INDEX(Def_Instancias_Equipamentos!$F$2:$F$4986, MATCH(L2725, Def_Instancias_Equipamentos!$D$2:$D$4986, 0), 1)</f>
        <v>Sala Racks 12</v>
      </c>
      <c r="H2725" s="7" t="str">
        <f aca="false" t="array" ref="H2725:H2725">INDEX(Def_Instancias_Equipamentos!$E$2:$E$4986, MATCH(K2725, Def_Instancias_Equipamentos!$D$2:$D$4986, 0), 1)</f>
        <v>IA-12RaCtrl</v>
      </c>
      <c r="I2725" s="8" t="str">
        <f aca="false" t="array" ref="I2725:I2725">INDEX(Def_Instancias_Equipamentos!$E$2:$E$4986, MATCH(L2725, Def_Instancias_Equipamentos!$D$2:$D$4986, 0), 1)</f>
        <v>IA-12RaBPM</v>
      </c>
      <c r="J2725" s="8" t="str">
        <f aca="false">IF(H2725=I2725, "INTERNO", "EXTERNO")</f>
        <v>EXTERNO</v>
      </c>
      <c r="K2725" s="9" t="str">
        <f aca="false">Def_Instancias_Equipamentos!$D$57</f>
        <v>IA-12RaCtrl:CO-FibPatch</v>
      </c>
      <c r="L2725" s="4" t="str">
        <f aca="false">Def_Instancias_Equipamentos!$D$14</f>
        <v>IA-12RaBPM:DI-AMCFPGAFOFB</v>
      </c>
      <c r="M2725" s="27" t="s">
        <v>240</v>
      </c>
      <c r="N2725" s="17" t="s">
        <v>232</v>
      </c>
      <c r="O2725" s="9" t="str">
        <f aca="false">Def_Sistemas_Conectores_Cabos!$B$3</f>
        <v>LC duplex</v>
      </c>
      <c r="P2725" s="4" t="str">
        <f aca="false">Def_Sistemas_Conectores_Cabos!$B$3</f>
        <v>LC duplex</v>
      </c>
      <c r="Q2725" s="8" t="str">
        <f aca="false">K2725&amp;"/"&amp;M2725&amp;CHAR(10)&amp;L2725&amp;"/"&amp;N2725</f>
        <v>IA-12RaCtrl:CO-FibPatch/p054
IA-12RaBPM:DI-AMCFPGAFOFB/SFP-1</v>
      </c>
      <c r="R2725" s="11" t="n">
        <v>15</v>
      </c>
      <c r="S2725" s="11" t="n">
        <v>15</v>
      </c>
      <c r="T2725" s="4" t="str">
        <f aca="false">Def_Sistemas_Conectores_Cabos!$C$3</f>
        <v>Fibra OM4 duplex</v>
      </c>
      <c r="U2725" s="11" t="s">
        <v>234</v>
      </c>
      <c r="V2725" s="13"/>
    </row>
    <row r="2726" customFormat="false" ht="15.75" hidden="true" customHeight="true" outlineLevel="0" collapsed="false">
      <c r="A2726" s="4" t="str">
        <f aca="false">Def_Sistemas_Conectores_Cabos!$A$12</f>
        <v>FOFB - Topologia Anel</v>
      </c>
      <c r="B2726" s="5" t="str">
        <f aca="false">Datas_Entregas!$A$7</f>
        <v>FOFB</v>
      </c>
      <c r="C2726" s="6" t="n">
        <f aca="false" t="array" ref="C2726:C2726">INDEX(Datas_Entregas!$B$2:$B$100, MATCH(B2726, Datas_Entregas!$A$2:$A$100, 0), 1)</f>
        <v>43374</v>
      </c>
      <c r="D2726" s="5" t="str">
        <f aca="false">Def_Status_Montagem!$A$4</f>
        <v>Comprado / Esperando entrega</v>
      </c>
      <c r="E2726" s="4" t="str">
        <f aca="false">Def_Status_Montagem!$B$3</f>
        <v>Contratada / Etiqueta pelo DIG</v>
      </c>
      <c r="F2726" s="25" t="str">
        <f aca="false" t="array" ref="F2726:F2726">INDEX(Def_Instancias_Equipamentos!$F$2:$F$4986, MATCH(K2726, Def_Instancias_Equipamentos!$D$2:$D$4986, 0), 1)</f>
        <v>Sala Racks 12</v>
      </c>
      <c r="G2726" s="26" t="str">
        <f aca="false" t="array" ref="G2726:G2726">INDEX(Def_Instancias_Equipamentos!$F$2:$F$4986, MATCH(L2726, Def_Instancias_Equipamentos!$D$2:$D$4986, 0), 1)</f>
        <v>Sala Racks 12</v>
      </c>
      <c r="H2726" s="7" t="str">
        <f aca="false" t="array" ref="H2726:H2726">INDEX(Def_Instancias_Equipamentos!$E$2:$E$4986, MATCH(K2726, Def_Instancias_Equipamentos!$D$2:$D$4986, 0), 1)</f>
        <v>IA-12RaCtrl</v>
      </c>
      <c r="I2726" s="8" t="str">
        <f aca="false" t="array" ref="I2726:I2726">INDEX(Def_Instancias_Equipamentos!$E$2:$E$4986, MATCH(L2726, Def_Instancias_Equipamentos!$D$2:$D$4986, 0), 1)</f>
        <v>IA-12RaBPM</v>
      </c>
      <c r="J2726" s="8" t="str">
        <f aca="false">IF(H2726=I2726, "INTERNO", "EXTERNO")</f>
        <v>EXTERNO</v>
      </c>
      <c r="K2726" s="9" t="str">
        <f aca="false">Def_Instancias_Equipamentos!$D$57</f>
        <v>IA-12RaCtrl:CO-FibPatch</v>
      </c>
      <c r="L2726" s="4" t="str">
        <f aca="false">Def_Instancias_Equipamentos!$D$14</f>
        <v>IA-12RaBPM:DI-AMCFPGAFOFB</v>
      </c>
      <c r="M2726" s="27" t="s">
        <v>292</v>
      </c>
      <c r="N2726" s="17" t="s">
        <v>259</v>
      </c>
      <c r="O2726" s="9" t="str">
        <f aca="false">Def_Sistemas_Conectores_Cabos!$B$3</f>
        <v>LC duplex</v>
      </c>
      <c r="P2726" s="4" t="str">
        <f aca="false">Def_Sistemas_Conectores_Cabos!$B$3</f>
        <v>LC duplex</v>
      </c>
      <c r="Q2726" s="8" t="str">
        <f aca="false">K2726&amp;"/"&amp;M2726&amp;CHAR(10)&amp;L2726&amp;"/"&amp;N2726</f>
        <v>IA-12RaCtrl:CO-FibPatch/p005
IA-12RaBPM:DI-AMCFPGAFOFB/SFP-3</v>
      </c>
      <c r="R2726" s="11" t="n">
        <v>15</v>
      </c>
      <c r="S2726" s="11" t="n">
        <v>15</v>
      </c>
      <c r="T2726" s="4" t="str">
        <f aca="false">Def_Sistemas_Conectores_Cabos!$C$3</f>
        <v>Fibra OM4 duplex</v>
      </c>
      <c r="U2726" s="11" t="s">
        <v>234</v>
      </c>
      <c r="V2726" s="13"/>
    </row>
    <row r="2727" customFormat="false" ht="15.75" hidden="true" customHeight="true" outlineLevel="0" collapsed="false">
      <c r="A2727" s="4" t="str">
        <f aca="false">Def_Sistemas_Conectores_Cabos!$A$12</f>
        <v>FOFB - Topologia Anel</v>
      </c>
      <c r="B2727" s="5" t="str">
        <f aca="false">Datas_Entregas!$A$7</f>
        <v>FOFB</v>
      </c>
      <c r="C2727" s="6" t="n">
        <f aca="false" t="array" ref="C2727:C2727">INDEX(Datas_Entregas!$B$2:$B$100, MATCH(B2727, Datas_Entregas!$A$2:$A$100, 0), 1)</f>
        <v>43374</v>
      </c>
      <c r="D2727" s="5" t="str">
        <f aca="false">Def_Status_Montagem!$A$4</f>
        <v>Comprado / Esperando entrega</v>
      </c>
      <c r="E2727" s="4" t="str">
        <f aca="false">Def_Status_Montagem!$B$3</f>
        <v>Contratada / Etiqueta pelo DIG</v>
      </c>
      <c r="F2727" s="25" t="str">
        <f aca="false" t="array" ref="F2727:F2727">INDEX(Def_Instancias_Equipamentos!$F$2:$F$4986, MATCH(K2727, Def_Instancias_Equipamentos!$D$2:$D$4986, 0), 1)</f>
        <v>Sala Racks 13</v>
      </c>
      <c r="G2727" s="26" t="str">
        <f aca="false" t="array" ref="G2727:G2727">INDEX(Def_Instancias_Equipamentos!$F$2:$F$4986, MATCH(L2727, Def_Instancias_Equipamentos!$D$2:$D$4986, 0), 1)</f>
        <v>Sala Racks 13</v>
      </c>
      <c r="H2727" s="7" t="str">
        <f aca="false" t="array" ref="H2727:H2727">INDEX(Def_Instancias_Equipamentos!$E$2:$E$4986, MATCH(K2727, Def_Instancias_Equipamentos!$D$2:$D$4986, 0), 1)</f>
        <v>IA-13RaBPM</v>
      </c>
      <c r="I2727" s="8" t="str">
        <f aca="false" t="array" ref="I2727:I2727">INDEX(Def_Instancias_Equipamentos!$E$2:$E$4986, MATCH(L2727, Def_Instancias_Equipamentos!$D$2:$D$4986, 0), 1)</f>
        <v>IA-13RaCtrl</v>
      </c>
      <c r="J2727" s="8" t="str">
        <f aca="false">IF(H2727=I2727, "INTERNO", "EXTERNO")</f>
        <v>EXTERNO</v>
      </c>
      <c r="K2727" s="9" t="str">
        <f aca="false">Def_Instancias_Equipamentos!$D$15</f>
        <v>IA-13RaBPM:DI-AMCFPGAFOFB</v>
      </c>
      <c r="L2727" s="4" t="str">
        <f aca="false">Def_Instancias_Equipamentos!$D$58</f>
        <v>IA-13RaCtrl:CO-FibPatch</v>
      </c>
      <c r="M2727" s="10" t="s">
        <v>255</v>
      </c>
      <c r="N2727" s="12" t="s">
        <v>294</v>
      </c>
      <c r="O2727" s="9" t="str">
        <f aca="false">Def_Sistemas_Conectores_Cabos!$B$3</f>
        <v>LC duplex</v>
      </c>
      <c r="P2727" s="4" t="str">
        <f aca="false">Def_Sistemas_Conectores_Cabos!$B$3</f>
        <v>LC duplex</v>
      </c>
      <c r="Q2727" s="8" t="str">
        <f aca="false">K2727&amp;"/"&amp;M2727&amp;CHAR(10)&amp;L2727&amp;"/"&amp;N2727</f>
        <v>IA-13RaBPM:DI-AMCFPGAFOFB/SFP-2
IA-13RaCtrl:CO-FibPatch/p009</v>
      </c>
      <c r="R2727" s="11" t="n">
        <v>15</v>
      </c>
      <c r="S2727" s="11" t="n">
        <v>15</v>
      </c>
      <c r="T2727" s="4" t="str">
        <f aca="false">Def_Sistemas_Conectores_Cabos!$C$3</f>
        <v>Fibra OM4 duplex</v>
      </c>
      <c r="U2727" s="11" t="s">
        <v>234</v>
      </c>
      <c r="V2727" s="13"/>
    </row>
    <row r="2728" customFormat="false" ht="15.75" hidden="true" customHeight="true" outlineLevel="0" collapsed="false">
      <c r="A2728" s="4" t="str">
        <f aca="false">Def_Sistemas_Conectores_Cabos!$A$8</f>
        <v>Timing AFC</v>
      </c>
      <c r="B2728" s="5" t="str">
        <f aca="false">Datas_Entregas!$A$2</f>
        <v>Booster/LTB</v>
      </c>
      <c r="C2728" s="6" t="n">
        <f aca="false" t="array" ref="C2728:C2728">INDEX(Datas_Entregas!$B$2:$B$100, MATCH(B2728, Datas_Entregas!$A$2:$A$100, 0), 1)</f>
        <v>43266</v>
      </c>
      <c r="D2728" s="5" t="str">
        <f aca="false">Def_Status_Montagem!$A$4</f>
        <v>Comprado / Esperando entrega</v>
      </c>
      <c r="E2728" s="4" t="str">
        <f aca="false">Def_Status_Montagem!$B$3</f>
        <v>Contratada / Etiqueta pelo DIG</v>
      </c>
      <c r="F2728" s="25" t="str">
        <f aca="false" t="array" ref="F2728:F2728">INDEX(Def_Instancias_Equipamentos!$F$2:$F$1224, MATCH(K2728, Def_Instancias_Equipamentos!$D$2:$D$1224, 0), 1)</f>
        <v>Sala Racks 13</v>
      </c>
      <c r="G2728" s="26" t="str">
        <f aca="false" t="array" ref="G2728:G2728">INDEX(Def_Instancias_Equipamentos!$F$2:$F$1224, MATCH(L2728, Def_Instancias_Equipamentos!$D$2:$D$1224, 0), 1)</f>
        <v>Sala Racks 13</v>
      </c>
      <c r="H2728" s="7" t="str">
        <f aca="false" t="array" ref="H2728:H2728">INDEX(Def_Instancias_Equipamentos!$E$2:$E$1224, MATCH(K2728, Def_Instancias_Equipamentos!$D$2:$D$1224, 0), 1)</f>
        <v>IA-13RaBPM</v>
      </c>
      <c r="I2728" s="8" t="str">
        <f aca="false" t="array" ref="I2728:I2728">INDEX(Def_Instancias_Equipamentos!$E$2:$E$1224, MATCH(L2728, Def_Instancias_Equipamentos!$D$2:$D$1224, 0), 1)</f>
        <v>IA-13RaCtrl</v>
      </c>
      <c r="J2728" s="8" t="str">
        <f aca="false">IF(H2728=I2728, "INTERNO", "EXTERNO")</f>
        <v>EXTERNO</v>
      </c>
      <c r="K2728" s="9" t="str">
        <f aca="false">Def_Instancias_Equipamentos!$D$35</f>
        <v>IA-13RaBPM:TI-AMCFPGAEVR</v>
      </c>
      <c r="L2728" s="4" t="str">
        <f aca="false">Def_Instancias_Equipamentos!$D$58</f>
        <v>IA-13RaCtrl:CO-FibPatch</v>
      </c>
      <c r="M2728" s="10" t="s">
        <v>269</v>
      </c>
      <c r="N2728" s="12" t="s">
        <v>202</v>
      </c>
      <c r="O2728" s="9" t="str">
        <f aca="false">Def_Sistemas_Conectores_Cabos!$B$3</f>
        <v>LC duplex</v>
      </c>
      <c r="P2728" s="4" t="str">
        <f aca="false">Def_Sistemas_Conectores_Cabos!$B$3</f>
        <v>LC duplex</v>
      </c>
      <c r="Q2728" s="8" t="str">
        <f aca="false">K2728&amp;"/"&amp;M2728&amp;CHAR(10)&amp;L2728&amp;"/"&amp;N2728</f>
        <v>IA-13RaBPM:TI-AMCFPGAEVR/SFP-8
IA-13RaCtrl:CO-FibPatch/p010</v>
      </c>
      <c r="R2728" s="11" t="n">
        <v>15</v>
      </c>
      <c r="S2728" s="11" t="n">
        <v>15</v>
      </c>
      <c r="T2728" s="4" t="str">
        <f aca="false">Def_Sistemas_Conectores_Cabos!$C$3</f>
        <v>Fibra OM4 duplex</v>
      </c>
      <c r="U2728" s="11"/>
      <c r="V2728" s="13"/>
    </row>
    <row r="2729" customFormat="false" ht="15.75" hidden="true" customHeight="true" outlineLevel="0" collapsed="false">
      <c r="A2729" s="4" t="str">
        <f aca="false">Def_Sistemas_Conectores_Cabos!$A$13</f>
        <v>FOFB - Topologia Estrela</v>
      </c>
      <c r="B2729" s="5" t="str">
        <f aca="false">Datas_Entregas!$A$7</f>
        <v>FOFB</v>
      </c>
      <c r="C2729" s="6" t="n">
        <f aca="false" t="array" ref="C2729:C2729">INDEX(Datas_Entregas!$B$2:$B$100, MATCH(B2729, Datas_Entregas!$A$2:$A$100, 0), 1)</f>
        <v>43374</v>
      </c>
      <c r="D2729" s="5" t="str">
        <f aca="false">Def_Status_Montagem!$A$4</f>
        <v>Comprado / Esperando entrega</v>
      </c>
      <c r="E2729" s="4" t="str">
        <f aca="false">Def_Status_Montagem!$B$3</f>
        <v>Contratada / Etiqueta pelo DIG</v>
      </c>
      <c r="F2729" s="25" t="str">
        <f aca="false" t="array" ref="F2729:F2729">INDEX(Def_Instancias_Equipamentos!$F$2:$F$4986, MATCH(K2729, Def_Instancias_Equipamentos!$D$2:$D$4986, 0), 1)</f>
        <v>Sala Racks 13</v>
      </c>
      <c r="G2729" s="26" t="str">
        <f aca="false" t="array" ref="G2729:G2729">INDEX(Def_Instancias_Equipamentos!$F$2:$F$4986, MATCH(L2729, Def_Instancias_Equipamentos!$D$2:$D$4986, 0), 1)</f>
        <v>Sala Racks 13</v>
      </c>
      <c r="H2729" s="7" t="str">
        <f aca="false" t="array" ref="H2729:H2729">INDEX(Def_Instancias_Equipamentos!$E$2:$E$4986, MATCH(K2729, Def_Instancias_Equipamentos!$D$2:$D$4986, 0), 1)</f>
        <v>IA-13RaCtrl</v>
      </c>
      <c r="I2729" s="8" t="str">
        <f aca="false" t="array" ref="I2729:I2729">INDEX(Def_Instancias_Equipamentos!$E$2:$E$4986, MATCH(L2729, Def_Instancias_Equipamentos!$D$2:$D$4986, 0), 1)</f>
        <v>IA-13RaBPM</v>
      </c>
      <c r="J2729" s="8" t="str">
        <f aca="false">IF(H2729=I2729, "INTERNO", "EXTERNO")</f>
        <v>EXTERNO</v>
      </c>
      <c r="K2729" s="9" t="str">
        <f aca="false">Def_Instancias_Equipamentos!$D$58</f>
        <v>IA-13RaCtrl:CO-FibPatch</v>
      </c>
      <c r="L2729" s="4" t="str">
        <f aca="false">Def_Instancias_Equipamentos!$D$15</f>
        <v>IA-13RaBPM:DI-AMCFPGAFOFB</v>
      </c>
      <c r="M2729" s="27" t="s">
        <v>242</v>
      </c>
      <c r="N2729" s="17" t="s">
        <v>232</v>
      </c>
      <c r="O2729" s="9" t="str">
        <f aca="false">Def_Sistemas_Conectores_Cabos!$B$3</f>
        <v>LC duplex</v>
      </c>
      <c r="P2729" s="4" t="str">
        <f aca="false">Def_Sistemas_Conectores_Cabos!$B$3</f>
        <v>LC duplex</v>
      </c>
      <c r="Q2729" s="8" t="str">
        <f aca="false">K2729&amp;"/"&amp;M2729&amp;CHAR(10)&amp;L2729&amp;"/"&amp;N2729</f>
        <v>IA-13RaCtrl:CO-FibPatch/p055
IA-13RaBPM:DI-AMCFPGAFOFB/SFP-1</v>
      </c>
      <c r="R2729" s="11" t="n">
        <v>15</v>
      </c>
      <c r="S2729" s="11" t="n">
        <v>15</v>
      </c>
      <c r="T2729" s="4" t="str">
        <f aca="false">Def_Sistemas_Conectores_Cabos!$C$3</f>
        <v>Fibra OM4 duplex</v>
      </c>
      <c r="U2729" s="11" t="s">
        <v>234</v>
      </c>
      <c r="V2729" s="13"/>
    </row>
    <row r="2730" customFormat="false" ht="15.75" hidden="true" customHeight="true" outlineLevel="0" collapsed="false">
      <c r="A2730" s="4" t="str">
        <f aca="false">Def_Sistemas_Conectores_Cabos!$A$12</f>
        <v>FOFB - Topologia Anel</v>
      </c>
      <c r="B2730" s="5" t="str">
        <f aca="false">Datas_Entregas!$A$7</f>
        <v>FOFB</v>
      </c>
      <c r="C2730" s="6" t="n">
        <f aca="false" t="array" ref="C2730:C2730">INDEX(Datas_Entregas!$B$2:$B$100, MATCH(B2730, Datas_Entregas!$A$2:$A$100, 0), 1)</f>
        <v>43374</v>
      </c>
      <c r="D2730" s="5" t="str">
        <f aca="false">Def_Status_Montagem!$A$4</f>
        <v>Comprado / Esperando entrega</v>
      </c>
      <c r="E2730" s="4" t="str">
        <f aca="false">Def_Status_Montagem!$B$3</f>
        <v>Contratada / Etiqueta pelo DIG</v>
      </c>
      <c r="F2730" s="25" t="str">
        <f aca="false" t="array" ref="F2730:F2730">INDEX(Def_Instancias_Equipamentos!$F$2:$F$4986, MATCH(K2730, Def_Instancias_Equipamentos!$D$2:$D$4986, 0), 1)</f>
        <v>Sala Racks 13</v>
      </c>
      <c r="G2730" s="26" t="str">
        <f aca="false" t="array" ref="G2730:G2730">INDEX(Def_Instancias_Equipamentos!$F$2:$F$4986, MATCH(L2730, Def_Instancias_Equipamentos!$D$2:$D$4986, 0), 1)</f>
        <v>Sala Racks 13</v>
      </c>
      <c r="H2730" s="7" t="str">
        <f aca="false" t="array" ref="H2730:H2730">INDEX(Def_Instancias_Equipamentos!$E$2:$E$4986, MATCH(K2730, Def_Instancias_Equipamentos!$D$2:$D$4986, 0), 1)</f>
        <v>IA-13RaCtrl</v>
      </c>
      <c r="I2730" s="8" t="str">
        <f aca="false" t="array" ref="I2730:I2730">INDEX(Def_Instancias_Equipamentos!$E$2:$E$4986, MATCH(L2730, Def_Instancias_Equipamentos!$D$2:$D$4986, 0), 1)</f>
        <v>IA-13RaBPM</v>
      </c>
      <c r="J2730" s="8" t="str">
        <f aca="false">IF(H2730=I2730, "INTERNO", "EXTERNO")</f>
        <v>EXTERNO</v>
      </c>
      <c r="K2730" s="9" t="str">
        <f aca="false">Def_Instancias_Equipamentos!$D$58</f>
        <v>IA-13RaCtrl:CO-FibPatch</v>
      </c>
      <c r="L2730" s="4" t="str">
        <f aca="false">Def_Instancias_Equipamentos!$D$15</f>
        <v>IA-13RaBPM:DI-AMCFPGAFOFB</v>
      </c>
      <c r="M2730" s="27" t="s">
        <v>293</v>
      </c>
      <c r="N2730" s="17" t="s">
        <v>259</v>
      </c>
      <c r="O2730" s="9" t="str">
        <f aca="false">Def_Sistemas_Conectores_Cabos!$B$3</f>
        <v>LC duplex</v>
      </c>
      <c r="P2730" s="4" t="str">
        <f aca="false">Def_Sistemas_Conectores_Cabos!$B$3</f>
        <v>LC duplex</v>
      </c>
      <c r="Q2730" s="8" t="str">
        <f aca="false">K2730&amp;"/"&amp;M2730&amp;CHAR(10)&amp;L2730&amp;"/"&amp;N2730</f>
        <v>IA-13RaCtrl:CO-FibPatch/p007
IA-13RaBPM:DI-AMCFPGAFOFB/SFP-3</v>
      </c>
      <c r="R2730" s="11" t="n">
        <v>15</v>
      </c>
      <c r="S2730" s="11" t="n">
        <v>15</v>
      </c>
      <c r="T2730" s="4" t="str">
        <f aca="false">Def_Sistemas_Conectores_Cabos!$C$3</f>
        <v>Fibra OM4 duplex</v>
      </c>
      <c r="U2730" s="11" t="s">
        <v>234</v>
      </c>
      <c r="V2730" s="13"/>
    </row>
    <row r="2731" customFormat="false" ht="15.75" hidden="true" customHeight="true" outlineLevel="0" collapsed="false">
      <c r="A2731" s="4" t="str">
        <f aca="false">Def_Sistemas_Conectores_Cabos!$A$12</f>
        <v>FOFB - Topologia Anel</v>
      </c>
      <c r="B2731" s="5" t="str">
        <f aca="false">Datas_Entregas!$A$7</f>
        <v>FOFB</v>
      </c>
      <c r="C2731" s="6" t="n">
        <f aca="false" t="array" ref="C2731:C2731">INDEX(Datas_Entregas!$B$2:$B$100, MATCH(B2731, Datas_Entregas!$A$2:$A$100, 0), 1)</f>
        <v>43374</v>
      </c>
      <c r="D2731" s="5" t="str">
        <f aca="false">Def_Status_Montagem!$A$4</f>
        <v>Comprado / Esperando entrega</v>
      </c>
      <c r="E2731" s="4" t="str">
        <f aca="false">Def_Status_Montagem!$B$3</f>
        <v>Contratada / Etiqueta pelo DIG</v>
      </c>
      <c r="F2731" s="25" t="str">
        <f aca="false" t="array" ref="F2731:F2731">INDEX(Def_Instancias_Equipamentos!$F$2:$F$4986, MATCH(K2731, Def_Instancias_Equipamentos!$D$2:$D$4986, 0), 1)</f>
        <v>Sala Racks 14</v>
      </c>
      <c r="G2731" s="26" t="str">
        <f aca="false" t="array" ref="G2731:G2731">INDEX(Def_Instancias_Equipamentos!$F$2:$F$4986, MATCH(L2731, Def_Instancias_Equipamentos!$D$2:$D$4986, 0), 1)</f>
        <v>Sala Racks 14</v>
      </c>
      <c r="H2731" s="7" t="str">
        <f aca="false" t="array" ref="H2731:H2731">INDEX(Def_Instancias_Equipamentos!$E$2:$E$4986, MATCH(K2731, Def_Instancias_Equipamentos!$D$2:$D$4986, 0), 1)</f>
        <v>IA-14RaBPM</v>
      </c>
      <c r="I2731" s="8" t="str">
        <f aca="false" t="array" ref="I2731:I2731">INDEX(Def_Instancias_Equipamentos!$E$2:$E$4986, MATCH(L2731, Def_Instancias_Equipamentos!$D$2:$D$4986, 0), 1)</f>
        <v>IA-14RaCtrl</v>
      </c>
      <c r="J2731" s="8" t="str">
        <f aca="false">IF(H2731=I2731, "INTERNO", "EXTERNO")</f>
        <v>EXTERNO</v>
      </c>
      <c r="K2731" s="9" t="str">
        <f aca="false">Def_Instancias_Equipamentos!$D$16</f>
        <v>IA-14RaBPM:DI-AMCFPGAFOFB</v>
      </c>
      <c r="L2731" s="4" t="str">
        <f aca="false">Def_Instancias_Equipamentos!$D$59</f>
        <v>IA-14RaCtrl:CO-FibPatch</v>
      </c>
      <c r="M2731" s="10" t="s">
        <v>255</v>
      </c>
      <c r="N2731" s="12" t="s">
        <v>295</v>
      </c>
      <c r="O2731" s="9" t="str">
        <f aca="false">Def_Sistemas_Conectores_Cabos!$B$3</f>
        <v>LC duplex</v>
      </c>
      <c r="P2731" s="4" t="str">
        <f aca="false">Def_Sistemas_Conectores_Cabos!$B$3</f>
        <v>LC duplex</v>
      </c>
      <c r="Q2731" s="8" t="str">
        <f aca="false">K2731&amp;"/"&amp;M2731&amp;CHAR(10)&amp;L2731&amp;"/"&amp;N2731</f>
        <v>IA-14RaBPM:DI-AMCFPGAFOFB/SFP-2
IA-14RaCtrl:CO-FibPatch/p011</v>
      </c>
      <c r="R2731" s="11" t="n">
        <v>15</v>
      </c>
      <c r="S2731" s="11" t="n">
        <v>15</v>
      </c>
      <c r="T2731" s="4" t="str">
        <f aca="false">Def_Sistemas_Conectores_Cabos!$C$3</f>
        <v>Fibra OM4 duplex</v>
      </c>
      <c r="U2731" s="11" t="s">
        <v>234</v>
      </c>
      <c r="V2731" s="13"/>
    </row>
    <row r="2732" customFormat="false" ht="15.75" hidden="true" customHeight="true" outlineLevel="0" collapsed="false">
      <c r="A2732" s="4" t="str">
        <f aca="false">Def_Sistemas_Conectores_Cabos!$A$8</f>
        <v>Timing AFC</v>
      </c>
      <c r="B2732" s="5" t="str">
        <f aca="false">Datas_Entregas!$A$2</f>
        <v>Booster/LTB</v>
      </c>
      <c r="C2732" s="6" t="n">
        <f aca="false" t="array" ref="C2732:C2732">INDEX(Datas_Entregas!$B$2:$B$100, MATCH(B2732, Datas_Entregas!$A$2:$A$100, 0), 1)</f>
        <v>43266</v>
      </c>
      <c r="D2732" s="5" t="str">
        <f aca="false">Def_Status_Montagem!$A$4</f>
        <v>Comprado / Esperando entrega</v>
      </c>
      <c r="E2732" s="4" t="str">
        <f aca="false">Def_Status_Montagem!$B$3</f>
        <v>Contratada / Etiqueta pelo DIG</v>
      </c>
      <c r="F2732" s="25" t="str">
        <f aca="false" t="array" ref="F2732:F2732">INDEX(Def_Instancias_Equipamentos!$F$2:$F$1224, MATCH(K2732, Def_Instancias_Equipamentos!$D$2:$D$1224, 0), 1)</f>
        <v>Sala Racks 14</v>
      </c>
      <c r="G2732" s="26" t="str">
        <f aca="false" t="array" ref="G2732:G2732">INDEX(Def_Instancias_Equipamentos!$F$2:$F$1224, MATCH(L2732, Def_Instancias_Equipamentos!$D$2:$D$1224, 0), 1)</f>
        <v>Sala Racks 14</v>
      </c>
      <c r="H2732" s="7" t="str">
        <f aca="false" t="array" ref="H2732:H2732">INDEX(Def_Instancias_Equipamentos!$E$2:$E$1224, MATCH(K2732, Def_Instancias_Equipamentos!$D$2:$D$1224, 0), 1)</f>
        <v>IA-14RaBPM</v>
      </c>
      <c r="I2732" s="8" t="str">
        <f aca="false" t="array" ref="I2732:I2732">INDEX(Def_Instancias_Equipamentos!$E$2:$E$1224, MATCH(L2732, Def_Instancias_Equipamentos!$D$2:$D$1224, 0), 1)</f>
        <v>IA-14RaCtrl</v>
      </c>
      <c r="J2732" s="8" t="str">
        <f aca="false">IF(H2732=I2732, "INTERNO", "EXTERNO")</f>
        <v>EXTERNO</v>
      </c>
      <c r="K2732" s="9" t="str">
        <f aca="false">Def_Instancias_Equipamentos!$D$36</f>
        <v>IA-14RaBPM:TI-AMCFPGAEVR</v>
      </c>
      <c r="L2732" s="4" t="str">
        <f aca="false">Def_Instancias_Equipamentos!$D$59</f>
        <v>IA-14RaCtrl:CO-FibPatch</v>
      </c>
      <c r="M2732" s="10" t="s">
        <v>269</v>
      </c>
      <c r="N2732" s="12" t="s">
        <v>204</v>
      </c>
      <c r="O2732" s="9" t="str">
        <f aca="false">Def_Sistemas_Conectores_Cabos!$B$3</f>
        <v>LC duplex</v>
      </c>
      <c r="P2732" s="4" t="str">
        <f aca="false">Def_Sistemas_Conectores_Cabos!$B$3</f>
        <v>LC duplex</v>
      </c>
      <c r="Q2732" s="8" t="str">
        <f aca="false">K2732&amp;"/"&amp;M2732&amp;CHAR(10)&amp;L2732&amp;"/"&amp;N2732</f>
        <v>IA-14RaBPM:TI-AMCFPGAEVR/SFP-8
IA-14RaCtrl:CO-FibPatch/p012</v>
      </c>
      <c r="R2732" s="11" t="n">
        <v>15</v>
      </c>
      <c r="S2732" s="11" t="n">
        <v>15</v>
      </c>
      <c r="T2732" s="4" t="str">
        <f aca="false">Def_Sistemas_Conectores_Cabos!$C$3</f>
        <v>Fibra OM4 duplex</v>
      </c>
      <c r="U2732" s="11"/>
      <c r="V2732" s="13"/>
    </row>
    <row r="2733" customFormat="false" ht="15.75" hidden="true" customHeight="true" outlineLevel="0" collapsed="false">
      <c r="A2733" s="4" t="str">
        <f aca="false">Def_Sistemas_Conectores_Cabos!$A$13</f>
        <v>FOFB - Topologia Estrela</v>
      </c>
      <c r="B2733" s="5" t="str">
        <f aca="false">Datas_Entregas!$A$7</f>
        <v>FOFB</v>
      </c>
      <c r="C2733" s="6" t="n">
        <f aca="false" t="array" ref="C2733:C2733">INDEX(Datas_Entregas!$B$2:$B$100, MATCH(B2733, Datas_Entregas!$A$2:$A$100, 0), 1)</f>
        <v>43374</v>
      </c>
      <c r="D2733" s="5" t="str">
        <f aca="false">Def_Status_Montagem!$A$4</f>
        <v>Comprado / Esperando entrega</v>
      </c>
      <c r="E2733" s="4" t="str">
        <f aca="false">Def_Status_Montagem!$B$3</f>
        <v>Contratada / Etiqueta pelo DIG</v>
      </c>
      <c r="F2733" s="25" t="str">
        <f aca="false" t="array" ref="F2733:F2733">INDEX(Def_Instancias_Equipamentos!$F$2:$F$4986, MATCH(K2733, Def_Instancias_Equipamentos!$D$2:$D$4986, 0), 1)</f>
        <v>Sala Racks 14</v>
      </c>
      <c r="G2733" s="26" t="str">
        <f aca="false" t="array" ref="G2733:G2733">INDEX(Def_Instancias_Equipamentos!$F$2:$F$4986, MATCH(L2733, Def_Instancias_Equipamentos!$D$2:$D$4986, 0), 1)</f>
        <v>Sala Racks 14</v>
      </c>
      <c r="H2733" s="7" t="str">
        <f aca="false" t="array" ref="H2733:H2733">INDEX(Def_Instancias_Equipamentos!$E$2:$E$4986, MATCH(K2733, Def_Instancias_Equipamentos!$D$2:$D$4986, 0), 1)</f>
        <v>IA-14RaCtrl</v>
      </c>
      <c r="I2733" s="8" t="str">
        <f aca="false" t="array" ref="I2733:I2733">INDEX(Def_Instancias_Equipamentos!$E$2:$E$4986, MATCH(L2733, Def_Instancias_Equipamentos!$D$2:$D$4986, 0), 1)</f>
        <v>IA-14RaBPM</v>
      </c>
      <c r="J2733" s="8" t="str">
        <f aca="false">IF(H2733=I2733, "INTERNO", "EXTERNO")</f>
        <v>EXTERNO</v>
      </c>
      <c r="K2733" s="9" t="str">
        <f aca="false">Def_Instancias_Equipamentos!$D$59</f>
        <v>IA-14RaCtrl:CO-FibPatch</v>
      </c>
      <c r="L2733" s="4" t="str">
        <f aca="false">Def_Instancias_Equipamentos!$D$16</f>
        <v>IA-14RaBPM:DI-AMCFPGAFOFB</v>
      </c>
      <c r="M2733" s="27" t="s">
        <v>244</v>
      </c>
      <c r="N2733" s="17" t="s">
        <v>232</v>
      </c>
      <c r="O2733" s="9" t="str">
        <f aca="false">Def_Sistemas_Conectores_Cabos!$B$3</f>
        <v>LC duplex</v>
      </c>
      <c r="P2733" s="4" t="str">
        <f aca="false">Def_Sistemas_Conectores_Cabos!$B$3</f>
        <v>LC duplex</v>
      </c>
      <c r="Q2733" s="8" t="str">
        <f aca="false">K2733&amp;"/"&amp;M2733&amp;CHAR(10)&amp;L2733&amp;"/"&amp;N2733</f>
        <v>IA-14RaCtrl:CO-FibPatch/p056
IA-14RaBPM:DI-AMCFPGAFOFB/SFP-1</v>
      </c>
      <c r="R2733" s="11" t="n">
        <v>15</v>
      </c>
      <c r="S2733" s="11" t="n">
        <v>15</v>
      </c>
      <c r="T2733" s="4" t="str">
        <f aca="false">Def_Sistemas_Conectores_Cabos!$C$3</f>
        <v>Fibra OM4 duplex</v>
      </c>
      <c r="U2733" s="11" t="s">
        <v>234</v>
      </c>
      <c r="V2733" s="13"/>
    </row>
    <row r="2734" customFormat="false" ht="15.75" hidden="true" customHeight="true" outlineLevel="0" collapsed="false">
      <c r="A2734" s="4" t="str">
        <f aca="false">Def_Sistemas_Conectores_Cabos!$A$12</f>
        <v>FOFB - Topologia Anel</v>
      </c>
      <c r="B2734" s="5" t="str">
        <f aca="false">Datas_Entregas!$A$7</f>
        <v>FOFB</v>
      </c>
      <c r="C2734" s="6" t="n">
        <f aca="false" t="array" ref="C2734:C2734">INDEX(Datas_Entregas!$B$2:$B$100, MATCH(B2734, Datas_Entregas!$A$2:$A$100, 0), 1)</f>
        <v>43374</v>
      </c>
      <c r="D2734" s="5" t="str">
        <f aca="false">Def_Status_Montagem!$A$4</f>
        <v>Comprado / Esperando entrega</v>
      </c>
      <c r="E2734" s="4" t="str">
        <f aca="false">Def_Status_Montagem!$B$3</f>
        <v>Contratada / Etiqueta pelo DIG</v>
      </c>
      <c r="F2734" s="25" t="str">
        <f aca="false" t="array" ref="F2734:F2734">INDEX(Def_Instancias_Equipamentos!$F$2:$F$4986, MATCH(K2734, Def_Instancias_Equipamentos!$D$2:$D$4986, 0), 1)</f>
        <v>Sala Racks 14</v>
      </c>
      <c r="G2734" s="26" t="str">
        <f aca="false" t="array" ref="G2734:G2734">INDEX(Def_Instancias_Equipamentos!$F$2:$F$4986, MATCH(L2734, Def_Instancias_Equipamentos!$D$2:$D$4986, 0), 1)</f>
        <v>Sala Racks 14</v>
      </c>
      <c r="H2734" s="7" t="str">
        <f aca="false" t="array" ref="H2734:H2734">INDEX(Def_Instancias_Equipamentos!$E$2:$E$4986, MATCH(K2734, Def_Instancias_Equipamentos!$D$2:$D$4986, 0), 1)</f>
        <v>IA-14RaCtrl</v>
      </c>
      <c r="I2734" s="8" t="str">
        <f aca="false" t="array" ref="I2734:I2734">INDEX(Def_Instancias_Equipamentos!$E$2:$E$4986, MATCH(L2734, Def_Instancias_Equipamentos!$D$2:$D$4986, 0), 1)</f>
        <v>IA-14RaBPM</v>
      </c>
      <c r="J2734" s="8" t="str">
        <f aca="false">IF(H2734=I2734, "INTERNO", "EXTERNO")</f>
        <v>EXTERNO</v>
      </c>
      <c r="K2734" s="9" t="str">
        <f aca="false">Def_Instancias_Equipamentos!$D$59</f>
        <v>IA-14RaCtrl:CO-FibPatch</v>
      </c>
      <c r="L2734" s="4" t="str">
        <f aca="false">Def_Instancias_Equipamentos!$D$16</f>
        <v>IA-14RaBPM:DI-AMCFPGAFOFB</v>
      </c>
      <c r="M2734" s="27" t="s">
        <v>294</v>
      </c>
      <c r="N2734" s="17" t="s">
        <v>259</v>
      </c>
      <c r="O2734" s="9" t="str">
        <f aca="false">Def_Sistemas_Conectores_Cabos!$B$3</f>
        <v>LC duplex</v>
      </c>
      <c r="P2734" s="4" t="str">
        <f aca="false">Def_Sistemas_Conectores_Cabos!$B$3</f>
        <v>LC duplex</v>
      </c>
      <c r="Q2734" s="8" t="str">
        <f aca="false">K2734&amp;"/"&amp;M2734&amp;CHAR(10)&amp;L2734&amp;"/"&amp;N2734</f>
        <v>IA-14RaCtrl:CO-FibPatch/p009
IA-14RaBPM:DI-AMCFPGAFOFB/SFP-3</v>
      </c>
      <c r="R2734" s="11" t="n">
        <v>15</v>
      </c>
      <c r="S2734" s="11" t="n">
        <v>15</v>
      </c>
      <c r="T2734" s="4" t="str">
        <f aca="false">Def_Sistemas_Conectores_Cabos!$C$3</f>
        <v>Fibra OM4 duplex</v>
      </c>
      <c r="U2734" s="11" t="s">
        <v>234</v>
      </c>
      <c r="V2734" s="13"/>
    </row>
    <row r="2735" customFormat="false" ht="15.75" hidden="true" customHeight="true" outlineLevel="0" collapsed="false">
      <c r="A2735" s="4" t="str">
        <f aca="false">Def_Sistemas_Conectores_Cabos!$A$12</f>
        <v>FOFB - Topologia Anel</v>
      </c>
      <c r="B2735" s="5" t="str">
        <f aca="false">Datas_Entregas!$A$7</f>
        <v>FOFB</v>
      </c>
      <c r="C2735" s="6" t="n">
        <f aca="false" t="array" ref="C2735:C2735">INDEX(Datas_Entregas!$B$2:$B$100, MATCH(B2735, Datas_Entregas!$A$2:$A$100, 0), 1)</f>
        <v>43374</v>
      </c>
      <c r="D2735" s="5" t="str">
        <f aca="false">Def_Status_Montagem!$A$4</f>
        <v>Comprado / Esperando entrega</v>
      </c>
      <c r="E2735" s="4" t="str">
        <f aca="false">Def_Status_Montagem!$B$3</f>
        <v>Contratada / Etiqueta pelo DIG</v>
      </c>
      <c r="F2735" s="25" t="str">
        <f aca="false" t="array" ref="F2735:F2735">INDEX(Def_Instancias_Equipamentos!$F$2:$F$4986, MATCH(K2735, Def_Instancias_Equipamentos!$D$2:$D$4986, 0), 1)</f>
        <v>Sala Racks 15</v>
      </c>
      <c r="G2735" s="26" t="str">
        <f aca="false" t="array" ref="G2735:G2735">INDEX(Def_Instancias_Equipamentos!$F$2:$F$4986, MATCH(L2735, Def_Instancias_Equipamentos!$D$2:$D$4986, 0), 1)</f>
        <v>Sala Racks 15</v>
      </c>
      <c r="H2735" s="7" t="str">
        <f aca="false" t="array" ref="H2735:H2735">INDEX(Def_Instancias_Equipamentos!$E$2:$E$4986, MATCH(K2735, Def_Instancias_Equipamentos!$D$2:$D$4986, 0), 1)</f>
        <v>IA-15RaBPM</v>
      </c>
      <c r="I2735" s="8" t="str">
        <f aca="false" t="array" ref="I2735:I2735">INDEX(Def_Instancias_Equipamentos!$E$2:$E$4986, MATCH(L2735, Def_Instancias_Equipamentos!$D$2:$D$4986, 0), 1)</f>
        <v>IA-15RaCtrl</v>
      </c>
      <c r="J2735" s="8" t="str">
        <f aca="false">IF(H2735=I2735, "INTERNO", "EXTERNO")</f>
        <v>EXTERNO</v>
      </c>
      <c r="K2735" s="9" t="str">
        <f aca="false">Def_Instancias_Equipamentos!$D$17</f>
        <v>IA-15RaBPM:DI-AMCFPGAFOFB</v>
      </c>
      <c r="L2735" s="4" t="str">
        <f aca="false">Def_Instancias_Equipamentos!$D$60</f>
        <v>IA-15RaCtrl:CO-FibPatch</v>
      </c>
      <c r="M2735" s="10" t="s">
        <v>255</v>
      </c>
      <c r="N2735" s="12" t="s">
        <v>296</v>
      </c>
      <c r="O2735" s="9" t="str">
        <f aca="false">Def_Sistemas_Conectores_Cabos!$B$3</f>
        <v>LC duplex</v>
      </c>
      <c r="P2735" s="4" t="str">
        <f aca="false">Def_Sistemas_Conectores_Cabos!$B$3</f>
        <v>LC duplex</v>
      </c>
      <c r="Q2735" s="8" t="str">
        <f aca="false">K2735&amp;"/"&amp;M2735&amp;CHAR(10)&amp;L2735&amp;"/"&amp;N2735</f>
        <v>IA-15RaBPM:DI-AMCFPGAFOFB/SFP-2
IA-15RaCtrl:CO-FibPatch/p013</v>
      </c>
      <c r="R2735" s="11" t="n">
        <v>15</v>
      </c>
      <c r="S2735" s="11" t="n">
        <v>15</v>
      </c>
      <c r="T2735" s="4" t="str">
        <f aca="false">Def_Sistemas_Conectores_Cabos!$C$3</f>
        <v>Fibra OM4 duplex</v>
      </c>
      <c r="U2735" s="11" t="s">
        <v>234</v>
      </c>
      <c r="V2735" s="13"/>
    </row>
    <row r="2736" customFormat="false" ht="15.75" hidden="true" customHeight="true" outlineLevel="0" collapsed="false">
      <c r="A2736" s="4" t="str">
        <f aca="false">Def_Sistemas_Conectores_Cabos!$A$8</f>
        <v>Timing AFC</v>
      </c>
      <c r="B2736" s="5" t="str">
        <f aca="false">Datas_Entregas!$A$2</f>
        <v>Booster/LTB</v>
      </c>
      <c r="C2736" s="6" t="n">
        <f aca="false" t="array" ref="C2736:C2736">INDEX(Datas_Entregas!$B$2:$B$100, MATCH(B2736, Datas_Entregas!$A$2:$A$100, 0), 1)</f>
        <v>43266</v>
      </c>
      <c r="D2736" s="5" t="str">
        <f aca="false">Def_Status_Montagem!$A$4</f>
        <v>Comprado / Esperando entrega</v>
      </c>
      <c r="E2736" s="4" t="str">
        <f aca="false">Def_Status_Montagem!$B$3</f>
        <v>Contratada / Etiqueta pelo DIG</v>
      </c>
      <c r="F2736" s="25" t="str">
        <f aca="false" t="array" ref="F2736:F2736">INDEX(Def_Instancias_Equipamentos!$F$2:$F$1224, MATCH(K2736, Def_Instancias_Equipamentos!$D$2:$D$1224, 0), 1)</f>
        <v>Sala Racks 15</v>
      </c>
      <c r="G2736" s="26" t="str">
        <f aca="false" t="array" ref="G2736:G2736">INDEX(Def_Instancias_Equipamentos!$F$2:$F$1224, MATCH(L2736, Def_Instancias_Equipamentos!$D$2:$D$1224, 0), 1)</f>
        <v>Sala Racks 15</v>
      </c>
      <c r="H2736" s="7" t="str">
        <f aca="false" t="array" ref="H2736:H2736">INDEX(Def_Instancias_Equipamentos!$E$2:$E$1224, MATCH(K2736, Def_Instancias_Equipamentos!$D$2:$D$1224, 0), 1)</f>
        <v>IA-15RaBPM</v>
      </c>
      <c r="I2736" s="8" t="str">
        <f aca="false" t="array" ref="I2736:I2736">INDEX(Def_Instancias_Equipamentos!$E$2:$E$1224, MATCH(L2736, Def_Instancias_Equipamentos!$D$2:$D$1224, 0), 1)</f>
        <v>IA-15RaCtrl</v>
      </c>
      <c r="J2736" s="8" t="str">
        <f aca="false">IF(H2736=I2736, "INTERNO", "EXTERNO")</f>
        <v>EXTERNO</v>
      </c>
      <c r="K2736" s="9" t="str">
        <f aca="false">Def_Instancias_Equipamentos!$D$37</f>
        <v>IA-15RaBPM:TI-AMCFPGAEVR</v>
      </c>
      <c r="L2736" s="4" t="str">
        <f aca="false">Def_Instancias_Equipamentos!$D$60</f>
        <v>IA-15RaCtrl:CO-FibPatch</v>
      </c>
      <c r="M2736" s="10" t="s">
        <v>269</v>
      </c>
      <c r="N2736" s="12" t="s">
        <v>206</v>
      </c>
      <c r="O2736" s="9" t="str">
        <f aca="false">Def_Sistemas_Conectores_Cabos!$B$3</f>
        <v>LC duplex</v>
      </c>
      <c r="P2736" s="4" t="str">
        <f aca="false">Def_Sistemas_Conectores_Cabos!$B$3</f>
        <v>LC duplex</v>
      </c>
      <c r="Q2736" s="8" t="str">
        <f aca="false">K2736&amp;"/"&amp;M2736&amp;CHAR(10)&amp;L2736&amp;"/"&amp;N2736</f>
        <v>IA-15RaBPM:TI-AMCFPGAEVR/SFP-8
IA-15RaCtrl:CO-FibPatch/p014</v>
      </c>
      <c r="R2736" s="11" t="n">
        <v>15</v>
      </c>
      <c r="S2736" s="11" t="n">
        <v>15</v>
      </c>
      <c r="T2736" s="4" t="str">
        <f aca="false">Def_Sistemas_Conectores_Cabos!$C$3</f>
        <v>Fibra OM4 duplex</v>
      </c>
      <c r="U2736" s="11"/>
      <c r="V2736" s="13"/>
    </row>
    <row r="2737" customFormat="false" ht="15.75" hidden="true" customHeight="true" outlineLevel="0" collapsed="false">
      <c r="A2737" s="4" t="str">
        <f aca="false">Def_Sistemas_Conectores_Cabos!$A$13</f>
        <v>FOFB - Topologia Estrela</v>
      </c>
      <c r="B2737" s="5" t="str">
        <f aca="false">Datas_Entregas!$A$7</f>
        <v>FOFB</v>
      </c>
      <c r="C2737" s="6" t="n">
        <f aca="false" t="array" ref="C2737:C2737">INDEX(Datas_Entregas!$B$2:$B$100, MATCH(B2737, Datas_Entregas!$A$2:$A$100, 0), 1)</f>
        <v>43374</v>
      </c>
      <c r="D2737" s="5" t="str">
        <f aca="false">Def_Status_Montagem!$A$4</f>
        <v>Comprado / Esperando entrega</v>
      </c>
      <c r="E2737" s="4" t="str">
        <f aca="false">Def_Status_Montagem!$B$3</f>
        <v>Contratada / Etiqueta pelo DIG</v>
      </c>
      <c r="F2737" s="25" t="str">
        <f aca="false" t="array" ref="F2737:F2737">INDEX(Def_Instancias_Equipamentos!$F$2:$F$4986, MATCH(K2737, Def_Instancias_Equipamentos!$D$2:$D$4986, 0), 1)</f>
        <v>Sala Racks 15</v>
      </c>
      <c r="G2737" s="26" t="str">
        <f aca="false" t="array" ref="G2737:G2737">INDEX(Def_Instancias_Equipamentos!$F$2:$F$4986, MATCH(L2737, Def_Instancias_Equipamentos!$D$2:$D$4986, 0), 1)</f>
        <v>Sala Racks 15</v>
      </c>
      <c r="H2737" s="7" t="str">
        <f aca="false" t="array" ref="H2737:H2737">INDEX(Def_Instancias_Equipamentos!$E$2:$E$4986, MATCH(K2737, Def_Instancias_Equipamentos!$D$2:$D$4986, 0), 1)</f>
        <v>IA-15RaCtrl</v>
      </c>
      <c r="I2737" s="8" t="str">
        <f aca="false" t="array" ref="I2737:I2737">INDEX(Def_Instancias_Equipamentos!$E$2:$E$4986, MATCH(L2737, Def_Instancias_Equipamentos!$D$2:$D$4986, 0), 1)</f>
        <v>IA-15RaBPM</v>
      </c>
      <c r="J2737" s="8" t="str">
        <f aca="false">IF(H2737=I2737, "INTERNO", "EXTERNO")</f>
        <v>EXTERNO</v>
      </c>
      <c r="K2737" s="9" t="str">
        <f aca="false">Def_Instancias_Equipamentos!$D$60</f>
        <v>IA-15RaCtrl:CO-FibPatch</v>
      </c>
      <c r="L2737" s="4" t="str">
        <f aca="false">Def_Instancias_Equipamentos!$D$17</f>
        <v>IA-15RaBPM:DI-AMCFPGAFOFB</v>
      </c>
      <c r="M2737" s="27" t="s">
        <v>246</v>
      </c>
      <c r="N2737" s="17" t="s">
        <v>232</v>
      </c>
      <c r="O2737" s="9" t="str">
        <f aca="false">Def_Sistemas_Conectores_Cabos!$B$3</f>
        <v>LC duplex</v>
      </c>
      <c r="P2737" s="4" t="str">
        <f aca="false">Def_Sistemas_Conectores_Cabos!$B$3</f>
        <v>LC duplex</v>
      </c>
      <c r="Q2737" s="8" t="str">
        <f aca="false">K2737&amp;"/"&amp;M2737&amp;CHAR(10)&amp;L2737&amp;"/"&amp;N2737</f>
        <v>IA-15RaCtrl:CO-FibPatch/p057
IA-15RaBPM:DI-AMCFPGAFOFB/SFP-1</v>
      </c>
      <c r="R2737" s="11" t="n">
        <v>15</v>
      </c>
      <c r="S2737" s="11" t="n">
        <v>15</v>
      </c>
      <c r="T2737" s="4" t="str">
        <f aca="false">Def_Sistemas_Conectores_Cabos!$C$3</f>
        <v>Fibra OM4 duplex</v>
      </c>
      <c r="U2737" s="11" t="s">
        <v>234</v>
      </c>
      <c r="V2737" s="13"/>
    </row>
    <row r="2738" customFormat="false" ht="15.75" hidden="true" customHeight="true" outlineLevel="0" collapsed="false">
      <c r="A2738" s="4" t="str">
        <f aca="false">Def_Sistemas_Conectores_Cabos!$A$12</f>
        <v>FOFB - Topologia Anel</v>
      </c>
      <c r="B2738" s="5" t="str">
        <f aca="false">Datas_Entregas!$A$7</f>
        <v>FOFB</v>
      </c>
      <c r="C2738" s="6" t="n">
        <f aca="false" t="array" ref="C2738:C2738">INDEX(Datas_Entregas!$B$2:$B$100, MATCH(B2738, Datas_Entregas!$A$2:$A$100, 0), 1)</f>
        <v>43374</v>
      </c>
      <c r="D2738" s="5" t="str">
        <f aca="false">Def_Status_Montagem!$A$4</f>
        <v>Comprado / Esperando entrega</v>
      </c>
      <c r="E2738" s="4" t="str">
        <f aca="false">Def_Status_Montagem!$B$3</f>
        <v>Contratada / Etiqueta pelo DIG</v>
      </c>
      <c r="F2738" s="25" t="str">
        <f aca="false" t="array" ref="F2738:F2738">INDEX(Def_Instancias_Equipamentos!$F$2:$F$4986, MATCH(K2738, Def_Instancias_Equipamentos!$D$2:$D$4986, 0), 1)</f>
        <v>Sala Racks 15</v>
      </c>
      <c r="G2738" s="26" t="str">
        <f aca="false" t="array" ref="G2738:G2738">INDEX(Def_Instancias_Equipamentos!$F$2:$F$4986, MATCH(L2738, Def_Instancias_Equipamentos!$D$2:$D$4986, 0), 1)</f>
        <v>Sala Racks 15</v>
      </c>
      <c r="H2738" s="7" t="str">
        <f aca="false" t="array" ref="H2738:H2738">INDEX(Def_Instancias_Equipamentos!$E$2:$E$4986, MATCH(K2738, Def_Instancias_Equipamentos!$D$2:$D$4986, 0), 1)</f>
        <v>IA-15RaCtrl</v>
      </c>
      <c r="I2738" s="8" t="str">
        <f aca="false" t="array" ref="I2738:I2738">INDEX(Def_Instancias_Equipamentos!$E$2:$E$4986, MATCH(L2738, Def_Instancias_Equipamentos!$D$2:$D$4986, 0), 1)</f>
        <v>IA-15RaBPM</v>
      </c>
      <c r="J2738" s="8" t="str">
        <f aca="false">IF(H2738=I2738, "INTERNO", "EXTERNO")</f>
        <v>EXTERNO</v>
      </c>
      <c r="K2738" s="9" t="str">
        <f aca="false">Def_Instancias_Equipamentos!$D$60</f>
        <v>IA-15RaCtrl:CO-FibPatch</v>
      </c>
      <c r="L2738" s="4" t="str">
        <f aca="false">Def_Instancias_Equipamentos!$D$17</f>
        <v>IA-15RaBPM:DI-AMCFPGAFOFB</v>
      </c>
      <c r="M2738" s="27" t="s">
        <v>295</v>
      </c>
      <c r="N2738" s="17" t="s">
        <v>259</v>
      </c>
      <c r="O2738" s="9" t="str">
        <f aca="false">Def_Sistemas_Conectores_Cabos!$B$3</f>
        <v>LC duplex</v>
      </c>
      <c r="P2738" s="4" t="str">
        <f aca="false">Def_Sistemas_Conectores_Cabos!$B$3</f>
        <v>LC duplex</v>
      </c>
      <c r="Q2738" s="8" t="str">
        <f aca="false">K2738&amp;"/"&amp;M2738&amp;CHAR(10)&amp;L2738&amp;"/"&amp;N2738</f>
        <v>IA-15RaCtrl:CO-FibPatch/p011
IA-15RaBPM:DI-AMCFPGAFOFB/SFP-3</v>
      </c>
      <c r="R2738" s="11" t="n">
        <v>15</v>
      </c>
      <c r="S2738" s="11" t="n">
        <v>15</v>
      </c>
      <c r="T2738" s="4" t="str">
        <f aca="false">Def_Sistemas_Conectores_Cabos!$C$3</f>
        <v>Fibra OM4 duplex</v>
      </c>
      <c r="U2738" s="11" t="s">
        <v>234</v>
      </c>
      <c r="V2738" s="13"/>
    </row>
    <row r="2739" customFormat="false" ht="15.75" hidden="true" customHeight="true" outlineLevel="0" collapsed="false">
      <c r="A2739" s="4" t="str">
        <f aca="false">Def_Sistemas_Conectores_Cabos!$A$12</f>
        <v>FOFB - Topologia Anel</v>
      </c>
      <c r="B2739" s="5" t="str">
        <f aca="false">Datas_Entregas!$A$7</f>
        <v>FOFB</v>
      </c>
      <c r="C2739" s="6" t="n">
        <f aca="false" t="array" ref="C2739:C2739">INDEX(Datas_Entregas!$B$2:$B$100, MATCH(B2739, Datas_Entregas!$A$2:$A$100, 0), 1)</f>
        <v>43374</v>
      </c>
      <c r="D2739" s="5" t="str">
        <f aca="false">Def_Status_Montagem!$A$4</f>
        <v>Comprado / Esperando entrega</v>
      </c>
      <c r="E2739" s="4" t="str">
        <f aca="false">Def_Status_Montagem!$B$3</f>
        <v>Contratada / Etiqueta pelo DIG</v>
      </c>
      <c r="F2739" s="25" t="str">
        <f aca="false" t="array" ref="F2739:F2739">INDEX(Def_Instancias_Equipamentos!$F$2:$F$4986, MATCH(K2739, Def_Instancias_Equipamentos!$D$2:$D$4986, 0), 1)</f>
        <v>Sala Racks 16</v>
      </c>
      <c r="G2739" s="26" t="str">
        <f aca="false" t="array" ref="G2739:G2739">INDEX(Def_Instancias_Equipamentos!$F$2:$F$4986, MATCH(L2739, Def_Instancias_Equipamentos!$D$2:$D$4986, 0), 1)</f>
        <v>Sala Racks 16</v>
      </c>
      <c r="H2739" s="7" t="str">
        <f aca="false" t="array" ref="H2739:H2739">INDEX(Def_Instancias_Equipamentos!$E$2:$E$4986, MATCH(K2739, Def_Instancias_Equipamentos!$D$2:$D$4986, 0), 1)</f>
        <v>IA-16RaBPM</v>
      </c>
      <c r="I2739" s="8" t="str">
        <f aca="false" t="array" ref="I2739:I2739">INDEX(Def_Instancias_Equipamentos!$E$2:$E$4986, MATCH(L2739, Def_Instancias_Equipamentos!$D$2:$D$4986, 0), 1)</f>
        <v>IA-16RaCtrl</v>
      </c>
      <c r="J2739" s="8" t="str">
        <f aca="false">IF(H2739=I2739, "INTERNO", "EXTERNO")</f>
        <v>EXTERNO</v>
      </c>
      <c r="K2739" s="9" t="str">
        <f aca="false">Def_Instancias_Equipamentos!$D$18</f>
        <v>IA-16RaBPM:DI-AMCFPGAFOFB</v>
      </c>
      <c r="L2739" s="4" t="str">
        <f aca="false">Def_Instancias_Equipamentos!$D$61</f>
        <v>IA-16RaCtrl:CO-FibPatch</v>
      </c>
      <c r="M2739" s="10" t="s">
        <v>255</v>
      </c>
      <c r="N2739" s="12" t="s">
        <v>297</v>
      </c>
      <c r="O2739" s="9" t="str">
        <f aca="false">Def_Sistemas_Conectores_Cabos!$B$3</f>
        <v>LC duplex</v>
      </c>
      <c r="P2739" s="4" t="str">
        <f aca="false">Def_Sistemas_Conectores_Cabos!$B$3</f>
        <v>LC duplex</v>
      </c>
      <c r="Q2739" s="8" t="str">
        <f aca="false">K2739&amp;"/"&amp;M2739&amp;CHAR(10)&amp;L2739&amp;"/"&amp;N2739</f>
        <v>IA-16RaBPM:DI-AMCFPGAFOFB/SFP-2
IA-16RaCtrl:CO-FibPatch/p015</v>
      </c>
      <c r="R2739" s="11" t="n">
        <v>15</v>
      </c>
      <c r="S2739" s="11" t="n">
        <v>15</v>
      </c>
      <c r="T2739" s="4" t="str">
        <f aca="false">Def_Sistemas_Conectores_Cabos!$C$3</f>
        <v>Fibra OM4 duplex</v>
      </c>
      <c r="U2739" s="11" t="s">
        <v>234</v>
      </c>
      <c r="V2739" s="13"/>
    </row>
    <row r="2740" customFormat="false" ht="15.75" hidden="true" customHeight="true" outlineLevel="0" collapsed="false">
      <c r="A2740" s="4" t="str">
        <f aca="false">Def_Sistemas_Conectores_Cabos!$A$8</f>
        <v>Timing AFC</v>
      </c>
      <c r="B2740" s="5" t="str">
        <f aca="false">Datas_Entregas!$A$2</f>
        <v>Booster/LTB</v>
      </c>
      <c r="C2740" s="6" t="n">
        <f aca="false" t="array" ref="C2740:C2740">INDEX(Datas_Entregas!$B$2:$B$100, MATCH(B2740, Datas_Entregas!$A$2:$A$100, 0), 1)</f>
        <v>43266</v>
      </c>
      <c r="D2740" s="5" t="str">
        <f aca="false">Def_Status_Montagem!$A$4</f>
        <v>Comprado / Esperando entrega</v>
      </c>
      <c r="E2740" s="4" t="str">
        <f aca="false">Def_Status_Montagem!$B$3</f>
        <v>Contratada / Etiqueta pelo DIG</v>
      </c>
      <c r="F2740" s="25" t="str">
        <f aca="false" t="array" ref="F2740:F2740">INDEX(Def_Instancias_Equipamentos!$F$2:$F$1224, MATCH(K2740, Def_Instancias_Equipamentos!$D$2:$D$1224, 0), 1)</f>
        <v>Sala Racks 16</v>
      </c>
      <c r="G2740" s="26" t="str">
        <f aca="false" t="array" ref="G2740:G2740">INDEX(Def_Instancias_Equipamentos!$F$2:$F$1224, MATCH(L2740, Def_Instancias_Equipamentos!$D$2:$D$1224, 0), 1)</f>
        <v>Sala Racks 16</v>
      </c>
      <c r="H2740" s="7" t="str">
        <f aca="false" t="array" ref="H2740:H2740">INDEX(Def_Instancias_Equipamentos!$E$2:$E$1224, MATCH(K2740, Def_Instancias_Equipamentos!$D$2:$D$1224, 0), 1)</f>
        <v>IA-16RaBPM</v>
      </c>
      <c r="I2740" s="8" t="str">
        <f aca="false" t="array" ref="I2740:I2740">INDEX(Def_Instancias_Equipamentos!$E$2:$E$1224, MATCH(L2740, Def_Instancias_Equipamentos!$D$2:$D$1224, 0), 1)</f>
        <v>IA-16RaCtrl</v>
      </c>
      <c r="J2740" s="8" t="str">
        <f aca="false">IF(H2740=I2740, "INTERNO", "EXTERNO")</f>
        <v>EXTERNO</v>
      </c>
      <c r="K2740" s="9" t="str">
        <f aca="false">Def_Instancias_Equipamentos!$D$38</f>
        <v>IA-16RaBPM:TI-AMCFPGAEVR</v>
      </c>
      <c r="L2740" s="4" t="str">
        <f aca="false">Def_Instancias_Equipamentos!$D$61</f>
        <v>IA-16RaCtrl:CO-FibPatch</v>
      </c>
      <c r="M2740" s="10" t="s">
        <v>269</v>
      </c>
      <c r="N2740" s="12" t="s">
        <v>207</v>
      </c>
      <c r="O2740" s="9" t="str">
        <f aca="false">Def_Sistemas_Conectores_Cabos!$B$3</f>
        <v>LC duplex</v>
      </c>
      <c r="P2740" s="4" t="str">
        <f aca="false">Def_Sistemas_Conectores_Cabos!$B$3</f>
        <v>LC duplex</v>
      </c>
      <c r="Q2740" s="8" t="str">
        <f aca="false">K2740&amp;"/"&amp;M2740&amp;CHAR(10)&amp;L2740&amp;"/"&amp;N2740</f>
        <v>IA-16RaBPM:TI-AMCFPGAEVR/SFP-8
IA-16RaCtrl:CO-FibPatch/p016</v>
      </c>
      <c r="R2740" s="11" t="n">
        <v>15</v>
      </c>
      <c r="S2740" s="11" t="n">
        <v>15</v>
      </c>
      <c r="T2740" s="4" t="str">
        <f aca="false">Def_Sistemas_Conectores_Cabos!$C$3</f>
        <v>Fibra OM4 duplex</v>
      </c>
      <c r="U2740" s="11"/>
      <c r="V2740" s="13"/>
    </row>
    <row r="2741" customFormat="false" ht="15.75" hidden="true" customHeight="true" outlineLevel="0" collapsed="false">
      <c r="A2741" s="4" t="str">
        <f aca="false">Def_Sistemas_Conectores_Cabos!$A$13</f>
        <v>FOFB - Topologia Estrela</v>
      </c>
      <c r="B2741" s="5" t="str">
        <f aca="false">Datas_Entregas!$A$7</f>
        <v>FOFB</v>
      </c>
      <c r="C2741" s="6" t="n">
        <f aca="false" t="array" ref="C2741:C2741">INDEX(Datas_Entregas!$B$2:$B$100, MATCH(B2741, Datas_Entregas!$A$2:$A$100, 0), 1)</f>
        <v>43374</v>
      </c>
      <c r="D2741" s="5" t="str">
        <f aca="false">Def_Status_Montagem!$A$4</f>
        <v>Comprado / Esperando entrega</v>
      </c>
      <c r="E2741" s="4" t="str">
        <f aca="false">Def_Status_Montagem!$B$3</f>
        <v>Contratada / Etiqueta pelo DIG</v>
      </c>
      <c r="F2741" s="25" t="str">
        <f aca="false" t="array" ref="F2741:F2741">INDEX(Def_Instancias_Equipamentos!$F$2:$F$4986, MATCH(K2741, Def_Instancias_Equipamentos!$D$2:$D$4986, 0), 1)</f>
        <v>Sala Racks 16</v>
      </c>
      <c r="G2741" s="26" t="str">
        <f aca="false" t="array" ref="G2741:G2741">INDEX(Def_Instancias_Equipamentos!$F$2:$F$4986, MATCH(L2741, Def_Instancias_Equipamentos!$D$2:$D$4986, 0), 1)</f>
        <v>Sala Racks 16</v>
      </c>
      <c r="H2741" s="7" t="str">
        <f aca="false" t="array" ref="H2741:H2741">INDEX(Def_Instancias_Equipamentos!$E$2:$E$4986, MATCH(K2741, Def_Instancias_Equipamentos!$D$2:$D$4986, 0), 1)</f>
        <v>IA-16RaCtrl</v>
      </c>
      <c r="I2741" s="8" t="str">
        <f aca="false" t="array" ref="I2741:I2741">INDEX(Def_Instancias_Equipamentos!$E$2:$E$4986, MATCH(L2741, Def_Instancias_Equipamentos!$D$2:$D$4986, 0), 1)</f>
        <v>IA-16RaBPM</v>
      </c>
      <c r="J2741" s="8" t="str">
        <f aca="false">IF(H2741=I2741, "INTERNO", "EXTERNO")</f>
        <v>EXTERNO</v>
      </c>
      <c r="K2741" s="9" t="str">
        <f aca="false">Def_Instancias_Equipamentos!$D$61</f>
        <v>IA-16RaCtrl:CO-FibPatch</v>
      </c>
      <c r="L2741" s="4" t="str">
        <f aca="false">Def_Instancias_Equipamentos!$D$18</f>
        <v>IA-16RaBPM:DI-AMCFPGAFOFB</v>
      </c>
      <c r="M2741" s="27" t="s">
        <v>248</v>
      </c>
      <c r="N2741" s="17" t="s">
        <v>232</v>
      </c>
      <c r="O2741" s="9" t="str">
        <f aca="false">Def_Sistemas_Conectores_Cabos!$B$3</f>
        <v>LC duplex</v>
      </c>
      <c r="P2741" s="4" t="str">
        <f aca="false">Def_Sistemas_Conectores_Cabos!$B$3</f>
        <v>LC duplex</v>
      </c>
      <c r="Q2741" s="8" t="str">
        <f aca="false">K2741&amp;"/"&amp;M2741&amp;CHAR(10)&amp;L2741&amp;"/"&amp;N2741</f>
        <v>IA-16RaCtrl:CO-FibPatch/p058
IA-16RaBPM:DI-AMCFPGAFOFB/SFP-1</v>
      </c>
      <c r="R2741" s="11" t="n">
        <v>15</v>
      </c>
      <c r="S2741" s="11" t="n">
        <v>15</v>
      </c>
      <c r="T2741" s="4" t="str">
        <f aca="false">Def_Sistemas_Conectores_Cabos!$C$3</f>
        <v>Fibra OM4 duplex</v>
      </c>
      <c r="U2741" s="11" t="s">
        <v>234</v>
      </c>
      <c r="V2741" s="13"/>
    </row>
    <row r="2742" customFormat="false" ht="15.75" hidden="true" customHeight="true" outlineLevel="0" collapsed="false">
      <c r="A2742" s="4" t="str">
        <f aca="false">Def_Sistemas_Conectores_Cabos!$A$12</f>
        <v>FOFB - Topologia Anel</v>
      </c>
      <c r="B2742" s="5" t="str">
        <f aca="false">Datas_Entregas!$A$7</f>
        <v>FOFB</v>
      </c>
      <c r="C2742" s="6" t="n">
        <f aca="false" t="array" ref="C2742:C2742">INDEX(Datas_Entregas!$B$2:$B$100, MATCH(B2742, Datas_Entregas!$A$2:$A$100, 0), 1)</f>
        <v>43374</v>
      </c>
      <c r="D2742" s="5" t="str">
        <f aca="false">Def_Status_Montagem!$A$4</f>
        <v>Comprado / Esperando entrega</v>
      </c>
      <c r="E2742" s="4" t="str">
        <f aca="false">Def_Status_Montagem!$B$3</f>
        <v>Contratada / Etiqueta pelo DIG</v>
      </c>
      <c r="F2742" s="25" t="str">
        <f aca="false" t="array" ref="F2742:F2742">INDEX(Def_Instancias_Equipamentos!$F$2:$F$4986, MATCH(K2742, Def_Instancias_Equipamentos!$D$2:$D$4986, 0), 1)</f>
        <v>Sala Racks 16</v>
      </c>
      <c r="G2742" s="26" t="str">
        <f aca="false" t="array" ref="G2742:G2742">INDEX(Def_Instancias_Equipamentos!$F$2:$F$4986, MATCH(L2742, Def_Instancias_Equipamentos!$D$2:$D$4986, 0), 1)</f>
        <v>Sala Racks 16</v>
      </c>
      <c r="H2742" s="7" t="str">
        <f aca="false" t="array" ref="H2742:H2742">INDEX(Def_Instancias_Equipamentos!$E$2:$E$4986, MATCH(K2742, Def_Instancias_Equipamentos!$D$2:$D$4986, 0), 1)</f>
        <v>IA-16RaCtrl</v>
      </c>
      <c r="I2742" s="8" t="str">
        <f aca="false" t="array" ref="I2742:I2742">INDEX(Def_Instancias_Equipamentos!$E$2:$E$4986, MATCH(L2742, Def_Instancias_Equipamentos!$D$2:$D$4986, 0), 1)</f>
        <v>IA-16RaBPM</v>
      </c>
      <c r="J2742" s="8" t="str">
        <f aca="false">IF(H2742=I2742, "INTERNO", "EXTERNO")</f>
        <v>EXTERNO</v>
      </c>
      <c r="K2742" s="9" t="str">
        <f aca="false">Def_Instancias_Equipamentos!$D$61</f>
        <v>IA-16RaCtrl:CO-FibPatch</v>
      </c>
      <c r="L2742" s="4" t="str">
        <f aca="false">Def_Instancias_Equipamentos!$D$18</f>
        <v>IA-16RaBPM:DI-AMCFPGAFOFB</v>
      </c>
      <c r="M2742" s="27" t="s">
        <v>296</v>
      </c>
      <c r="N2742" s="17" t="s">
        <v>259</v>
      </c>
      <c r="O2742" s="9" t="str">
        <f aca="false">Def_Sistemas_Conectores_Cabos!$B$3</f>
        <v>LC duplex</v>
      </c>
      <c r="P2742" s="4" t="str">
        <f aca="false">Def_Sistemas_Conectores_Cabos!$B$3</f>
        <v>LC duplex</v>
      </c>
      <c r="Q2742" s="8" t="str">
        <f aca="false">K2742&amp;"/"&amp;M2742&amp;CHAR(10)&amp;L2742&amp;"/"&amp;N2742</f>
        <v>IA-16RaCtrl:CO-FibPatch/p013
IA-16RaBPM:DI-AMCFPGAFOFB/SFP-3</v>
      </c>
      <c r="R2742" s="11" t="n">
        <v>15</v>
      </c>
      <c r="S2742" s="11" t="n">
        <v>15</v>
      </c>
      <c r="T2742" s="4" t="str">
        <f aca="false">Def_Sistemas_Conectores_Cabos!$C$3</f>
        <v>Fibra OM4 duplex</v>
      </c>
      <c r="U2742" s="11" t="s">
        <v>234</v>
      </c>
      <c r="V2742" s="13"/>
    </row>
    <row r="2743" customFormat="false" ht="15.75" hidden="true" customHeight="true" outlineLevel="0" collapsed="false">
      <c r="A2743" s="4" t="str">
        <f aca="false">Def_Sistemas_Conectores_Cabos!$A$12</f>
        <v>FOFB - Topologia Anel</v>
      </c>
      <c r="B2743" s="5" t="str">
        <f aca="false">Datas_Entregas!$A$7</f>
        <v>FOFB</v>
      </c>
      <c r="C2743" s="6" t="n">
        <f aca="false" t="array" ref="C2743:C2743">INDEX(Datas_Entregas!$B$2:$B$100, MATCH(B2743, Datas_Entregas!$A$2:$A$100, 0), 1)</f>
        <v>43374</v>
      </c>
      <c r="D2743" s="5" t="str">
        <f aca="false">Def_Status_Montagem!$A$4</f>
        <v>Comprado / Esperando entrega</v>
      </c>
      <c r="E2743" s="4" t="str">
        <f aca="false">Def_Status_Montagem!$B$3</f>
        <v>Contratada / Etiqueta pelo DIG</v>
      </c>
      <c r="F2743" s="25" t="str">
        <f aca="false" t="array" ref="F2743:F2743">INDEX(Def_Instancias_Equipamentos!$F$2:$F$4986, MATCH(K2743, Def_Instancias_Equipamentos!$D$2:$D$4986, 0), 1)</f>
        <v>Sala Racks 17</v>
      </c>
      <c r="G2743" s="26" t="str">
        <f aca="false" t="array" ref="G2743:G2743">INDEX(Def_Instancias_Equipamentos!$F$2:$F$4986, MATCH(L2743, Def_Instancias_Equipamentos!$D$2:$D$4986, 0), 1)</f>
        <v>Sala Racks 17</v>
      </c>
      <c r="H2743" s="7" t="str">
        <f aca="false" t="array" ref="H2743:H2743">INDEX(Def_Instancias_Equipamentos!$E$2:$E$4986, MATCH(K2743, Def_Instancias_Equipamentos!$D$2:$D$4986, 0), 1)</f>
        <v>IA-17RaBPM</v>
      </c>
      <c r="I2743" s="8" t="str">
        <f aca="false" t="array" ref="I2743:I2743">INDEX(Def_Instancias_Equipamentos!$E$2:$E$4986, MATCH(L2743, Def_Instancias_Equipamentos!$D$2:$D$4986, 0), 1)</f>
        <v>IA-17RaCtrl</v>
      </c>
      <c r="J2743" s="8" t="str">
        <f aca="false">IF(H2743=I2743, "INTERNO", "EXTERNO")</f>
        <v>EXTERNO</v>
      </c>
      <c r="K2743" s="9" t="str">
        <f aca="false">Def_Instancias_Equipamentos!$D$19</f>
        <v>IA-17RaBPM:DI-AMCFPGAFOFB</v>
      </c>
      <c r="L2743" s="4" t="str">
        <f aca="false">Def_Instancias_Equipamentos!$D$62</f>
        <v>IA-17RaCtrl:CO-FibPatch</v>
      </c>
      <c r="M2743" s="10" t="s">
        <v>255</v>
      </c>
      <c r="N2743" s="12" t="s">
        <v>298</v>
      </c>
      <c r="O2743" s="9" t="str">
        <f aca="false">Def_Sistemas_Conectores_Cabos!$B$3</f>
        <v>LC duplex</v>
      </c>
      <c r="P2743" s="4" t="str">
        <f aca="false">Def_Sistemas_Conectores_Cabos!$B$3</f>
        <v>LC duplex</v>
      </c>
      <c r="Q2743" s="8" t="str">
        <f aca="false">K2743&amp;"/"&amp;M2743&amp;CHAR(10)&amp;L2743&amp;"/"&amp;N2743</f>
        <v>IA-17RaBPM:DI-AMCFPGAFOFB/SFP-2
IA-17RaCtrl:CO-FibPatch/p017</v>
      </c>
      <c r="R2743" s="11" t="n">
        <v>15</v>
      </c>
      <c r="S2743" s="11" t="n">
        <v>15</v>
      </c>
      <c r="T2743" s="4" t="str">
        <f aca="false">Def_Sistemas_Conectores_Cabos!$C$3</f>
        <v>Fibra OM4 duplex</v>
      </c>
      <c r="U2743" s="11" t="s">
        <v>234</v>
      </c>
      <c r="V2743" s="13"/>
    </row>
    <row r="2744" customFormat="false" ht="15.75" hidden="true" customHeight="true" outlineLevel="0" collapsed="false">
      <c r="A2744" s="4" t="str">
        <f aca="false">Def_Sistemas_Conectores_Cabos!$A$8</f>
        <v>Timing AFC</v>
      </c>
      <c r="B2744" s="5" t="str">
        <f aca="false">Datas_Entregas!$A$2</f>
        <v>Booster/LTB</v>
      </c>
      <c r="C2744" s="6" t="n">
        <f aca="false" t="array" ref="C2744:C2744">INDEX(Datas_Entregas!$B$2:$B$100, MATCH(B2744, Datas_Entregas!$A$2:$A$100, 0), 1)</f>
        <v>43266</v>
      </c>
      <c r="D2744" s="5" t="str">
        <f aca="false">Def_Status_Montagem!$A$4</f>
        <v>Comprado / Esperando entrega</v>
      </c>
      <c r="E2744" s="4" t="str">
        <f aca="false">Def_Status_Montagem!$B$3</f>
        <v>Contratada / Etiqueta pelo DIG</v>
      </c>
      <c r="F2744" s="25" t="str">
        <f aca="false" t="array" ref="F2744:F2744">INDEX(Def_Instancias_Equipamentos!$F$2:$F$1224, MATCH(K2744, Def_Instancias_Equipamentos!$D$2:$D$1224, 0), 1)</f>
        <v>Sala Racks 17</v>
      </c>
      <c r="G2744" s="26" t="str">
        <f aca="false" t="array" ref="G2744:G2744">INDEX(Def_Instancias_Equipamentos!$F$2:$F$1224, MATCH(L2744, Def_Instancias_Equipamentos!$D$2:$D$1224, 0), 1)</f>
        <v>Sala Racks 17</v>
      </c>
      <c r="H2744" s="7" t="str">
        <f aca="false" t="array" ref="H2744:H2744">INDEX(Def_Instancias_Equipamentos!$E$2:$E$1224, MATCH(K2744, Def_Instancias_Equipamentos!$D$2:$D$1224, 0), 1)</f>
        <v>IA-17RaBPM</v>
      </c>
      <c r="I2744" s="8" t="str">
        <f aca="false" t="array" ref="I2744:I2744">INDEX(Def_Instancias_Equipamentos!$E$2:$E$1224, MATCH(L2744, Def_Instancias_Equipamentos!$D$2:$D$1224, 0), 1)</f>
        <v>IA-17RaCtrl</v>
      </c>
      <c r="J2744" s="8" t="str">
        <f aca="false">IF(H2744=I2744, "INTERNO", "EXTERNO")</f>
        <v>EXTERNO</v>
      </c>
      <c r="K2744" s="9" t="str">
        <f aca="false">Def_Instancias_Equipamentos!$D$39</f>
        <v>IA-17RaBPM:TI-AMCFPGAEVR</v>
      </c>
      <c r="L2744" s="4" t="str">
        <f aca="false">Def_Instancias_Equipamentos!$D$62</f>
        <v>IA-17RaCtrl:CO-FibPatch</v>
      </c>
      <c r="M2744" s="10" t="s">
        <v>269</v>
      </c>
      <c r="N2744" s="12" t="s">
        <v>208</v>
      </c>
      <c r="O2744" s="9" t="str">
        <f aca="false">Def_Sistemas_Conectores_Cabos!$B$3</f>
        <v>LC duplex</v>
      </c>
      <c r="P2744" s="4" t="str">
        <f aca="false">Def_Sistemas_Conectores_Cabos!$B$3</f>
        <v>LC duplex</v>
      </c>
      <c r="Q2744" s="8" t="str">
        <f aca="false">K2744&amp;"/"&amp;M2744&amp;CHAR(10)&amp;L2744&amp;"/"&amp;N2744</f>
        <v>IA-17RaBPM:TI-AMCFPGAEVR/SFP-8
IA-17RaCtrl:CO-FibPatch/p018</v>
      </c>
      <c r="R2744" s="11" t="n">
        <v>15</v>
      </c>
      <c r="S2744" s="11" t="n">
        <v>15</v>
      </c>
      <c r="T2744" s="4" t="str">
        <f aca="false">Def_Sistemas_Conectores_Cabos!$C$3</f>
        <v>Fibra OM4 duplex</v>
      </c>
      <c r="U2744" s="11"/>
      <c r="V2744" s="13"/>
    </row>
    <row r="2745" customFormat="false" ht="15.75" hidden="true" customHeight="true" outlineLevel="0" collapsed="false">
      <c r="A2745" s="4" t="str">
        <f aca="false">Def_Sistemas_Conectores_Cabos!$A$13</f>
        <v>FOFB - Topologia Estrela</v>
      </c>
      <c r="B2745" s="5" t="str">
        <f aca="false">Datas_Entregas!$A$7</f>
        <v>FOFB</v>
      </c>
      <c r="C2745" s="6" t="n">
        <f aca="false" t="array" ref="C2745:C2745">INDEX(Datas_Entregas!$B$2:$B$100, MATCH(B2745, Datas_Entregas!$A$2:$A$100, 0), 1)</f>
        <v>43374</v>
      </c>
      <c r="D2745" s="5" t="str">
        <f aca="false">Def_Status_Montagem!$A$4</f>
        <v>Comprado / Esperando entrega</v>
      </c>
      <c r="E2745" s="4" t="str">
        <f aca="false">Def_Status_Montagem!$B$3</f>
        <v>Contratada / Etiqueta pelo DIG</v>
      </c>
      <c r="F2745" s="25" t="str">
        <f aca="false" t="array" ref="F2745:F2745">INDEX(Def_Instancias_Equipamentos!$F$2:$F$4986, MATCH(K2745, Def_Instancias_Equipamentos!$D$2:$D$4986, 0), 1)</f>
        <v>Sala Racks 17</v>
      </c>
      <c r="G2745" s="26" t="str">
        <f aca="false" t="array" ref="G2745:G2745">INDEX(Def_Instancias_Equipamentos!$F$2:$F$4986, MATCH(L2745, Def_Instancias_Equipamentos!$D$2:$D$4986, 0), 1)</f>
        <v>Sala Racks 17</v>
      </c>
      <c r="H2745" s="7" t="str">
        <f aca="false" t="array" ref="H2745:H2745">INDEX(Def_Instancias_Equipamentos!$E$2:$E$4986, MATCH(K2745, Def_Instancias_Equipamentos!$D$2:$D$4986, 0), 1)</f>
        <v>IA-17RaCtrl</v>
      </c>
      <c r="I2745" s="8" t="str">
        <f aca="false" t="array" ref="I2745:I2745">INDEX(Def_Instancias_Equipamentos!$E$2:$E$4986, MATCH(L2745, Def_Instancias_Equipamentos!$D$2:$D$4986, 0), 1)</f>
        <v>IA-17RaBPM</v>
      </c>
      <c r="J2745" s="8" t="str">
        <f aca="false">IF(H2745=I2745, "INTERNO", "EXTERNO")</f>
        <v>EXTERNO</v>
      </c>
      <c r="K2745" s="9" t="str">
        <f aca="false">Def_Instancias_Equipamentos!$D$62</f>
        <v>IA-17RaCtrl:CO-FibPatch</v>
      </c>
      <c r="L2745" s="4" t="str">
        <f aca="false">Def_Instancias_Equipamentos!$D$19</f>
        <v>IA-17RaBPM:DI-AMCFPGAFOFB</v>
      </c>
      <c r="M2745" s="27" t="s">
        <v>250</v>
      </c>
      <c r="N2745" s="17" t="s">
        <v>232</v>
      </c>
      <c r="O2745" s="9" t="str">
        <f aca="false">Def_Sistemas_Conectores_Cabos!$B$3</f>
        <v>LC duplex</v>
      </c>
      <c r="P2745" s="4" t="str">
        <f aca="false">Def_Sistemas_Conectores_Cabos!$B$3</f>
        <v>LC duplex</v>
      </c>
      <c r="Q2745" s="8" t="str">
        <f aca="false">K2745&amp;"/"&amp;M2745&amp;CHAR(10)&amp;L2745&amp;"/"&amp;N2745</f>
        <v>IA-17RaCtrl:CO-FibPatch/p059
IA-17RaBPM:DI-AMCFPGAFOFB/SFP-1</v>
      </c>
      <c r="R2745" s="11" t="n">
        <v>15</v>
      </c>
      <c r="S2745" s="11" t="n">
        <v>15</v>
      </c>
      <c r="T2745" s="4" t="str">
        <f aca="false">Def_Sistemas_Conectores_Cabos!$C$3</f>
        <v>Fibra OM4 duplex</v>
      </c>
      <c r="U2745" s="11" t="s">
        <v>234</v>
      </c>
      <c r="V2745" s="13"/>
    </row>
    <row r="2746" customFormat="false" ht="15.75" hidden="true" customHeight="true" outlineLevel="0" collapsed="false">
      <c r="A2746" s="4" t="str">
        <f aca="false">Def_Sistemas_Conectores_Cabos!$A$12</f>
        <v>FOFB - Topologia Anel</v>
      </c>
      <c r="B2746" s="5" t="str">
        <f aca="false">Datas_Entregas!$A$7</f>
        <v>FOFB</v>
      </c>
      <c r="C2746" s="6" t="n">
        <f aca="false" t="array" ref="C2746:C2746">INDEX(Datas_Entregas!$B$2:$B$100, MATCH(B2746, Datas_Entregas!$A$2:$A$100, 0), 1)</f>
        <v>43374</v>
      </c>
      <c r="D2746" s="5" t="str">
        <f aca="false">Def_Status_Montagem!$A$4</f>
        <v>Comprado / Esperando entrega</v>
      </c>
      <c r="E2746" s="4" t="str">
        <f aca="false">Def_Status_Montagem!$B$3</f>
        <v>Contratada / Etiqueta pelo DIG</v>
      </c>
      <c r="F2746" s="25" t="str">
        <f aca="false" t="array" ref="F2746:F2746">INDEX(Def_Instancias_Equipamentos!$F$2:$F$4986, MATCH(K2746, Def_Instancias_Equipamentos!$D$2:$D$4986, 0), 1)</f>
        <v>Sala Racks 17</v>
      </c>
      <c r="G2746" s="26" t="str">
        <f aca="false" t="array" ref="G2746:G2746">INDEX(Def_Instancias_Equipamentos!$F$2:$F$4986, MATCH(L2746, Def_Instancias_Equipamentos!$D$2:$D$4986, 0), 1)</f>
        <v>Sala Racks 17</v>
      </c>
      <c r="H2746" s="7" t="str">
        <f aca="false" t="array" ref="H2746:H2746">INDEX(Def_Instancias_Equipamentos!$E$2:$E$4986, MATCH(K2746, Def_Instancias_Equipamentos!$D$2:$D$4986, 0), 1)</f>
        <v>IA-17RaCtrl</v>
      </c>
      <c r="I2746" s="8" t="str">
        <f aca="false" t="array" ref="I2746:I2746">INDEX(Def_Instancias_Equipamentos!$E$2:$E$4986, MATCH(L2746, Def_Instancias_Equipamentos!$D$2:$D$4986, 0), 1)</f>
        <v>IA-17RaBPM</v>
      </c>
      <c r="J2746" s="8" t="str">
        <f aca="false">IF(H2746=I2746, "INTERNO", "EXTERNO")</f>
        <v>EXTERNO</v>
      </c>
      <c r="K2746" s="9" t="str">
        <f aca="false">Def_Instancias_Equipamentos!$D$62</f>
        <v>IA-17RaCtrl:CO-FibPatch</v>
      </c>
      <c r="L2746" s="4" t="str">
        <f aca="false">Def_Instancias_Equipamentos!$D$19</f>
        <v>IA-17RaBPM:DI-AMCFPGAFOFB</v>
      </c>
      <c r="M2746" s="27" t="s">
        <v>297</v>
      </c>
      <c r="N2746" s="17" t="s">
        <v>259</v>
      </c>
      <c r="O2746" s="9" t="str">
        <f aca="false">Def_Sistemas_Conectores_Cabos!$B$3</f>
        <v>LC duplex</v>
      </c>
      <c r="P2746" s="4" t="str">
        <f aca="false">Def_Sistemas_Conectores_Cabos!$B$3</f>
        <v>LC duplex</v>
      </c>
      <c r="Q2746" s="8" t="str">
        <f aca="false">K2746&amp;"/"&amp;M2746&amp;CHAR(10)&amp;L2746&amp;"/"&amp;N2746</f>
        <v>IA-17RaCtrl:CO-FibPatch/p015
IA-17RaBPM:DI-AMCFPGAFOFB/SFP-3</v>
      </c>
      <c r="R2746" s="11" t="n">
        <v>15</v>
      </c>
      <c r="S2746" s="11" t="n">
        <v>15</v>
      </c>
      <c r="T2746" s="4" t="str">
        <f aca="false">Def_Sistemas_Conectores_Cabos!$C$3</f>
        <v>Fibra OM4 duplex</v>
      </c>
      <c r="U2746" s="11" t="s">
        <v>234</v>
      </c>
      <c r="V2746" s="13"/>
    </row>
    <row r="2747" customFormat="false" ht="15.75" hidden="true" customHeight="true" outlineLevel="0" collapsed="false">
      <c r="A2747" s="4" t="str">
        <f aca="false">Def_Sistemas_Conectores_Cabos!$A$12</f>
        <v>FOFB - Topologia Anel</v>
      </c>
      <c r="B2747" s="5" t="str">
        <f aca="false">Datas_Entregas!$A$7</f>
        <v>FOFB</v>
      </c>
      <c r="C2747" s="6" t="n">
        <f aca="false" t="array" ref="C2747:C2747">INDEX(Datas_Entregas!$B$2:$B$100, MATCH(B2747, Datas_Entregas!$A$2:$A$100, 0), 1)</f>
        <v>43374</v>
      </c>
      <c r="D2747" s="5" t="str">
        <f aca="false">Def_Status_Montagem!$A$4</f>
        <v>Comprado / Esperando entrega</v>
      </c>
      <c r="E2747" s="4" t="str">
        <f aca="false">Def_Status_Montagem!$B$3</f>
        <v>Contratada / Etiqueta pelo DIG</v>
      </c>
      <c r="F2747" s="25" t="str">
        <f aca="false" t="array" ref="F2747:F2747">INDEX(Def_Instancias_Equipamentos!$F$2:$F$4986, MATCH(K2747, Def_Instancias_Equipamentos!$D$2:$D$4986, 0), 1)</f>
        <v>Sala Racks 18 parte 1</v>
      </c>
      <c r="G2747" s="26" t="str">
        <f aca="false" t="array" ref="G2747:G2747">INDEX(Def_Instancias_Equipamentos!$F$2:$F$4986, MATCH(L2747, Def_Instancias_Equipamentos!$D$2:$D$4986, 0), 1)</f>
        <v>Sala Racks 18 parte 1</v>
      </c>
      <c r="H2747" s="7" t="str">
        <f aca="false" t="array" ref="H2747:H2747">INDEX(Def_Instancias_Equipamentos!$E$2:$E$4986, MATCH(K2747, Def_Instancias_Equipamentos!$D$2:$D$4986, 0), 1)</f>
        <v>IA-18RaBPM</v>
      </c>
      <c r="I2747" s="8" t="str">
        <f aca="false" t="array" ref="I2747:I2747">INDEX(Def_Instancias_Equipamentos!$E$2:$E$4986, MATCH(L2747, Def_Instancias_Equipamentos!$D$2:$D$4986, 0), 1)</f>
        <v>IA-18RaCtrl</v>
      </c>
      <c r="J2747" s="8" t="str">
        <f aca="false">IF(H2747=I2747, "INTERNO", "EXTERNO")</f>
        <v>EXTERNO</v>
      </c>
      <c r="K2747" s="9" t="str">
        <f aca="false">Def_Instancias_Equipamentos!$D$20</f>
        <v>IA-18RaBPM:DI-AMCFPGAFOFB</v>
      </c>
      <c r="L2747" s="4" t="str">
        <f aca="false">Def_Instancias_Equipamentos!$D$63</f>
        <v>IA-18RaCtrl:CO-FibPatch</v>
      </c>
      <c r="M2747" s="10" t="s">
        <v>255</v>
      </c>
      <c r="N2747" s="12" t="s">
        <v>299</v>
      </c>
      <c r="O2747" s="9" t="str">
        <f aca="false">Def_Sistemas_Conectores_Cabos!$B$3</f>
        <v>LC duplex</v>
      </c>
      <c r="P2747" s="4" t="str">
        <f aca="false">Def_Sistemas_Conectores_Cabos!$B$3</f>
        <v>LC duplex</v>
      </c>
      <c r="Q2747" s="8" t="str">
        <f aca="false">K2747&amp;"/"&amp;M2747&amp;CHAR(10)&amp;L2747&amp;"/"&amp;N2747</f>
        <v>IA-18RaBPM:DI-AMCFPGAFOFB/SFP-2
IA-18RaCtrl:CO-FibPatch/p019</v>
      </c>
      <c r="R2747" s="11" t="n">
        <v>15</v>
      </c>
      <c r="S2747" s="11" t="n">
        <v>15</v>
      </c>
      <c r="T2747" s="4" t="str">
        <f aca="false">Def_Sistemas_Conectores_Cabos!$C$3</f>
        <v>Fibra OM4 duplex</v>
      </c>
      <c r="U2747" s="11" t="s">
        <v>234</v>
      </c>
      <c r="V2747" s="13"/>
    </row>
    <row r="2748" customFormat="false" ht="15.75" hidden="true" customHeight="true" outlineLevel="0" collapsed="false">
      <c r="A2748" s="4" t="str">
        <f aca="false">Def_Sistemas_Conectores_Cabos!$A$8</f>
        <v>Timing AFC</v>
      </c>
      <c r="B2748" s="5" t="str">
        <f aca="false">Datas_Entregas!$A$2</f>
        <v>Booster/LTB</v>
      </c>
      <c r="C2748" s="6" t="n">
        <f aca="false" t="array" ref="C2748:C2748">INDEX(Datas_Entregas!$B$2:$B$100, MATCH(B2748, Datas_Entregas!$A$2:$A$100, 0), 1)</f>
        <v>43266</v>
      </c>
      <c r="D2748" s="5" t="str">
        <f aca="false">Def_Status_Montagem!$A$4</f>
        <v>Comprado / Esperando entrega</v>
      </c>
      <c r="E2748" s="4" t="str">
        <f aca="false">Def_Status_Montagem!$B$3</f>
        <v>Contratada / Etiqueta pelo DIG</v>
      </c>
      <c r="F2748" s="25" t="str">
        <f aca="false" t="array" ref="F2748:F2748">INDEX(Def_Instancias_Equipamentos!$F$2:$F$1224, MATCH(K2748, Def_Instancias_Equipamentos!$D$2:$D$1224, 0), 1)</f>
        <v>Sala Racks 18 parte 1</v>
      </c>
      <c r="G2748" s="26" t="str">
        <f aca="false" t="array" ref="G2748:G2748">INDEX(Def_Instancias_Equipamentos!$F$2:$F$1224, MATCH(L2748, Def_Instancias_Equipamentos!$D$2:$D$1224, 0), 1)</f>
        <v>Sala Racks 18 parte 1</v>
      </c>
      <c r="H2748" s="7" t="str">
        <f aca="false" t="array" ref="H2748:H2748">INDEX(Def_Instancias_Equipamentos!$E$2:$E$1224, MATCH(K2748, Def_Instancias_Equipamentos!$D$2:$D$1224, 0), 1)</f>
        <v>IA-18RaBPM</v>
      </c>
      <c r="I2748" s="8" t="str">
        <f aca="false" t="array" ref="I2748:I2748">INDEX(Def_Instancias_Equipamentos!$E$2:$E$1224, MATCH(L2748, Def_Instancias_Equipamentos!$D$2:$D$1224, 0), 1)</f>
        <v>IA-18RaCtrl</v>
      </c>
      <c r="J2748" s="8" t="str">
        <f aca="false">IF(H2748=I2748, "INTERNO", "EXTERNO")</f>
        <v>EXTERNO</v>
      </c>
      <c r="K2748" s="9" t="str">
        <f aca="false">Def_Instancias_Equipamentos!$D$40</f>
        <v>IA-18RaBPM:TI-AMCFPGAEVR</v>
      </c>
      <c r="L2748" s="4" t="str">
        <f aca="false">Def_Instancias_Equipamentos!$D$63</f>
        <v>IA-18RaCtrl:CO-FibPatch</v>
      </c>
      <c r="M2748" s="10" t="s">
        <v>269</v>
      </c>
      <c r="N2748" s="12" t="s">
        <v>209</v>
      </c>
      <c r="O2748" s="9" t="str">
        <f aca="false">Def_Sistemas_Conectores_Cabos!$B$3</f>
        <v>LC duplex</v>
      </c>
      <c r="P2748" s="4" t="str">
        <f aca="false">Def_Sistemas_Conectores_Cabos!$B$3</f>
        <v>LC duplex</v>
      </c>
      <c r="Q2748" s="8" t="str">
        <f aca="false">K2748&amp;"/"&amp;M2748&amp;CHAR(10)&amp;L2748&amp;"/"&amp;N2748</f>
        <v>IA-18RaBPM:TI-AMCFPGAEVR/SFP-8
IA-18RaCtrl:CO-FibPatch/p020</v>
      </c>
      <c r="R2748" s="11" t="n">
        <v>15</v>
      </c>
      <c r="S2748" s="11" t="n">
        <v>15</v>
      </c>
      <c r="T2748" s="4" t="str">
        <f aca="false">Def_Sistemas_Conectores_Cabos!$C$3</f>
        <v>Fibra OM4 duplex</v>
      </c>
      <c r="U2748" s="11"/>
      <c r="V2748" s="13"/>
    </row>
    <row r="2749" customFormat="false" ht="15.75" hidden="true" customHeight="true" outlineLevel="0" collapsed="false">
      <c r="A2749" s="4" t="str">
        <f aca="false">Def_Sistemas_Conectores_Cabos!$A$13</f>
        <v>FOFB - Topologia Estrela</v>
      </c>
      <c r="B2749" s="5" t="str">
        <f aca="false">Datas_Entregas!$A$7</f>
        <v>FOFB</v>
      </c>
      <c r="C2749" s="6" t="n">
        <f aca="false" t="array" ref="C2749:C2749">INDEX(Datas_Entregas!$B$2:$B$100, MATCH(B2749, Datas_Entregas!$A$2:$A$100, 0), 1)</f>
        <v>43374</v>
      </c>
      <c r="D2749" s="5" t="str">
        <f aca="false">Def_Status_Montagem!$A$4</f>
        <v>Comprado / Esperando entrega</v>
      </c>
      <c r="E2749" s="4" t="str">
        <f aca="false">Def_Status_Montagem!$B$3</f>
        <v>Contratada / Etiqueta pelo DIG</v>
      </c>
      <c r="F2749" s="25" t="str">
        <f aca="false" t="array" ref="F2749:F2749">INDEX(Def_Instancias_Equipamentos!$F$2:$F$4986, MATCH(K2749, Def_Instancias_Equipamentos!$D$2:$D$4986, 0), 1)</f>
        <v>Sala Racks 18 parte 1</v>
      </c>
      <c r="G2749" s="26" t="str">
        <f aca="false" t="array" ref="G2749:G2749">INDEX(Def_Instancias_Equipamentos!$F$2:$F$4986, MATCH(L2749, Def_Instancias_Equipamentos!$D$2:$D$4986, 0), 1)</f>
        <v>Sala Racks 18 parte 1</v>
      </c>
      <c r="H2749" s="7" t="str">
        <f aca="false" t="array" ref="H2749:H2749">INDEX(Def_Instancias_Equipamentos!$E$2:$E$4986, MATCH(K2749, Def_Instancias_Equipamentos!$D$2:$D$4986, 0), 1)</f>
        <v>IA-18RaCtrl</v>
      </c>
      <c r="I2749" s="8" t="str">
        <f aca="false" t="array" ref="I2749:I2749">INDEX(Def_Instancias_Equipamentos!$E$2:$E$4986, MATCH(L2749, Def_Instancias_Equipamentos!$D$2:$D$4986, 0), 1)</f>
        <v>IA-18RaBPM</v>
      </c>
      <c r="J2749" s="8" t="str">
        <f aca="false">IF(H2749=I2749, "INTERNO", "EXTERNO")</f>
        <v>EXTERNO</v>
      </c>
      <c r="K2749" s="9" t="str">
        <f aca="false">Def_Instancias_Equipamentos!$D$63</f>
        <v>IA-18RaCtrl:CO-FibPatch</v>
      </c>
      <c r="L2749" s="4" t="str">
        <f aca="false">Def_Instancias_Equipamentos!$D$20</f>
        <v>IA-18RaBPM:DI-AMCFPGAFOFB</v>
      </c>
      <c r="M2749" s="27" t="s">
        <v>252</v>
      </c>
      <c r="N2749" s="17" t="s">
        <v>232</v>
      </c>
      <c r="O2749" s="9" t="str">
        <f aca="false">Def_Sistemas_Conectores_Cabos!$B$3</f>
        <v>LC duplex</v>
      </c>
      <c r="P2749" s="4" t="str">
        <f aca="false">Def_Sistemas_Conectores_Cabos!$B$3</f>
        <v>LC duplex</v>
      </c>
      <c r="Q2749" s="8" t="str">
        <f aca="false">K2749&amp;"/"&amp;M2749&amp;CHAR(10)&amp;L2749&amp;"/"&amp;N2749</f>
        <v>IA-18RaCtrl:CO-FibPatch/p060
IA-18RaBPM:DI-AMCFPGAFOFB/SFP-1</v>
      </c>
      <c r="R2749" s="11" t="n">
        <v>15</v>
      </c>
      <c r="S2749" s="11" t="n">
        <v>15</v>
      </c>
      <c r="T2749" s="4" t="str">
        <f aca="false">Def_Sistemas_Conectores_Cabos!$C$3</f>
        <v>Fibra OM4 duplex</v>
      </c>
      <c r="U2749" s="11" t="s">
        <v>234</v>
      </c>
      <c r="V2749" s="13"/>
    </row>
    <row r="2750" customFormat="false" ht="15.75" hidden="true" customHeight="true" outlineLevel="0" collapsed="false">
      <c r="A2750" s="4" t="str">
        <f aca="false">Def_Sistemas_Conectores_Cabos!$A$12</f>
        <v>FOFB - Topologia Anel</v>
      </c>
      <c r="B2750" s="5" t="str">
        <f aca="false">Datas_Entregas!$A$7</f>
        <v>FOFB</v>
      </c>
      <c r="C2750" s="6" t="n">
        <f aca="false" t="array" ref="C2750:C2750">INDEX(Datas_Entregas!$B$2:$B$100, MATCH(B2750, Datas_Entregas!$A$2:$A$100, 0), 1)</f>
        <v>43374</v>
      </c>
      <c r="D2750" s="5" t="str">
        <f aca="false">Def_Status_Montagem!$A$4</f>
        <v>Comprado / Esperando entrega</v>
      </c>
      <c r="E2750" s="4" t="str">
        <f aca="false">Def_Status_Montagem!$B$3</f>
        <v>Contratada / Etiqueta pelo DIG</v>
      </c>
      <c r="F2750" s="25" t="str">
        <f aca="false" t="array" ref="F2750:F2750">INDEX(Def_Instancias_Equipamentos!$F$2:$F$4986, MATCH(K2750, Def_Instancias_Equipamentos!$D$2:$D$4986, 0), 1)</f>
        <v>Sala Racks 18 parte 1</v>
      </c>
      <c r="G2750" s="26" t="str">
        <f aca="false" t="array" ref="G2750:G2750">INDEX(Def_Instancias_Equipamentos!$F$2:$F$4986, MATCH(L2750, Def_Instancias_Equipamentos!$D$2:$D$4986, 0), 1)</f>
        <v>Sala Racks 18 parte 1</v>
      </c>
      <c r="H2750" s="7" t="str">
        <f aca="false" t="array" ref="H2750:H2750">INDEX(Def_Instancias_Equipamentos!$E$2:$E$4986, MATCH(K2750, Def_Instancias_Equipamentos!$D$2:$D$4986, 0), 1)</f>
        <v>IA-18RaCtrl</v>
      </c>
      <c r="I2750" s="8" t="str">
        <f aca="false" t="array" ref="I2750:I2750">INDEX(Def_Instancias_Equipamentos!$E$2:$E$4986, MATCH(L2750, Def_Instancias_Equipamentos!$D$2:$D$4986, 0), 1)</f>
        <v>IA-18RaBPM</v>
      </c>
      <c r="J2750" s="8" t="str">
        <f aca="false">IF(H2750=I2750, "INTERNO", "EXTERNO")</f>
        <v>EXTERNO</v>
      </c>
      <c r="K2750" s="9" t="str">
        <f aca="false">Def_Instancias_Equipamentos!$D$63</f>
        <v>IA-18RaCtrl:CO-FibPatch</v>
      </c>
      <c r="L2750" s="4" t="str">
        <f aca="false">Def_Instancias_Equipamentos!$D$20</f>
        <v>IA-18RaBPM:DI-AMCFPGAFOFB</v>
      </c>
      <c r="M2750" s="27" t="s">
        <v>298</v>
      </c>
      <c r="N2750" s="17" t="s">
        <v>259</v>
      </c>
      <c r="O2750" s="9" t="str">
        <f aca="false">Def_Sistemas_Conectores_Cabos!$B$3</f>
        <v>LC duplex</v>
      </c>
      <c r="P2750" s="4" t="str">
        <f aca="false">Def_Sistemas_Conectores_Cabos!$B$3</f>
        <v>LC duplex</v>
      </c>
      <c r="Q2750" s="8" t="str">
        <f aca="false">K2750&amp;"/"&amp;M2750&amp;CHAR(10)&amp;L2750&amp;"/"&amp;N2750</f>
        <v>IA-18RaCtrl:CO-FibPatch/p017
IA-18RaBPM:DI-AMCFPGAFOFB/SFP-3</v>
      </c>
      <c r="R2750" s="11" t="n">
        <v>15</v>
      </c>
      <c r="S2750" s="11" t="n">
        <v>15</v>
      </c>
      <c r="T2750" s="4" t="str">
        <f aca="false">Def_Sistemas_Conectores_Cabos!$C$3</f>
        <v>Fibra OM4 duplex</v>
      </c>
      <c r="U2750" s="11" t="s">
        <v>234</v>
      </c>
      <c r="V2750" s="13"/>
    </row>
    <row r="2751" customFormat="false" ht="15.75" hidden="true" customHeight="true" outlineLevel="0" collapsed="false">
      <c r="A2751" s="4" t="str">
        <f aca="false">Def_Sistemas_Conectores_Cabos!$A$12</f>
        <v>FOFB - Topologia Anel</v>
      </c>
      <c r="B2751" s="5" t="str">
        <f aca="false">Datas_Entregas!$A$7</f>
        <v>FOFB</v>
      </c>
      <c r="C2751" s="6" t="n">
        <f aca="false" t="array" ref="C2751:C2751">INDEX(Datas_Entregas!$B$2:$B$100, MATCH(B2751, Datas_Entregas!$A$2:$A$100, 0), 1)</f>
        <v>43374</v>
      </c>
      <c r="D2751" s="5" t="str">
        <f aca="false">Def_Status_Montagem!$A$4</f>
        <v>Comprado / Esperando entrega</v>
      </c>
      <c r="E2751" s="4" t="str">
        <f aca="false">Def_Status_Montagem!$B$3</f>
        <v>Contratada / Etiqueta pelo DIG</v>
      </c>
      <c r="F2751" s="25" t="str">
        <f aca="false" t="array" ref="F2751:F2751">INDEX(Def_Instancias_Equipamentos!$F$2:$F$4986, MATCH(K2751, Def_Instancias_Equipamentos!$D$2:$D$4986, 0), 1)</f>
        <v>Sala Racks 18 parte 2</v>
      </c>
      <c r="G2751" s="26" t="str">
        <f aca="false" t="array" ref="G2751:G2751">INDEX(Def_Instancias_Equipamentos!$F$2:$F$4986, MATCH(L2751, Def_Instancias_Equipamentos!$D$2:$D$4986, 0), 1)</f>
        <v>Sala Racks 18 parte 2</v>
      </c>
      <c r="H2751" s="7" t="str">
        <f aca="false" t="array" ref="H2751:H2751">INDEX(Def_Instancias_Equipamentos!$E$2:$E$4986, MATCH(K2751, Def_Instancias_Equipamentos!$D$2:$D$4986, 0), 1)</f>
        <v>IA-19RaBPM</v>
      </c>
      <c r="I2751" s="8" t="str">
        <f aca="false" t="array" ref="I2751:I2751">INDEX(Def_Instancias_Equipamentos!$E$2:$E$4986, MATCH(L2751, Def_Instancias_Equipamentos!$D$2:$D$4986, 0), 1)</f>
        <v>IA-19RaCtrl</v>
      </c>
      <c r="J2751" s="8" t="str">
        <f aca="false">IF(H2751=I2751, "INTERNO", "EXTERNO")</f>
        <v>EXTERNO</v>
      </c>
      <c r="K2751" s="9" t="str">
        <f aca="false">Def_Instancias_Equipamentos!$D$21</f>
        <v>IA-19RaBPM:DI-AMCFPGAFOFB</v>
      </c>
      <c r="L2751" s="4" t="str">
        <f aca="false">Def_Instancias_Equipamentos!$D$64</f>
        <v>IA-19RaCtrl:CO-FibPatch</v>
      </c>
      <c r="M2751" s="10" t="s">
        <v>255</v>
      </c>
      <c r="N2751" s="12" t="s">
        <v>300</v>
      </c>
      <c r="O2751" s="9" t="str">
        <f aca="false">Def_Sistemas_Conectores_Cabos!$B$3</f>
        <v>LC duplex</v>
      </c>
      <c r="P2751" s="4" t="str">
        <f aca="false">Def_Sistemas_Conectores_Cabos!$B$3</f>
        <v>LC duplex</v>
      </c>
      <c r="Q2751" s="8" t="str">
        <f aca="false">K2751&amp;"/"&amp;M2751&amp;CHAR(10)&amp;L2751&amp;"/"&amp;N2751</f>
        <v>IA-19RaBPM:DI-AMCFPGAFOFB/SFP-2
IA-19RaCtrl:CO-FibPatch/p021</v>
      </c>
      <c r="R2751" s="11" t="n">
        <v>15</v>
      </c>
      <c r="S2751" s="11" t="n">
        <v>15</v>
      </c>
      <c r="T2751" s="4" t="str">
        <f aca="false">Def_Sistemas_Conectores_Cabos!$C$3</f>
        <v>Fibra OM4 duplex</v>
      </c>
      <c r="U2751" s="11" t="s">
        <v>234</v>
      </c>
      <c r="V2751" s="13"/>
    </row>
    <row r="2752" customFormat="false" ht="15.75" hidden="true" customHeight="true" outlineLevel="0" collapsed="false">
      <c r="A2752" s="4" t="str">
        <f aca="false">Def_Sistemas_Conectores_Cabos!$A$8</f>
        <v>Timing AFC</v>
      </c>
      <c r="B2752" s="5" t="str">
        <f aca="false">Datas_Entregas!$A$2</f>
        <v>Booster/LTB</v>
      </c>
      <c r="C2752" s="6" t="n">
        <f aca="false" t="array" ref="C2752:C2752">INDEX(Datas_Entregas!$B$2:$B$100, MATCH(B2752, Datas_Entregas!$A$2:$A$100, 0), 1)</f>
        <v>43266</v>
      </c>
      <c r="D2752" s="5" t="str">
        <f aca="false">Def_Status_Montagem!$A$4</f>
        <v>Comprado / Esperando entrega</v>
      </c>
      <c r="E2752" s="4" t="str">
        <f aca="false">Def_Status_Montagem!$B$3</f>
        <v>Contratada / Etiqueta pelo DIG</v>
      </c>
      <c r="F2752" s="25" t="str">
        <f aca="false" t="array" ref="F2752:F2752">INDEX(Def_Instancias_Equipamentos!$F$2:$F$1224, MATCH(K2752, Def_Instancias_Equipamentos!$D$2:$D$1224, 0), 1)</f>
        <v>Sala Racks 18 parte 2</v>
      </c>
      <c r="G2752" s="26" t="str">
        <f aca="false" t="array" ref="G2752:G2752">INDEX(Def_Instancias_Equipamentos!$F$2:$F$1224, MATCH(L2752, Def_Instancias_Equipamentos!$D$2:$D$1224, 0), 1)</f>
        <v>Sala Racks 18 parte 2</v>
      </c>
      <c r="H2752" s="7" t="str">
        <f aca="false" t="array" ref="H2752:H2752">INDEX(Def_Instancias_Equipamentos!$E$2:$E$1224, MATCH(K2752, Def_Instancias_Equipamentos!$D$2:$D$1224, 0), 1)</f>
        <v>IA-19RaBPM</v>
      </c>
      <c r="I2752" s="8" t="str">
        <f aca="false" t="array" ref="I2752:I2752">INDEX(Def_Instancias_Equipamentos!$E$2:$E$1224, MATCH(L2752, Def_Instancias_Equipamentos!$D$2:$D$1224, 0), 1)</f>
        <v>IA-19RaCtrl</v>
      </c>
      <c r="J2752" s="8" t="str">
        <f aca="false">IF(H2752=I2752, "INTERNO", "EXTERNO")</f>
        <v>EXTERNO</v>
      </c>
      <c r="K2752" s="9" t="str">
        <f aca="false">Def_Instancias_Equipamentos!$D$41</f>
        <v>IA-19RaBPM:TI-AMCFPGAEVR</v>
      </c>
      <c r="L2752" s="4" t="str">
        <f aca="false">Def_Instancias_Equipamentos!$D$64</f>
        <v>IA-19RaCtrl:CO-FibPatch</v>
      </c>
      <c r="M2752" s="10" t="s">
        <v>269</v>
      </c>
      <c r="N2752" s="12" t="s">
        <v>210</v>
      </c>
      <c r="O2752" s="9" t="str">
        <f aca="false">Def_Sistemas_Conectores_Cabos!$B$3</f>
        <v>LC duplex</v>
      </c>
      <c r="P2752" s="4" t="str">
        <f aca="false">Def_Sistemas_Conectores_Cabos!$B$3</f>
        <v>LC duplex</v>
      </c>
      <c r="Q2752" s="8" t="str">
        <f aca="false">K2752&amp;"/"&amp;M2752&amp;CHAR(10)&amp;L2752&amp;"/"&amp;N2752</f>
        <v>IA-19RaBPM:TI-AMCFPGAEVR/SFP-8
IA-19RaCtrl:CO-FibPatch/p022</v>
      </c>
      <c r="R2752" s="11" t="n">
        <v>15</v>
      </c>
      <c r="S2752" s="11" t="n">
        <v>15</v>
      </c>
      <c r="T2752" s="4" t="str">
        <f aca="false">Def_Sistemas_Conectores_Cabos!$C$3</f>
        <v>Fibra OM4 duplex</v>
      </c>
      <c r="U2752" s="11"/>
      <c r="V2752" s="13"/>
    </row>
    <row r="2753" customFormat="false" ht="15.75" hidden="true" customHeight="true" outlineLevel="0" collapsed="false">
      <c r="A2753" s="4" t="str">
        <f aca="false">Def_Sistemas_Conectores_Cabos!$A$13</f>
        <v>FOFB - Topologia Estrela</v>
      </c>
      <c r="B2753" s="5" t="str">
        <f aca="false">Datas_Entregas!$A$7</f>
        <v>FOFB</v>
      </c>
      <c r="C2753" s="6" t="n">
        <f aca="false" t="array" ref="C2753:C2753">INDEX(Datas_Entregas!$B$2:$B$100, MATCH(B2753, Datas_Entregas!$A$2:$A$100, 0), 1)</f>
        <v>43374</v>
      </c>
      <c r="D2753" s="5" t="str">
        <f aca="false">Def_Status_Montagem!$A$4</f>
        <v>Comprado / Esperando entrega</v>
      </c>
      <c r="E2753" s="4" t="str">
        <f aca="false">Def_Status_Montagem!$B$3</f>
        <v>Contratada / Etiqueta pelo DIG</v>
      </c>
      <c r="F2753" s="25" t="str">
        <f aca="false" t="array" ref="F2753:F2753">INDEX(Def_Instancias_Equipamentos!$F$2:$F$4986, MATCH(K2753, Def_Instancias_Equipamentos!$D$2:$D$4986, 0), 1)</f>
        <v>Sala Racks 18 parte 2</v>
      </c>
      <c r="G2753" s="26" t="str">
        <f aca="false" t="array" ref="G2753:G2753">INDEX(Def_Instancias_Equipamentos!$F$2:$F$4986, MATCH(L2753, Def_Instancias_Equipamentos!$D$2:$D$4986, 0), 1)</f>
        <v>Sala Racks 18 parte 2</v>
      </c>
      <c r="H2753" s="7" t="str">
        <f aca="false" t="array" ref="H2753:H2753">INDEX(Def_Instancias_Equipamentos!$E$2:$E$4986, MATCH(K2753, Def_Instancias_Equipamentos!$D$2:$D$4986, 0), 1)</f>
        <v>IA-19RaCtrl</v>
      </c>
      <c r="I2753" s="8" t="str">
        <f aca="false" t="array" ref="I2753:I2753">INDEX(Def_Instancias_Equipamentos!$E$2:$E$4986, MATCH(L2753, Def_Instancias_Equipamentos!$D$2:$D$4986, 0), 1)</f>
        <v>IA-19RaBPM</v>
      </c>
      <c r="J2753" s="8" t="str">
        <f aca="false">IF(H2753=I2753, "INTERNO", "EXTERNO")</f>
        <v>EXTERNO</v>
      </c>
      <c r="K2753" s="9" t="str">
        <f aca="false">Def_Instancias_Equipamentos!$D$64</f>
        <v>IA-19RaCtrl:CO-FibPatch</v>
      </c>
      <c r="L2753" s="4" t="str">
        <f aca="false">Def_Instancias_Equipamentos!$D$21</f>
        <v>IA-19RaBPM:DI-AMCFPGAFOFB</v>
      </c>
      <c r="M2753" s="27" t="s">
        <v>254</v>
      </c>
      <c r="N2753" s="17" t="s">
        <v>232</v>
      </c>
      <c r="O2753" s="9" t="str">
        <f aca="false">Def_Sistemas_Conectores_Cabos!$B$3</f>
        <v>LC duplex</v>
      </c>
      <c r="P2753" s="4" t="str">
        <f aca="false">Def_Sistemas_Conectores_Cabos!$B$3</f>
        <v>LC duplex</v>
      </c>
      <c r="Q2753" s="8" t="str">
        <f aca="false">K2753&amp;"/"&amp;M2753&amp;CHAR(10)&amp;L2753&amp;"/"&amp;N2753</f>
        <v>IA-19RaCtrl:CO-FibPatch/p061
IA-19RaBPM:DI-AMCFPGAFOFB/SFP-1</v>
      </c>
      <c r="R2753" s="11" t="n">
        <v>15</v>
      </c>
      <c r="S2753" s="11" t="n">
        <v>15</v>
      </c>
      <c r="T2753" s="4" t="str">
        <f aca="false">Def_Sistemas_Conectores_Cabos!$C$3</f>
        <v>Fibra OM4 duplex</v>
      </c>
      <c r="U2753" s="11" t="s">
        <v>234</v>
      </c>
      <c r="V2753" s="13"/>
    </row>
    <row r="2754" customFormat="false" ht="15.75" hidden="true" customHeight="true" outlineLevel="0" collapsed="false">
      <c r="A2754" s="4" t="str">
        <f aca="false">Def_Sistemas_Conectores_Cabos!$A$12</f>
        <v>FOFB - Topologia Anel</v>
      </c>
      <c r="B2754" s="5" t="str">
        <f aca="false">Datas_Entregas!$A$7</f>
        <v>FOFB</v>
      </c>
      <c r="C2754" s="6" t="n">
        <f aca="false" t="array" ref="C2754:C2754">INDEX(Datas_Entregas!$B$2:$B$100, MATCH(B2754, Datas_Entregas!$A$2:$A$100, 0), 1)</f>
        <v>43374</v>
      </c>
      <c r="D2754" s="5" t="str">
        <f aca="false">Def_Status_Montagem!$A$4</f>
        <v>Comprado / Esperando entrega</v>
      </c>
      <c r="E2754" s="4" t="str">
        <f aca="false">Def_Status_Montagem!$B$3</f>
        <v>Contratada / Etiqueta pelo DIG</v>
      </c>
      <c r="F2754" s="25" t="str">
        <f aca="false" t="array" ref="F2754:F2754">INDEX(Def_Instancias_Equipamentos!$F$2:$F$4986, MATCH(K2754, Def_Instancias_Equipamentos!$D$2:$D$4986, 0), 1)</f>
        <v>Sala Racks 18 parte 2</v>
      </c>
      <c r="G2754" s="26" t="str">
        <f aca="false" t="array" ref="G2754:G2754">INDEX(Def_Instancias_Equipamentos!$F$2:$F$4986, MATCH(L2754, Def_Instancias_Equipamentos!$D$2:$D$4986, 0), 1)</f>
        <v>Sala Racks 18 parte 2</v>
      </c>
      <c r="H2754" s="7" t="str">
        <f aca="false" t="array" ref="H2754:H2754">INDEX(Def_Instancias_Equipamentos!$E$2:$E$4986, MATCH(K2754, Def_Instancias_Equipamentos!$D$2:$D$4986, 0), 1)</f>
        <v>IA-19RaCtrl</v>
      </c>
      <c r="I2754" s="8" t="str">
        <f aca="false" t="array" ref="I2754:I2754">INDEX(Def_Instancias_Equipamentos!$E$2:$E$4986, MATCH(L2754, Def_Instancias_Equipamentos!$D$2:$D$4986, 0), 1)</f>
        <v>IA-19RaBPM</v>
      </c>
      <c r="J2754" s="8" t="str">
        <f aca="false">IF(H2754=I2754, "INTERNO", "EXTERNO")</f>
        <v>EXTERNO</v>
      </c>
      <c r="K2754" s="9" t="str">
        <f aca="false">Def_Instancias_Equipamentos!$D$64</f>
        <v>IA-19RaCtrl:CO-FibPatch</v>
      </c>
      <c r="L2754" s="4" t="str">
        <f aca="false">Def_Instancias_Equipamentos!$D$21</f>
        <v>IA-19RaBPM:DI-AMCFPGAFOFB</v>
      </c>
      <c r="M2754" s="27" t="s">
        <v>299</v>
      </c>
      <c r="N2754" s="17" t="s">
        <v>259</v>
      </c>
      <c r="O2754" s="9" t="str">
        <f aca="false">Def_Sistemas_Conectores_Cabos!$B$3</f>
        <v>LC duplex</v>
      </c>
      <c r="P2754" s="4" t="str">
        <f aca="false">Def_Sistemas_Conectores_Cabos!$B$3</f>
        <v>LC duplex</v>
      </c>
      <c r="Q2754" s="8" t="str">
        <f aca="false">K2754&amp;"/"&amp;M2754&amp;CHAR(10)&amp;L2754&amp;"/"&amp;N2754</f>
        <v>IA-19RaCtrl:CO-FibPatch/p019
IA-19RaBPM:DI-AMCFPGAFOFB/SFP-3</v>
      </c>
      <c r="R2754" s="11" t="n">
        <v>15</v>
      </c>
      <c r="S2754" s="11" t="n">
        <v>15</v>
      </c>
      <c r="T2754" s="4" t="str">
        <f aca="false">Def_Sistemas_Conectores_Cabos!$C$3</f>
        <v>Fibra OM4 duplex</v>
      </c>
      <c r="U2754" s="11" t="s">
        <v>234</v>
      </c>
      <c r="V2754" s="13"/>
    </row>
    <row r="2755" customFormat="false" ht="15.75" hidden="true" customHeight="true" outlineLevel="0" collapsed="false">
      <c r="A2755" s="4" t="str">
        <f aca="false">Def_Sistemas_Conectores_Cabos!$A$12</f>
        <v>FOFB - Topologia Anel</v>
      </c>
      <c r="B2755" s="5" t="str">
        <f aca="false">Datas_Entregas!$A$7</f>
        <v>FOFB</v>
      </c>
      <c r="C2755" s="6" t="n">
        <f aca="false" t="array" ref="C2755:C2755">INDEX(Datas_Entregas!$B$2:$B$100, MATCH(B2755, Datas_Entregas!$A$2:$A$100, 0), 1)</f>
        <v>43374</v>
      </c>
      <c r="D2755" s="5" t="str">
        <f aca="false">Def_Status_Montagem!$A$4</f>
        <v>Comprado / Esperando entrega</v>
      </c>
      <c r="E2755" s="4" t="str">
        <f aca="false">Def_Status_Montagem!$B$3</f>
        <v>Contratada / Etiqueta pelo DIG</v>
      </c>
      <c r="F2755" s="25" t="str">
        <f aca="false" t="array" ref="F2755:F2755">INDEX(Def_Instancias_Equipamentos!$F$2:$F$4986, MATCH(K2755, Def_Instancias_Equipamentos!$D$2:$D$4986, 0), 1)</f>
        <v>Sala Racks 2</v>
      </c>
      <c r="G2755" s="26" t="str">
        <f aca="false" t="array" ref="G2755:G2755">INDEX(Def_Instancias_Equipamentos!$F$2:$F$4986, MATCH(L2755, Def_Instancias_Equipamentos!$D$2:$D$4986, 0), 1)</f>
        <v>Sala Racks 2</v>
      </c>
      <c r="H2755" s="7" t="str">
        <f aca="false" t="array" ref="H2755:H2755">INDEX(Def_Instancias_Equipamentos!$E$2:$E$4986, MATCH(K2755, Def_Instancias_Equipamentos!$D$2:$D$4986, 0), 1)</f>
        <v>IA-02RaBPM</v>
      </c>
      <c r="I2755" s="8" t="str">
        <f aca="false" t="array" ref="I2755:I2755">INDEX(Def_Instancias_Equipamentos!$E$2:$E$4986, MATCH(L2755, Def_Instancias_Equipamentos!$D$2:$D$4986, 0), 1)</f>
        <v>IA-02RaCtrl</v>
      </c>
      <c r="J2755" s="8" t="str">
        <f aca="false">IF(H2755=I2755, "INTERNO", "EXTERNO")</f>
        <v>EXTERNO</v>
      </c>
      <c r="K2755" s="9" t="str">
        <f aca="false">Def_Instancias_Equipamentos!$D$4</f>
        <v>IA-02RaBPM:DI-AMCFPGAFOFB</v>
      </c>
      <c r="L2755" s="4" t="str">
        <f aca="false">Def_Instancias_Equipamentos!$D$47</f>
        <v>IA-02RaCtrl:CO-FibPatch</v>
      </c>
      <c r="M2755" s="10" t="s">
        <v>255</v>
      </c>
      <c r="N2755" s="12" t="s">
        <v>301</v>
      </c>
      <c r="O2755" s="9" t="str">
        <f aca="false">Def_Sistemas_Conectores_Cabos!$B$3</f>
        <v>LC duplex</v>
      </c>
      <c r="P2755" s="4" t="str">
        <f aca="false">Def_Sistemas_Conectores_Cabos!$B$3</f>
        <v>LC duplex</v>
      </c>
      <c r="Q2755" s="8" t="str">
        <f aca="false">K2755&amp;"/"&amp;M2755&amp;CHAR(10)&amp;L2755&amp;"/"&amp;N2755</f>
        <v>IA-02RaBPM:DI-AMCFPGAFOFB/SFP-2
IA-02RaCtrl:CO-FibPatch/p023</v>
      </c>
      <c r="R2755" s="11" t="n">
        <v>20</v>
      </c>
      <c r="S2755" s="11" t="n">
        <v>20</v>
      </c>
      <c r="T2755" s="4" t="str">
        <f aca="false">Def_Sistemas_Conectores_Cabos!$C$3</f>
        <v>Fibra OM4 duplex</v>
      </c>
      <c r="U2755" s="11" t="s">
        <v>234</v>
      </c>
      <c r="V2755" s="13"/>
    </row>
    <row r="2756" customFormat="false" ht="15.75" hidden="true" customHeight="true" outlineLevel="0" collapsed="false">
      <c r="A2756" s="4" t="str">
        <f aca="false">Def_Sistemas_Conectores_Cabos!$A$8</f>
        <v>Timing AFC</v>
      </c>
      <c r="B2756" s="5" t="str">
        <f aca="false">Datas_Entregas!$A$2</f>
        <v>Booster/LTB</v>
      </c>
      <c r="C2756" s="6" t="n">
        <f aca="false" t="array" ref="C2756:C2756">INDEX(Datas_Entregas!$B$2:$B$100, MATCH(B2756, Datas_Entregas!$A$2:$A$100, 0), 1)</f>
        <v>43266</v>
      </c>
      <c r="D2756" s="5" t="str">
        <f aca="false">Def_Status_Montagem!$A$4</f>
        <v>Comprado / Esperando entrega</v>
      </c>
      <c r="E2756" s="4" t="str">
        <f aca="false">Def_Status_Montagem!$B$3</f>
        <v>Contratada / Etiqueta pelo DIG</v>
      </c>
      <c r="F2756" s="25" t="str">
        <f aca="false" t="array" ref="F2756:F2756">INDEX(Def_Instancias_Equipamentos!$F$2:$F$1224, MATCH(K2756, Def_Instancias_Equipamentos!$D$2:$D$1224, 0), 1)</f>
        <v>Sala Racks 2</v>
      </c>
      <c r="G2756" s="26" t="str">
        <f aca="false" t="array" ref="G2756:G2756">INDEX(Def_Instancias_Equipamentos!$F$2:$F$1224, MATCH(L2756, Def_Instancias_Equipamentos!$D$2:$D$1224, 0), 1)</f>
        <v>Sala Racks 2</v>
      </c>
      <c r="H2756" s="7" t="str">
        <f aca="false" t="array" ref="H2756:H2756">INDEX(Def_Instancias_Equipamentos!$E$2:$E$1224, MATCH(K2756, Def_Instancias_Equipamentos!$D$2:$D$1224, 0), 1)</f>
        <v>IA-02RaBPM</v>
      </c>
      <c r="I2756" s="8" t="str">
        <f aca="false" t="array" ref="I2756:I2756">INDEX(Def_Instancias_Equipamentos!$E$2:$E$1224, MATCH(L2756, Def_Instancias_Equipamentos!$D$2:$D$1224, 0), 1)</f>
        <v>IA-02RaCtrl</v>
      </c>
      <c r="J2756" s="8" t="str">
        <f aca="false">IF(H2756=I2756, "INTERNO", "EXTERNO")</f>
        <v>EXTERNO</v>
      </c>
      <c r="K2756" s="9" t="str">
        <f aca="false">Def_Instancias_Equipamentos!$D$24</f>
        <v>IA-02RaBPM:TI-AMCFPGAEVR</v>
      </c>
      <c r="L2756" s="4" t="str">
        <f aca="false">Def_Instancias_Equipamentos!$D$47</f>
        <v>IA-02RaCtrl:CO-FibPatch</v>
      </c>
      <c r="M2756" s="10" t="s">
        <v>269</v>
      </c>
      <c r="N2756" s="12" t="s">
        <v>211</v>
      </c>
      <c r="O2756" s="9" t="str">
        <f aca="false">Def_Sistemas_Conectores_Cabos!$B$3</f>
        <v>LC duplex</v>
      </c>
      <c r="P2756" s="4" t="str">
        <f aca="false">Def_Sistemas_Conectores_Cabos!$B$3</f>
        <v>LC duplex</v>
      </c>
      <c r="Q2756" s="8" t="str">
        <f aca="false">K2756&amp;"/"&amp;M2756&amp;CHAR(10)&amp;L2756&amp;"/"&amp;N2756</f>
        <v>IA-02RaBPM:TI-AMCFPGAEVR/SFP-8
IA-02RaCtrl:CO-FibPatch/p024</v>
      </c>
      <c r="R2756" s="11" t="n">
        <v>20</v>
      </c>
      <c r="S2756" s="11" t="n">
        <v>20</v>
      </c>
      <c r="T2756" s="4" t="str">
        <f aca="false">Def_Sistemas_Conectores_Cabos!$C$3</f>
        <v>Fibra OM4 duplex</v>
      </c>
      <c r="U2756" s="11"/>
      <c r="V2756" s="13"/>
    </row>
    <row r="2757" customFormat="false" ht="15.75" hidden="true" customHeight="true" outlineLevel="0" collapsed="false">
      <c r="A2757" s="4" t="str">
        <f aca="false">Def_Sistemas_Conectores_Cabos!$A$13</f>
        <v>FOFB - Topologia Estrela</v>
      </c>
      <c r="B2757" s="5" t="str">
        <f aca="false">Datas_Entregas!$A$7</f>
        <v>FOFB</v>
      </c>
      <c r="C2757" s="6" t="n">
        <f aca="false" t="array" ref="C2757:C2757">INDEX(Datas_Entregas!$B$2:$B$100, MATCH(B2757, Datas_Entregas!$A$2:$A$100, 0), 1)</f>
        <v>43374</v>
      </c>
      <c r="D2757" s="5" t="str">
        <f aca="false">Def_Status_Montagem!$A$4</f>
        <v>Comprado / Esperando entrega</v>
      </c>
      <c r="E2757" s="4" t="str">
        <f aca="false">Def_Status_Montagem!$B$3</f>
        <v>Contratada / Etiqueta pelo DIG</v>
      </c>
      <c r="F2757" s="25" t="str">
        <f aca="false" t="array" ref="F2757:F2757">INDEX(Def_Instancias_Equipamentos!$F$2:$F$4986, MATCH(K2757, Def_Instancias_Equipamentos!$D$2:$D$4986, 0), 1)</f>
        <v>Sala Racks 2</v>
      </c>
      <c r="G2757" s="26" t="str">
        <f aca="false" t="array" ref="G2757:G2757">INDEX(Def_Instancias_Equipamentos!$F$2:$F$4986, MATCH(L2757, Def_Instancias_Equipamentos!$D$2:$D$4986, 0), 1)</f>
        <v>Sala Racks 2</v>
      </c>
      <c r="H2757" s="7" t="str">
        <f aca="false" t="array" ref="H2757:H2757">INDEX(Def_Instancias_Equipamentos!$E$2:$E$4986, MATCH(K2757, Def_Instancias_Equipamentos!$D$2:$D$4986, 0), 1)</f>
        <v>IA-02RaCtrl</v>
      </c>
      <c r="I2757" s="8" t="str">
        <f aca="false" t="array" ref="I2757:I2757">INDEX(Def_Instancias_Equipamentos!$E$2:$E$4986, MATCH(L2757, Def_Instancias_Equipamentos!$D$2:$D$4986, 0), 1)</f>
        <v>IA-02RaBPM</v>
      </c>
      <c r="J2757" s="8" t="str">
        <f aca="false">IF(H2757=I2757, "INTERNO", "EXTERNO")</f>
        <v>EXTERNO</v>
      </c>
      <c r="K2757" s="9" t="str">
        <f aca="false">Def_Instancias_Equipamentos!$D$47</f>
        <v>IA-02RaCtrl:CO-FibPatch</v>
      </c>
      <c r="L2757" s="4" t="str">
        <f aca="false">Def_Instancias_Equipamentos!$D$4</f>
        <v>IA-02RaBPM:DI-AMCFPGAFOFB</v>
      </c>
      <c r="M2757" s="27" t="s">
        <v>256</v>
      </c>
      <c r="N2757" s="17" t="s">
        <v>232</v>
      </c>
      <c r="O2757" s="9" t="str">
        <f aca="false">Def_Sistemas_Conectores_Cabos!$B$3</f>
        <v>LC duplex</v>
      </c>
      <c r="P2757" s="4" t="str">
        <f aca="false">Def_Sistemas_Conectores_Cabos!$B$3</f>
        <v>LC duplex</v>
      </c>
      <c r="Q2757" s="8" t="str">
        <f aca="false">K2757&amp;"/"&amp;M2757&amp;CHAR(10)&amp;L2757&amp;"/"&amp;N2757</f>
        <v>IA-02RaCtrl:CO-FibPatch/p062
IA-02RaBPM:DI-AMCFPGAFOFB/SFP-1</v>
      </c>
      <c r="R2757" s="11" t="n">
        <v>20</v>
      </c>
      <c r="S2757" s="11" t="n">
        <v>20</v>
      </c>
      <c r="T2757" s="4" t="str">
        <f aca="false">Def_Sistemas_Conectores_Cabos!$C$3</f>
        <v>Fibra OM4 duplex</v>
      </c>
      <c r="U2757" s="11" t="s">
        <v>234</v>
      </c>
      <c r="V2757" s="13"/>
    </row>
    <row r="2758" customFormat="false" ht="15.75" hidden="true" customHeight="true" outlineLevel="0" collapsed="false">
      <c r="A2758" s="4" t="str">
        <f aca="false">Def_Sistemas_Conectores_Cabos!$A$12</f>
        <v>FOFB - Topologia Anel</v>
      </c>
      <c r="B2758" s="5" t="str">
        <f aca="false">Datas_Entregas!$A$7</f>
        <v>FOFB</v>
      </c>
      <c r="C2758" s="6" t="n">
        <f aca="false" t="array" ref="C2758:C2758">INDEX(Datas_Entregas!$B$2:$B$100, MATCH(B2758, Datas_Entregas!$A$2:$A$100, 0), 1)</f>
        <v>43374</v>
      </c>
      <c r="D2758" s="5" t="str">
        <f aca="false">Def_Status_Montagem!$A$4</f>
        <v>Comprado / Esperando entrega</v>
      </c>
      <c r="E2758" s="4" t="str">
        <f aca="false">Def_Status_Montagem!$B$3</f>
        <v>Contratada / Etiqueta pelo DIG</v>
      </c>
      <c r="F2758" s="25" t="str">
        <f aca="false" t="array" ref="F2758:F2758">INDEX(Def_Instancias_Equipamentos!$F$2:$F$4986, MATCH(K2758, Def_Instancias_Equipamentos!$D$2:$D$4986, 0), 1)</f>
        <v>Sala Racks 2</v>
      </c>
      <c r="G2758" s="26" t="str">
        <f aca="false" t="array" ref="G2758:G2758">INDEX(Def_Instancias_Equipamentos!$F$2:$F$4986, MATCH(L2758, Def_Instancias_Equipamentos!$D$2:$D$4986, 0), 1)</f>
        <v>Sala Racks 2</v>
      </c>
      <c r="H2758" s="7" t="str">
        <f aca="false" t="array" ref="H2758:H2758">INDEX(Def_Instancias_Equipamentos!$E$2:$E$4986, MATCH(K2758, Def_Instancias_Equipamentos!$D$2:$D$4986, 0), 1)</f>
        <v>IA-02RaCtrl</v>
      </c>
      <c r="I2758" s="8" t="str">
        <f aca="false" t="array" ref="I2758:I2758">INDEX(Def_Instancias_Equipamentos!$E$2:$E$4986, MATCH(L2758, Def_Instancias_Equipamentos!$D$2:$D$4986, 0), 1)</f>
        <v>IA-02RaBPM</v>
      </c>
      <c r="J2758" s="8" t="str">
        <f aca="false">IF(H2758=I2758, "INTERNO", "EXTERNO")</f>
        <v>EXTERNO</v>
      </c>
      <c r="K2758" s="9" t="str">
        <f aca="false">Def_Instancias_Equipamentos!$D$47</f>
        <v>IA-02RaCtrl:CO-FibPatch</v>
      </c>
      <c r="L2758" s="4" t="str">
        <f aca="false">Def_Instancias_Equipamentos!$D$4</f>
        <v>IA-02RaBPM:DI-AMCFPGAFOFB</v>
      </c>
      <c r="M2758" s="27" t="s">
        <v>282</v>
      </c>
      <c r="N2758" s="17" t="s">
        <v>259</v>
      </c>
      <c r="O2758" s="9" t="str">
        <f aca="false">Def_Sistemas_Conectores_Cabos!$B$3</f>
        <v>LC duplex</v>
      </c>
      <c r="P2758" s="4" t="str">
        <f aca="false">Def_Sistemas_Conectores_Cabos!$B$3</f>
        <v>LC duplex</v>
      </c>
      <c r="Q2758" s="8" t="str">
        <f aca="false">K2758&amp;"/"&amp;M2758&amp;CHAR(10)&amp;L2758&amp;"/"&amp;N2758</f>
        <v>IA-02RaCtrl:CO-FibPatch/p001
IA-02RaBPM:DI-AMCFPGAFOFB/SFP-3</v>
      </c>
      <c r="R2758" s="11" t="n">
        <v>20</v>
      </c>
      <c r="S2758" s="11" t="n">
        <v>20</v>
      </c>
      <c r="T2758" s="4" t="str">
        <f aca="false">Def_Sistemas_Conectores_Cabos!$C$3</f>
        <v>Fibra OM4 duplex</v>
      </c>
      <c r="U2758" s="11" t="s">
        <v>234</v>
      </c>
      <c r="V2758" s="13"/>
    </row>
    <row r="2759" customFormat="false" ht="15.75" hidden="true" customHeight="true" outlineLevel="0" collapsed="false">
      <c r="A2759" s="4" t="str">
        <f aca="false">Def_Sistemas_Conectores_Cabos!$A$12</f>
        <v>FOFB - Topologia Anel</v>
      </c>
      <c r="B2759" s="5" t="str">
        <f aca="false">Datas_Entregas!$A$7</f>
        <v>FOFB</v>
      </c>
      <c r="C2759" s="6" t="n">
        <f aca="false" t="array" ref="C2759:C2759">INDEX(Datas_Entregas!$B$2:$B$100, MATCH(B2759, Datas_Entregas!$A$2:$A$100, 0), 1)</f>
        <v>43374</v>
      </c>
      <c r="D2759" s="5" t="str">
        <f aca="false">Def_Status_Montagem!$A$4</f>
        <v>Comprado / Esperando entrega</v>
      </c>
      <c r="E2759" s="4" t="str">
        <f aca="false">Def_Status_Montagem!$B$3</f>
        <v>Contratada / Etiqueta pelo DIG</v>
      </c>
      <c r="F2759" s="25" t="str">
        <f aca="false" t="array" ref="F2759:F2759">INDEX(Def_Instancias_Equipamentos!$F$2:$F$4986, MATCH(K2759, Def_Instancias_Equipamentos!$D$2:$D$4986, 0), 1)</f>
        <v>Sala Racks 19&amp;20</v>
      </c>
      <c r="G2759" s="26" t="str">
        <f aca="false" t="array" ref="G2759:G2759">INDEX(Def_Instancias_Equipamentos!$F$2:$F$4986, MATCH(L2759, Def_Instancias_Equipamentos!$D$2:$D$4986, 0), 1)</f>
        <v>Sala Racks 19&amp;20</v>
      </c>
      <c r="H2759" s="7" t="str">
        <f aca="false" t="array" ref="H2759:H2759">INDEX(Def_Instancias_Equipamentos!$E$2:$E$4986, MATCH(K2759, Def_Instancias_Equipamentos!$D$2:$D$4986, 0), 1)</f>
        <v>IA-20RaBPM</v>
      </c>
      <c r="I2759" s="8" t="str">
        <f aca="false" t="array" ref="I2759:I2759">INDEX(Def_Instancias_Equipamentos!$E$2:$E$4986, MATCH(L2759, Def_Instancias_Equipamentos!$D$2:$D$4986, 0), 1)</f>
        <v>IA-20RaCtrl</v>
      </c>
      <c r="J2759" s="8" t="str">
        <f aca="false">IF(H2759=I2759, "INTERNO", "EXTERNO")</f>
        <v>EXTERNO</v>
      </c>
      <c r="K2759" s="9" t="str">
        <f aca="false">Def_Instancias_Equipamentos!$D$22</f>
        <v>IA-20RaBPM:DI-AMCFPGAFOFB</v>
      </c>
      <c r="L2759" s="4" t="str">
        <f aca="false">Def_Instancias_Equipamentos!$D$65</f>
        <v>IA-20RaCtrl:CO-FibPatch</v>
      </c>
      <c r="M2759" s="10" t="s">
        <v>255</v>
      </c>
      <c r="N2759" s="12" t="s">
        <v>283</v>
      </c>
      <c r="O2759" s="9" t="str">
        <f aca="false">Def_Sistemas_Conectores_Cabos!$B$3</f>
        <v>LC duplex</v>
      </c>
      <c r="P2759" s="4" t="str">
        <f aca="false">Def_Sistemas_Conectores_Cabos!$B$3</f>
        <v>LC duplex</v>
      </c>
      <c r="Q2759" s="8" t="str">
        <f aca="false">K2759&amp;"/"&amp;M2759&amp;CHAR(10)&amp;L2759&amp;"/"&amp;N2759</f>
        <v>IA-20RaBPM:DI-AMCFPGAFOFB/SFP-2
IA-20RaCtrl:CO-FibPatch/p025</v>
      </c>
      <c r="R2759" s="11" t="n">
        <v>20</v>
      </c>
      <c r="S2759" s="11" t="n">
        <v>20</v>
      </c>
      <c r="T2759" s="4" t="str">
        <f aca="false">Def_Sistemas_Conectores_Cabos!$C$3</f>
        <v>Fibra OM4 duplex</v>
      </c>
      <c r="U2759" s="11" t="s">
        <v>234</v>
      </c>
      <c r="V2759" s="13"/>
    </row>
    <row r="2760" customFormat="false" ht="15.75" hidden="true" customHeight="true" outlineLevel="0" collapsed="false">
      <c r="A2760" s="4" t="str">
        <f aca="false">Def_Sistemas_Conectores_Cabos!$A$8</f>
        <v>Timing AFC</v>
      </c>
      <c r="B2760" s="5" t="str">
        <f aca="false">Datas_Entregas!$A$2</f>
        <v>Booster/LTB</v>
      </c>
      <c r="C2760" s="6" t="n">
        <f aca="false" t="array" ref="C2760:C2760">INDEX(Datas_Entregas!$B$2:$B$100, MATCH(B2760, Datas_Entregas!$A$2:$A$100, 0), 1)</f>
        <v>43266</v>
      </c>
      <c r="D2760" s="5" t="str">
        <f aca="false">Def_Status_Montagem!$A$4</f>
        <v>Comprado / Esperando entrega</v>
      </c>
      <c r="E2760" s="4" t="str">
        <f aca="false">Def_Status_Montagem!$B$3</f>
        <v>Contratada / Etiqueta pelo DIG</v>
      </c>
      <c r="F2760" s="25" t="str">
        <f aca="false" t="array" ref="F2760:F2760">INDEX(Def_Instancias_Equipamentos!$F$2:$F$1224, MATCH(K2760, Def_Instancias_Equipamentos!$D$2:$D$1224, 0), 1)</f>
        <v>Sala Racks 19&amp;20</v>
      </c>
      <c r="G2760" s="26" t="str">
        <f aca="false" t="array" ref="G2760:G2760">INDEX(Def_Instancias_Equipamentos!$F$2:$F$1224, MATCH(L2760, Def_Instancias_Equipamentos!$D$2:$D$1224, 0), 1)</f>
        <v>Sala Racks 19&amp;20</v>
      </c>
      <c r="H2760" s="7" t="str">
        <f aca="false" t="array" ref="H2760:H2760">INDEX(Def_Instancias_Equipamentos!$E$2:$E$1224, MATCH(K2760, Def_Instancias_Equipamentos!$D$2:$D$1224, 0), 1)</f>
        <v>IA-20RaBPM</v>
      </c>
      <c r="I2760" s="8" t="str">
        <f aca="false" t="array" ref="I2760:I2760">INDEX(Def_Instancias_Equipamentos!$E$2:$E$1224, MATCH(L2760, Def_Instancias_Equipamentos!$D$2:$D$1224, 0), 1)</f>
        <v>IA-20RaCtrl</v>
      </c>
      <c r="J2760" s="8" t="str">
        <f aca="false">IF(H2760=I2760, "INTERNO", "EXTERNO")</f>
        <v>EXTERNO</v>
      </c>
      <c r="K2760" s="9" t="str">
        <f aca="false">Def_Instancias_Equipamentos!$D$42</f>
        <v>IA-20RaBPM:TI-AMCFPGAEVR</v>
      </c>
      <c r="L2760" s="4" t="str">
        <f aca="false">Def_Instancias_Equipamentos!$D$65</f>
        <v>IA-20RaCtrl:CO-FibPatch</v>
      </c>
      <c r="M2760" s="10" t="s">
        <v>269</v>
      </c>
      <c r="N2760" s="12" t="s">
        <v>212</v>
      </c>
      <c r="O2760" s="9" t="str">
        <f aca="false">Def_Sistemas_Conectores_Cabos!$B$3</f>
        <v>LC duplex</v>
      </c>
      <c r="P2760" s="4" t="str">
        <f aca="false">Def_Sistemas_Conectores_Cabos!$B$3</f>
        <v>LC duplex</v>
      </c>
      <c r="Q2760" s="8" t="str">
        <f aca="false">K2760&amp;"/"&amp;M2760&amp;CHAR(10)&amp;L2760&amp;"/"&amp;N2760</f>
        <v>IA-20RaBPM:TI-AMCFPGAEVR/SFP-8
IA-20RaCtrl:CO-FibPatch/p026</v>
      </c>
      <c r="R2760" s="11" t="n">
        <v>20</v>
      </c>
      <c r="S2760" s="11" t="n">
        <v>20</v>
      </c>
      <c r="T2760" s="4" t="str">
        <f aca="false">Def_Sistemas_Conectores_Cabos!$C$3</f>
        <v>Fibra OM4 duplex</v>
      </c>
      <c r="U2760" s="11"/>
      <c r="V2760" s="13"/>
    </row>
    <row r="2761" customFormat="false" ht="15.75" hidden="true" customHeight="true" outlineLevel="0" collapsed="false">
      <c r="A2761" s="4" t="str">
        <f aca="false">Def_Sistemas_Conectores_Cabos!$A$13</f>
        <v>FOFB - Topologia Estrela</v>
      </c>
      <c r="B2761" s="5" t="str">
        <f aca="false">Datas_Entregas!$A$7</f>
        <v>FOFB</v>
      </c>
      <c r="C2761" s="6" t="n">
        <f aca="false" t="array" ref="C2761:C2761">INDEX(Datas_Entregas!$B$2:$B$100, MATCH(B2761, Datas_Entregas!$A$2:$A$100, 0), 1)</f>
        <v>43374</v>
      </c>
      <c r="D2761" s="5" t="str">
        <f aca="false">Def_Status_Montagem!$A$4</f>
        <v>Comprado / Esperando entrega</v>
      </c>
      <c r="E2761" s="4" t="str">
        <f aca="false">Def_Status_Montagem!$B$3</f>
        <v>Contratada / Etiqueta pelo DIG</v>
      </c>
      <c r="F2761" s="25" t="str">
        <f aca="false" t="array" ref="F2761:F2761">INDEX(Def_Instancias_Equipamentos!$F$2:$F$4986, MATCH(K2761, Def_Instancias_Equipamentos!$D$2:$D$4986, 0), 1)</f>
        <v>Sala Racks 19&amp;20</v>
      </c>
      <c r="G2761" s="26" t="str">
        <f aca="false" t="array" ref="G2761:G2761">INDEX(Def_Instancias_Equipamentos!$F$2:$F$4986, MATCH(L2761, Def_Instancias_Equipamentos!$D$2:$D$4986, 0), 1)</f>
        <v>Sala Racks 19&amp;20</v>
      </c>
      <c r="H2761" s="7" t="str">
        <f aca="false" t="array" ref="H2761:H2761">INDEX(Def_Instancias_Equipamentos!$E$2:$E$4986, MATCH(K2761, Def_Instancias_Equipamentos!$D$2:$D$4986, 0), 1)</f>
        <v>IA-20RaCtrl</v>
      </c>
      <c r="I2761" s="8" t="str">
        <f aca="false" t="array" ref="I2761:I2761">INDEX(Def_Instancias_Equipamentos!$E$2:$E$4986, MATCH(L2761, Def_Instancias_Equipamentos!$D$2:$D$4986, 0), 1)</f>
        <v>IA-20RaBPM</v>
      </c>
      <c r="J2761" s="8" t="str">
        <f aca="false">IF(H2761=I2761, "INTERNO", "EXTERNO")</f>
        <v>EXTERNO</v>
      </c>
      <c r="K2761" s="9" t="str">
        <f aca="false">Def_Instancias_Equipamentos!$D$65</f>
        <v>IA-20RaCtrl:CO-FibPatch</v>
      </c>
      <c r="L2761" s="4" t="str">
        <f aca="false">Def_Instancias_Equipamentos!$D$22</f>
        <v>IA-20RaBPM:DI-AMCFPGAFOFB</v>
      </c>
      <c r="M2761" s="27" t="s">
        <v>258</v>
      </c>
      <c r="N2761" s="17" t="s">
        <v>232</v>
      </c>
      <c r="O2761" s="9" t="str">
        <f aca="false">Def_Sistemas_Conectores_Cabos!$B$3</f>
        <v>LC duplex</v>
      </c>
      <c r="P2761" s="4" t="str">
        <f aca="false">Def_Sistemas_Conectores_Cabos!$B$3</f>
        <v>LC duplex</v>
      </c>
      <c r="Q2761" s="8" t="str">
        <f aca="false">K2761&amp;"/"&amp;M2761&amp;CHAR(10)&amp;L2761&amp;"/"&amp;N2761</f>
        <v>IA-20RaCtrl:CO-FibPatch/p063
IA-20RaBPM:DI-AMCFPGAFOFB/SFP-1</v>
      </c>
      <c r="R2761" s="11" t="n">
        <v>20</v>
      </c>
      <c r="S2761" s="11" t="n">
        <v>20</v>
      </c>
      <c r="T2761" s="4" t="str">
        <f aca="false">Def_Sistemas_Conectores_Cabos!$C$3</f>
        <v>Fibra OM4 duplex</v>
      </c>
      <c r="U2761" s="11" t="s">
        <v>234</v>
      </c>
      <c r="V2761" s="13"/>
    </row>
    <row r="2762" customFormat="false" ht="15.75" hidden="true" customHeight="true" outlineLevel="0" collapsed="false">
      <c r="A2762" s="4" t="str">
        <f aca="false">Def_Sistemas_Conectores_Cabos!$A$12</f>
        <v>FOFB - Topologia Anel</v>
      </c>
      <c r="B2762" s="5" t="str">
        <f aca="false">Datas_Entregas!$A$7</f>
        <v>FOFB</v>
      </c>
      <c r="C2762" s="6" t="n">
        <f aca="false" t="array" ref="C2762:C2762">INDEX(Datas_Entregas!$B$2:$B$100, MATCH(B2762, Datas_Entregas!$A$2:$A$100, 0), 1)</f>
        <v>43374</v>
      </c>
      <c r="D2762" s="5" t="str">
        <f aca="false">Def_Status_Montagem!$A$4</f>
        <v>Comprado / Esperando entrega</v>
      </c>
      <c r="E2762" s="4" t="str">
        <f aca="false">Def_Status_Montagem!$B$3</f>
        <v>Contratada / Etiqueta pelo DIG</v>
      </c>
      <c r="F2762" s="25" t="str">
        <f aca="false" t="array" ref="F2762:F2762">INDEX(Def_Instancias_Equipamentos!$F$2:$F$4986, MATCH(K2762, Def_Instancias_Equipamentos!$D$2:$D$4986, 0), 1)</f>
        <v>Sala Racks 19&amp;20</v>
      </c>
      <c r="G2762" s="26" t="str">
        <f aca="false" t="array" ref="G2762:G2762">INDEX(Def_Instancias_Equipamentos!$F$2:$F$4986, MATCH(L2762, Def_Instancias_Equipamentos!$D$2:$D$4986, 0), 1)</f>
        <v>Sala Racks 19&amp;20</v>
      </c>
      <c r="H2762" s="7" t="str">
        <f aca="false" t="array" ref="H2762:H2762">INDEX(Def_Instancias_Equipamentos!$E$2:$E$4986, MATCH(K2762, Def_Instancias_Equipamentos!$D$2:$D$4986, 0), 1)</f>
        <v>IA-20RaCtrl</v>
      </c>
      <c r="I2762" s="8" t="str">
        <f aca="false" t="array" ref="I2762:I2762">INDEX(Def_Instancias_Equipamentos!$E$2:$E$4986, MATCH(L2762, Def_Instancias_Equipamentos!$D$2:$D$4986, 0), 1)</f>
        <v>IA-20RaBPM</v>
      </c>
      <c r="J2762" s="8" t="str">
        <f aca="false">IF(H2762=I2762, "INTERNO", "EXTERNO")</f>
        <v>EXTERNO</v>
      </c>
      <c r="K2762" s="9" t="str">
        <f aca="false">Def_Instancias_Equipamentos!$D$65</f>
        <v>IA-20RaCtrl:CO-FibPatch</v>
      </c>
      <c r="L2762" s="4" t="str">
        <f aca="false">Def_Instancias_Equipamentos!$D$22</f>
        <v>IA-20RaBPM:DI-AMCFPGAFOFB</v>
      </c>
      <c r="M2762" s="27" t="s">
        <v>300</v>
      </c>
      <c r="N2762" s="17" t="s">
        <v>259</v>
      </c>
      <c r="O2762" s="9" t="str">
        <f aca="false">Def_Sistemas_Conectores_Cabos!$B$3</f>
        <v>LC duplex</v>
      </c>
      <c r="P2762" s="4" t="str">
        <f aca="false">Def_Sistemas_Conectores_Cabos!$B$3</f>
        <v>LC duplex</v>
      </c>
      <c r="Q2762" s="8" t="str">
        <f aca="false">K2762&amp;"/"&amp;M2762&amp;CHAR(10)&amp;L2762&amp;"/"&amp;N2762</f>
        <v>IA-20RaCtrl:CO-FibPatch/p021
IA-20RaBPM:DI-AMCFPGAFOFB/SFP-3</v>
      </c>
      <c r="R2762" s="11" t="n">
        <v>20</v>
      </c>
      <c r="S2762" s="11" t="n">
        <v>20</v>
      </c>
      <c r="T2762" s="4" t="str">
        <f aca="false">Def_Sistemas_Conectores_Cabos!$C$3</f>
        <v>Fibra OM4 duplex</v>
      </c>
      <c r="U2762" s="11" t="s">
        <v>234</v>
      </c>
      <c r="V2762" s="13"/>
    </row>
    <row r="2763" customFormat="false" ht="15.75" hidden="true" customHeight="true" outlineLevel="0" collapsed="false">
      <c r="A2763" s="4" t="str">
        <f aca="false">Def_Sistemas_Conectores_Cabos!$A$12</f>
        <v>FOFB - Topologia Anel</v>
      </c>
      <c r="B2763" s="5" t="str">
        <f aca="false">Datas_Entregas!$A$7</f>
        <v>FOFB</v>
      </c>
      <c r="C2763" s="6" t="n">
        <f aca="false" t="array" ref="C2763:C2763">INDEX(Datas_Entregas!$B$2:$B$100, MATCH(B2763, Datas_Entregas!$A$2:$A$100, 0), 1)</f>
        <v>43374</v>
      </c>
      <c r="D2763" s="5" t="str">
        <f aca="false">Def_Status_Montagem!$A$4</f>
        <v>Comprado / Esperando entrega</v>
      </c>
      <c r="E2763" s="4" t="str">
        <f aca="false">Def_Status_Montagem!$B$3</f>
        <v>Contratada / Etiqueta pelo DIG</v>
      </c>
      <c r="F2763" s="25" t="str">
        <f aca="false" t="array" ref="F2763:F2763">INDEX(Def_Instancias_Equipamentos!$F$2:$F$4986, MATCH(K2763, Def_Instancias_Equipamentos!$D$2:$D$4986, 0), 1)</f>
        <v>Sala Racks 3</v>
      </c>
      <c r="G2763" s="26" t="str">
        <f aca="false" t="array" ref="G2763:G2763">INDEX(Def_Instancias_Equipamentos!$F$2:$F$4986, MATCH(L2763, Def_Instancias_Equipamentos!$D$2:$D$4986, 0), 1)</f>
        <v>Sala Racks 3</v>
      </c>
      <c r="H2763" s="7" t="str">
        <f aca="false" t="array" ref="H2763:H2763">INDEX(Def_Instancias_Equipamentos!$E$2:$E$4986, MATCH(K2763, Def_Instancias_Equipamentos!$D$2:$D$4986, 0), 1)</f>
        <v>IA-03RaBPM</v>
      </c>
      <c r="I2763" s="8" t="str">
        <f aca="false" t="array" ref="I2763:I2763">INDEX(Def_Instancias_Equipamentos!$E$2:$E$4986, MATCH(L2763, Def_Instancias_Equipamentos!$D$2:$D$4986, 0), 1)</f>
        <v>IA-03RaCtrl</v>
      </c>
      <c r="J2763" s="8" t="str">
        <f aca="false">IF(H2763=I2763, "INTERNO", "EXTERNO")</f>
        <v>EXTERNO</v>
      </c>
      <c r="K2763" s="9" t="str">
        <f aca="false">Def_Instancias_Equipamentos!$D$5</f>
        <v>IA-03RaBPM:DI-AMCFPGAFOFB</v>
      </c>
      <c r="L2763" s="4" t="str">
        <f aca="false">Def_Instancias_Equipamentos!$D$48</f>
        <v>IA-03RaCtrl:CO-FibPatch</v>
      </c>
      <c r="M2763" s="10" t="s">
        <v>255</v>
      </c>
      <c r="N2763" s="12" t="s">
        <v>285</v>
      </c>
      <c r="O2763" s="9" t="str">
        <f aca="false">Def_Sistemas_Conectores_Cabos!$B$3</f>
        <v>LC duplex</v>
      </c>
      <c r="P2763" s="4" t="str">
        <f aca="false">Def_Sistemas_Conectores_Cabos!$B$3</f>
        <v>LC duplex</v>
      </c>
      <c r="Q2763" s="8" t="str">
        <f aca="false">K2763&amp;"/"&amp;M2763&amp;CHAR(10)&amp;L2763&amp;"/"&amp;N2763</f>
        <v>IA-03RaBPM:DI-AMCFPGAFOFB/SFP-2
IA-03RaCtrl:CO-FibPatch/p028</v>
      </c>
      <c r="R2763" s="11" t="n">
        <v>25</v>
      </c>
      <c r="S2763" s="11" t="n">
        <v>25</v>
      </c>
      <c r="T2763" s="4" t="str">
        <f aca="false">Def_Sistemas_Conectores_Cabos!$C$3</f>
        <v>Fibra OM4 duplex</v>
      </c>
      <c r="U2763" s="11" t="s">
        <v>234</v>
      </c>
      <c r="V2763" s="13"/>
    </row>
    <row r="2764" customFormat="false" ht="15.75" hidden="true" customHeight="true" outlineLevel="0" collapsed="false">
      <c r="A2764" s="4" t="str">
        <f aca="false">Def_Sistemas_Conectores_Cabos!$A$8</f>
        <v>Timing AFC</v>
      </c>
      <c r="B2764" s="5" t="str">
        <f aca="false">Datas_Entregas!$A$2</f>
        <v>Booster/LTB</v>
      </c>
      <c r="C2764" s="6" t="n">
        <f aca="false" t="array" ref="C2764:C2764">INDEX(Datas_Entregas!$B$2:$B$100, MATCH(B2764, Datas_Entregas!$A$2:$A$100, 0), 1)</f>
        <v>43266</v>
      </c>
      <c r="D2764" s="5" t="str">
        <f aca="false">Def_Status_Montagem!$A$4</f>
        <v>Comprado / Esperando entrega</v>
      </c>
      <c r="E2764" s="4" t="str">
        <f aca="false">Def_Status_Montagem!$B$3</f>
        <v>Contratada / Etiqueta pelo DIG</v>
      </c>
      <c r="F2764" s="25" t="str">
        <f aca="false" t="array" ref="F2764:F2764">INDEX(Def_Instancias_Equipamentos!$F$2:$F$1224, MATCH(K2764, Def_Instancias_Equipamentos!$D$2:$D$1224, 0), 1)</f>
        <v>Sala Racks 3</v>
      </c>
      <c r="G2764" s="26" t="str">
        <f aca="false" t="array" ref="G2764:G2764">INDEX(Def_Instancias_Equipamentos!$F$2:$F$1224, MATCH(L2764, Def_Instancias_Equipamentos!$D$2:$D$1224, 0), 1)</f>
        <v>Sala Racks 3</v>
      </c>
      <c r="H2764" s="7" t="str">
        <f aca="false" t="array" ref="H2764:H2764">INDEX(Def_Instancias_Equipamentos!$E$2:$E$1224, MATCH(K2764, Def_Instancias_Equipamentos!$D$2:$D$1224, 0), 1)</f>
        <v>IA-03RaBPM</v>
      </c>
      <c r="I2764" s="8" t="str">
        <f aca="false" t="array" ref="I2764:I2764">INDEX(Def_Instancias_Equipamentos!$E$2:$E$1224, MATCH(L2764, Def_Instancias_Equipamentos!$D$2:$D$1224, 0), 1)</f>
        <v>IA-03RaCtrl</v>
      </c>
      <c r="J2764" s="8" t="str">
        <f aca="false">IF(H2764=I2764, "INTERNO", "EXTERNO")</f>
        <v>EXTERNO</v>
      </c>
      <c r="K2764" s="9" t="str">
        <f aca="false">Def_Instancias_Equipamentos!$D$25</f>
        <v>IA-03RaBPM:TI-AMCFPGAEVR</v>
      </c>
      <c r="L2764" s="4" t="str">
        <f aca="false">Def_Instancias_Equipamentos!$D$48</f>
        <v>IA-03RaCtrl:CO-FibPatch</v>
      </c>
      <c r="M2764" s="10" t="s">
        <v>269</v>
      </c>
      <c r="N2764" s="12" t="s">
        <v>214</v>
      </c>
      <c r="O2764" s="9" t="str">
        <f aca="false">Def_Sistemas_Conectores_Cabos!$B$3</f>
        <v>LC duplex</v>
      </c>
      <c r="P2764" s="4" t="str">
        <f aca="false">Def_Sistemas_Conectores_Cabos!$B$3</f>
        <v>LC duplex</v>
      </c>
      <c r="Q2764" s="8" t="str">
        <f aca="false">K2764&amp;"/"&amp;M2764&amp;CHAR(10)&amp;L2764&amp;"/"&amp;N2764</f>
        <v>IA-03RaBPM:TI-AMCFPGAEVR/SFP-8
IA-03RaCtrl:CO-FibPatch/p029</v>
      </c>
      <c r="R2764" s="11" t="n">
        <v>25</v>
      </c>
      <c r="S2764" s="11" t="n">
        <v>25</v>
      </c>
      <c r="T2764" s="4" t="str">
        <f aca="false">Def_Sistemas_Conectores_Cabos!$C$3</f>
        <v>Fibra OM4 duplex</v>
      </c>
      <c r="U2764" s="11"/>
      <c r="V2764" s="13"/>
    </row>
    <row r="2765" customFormat="false" ht="15.75" hidden="true" customHeight="true" outlineLevel="0" collapsed="false">
      <c r="A2765" s="4" t="str">
        <f aca="false">Def_Sistemas_Conectores_Cabos!$A$13</f>
        <v>FOFB - Topologia Estrela</v>
      </c>
      <c r="B2765" s="5" t="str">
        <f aca="false">Datas_Entregas!$A$7</f>
        <v>FOFB</v>
      </c>
      <c r="C2765" s="6" t="n">
        <f aca="false" t="array" ref="C2765:C2765">INDEX(Datas_Entregas!$B$2:$B$100, MATCH(B2765, Datas_Entregas!$A$2:$A$100, 0), 1)</f>
        <v>43374</v>
      </c>
      <c r="D2765" s="5" t="str">
        <f aca="false">Def_Status_Montagem!$A$4</f>
        <v>Comprado / Esperando entrega</v>
      </c>
      <c r="E2765" s="4" t="str">
        <f aca="false">Def_Status_Montagem!$B$3</f>
        <v>Contratada / Etiqueta pelo DIG</v>
      </c>
      <c r="F2765" s="25" t="str">
        <f aca="false" t="array" ref="F2765:F2765">INDEX(Def_Instancias_Equipamentos!$F$2:$F$4986, MATCH(K2765, Def_Instancias_Equipamentos!$D$2:$D$4986, 0), 1)</f>
        <v>Sala Racks 3</v>
      </c>
      <c r="G2765" s="26" t="str">
        <f aca="false" t="array" ref="G2765:G2765">INDEX(Def_Instancias_Equipamentos!$F$2:$F$4986, MATCH(L2765, Def_Instancias_Equipamentos!$D$2:$D$4986, 0), 1)</f>
        <v>Sala Racks 3</v>
      </c>
      <c r="H2765" s="7" t="str">
        <f aca="false" t="array" ref="H2765:H2765">INDEX(Def_Instancias_Equipamentos!$E$2:$E$4986, MATCH(K2765, Def_Instancias_Equipamentos!$D$2:$D$4986, 0), 1)</f>
        <v>IA-03RaCtrl</v>
      </c>
      <c r="I2765" s="8" t="str">
        <f aca="false" t="array" ref="I2765:I2765">INDEX(Def_Instancias_Equipamentos!$E$2:$E$4986, MATCH(L2765, Def_Instancias_Equipamentos!$D$2:$D$4986, 0), 1)</f>
        <v>IA-03RaBPM</v>
      </c>
      <c r="J2765" s="8" t="str">
        <f aca="false">IF(H2765=I2765, "INTERNO", "EXTERNO")</f>
        <v>EXTERNO</v>
      </c>
      <c r="K2765" s="9" t="str">
        <f aca="false">Def_Instancias_Equipamentos!$D$48</f>
        <v>IA-03RaCtrl:CO-FibPatch</v>
      </c>
      <c r="L2765" s="4" t="str">
        <f aca="false">Def_Instancias_Equipamentos!$D$5</f>
        <v>IA-03RaBPM:DI-AMCFPGAFOFB</v>
      </c>
      <c r="M2765" s="27" t="s">
        <v>260</v>
      </c>
      <c r="N2765" s="17" t="s">
        <v>232</v>
      </c>
      <c r="O2765" s="9" t="str">
        <f aca="false">Def_Sistemas_Conectores_Cabos!$B$3</f>
        <v>LC duplex</v>
      </c>
      <c r="P2765" s="4" t="str">
        <f aca="false">Def_Sistemas_Conectores_Cabos!$B$3</f>
        <v>LC duplex</v>
      </c>
      <c r="Q2765" s="8" t="str">
        <f aca="false">K2765&amp;"/"&amp;M2765&amp;CHAR(10)&amp;L2765&amp;"/"&amp;N2765</f>
        <v>IA-03RaCtrl:CO-FibPatch/p064
IA-03RaBPM:DI-AMCFPGAFOFB/SFP-1</v>
      </c>
      <c r="R2765" s="11" t="n">
        <v>25</v>
      </c>
      <c r="S2765" s="11" t="n">
        <v>25</v>
      </c>
      <c r="T2765" s="4" t="str">
        <f aca="false">Def_Sistemas_Conectores_Cabos!$C$3</f>
        <v>Fibra OM4 duplex</v>
      </c>
      <c r="U2765" s="11" t="s">
        <v>234</v>
      </c>
      <c r="V2765" s="13"/>
    </row>
    <row r="2766" customFormat="false" ht="15.75" hidden="true" customHeight="true" outlineLevel="0" collapsed="false">
      <c r="A2766" s="4" t="str">
        <f aca="false">Def_Sistemas_Conectores_Cabos!$A$12</f>
        <v>FOFB - Topologia Anel</v>
      </c>
      <c r="B2766" s="5" t="str">
        <f aca="false">Datas_Entregas!$A$7</f>
        <v>FOFB</v>
      </c>
      <c r="C2766" s="6" t="n">
        <f aca="false" t="array" ref="C2766:C2766">INDEX(Datas_Entregas!$B$2:$B$100, MATCH(B2766, Datas_Entregas!$A$2:$A$100, 0), 1)</f>
        <v>43374</v>
      </c>
      <c r="D2766" s="5" t="str">
        <f aca="false">Def_Status_Montagem!$A$4</f>
        <v>Comprado / Esperando entrega</v>
      </c>
      <c r="E2766" s="4" t="str">
        <f aca="false">Def_Status_Montagem!$B$3</f>
        <v>Contratada / Etiqueta pelo DIG</v>
      </c>
      <c r="F2766" s="25" t="str">
        <f aca="false" t="array" ref="F2766:F2766">INDEX(Def_Instancias_Equipamentos!$F$2:$F$4986, MATCH(K2766, Def_Instancias_Equipamentos!$D$2:$D$4986, 0), 1)</f>
        <v>Sala Racks 3</v>
      </c>
      <c r="G2766" s="26" t="str">
        <f aca="false" t="array" ref="G2766:G2766">INDEX(Def_Instancias_Equipamentos!$F$2:$F$4986, MATCH(L2766, Def_Instancias_Equipamentos!$D$2:$D$4986, 0), 1)</f>
        <v>Sala Racks 3</v>
      </c>
      <c r="H2766" s="7" t="str">
        <f aca="false" t="array" ref="H2766:H2766">INDEX(Def_Instancias_Equipamentos!$E$2:$E$4986, MATCH(K2766, Def_Instancias_Equipamentos!$D$2:$D$4986, 0), 1)</f>
        <v>IA-03RaCtrl</v>
      </c>
      <c r="I2766" s="8" t="str">
        <f aca="false" t="array" ref="I2766:I2766">INDEX(Def_Instancias_Equipamentos!$E$2:$E$4986, MATCH(L2766, Def_Instancias_Equipamentos!$D$2:$D$4986, 0), 1)</f>
        <v>IA-03RaBPM</v>
      </c>
      <c r="J2766" s="8" t="str">
        <f aca="false">IF(H2766=I2766, "INTERNO", "EXTERNO")</f>
        <v>EXTERNO</v>
      </c>
      <c r="K2766" s="9" t="str">
        <f aca="false">Def_Instancias_Equipamentos!$D$48</f>
        <v>IA-03RaCtrl:CO-FibPatch</v>
      </c>
      <c r="L2766" s="4" t="str">
        <f aca="false">Def_Instancias_Equipamentos!$D$5</f>
        <v>IA-03RaBPM:DI-AMCFPGAFOFB</v>
      </c>
      <c r="M2766" s="27" t="s">
        <v>301</v>
      </c>
      <c r="N2766" s="17" t="s">
        <v>259</v>
      </c>
      <c r="O2766" s="9" t="str">
        <f aca="false">Def_Sistemas_Conectores_Cabos!$B$3</f>
        <v>LC duplex</v>
      </c>
      <c r="P2766" s="4" t="str">
        <f aca="false">Def_Sistemas_Conectores_Cabos!$B$3</f>
        <v>LC duplex</v>
      </c>
      <c r="Q2766" s="8" t="str">
        <f aca="false">K2766&amp;"/"&amp;M2766&amp;CHAR(10)&amp;L2766&amp;"/"&amp;N2766</f>
        <v>IA-03RaCtrl:CO-FibPatch/p023
IA-03RaBPM:DI-AMCFPGAFOFB/SFP-3</v>
      </c>
      <c r="R2766" s="11" t="n">
        <v>25</v>
      </c>
      <c r="S2766" s="11" t="n">
        <v>25</v>
      </c>
      <c r="T2766" s="4" t="str">
        <f aca="false">Def_Sistemas_Conectores_Cabos!$C$3</f>
        <v>Fibra OM4 duplex</v>
      </c>
      <c r="U2766" s="11" t="s">
        <v>234</v>
      </c>
      <c r="V2766" s="13"/>
    </row>
    <row r="2767" customFormat="false" ht="15.75" hidden="true" customHeight="true" outlineLevel="0" collapsed="false">
      <c r="A2767" s="4" t="str">
        <f aca="false">Def_Sistemas_Conectores_Cabos!$A$8</f>
        <v>Timing AFC</v>
      </c>
      <c r="B2767" s="5" t="str">
        <f aca="false">Datas_Entregas!$A$2</f>
        <v>Booster/LTB</v>
      </c>
      <c r="C2767" s="6" t="n">
        <f aca="false" t="array" ref="C2767:C2767">INDEX(Datas_Entregas!$B$2:$B$100, MATCH(B2767, Datas_Entregas!$A$2:$A$100, 0), 1)</f>
        <v>43266</v>
      </c>
      <c r="D2767" s="5" t="str">
        <f aca="false">Def_Status_Montagem!$A$4</f>
        <v>Comprado / Esperando entrega</v>
      </c>
      <c r="E2767" s="4" t="str">
        <f aca="false">Def_Status_Montagem!$B$3</f>
        <v>Contratada / Etiqueta pelo DIG</v>
      </c>
      <c r="F2767" s="25" t="str">
        <f aca="false" t="array" ref="F2767:F2767">INDEX(Def_Instancias_Equipamentos!$F$2:$F$1224, MATCH(K2767, Def_Instancias_Equipamentos!$D$2:$D$1224, 0), 1)</f>
        <v>Sala Racks 19&amp;20</v>
      </c>
      <c r="G2767" s="26" t="str">
        <f aca="false" t="array" ref="G2767:G2767">INDEX(Def_Instancias_Equipamentos!$F$2:$F$1224, MATCH(L2767, Def_Instancias_Equipamentos!$D$2:$D$1224, 0), 1)</f>
        <v>Sala Racks 19&amp;20</v>
      </c>
      <c r="H2767" s="7" t="str">
        <f aca="false" t="array" ref="H2767:H2767">INDEX(Def_Instancias_Equipamentos!$E$2:$E$1224, MATCH(K2767, Def_Instancias_Equipamentos!$D$2:$D$1224, 0), 1)</f>
        <v>IA-20RaBPMTL</v>
      </c>
      <c r="I2767" s="8" t="str">
        <f aca="false" t="array" ref="I2767:I2767">INDEX(Def_Instancias_Equipamentos!$E$2:$E$1224, MATCH(L2767, Def_Instancias_Equipamentos!$D$2:$D$1224, 0), 1)</f>
        <v>IA-20RaCtrl</v>
      </c>
      <c r="J2767" s="8" t="str">
        <f aca="false">IF(H2767=I2767, "INTERNO", "EXTERNO")</f>
        <v>EXTERNO</v>
      </c>
      <c r="K2767" s="9" t="str">
        <f aca="false">Def_Instancias_Equipamentos!$D$43</f>
        <v>IA-20RaBPMTL:TI-AMCFPGAEVR</v>
      </c>
      <c r="L2767" s="4" t="str">
        <f aca="false">Def_Instancias_Equipamentos!$D$65</f>
        <v>IA-20RaCtrl:CO-FibPatch</v>
      </c>
      <c r="M2767" s="10" t="s">
        <v>269</v>
      </c>
      <c r="N2767" s="12" t="s">
        <v>213</v>
      </c>
      <c r="O2767" s="9" t="str">
        <f aca="false">Def_Sistemas_Conectores_Cabos!$B$3</f>
        <v>LC duplex</v>
      </c>
      <c r="P2767" s="4" t="str">
        <f aca="false">Def_Sistemas_Conectores_Cabos!$B$3</f>
        <v>LC duplex</v>
      </c>
      <c r="Q2767" s="8" t="str">
        <f aca="false">K2767&amp;"/"&amp;M2767&amp;CHAR(10)&amp;L2767&amp;"/"&amp;N2767</f>
        <v>IA-20RaBPMTL:TI-AMCFPGAEVR/SFP-8
IA-20RaCtrl:CO-FibPatch/p027</v>
      </c>
      <c r="R2767" s="11" t="n">
        <v>25</v>
      </c>
      <c r="S2767" s="11" t="n">
        <v>25</v>
      </c>
      <c r="T2767" s="4" t="str">
        <f aca="false">Def_Sistemas_Conectores_Cabos!$C$3</f>
        <v>Fibra OM4 duplex</v>
      </c>
      <c r="U2767" s="11"/>
      <c r="V2767" s="13"/>
    </row>
    <row r="2768" customFormat="false" ht="15.75" hidden="true" customHeight="true" outlineLevel="0" collapsed="false">
      <c r="A2768" s="4" t="str">
        <f aca="false">Def_Sistemas_Conectores_Cabos!$A$7</f>
        <v>Timing Linac</v>
      </c>
      <c r="B2768" s="5" t="str">
        <f aca="false">Datas_Entregas!$A$8</f>
        <v>Finalização LINAC</v>
      </c>
      <c r="C2768" s="6" t="str">
        <f aca="false" t="array" ref="C2768:C2768">INDEX(Datas_Entregas!$B$2:$B$100, MATCH(B2768, Datas_Entregas!$A$2:$A$100, 0), 1)</f>
        <v>?</v>
      </c>
      <c r="D2768" s="5" t="str">
        <f aca="false">Def_Status_Montagem!$A$7</f>
        <v>Instalado protótipo/provisório</v>
      </c>
      <c r="E2768" s="4" t="str">
        <f aca="false">Def_Status_Montagem!$B$4</f>
        <v>Contratada (inclui etiqueta)</v>
      </c>
      <c r="F2768" s="25" t="str">
        <f aca="false" t="array" ref="F2768:F2768">INDEX(Def_Instancias_Equipamentos!$F$2:$F$1224, MATCH(K2768, Def_Instancias_Equipamentos!$D$2:$D$1224, 0), 1)</f>
        <v>Sala Racks do LINAC</v>
      </c>
      <c r="G2768" s="26" t="str">
        <f aca="false" t="array" ref="G2768:G2768">INDEX(Def_Instancias_Equipamentos!$F$2:$F$1224, MATCH(L2768, Def_Instancias_Equipamentos!$D$2:$D$1224, 0), 1)</f>
        <v>Sala Racks do LINAC</v>
      </c>
      <c r="H2768" s="7" t="str">
        <f aca="false" t="array" ref="H2768:H2768">INDEX(Def_Instancias_Equipamentos!$E$2:$E$1224, MATCH(K2768, Def_Instancias_Equipamentos!$D$2:$D$1224, 0), 1)</f>
        <v>LA-RFH01RACK2</v>
      </c>
      <c r="I2768" s="8" t="str">
        <f aca="false" t="array" ref="I2768:I2768">INDEX(Def_Instancias_Equipamentos!$E$2:$E$1224, MATCH(L2768, Def_Instancias_Equipamentos!$D$2:$D$1224, 0), 1)</f>
        <v>LA-RFH01RACK2</v>
      </c>
      <c r="J2768" s="8" t="str">
        <f aca="false">IF(H2768=I2768, "INTERNO", "EXTERNO")</f>
        <v>INTERNO</v>
      </c>
      <c r="K2768" s="9" t="str">
        <f aca="false">Def_Instancias_Equipamentos!$D$82</f>
        <v>LA-RFH01RACK2:TI-EVR</v>
      </c>
      <c r="L2768" s="4" t="str">
        <f aca="false">Def_Instancias_Equipamentos!$D$114</f>
        <v>LA-RFH01RACK2:TI-OEMultPOF</v>
      </c>
      <c r="M2768" s="10" t="s">
        <v>56</v>
      </c>
      <c r="N2768" s="11" t="s">
        <v>143</v>
      </c>
      <c r="O2768" s="9" t="str">
        <f aca="false">Def_Sistemas_Conectores_Cabos!$B$6</f>
        <v>Simplex (HFBR-4525Z)</v>
      </c>
      <c r="P2768" s="4" t="str">
        <f aca="false">Def_Sistemas_Conectores_Cabos!$B$6</f>
        <v>Simplex (HFBR-4525Z)</v>
      </c>
      <c r="Q2768" s="8" t="str">
        <f aca="false">K2768&amp;"/"&amp;M2768&amp;CHAR(10)&amp;L2768&amp;"/"&amp;N2768</f>
        <v>LA-RFH01RACK2:TI-EVR/OTP5
LA-RFH01RACK2:TI-OEMultPOF/IN1</v>
      </c>
      <c r="R2768" s="11" t="n">
        <v>10</v>
      </c>
      <c r="S2768" s="11" t="n">
        <f aca="false">R2768</f>
        <v>10</v>
      </c>
      <c r="T2768" s="4" t="str">
        <f aca="false">Def_Sistemas_Conectores_Cabos!$C$6</f>
        <v>Fibra plástica 1 mm</v>
      </c>
      <c r="U2768" s="11" t="s">
        <v>302</v>
      </c>
      <c r="V2768" s="13"/>
    </row>
    <row r="2769" customFormat="false" ht="15.75" hidden="true" customHeight="true" outlineLevel="0" collapsed="false">
      <c r="A2769" s="4" t="str">
        <f aca="false">Def_Sistemas_Conectores_Cabos!$A$15</f>
        <v>Sintonia</v>
      </c>
      <c r="B2769" s="5" t="str">
        <f aca="false">Datas_Entregas!$A$2</f>
        <v>Booster/LTB</v>
      </c>
      <c r="C2769" s="6" t="n">
        <f aca="false" t="array" ref="C2769:C2769">INDEX(Datas_Entregas!$B$2:$B$100, MATCH(B2769, Datas_Entregas!$A$2:$A$100, 0), 1)</f>
        <v>43266</v>
      </c>
      <c r="D2769" s="5" t="str">
        <f aca="false">Def_Status_Montagem!$A$5</f>
        <v>Pronto para instalar</v>
      </c>
      <c r="E2769" s="4" t="str">
        <f aca="false">Def_Status_Montagem!$B$6</f>
        <v>DIG (montagem em campo)</v>
      </c>
      <c r="F2769" s="25" t="str">
        <f aca="false" t="array" ref="F2769:F2769">INDEX(Def_Instancias_Equipamentos!$F$2:$F$4986, MATCH(K2769, Def_Instancias_Equipamentos!$D$2:$D$4986, 0), 1)</f>
        <v>Túnel (Booster)</v>
      </c>
      <c r="G2769" s="26" t="str">
        <f aca="false" t="array" ref="G2769:G2769">INDEX(Def_Instancias_Equipamentos!$F$2:$F$4986, MATCH(L2769, Def_Instancias_Equipamentos!$D$2:$D$4986, 0), 1)</f>
        <v>Sala Racks 19&amp;20</v>
      </c>
      <c r="H2769" s="7" t="str">
        <f aca="false" t="array" ref="H2769:H2769">INDEX(Def_Instancias_Equipamentos!$E$2:$E$4986, MATCH(K2769, Def_Instancias_Equipamentos!$D$2:$D$4986, 0), 1)</f>
        <v>BO-04D</v>
      </c>
      <c r="I2769" s="8" t="str">
        <f aca="false" t="array" ref="I2769:I2769">INDEX(Def_Instancias_Equipamentos!$E$2:$E$4986, MATCH(L2769, Def_Instancias_Equipamentos!$D$2:$D$4986, 0), 1)</f>
        <v>IA-20RaDiag02</v>
      </c>
      <c r="J2769" s="8" t="str">
        <f aca="false">IF(H2769=I2769, "INTERNO", "EXTERNO")</f>
        <v>EXTERNO</v>
      </c>
      <c r="K2769" s="9" t="str">
        <f aca="false">Def_Instancias_Equipamentos!$D$273</f>
        <v>BO-04D:DI-TuneBPMHyb</v>
      </c>
      <c r="L2769" s="22" t="str">
        <f aca="false">Def_Instancias_Equipamentos!$D$213</f>
        <v>AS-Glob:DI-FPMDig</v>
      </c>
      <c r="M2769" s="19" t="s">
        <v>303</v>
      </c>
      <c r="N2769" s="18" t="s">
        <v>304</v>
      </c>
      <c r="O2769" s="21" t="str">
        <f aca="false">Def_Sistemas_Conectores_Cabos!$B$10</f>
        <v>N 50-ohm</v>
      </c>
      <c r="P2769" s="22" t="str">
        <f aca="false">Def_Sistemas_Conectores_Cabos!$B$10</f>
        <v>N 50-ohm</v>
      </c>
      <c r="Q2769" s="23" t="str">
        <f aca="false">K2769&amp;"/"&amp;M2769&amp;CHAR(10)&amp;L2769&amp;"/"&amp;N2769</f>
        <v>BO-04D:DI-TuneBPMHyb/Sigma
AS-Glob:DI-FPMDig/Channel_3</v>
      </c>
      <c r="R2769" s="18" t="n">
        <v>120</v>
      </c>
      <c r="S2769" s="18" t="n">
        <v>120</v>
      </c>
      <c r="T2769" s="22" t="str">
        <f aca="false">Def_Sistemas_Conectores_Cabos!$C$12</f>
        <v>Datalink DLC R12</v>
      </c>
      <c r="U2769" s="18"/>
      <c r="V2769" s="13"/>
    </row>
    <row r="2770" customFormat="false" ht="15.75" hidden="true" customHeight="true" outlineLevel="0" collapsed="false">
      <c r="A2770" s="4" t="str">
        <f aca="false">Def_Sistemas_Conectores_Cabos!$A$15</f>
        <v>Sintonia</v>
      </c>
      <c r="B2770" s="5" t="str">
        <f aca="false">Datas_Entregas!$A$3</f>
        <v>BTS/Anel</v>
      </c>
      <c r="C2770" s="6" t="n">
        <f aca="false" t="array" ref="C2770:C2770">INDEX(Datas_Entregas!$B$2:$B$100, MATCH(B2770, Datas_Entregas!$A$2:$A$100, 0), 1)</f>
        <v>43296</v>
      </c>
      <c r="D2770" s="5" t="str">
        <f aca="false">Def_Status_Montagem!$A$5</f>
        <v>Pronto para instalar</v>
      </c>
      <c r="E2770" s="4" t="str">
        <f aca="false">Def_Status_Montagem!$B$6</f>
        <v>DIG (montagem em campo)</v>
      </c>
      <c r="F2770" s="25" t="str">
        <f aca="false" t="array" ref="F2770:F2770">INDEX(Def_Instancias_Equipamentos!$F$2:$F$4986, MATCH(K2770, Def_Instancias_Equipamentos!$D$2:$D$4986, 0), 1)</f>
        <v>Túnel (Anel)</v>
      </c>
      <c r="G2770" s="26" t="str">
        <f aca="false" t="array" ref="G2770:G2770">INDEX(Def_Instancias_Equipamentos!$F$2:$F$4986, MATCH(L2770, Def_Instancias_Equipamentos!$D$2:$D$4986, 0), 1)</f>
        <v>Sala Racks 19&amp;20</v>
      </c>
      <c r="H2770" s="7" t="str">
        <f aca="false" t="array" ref="H2770:H2770">INDEX(Def_Instancias_Equipamentos!$E$2:$E$4986, MATCH(K2770, Def_Instancias_Equipamentos!$D$2:$D$4986, 0), 1)</f>
        <v>SI-17C4</v>
      </c>
      <c r="I2770" s="8" t="str">
        <f aca="false" t="array" ref="I2770:I2770">INDEX(Def_Instancias_Equipamentos!$E$2:$E$4986, MATCH(L2770, Def_Instancias_Equipamentos!$D$2:$D$4986, 0), 1)</f>
        <v>IA-20RaDiag02</v>
      </c>
      <c r="J2770" s="8" t="str">
        <f aca="false">IF(H2770=I2770, "INTERNO", "EXTERNO")</f>
        <v>EXTERNO</v>
      </c>
      <c r="K2770" s="9" t="str">
        <f aca="false">Def_Instancias_Equipamentos!$D$272</f>
        <v>SI-17C4:DI-TuneBPMHyb</v>
      </c>
      <c r="L2770" s="22" t="str">
        <f aca="false">Def_Instancias_Equipamentos!$D$213</f>
        <v>AS-Glob:DI-FPMDig</v>
      </c>
      <c r="M2770" s="19" t="s">
        <v>303</v>
      </c>
      <c r="N2770" s="18" t="s">
        <v>305</v>
      </c>
      <c r="O2770" s="21" t="str">
        <f aca="false">Def_Sistemas_Conectores_Cabos!$B$10</f>
        <v>N 50-ohm</v>
      </c>
      <c r="P2770" s="22" t="str">
        <f aca="false">Def_Sistemas_Conectores_Cabos!$B$10</f>
        <v>N 50-ohm</v>
      </c>
      <c r="Q2770" s="23" t="str">
        <f aca="false">K2770&amp;"/"&amp;M2770&amp;CHAR(10)&amp;L2770&amp;"/"&amp;N2770</f>
        <v>SI-17C4:DI-TuneBPMHyb/Sigma
AS-Glob:DI-FPMDig/Channel_1</v>
      </c>
      <c r="R2770" s="18" t="n">
        <v>100</v>
      </c>
      <c r="S2770" s="18" t="n">
        <v>100</v>
      </c>
      <c r="T2770" s="22" t="str">
        <f aca="false">Def_Sistemas_Conectores_Cabos!$C$12</f>
        <v>Datalink DLC R12</v>
      </c>
      <c r="U2770" s="18"/>
      <c r="V2770" s="13"/>
    </row>
    <row r="2771" customFormat="false" ht="15.75" hidden="true" customHeight="true" outlineLevel="0" collapsed="false">
      <c r="A2771" s="4" t="str">
        <f aca="false">Def_Sistemas_Conectores_Cabos!$A$7</f>
        <v>Timing Linac</v>
      </c>
      <c r="B2771" s="5" t="str">
        <f aca="false">Datas_Entregas!$A$8</f>
        <v>Finalização LINAC</v>
      </c>
      <c r="C2771" s="6" t="str">
        <f aca="false" t="array" ref="C2771:C2771">INDEX(Datas_Entregas!$B$2:$B$100, MATCH(B2771, Datas_Entregas!$A$2:$A$100, 0), 1)</f>
        <v>?</v>
      </c>
      <c r="D2771" s="5" t="str">
        <f aca="false">Def_Status_Montagem!$A$7</f>
        <v>Instalado protótipo/provisório</v>
      </c>
      <c r="E2771" s="4" t="str">
        <f aca="false">Def_Status_Montagem!$B$4</f>
        <v>Contratada (inclui etiqueta)</v>
      </c>
      <c r="F2771" s="25" t="str">
        <f aca="false" t="array" ref="F2771:F2771">INDEX(Def_Instancias_Equipamentos!$F$2:$F$1224, MATCH(K2771, Def_Instancias_Equipamentos!$D$2:$D$1224, 0), 1)</f>
        <v>Sala Racks do LINAC</v>
      </c>
      <c r="G2771" s="26" t="str">
        <f aca="false" t="array" ref="G2771:G2771">INDEX(Def_Instancias_Equipamentos!$F$2:$F$1224, MATCH(L2771, Def_Instancias_Equipamentos!$D$2:$D$1224, 0), 1)</f>
        <v>Sala Racks do LINAC</v>
      </c>
      <c r="H2771" s="7" t="str">
        <f aca="false" t="array" ref="H2771:H2771">INDEX(Def_Instancias_Equipamentos!$E$2:$E$1224, MATCH(K2771, Def_Instancias_Equipamentos!$D$2:$D$1224, 0), 1)</f>
        <v>LA-RFH01RACK2</v>
      </c>
      <c r="I2771" s="8" t="str">
        <f aca="false" t="array" ref="I2771:I2771">INDEX(Def_Instancias_Equipamentos!$E$2:$E$1224, MATCH(L2771, Def_Instancias_Equipamentos!$D$2:$D$1224, 0), 1)</f>
        <v>LA-RFH01RACK2</v>
      </c>
      <c r="J2771" s="8" t="str">
        <f aca="false">IF(H2771=I2771, "INTERNO", "EXTERNO")</f>
        <v>INTERNO</v>
      </c>
      <c r="K2771" s="9" t="str">
        <f aca="false">Def_Instancias_Equipamentos!$D$82</f>
        <v>LA-RFH01RACK2:TI-EVR</v>
      </c>
      <c r="L2771" s="4" t="str">
        <f aca="false">Def_Instancias_Equipamentos!$D$114</f>
        <v>LA-RFH01RACK2:TI-OEMultPOF</v>
      </c>
      <c r="M2771" s="10" t="s">
        <v>57</v>
      </c>
      <c r="N2771" s="11" t="s">
        <v>145</v>
      </c>
      <c r="O2771" s="9" t="str">
        <f aca="false">Def_Sistemas_Conectores_Cabos!$B$6</f>
        <v>Simplex (HFBR-4525Z)</v>
      </c>
      <c r="P2771" s="4" t="str">
        <f aca="false">Def_Sistemas_Conectores_Cabos!$B$6</f>
        <v>Simplex (HFBR-4525Z)</v>
      </c>
      <c r="Q2771" s="8" t="str">
        <f aca="false">K2771&amp;"/"&amp;M2771&amp;CHAR(10)&amp;L2771&amp;"/"&amp;N2771</f>
        <v>LA-RFH01RACK2:TI-EVR/OTP6
LA-RFH01RACK2:TI-OEMultPOF/IN2</v>
      </c>
      <c r="R2771" s="11" t="n">
        <v>10</v>
      </c>
      <c r="S2771" s="11" t="n">
        <f aca="false">R2771</f>
        <v>10</v>
      </c>
      <c r="T2771" s="4" t="str">
        <f aca="false">Def_Sistemas_Conectores_Cabos!$C$6</f>
        <v>Fibra plástica 1 mm</v>
      </c>
      <c r="U2771" s="11" t="s">
        <v>306</v>
      </c>
      <c r="V2771" s="13"/>
    </row>
    <row r="2772" customFormat="false" ht="15.75" hidden="true" customHeight="true" outlineLevel="0" collapsed="false">
      <c r="A2772" s="4" t="str">
        <f aca="false">Def_Sistemas_Conectores_Cabos!$A$7</f>
        <v>Timing Linac</v>
      </c>
      <c r="B2772" s="5" t="str">
        <f aca="false">Datas_Entregas!$A$8</f>
        <v>Finalização LINAC</v>
      </c>
      <c r="C2772" s="6" t="str">
        <f aca="false" t="array" ref="C2772:C2772">INDEX(Datas_Entregas!$B$2:$B$100, MATCH(B2772, Datas_Entregas!$A$2:$A$100, 0), 1)</f>
        <v>?</v>
      </c>
      <c r="D2772" s="5" t="str">
        <f aca="false">Def_Status_Montagem!$A$7</f>
        <v>Instalado protótipo/provisório</v>
      </c>
      <c r="E2772" s="4" t="str">
        <f aca="false">Def_Status_Montagem!$B$4</f>
        <v>Contratada (inclui etiqueta)</v>
      </c>
      <c r="F2772" s="25" t="str">
        <f aca="false" t="array" ref="F2772:F2772">INDEX(Def_Instancias_Equipamentos!$F$2:$F$1224, MATCH(K2772, Def_Instancias_Equipamentos!$D$2:$D$1224, 0), 1)</f>
        <v>Sala Racks do LINAC</v>
      </c>
      <c r="G2772" s="26" t="str">
        <f aca="false" t="array" ref="G2772:G2772">INDEX(Def_Instancias_Equipamentos!$F$2:$F$1224, MATCH(L2772, Def_Instancias_Equipamentos!$D$2:$D$1224, 0), 1)</f>
        <v>Sala Racks do LINAC</v>
      </c>
      <c r="H2772" s="7" t="str">
        <f aca="false" t="array" ref="H2772:H2772">INDEX(Def_Instancias_Equipamentos!$E$2:$E$1224, MATCH(K2772, Def_Instancias_Equipamentos!$D$2:$D$1224, 0), 1)</f>
        <v>LA-RFH01RACK2</v>
      </c>
      <c r="I2772" s="8" t="str">
        <f aca="false" t="array" ref="I2772:I2772">INDEX(Def_Instancias_Equipamentos!$E$2:$E$1224, MATCH(L2772, Def_Instancias_Equipamentos!$D$2:$D$1224, 0), 1)</f>
        <v>LA-RFH01RACK2</v>
      </c>
      <c r="J2772" s="8" t="str">
        <f aca="false">IF(H2772=I2772, "INTERNO", "EXTERNO")</f>
        <v>INTERNO</v>
      </c>
      <c r="K2772" s="9" t="str">
        <f aca="false">Def_Instancias_Equipamentos!$D$82</f>
        <v>LA-RFH01RACK2:TI-EVR</v>
      </c>
      <c r="L2772" s="4" t="str">
        <f aca="false">Def_Instancias_Equipamentos!$D$114</f>
        <v>LA-RFH01RACK2:TI-OEMultPOF</v>
      </c>
      <c r="M2772" s="10" t="s">
        <v>59</v>
      </c>
      <c r="N2772" s="11" t="s">
        <v>172</v>
      </c>
      <c r="O2772" s="9" t="str">
        <f aca="false">Def_Sistemas_Conectores_Cabos!$B$6</f>
        <v>Simplex (HFBR-4525Z)</v>
      </c>
      <c r="P2772" s="4" t="str">
        <f aca="false">Def_Sistemas_Conectores_Cabos!$B$6</f>
        <v>Simplex (HFBR-4525Z)</v>
      </c>
      <c r="Q2772" s="8" t="str">
        <f aca="false">K2772&amp;"/"&amp;M2772&amp;CHAR(10)&amp;L2772&amp;"/"&amp;N2772</f>
        <v>LA-RFH01RACK2:TI-EVR/OTP7
LA-RFH01RACK2:TI-OEMultPOF/IN3</v>
      </c>
      <c r="R2772" s="11" t="n">
        <v>10</v>
      </c>
      <c r="S2772" s="11" t="n">
        <f aca="false">R2772</f>
        <v>10</v>
      </c>
      <c r="T2772" s="4" t="str">
        <f aca="false">Def_Sistemas_Conectores_Cabos!$C$6</f>
        <v>Fibra plástica 1 mm</v>
      </c>
      <c r="U2772" s="11" t="s">
        <v>307</v>
      </c>
      <c r="V2772" s="13"/>
    </row>
    <row r="2773" customFormat="false" ht="15.75" hidden="true" customHeight="true" outlineLevel="0" collapsed="false">
      <c r="A2773" s="4" t="str">
        <f aca="false">Def_Sistemas_Conectores_Cabos!$A$15</f>
        <v>Sintonia</v>
      </c>
      <c r="B2773" s="5" t="str">
        <f aca="false">Datas_Entregas!$A$3</f>
        <v>BTS/Anel</v>
      </c>
      <c r="C2773" s="6" t="n">
        <f aca="false" t="array" ref="C2773:C2773">INDEX(Datas_Entregas!$B$2:$B$100, MATCH(B2773, Datas_Entregas!$A$2:$A$100, 0), 1)</f>
        <v>43296</v>
      </c>
      <c r="D2773" s="5" t="str">
        <f aca="false">Def_Status_Montagem!$A$5</f>
        <v>Pronto para instalar</v>
      </c>
      <c r="E2773" s="4" t="str">
        <f aca="false">Def_Status_Montagem!$B$6</f>
        <v>DIG (montagem em campo)</v>
      </c>
      <c r="F2773" s="25" t="str">
        <f aca="false" t="array" ref="F2773:F2773">INDEX(Def_Instancias_Equipamentos!$F$2:$F$4986, MATCH(K2773, Def_Instancias_Equipamentos!$D$2:$D$4986, 0), 1)</f>
        <v>Túnel (Anel)</v>
      </c>
      <c r="G2773" s="26" t="str">
        <f aca="false" t="array" ref="G2773:G2773">INDEX(Def_Instancias_Equipamentos!$F$2:$F$4986, MATCH(L2773, Def_Instancias_Equipamentos!$D$2:$D$4986, 0), 1)</f>
        <v>Sala Racks 19&amp;20</v>
      </c>
      <c r="H2773" s="7" t="str">
        <f aca="false" t="array" ref="H2773:H2773">INDEX(Def_Instancias_Equipamentos!$E$2:$E$4986, MATCH(K2773, Def_Instancias_Equipamentos!$D$2:$D$4986, 0), 1)</f>
        <v>SI-18SB</v>
      </c>
      <c r="I2773" s="8" t="str">
        <f aca="false" t="array" ref="I2773:I2773">INDEX(Def_Instancias_Equipamentos!$E$2:$E$4986, MATCH(L2773, Def_Instancias_Equipamentos!$D$2:$D$4986, 0), 1)</f>
        <v>IA-20RaDiag02</v>
      </c>
      <c r="J2773" s="8" t="str">
        <f aca="false">IF(H2773=I2773, "INTERNO", "EXTERNO")</f>
        <v>EXTERNO</v>
      </c>
      <c r="K2773" s="9" t="str">
        <f aca="false">Def_Instancias_Equipamentos!$D$271</f>
        <v>SI-18SB:DI-TuneBPMHyb</v>
      </c>
      <c r="L2773" s="22" t="str">
        <f aca="false">Def_Instancias_Equipamentos!$D$213</f>
        <v>AS-Glob:DI-FPMDig</v>
      </c>
      <c r="M2773" s="19" t="s">
        <v>303</v>
      </c>
      <c r="N2773" s="18" t="s">
        <v>308</v>
      </c>
      <c r="O2773" s="21" t="str">
        <f aca="false">Def_Sistemas_Conectores_Cabos!$B$10</f>
        <v>N 50-ohm</v>
      </c>
      <c r="P2773" s="22" t="str">
        <f aca="false">Def_Sistemas_Conectores_Cabos!$B$10</f>
        <v>N 50-ohm</v>
      </c>
      <c r="Q2773" s="23" t="str">
        <f aca="false">K2773&amp;"/"&amp;M2773&amp;CHAR(10)&amp;L2773&amp;"/"&amp;N2773</f>
        <v>SI-18SB:DI-TuneBPMHyb/Sigma
AS-Glob:DI-FPMDig/Channel_2</v>
      </c>
      <c r="R2773" s="18" t="n">
        <v>90</v>
      </c>
      <c r="S2773" s="18" t="n">
        <v>90</v>
      </c>
      <c r="T2773" s="22" t="str">
        <f aca="false">Def_Sistemas_Conectores_Cabos!$C$12</f>
        <v>Datalink DLC R12</v>
      </c>
      <c r="U2773" s="18"/>
      <c r="V2773" s="13"/>
    </row>
    <row r="2774" customFormat="false" ht="15.75" hidden="true" customHeight="true" outlineLevel="0" collapsed="false">
      <c r="A2774" s="4" t="str">
        <f aca="false">Def_Sistemas_Conectores_Cabos!$A$15</f>
        <v>Sintonia</v>
      </c>
      <c r="B2774" s="5" t="str">
        <f aca="false">Datas_Entregas!$A$2</f>
        <v>Booster/LTB</v>
      </c>
      <c r="C2774" s="6" t="n">
        <f aca="false" t="array" ref="C2774:C2774">INDEX(Datas_Entregas!$B$2:$B$100, MATCH(B2774, Datas_Entregas!$A$2:$A$100, 0), 1)</f>
        <v>43266</v>
      </c>
      <c r="D2774" s="5" t="str">
        <f aca="false">Def_Status_Montagem!$A$5</f>
        <v>Pronto para instalar</v>
      </c>
      <c r="E2774" s="4" t="str">
        <f aca="false">Def_Status_Montagem!$B$6</f>
        <v>DIG (montagem em campo)</v>
      </c>
      <c r="F2774" s="25" t="str">
        <f aca="false" t="array" ref="F2774:F2774">INDEX(Def_Instancias_Equipamentos!$F$2:$F$4986, MATCH(K2774, Def_Instancias_Equipamentos!$D$2:$D$4986, 0), 1)</f>
        <v>Túnel (Booster)</v>
      </c>
      <c r="G2774" s="26" t="str">
        <f aca="false" t="array" ref="G2774:G2774">INDEX(Def_Instancias_Equipamentos!$F$2:$F$4986, MATCH(L2774, Def_Instancias_Equipamentos!$D$2:$D$4986, 0), 1)</f>
        <v>Sala Racks 18 parte 1</v>
      </c>
      <c r="H2774" s="7" t="str">
        <f aca="false" t="array" ref="H2774:H2774">INDEX(Def_Instancias_Equipamentos!$E$2:$E$4986, MATCH(K2774, Def_Instancias_Equipamentos!$D$2:$D$4986, 0), 1)</f>
        <v>BO-04D</v>
      </c>
      <c r="I2774" s="8" t="str">
        <f aca="false" t="array" ref="I2774:I2774">INDEX(Def_Instancias_Equipamentos!$E$2:$E$4986, MATCH(L2774, Def_Instancias_Equipamentos!$D$2:$D$4986, 0), 1)</f>
        <v>IA-18RaDiag04</v>
      </c>
      <c r="J2774" s="8" t="str">
        <f aca="false">IF(H2774=I2774, "INTERNO", "EXTERNO")</f>
        <v>EXTERNO</v>
      </c>
      <c r="K2774" s="9" t="str">
        <f aca="false">Def_Instancias_Equipamentos!$D$273</f>
        <v>BO-04D:DI-TuneBPMHyb</v>
      </c>
      <c r="L2774" s="4" t="str">
        <f aca="false">Def_Instancias_Equipamentos!$D$261</f>
        <v>AS-Glob:DI-TuneFBE</v>
      </c>
      <c r="M2774" s="19" t="s">
        <v>309</v>
      </c>
      <c r="N2774" s="20" t="s">
        <v>310</v>
      </c>
      <c r="O2774" s="21" t="str">
        <f aca="false">Def_Sistemas_Conectores_Cabos!$B$10</f>
        <v>N 50-ohm</v>
      </c>
      <c r="P2774" s="22" t="str">
        <f aca="false">Def_Sistemas_Conectores_Cabos!$B$10</f>
        <v>N 50-ohm</v>
      </c>
      <c r="Q2774" s="23" t="str">
        <f aca="false">K2774&amp;"/"&amp;M2774&amp;CHAR(10)&amp;L2774&amp;"/"&amp;N2774</f>
        <v>BO-04D:DI-TuneBPMHyb/DeltaX
AS-Glob:DI-TuneFBE/BO_H_In</v>
      </c>
      <c r="R2774" s="18" t="n">
        <v>150</v>
      </c>
      <c r="S2774" s="18" t="n">
        <v>150</v>
      </c>
      <c r="T2774" s="22" t="str">
        <f aca="false">Def_Sistemas_Conectores_Cabos!$C$12</f>
        <v>Datalink DLC R12</v>
      </c>
      <c r="U2774" s="18"/>
      <c r="V2774" s="13"/>
    </row>
    <row r="2775" customFormat="false" ht="15.75" hidden="true" customHeight="true" outlineLevel="0" collapsed="false">
      <c r="A2775" s="4" t="str">
        <f aca="false">Def_Sistemas_Conectores_Cabos!$A$15</f>
        <v>Sintonia</v>
      </c>
      <c r="B2775" s="5" t="str">
        <f aca="false">Datas_Entregas!$A$2</f>
        <v>Booster/LTB</v>
      </c>
      <c r="C2775" s="6" t="n">
        <f aca="false" t="array" ref="C2775:C2775">INDEX(Datas_Entregas!$B$2:$B$100, MATCH(B2775, Datas_Entregas!$A$2:$A$100, 0), 1)</f>
        <v>43266</v>
      </c>
      <c r="D2775" s="5" t="str">
        <f aca="false">Def_Status_Montagem!$A$5</f>
        <v>Pronto para instalar</v>
      </c>
      <c r="E2775" s="4" t="str">
        <f aca="false">Def_Status_Montagem!$B$6</f>
        <v>DIG (montagem em campo)</v>
      </c>
      <c r="F2775" s="25" t="str">
        <f aca="false" t="array" ref="F2775:F2775">INDEX(Def_Instancias_Equipamentos!$F$2:$F$4986, MATCH(K2775, Def_Instancias_Equipamentos!$D$2:$D$4986, 0), 1)</f>
        <v>Túnel (Booster)</v>
      </c>
      <c r="G2775" s="26" t="str">
        <f aca="false" t="array" ref="G2775:G2775">INDEX(Def_Instancias_Equipamentos!$F$2:$F$4986, MATCH(L2775, Def_Instancias_Equipamentos!$D$2:$D$4986, 0), 1)</f>
        <v>Sala Racks 18 parte 1</v>
      </c>
      <c r="H2775" s="7" t="str">
        <f aca="false" t="array" ref="H2775:H2775">INDEX(Def_Instancias_Equipamentos!$E$2:$E$4986, MATCH(K2775, Def_Instancias_Equipamentos!$D$2:$D$4986, 0), 1)</f>
        <v>BO-04D</v>
      </c>
      <c r="I2775" s="8" t="str">
        <f aca="false" t="array" ref="I2775:I2775">INDEX(Def_Instancias_Equipamentos!$E$2:$E$4986, MATCH(L2775, Def_Instancias_Equipamentos!$D$2:$D$4986, 0), 1)</f>
        <v>IA-18RaDiag04</v>
      </c>
      <c r="J2775" s="8" t="str">
        <f aca="false">IF(H2775=I2775, "INTERNO", "EXTERNO")</f>
        <v>EXTERNO</v>
      </c>
      <c r="K2775" s="9" t="str">
        <f aca="false">Def_Instancias_Equipamentos!$D$273</f>
        <v>BO-04D:DI-TuneBPMHyb</v>
      </c>
      <c r="L2775" s="4" t="str">
        <f aca="false">Def_Instancias_Equipamentos!$D$261</f>
        <v>AS-Glob:DI-TuneFBE</v>
      </c>
      <c r="M2775" s="19" t="s">
        <v>311</v>
      </c>
      <c r="N2775" s="20" t="s">
        <v>312</v>
      </c>
      <c r="O2775" s="21" t="str">
        <f aca="false">Def_Sistemas_Conectores_Cabos!$B$10</f>
        <v>N 50-ohm</v>
      </c>
      <c r="P2775" s="22" t="str">
        <f aca="false">Def_Sistemas_Conectores_Cabos!$B$10</f>
        <v>N 50-ohm</v>
      </c>
      <c r="Q2775" s="23" t="str">
        <f aca="false">K2775&amp;"/"&amp;M2775&amp;CHAR(10)&amp;L2775&amp;"/"&amp;N2775</f>
        <v>BO-04D:DI-TuneBPMHyb/DeltaY
AS-Glob:DI-TuneFBE/BO_V_In</v>
      </c>
      <c r="R2775" s="18" t="n">
        <v>150</v>
      </c>
      <c r="S2775" s="18" t="n">
        <v>150</v>
      </c>
      <c r="T2775" s="22" t="str">
        <f aca="false">Def_Sistemas_Conectores_Cabos!$C$12</f>
        <v>Datalink DLC R12</v>
      </c>
      <c r="U2775" s="18"/>
      <c r="V2775" s="13"/>
    </row>
    <row r="2776" customFormat="false" ht="15.75" hidden="true" customHeight="true" outlineLevel="0" collapsed="false">
      <c r="A2776" s="4" t="str">
        <f aca="false">Def_Sistemas_Conectores_Cabos!$A$14</f>
        <v>BbB</v>
      </c>
      <c r="B2776" s="5" t="str">
        <f aca="false">Datas_Entregas!$A$3</f>
        <v>BTS/Anel</v>
      </c>
      <c r="C2776" s="6" t="n">
        <f aca="false" t="array" ref="C2776:C2776">INDEX(Datas_Entregas!$B$2:$B$100, MATCH(B2776, Datas_Entregas!$A$2:$A$100, 0), 1)</f>
        <v>43296</v>
      </c>
      <c r="D2776" s="5" t="str">
        <f aca="false">Def_Status_Montagem!$A$5</f>
        <v>Pronto para instalar</v>
      </c>
      <c r="E2776" s="4" t="str">
        <f aca="false">Def_Status_Montagem!$B$6</f>
        <v>DIG (montagem em campo)</v>
      </c>
      <c r="F2776" s="25" t="str">
        <f aca="false" t="array" ref="F2776:F2776">INDEX(Def_Instancias_Equipamentos!$F$2:$F$4986, MATCH(K2776, Def_Instancias_Equipamentos!$D$2:$D$4986, 0), 1)</f>
        <v>Túnel (Anel)</v>
      </c>
      <c r="G2776" s="26" t="str">
        <f aca="false" t="array" ref="G2776:G2776">INDEX(Def_Instancias_Equipamentos!$F$2:$F$4986, MATCH(L2776, Def_Instancias_Equipamentos!$D$2:$D$4986, 0), 1)</f>
        <v>Sala Racks 16</v>
      </c>
      <c r="H2776" s="7" t="str">
        <f aca="false" t="array" ref="H2776:H2776">INDEX(Def_Instancias_Equipamentos!$E$2:$E$4986, MATCH(K2776, Def_Instancias_Equipamentos!$D$2:$D$4986, 0), 1)</f>
        <v>SI-16C4</v>
      </c>
      <c r="I2776" s="8" t="str">
        <f aca="false" t="array" ref="I2776:I2776">INDEX(Def_Instancias_Equipamentos!$E$2:$E$4986, MATCH(L2776, Def_Instancias_Equipamentos!$D$2:$D$4986, 0), 1)</f>
        <v>IA-16RaBbB</v>
      </c>
      <c r="J2776" s="8" t="str">
        <f aca="false">IF(H2776=I2776, "INTERNO", "EXTERNO")</f>
        <v>EXTERNO</v>
      </c>
      <c r="K2776" s="9" t="str">
        <f aca="false">Def_Instancias_Equipamentos!$D$244</f>
        <v>SI-16C4:DI-BbBKckrV</v>
      </c>
      <c r="L2776" s="4" t="str">
        <f aca="false">Def_Instancias_Equipamentos!$D$284</f>
        <v>SI-Glob:DI-BbBPwrBEV</v>
      </c>
      <c r="M2776" s="16" t="s">
        <v>313</v>
      </c>
      <c r="N2776" s="11" t="s">
        <v>314</v>
      </c>
      <c r="O2776" s="21" t="str">
        <f aca="false">Def_Sistemas_Conectores_Cabos!$B$10</f>
        <v>N 50-ohm</v>
      </c>
      <c r="P2776" s="22" t="str">
        <f aca="false">Def_Sistemas_Conectores_Cabos!$B$10</f>
        <v>N 50-ohm</v>
      </c>
      <c r="Q2776" s="8" t="str">
        <f aca="false">K2776&amp;"/"&amp;M2776&amp;CHAR(10)&amp;L2776&amp;"/"&amp;N2776</f>
        <v>SI-16C4:DI-BbBKckrV/BU
SI-Glob:DI-BbBPwrBEV/Att_B</v>
      </c>
      <c r="R2776" s="11" t="n">
        <v>50</v>
      </c>
      <c r="S2776" s="11" t="n">
        <v>50</v>
      </c>
      <c r="T2776" s="4" t="str">
        <f aca="false">Def_Sistemas_Conectores_Cabos!$C$11</f>
        <v>LMR-400</v>
      </c>
      <c r="U2776" s="11"/>
      <c r="V2776" s="13"/>
    </row>
    <row r="2777" customFormat="false" ht="15.75" hidden="true" customHeight="true" outlineLevel="0" collapsed="false">
      <c r="A2777" s="4" t="str">
        <f aca="false">Def_Sistemas_Conectores_Cabos!$A$14</f>
        <v>BbB</v>
      </c>
      <c r="B2777" s="5" t="str">
        <f aca="false">Datas_Entregas!$A$3</f>
        <v>BTS/Anel</v>
      </c>
      <c r="C2777" s="6" t="n">
        <f aca="false" t="array" ref="C2777:C2777">INDEX(Datas_Entregas!$B$2:$B$100, MATCH(B2777, Datas_Entregas!$A$2:$A$100, 0), 1)</f>
        <v>43296</v>
      </c>
      <c r="D2777" s="5" t="str">
        <f aca="false">Def_Status_Montagem!$A$5</f>
        <v>Pronto para instalar</v>
      </c>
      <c r="E2777" s="4" t="str">
        <f aca="false">Def_Status_Montagem!$B$6</f>
        <v>DIG (montagem em campo)</v>
      </c>
      <c r="F2777" s="25" t="str">
        <f aca="false" t="array" ref="F2777:F2777">INDEX(Def_Instancias_Equipamentos!$F$2:$F$4986, MATCH(K2777, Def_Instancias_Equipamentos!$D$2:$D$4986, 0), 1)</f>
        <v>Túnel (Anel)</v>
      </c>
      <c r="G2777" s="26" t="str">
        <f aca="false" t="array" ref="G2777:G2777">INDEX(Def_Instancias_Equipamentos!$F$2:$F$4986, MATCH(L2777, Def_Instancias_Equipamentos!$D$2:$D$4986, 0), 1)</f>
        <v>Sala Racks 16</v>
      </c>
      <c r="H2777" s="7" t="str">
        <f aca="false" t="array" ref="H2777:H2777">INDEX(Def_Instancias_Equipamentos!$E$2:$E$4986, MATCH(K2777, Def_Instancias_Equipamentos!$D$2:$D$4986, 0), 1)</f>
        <v>SI-16C4</v>
      </c>
      <c r="I2777" s="8" t="str">
        <f aca="false" t="array" ref="I2777:I2777">INDEX(Def_Instancias_Equipamentos!$E$2:$E$4986, MATCH(L2777, Def_Instancias_Equipamentos!$D$2:$D$4986, 0), 1)</f>
        <v>IA-16RaBbB</v>
      </c>
      <c r="J2777" s="8" t="str">
        <f aca="false">IF(H2777=I2777, "INTERNO", "EXTERNO")</f>
        <v>EXTERNO</v>
      </c>
      <c r="K2777" s="9" t="str">
        <f aca="false">Def_Instancias_Equipamentos!$D$244</f>
        <v>SI-16C4:DI-BbBKckrV</v>
      </c>
      <c r="L2777" s="4" t="str">
        <f aca="false">Def_Instancias_Equipamentos!$D$284</f>
        <v>SI-Glob:DI-BbBPwrBEV</v>
      </c>
      <c r="M2777" s="16" t="s">
        <v>315</v>
      </c>
      <c r="N2777" s="11" t="s">
        <v>316</v>
      </c>
      <c r="O2777" s="21" t="str">
        <f aca="false">Def_Sistemas_Conectores_Cabos!$B$10</f>
        <v>N 50-ohm</v>
      </c>
      <c r="P2777" s="22" t="str">
        <f aca="false">Def_Sistemas_Conectores_Cabos!$B$10</f>
        <v>N 50-ohm</v>
      </c>
      <c r="Q2777" s="8" t="str">
        <f aca="false">K2777&amp;"/"&amp;M2777&amp;CHAR(10)&amp;L2777&amp;"/"&amp;N2777</f>
        <v>SI-16C4:DI-BbBKckrV/TU
SI-Glob:DI-BbBPwrBEV/Att_T</v>
      </c>
      <c r="R2777" s="11" t="n">
        <v>50</v>
      </c>
      <c r="S2777" s="11" t="n">
        <v>50</v>
      </c>
      <c r="T2777" s="4" t="str">
        <f aca="false">Def_Sistemas_Conectores_Cabos!$C$11</f>
        <v>LMR-400</v>
      </c>
      <c r="U2777" s="11"/>
      <c r="V2777" s="13"/>
    </row>
    <row r="2778" customFormat="false" ht="15.75" hidden="true" customHeight="true" outlineLevel="0" collapsed="false">
      <c r="A2778" s="4" t="str">
        <f aca="false">Def_Sistemas_Conectores_Cabos!$A$14</f>
        <v>BbB</v>
      </c>
      <c r="B2778" s="5" t="str">
        <f aca="false">Datas_Entregas!$A$3</f>
        <v>BTS/Anel</v>
      </c>
      <c r="C2778" s="6" t="n">
        <f aca="false" t="array" ref="C2778:C2778">INDEX(Datas_Entregas!$B$2:$B$100, MATCH(B2778, Datas_Entregas!$A$2:$A$100, 0), 1)</f>
        <v>43296</v>
      </c>
      <c r="D2778" s="5" t="str">
        <f aca="false">Def_Status_Montagem!$A$5</f>
        <v>Pronto para instalar</v>
      </c>
      <c r="E2778" s="4" t="str">
        <f aca="false">Def_Status_Montagem!$B$6</f>
        <v>DIG (montagem em campo)</v>
      </c>
      <c r="F2778" s="25" t="str">
        <f aca="false" t="array" ref="F2778:F2778">INDEX(Def_Instancias_Equipamentos!$F$2:$F$4986, MATCH(K2778, Def_Instancias_Equipamentos!$D$2:$D$4986, 0), 1)</f>
        <v>Túnel (Anel)</v>
      </c>
      <c r="G2778" s="26" t="str">
        <f aca="false" t="array" ref="G2778:G2778">INDEX(Def_Instancias_Equipamentos!$F$2:$F$4986, MATCH(L2778, Def_Instancias_Equipamentos!$D$2:$D$4986, 0), 1)</f>
        <v>Sala Racks 19&amp;20</v>
      </c>
      <c r="H2778" s="7" t="str">
        <f aca="false" t="array" ref="H2778:H2778">INDEX(Def_Instancias_Equipamentos!$E$2:$E$4986, MATCH(K2778, Def_Instancias_Equipamentos!$D$2:$D$4986, 0), 1)</f>
        <v>SI-16M2</v>
      </c>
      <c r="I2778" s="8" t="str">
        <f aca="false" t="array" ref="I2778:I2778">INDEX(Def_Instancias_Equipamentos!$E$2:$E$4986, MATCH(L2778, Def_Instancias_Equipamentos!$D$2:$D$4986, 0), 1)</f>
        <v>IA-20RaDiag02</v>
      </c>
      <c r="J2778" s="8" t="str">
        <f aca="false">IF(H2778=I2778, "INTERNO", "EXTERNO")</f>
        <v>EXTERNO</v>
      </c>
      <c r="K2778" s="9" t="str">
        <f aca="false">Def_Instancias_Equipamentos!$D$259</f>
        <v>SI-16M2:DI-BbBBPMHyb</v>
      </c>
      <c r="L2778" s="22" t="str">
        <f aca="false">Def_Instancias_Equipamentos!$D$282</f>
        <v>IA-20RaDiag02:DI-GDev</v>
      </c>
      <c r="M2778" s="10" t="s">
        <v>317</v>
      </c>
      <c r="N2778" s="17" t="s">
        <v>318</v>
      </c>
      <c r="O2778" s="9" t="str">
        <f aca="false">Def_Sistemas_Conectores_Cabos!$B$10</f>
        <v>N 50-ohm</v>
      </c>
      <c r="P2778" s="4" t="str">
        <f aca="false">Def_Sistemas_Conectores_Cabos!$B$7</f>
        <v>SMA 50-ohm</v>
      </c>
      <c r="Q2778" s="8" t="str">
        <f aca="false">K2778&amp;"/"&amp;M2778&amp;CHAR(10)&amp;L2778&amp;"/"&amp;N2778</f>
        <v>SI-16M2:DI-BbBBPMHyb/Q
IA-20RaDiag02:DI-GDev/GPort</v>
      </c>
      <c r="R2778" s="11" t="n">
        <v>50</v>
      </c>
      <c r="S2778" s="11" t="n">
        <v>50</v>
      </c>
      <c r="T2778" s="4" t="str">
        <f aca="false">Def_Sistemas_Conectores_Cabos!$C$11</f>
        <v>LMR-400</v>
      </c>
      <c r="U2778" s="11"/>
      <c r="V2778" s="13"/>
    </row>
    <row r="2779" customFormat="false" ht="15.75" hidden="true" customHeight="true" outlineLevel="0" collapsed="false">
      <c r="A2779" s="4" t="str">
        <f aca="false">Def_Sistemas_Conectores_Cabos!$A$14</f>
        <v>BbB</v>
      </c>
      <c r="B2779" s="5" t="str">
        <f aca="false">Datas_Entregas!$A$3</f>
        <v>BTS/Anel</v>
      </c>
      <c r="C2779" s="6" t="n">
        <f aca="false" t="array" ref="C2779:C2779">INDEX(Datas_Entregas!$B$2:$B$100, MATCH(B2779, Datas_Entregas!$A$2:$A$100, 0), 1)</f>
        <v>43296</v>
      </c>
      <c r="D2779" s="5" t="str">
        <f aca="false">Def_Status_Montagem!$A$5</f>
        <v>Pronto para instalar</v>
      </c>
      <c r="E2779" s="4" t="str">
        <f aca="false">Def_Status_Montagem!$B$6</f>
        <v>DIG (montagem em campo)</v>
      </c>
      <c r="F2779" s="25" t="str">
        <f aca="false" t="array" ref="F2779:F2779">INDEX(Def_Instancias_Equipamentos!$F$2:$F$4986, MATCH(K2779, Def_Instancias_Equipamentos!$D$2:$D$4986, 0), 1)</f>
        <v>Túnel (Anel)</v>
      </c>
      <c r="G2779" s="26" t="str">
        <f aca="false" t="array" ref="G2779:G2779">INDEX(Def_Instancias_Equipamentos!$F$2:$F$4986, MATCH(L2779, Def_Instancias_Equipamentos!$D$2:$D$4986, 0), 1)</f>
        <v>Sala Racks 16</v>
      </c>
      <c r="H2779" s="7" t="str">
        <f aca="false" t="array" ref="H2779:H2779">INDEX(Def_Instancias_Equipamentos!$E$2:$E$4986, MATCH(K2779, Def_Instancias_Equipamentos!$D$2:$D$4986, 0), 1)</f>
        <v>SI-17SA</v>
      </c>
      <c r="I2779" s="8" t="str">
        <f aca="false" t="array" ref="I2779:I2779">INDEX(Def_Instancias_Equipamentos!$E$2:$E$4986, MATCH(L2779, Def_Instancias_Equipamentos!$D$2:$D$4986, 0), 1)</f>
        <v>IA-16RaBbB</v>
      </c>
      <c r="J2779" s="8" t="str">
        <f aca="false">IF(H2779=I2779, "INTERNO", "EXTERNO")</f>
        <v>EXTERNO</v>
      </c>
      <c r="K2779" s="9" t="str">
        <f aca="false">Def_Instancias_Equipamentos!$D$235</f>
        <v>SI-17SA:DI-BbBKckrH</v>
      </c>
      <c r="L2779" s="4" t="str">
        <f aca="false">Def_Instancias_Equipamentos!$D$283</f>
        <v>SI-Glob:DI-BbBPwrBEH</v>
      </c>
      <c r="M2779" s="16" t="s">
        <v>319</v>
      </c>
      <c r="N2779" s="11" t="s">
        <v>320</v>
      </c>
      <c r="O2779" s="21" t="str">
        <f aca="false">Def_Sistemas_Conectores_Cabos!$B$10</f>
        <v>N 50-ohm</v>
      </c>
      <c r="P2779" s="22" t="str">
        <f aca="false">Def_Sistemas_Conectores_Cabos!$B$10</f>
        <v>N 50-ohm</v>
      </c>
      <c r="Q2779" s="8" t="str">
        <f aca="false">K2779&amp;"/"&amp;M2779&amp;CHAR(10)&amp;L2779&amp;"/"&amp;N2779</f>
        <v>SI-17SA:DI-BbBKckrH/IU
SI-Glob:DI-BbBPwrBEH/Att_I</v>
      </c>
      <c r="R2779" s="11" t="n">
        <v>50</v>
      </c>
      <c r="S2779" s="11" t="n">
        <v>50</v>
      </c>
      <c r="T2779" s="4" t="str">
        <f aca="false">Def_Sistemas_Conectores_Cabos!$C$11</f>
        <v>LMR-400</v>
      </c>
      <c r="U2779" s="11"/>
      <c r="V2779" s="13"/>
    </row>
    <row r="2780" customFormat="false" ht="15.75" hidden="true" customHeight="true" outlineLevel="0" collapsed="false">
      <c r="A2780" s="4" t="str">
        <f aca="false">Def_Sistemas_Conectores_Cabos!$A$14</f>
        <v>BbB</v>
      </c>
      <c r="B2780" s="5" t="str">
        <f aca="false">Datas_Entregas!$A$3</f>
        <v>BTS/Anel</v>
      </c>
      <c r="C2780" s="6" t="n">
        <f aca="false" t="array" ref="C2780:C2780">INDEX(Datas_Entregas!$B$2:$B$100, MATCH(B2780, Datas_Entregas!$A$2:$A$100, 0), 1)</f>
        <v>43296</v>
      </c>
      <c r="D2780" s="5" t="str">
        <f aca="false">Def_Status_Montagem!$A$5</f>
        <v>Pronto para instalar</v>
      </c>
      <c r="E2780" s="4" t="str">
        <f aca="false">Def_Status_Montagem!$B$6</f>
        <v>DIG (montagem em campo)</v>
      </c>
      <c r="F2780" s="25" t="str">
        <f aca="false" t="array" ref="F2780:F2780">INDEX(Def_Instancias_Equipamentos!$F$2:$F$4986, MATCH(K2780, Def_Instancias_Equipamentos!$D$2:$D$4986, 0), 1)</f>
        <v>Túnel (Anel)</v>
      </c>
      <c r="G2780" s="26" t="str">
        <f aca="false" t="array" ref="G2780:G2780">INDEX(Def_Instancias_Equipamentos!$F$2:$F$4986, MATCH(L2780, Def_Instancias_Equipamentos!$D$2:$D$4986, 0), 1)</f>
        <v>Sala Racks 16</v>
      </c>
      <c r="H2780" s="7" t="str">
        <f aca="false" t="array" ref="H2780:H2780">INDEX(Def_Instancias_Equipamentos!$E$2:$E$4986, MATCH(K2780, Def_Instancias_Equipamentos!$D$2:$D$4986, 0), 1)</f>
        <v>SI-17SA</v>
      </c>
      <c r="I2780" s="8" t="str">
        <f aca="false" t="array" ref="I2780:I2780">INDEX(Def_Instancias_Equipamentos!$E$2:$E$4986, MATCH(L2780, Def_Instancias_Equipamentos!$D$2:$D$4986, 0), 1)</f>
        <v>IA-16RaBbB</v>
      </c>
      <c r="J2780" s="8" t="str">
        <f aca="false">IF(H2780=I2780, "INTERNO", "EXTERNO")</f>
        <v>EXTERNO</v>
      </c>
      <c r="K2780" s="9" t="str">
        <f aca="false">Def_Instancias_Equipamentos!$D$235</f>
        <v>SI-17SA:DI-BbBKckrH</v>
      </c>
      <c r="L2780" s="4" t="str">
        <f aca="false">Def_Instancias_Equipamentos!$D$283</f>
        <v>SI-Glob:DI-BbBPwrBEH</v>
      </c>
      <c r="M2780" s="16" t="s">
        <v>321</v>
      </c>
      <c r="N2780" s="11" t="s">
        <v>322</v>
      </c>
      <c r="O2780" s="21" t="str">
        <f aca="false">Def_Sistemas_Conectores_Cabos!$B$10</f>
        <v>N 50-ohm</v>
      </c>
      <c r="P2780" s="22" t="str">
        <f aca="false">Def_Sistemas_Conectores_Cabos!$B$10</f>
        <v>N 50-ohm</v>
      </c>
      <c r="Q2780" s="8" t="str">
        <f aca="false">K2780&amp;"/"&amp;M2780&amp;CHAR(10)&amp;L2780&amp;"/"&amp;N2780</f>
        <v>SI-17SA:DI-BbBKckrH/OU
SI-Glob:DI-BbBPwrBEH/Att_O</v>
      </c>
      <c r="R2780" s="11" t="n">
        <v>50</v>
      </c>
      <c r="S2780" s="11" t="n">
        <v>50</v>
      </c>
      <c r="T2780" s="4" t="str">
        <f aca="false">Def_Sistemas_Conectores_Cabos!$C$11</f>
        <v>LMR-400</v>
      </c>
      <c r="U2780" s="11"/>
      <c r="V2780" s="13"/>
    </row>
    <row r="2781" customFormat="false" ht="15.75" hidden="true" customHeight="true" outlineLevel="0" collapsed="false">
      <c r="A2781" s="4" t="str">
        <f aca="false">Def_Sistemas_Conectores_Cabos!$A$14</f>
        <v>BbB</v>
      </c>
      <c r="B2781" s="5" t="str">
        <f aca="false">Datas_Entregas!$A$3</f>
        <v>BTS/Anel</v>
      </c>
      <c r="C2781" s="6" t="n">
        <f aca="false" t="array" ref="C2781:C2781">INDEX(Datas_Entregas!$B$2:$B$100, MATCH(B2781, Datas_Entregas!$A$2:$A$100, 0), 1)</f>
        <v>43296</v>
      </c>
      <c r="D2781" s="5" t="str">
        <f aca="false">Def_Status_Montagem!$A$5</f>
        <v>Pronto para instalar</v>
      </c>
      <c r="E2781" s="4" t="str">
        <f aca="false">Def_Status_Montagem!$B$6</f>
        <v>DIG (montagem em campo)</v>
      </c>
      <c r="F2781" s="25" t="str">
        <f aca="false" t="array" ref="F2781:F2781">INDEX(Def_Instancias_Equipamentos!$F$2:$F$4986, MATCH(K2781, Def_Instancias_Equipamentos!$D$2:$D$4986, 0), 1)</f>
        <v>Sala Racks 16</v>
      </c>
      <c r="G2781" s="26" t="str">
        <f aca="false" t="array" ref="G2781:G2781">INDEX(Def_Instancias_Equipamentos!$F$2:$F$4986, MATCH(L2781, Def_Instancias_Equipamentos!$D$2:$D$4986, 0), 1)</f>
        <v>Túnel (Anel)</v>
      </c>
      <c r="H2781" s="7" t="str">
        <f aca="false" t="array" ref="H2781:H2781">INDEX(Def_Instancias_Equipamentos!$E$2:$E$4986, MATCH(K2781, Def_Instancias_Equipamentos!$D$2:$D$4986, 0), 1)</f>
        <v>IA-16RaBbB</v>
      </c>
      <c r="I2781" s="8" t="str">
        <f aca="false" t="array" ref="I2781:I2781">INDEX(Def_Instancias_Equipamentos!$E$2:$E$4986, MATCH(L2781, Def_Instancias_Equipamentos!$D$2:$D$4986, 0), 1)</f>
        <v>SI-17SA</v>
      </c>
      <c r="J2781" s="8" t="str">
        <f aca="false">IF(H2781=I2781, "INTERNO", "EXTERNO")</f>
        <v>EXTERNO</v>
      </c>
      <c r="K2781" s="21" t="str">
        <f aca="false">Def_Instancias_Equipamentos!$D$283</f>
        <v>SI-Glob:DI-BbBPwrBEH</v>
      </c>
      <c r="L2781" s="4" t="str">
        <f aca="false">Def_Instancias_Equipamentos!$D$235</f>
        <v>SI-17SA:DI-BbBKckrH</v>
      </c>
      <c r="M2781" s="24" t="s">
        <v>323</v>
      </c>
      <c r="N2781" s="18" t="s">
        <v>93</v>
      </c>
      <c r="O2781" s="21" t="str">
        <f aca="false">Def_Sistemas_Conectores_Cabos!$B$10</f>
        <v>N 50-ohm</v>
      </c>
      <c r="P2781" s="22" t="str">
        <f aca="false">Def_Sistemas_Conectores_Cabos!$B$10</f>
        <v>N 50-ohm</v>
      </c>
      <c r="Q2781" s="23" t="str">
        <f aca="false">K2781&amp;"/"&amp;M2781&amp;CHAR(10)&amp;L2781&amp;"/"&amp;N2781</f>
        <v>SI-Glob:DI-BbBPwrBEH/Hyb_J3_180
SI-17SA:DI-BbBKckrH/ID</v>
      </c>
      <c r="R2781" s="18" t="n">
        <v>50</v>
      </c>
      <c r="S2781" s="18" t="n">
        <v>50</v>
      </c>
      <c r="T2781" s="22" t="str">
        <f aca="false">Def_Sistemas_Conectores_Cabos!$C$11</f>
        <v>LMR-400</v>
      </c>
      <c r="U2781" s="18" t="s">
        <v>324</v>
      </c>
      <c r="V2781" s="13"/>
    </row>
    <row r="2782" customFormat="false" ht="15.75" hidden="true" customHeight="true" outlineLevel="0" collapsed="false">
      <c r="A2782" s="4" t="str">
        <f aca="false">Def_Sistemas_Conectores_Cabos!$A$14</f>
        <v>BbB</v>
      </c>
      <c r="B2782" s="5" t="str">
        <f aca="false">Datas_Entregas!$A$3</f>
        <v>BTS/Anel</v>
      </c>
      <c r="C2782" s="6" t="n">
        <f aca="false" t="array" ref="C2782:C2782">INDEX(Datas_Entregas!$B$2:$B$100, MATCH(B2782, Datas_Entregas!$A$2:$A$100, 0), 1)</f>
        <v>43296</v>
      </c>
      <c r="D2782" s="5" t="str">
        <f aca="false">Def_Status_Montagem!$A$5</f>
        <v>Pronto para instalar</v>
      </c>
      <c r="E2782" s="4" t="str">
        <f aca="false">Def_Status_Montagem!$B$6</f>
        <v>DIG (montagem em campo)</v>
      </c>
      <c r="F2782" s="25" t="str">
        <f aca="false" t="array" ref="F2782:F2782">INDEX(Def_Instancias_Equipamentos!$F$2:$F$4986, MATCH(K2782, Def_Instancias_Equipamentos!$D$2:$D$4986, 0), 1)</f>
        <v>Sala Racks 16</v>
      </c>
      <c r="G2782" s="26" t="str">
        <f aca="false" t="array" ref="G2782:G2782">INDEX(Def_Instancias_Equipamentos!$F$2:$F$4986, MATCH(L2782, Def_Instancias_Equipamentos!$D$2:$D$4986, 0), 1)</f>
        <v>Túnel (Anel)</v>
      </c>
      <c r="H2782" s="7" t="str">
        <f aca="false" t="array" ref="H2782:H2782">INDEX(Def_Instancias_Equipamentos!$E$2:$E$4986, MATCH(K2782, Def_Instancias_Equipamentos!$D$2:$D$4986, 0), 1)</f>
        <v>IA-16RaBbB</v>
      </c>
      <c r="I2782" s="8" t="str">
        <f aca="false" t="array" ref="I2782:I2782">INDEX(Def_Instancias_Equipamentos!$E$2:$E$4986, MATCH(L2782, Def_Instancias_Equipamentos!$D$2:$D$4986, 0), 1)</f>
        <v>SI-17SA</v>
      </c>
      <c r="J2782" s="8" t="str">
        <f aca="false">IF(H2782=I2782, "INTERNO", "EXTERNO")</f>
        <v>EXTERNO</v>
      </c>
      <c r="K2782" s="21" t="str">
        <f aca="false">Def_Instancias_Equipamentos!$D$283</f>
        <v>SI-Glob:DI-BbBPwrBEH</v>
      </c>
      <c r="L2782" s="4" t="str">
        <f aca="false">Def_Instancias_Equipamentos!$D$235</f>
        <v>SI-17SA:DI-BbBKckrH</v>
      </c>
      <c r="M2782" s="24" t="s">
        <v>325</v>
      </c>
      <c r="N2782" s="18" t="s">
        <v>95</v>
      </c>
      <c r="O2782" s="21" t="str">
        <f aca="false">Def_Sistemas_Conectores_Cabos!$B$10</f>
        <v>N 50-ohm</v>
      </c>
      <c r="P2782" s="22" t="str">
        <f aca="false">Def_Sistemas_Conectores_Cabos!$B$10</f>
        <v>N 50-ohm</v>
      </c>
      <c r="Q2782" s="23" t="str">
        <f aca="false">K2782&amp;"/"&amp;M2782&amp;CHAR(10)&amp;L2782&amp;"/"&amp;N2782</f>
        <v>SI-Glob:DI-BbBPwrBEH/Hyb_J2_0
SI-17SA:DI-BbBKckrH/OD</v>
      </c>
      <c r="R2782" s="18" t="n">
        <v>50</v>
      </c>
      <c r="S2782" s="18" t="n">
        <v>50</v>
      </c>
      <c r="T2782" s="22" t="str">
        <f aca="false">Def_Sistemas_Conectores_Cabos!$C$11</f>
        <v>LMR-400</v>
      </c>
      <c r="U2782" s="18" t="s">
        <v>324</v>
      </c>
      <c r="V2782" s="13"/>
    </row>
    <row r="2783" customFormat="false" ht="15.75" hidden="true" customHeight="true" outlineLevel="0" collapsed="false">
      <c r="A2783" s="4" t="str">
        <f aca="false">Def_Sistemas_Conectores_Cabos!$A$14</f>
        <v>BbB</v>
      </c>
      <c r="B2783" s="5" t="str">
        <f aca="false">Datas_Entregas!$A$3</f>
        <v>BTS/Anel</v>
      </c>
      <c r="C2783" s="6" t="n">
        <f aca="false" t="array" ref="C2783:C2783">INDEX(Datas_Entregas!$B$2:$B$100, MATCH(B2783, Datas_Entregas!$A$2:$A$100, 0), 1)</f>
        <v>43296</v>
      </c>
      <c r="D2783" s="5" t="str">
        <f aca="false">Def_Status_Montagem!$A$5</f>
        <v>Pronto para instalar</v>
      </c>
      <c r="E2783" s="4" t="str">
        <f aca="false">Def_Status_Montagem!$B$6</f>
        <v>DIG (montagem em campo)</v>
      </c>
      <c r="F2783" s="25" t="str">
        <f aca="false" t="array" ref="F2783:F2783">INDEX(Def_Instancias_Equipamentos!$F$2:$F$4986, MATCH(K2783, Def_Instancias_Equipamentos!$D$2:$D$4986, 0), 1)</f>
        <v>Sala Racks 16</v>
      </c>
      <c r="G2783" s="26" t="str">
        <f aca="false" t="array" ref="G2783:G2783">INDEX(Def_Instancias_Equipamentos!$F$2:$F$4986, MATCH(L2783, Def_Instancias_Equipamentos!$D$2:$D$4986, 0), 1)</f>
        <v>Túnel (Anel)</v>
      </c>
      <c r="H2783" s="7" t="str">
        <f aca="false" t="array" ref="H2783:H2783">INDEX(Def_Instancias_Equipamentos!$E$2:$E$4986, MATCH(K2783, Def_Instancias_Equipamentos!$D$2:$D$4986, 0), 1)</f>
        <v>IA-16RaBbB</v>
      </c>
      <c r="I2783" s="8" t="str">
        <f aca="false" t="array" ref="I2783:I2783">INDEX(Def_Instancias_Equipamentos!$E$2:$E$4986, MATCH(L2783, Def_Instancias_Equipamentos!$D$2:$D$4986, 0), 1)</f>
        <v>SI-16C4</v>
      </c>
      <c r="J2783" s="8" t="str">
        <f aca="false">IF(H2783=I2783, "INTERNO", "EXTERNO")</f>
        <v>EXTERNO</v>
      </c>
      <c r="K2783" s="21" t="str">
        <f aca="false">Def_Instancias_Equipamentos!$D$284</f>
        <v>SI-Glob:DI-BbBPwrBEV</v>
      </c>
      <c r="L2783" s="4" t="str">
        <f aca="false">Def_Instancias_Equipamentos!$D$244</f>
        <v>SI-16C4:DI-BbBKckrV</v>
      </c>
      <c r="M2783" s="16" t="s">
        <v>323</v>
      </c>
      <c r="N2783" s="11" t="s">
        <v>96</v>
      </c>
      <c r="O2783" s="21" t="str">
        <f aca="false">Def_Sistemas_Conectores_Cabos!$B$10</f>
        <v>N 50-ohm</v>
      </c>
      <c r="P2783" s="22" t="str">
        <f aca="false">Def_Sistemas_Conectores_Cabos!$B$10</f>
        <v>N 50-ohm</v>
      </c>
      <c r="Q2783" s="8" t="str">
        <f aca="false">K2783&amp;"/"&amp;M2783&amp;CHAR(10)&amp;L2783&amp;"/"&amp;N2783</f>
        <v>SI-Glob:DI-BbBPwrBEV/Hyb_J3_180
SI-16C4:DI-BbBKckrV/BD</v>
      </c>
      <c r="R2783" s="11" t="n">
        <v>50</v>
      </c>
      <c r="S2783" s="11" t="n">
        <v>50</v>
      </c>
      <c r="T2783" s="4" t="str">
        <f aca="false">Def_Sistemas_Conectores_Cabos!$C$11</f>
        <v>LMR-400</v>
      </c>
      <c r="U2783" s="11" t="s">
        <v>324</v>
      </c>
      <c r="V2783" s="13"/>
    </row>
    <row r="2784" customFormat="false" ht="15.75" hidden="true" customHeight="true" outlineLevel="0" collapsed="false">
      <c r="A2784" s="4" t="str">
        <f aca="false">Def_Sistemas_Conectores_Cabos!$A$14</f>
        <v>BbB</v>
      </c>
      <c r="B2784" s="5" t="str">
        <f aca="false">Datas_Entregas!$A$3</f>
        <v>BTS/Anel</v>
      </c>
      <c r="C2784" s="6" t="n">
        <f aca="false" t="array" ref="C2784:C2784">INDEX(Datas_Entregas!$B$2:$B$100, MATCH(B2784, Datas_Entregas!$A$2:$A$100, 0), 1)</f>
        <v>43296</v>
      </c>
      <c r="D2784" s="5" t="str">
        <f aca="false">Def_Status_Montagem!$A$5</f>
        <v>Pronto para instalar</v>
      </c>
      <c r="E2784" s="4" t="str">
        <f aca="false">Def_Status_Montagem!$B$6</f>
        <v>DIG (montagem em campo)</v>
      </c>
      <c r="F2784" s="25" t="str">
        <f aca="false" t="array" ref="F2784:F2784">INDEX(Def_Instancias_Equipamentos!$F$2:$F$4986, MATCH(K2784, Def_Instancias_Equipamentos!$D$2:$D$4986, 0), 1)</f>
        <v>Sala Racks 16</v>
      </c>
      <c r="G2784" s="26" t="str">
        <f aca="false" t="array" ref="G2784:G2784">INDEX(Def_Instancias_Equipamentos!$F$2:$F$4986, MATCH(L2784, Def_Instancias_Equipamentos!$D$2:$D$4986, 0), 1)</f>
        <v>Túnel (Anel)</v>
      </c>
      <c r="H2784" s="7" t="str">
        <f aca="false" t="array" ref="H2784:H2784">INDEX(Def_Instancias_Equipamentos!$E$2:$E$4986, MATCH(K2784, Def_Instancias_Equipamentos!$D$2:$D$4986, 0), 1)</f>
        <v>IA-16RaBbB</v>
      </c>
      <c r="I2784" s="8" t="str">
        <f aca="false" t="array" ref="I2784:I2784">INDEX(Def_Instancias_Equipamentos!$E$2:$E$4986, MATCH(L2784, Def_Instancias_Equipamentos!$D$2:$D$4986, 0), 1)</f>
        <v>SI-16C4</v>
      </c>
      <c r="J2784" s="8" t="str">
        <f aca="false">IF(H2784=I2784, "INTERNO", "EXTERNO")</f>
        <v>EXTERNO</v>
      </c>
      <c r="K2784" s="21" t="str">
        <f aca="false">Def_Instancias_Equipamentos!$D$284</f>
        <v>SI-Glob:DI-BbBPwrBEV</v>
      </c>
      <c r="L2784" s="4" t="str">
        <f aca="false">Def_Instancias_Equipamentos!$D$244</f>
        <v>SI-16C4:DI-BbBKckrV</v>
      </c>
      <c r="M2784" s="24" t="s">
        <v>325</v>
      </c>
      <c r="N2784" s="18" t="s">
        <v>97</v>
      </c>
      <c r="O2784" s="21" t="str">
        <f aca="false">Def_Sistemas_Conectores_Cabos!$B$10</f>
        <v>N 50-ohm</v>
      </c>
      <c r="P2784" s="22" t="str">
        <f aca="false">Def_Sistemas_Conectores_Cabos!$B$10</f>
        <v>N 50-ohm</v>
      </c>
      <c r="Q2784" s="23" t="str">
        <f aca="false">K2784&amp;"/"&amp;M2784&amp;CHAR(10)&amp;L2784&amp;"/"&amp;N2784</f>
        <v>SI-Glob:DI-BbBPwrBEV/Hyb_J2_0
SI-16C4:DI-BbBKckrV/TD</v>
      </c>
      <c r="R2784" s="18" t="n">
        <v>50</v>
      </c>
      <c r="S2784" s="18" t="n">
        <v>50</v>
      </c>
      <c r="T2784" s="22" t="str">
        <f aca="false">Def_Sistemas_Conectores_Cabos!$C$11</f>
        <v>LMR-400</v>
      </c>
      <c r="U2784" s="18" t="s">
        <v>324</v>
      </c>
      <c r="V2784" s="13"/>
    </row>
    <row r="2785" customFormat="false" ht="15.75" hidden="true" customHeight="true" outlineLevel="0" collapsed="false">
      <c r="A2785" s="4" t="str">
        <f aca="false">Def_Sistemas_Conectores_Cabos!$A$15</f>
        <v>Sintonia</v>
      </c>
      <c r="B2785" s="5" t="str">
        <f aca="false">Datas_Entregas!$A$3</f>
        <v>BTS/Anel</v>
      </c>
      <c r="C2785" s="6" t="n">
        <f aca="false" t="array" ref="C2785:C2785">INDEX(Datas_Entregas!$B$2:$B$100, MATCH(B2785, Datas_Entregas!$A$2:$A$100, 0), 1)</f>
        <v>43296</v>
      </c>
      <c r="D2785" s="5" t="str">
        <f aca="false">Def_Status_Montagem!$A$5</f>
        <v>Pronto para instalar</v>
      </c>
      <c r="E2785" s="4" t="str">
        <f aca="false">Def_Status_Montagem!$B$6</f>
        <v>DIG (montagem em campo)</v>
      </c>
      <c r="F2785" s="25" t="str">
        <f aca="false" t="array" ref="F2785:F2785">INDEX(Def_Instancias_Equipamentos!$F$2:$F$4986, MATCH(K2785, Def_Instancias_Equipamentos!$D$2:$D$4986, 0), 1)</f>
        <v>Túnel (Anel)</v>
      </c>
      <c r="G2785" s="26" t="str">
        <f aca="false" t="array" ref="G2785:G2785">INDEX(Def_Instancias_Equipamentos!$F$2:$F$4986, MATCH(L2785, Def_Instancias_Equipamentos!$D$2:$D$4986, 0), 1)</f>
        <v>Sala Racks 18 parte 1</v>
      </c>
      <c r="H2785" s="7" t="str">
        <f aca="false" t="array" ref="H2785:H2785">INDEX(Def_Instancias_Equipamentos!$E$2:$E$4986, MATCH(K2785, Def_Instancias_Equipamentos!$D$2:$D$4986, 0), 1)</f>
        <v>SI-17C4</v>
      </c>
      <c r="I2785" s="8" t="str">
        <f aca="false" t="array" ref="I2785:I2785">INDEX(Def_Instancias_Equipamentos!$E$2:$E$4986, MATCH(L2785, Def_Instancias_Equipamentos!$D$2:$D$4986, 0), 1)</f>
        <v>IA-18RaDiag04</v>
      </c>
      <c r="J2785" s="8" t="str">
        <f aca="false">IF(H2785=I2785, "INTERNO", "EXTERNO")</f>
        <v>EXTERNO</v>
      </c>
      <c r="K2785" s="9" t="str">
        <f aca="false">Def_Instancias_Equipamentos!$D$272</f>
        <v>SI-17C4:DI-TuneBPMHyb</v>
      </c>
      <c r="L2785" s="22" t="str">
        <f aca="false">Def_Instancias_Equipamentos!$D$261</f>
        <v>AS-Glob:DI-TuneFBE</v>
      </c>
      <c r="M2785" s="19" t="s">
        <v>311</v>
      </c>
      <c r="N2785" s="20" t="s">
        <v>326</v>
      </c>
      <c r="O2785" s="21" t="str">
        <f aca="false">Def_Sistemas_Conectores_Cabos!$B$10</f>
        <v>N 50-ohm</v>
      </c>
      <c r="P2785" s="22" t="str">
        <f aca="false">Def_Sistemas_Conectores_Cabos!$B$10</f>
        <v>N 50-ohm</v>
      </c>
      <c r="Q2785" s="23" t="str">
        <f aca="false">K2785&amp;"/"&amp;M2785&amp;CHAR(10)&amp;L2785&amp;"/"&amp;N2785</f>
        <v>SI-17C4:DI-TuneBPMHyb/DeltaY
AS-Glob:DI-TuneFBE/SI_V_in</v>
      </c>
      <c r="R2785" s="18" t="n">
        <v>60</v>
      </c>
      <c r="S2785" s="18" t="n">
        <v>60</v>
      </c>
      <c r="T2785" s="22" t="str">
        <f aca="false">Def_Sistemas_Conectores_Cabos!$C$12</f>
        <v>Datalink DLC R12</v>
      </c>
      <c r="U2785" s="18"/>
      <c r="V2785" s="13"/>
    </row>
    <row r="2786" customFormat="false" ht="15.75" hidden="true" customHeight="true" outlineLevel="0" collapsed="false">
      <c r="A2786" s="4" t="str">
        <f aca="false">Def_Sistemas_Conectores_Cabos!$A$3</f>
        <v>Diagnóstico</v>
      </c>
      <c r="B2786" s="5" t="str">
        <f aca="false">Datas_Entregas!$A$2</f>
        <v>Booster/LTB</v>
      </c>
      <c r="C2786" s="6" t="n">
        <f aca="false" t="array" ref="C2786:C2786">INDEX(Datas_Entregas!$B$2:$B$100, MATCH(B2786, Datas_Entregas!$A$2:$A$100, 0), 1)</f>
        <v>43266</v>
      </c>
      <c r="D2786" s="5" t="str">
        <f aca="false">Def_Status_Montagem!$A$2</f>
        <v>A verificar</v>
      </c>
      <c r="E2786" s="4" t="str">
        <f aca="false">Def_Status_Montagem!$B$5</f>
        <v>DIG</v>
      </c>
      <c r="F2786" s="25" t="str">
        <f aca="false" t="array" ref="F2786:F2786">INDEX(Def_Instancias_Equipamentos!$F$2:$F$4986, MATCH(K2786, Def_Instancias_Equipamentos!$D$2:$D$4986, 0), 1)</f>
        <v>Túnel (Booster)</v>
      </c>
      <c r="G2786" s="26" t="str">
        <f aca="false" t="array" ref="G2786:G2786">INDEX(Def_Instancias_Equipamentos!$F$2:$F$4986, MATCH(L2786, Def_Instancias_Equipamentos!$D$2:$D$4986, 0), 1)</f>
        <v>Sala Racks 14</v>
      </c>
      <c r="H2786" s="7" t="str">
        <f aca="false" t="array" ref="H2786:H2786">INDEX(Def_Instancias_Equipamentos!$E$2:$E$4986, MATCH(K2786, Def_Instancias_Equipamentos!$D$2:$D$4986, 0), 1)</f>
        <v>BO-35D</v>
      </c>
      <c r="I2786" s="8" t="str">
        <f aca="false" t="array" ref="I2786:I2786">INDEX(Def_Instancias_Equipamentos!$E$2:$E$4986, MATCH(L2786, Def_Instancias_Equipamentos!$D$2:$D$4986, 0), 1)</f>
        <v>IA-14RaDiag03</v>
      </c>
      <c r="J2786" s="8" t="str">
        <f aca="false">IF(H2786=I2786, "INTERNO", "EXTERNO")</f>
        <v>EXTERNO</v>
      </c>
      <c r="K2786" s="9" t="str">
        <f aca="false">Def_Instancias_Equipamentos!$D$205</f>
        <v>BO-35D:DI-DCCTSensor</v>
      </c>
      <c r="L2786" s="4" t="str">
        <f aca="false">Def_Instancias_Equipamentos!$D$210</f>
        <v>BO-35D:DI-DCCTSigCond</v>
      </c>
      <c r="M2786" s="10" t="s">
        <v>327</v>
      </c>
      <c r="N2786" s="17" t="s">
        <v>328</v>
      </c>
      <c r="O2786" s="9" t="str">
        <f aca="false">Def_Sistemas_Conectores_Cabos!$B$14</f>
        <v>DB15 (DA15)</v>
      </c>
      <c r="P2786" s="4" t="str">
        <f aca="false">Def_Sistemas_Conectores_Cabos!$B$14</f>
        <v>DB15 (DA15)</v>
      </c>
      <c r="Q2786" s="8" t="str">
        <f aca="false">K2786&amp;"/"&amp;M2786&amp;CHAR(10)&amp;L2786&amp;"/"&amp;N2786</f>
        <v>BO-35D:DI-DCCTSensor/output
BO-35D:DI-DCCTSigCond/sensor_head</v>
      </c>
      <c r="R2786" s="11" t="n">
        <v>55</v>
      </c>
      <c r="S2786" s="11" t="n">
        <v>55</v>
      </c>
      <c r="T2786" s="4" t="str">
        <f aca="false">Def_Sistemas_Conectores_Cabos!$C$13</f>
        <v>Cabo multivias</v>
      </c>
      <c r="U2786" s="11" t="s">
        <v>329</v>
      </c>
      <c r="V2786" s="13"/>
    </row>
    <row r="2787" customFormat="false" ht="15.75" hidden="true" customHeight="true" outlineLevel="0" collapsed="false">
      <c r="A2787" s="4" t="str">
        <f aca="false">Def_Sistemas_Conectores_Cabos!$A$3</f>
        <v>Diagnóstico</v>
      </c>
      <c r="B2787" s="5" t="str">
        <f aca="false">Datas_Entregas!$A$3</f>
        <v>BTS/Anel</v>
      </c>
      <c r="C2787" s="6" t="n">
        <f aca="false" t="array" ref="C2787:C2787">INDEX(Datas_Entregas!$B$2:$B$100, MATCH(B2787, Datas_Entregas!$A$2:$A$100, 0), 1)</f>
        <v>43296</v>
      </c>
      <c r="D2787" s="5" t="str">
        <f aca="false">Def_Status_Montagem!$A$2</f>
        <v>A verificar</v>
      </c>
      <c r="E2787" s="4" t="str">
        <f aca="false">Def_Status_Montagem!$B$5</f>
        <v>DIG</v>
      </c>
      <c r="F2787" s="25" t="str">
        <f aca="false" t="array" ref="F2787:F2787">INDEX(Def_Instancias_Equipamentos!$F$2:$F$4986, MATCH(K2787, Def_Instancias_Equipamentos!$D$2:$D$4986, 0), 1)</f>
        <v>Túnel (Anel)</v>
      </c>
      <c r="G2787" s="26" t="str">
        <f aca="false" t="array" ref="G2787:G2787">INDEX(Def_Instancias_Equipamentos!$F$2:$F$4986, MATCH(L2787, Def_Instancias_Equipamentos!$D$2:$D$4986, 0), 1)</f>
        <v>Sala Racks 14</v>
      </c>
      <c r="H2787" s="7" t="str">
        <f aca="false" t="array" ref="H2787:H2787">INDEX(Def_Instancias_Equipamentos!$E$2:$E$4986, MATCH(K2787, Def_Instancias_Equipamentos!$D$2:$D$4986, 0), 1)</f>
        <v>SI-13SA</v>
      </c>
      <c r="I2787" s="8" t="str">
        <f aca="false" t="array" ref="I2787:I2787">INDEX(Def_Instancias_Equipamentos!$E$2:$E$4986, MATCH(L2787, Def_Instancias_Equipamentos!$D$2:$D$4986, 0), 1)</f>
        <v>IA-14RaDiag03</v>
      </c>
      <c r="J2787" s="8" t="str">
        <f aca="false">IF(H2787=I2787, "INTERNO", "EXTERNO")</f>
        <v>EXTERNO</v>
      </c>
      <c r="K2787" s="9" t="str">
        <f aca="false">Def_Instancias_Equipamentos!$D$206</f>
        <v>SI-13SA:DI-DCCTSensor</v>
      </c>
      <c r="L2787" s="4" t="str">
        <f aca="false">Def_Instancias_Equipamentos!$D$208</f>
        <v>SI-13SA:DI-DCCTSigCond</v>
      </c>
      <c r="M2787" s="10" t="s">
        <v>327</v>
      </c>
      <c r="N2787" s="17" t="s">
        <v>328</v>
      </c>
      <c r="O2787" s="9" t="str">
        <f aca="false">Def_Sistemas_Conectores_Cabos!$B$14</f>
        <v>DB15 (DA15)</v>
      </c>
      <c r="P2787" s="4" t="str">
        <f aca="false">Def_Sistemas_Conectores_Cabos!$B$14</f>
        <v>DB15 (DA15)</v>
      </c>
      <c r="Q2787" s="8" t="str">
        <f aca="false">K2787&amp;"/"&amp;M2787&amp;CHAR(10)&amp;L2787&amp;"/"&amp;N2787</f>
        <v>SI-13SA:DI-DCCTSensor/output
SI-13SA:DI-DCCTSigCond/sensor_head</v>
      </c>
      <c r="R2787" s="11" t="n">
        <v>55</v>
      </c>
      <c r="S2787" s="11" t="n">
        <v>55</v>
      </c>
      <c r="T2787" s="4" t="str">
        <f aca="false">Def_Sistemas_Conectores_Cabos!$C$13</f>
        <v>Cabo multivias</v>
      </c>
      <c r="U2787" s="11" t="s">
        <v>329</v>
      </c>
      <c r="V2787" s="13"/>
    </row>
    <row r="2788" customFormat="false" ht="15.75" hidden="true" customHeight="true" outlineLevel="0" collapsed="false">
      <c r="A2788" s="4" t="str">
        <f aca="false">Def_Sistemas_Conectores_Cabos!$A$6</f>
        <v>Timing Diagnóstico</v>
      </c>
      <c r="B2788" s="5" t="str">
        <f aca="false">Datas_Entregas!$A$2</f>
        <v>Booster/LTB</v>
      </c>
      <c r="C2788" s="6" t="n">
        <f aca="false" t="array" ref="C2788:C2788">INDEX(Datas_Entregas!$B$2:$B$100, MATCH(B2788, Datas_Entregas!$A$2:$A$100, 0), 1)</f>
        <v>43266</v>
      </c>
      <c r="D2788" s="5" t="str">
        <f aca="false">Def_Status_Montagem!$A$2</f>
        <v>A verificar</v>
      </c>
      <c r="E2788" s="4" t="str">
        <f aca="false">Def_Status_Montagem!$B$3</f>
        <v>Contratada / Etiqueta pelo DIG</v>
      </c>
      <c r="F2788" s="25" t="str">
        <f aca="false" t="array" ref="F2788:F2788">INDEX(Def_Instancias_Equipamentos!$F$2:$F$1224, MATCH(K2788, Def_Instancias_Equipamentos!$D$2:$D$1224, 0), 1)</f>
        <v>Sala Racks 19&amp;20</v>
      </c>
      <c r="G2788" s="26" t="str">
        <f aca="false" t="array" ref="G2788:G2788">INDEX(Def_Instancias_Equipamentos!$F$2:$F$1224, MATCH(L2788, Def_Instancias_Equipamentos!$D$2:$D$1224, 0), 1)</f>
        <v>Sala Racks 19&amp;20</v>
      </c>
      <c r="H2788" s="7" t="str">
        <f aca="false" t="array" ref="H2788:H2788">INDEX(Def_Instancias_Equipamentos!$E$2:$E$1224, MATCH(K2788, Def_Instancias_Equipamentos!$D$2:$D$1224, 0), 1)</f>
        <v>IA-20RaDiag01</v>
      </c>
      <c r="I2788" s="8" t="str">
        <f aca="false" t="array" ref="I2788:I2788">INDEX(Def_Instancias_Equipamentos!$E$2:$E$1224, MATCH(L2788, Def_Instancias_Equipamentos!$D$2:$D$1224, 0), 1)</f>
        <v>IA-20RaDiag02</v>
      </c>
      <c r="J2788" s="8" t="str">
        <f aca="false">IF(H2788=I2788, "INTERNO", "EXTERNO")</f>
        <v>EXTERNO</v>
      </c>
      <c r="K2788" s="9" t="str">
        <f aca="false">Def_Instancias_Equipamentos!$D$86</f>
        <v>IA-20RaDiag01:TI-EVR</v>
      </c>
      <c r="L2788" s="4" t="str">
        <f aca="false">Def_Instancias_Equipamentos!$D$110</f>
        <v>IA-20RaDiag02:TI-OEMultSFP</v>
      </c>
      <c r="M2788" s="10" t="s">
        <v>203</v>
      </c>
      <c r="N2788" s="11" t="s">
        <v>330</v>
      </c>
      <c r="O2788" s="9" t="str">
        <f aca="false">Def_Sistemas_Conectores_Cabos!$B$3</f>
        <v>LC duplex</v>
      </c>
      <c r="P2788" s="4" t="str">
        <f aca="false">Def_Sistemas_Conectores_Cabos!$B$3</f>
        <v>LC duplex</v>
      </c>
      <c r="Q2788" s="8" t="str">
        <f aca="false">K2788&amp;"/"&amp;M2788&amp;CHAR(10)&amp;L2788&amp;"/"&amp;N2788</f>
        <v>IA-20RaDiag01:TI-EVR/OUT5
IA-20RaDiag02:TI-OEMultSFP/OE1</v>
      </c>
      <c r="R2788" s="11"/>
      <c r="S2788" s="11"/>
      <c r="T2788" s="4" t="str">
        <f aca="false">Def_Sistemas_Conectores_Cabos!$C$3</f>
        <v>Fibra OM4 duplex</v>
      </c>
      <c r="U2788" s="11" t="s">
        <v>331</v>
      </c>
      <c r="V2788" s="13"/>
    </row>
    <row r="2789" customFormat="false" ht="15.75" hidden="true" customHeight="true" outlineLevel="0" collapsed="false">
      <c r="A2789" s="4" t="str">
        <f aca="false">Def_Sistemas_Conectores_Cabos!$A$3</f>
        <v>Diagnóstico</v>
      </c>
      <c r="B2789" s="5" t="str">
        <f aca="false">Datas_Entregas!$A$3</f>
        <v>BTS/Anel</v>
      </c>
      <c r="C2789" s="6" t="n">
        <f aca="false" t="array" ref="C2789:C2789">INDEX(Datas_Entregas!$B$2:$B$100, MATCH(B2789, Datas_Entregas!$A$2:$A$100, 0), 1)</f>
        <v>43296</v>
      </c>
      <c r="D2789" s="5" t="str">
        <f aca="false">Def_Status_Montagem!$A$2</f>
        <v>A verificar</v>
      </c>
      <c r="E2789" s="4" t="str">
        <f aca="false">Def_Status_Montagem!$B$5</f>
        <v>DIG</v>
      </c>
      <c r="F2789" s="25" t="str">
        <f aca="false" t="array" ref="F2789:F2789">INDEX(Def_Instancias_Equipamentos!$F$2:$F$4986, MATCH(K2789, Def_Instancias_Equipamentos!$D$2:$D$4986, 0), 1)</f>
        <v>Túnel (Anel)</v>
      </c>
      <c r="G2789" s="26" t="str">
        <f aca="false" t="array" ref="G2789:G2789">INDEX(Def_Instancias_Equipamentos!$F$2:$F$4986, MATCH(L2789, Def_Instancias_Equipamentos!$D$2:$D$4986, 0), 1)</f>
        <v>Sala Racks 14</v>
      </c>
      <c r="H2789" s="7" t="str">
        <f aca="false" t="array" ref="H2789:H2789">INDEX(Def_Instancias_Equipamentos!$E$2:$E$4986, MATCH(K2789, Def_Instancias_Equipamentos!$D$2:$D$4986, 0), 1)</f>
        <v>SI-14SB</v>
      </c>
      <c r="I2789" s="8" t="str">
        <f aca="false" t="array" ref="I2789:I2789">INDEX(Def_Instancias_Equipamentos!$E$2:$E$4986, MATCH(L2789, Def_Instancias_Equipamentos!$D$2:$D$4986, 0), 1)</f>
        <v>IA-14RaDiag03</v>
      </c>
      <c r="J2789" s="8" t="str">
        <f aca="false">IF(H2789=I2789, "INTERNO", "EXTERNO")</f>
        <v>EXTERNO</v>
      </c>
      <c r="K2789" s="9" t="str">
        <f aca="false">Def_Instancias_Equipamentos!$D$207</f>
        <v>SI-14SB:DI-DCCTSensor</v>
      </c>
      <c r="L2789" s="4" t="str">
        <f aca="false">Def_Instancias_Equipamentos!$D$209</f>
        <v>SI-14SB:DI-DCCTSigCond</v>
      </c>
      <c r="M2789" s="10" t="s">
        <v>327</v>
      </c>
      <c r="N2789" s="17" t="s">
        <v>328</v>
      </c>
      <c r="O2789" s="9" t="str">
        <f aca="false">Def_Sistemas_Conectores_Cabos!$B$14</f>
        <v>DB15 (DA15)</v>
      </c>
      <c r="P2789" s="4" t="str">
        <f aca="false">Def_Sistemas_Conectores_Cabos!$B$14</f>
        <v>DB15 (DA15)</v>
      </c>
      <c r="Q2789" s="8" t="str">
        <f aca="false">K2789&amp;"/"&amp;M2789&amp;CHAR(10)&amp;L2789&amp;"/"&amp;N2789</f>
        <v>SI-14SB:DI-DCCTSensor/output
SI-14SB:DI-DCCTSigCond/sensor_head</v>
      </c>
      <c r="R2789" s="11" t="n">
        <v>55</v>
      </c>
      <c r="S2789" s="11" t="n">
        <v>55</v>
      </c>
      <c r="T2789" s="4" t="str">
        <f aca="false">Def_Sistemas_Conectores_Cabos!$C$13</f>
        <v>Cabo multivias</v>
      </c>
      <c r="U2789" s="11" t="s">
        <v>329</v>
      </c>
      <c r="V2789" s="13"/>
    </row>
    <row r="2790" customFormat="false" ht="15.75" hidden="true" customHeight="true" outlineLevel="0" collapsed="false">
      <c r="A2790" s="4" t="str">
        <f aca="false">Def_Sistemas_Conectores_Cabos!$A$15</f>
        <v>Sintonia</v>
      </c>
      <c r="B2790" s="5" t="str">
        <f aca="false">Datas_Entregas!$A$3</f>
        <v>BTS/Anel</v>
      </c>
      <c r="C2790" s="6" t="n">
        <f aca="false" t="array" ref="C2790:C2790">INDEX(Datas_Entregas!$B$2:$B$100, MATCH(B2790, Datas_Entregas!$A$2:$A$100, 0), 1)</f>
        <v>43296</v>
      </c>
      <c r="D2790" s="5" t="str">
        <f aca="false">Def_Status_Montagem!$A$5</f>
        <v>Pronto para instalar</v>
      </c>
      <c r="E2790" s="4" t="str">
        <f aca="false">Def_Status_Montagem!$B$6</f>
        <v>DIG (montagem em campo)</v>
      </c>
      <c r="F2790" s="25" t="str">
        <f aca="false" t="array" ref="F2790:F2790">INDEX(Def_Instancias_Equipamentos!$F$2:$F$4986, MATCH(K2790, Def_Instancias_Equipamentos!$D$2:$D$4986, 0), 1)</f>
        <v>Túnel (Anel)</v>
      </c>
      <c r="G2790" s="26" t="str">
        <f aca="false" t="array" ref="G2790:G2790">INDEX(Def_Instancias_Equipamentos!$F$2:$F$4986, MATCH(L2790, Def_Instancias_Equipamentos!$D$2:$D$4986, 0), 1)</f>
        <v>Sala Racks 18 parte 1</v>
      </c>
      <c r="H2790" s="7" t="str">
        <f aca="false" t="array" ref="H2790:H2790">INDEX(Def_Instancias_Equipamentos!$E$2:$E$4986, MATCH(K2790, Def_Instancias_Equipamentos!$D$2:$D$4986, 0), 1)</f>
        <v>SI-18SB</v>
      </c>
      <c r="I2790" s="8" t="str">
        <f aca="false" t="array" ref="I2790:I2790">INDEX(Def_Instancias_Equipamentos!$E$2:$E$4986, MATCH(L2790, Def_Instancias_Equipamentos!$D$2:$D$4986, 0), 1)</f>
        <v>IA-18RaDiag04</v>
      </c>
      <c r="J2790" s="8" t="str">
        <f aca="false">IF(H2790=I2790, "INTERNO", "EXTERNO")</f>
        <v>EXTERNO</v>
      </c>
      <c r="K2790" s="9" t="str">
        <f aca="false">Def_Instancias_Equipamentos!$D$271</f>
        <v>SI-18SB:DI-TuneBPMHyb</v>
      </c>
      <c r="L2790" s="22" t="str">
        <f aca="false">Def_Instancias_Equipamentos!$D$261</f>
        <v>AS-Glob:DI-TuneFBE</v>
      </c>
      <c r="M2790" s="19" t="s">
        <v>309</v>
      </c>
      <c r="N2790" s="20" t="s">
        <v>332</v>
      </c>
      <c r="O2790" s="21" t="str">
        <f aca="false">Def_Sistemas_Conectores_Cabos!$B$10</f>
        <v>N 50-ohm</v>
      </c>
      <c r="P2790" s="22" t="str">
        <f aca="false">Def_Sistemas_Conectores_Cabos!$B$10</f>
        <v>N 50-ohm</v>
      </c>
      <c r="Q2790" s="23" t="str">
        <f aca="false">K2790&amp;"/"&amp;M2790&amp;CHAR(10)&amp;L2790&amp;"/"&amp;N2790</f>
        <v>SI-18SB:DI-TuneBPMHyb/DeltaX
AS-Glob:DI-TuneFBE/SI_H_In</v>
      </c>
      <c r="R2790" s="18" t="n">
        <v>50</v>
      </c>
      <c r="S2790" s="18" t="n">
        <v>50</v>
      </c>
      <c r="T2790" s="22" t="str">
        <f aca="false">Def_Sistemas_Conectores_Cabos!$C$12</f>
        <v>Datalink DLC R12</v>
      </c>
      <c r="U2790" s="18"/>
      <c r="V2790" s="13"/>
    </row>
    <row r="2791" customFormat="false" ht="15.75" hidden="true" customHeight="true" outlineLevel="0" collapsed="false">
      <c r="A2791" s="4" t="str">
        <f aca="false">Def_Sistemas_Conectores_Cabos!$A$17</f>
        <v>Genérico</v>
      </c>
      <c r="B2791" s="5" t="str">
        <f aca="false">Datas_Entregas!$A$3</f>
        <v>BTS/Anel</v>
      </c>
      <c r="C2791" s="6" t="n">
        <f aca="false" t="array" ref="C2791:C2791">INDEX(Datas_Entregas!$B$2:$B$100, MATCH(B2791, Datas_Entregas!$A$2:$A$100, 0), 1)</f>
        <v>43296</v>
      </c>
      <c r="D2791" s="5" t="str">
        <f aca="false">Def_Status_Montagem!$A$5</f>
        <v>Pronto para instalar</v>
      </c>
      <c r="E2791" s="4" t="str">
        <f aca="false">Def_Status_Montagem!$B$6</f>
        <v>DIG (montagem em campo)</v>
      </c>
      <c r="F2791" s="25" t="str">
        <f aca="false" t="array" ref="F2791:F2791">INDEX(Def_Instancias_Equipamentos!$F$2:$F$4986, MATCH(K2791, Def_Instancias_Equipamentos!$D$2:$D$4986, 0), 1)</f>
        <v>Túnel (Booster)</v>
      </c>
      <c r="G2791" s="26" t="str">
        <f aca="false" t="array" ref="G2791:G2791">INDEX(Def_Instancias_Equipamentos!$F$2:$F$4986, MATCH(L2791, Def_Instancias_Equipamentos!$D$2:$D$4986, 0), 1)</f>
        <v>Sala Racks 18 parte 1</v>
      </c>
      <c r="H2791" s="7" t="str">
        <f aca="false" t="array" ref="H2791:H2791">INDEX(Def_Instancias_Equipamentos!$E$2:$E$4986, MATCH(K2791, Def_Instancias_Equipamentos!$D$2:$D$4986, 0), 1)</f>
        <v>BO-04U</v>
      </c>
      <c r="I2791" s="8" t="str">
        <f aca="false" t="array" ref="I2791:I2791">INDEX(Def_Instancias_Equipamentos!$E$2:$E$4986, MATCH(L2791, Def_Instancias_Equipamentos!$D$2:$D$4986, 0), 1)</f>
        <v>IA-18RaDiag04</v>
      </c>
      <c r="J2791" s="8" t="str">
        <f aca="false">IF(H2791=I2791, "INTERNO", "EXTERNO")</f>
        <v>EXTERNO</v>
      </c>
      <c r="K2791" s="9" t="str">
        <f aca="false">Def_Instancias_Equipamentos!$D$268</f>
        <v>BO-04U:DI-GSL07Hyb</v>
      </c>
      <c r="L2791" s="15" t="str">
        <f aca="false">Def_Instancias_Equipamentos!$D$280</f>
        <v>IA-18RaDiag04:DI-GDev</v>
      </c>
      <c r="M2791" s="10" t="s">
        <v>309</v>
      </c>
      <c r="N2791" s="17" t="s">
        <v>318</v>
      </c>
      <c r="O2791" s="9" t="str">
        <f aca="false">Def_Sistemas_Conectores_Cabos!$B$10</f>
        <v>N 50-ohm</v>
      </c>
      <c r="P2791" s="4" t="str">
        <f aca="false">Def_Sistemas_Conectores_Cabos!$B$11</f>
        <v>N 90-deg 50-ohm</v>
      </c>
      <c r="Q2791" s="8" t="str">
        <f aca="false">K2791&amp;"/"&amp;M2791&amp;CHAR(10)&amp;L2791&amp;"/"&amp;N2791</f>
        <v>BO-04U:DI-GSL07Hyb/DeltaX
IA-18RaDiag04:DI-GDev/GPort</v>
      </c>
      <c r="R2791" s="11" t="n">
        <v>110</v>
      </c>
      <c r="S2791" s="11" t="n">
        <v>110</v>
      </c>
      <c r="T2791" s="4" t="str">
        <f aca="false">Def_Sistemas_Conectores_Cabos!$C$12</f>
        <v>Datalink DLC R12</v>
      </c>
      <c r="U2791" s="11"/>
      <c r="V2791" s="13"/>
    </row>
    <row r="2792" customFormat="false" ht="15.75" hidden="true" customHeight="true" outlineLevel="0" collapsed="false">
      <c r="A2792" s="4" t="str">
        <f aca="false">Def_Sistemas_Conectores_Cabos!$A$17</f>
        <v>Genérico</v>
      </c>
      <c r="B2792" s="5" t="str">
        <f aca="false">Datas_Entregas!$A$3</f>
        <v>BTS/Anel</v>
      </c>
      <c r="C2792" s="6" t="n">
        <f aca="false" t="array" ref="C2792:C2792">INDEX(Datas_Entregas!$B$2:$B$100, MATCH(B2792, Datas_Entregas!$A$2:$A$100, 0), 1)</f>
        <v>43296</v>
      </c>
      <c r="D2792" s="5" t="str">
        <f aca="false">Def_Status_Montagem!$A$5</f>
        <v>Pronto para instalar</v>
      </c>
      <c r="E2792" s="4" t="str">
        <f aca="false">Def_Status_Montagem!$B$6</f>
        <v>DIG (montagem em campo)</v>
      </c>
      <c r="F2792" s="25" t="str">
        <f aca="false" t="array" ref="F2792:F2792">INDEX(Def_Instancias_Equipamentos!$F$2:$F$4986, MATCH(K2792, Def_Instancias_Equipamentos!$D$2:$D$4986, 0), 1)</f>
        <v>Túnel (Booster)</v>
      </c>
      <c r="G2792" s="26" t="str">
        <f aca="false" t="array" ref="G2792:G2792">INDEX(Def_Instancias_Equipamentos!$F$2:$F$4986, MATCH(L2792, Def_Instancias_Equipamentos!$D$2:$D$4986, 0), 1)</f>
        <v>Sala Racks 19&amp;20</v>
      </c>
      <c r="H2792" s="7" t="str">
        <f aca="false" t="array" ref="H2792:H2792">INDEX(Def_Instancias_Equipamentos!$E$2:$E$4986, MATCH(K2792, Def_Instancias_Equipamentos!$D$2:$D$4986, 0), 1)</f>
        <v>BO-04U</v>
      </c>
      <c r="I2792" s="8" t="str">
        <f aca="false" t="array" ref="I2792:I2792">INDEX(Def_Instancias_Equipamentos!$E$2:$E$4986, MATCH(L2792, Def_Instancias_Equipamentos!$D$2:$D$4986, 0), 1)</f>
        <v>IA-20RaDiag02</v>
      </c>
      <c r="J2792" s="8" t="str">
        <f aca="false">IF(H2792=I2792, "INTERNO", "EXTERNO")</f>
        <v>EXTERNO</v>
      </c>
      <c r="K2792" s="9" t="str">
        <f aca="false">Def_Instancias_Equipamentos!$D$268</f>
        <v>BO-04U:DI-GSL07Hyb</v>
      </c>
      <c r="L2792" s="15" t="str">
        <f aca="false">Def_Instancias_Equipamentos!$D$282</f>
        <v>IA-20RaDiag02:DI-GDev</v>
      </c>
      <c r="M2792" s="10" t="s">
        <v>309</v>
      </c>
      <c r="N2792" s="17" t="s">
        <v>318</v>
      </c>
      <c r="O2792" s="9" t="str">
        <f aca="false">Def_Sistemas_Conectores_Cabos!$B$10</f>
        <v>N 50-ohm</v>
      </c>
      <c r="P2792" s="4" t="str">
        <f aca="false">Def_Sistemas_Conectores_Cabos!$B$11</f>
        <v>N 90-deg 50-ohm</v>
      </c>
      <c r="Q2792" s="8" t="str">
        <f aca="false">K2792&amp;"/"&amp;M2792&amp;CHAR(10)&amp;L2792&amp;"/"&amp;N2792</f>
        <v>BO-04U:DI-GSL07Hyb/DeltaX
IA-20RaDiag02:DI-GDev/GPort</v>
      </c>
      <c r="R2792" s="11" t="n">
        <v>110</v>
      </c>
      <c r="S2792" s="11" t="n">
        <v>110</v>
      </c>
      <c r="T2792" s="4" t="str">
        <f aca="false">Def_Sistemas_Conectores_Cabos!$C$12</f>
        <v>Datalink DLC R12</v>
      </c>
      <c r="U2792" s="11"/>
      <c r="V2792" s="13"/>
    </row>
    <row r="2793" customFormat="false" ht="15.75" hidden="true" customHeight="true" outlineLevel="0" collapsed="false">
      <c r="A2793" s="4" t="str">
        <f aca="false">Def_Sistemas_Conectores_Cabos!$A$17</f>
        <v>Genérico</v>
      </c>
      <c r="B2793" s="5" t="str">
        <f aca="false">Datas_Entregas!$A$3</f>
        <v>BTS/Anel</v>
      </c>
      <c r="C2793" s="6" t="n">
        <f aca="false" t="array" ref="C2793:C2793">INDEX(Datas_Entregas!$B$2:$B$100, MATCH(B2793, Datas_Entregas!$A$2:$A$100, 0), 1)</f>
        <v>43296</v>
      </c>
      <c r="D2793" s="5" t="str">
        <f aca="false">Def_Status_Montagem!$A$5</f>
        <v>Pronto para instalar</v>
      </c>
      <c r="E2793" s="4" t="str">
        <f aca="false">Def_Status_Montagem!$B$6</f>
        <v>DIG (montagem em campo)</v>
      </c>
      <c r="F2793" s="25" t="str">
        <f aca="false" t="array" ref="F2793:F2793">INDEX(Def_Instancias_Equipamentos!$F$2:$F$4986, MATCH(K2793, Def_Instancias_Equipamentos!$D$2:$D$4986, 0), 1)</f>
        <v>Túnel (Booster)</v>
      </c>
      <c r="G2793" s="26" t="str">
        <f aca="false" t="array" ref="G2793:G2793">INDEX(Def_Instancias_Equipamentos!$F$2:$F$4986, MATCH(L2793, Def_Instancias_Equipamentos!$D$2:$D$4986, 0), 1)</f>
        <v>Sala Racks 18 parte 1</v>
      </c>
      <c r="H2793" s="7" t="str">
        <f aca="false" t="array" ref="H2793:H2793">INDEX(Def_Instancias_Equipamentos!$E$2:$E$4986, MATCH(K2793, Def_Instancias_Equipamentos!$D$2:$D$4986, 0), 1)</f>
        <v>BO-04U</v>
      </c>
      <c r="I2793" s="8" t="str">
        <f aca="false" t="array" ref="I2793:I2793">INDEX(Def_Instancias_Equipamentos!$E$2:$E$4986, MATCH(L2793, Def_Instancias_Equipamentos!$D$2:$D$4986, 0), 1)</f>
        <v>IA-18RaDiag04</v>
      </c>
      <c r="J2793" s="8" t="str">
        <f aca="false">IF(H2793=I2793, "INTERNO", "EXTERNO")</f>
        <v>EXTERNO</v>
      </c>
      <c r="K2793" s="9" t="str">
        <f aca="false">Def_Instancias_Equipamentos!$D$268</f>
        <v>BO-04U:DI-GSL07Hyb</v>
      </c>
      <c r="L2793" s="15" t="str">
        <f aca="false">Def_Instancias_Equipamentos!$D$280</f>
        <v>IA-18RaDiag04:DI-GDev</v>
      </c>
      <c r="M2793" s="10" t="s">
        <v>311</v>
      </c>
      <c r="N2793" s="17" t="s">
        <v>318</v>
      </c>
      <c r="O2793" s="9" t="str">
        <f aca="false">Def_Sistemas_Conectores_Cabos!$B$10</f>
        <v>N 50-ohm</v>
      </c>
      <c r="P2793" s="4" t="str">
        <f aca="false">Def_Sistemas_Conectores_Cabos!$B$11</f>
        <v>N 90-deg 50-ohm</v>
      </c>
      <c r="Q2793" s="8" t="str">
        <f aca="false">K2793&amp;"/"&amp;M2793&amp;CHAR(10)&amp;L2793&amp;"/"&amp;N2793</f>
        <v>BO-04U:DI-GSL07Hyb/DeltaY
IA-18RaDiag04:DI-GDev/GPort</v>
      </c>
      <c r="R2793" s="11" t="n">
        <v>110</v>
      </c>
      <c r="S2793" s="11" t="n">
        <v>110</v>
      </c>
      <c r="T2793" s="4" t="str">
        <f aca="false">Def_Sistemas_Conectores_Cabos!$C$12</f>
        <v>Datalink DLC R12</v>
      </c>
      <c r="U2793" s="11"/>
      <c r="V2793" s="13"/>
    </row>
    <row r="2794" customFormat="false" ht="15.75" hidden="true" customHeight="true" outlineLevel="0" collapsed="false">
      <c r="A2794" s="4" t="str">
        <f aca="false">Def_Sistemas_Conectores_Cabos!$A$17</f>
        <v>Genérico</v>
      </c>
      <c r="B2794" s="5" t="str">
        <f aca="false">Datas_Entregas!$A$3</f>
        <v>BTS/Anel</v>
      </c>
      <c r="C2794" s="6" t="n">
        <f aca="false" t="array" ref="C2794:C2794">INDEX(Datas_Entregas!$B$2:$B$100, MATCH(B2794, Datas_Entregas!$A$2:$A$100, 0), 1)</f>
        <v>43296</v>
      </c>
      <c r="D2794" s="5" t="str">
        <f aca="false">Def_Status_Montagem!$A$5</f>
        <v>Pronto para instalar</v>
      </c>
      <c r="E2794" s="4" t="str">
        <f aca="false">Def_Status_Montagem!$B$6</f>
        <v>DIG (montagem em campo)</v>
      </c>
      <c r="F2794" s="25" t="str">
        <f aca="false" t="array" ref="F2794:F2794">INDEX(Def_Instancias_Equipamentos!$F$2:$F$4986, MATCH(K2794, Def_Instancias_Equipamentos!$D$2:$D$4986, 0), 1)</f>
        <v>Túnel (Booster)</v>
      </c>
      <c r="G2794" s="26" t="str">
        <f aca="false" t="array" ref="G2794:G2794">INDEX(Def_Instancias_Equipamentos!$F$2:$F$4986, MATCH(L2794, Def_Instancias_Equipamentos!$D$2:$D$4986, 0), 1)</f>
        <v>Sala Racks 19&amp;20</v>
      </c>
      <c r="H2794" s="7" t="str">
        <f aca="false" t="array" ref="H2794:H2794">INDEX(Def_Instancias_Equipamentos!$E$2:$E$4986, MATCH(K2794, Def_Instancias_Equipamentos!$D$2:$D$4986, 0), 1)</f>
        <v>BO-04U</v>
      </c>
      <c r="I2794" s="8" t="str">
        <f aca="false" t="array" ref="I2794:I2794">INDEX(Def_Instancias_Equipamentos!$E$2:$E$4986, MATCH(L2794, Def_Instancias_Equipamentos!$D$2:$D$4986, 0), 1)</f>
        <v>IA-20RaDiag02</v>
      </c>
      <c r="J2794" s="8" t="str">
        <f aca="false">IF(H2794=I2794, "INTERNO", "EXTERNO")</f>
        <v>EXTERNO</v>
      </c>
      <c r="K2794" s="9" t="str">
        <f aca="false">Def_Instancias_Equipamentos!$D$268</f>
        <v>BO-04U:DI-GSL07Hyb</v>
      </c>
      <c r="L2794" s="15" t="str">
        <f aca="false">Def_Instancias_Equipamentos!$D$282</f>
        <v>IA-20RaDiag02:DI-GDev</v>
      </c>
      <c r="M2794" s="10" t="s">
        <v>311</v>
      </c>
      <c r="N2794" s="17" t="s">
        <v>318</v>
      </c>
      <c r="O2794" s="9" t="str">
        <f aca="false">Def_Sistemas_Conectores_Cabos!$B$10</f>
        <v>N 50-ohm</v>
      </c>
      <c r="P2794" s="4" t="str">
        <f aca="false">Def_Sistemas_Conectores_Cabos!$B$11</f>
        <v>N 90-deg 50-ohm</v>
      </c>
      <c r="Q2794" s="8" t="str">
        <f aca="false">K2794&amp;"/"&amp;M2794&amp;CHAR(10)&amp;L2794&amp;"/"&amp;N2794</f>
        <v>BO-04U:DI-GSL07Hyb/DeltaY
IA-20RaDiag02:DI-GDev/GPort</v>
      </c>
      <c r="R2794" s="11" t="n">
        <v>110</v>
      </c>
      <c r="S2794" s="11" t="n">
        <v>110</v>
      </c>
      <c r="T2794" s="4" t="str">
        <f aca="false">Def_Sistemas_Conectores_Cabos!$C$12</f>
        <v>Datalink DLC R12</v>
      </c>
      <c r="U2794" s="11"/>
      <c r="V2794" s="13"/>
    </row>
    <row r="2795" customFormat="false" ht="15.75" hidden="true" customHeight="true" outlineLevel="0" collapsed="false">
      <c r="A2795" s="4" t="str">
        <f aca="false">Def_Sistemas_Conectores_Cabos!$A$17</f>
        <v>Genérico</v>
      </c>
      <c r="B2795" s="5" t="str">
        <f aca="false">Datas_Entregas!$A$3</f>
        <v>BTS/Anel</v>
      </c>
      <c r="C2795" s="6" t="n">
        <f aca="false" t="array" ref="C2795:C2795">INDEX(Datas_Entregas!$B$2:$B$100, MATCH(B2795, Datas_Entregas!$A$2:$A$100, 0), 1)</f>
        <v>43296</v>
      </c>
      <c r="D2795" s="5" t="str">
        <f aca="false">Def_Status_Montagem!$A$5</f>
        <v>Pronto para instalar</v>
      </c>
      <c r="E2795" s="4" t="str">
        <f aca="false">Def_Status_Montagem!$B$6</f>
        <v>DIG (montagem em campo)</v>
      </c>
      <c r="F2795" s="25" t="str">
        <f aca="false" t="array" ref="F2795:F2795">INDEX(Def_Instancias_Equipamentos!$F$2:$F$4986, MATCH(K2795, Def_Instancias_Equipamentos!$D$2:$D$4986, 0), 1)</f>
        <v>Túnel (Booster)</v>
      </c>
      <c r="G2795" s="26" t="str">
        <f aca="false" t="array" ref="G2795:G2795">INDEX(Def_Instancias_Equipamentos!$F$2:$F$4986, MATCH(L2795, Def_Instancias_Equipamentos!$D$2:$D$4986, 0), 1)</f>
        <v>Sala Racks 19&amp;20</v>
      </c>
      <c r="H2795" s="7" t="str">
        <f aca="false" t="array" ref="H2795:H2795">INDEX(Def_Instancias_Equipamentos!$E$2:$E$4986, MATCH(K2795, Def_Instancias_Equipamentos!$D$2:$D$4986, 0), 1)</f>
        <v>BO-04U</v>
      </c>
      <c r="I2795" s="8" t="str">
        <f aca="false" t="array" ref="I2795:I2795">INDEX(Def_Instancias_Equipamentos!$E$2:$E$4986, MATCH(L2795, Def_Instancias_Equipamentos!$D$2:$D$4986, 0), 1)</f>
        <v>IA-20RaDiag02</v>
      </c>
      <c r="J2795" s="8" t="str">
        <f aca="false">IF(H2795=I2795, "INTERNO", "EXTERNO")</f>
        <v>EXTERNO</v>
      </c>
      <c r="K2795" s="9" t="str">
        <f aca="false">Def_Instancias_Equipamentos!$D$268</f>
        <v>BO-04U:DI-GSL07Hyb</v>
      </c>
      <c r="L2795" s="4" t="str">
        <f aca="false">Def_Instancias_Equipamentos!$D$282</f>
        <v>IA-20RaDiag02:DI-GDev</v>
      </c>
      <c r="M2795" s="10" t="s">
        <v>303</v>
      </c>
      <c r="N2795" s="17" t="s">
        <v>318</v>
      </c>
      <c r="O2795" s="9" t="str">
        <f aca="false">Def_Sistemas_Conectores_Cabos!$B$10</f>
        <v>N 50-ohm</v>
      </c>
      <c r="P2795" s="4" t="str">
        <f aca="false">Def_Sistemas_Conectores_Cabos!$B$11</f>
        <v>N 90-deg 50-ohm</v>
      </c>
      <c r="Q2795" s="8" t="str">
        <f aca="false">K2795&amp;"/"&amp;M2795&amp;CHAR(10)&amp;L2795&amp;"/"&amp;N2795</f>
        <v>BO-04U:DI-GSL07Hyb/Sigma
IA-20RaDiag02:DI-GDev/GPort</v>
      </c>
      <c r="R2795" s="11" t="n">
        <v>110</v>
      </c>
      <c r="S2795" s="11" t="n">
        <v>110</v>
      </c>
      <c r="T2795" s="4" t="str">
        <f aca="false">Def_Sistemas_Conectores_Cabos!$C$12</f>
        <v>Datalink DLC R12</v>
      </c>
      <c r="U2795" s="11"/>
      <c r="V2795" s="13"/>
    </row>
    <row r="2796" customFormat="false" ht="15.75" hidden="true" customHeight="true" outlineLevel="0" collapsed="false">
      <c r="A2796" s="4" t="str">
        <f aca="false">Def_Sistemas_Conectores_Cabos!$A$14</f>
        <v>BbB</v>
      </c>
      <c r="B2796" s="5" t="str">
        <f aca="false">Datas_Entregas!$A$3</f>
        <v>BTS/Anel</v>
      </c>
      <c r="C2796" s="6" t="n">
        <f aca="false" t="array" ref="C2796:C2796">INDEX(Datas_Entregas!$B$2:$B$100, MATCH(B2796, Datas_Entregas!$A$2:$A$100, 0), 1)</f>
        <v>43296</v>
      </c>
      <c r="D2796" s="5" t="str">
        <f aca="false">Def_Status_Montagem!$A$5</f>
        <v>Pronto para instalar</v>
      </c>
      <c r="E2796" s="4" t="str">
        <f aca="false">Def_Status_Montagem!$B$6</f>
        <v>DIG (montagem em campo)</v>
      </c>
      <c r="F2796" s="25" t="str">
        <f aca="false" t="array" ref="F2796:F2796">INDEX(Def_Instancias_Equipamentos!$F$2:$F$4986, MATCH(K2796, Def_Instancias_Equipamentos!$D$2:$D$4986, 0), 1)</f>
        <v>Túnel (Anel)</v>
      </c>
      <c r="G2796" s="26" t="str">
        <f aca="false" t="array" ref="G2796:G2796">INDEX(Def_Instancias_Equipamentos!$F$2:$F$4986, MATCH(L2796, Def_Instancias_Equipamentos!$D$2:$D$4986, 0), 1)</f>
        <v>Sala Racks 16</v>
      </c>
      <c r="H2796" s="7" t="str">
        <f aca="false" t="array" ref="H2796:H2796">INDEX(Def_Instancias_Equipamentos!$E$2:$E$4986, MATCH(K2796, Def_Instancias_Equipamentos!$D$2:$D$4986, 0), 1)</f>
        <v>SI-16M2</v>
      </c>
      <c r="I2796" s="8" t="str">
        <f aca="false" t="array" ref="I2796:I2796">INDEX(Def_Instancias_Equipamentos!$E$2:$E$4986, MATCH(L2796, Def_Instancias_Equipamentos!$D$2:$D$4986, 0), 1)</f>
        <v>IA-16RaBbB</v>
      </c>
      <c r="J2796" s="8" t="str">
        <f aca="false">IF(H2796=I2796, "INTERNO", "EXTERNO")</f>
        <v>EXTERNO</v>
      </c>
      <c r="K2796" s="9" t="str">
        <f aca="false">Def_Instancias_Equipamentos!$D$259</f>
        <v>SI-16M2:DI-BbBBPMHyb</v>
      </c>
      <c r="L2796" s="4" t="str">
        <f aca="false">Def_Instancias_Equipamentos!$D$260</f>
        <v>SI-Glob:DI-BbBFBE</v>
      </c>
      <c r="M2796" s="10" t="s">
        <v>309</v>
      </c>
      <c r="N2796" s="17" t="s">
        <v>333</v>
      </c>
      <c r="O2796" s="21" t="str">
        <f aca="false">Def_Sistemas_Conectores_Cabos!$B$10</f>
        <v>N 50-ohm</v>
      </c>
      <c r="P2796" s="22" t="str">
        <f aca="false">Def_Sistemas_Conectores_Cabos!$B$11</f>
        <v>N 90-deg 50-ohm</v>
      </c>
      <c r="Q2796" s="8" t="str">
        <f aca="false">K2796&amp;"/"&amp;M2796&amp;CHAR(10)&amp;L2796&amp;"/"&amp;N2796</f>
        <v>SI-16M2:DI-BbBBPMHyb/DeltaX
SI-Glob:DI-BbBFBE/HORIZONTAL_IN</v>
      </c>
      <c r="R2796" s="11" t="n">
        <v>50</v>
      </c>
      <c r="S2796" s="11" t="n">
        <v>50</v>
      </c>
      <c r="T2796" s="4" t="str">
        <f aca="false">Def_Sistemas_Conectores_Cabos!$C$12</f>
        <v>Datalink DLC R12</v>
      </c>
      <c r="U2796" s="11"/>
      <c r="V2796" s="13"/>
    </row>
    <row r="2797" customFormat="false" ht="15.75" hidden="true" customHeight="true" outlineLevel="0" collapsed="false">
      <c r="A2797" s="4" t="str">
        <f aca="false">Def_Sistemas_Conectores_Cabos!$A$14</f>
        <v>BbB</v>
      </c>
      <c r="B2797" s="5" t="str">
        <f aca="false">Datas_Entregas!$A$3</f>
        <v>BTS/Anel</v>
      </c>
      <c r="C2797" s="6" t="n">
        <f aca="false" t="array" ref="C2797:C2797">INDEX(Datas_Entregas!$B$2:$B$100, MATCH(B2797, Datas_Entregas!$A$2:$A$100, 0), 1)</f>
        <v>43296</v>
      </c>
      <c r="D2797" s="5" t="str">
        <f aca="false">Def_Status_Montagem!$A$5</f>
        <v>Pronto para instalar</v>
      </c>
      <c r="E2797" s="4" t="str">
        <f aca="false">Def_Status_Montagem!$B$6</f>
        <v>DIG (montagem em campo)</v>
      </c>
      <c r="F2797" s="25" t="str">
        <f aca="false" t="array" ref="F2797:F2797">INDEX(Def_Instancias_Equipamentos!$F$2:$F$4986, MATCH(K2797, Def_Instancias_Equipamentos!$D$2:$D$4986, 0), 1)</f>
        <v>Túnel (Anel)</v>
      </c>
      <c r="G2797" s="26" t="str">
        <f aca="false" t="array" ref="G2797:G2797">INDEX(Def_Instancias_Equipamentos!$F$2:$F$4986, MATCH(L2797, Def_Instancias_Equipamentos!$D$2:$D$4986, 0), 1)</f>
        <v>Sala Racks 16</v>
      </c>
      <c r="H2797" s="7" t="str">
        <f aca="false" t="array" ref="H2797:H2797">INDEX(Def_Instancias_Equipamentos!$E$2:$E$4986, MATCH(K2797, Def_Instancias_Equipamentos!$D$2:$D$4986, 0), 1)</f>
        <v>SI-16M2</v>
      </c>
      <c r="I2797" s="8" t="str">
        <f aca="false" t="array" ref="I2797:I2797">INDEX(Def_Instancias_Equipamentos!$E$2:$E$4986, MATCH(L2797, Def_Instancias_Equipamentos!$D$2:$D$4986, 0), 1)</f>
        <v>IA-16RaBbB</v>
      </c>
      <c r="J2797" s="8" t="str">
        <f aca="false">IF(H2797=I2797, "INTERNO", "EXTERNO")</f>
        <v>EXTERNO</v>
      </c>
      <c r="K2797" s="9" t="str">
        <f aca="false">Def_Instancias_Equipamentos!$D$259</f>
        <v>SI-16M2:DI-BbBBPMHyb</v>
      </c>
      <c r="L2797" s="4" t="str">
        <f aca="false">Def_Instancias_Equipamentos!$D$260</f>
        <v>SI-Glob:DI-BbBFBE</v>
      </c>
      <c r="M2797" s="10" t="s">
        <v>311</v>
      </c>
      <c r="N2797" s="17" t="s">
        <v>334</v>
      </c>
      <c r="O2797" s="21" t="str">
        <f aca="false">Def_Sistemas_Conectores_Cabos!$B$10</f>
        <v>N 50-ohm</v>
      </c>
      <c r="P2797" s="22" t="str">
        <f aca="false">Def_Sistemas_Conectores_Cabos!$B$11</f>
        <v>N 90-deg 50-ohm</v>
      </c>
      <c r="Q2797" s="8" t="str">
        <f aca="false">K2797&amp;"/"&amp;M2797&amp;CHAR(10)&amp;L2797&amp;"/"&amp;N2797</f>
        <v>SI-16M2:DI-BbBBPMHyb/DeltaY
SI-Glob:DI-BbBFBE/VERTICAL_IN</v>
      </c>
      <c r="R2797" s="11" t="n">
        <v>50</v>
      </c>
      <c r="S2797" s="11" t="n">
        <v>50</v>
      </c>
      <c r="T2797" s="4" t="str">
        <f aca="false">Def_Sistemas_Conectores_Cabos!$C$12</f>
        <v>Datalink DLC R12</v>
      </c>
      <c r="U2797" s="11"/>
      <c r="V2797" s="13"/>
    </row>
    <row r="2798" customFormat="false" ht="15.75" hidden="true" customHeight="true" outlineLevel="0" collapsed="false">
      <c r="A2798" s="4" t="str">
        <f aca="false">Def_Sistemas_Conectores_Cabos!$A$14</f>
        <v>BbB</v>
      </c>
      <c r="B2798" s="5" t="str">
        <f aca="false">Datas_Entregas!$A$3</f>
        <v>BTS/Anel</v>
      </c>
      <c r="C2798" s="6" t="n">
        <f aca="false" t="array" ref="C2798:C2798">INDEX(Datas_Entregas!$B$2:$B$100, MATCH(B2798, Datas_Entregas!$A$2:$A$100, 0), 1)</f>
        <v>43296</v>
      </c>
      <c r="D2798" s="5" t="str">
        <f aca="false">Def_Status_Montagem!$A$5</f>
        <v>Pronto para instalar</v>
      </c>
      <c r="E2798" s="4" t="str">
        <f aca="false">Def_Status_Montagem!$B$6</f>
        <v>DIG (montagem em campo)</v>
      </c>
      <c r="F2798" s="25" t="str">
        <f aca="false" t="array" ref="F2798:F2798">INDEX(Def_Instancias_Equipamentos!$F$2:$F$4986, MATCH(K2798, Def_Instancias_Equipamentos!$D$2:$D$4986, 0), 1)</f>
        <v>Túnel (Anel)</v>
      </c>
      <c r="G2798" s="26" t="str">
        <f aca="false" t="array" ref="G2798:G2798">INDEX(Def_Instancias_Equipamentos!$F$2:$F$4986, MATCH(L2798, Def_Instancias_Equipamentos!$D$2:$D$4986, 0), 1)</f>
        <v>Sala Racks 16</v>
      </c>
      <c r="H2798" s="7" t="str">
        <f aca="false" t="array" ref="H2798:H2798">INDEX(Def_Instancias_Equipamentos!$E$2:$E$4986, MATCH(K2798, Def_Instancias_Equipamentos!$D$2:$D$4986, 0), 1)</f>
        <v>SI-16M2</v>
      </c>
      <c r="I2798" s="8" t="str">
        <f aca="false" t="array" ref="I2798:I2798">INDEX(Def_Instancias_Equipamentos!$E$2:$E$4986, MATCH(L2798, Def_Instancias_Equipamentos!$D$2:$D$4986, 0), 1)</f>
        <v>IA-16RaBbB</v>
      </c>
      <c r="J2798" s="8" t="str">
        <f aca="false">IF(H2798=I2798, "INTERNO", "EXTERNO")</f>
        <v>EXTERNO</v>
      </c>
      <c r="K2798" s="9" t="str">
        <f aca="false">Def_Instancias_Equipamentos!$D$259</f>
        <v>SI-16M2:DI-BbBBPMHyb</v>
      </c>
      <c r="L2798" s="4" t="str">
        <f aca="false">Def_Instancias_Equipamentos!$D$260</f>
        <v>SI-Glob:DI-BbBFBE</v>
      </c>
      <c r="M2798" s="10" t="s">
        <v>303</v>
      </c>
      <c r="N2798" s="17" t="s">
        <v>335</v>
      </c>
      <c r="O2798" s="21" t="str">
        <f aca="false">Def_Sistemas_Conectores_Cabos!$B$10</f>
        <v>N 50-ohm</v>
      </c>
      <c r="P2798" s="22" t="str">
        <f aca="false">Def_Sistemas_Conectores_Cabos!$B$11</f>
        <v>N 90-deg 50-ohm</v>
      </c>
      <c r="Q2798" s="8" t="str">
        <f aca="false">K2798&amp;"/"&amp;M2798&amp;CHAR(10)&amp;L2798&amp;"/"&amp;N2798</f>
        <v>SI-16M2:DI-BbBBPMHyb/Sigma
SI-Glob:DI-BbBFBE/LONGITUDINAL_IN</v>
      </c>
      <c r="R2798" s="11" t="n">
        <v>50</v>
      </c>
      <c r="S2798" s="11" t="n">
        <v>50</v>
      </c>
      <c r="T2798" s="4" t="str">
        <f aca="false">Def_Sistemas_Conectores_Cabos!$C$12</f>
        <v>Datalink DLC R12</v>
      </c>
      <c r="U2798" s="11"/>
      <c r="V2798" s="13"/>
    </row>
    <row r="2799" customFormat="false" ht="15.75" hidden="true" customHeight="true" outlineLevel="0" collapsed="false">
      <c r="A2799" s="4" t="str">
        <f aca="false">Def_Sistemas_Conectores_Cabos!$A$15</f>
        <v>Sintonia</v>
      </c>
      <c r="B2799" s="5" t="str">
        <f aca="false">Datas_Entregas!$A$2</f>
        <v>Booster/LTB</v>
      </c>
      <c r="C2799" s="6" t="n">
        <f aca="false" t="array" ref="C2799:C2799">INDEX(Datas_Entregas!$B$2:$B$100, MATCH(B2799, Datas_Entregas!$A$2:$A$100, 0), 1)</f>
        <v>43266</v>
      </c>
      <c r="D2799" s="5" t="str">
        <f aca="false">Def_Status_Montagem!$A$5</f>
        <v>Pronto para instalar</v>
      </c>
      <c r="E2799" s="4" t="str">
        <f aca="false">Def_Status_Montagem!$B$6</f>
        <v>DIG (montagem em campo)</v>
      </c>
      <c r="F2799" s="25" t="str">
        <f aca="false" t="array" ref="F2799:F2799">INDEX(Def_Instancias_Equipamentos!$F$2:$F$4986, MATCH(K2799, Def_Instancias_Equipamentos!$D$2:$D$4986, 0), 1)</f>
        <v>Sala Racks 18 parte 1</v>
      </c>
      <c r="G2799" s="26" t="str">
        <f aca="false" t="array" ref="G2799:G2799">INDEX(Def_Instancias_Equipamentos!$F$2:$F$4986, MATCH(L2799, Def_Instancias_Equipamentos!$D$2:$D$4986, 0), 1)</f>
        <v>Túnel (Booster)</v>
      </c>
      <c r="H2799" s="7" t="str">
        <f aca="false" t="array" ref="H2799:H2799">INDEX(Def_Instancias_Equipamentos!$E$2:$E$4986, MATCH(K2799, Def_Instancias_Equipamentos!$D$2:$D$4986, 0), 1)</f>
        <v>IA-18RaDiag04</v>
      </c>
      <c r="I2799" s="8" t="str">
        <f aca="false" t="array" ref="I2799:I2799">INDEX(Def_Instancias_Equipamentos!$E$2:$E$4986, MATCH(L2799, Def_Instancias_Equipamentos!$D$2:$D$4986, 0), 1)</f>
        <v>BO-02D</v>
      </c>
      <c r="J2799" s="8" t="str">
        <f aca="false">IF(H2799=I2799, "INTERNO", "EXTERNO")</f>
        <v>EXTERNO</v>
      </c>
      <c r="K2799" s="9" t="str">
        <f aca="false">Def_Instancias_Equipamentos!$D$246</f>
        <v>BO-02D:DI-TuneAmpH</v>
      </c>
      <c r="L2799" s="4" t="str">
        <f aca="false">Def_Instancias_Equipamentos!$D$278</f>
        <v>BO-02D:DI-TunePwrHybH</v>
      </c>
      <c r="M2799" s="16" t="s">
        <v>68</v>
      </c>
      <c r="N2799" s="11" t="s">
        <v>336</v>
      </c>
      <c r="O2799" s="9" t="str">
        <f aca="false">Def_Sistemas_Conectores_Cabos!$B$11</f>
        <v>N 90-deg 50-ohm</v>
      </c>
      <c r="P2799" s="4" t="str">
        <f aca="false">Def_Sistemas_Conectores_Cabos!$B$10</f>
        <v>N 50-ohm</v>
      </c>
      <c r="Q2799" s="8" t="str">
        <f aca="false">K2799&amp;"/"&amp;M2799&amp;CHAR(10)&amp;L2799&amp;"/"&amp;N2799</f>
        <v>BO-02D:DI-TuneAmpH/RF_OUT
BO-02D:DI-TunePwrHybH/J1</v>
      </c>
      <c r="R2799" s="11" t="n">
        <v>120</v>
      </c>
      <c r="S2799" s="11" t="n">
        <v>120</v>
      </c>
      <c r="T2799" s="22" t="str">
        <f aca="false">Def_Sistemas_Conectores_Cabos!$C$12</f>
        <v>Datalink DLC R12</v>
      </c>
      <c r="U2799" s="11"/>
      <c r="V2799" s="13"/>
    </row>
    <row r="2800" customFormat="false" ht="15.75" hidden="true" customHeight="true" outlineLevel="0" collapsed="false">
      <c r="A2800" s="4" t="str">
        <f aca="false">Def_Sistemas_Conectores_Cabos!$A$15</f>
        <v>Sintonia</v>
      </c>
      <c r="B2800" s="5" t="str">
        <f aca="false">Datas_Entregas!$A$2</f>
        <v>Booster/LTB</v>
      </c>
      <c r="C2800" s="6" t="n">
        <f aca="false" t="array" ref="C2800:C2800">INDEX(Datas_Entregas!$B$2:$B$100, MATCH(B2800, Datas_Entregas!$A$2:$A$100, 0), 1)</f>
        <v>43266</v>
      </c>
      <c r="D2800" s="5" t="str">
        <f aca="false">Def_Status_Montagem!$A$5</f>
        <v>Pronto para instalar</v>
      </c>
      <c r="E2800" s="4" t="str">
        <f aca="false">Def_Status_Montagem!$B$6</f>
        <v>DIG (montagem em campo)</v>
      </c>
      <c r="F2800" s="25" t="str">
        <f aca="false" t="array" ref="F2800:F2800">INDEX(Def_Instancias_Equipamentos!$F$2:$F$4986, MATCH(K2800, Def_Instancias_Equipamentos!$D$2:$D$4986, 0), 1)</f>
        <v>Sala Racks 18 parte 1</v>
      </c>
      <c r="G2800" s="26" t="str">
        <f aca="false" t="array" ref="G2800:G2800">INDEX(Def_Instancias_Equipamentos!$F$2:$F$4986, MATCH(L2800, Def_Instancias_Equipamentos!$D$2:$D$4986, 0), 1)</f>
        <v>Túnel (Booster)</v>
      </c>
      <c r="H2800" s="7" t="str">
        <f aca="false" t="array" ref="H2800:H2800">INDEX(Def_Instancias_Equipamentos!$E$2:$E$4986, MATCH(K2800, Def_Instancias_Equipamentos!$D$2:$D$4986, 0), 1)</f>
        <v>IA-18RaDiag04</v>
      </c>
      <c r="I2800" s="8" t="str">
        <f aca="false" t="array" ref="I2800:I2800">INDEX(Def_Instancias_Equipamentos!$E$2:$E$4986, MATCH(L2800, Def_Instancias_Equipamentos!$D$2:$D$4986, 0), 1)</f>
        <v>BO-02D</v>
      </c>
      <c r="J2800" s="8" t="str">
        <f aca="false">IF(H2800=I2800, "INTERNO", "EXTERNO")</f>
        <v>EXTERNO</v>
      </c>
      <c r="K2800" s="9" t="str">
        <f aca="false">Def_Instancias_Equipamentos!$D$249</f>
        <v>BO-02D:DI-TuneAmpV</v>
      </c>
      <c r="L2800" s="4" t="str">
        <f aca="false">Def_Instancias_Equipamentos!$D$279</f>
        <v>BO-02D:DI-TunePwrHybV</v>
      </c>
      <c r="M2800" s="16" t="s">
        <v>68</v>
      </c>
      <c r="N2800" s="11" t="s">
        <v>336</v>
      </c>
      <c r="O2800" s="9" t="str">
        <f aca="false">Def_Sistemas_Conectores_Cabos!$B$11</f>
        <v>N 90-deg 50-ohm</v>
      </c>
      <c r="P2800" s="4" t="str">
        <f aca="false">Def_Sistemas_Conectores_Cabos!$B$10</f>
        <v>N 50-ohm</v>
      </c>
      <c r="Q2800" s="8" t="str">
        <f aca="false">K2800&amp;"/"&amp;M2800&amp;CHAR(10)&amp;L2800&amp;"/"&amp;N2800</f>
        <v>BO-02D:DI-TuneAmpV/RF_OUT
BO-02D:DI-TunePwrHybV/J1</v>
      </c>
      <c r="R2800" s="11" t="n">
        <v>120</v>
      </c>
      <c r="S2800" s="11" t="n">
        <v>120</v>
      </c>
      <c r="T2800" s="22" t="str">
        <f aca="false">Def_Sistemas_Conectores_Cabos!$C$12</f>
        <v>Datalink DLC R12</v>
      </c>
      <c r="U2800" s="11"/>
      <c r="V2800" s="13"/>
    </row>
    <row r="2801" customFormat="false" ht="15.75" hidden="true" customHeight="true" outlineLevel="0" collapsed="false">
      <c r="A2801" s="4" t="str">
        <f aca="false">Def_Sistemas_Conectores_Cabos!$A$15</f>
        <v>Sintonia</v>
      </c>
      <c r="B2801" s="5" t="str">
        <f aca="false">Datas_Entregas!$A$2</f>
        <v>Booster/LTB</v>
      </c>
      <c r="C2801" s="6" t="n">
        <f aca="false" t="array" ref="C2801:C2801">INDEX(Datas_Entregas!$B$2:$B$100, MATCH(B2801, Datas_Entregas!$A$2:$A$100, 0), 1)</f>
        <v>43266</v>
      </c>
      <c r="D2801" s="5" t="str">
        <f aca="false">Def_Status_Montagem!$A$5</f>
        <v>Pronto para instalar</v>
      </c>
      <c r="E2801" s="4" t="str">
        <f aca="false">Def_Status_Montagem!$B$6</f>
        <v>DIG (montagem em campo)</v>
      </c>
      <c r="F2801" s="25" t="str">
        <f aca="false" t="array" ref="F2801:F2801">INDEX(Def_Instancias_Equipamentos!$F$2:$F$4986, MATCH(K2801, Def_Instancias_Equipamentos!$D$2:$D$4986, 0), 1)</f>
        <v>Túnel (Booster)</v>
      </c>
      <c r="G2801" s="26" t="str">
        <f aca="false" t="array" ref="G2801:G2801">INDEX(Def_Instancias_Equipamentos!$F$2:$F$4986, MATCH(L2801, Def_Instancias_Equipamentos!$D$2:$D$4986, 0), 1)</f>
        <v>Sala Racks 18 parte 1</v>
      </c>
      <c r="H2801" s="7" t="str">
        <f aca="false" t="array" ref="H2801:H2801">INDEX(Def_Instancias_Equipamentos!$E$2:$E$4986, MATCH(K2801, Def_Instancias_Equipamentos!$D$2:$D$4986, 0), 1)</f>
        <v>BO-04D</v>
      </c>
      <c r="I2801" s="8" t="str">
        <f aca="false" t="array" ref="I2801:I2801">INDEX(Def_Instancias_Equipamentos!$E$2:$E$4986, MATCH(L2801, Def_Instancias_Equipamentos!$D$2:$D$4986, 0), 1)</f>
        <v>IA-18RaDiag04</v>
      </c>
      <c r="J2801" s="8" t="str">
        <f aca="false">IF(H2801=I2801, "INTERNO", "EXTERNO")</f>
        <v>EXTERNO</v>
      </c>
      <c r="K2801" s="9" t="str">
        <f aca="false">Def_Instancias_Equipamentos!$D$273</f>
        <v>BO-04D:DI-TuneBPMHyb</v>
      </c>
      <c r="L2801" s="4" t="str">
        <f aca="false">Def_Instancias_Equipamentos!$D$280</f>
        <v>IA-18RaDiag04:DI-GDev</v>
      </c>
      <c r="M2801" s="19" t="s">
        <v>317</v>
      </c>
      <c r="N2801" s="20" t="s">
        <v>318</v>
      </c>
      <c r="O2801" s="21" t="str">
        <f aca="false">Def_Sistemas_Conectores_Cabos!$B$10</f>
        <v>N 50-ohm</v>
      </c>
      <c r="P2801" s="22" t="str">
        <f aca="false">Def_Sistemas_Conectores_Cabos!$B$10</f>
        <v>N 50-ohm</v>
      </c>
      <c r="Q2801" s="23" t="str">
        <f aca="false">K2801&amp;"/"&amp;M2801&amp;CHAR(10)&amp;L2801&amp;"/"&amp;N2801</f>
        <v>BO-04D:DI-TuneBPMHyb/Q
IA-18RaDiag04:DI-GDev/GPort</v>
      </c>
      <c r="R2801" s="18" t="n">
        <v>150</v>
      </c>
      <c r="S2801" s="18" t="n">
        <v>150</v>
      </c>
      <c r="T2801" s="22" t="str">
        <f aca="false">Def_Sistemas_Conectores_Cabos!$C$12</f>
        <v>Datalink DLC R12</v>
      </c>
      <c r="U2801" s="18"/>
      <c r="V2801" s="13"/>
    </row>
    <row r="2802" customFormat="false" ht="15.75" hidden="true" customHeight="true" outlineLevel="0" collapsed="false">
      <c r="A2802" s="4" t="str">
        <f aca="false">Def_Sistemas_Conectores_Cabos!$A$17</f>
        <v>Genérico</v>
      </c>
      <c r="B2802" s="5" t="str">
        <f aca="false">Datas_Entregas!$A$3</f>
        <v>BTS/Anel</v>
      </c>
      <c r="C2802" s="6" t="n">
        <f aca="false" t="array" ref="C2802:C2802">INDEX(Datas_Entregas!$B$2:$B$100, MATCH(B2802, Datas_Entregas!$A$2:$A$100, 0), 1)</f>
        <v>43296</v>
      </c>
      <c r="D2802" s="5" t="str">
        <f aca="false">Def_Status_Montagem!$A$5</f>
        <v>Pronto para instalar</v>
      </c>
      <c r="E2802" s="4" t="str">
        <f aca="false">Def_Status_Montagem!$B$6</f>
        <v>DIG (montagem em campo)</v>
      </c>
      <c r="F2802" s="25" t="str">
        <f aca="false" t="array" ref="F2802:F2802">INDEX(Def_Instancias_Equipamentos!$F$2:$F$4986, MATCH(K2802, Def_Instancias_Equipamentos!$D$2:$D$4986, 0), 1)</f>
        <v>Túnel (Anel)</v>
      </c>
      <c r="G2802" s="26" t="str">
        <f aca="false" t="array" ref="G2802:G2802">INDEX(Def_Instancias_Equipamentos!$F$2:$F$4986, MATCH(L2802, Def_Instancias_Equipamentos!$D$2:$D$4986, 0), 1)</f>
        <v>Sala Racks 19&amp;20</v>
      </c>
      <c r="H2802" s="7" t="str">
        <f aca="false" t="array" ref="H2802:H2802">INDEX(Def_Instancias_Equipamentos!$E$2:$E$4986, MATCH(K2802, Def_Instancias_Equipamentos!$D$2:$D$4986, 0), 1)</f>
        <v>SI-19SP</v>
      </c>
      <c r="I2802" s="8" t="str">
        <f aca="false" t="array" ref="I2802:I2802">INDEX(Def_Instancias_Equipamentos!$E$2:$E$4986, MATCH(L2802, Def_Instancias_Equipamentos!$D$2:$D$4986, 0), 1)</f>
        <v>IA-20RaDiag02</v>
      </c>
      <c r="J2802" s="8" t="str">
        <f aca="false">IF(H2802=I2802, "INTERNO", "EXTERNO")</f>
        <v>EXTERNO</v>
      </c>
      <c r="K2802" s="9" t="str">
        <f aca="false">Def_Instancias_Equipamentos!$D$270</f>
        <v>SI-19SP:DI-GSL15Hyb</v>
      </c>
      <c r="L2802" s="15" t="str">
        <f aca="false">Def_Instancias_Equipamentos!$D$282</f>
        <v>IA-20RaDiag02:DI-GDev</v>
      </c>
      <c r="M2802" s="10" t="s">
        <v>317</v>
      </c>
      <c r="N2802" s="17" t="s">
        <v>318</v>
      </c>
      <c r="O2802" s="21" t="str">
        <f aca="false">Def_Sistemas_Conectores_Cabos!$B$7</f>
        <v>SMA 50-ohm</v>
      </c>
      <c r="P2802" s="4" t="str">
        <f aca="false">Def_Sistemas_Conectores_Cabos!$B$7</f>
        <v>SMA 50-ohm</v>
      </c>
      <c r="Q2802" s="8" t="str">
        <f aca="false">K2802&amp;"/"&amp;M2802&amp;CHAR(10)&amp;L2802&amp;"/"&amp;N2802</f>
        <v>SI-19SP:DI-GSL15Hyb/Q
IA-20RaDiag02:DI-GDev/GPort</v>
      </c>
      <c r="R2802" s="11" t="n">
        <v>60</v>
      </c>
      <c r="S2802" s="11" t="n">
        <v>60</v>
      </c>
      <c r="T2802" s="4" t="str">
        <f aca="false">Def_Sistemas_Conectores_Cabos!$C$11</f>
        <v>LMR-400</v>
      </c>
      <c r="U2802" s="11"/>
      <c r="V2802" s="13"/>
    </row>
    <row r="2803" customFormat="false" ht="15.75" hidden="true" customHeight="true" outlineLevel="0" collapsed="false">
      <c r="A2803" s="4" t="str">
        <f aca="false">Def_Sistemas_Conectores_Cabos!$A$17</f>
        <v>Genérico</v>
      </c>
      <c r="B2803" s="5" t="str">
        <f aca="false">Datas_Entregas!$A$3</f>
        <v>BTS/Anel</v>
      </c>
      <c r="C2803" s="6" t="n">
        <f aca="false" t="array" ref="C2803:C2803">INDEX(Datas_Entregas!$B$2:$B$100, MATCH(B2803, Datas_Entregas!$A$2:$A$100, 0), 1)</f>
        <v>43296</v>
      </c>
      <c r="D2803" s="5" t="str">
        <f aca="false">Def_Status_Montagem!$A$5</f>
        <v>Pronto para instalar</v>
      </c>
      <c r="E2803" s="4" t="str">
        <f aca="false">Def_Status_Montagem!$B$6</f>
        <v>DIG (montagem em campo)</v>
      </c>
      <c r="F2803" s="25" t="str">
        <f aca="false" t="array" ref="F2803:F2803">INDEX(Def_Instancias_Equipamentos!$F$2:$F$4986, MATCH(K2803, Def_Instancias_Equipamentos!$D$2:$D$4986, 0), 1)</f>
        <v>Túnel (Anel)</v>
      </c>
      <c r="G2803" s="26" t="str">
        <f aca="false" t="array" ref="G2803:G2803">INDEX(Def_Instancias_Equipamentos!$F$2:$F$4986, MATCH(L2803, Def_Instancias_Equipamentos!$D$2:$D$4986, 0), 1)</f>
        <v>Sala Racks 19&amp;20</v>
      </c>
      <c r="H2803" s="7" t="str">
        <f aca="false" t="array" ref="H2803:H2803">INDEX(Def_Instancias_Equipamentos!$E$2:$E$4986, MATCH(K2803, Def_Instancias_Equipamentos!$D$2:$D$4986, 0), 1)</f>
        <v>SI-20SB</v>
      </c>
      <c r="I2803" s="8" t="str">
        <f aca="false" t="array" ref="I2803:I2803">INDEX(Def_Instancias_Equipamentos!$E$2:$E$4986, MATCH(L2803, Def_Instancias_Equipamentos!$D$2:$D$4986, 0), 1)</f>
        <v>IA-20RaDiag02</v>
      </c>
      <c r="J2803" s="8" t="str">
        <f aca="false">IF(H2803=I2803, "INTERNO", "EXTERNO")</f>
        <v>EXTERNO</v>
      </c>
      <c r="K2803" s="9" t="str">
        <f aca="false">Def_Instancias_Equipamentos!$D$269</f>
        <v>SI-20SB:DI-GSL07Hyb</v>
      </c>
      <c r="L2803" s="22" t="str">
        <f aca="false">Def_Instancias_Equipamentos!$D$282</f>
        <v>IA-20RaDiag02:DI-GDev</v>
      </c>
      <c r="M2803" s="10" t="s">
        <v>317</v>
      </c>
      <c r="N2803" s="17" t="s">
        <v>318</v>
      </c>
      <c r="O2803" s="9" t="str">
        <f aca="false">Def_Sistemas_Conectores_Cabos!$B$10</f>
        <v>N 50-ohm</v>
      </c>
      <c r="P2803" s="4" t="str">
        <f aca="false">Def_Sistemas_Conectores_Cabos!$B$7</f>
        <v>SMA 50-ohm</v>
      </c>
      <c r="Q2803" s="8" t="str">
        <f aca="false">K2803&amp;"/"&amp;M2803&amp;CHAR(10)&amp;L2803&amp;"/"&amp;N2803</f>
        <v>SI-20SB:DI-GSL07Hyb/Q
IA-20RaDiag02:DI-GDev/GPort</v>
      </c>
      <c r="R2803" s="11" t="n">
        <v>60</v>
      </c>
      <c r="S2803" s="11" t="n">
        <v>60</v>
      </c>
      <c r="T2803" s="4" t="str">
        <f aca="false">Def_Sistemas_Conectores_Cabos!$C$11</f>
        <v>LMR-400</v>
      </c>
      <c r="U2803" s="11"/>
      <c r="V2803" s="13"/>
    </row>
    <row r="2804" customFormat="false" ht="15.75" hidden="true" customHeight="true" outlineLevel="0" collapsed="false">
      <c r="A2804" s="4" t="str">
        <f aca="false">Def_Sistemas_Conectores_Cabos!$A$15</f>
        <v>Sintonia</v>
      </c>
      <c r="B2804" s="5" t="str">
        <f aca="false">Datas_Entregas!$A$3</f>
        <v>BTS/Anel</v>
      </c>
      <c r="C2804" s="6" t="n">
        <f aca="false" t="array" ref="C2804:C2804">INDEX(Datas_Entregas!$B$2:$B$100, MATCH(B2804, Datas_Entregas!$A$2:$A$100, 0), 1)</f>
        <v>43296</v>
      </c>
      <c r="D2804" s="5" t="str">
        <f aca="false">Def_Status_Montagem!$A$5</f>
        <v>Pronto para instalar</v>
      </c>
      <c r="E2804" s="4" t="str">
        <f aca="false">Def_Status_Montagem!$B$6</f>
        <v>DIG (montagem em campo)</v>
      </c>
      <c r="F2804" s="25" t="str">
        <f aca="false" t="array" ref="F2804:F2804">INDEX(Def_Instancias_Equipamentos!$F$2:$F$4986, MATCH(K2804, Def_Instancias_Equipamentos!$D$2:$D$4986, 0), 1)</f>
        <v>Túnel (Anel)</v>
      </c>
      <c r="G2804" s="26" t="str">
        <f aca="false" t="array" ref="G2804:G2804">INDEX(Def_Instancias_Equipamentos!$F$2:$F$4986, MATCH(L2804, Def_Instancias_Equipamentos!$D$2:$D$4986, 0), 1)</f>
        <v>Sala Racks 18 parte 1</v>
      </c>
      <c r="H2804" s="7" t="str">
        <f aca="false" t="array" ref="H2804:H2804">INDEX(Def_Instancias_Equipamentos!$E$2:$E$4986, MATCH(K2804, Def_Instancias_Equipamentos!$D$2:$D$4986, 0), 1)</f>
        <v>SI-17C4</v>
      </c>
      <c r="I2804" s="8" t="str">
        <f aca="false" t="array" ref="I2804:I2804">INDEX(Def_Instancias_Equipamentos!$E$2:$E$4986, MATCH(L2804, Def_Instancias_Equipamentos!$D$2:$D$4986, 0), 1)</f>
        <v>IA-18RaDiag04</v>
      </c>
      <c r="J2804" s="8" t="str">
        <f aca="false">IF(H2804=I2804, "INTERNO", "EXTERNO")</f>
        <v>EXTERNO</v>
      </c>
      <c r="K2804" s="9" t="str">
        <f aca="false">Def_Instancias_Equipamentos!$D$272</f>
        <v>SI-17C4:DI-TuneBPMHyb</v>
      </c>
      <c r="L2804" s="4" t="str">
        <f aca="false">Def_Instancias_Equipamentos!$D$280</f>
        <v>IA-18RaDiag04:DI-GDev</v>
      </c>
      <c r="M2804" s="10" t="s">
        <v>309</v>
      </c>
      <c r="N2804" s="17" t="s">
        <v>318</v>
      </c>
      <c r="O2804" s="9" t="str">
        <f aca="false">Def_Sistemas_Conectores_Cabos!$B$10</f>
        <v>N 50-ohm</v>
      </c>
      <c r="P2804" s="4" t="str">
        <f aca="false">Def_Sistemas_Conectores_Cabos!$B$11</f>
        <v>N 90-deg 50-ohm</v>
      </c>
      <c r="Q2804" s="8" t="str">
        <f aca="false">K2804&amp;"/"&amp;M2804&amp;CHAR(10)&amp;L2804&amp;"/"&amp;N2804</f>
        <v>SI-17C4:DI-TuneBPMHyb/DeltaX
IA-18RaDiag04:DI-GDev/GPort</v>
      </c>
      <c r="R2804" s="11" t="n">
        <v>60</v>
      </c>
      <c r="S2804" s="11" t="n">
        <v>60</v>
      </c>
      <c r="T2804" s="4" t="str">
        <f aca="false">Def_Sistemas_Conectores_Cabos!$C$12</f>
        <v>Datalink DLC R12</v>
      </c>
      <c r="U2804" s="11"/>
      <c r="V2804" s="13"/>
    </row>
    <row r="2805" customFormat="false" ht="15.75" hidden="true" customHeight="true" outlineLevel="0" collapsed="false">
      <c r="A2805" s="4" t="str">
        <f aca="false">Def_Sistemas_Conectores_Cabos!$A$3</f>
        <v>Diagnóstico</v>
      </c>
      <c r="B2805" s="5" t="str">
        <f aca="false">Datas_Entregas!$A$2</f>
        <v>Booster/LTB</v>
      </c>
      <c r="C2805" s="6" t="n">
        <f aca="false" t="array" ref="C2805:C2805">INDEX(Datas_Entregas!$B$2:$B$100, MATCH(B2805, Datas_Entregas!$A$2:$A$100, 0), 1)</f>
        <v>43266</v>
      </c>
      <c r="D2805" s="5" t="str">
        <f aca="false">Def_Status_Montagem!$A$5</f>
        <v>Pronto para instalar</v>
      </c>
      <c r="E2805" s="5" t="str">
        <f aca="false">Def_Status_Montagem!$B$3</f>
        <v>Contratada / Etiqueta pelo DIG</v>
      </c>
      <c r="F2805" s="25" t="str">
        <f aca="false" t="array" ref="F2805:F2805">INDEX(Def_Instancias_Equipamentos!$F$2:$F$4986, MATCH(K2805, Def_Instancias_Equipamentos!$D$2:$D$4986, 0), 1)</f>
        <v>Túnel (LTB)</v>
      </c>
      <c r="G2805" s="26" t="str">
        <f aca="false" t="array" ref="G2805:G2805">INDEX(Def_Instancias_Equipamentos!$F$2:$F$4986, MATCH(L2805, Def_Instancias_Equipamentos!$D$2:$D$4986, 0), 1)</f>
        <v>Sala Racks 19&amp;20</v>
      </c>
      <c r="H2805" s="7" t="str">
        <f aca="false" t="array" ref="H2805:H2805">INDEX(Def_Instancias_Equipamentos!$E$2:$E$4986, MATCH(K2805, Def_Instancias_Equipamentos!$D$2:$D$4986, 0), 1)</f>
        <v>TB-02</v>
      </c>
      <c r="I2805" s="8" t="str">
        <f aca="false" t="array" ref="I2805:I2805">INDEX(Def_Instancias_Equipamentos!$E$2:$E$4986, MATCH(L2805, Def_Instancias_Equipamentos!$D$2:$D$4986, 0), 1)</f>
        <v>IA-20RaDiag01</v>
      </c>
      <c r="J2805" s="8" t="str">
        <f aca="false">IF(H2805=I2805, "INTERNO", "EXTERNO")</f>
        <v>EXTERNO</v>
      </c>
      <c r="K2805" s="9" t="str">
        <f aca="false">Def_Instancias_Equipamentos!$D$138</f>
        <v>TB-02:DI-ICTSensor</v>
      </c>
      <c r="L2805" s="4" t="str">
        <f aca="false">Def_Instancias_Equipamentos!$D$122</f>
        <v>TB-02:DI-ICTSigCond</v>
      </c>
      <c r="M2805" s="10" t="s">
        <v>327</v>
      </c>
      <c r="N2805" s="17" t="s">
        <v>337</v>
      </c>
      <c r="O2805" s="21" t="str">
        <f aca="false">Def_Sistemas_Conectores_Cabos!$B$7</f>
        <v>SMA 50-ohm</v>
      </c>
      <c r="P2805" s="4" t="str">
        <f aca="false">Def_Sistemas_Conectores_Cabos!$B$7</f>
        <v>SMA 50-ohm</v>
      </c>
      <c r="Q2805" s="8" t="str">
        <f aca="false">K2805&amp;"/"&amp;M2805&amp;CHAR(10)&amp;L2805&amp;"/"&amp;N2805</f>
        <v>TB-02:DI-ICTSensor/output
TB-02:DI-ICTSigCond/BCM_Input</v>
      </c>
      <c r="R2805" s="11" t="n">
        <v>70</v>
      </c>
      <c r="S2805" s="11" t="n">
        <v>70</v>
      </c>
      <c r="T2805" s="4" t="str">
        <f aca="false">Def_Sistemas_Conectores_Cabos!$C$16</f>
        <v>Cabo Bergoz</v>
      </c>
      <c r="U2805" s="11" t="s">
        <v>338</v>
      </c>
      <c r="V2805" s="13"/>
    </row>
    <row r="2806" customFormat="false" ht="15.75" hidden="true" customHeight="true" outlineLevel="0" collapsed="false">
      <c r="A2806" s="4" t="str">
        <f aca="false">Def_Sistemas_Conectores_Cabos!$A$3</f>
        <v>Diagnóstico</v>
      </c>
      <c r="B2806" s="5" t="str">
        <f aca="false">Datas_Entregas!$A$2</f>
        <v>Booster/LTB</v>
      </c>
      <c r="C2806" s="6" t="n">
        <f aca="false" t="array" ref="C2806:C2806">INDEX(Datas_Entregas!$B$2:$B$100, MATCH(B2806, Datas_Entregas!$A$2:$A$100, 0), 1)</f>
        <v>43266</v>
      </c>
      <c r="D2806" s="5" t="str">
        <f aca="false">Def_Status_Montagem!$A$5</f>
        <v>Pronto para instalar</v>
      </c>
      <c r="E2806" s="5" t="str">
        <f aca="false">Def_Status_Montagem!$B$3</f>
        <v>Contratada / Etiqueta pelo DIG</v>
      </c>
      <c r="F2806" s="25" t="str">
        <f aca="false" t="array" ref="F2806:F2806">INDEX(Def_Instancias_Equipamentos!$F$2:$F$4986, MATCH(K2806, Def_Instancias_Equipamentos!$D$2:$D$4986, 0), 1)</f>
        <v>Túnel (LTB)</v>
      </c>
      <c r="G2806" s="26" t="str">
        <f aca="false" t="array" ref="G2806:G2806">INDEX(Def_Instancias_Equipamentos!$F$2:$F$4986, MATCH(L2806, Def_Instancias_Equipamentos!$D$2:$D$4986, 0), 1)</f>
        <v>Sala Racks 19&amp;20</v>
      </c>
      <c r="H2806" s="7" t="str">
        <f aca="false" t="array" ref="H2806:H2806">INDEX(Def_Instancias_Equipamentos!$E$2:$E$4986, MATCH(K2806, Def_Instancias_Equipamentos!$D$2:$D$4986, 0), 1)</f>
        <v>TB-04</v>
      </c>
      <c r="I2806" s="8" t="str">
        <f aca="false" t="array" ref="I2806:I2806">INDEX(Def_Instancias_Equipamentos!$E$2:$E$4986, MATCH(L2806, Def_Instancias_Equipamentos!$D$2:$D$4986, 0), 1)</f>
        <v>IA-20RaDiag01</v>
      </c>
      <c r="J2806" s="8" t="str">
        <f aca="false">IF(H2806=I2806, "INTERNO", "EXTERNO")</f>
        <v>EXTERNO</v>
      </c>
      <c r="K2806" s="9" t="str">
        <f aca="false">Def_Instancias_Equipamentos!$D$139</f>
        <v>TB-04:DI-ICTSensor</v>
      </c>
      <c r="L2806" s="4" t="str">
        <f aca="false">Def_Instancias_Equipamentos!$D$123</f>
        <v>TB-04:DI-ICTSigCond</v>
      </c>
      <c r="M2806" s="10" t="s">
        <v>327</v>
      </c>
      <c r="N2806" s="17" t="s">
        <v>337</v>
      </c>
      <c r="O2806" s="21" t="str">
        <f aca="false">Def_Sistemas_Conectores_Cabos!$B$7</f>
        <v>SMA 50-ohm</v>
      </c>
      <c r="P2806" s="4" t="str">
        <f aca="false">Def_Sistemas_Conectores_Cabos!$B$7</f>
        <v>SMA 50-ohm</v>
      </c>
      <c r="Q2806" s="8" t="str">
        <f aca="false">K2806&amp;"/"&amp;M2806&amp;CHAR(10)&amp;L2806&amp;"/"&amp;N2806</f>
        <v>TB-04:DI-ICTSensor/output
TB-04:DI-ICTSigCond/BCM_Input</v>
      </c>
      <c r="R2806" s="11" t="n">
        <v>70</v>
      </c>
      <c r="S2806" s="11" t="n">
        <v>70</v>
      </c>
      <c r="T2806" s="4" t="str">
        <f aca="false">Def_Sistemas_Conectores_Cabos!$C$16</f>
        <v>Cabo Bergoz</v>
      </c>
      <c r="U2806" s="11" t="s">
        <v>338</v>
      </c>
      <c r="V2806" s="13"/>
    </row>
    <row r="2807" customFormat="false" ht="15.75" hidden="true" customHeight="true" outlineLevel="0" collapsed="false">
      <c r="A2807" s="4" t="str">
        <f aca="false">Def_Sistemas_Conectores_Cabos!$A$6</f>
        <v>Timing Diagnóstico</v>
      </c>
      <c r="B2807" s="5" t="str">
        <f aca="false">Datas_Entregas!$A$2</f>
        <v>Booster/LTB</v>
      </c>
      <c r="C2807" s="6" t="n">
        <f aca="false" t="array" ref="C2807:C2807">INDEX(Datas_Entregas!$B$2:$B$100, MATCH(B2807, Datas_Entregas!$A$2:$A$100, 0), 1)</f>
        <v>43266</v>
      </c>
      <c r="D2807" s="5" t="str">
        <f aca="false">Def_Status_Montagem!$A$2</f>
        <v>A verificar</v>
      </c>
      <c r="E2807" s="4" t="str">
        <f aca="false">Def_Status_Montagem!$B$3</f>
        <v>Contratada / Etiqueta pelo DIG</v>
      </c>
      <c r="F2807" s="25" t="str">
        <f aca="false" t="array" ref="F2807:F2807">INDEX(Def_Instancias_Equipamentos!$F$2:$F$1224, MATCH(K2807, Def_Instancias_Equipamentos!$D$2:$D$1224, 0), 1)</f>
        <v>Sala Racks 19&amp;20</v>
      </c>
      <c r="G2807" s="26" t="str">
        <f aca="false" t="array" ref="G2807:G2807">INDEX(Def_Instancias_Equipamentos!$F$2:$F$1224, MATCH(L2807, Def_Instancias_Equipamentos!$D$2:$D$1224, 0), 1)</f>
        <v>Sala Racks 19&amp;20</v>
      </c>
      <c r="H2807" s="7" t="str">
        <f aca="false" t="array" ref="H2807:H2807">INDEX(Def_Instancias_Equipamentos!$E$2:$E$1224, MATCH(K2807, Def_Instancias_Equipamentos!$D$2:$D$1224, 0), 1)</f>
        <v>IA-20RaDiag01</v>
      </c>
      <c r="I2807" s="8" t="str">
        <f aca="false" t="array" ref="I2807:I2807">INDEX(Def_Instancias_Equipamentos!$E$2:$E$1224, MATCH(L2807, Def_Instancias_Equipamentos!$D$2:$D$1224, 0), 1)</f>
        <v>IA-20RaDiag02</v>
      </c>
      <c r="J2807" s="8" t="str">
        <f aca="false">IF(H2807=I2807, "INTERNO", "EXTERNO")</f>
        <v>EXTERNO</v>
      </c>
      <c r="K2807" s="9" t="str">
        <f aca="false">Def_Instancias_Equipamentos!$D$86</f>
        <v>IA-20RaDiag01:TI-EVR</v>
      </c>
      <c r="L2807" s="4" t="str">
        <f aca="false">Def_Instancias_Equipamentos!$D$110</f>
        <v>IA-20RaDiag02:TI-OEMultSFP</v>
      </c>
      <c r="M2807" s="10" t="s">
        <v>205</v>
      </c>
      <c r="N2807" s="11" t="s">
        <v>339</v>
      </c>
      <c r="O2807" s="9" t="str">
        <f aca="false">Def_Sistemas_Conectores_Cabos!$B$3</f>
        <v>LC duplex</v>
      </c>
      <c r="P2807" s="4" t="str">
        <f aca="false">Def_Sistemas_Conectores_Cabos!$B$3</f>
        <v>LC duplex</v>
      </c>
      <c r="Q2807" s="8" t="str">
        <f aca="false">K2807&amp;"/"&amp;M2807&amp;CHAR(10)&amp;L2807&amp;"/"&amp;N2807</f>
        <v>IA-20RaDiag01:TI-EVR/OUT6
IA-20RaDiag02:TI-OEMultSFP/OE2</v>
      </c>
      <c r="R2807" s="11"/>
      <c r="S2807" s="11"/>
      <c r="T2807" s="4" t="str">
        <f aca="false">Def_Sistemas_Conectores_Cabos!$C$3</f>
        <v>Fibra OM4 duplex</v>
      </c>
      <c r="U2807" s="11" t="s">
        <v>340</v>
      </c>
      <c r="V2807" s="13"/>
    </row>
    <row r="2808" customFormat="false" ht="15.75" hidden="true" customHeight="true" outlineLevel="0" collapsed="false">
      <c r="A2808" s="4" t="str">
        <f aca="false">Def_Sistemas_Conectores_Cabos!$A$3</f>
        <v>Diagnóstico</v>
      </c>
      <c r="B2808" s="5" t="str">
        <f aca="false">Datas_Entregas!$A$3</f>
        <v>BTS/Anel</v>
      </c>
      <c r="C2808" s="6" t="n">
        <f aca="false" t="array" ref="C2808:C2808">INDEX(Datas_Entregas!$B$2:$B$100, MATCH(B2808, Datas_Entregas!$A$2:$A$100, 0), 1)</f>
        <v>43296</v>
      </c>
      <c r="D2808" s="5" t="str">
        <f aca="false">Def_Status_Montagem!$A$5</f>
        <v>Pronto para instalar</v>
      </c>
      <c r="E2808" s="5" t="str">
        <f aca="false">Def_Status_Montagem!$B$3</f>
        <v>Contratada / Etiqueta pelo DIG</v>
      </c>
      <c r="F2808" s="25" t="str">
        <f aca="false" t="array" ref="F2808:F2808">INDEX(Def_Instancias_Equipamentos!$F$2:$F$4986, MATCH(K2808, Def_Instancias_Equipamentos!$D$2:$D$4986, 0), 1)</f>
        <v>Túnel (BTS)</v>
      </c>
      <c r="G2808" s="26" t="str">
        <f aca="false" t="array" ref="G2808:G2808">INDEX(Def_Instancias_Equipamentos!$F$2:$F$4986, MATCH(L2808, Def_Instancias_Equipamentos!$D$2:$D$4986, 0), 1)</f>
        <v>Sala Racks 19&amp;20</v>
      </c>
      <c r="H2808" s="7" t="str">
        <f aca="false" t="array" ref="H2808:H2808">INDEX(Def_Instancias_Equipamentos!$E$2:$E$4986, MATCH(K2808, Def_Instancias_Equipamentos!$D$2:$D$4986, 0), 1)</f>
        <v>TS-01</v>
      </c>
      <c r="I2808" s="8" t="str">
        <f aca="false" t="array" ref="I2808:I2808">INDEX(Def_Instancias_Equipamentos!$E$2:$E$4986, MATCH(L2808, Def_Instancias_Equipamentos!$D$2:$D$4986, 0), 1)</f>
        <v>IA-20RaDiag01</v>
      </c>
      <c r="J2808" s="8" t="str">
        <f aca="false">IF(H2808=I2808, "INTERNO", "EXTERNO")</f>
        <v>EXTERNO</v>
      </c>
      <c r="K2808" s="9" t="str">
        <f aca="false">Def_Instancias_Equipamentos!$D$134</f>
        <v>TS-01:DI-ICTSensor</v>
      </c>
      <c r="L2808" s="4" t="str">
        <f aca="false">Def_Instancias_Equipamentos!$D$124</f>
        <v>TS-01:DI-ICTSigCond</v>
      </c>
      <c r="M2808" s="10" t="s">
        <v>327</v>
      </c>
      <c r="N2808" s="17" t="s">
        <v>337</v>
      </c>
      <c r="O2808" s="21" t="str">
        <f aca="false">Def_Sistemas_Conectores_Cabos!$B$7</f>
        <v>SMA 50-ohm</v>
      </c>
      <c r="P2808" s="4" t="str">
        <f aca="false">Def_Sistemas_Conectores_Cabos!$B$7</f>
        <v>SMA 50-ohm</v>
      </c>
      <c r="Q2808" s="8" t="str">
        <f aca="false">K2808&amp;"/"&amp;M2808&amp;CHAR(10)&amp;L2808&amp;"/"&amp;N2808</f>
        <v>TS-01:DI-ICTSensor/output
TS-01:DI-ICTSigCond/BCM_Input</v>
      </c>
      <c r="R2808" s="11" t="n">
        <v>70</v>
      </c>
      <c r="S2808" s="11" t="n">
        <v>70</v>
      </c>
      <c r="T2808" s="4" t="str">
        <f aca="false">Def_Sistemas_Conectores_Cabos!$C$16</f>
        <v>Cabo Bergoz</v>
      </c>
      <c r="U2808" s="11" t="s">
        <v>338</v>
      </c>
      <c r="V2808" s="13"/>
    </row>
    <row r="2809" customFormat="false" ht="15.75" hidden="true" customHeight="true" outlineLevel="0" collapsed="false">
      <c r="A2809" s="4" t="str">
        <f aca="false">Def_Sistemas_Conectores_Cabos!$A$3</f>
        <v>Diagnóstico</v>
      </c>
      <c r="B2809" s="5" t="str">
        <f aca="false">Datas_Entregas!$A$3</f>
        <v>BTS/Anel</v>
      </c>
      <c r="C2809" s="6" t="n">
        <f aca="false" t="array" ref="C2809:C2809">INDEX(Datas_Entregas!$B$2:$B$100, MATCH(B2809, Datas_Entregas!$A$2:$A$100, 0), 1)</f>
        <v>43296</v>
      </c>
      <c r="D2809" s="5" t="str">
        <f aca="false">Def_Status_Montagem!$A$5</f>
        <v>Pronto para instalar</v>
      </c>
      <c r="E2809" s="5" t="str">
        <f aca="false">Def_Status_Montagem!$B$3</f>
        <v>Contratada / Etiqueta pelo DIG</v>
      </c>
      <c r="F2809" s="25" t="str">
        <f aca="false" t="array" ref="F2809:F2809">INDEX(Def_Instancias_Equipamentos!$F$2:$F$4986, MATCH(K2809, Def_Instancias_Equipamentos!$D$2:$D$4986, 0), 1)</f>
        <v>Túnel (BTS)</v>
      </c>
      <c r="G2809" s="26" t="str">
        <f aca="false" t="array" ref="G2809:G2809">INDEX(Def_Instancias_Equipamentos!$F$2:$F$4986, MATCH(L2809, Def_Instancias_Equipamentos!$D$2:$D$4986, 0), 1)</f>
        <v>Sala Racks 19&amp;20</v>
      </c>
      <c r="H2809" s="7" t="str">
        <f aca="false" t="array" ref="H2809:H2809">INDEX(Def_Instancias_Equipamentos!$E$2:$E$4986, MATCH(K2809, Def_Instancias_Equipamentos!$D$2:$D$4986, 0), 1)</f>
        <v>TS-04</v>
      </c>
      <c r="I2809" s="8" t="str">
        <f aca="false" t="array" ref="I2809:I2809">INDEX(Def_Instancias_Equipamentos!$E$2:$E$4986, MATCH(L2809, Def_Instancias_Equipamentos!$D$2:$D$4986, 0), 1)</f>
        <v>IA-20RaDiag01</v>
      </c>
      <c r="J2809" s="8" t="str">
        <f aca="false">IF(H2809=I2809, "INTERNO", "EXTERNO")</f>
        <v>EXTERNO</v>
      </c>
      <c r="K2809" s="9" t="str">
        <f aca="false">Def_Instancias_Equipamentos!$D$135</f>
        <v>TS-04:DI-ICTSensor</v>
      </c>
      <c r="L2809" s="4" t="str">
        <f aca="false">Def_Instancias_Equipamentos!$D$125</f>
        <v>TS-04:DI-ICTSigCond</v>
      </c>
      <c r="M2809" s="10" t="s">
        <v>327</v>
      </c>
      <c r="N2809" s="17" t="s">
        <v>337</v>
      </c>
      <c r="O2809" s="21" t="str">
        <f aca="false">Def_Sistemas_Conectores_Cabos!$B$7</f>
        <v>SMA 50-ohm</v>
      </c>
      <c r="P2809" s="4" t="str">
        <f aca="false">Def_Sistemas_Conectores_Cabos!$B$7</f>
        <v>SMA 50-ohm</v>
      </c>
      <c r="Q2809" s="8" t="str">
        <f aca="false">K2809&amp;"/"&amp;M2809&amp;CHAR(10)&amp;L2809&amp;"/"&amp;N2809</f>
        <v>TS-04:DI-ICTSensor/output
TS-04:DI-ICTSigCond/BCM_Input</v>
      </c>
      <c r="R2809" s="11" t="n">
        <v>70</v>
      </c>
      <c r="S2809" s="11" t="n">
        <v>70</v>
      </c>
      <c r="T2809" s="4" t="str">
        <f aca="false">Def_Sistemas_Conectores_Cabos!$C$16</f>
        <v>Cabo Bergoz</v>
      </c>
      <c r="U2809" s="11" t="s">
        <v>338</v>
      </c>
      <c r="V2809" s="13"/>
    </row>
    <row r="2810" customFormat="false" ht="15.75" hidden="true" customHeight="true" outlineLevel="0" collapsed="false">
      <c r="A2810" s="4" t="str">
        <f aca="false">Def_Sistemas_Conectores_Cabos!$A$15</f>
        <v>Sintonia</v>
      </c>
      <c r="B2810" s="5" t="str">
        <f aca="false">Datas_Entregas!$A$3</f>
        <v>BTS/Anel</v>
      </c>
      <c r="C2810" s="6" t="n">
        <f aca="false" t="array" ref="C2810:C2810">INDEX(Datas_Entregas!$B$2:$B$100, MATCH(B2810, Datas_Entregas!$A$2:$A$100, 0), 1)</f>
        <v>43296</v>
      </c>
      <c r="D2810" s="5" t="str">
        <f aca="false">Def_Status_Montagem!$A$5</f>
        <v>Pronto para instalar</v>
      </c>
      <c r="E2810" s="4" t="str">
        <f aca="false">Def_Status_Montagem!$B$6</f>
        <v>DIG (montagem em campo)</v>
      </c>
      <c r="F2810" s="25" t="str">
        <f aca="false" t="array" ref="F2810:F2810">INDEX(Def_Instancias_Equipamentos!$F$2:$F$4986, MATCH(K2810, Def_Instancias_Equipamentos!$D$2:$D$4986, 0), 1)</f>
        <v>Túnel (Anel)</v>
      </c>
      <c r="G2810" s="26" t="str">
        <f aca="false" t="array" ref="G2810:G2810">INDEX(Def_Instancias_Equipamentos!$F$2:$F$4986, MATCH(L2810, Def_Instancias_Equipamentos!$D$2:$D$4986, 0), 1)</f>
        <v>Sala Racks 18 parte 1</v>
      </c>
      <c r="H2810" s="7" t="str">
        <f aca="false" t="array" ref="H2810:H2810">INDEX(Def_Instancias_Equipamentos!$E$2:$E$4986, MATCH(K2810, Def_Instancias_Equipamentos!$D$2:$D$4986, 0), 1)</f>
        <v>SI-18SB</v>
      </c>
      <c r="I2810" s="8" t="str">
        <f aca="false" t="array" ref="I2810:I2810">INDEX(Def_Instancias_Equipamentos!$E$2:$E$4986, MATCH(L2810, Def_Instancias_Equipamentos!$D$2:$D$4986, 0), 1)</f>
        <v>IA-18RaDiag04</v>
      </c>
      <c r="J2810" s="8" t="str">
        <f aca="false">IF(H2810=I2810, "INTERNO", "EXTERNO")</f>
        <v>EXTERNO</v>
      </c>
      <c r="K2810" s="9" t="str">
        <f aca="false">Def_Instancias_Equipamentos!$D$271</f>
        <v>SI-18SB:DI-TuneBPMHyb</v>
      </c>
      <c r="L2810" s="4" t="str">
        <f aca="false">Def_Instancias_Equipamentos!$D$280</f>
        <v>IA-18RaDiag04:DI-GDev</v>
      </c>
      <c r="M2810" s="10" t="s">
        <v>311</v>
      </c>
      <c r="N2810" s="17" t="s">
        <v>318</v>
      </c>
      <c r="O2810" s="9" t="str">
        <f aca="false">Def_Sistemas_Conectores_Cabos!$B$10</f>
        <v>N 50-ohm</v>
      </c>
      <c r="P2810" s="4" t="str">
        <f aca="false">Def_Sistemas_Conectores_Cabos!$B$11</f>
        <v>N 90-deg 50-ohm</v>
      </c>
      <c r="Q2810" s="8" t="str">
        <f aca="false">K2810&amp;"/"&amp;M2810&amp;CHAR(10)&amp;L2810&amp;"/"&amp;N2810</f>
        <v>SI-18SB:DI-TuneBPMHyb/DeltaY
IA-18RaDiag04:DI-GDev/GPort</v>
      </c>
      <c r="R2810" s="11" t="n">
        <v>50</v>
      </c>
      <c r="S2810" s="11" t="n">
        <v>50</v>
      </c>
      <c r="T2810" s="4" t="str">
        <f aca="false">Def_Sistemas_Conectores_Cabos!$C$12</f>
        <v>Datalink DLC R12</v>
      </c>
      <c r="U2810" s="11"/>
      <c r="V2810" s="13"/>
    </row>
    <row r="2811" customFormat="false" ht="15.75" hidden="true" customHeight="true" outlineLevel="0" collapsed="false">
      <c r="A2811" s="4" t="str">
        <f aca="false">Def_Sistemas_Conectores_Cabos!$A$15</f>
        <v>Sintonia</v>
      </c>
      <c r="B2811" s="5" t="str">
        <f aca="false">Datas_Entregas!$A$3</f>
        <v>BTS/Anel</v>
      </c>
      <c r="C2811" s="6" t="n">
        <f aca="false" t="array" ref="C2811:C2811">INDEX(Datas_Entregas!$B$2:$B$100, MATCH(B2811, Datas_Entregas!$A$2:$A$100, 0), 1)</f>
        <v>43296</v>
      </c>
      <c r="D2811" s="5" t="str">
        <f aca="false">Def_Status_Montagem!$A$5</f>
        <v>Pronto para instalar</v>
      </c>
      <c r="E2811" s="4" t="str">
        <f aca="false">Def_Status_Montagem!$B$6</f>
        <v>DIG (montagem em campo)</v>
      </c>
      <c r="F2811" s="25" t="str">
        <f aca="false" t="array" ref="F2811:F2811">INDEX(Def_Instancias_Equipamentos!$F$2:$F$4986, MATCH(K2811, Def_Instancias_Equipamentos!$D$2:$D$4986, 0), 1)</f>
        <v>Túnel (Anel)</v>
      </c>
      <c r="G2811" s="26" t="str">
        <f aca="false" t="array" ref="G2811:G2811">INDEX(Def_Instancias_Equipamentos!$F$2:$F$4986, MATCH(L2811, Def_Instancias_Equipamentos!$D$2:$D$4986, 0), 1)</f>
        <v>Sala Racks 19&amp;20</v>
      </c>
      <c r="H2811" s="7" t="str">
        <f aca="false" t="array" ref="H2811:H2811">INDEX(Def_Instancias_Equipamentos!$E$2:$E$4986, MATCH(K2811, Def_Instancias_Equipamentos!$D$2:$D$4986, 0), 1)</f>
        <v>SI-18SB</v>
      </c>
      <c r="I2811" s="8" t="str">
        <f aca="false" t="array" ref="I2811:I2811">INDEX(Def_Instancias_Equipamentos!$E$2:$E$4986, MATCH(L2811, Def_Instancias_Equipamentos!$D$2:$D$4986, 0), 1)</f>
        <v>IA-20RaDiag02</v>
      </c>
      <c r="J2811" s="8" t="str">
        <f aca="false">IF(H2811=I2811, "INTERNO", "EXTERNO")</f>
        <v>EXTERNO</v>
      </c>
      <c r="K2811" s="9" t="str">
        <f aca="false">Def_Instancias_Equipamentos!$D$271</f>
        <v>SI-18SB:DI-TuneBPMHyb</v>
      </c>
      <c r="L2811" s="22" t="str">
        <f aca="false">Def_Instancias_Equipamentos!$D$282</f>
        <v>IA-20RaDiag02:DI-GDev</v>
      </c>
      <c r="M2811" s="10" t="s">
        <v>317</v>
      </c>
      <c r="N2811" s="17" t="s">
        <v>318</v>
      </c>
      <c r="O2811" s="9" t="str">
        <f aca="false">Def_Sistemas_Conectores_Cabos!$B$10</f>
        <v>N 50-ohm</v>
      </c>
      <c r="P2811" s="4" t="str">
        <f aca="false">Def_Sistemas_Conectores_Cabos!$B$7</f>
        <v>SMA 50-ohm</v>
      </c>
      <c r="Q2811" s="8" t="str">
        <f aca="false">K2811&amp;"/"&amp;M2811&amp;CHAR(10)&amp;L2811&amp;"/"&amp;N2811</f>
        <v>SI-18SB:DI-TuneBPMHyb/Q
IA-20RaDiag02:DI-GDev/GPort</v>
      </c>
      <c r="R2811" s="11" t="n">
        <v>50</v>
      </c>
      <c r="S2811" s="11" t="n">
        <v>50</v>
      </c>
      <c r="T2811" s="4" t="str">
        <f aca="false">Def_Sistemas_Conectores_Cabos!$C$11</f>
        <v>LMR-400</v>
      </c>
      <c r="U2811" s="11"/>
      <c r="V2811" s="13"/>
    </row>
    <row r="2812" customFormat="false" ht="15.75" hidden="true" customHeight="true" outlineLevel="0" collapsed="false">
      <c r="A2812" s="4" t="str">
        <f aca="false">Def_Sistemas_Conectores_Cabos!$A$15</f>
        <v>Sintonia</v>
      </c>
      <c r="B2812" s="5" t="str">
        <f aca="false">Datas_Entregas!$A$3</f>
        <v>BTS/Anel</v>
      </c>
      <c r="C2812" s="6" t="n">
        <f aca="false" t="array" ref="C2812:C2812">INDEX(Datas_Entregas!$B$2:$B$100, MATCH(B2812, Datas_Entregas!$A$2:$A$100, 0), 1)</f>
        <v>43296</v>
      </c>
      <c r="D2812" s="5" t="str">
        <f aca="false">Def_Status_Montagem!$A$5</f>
        <v>Pronto para instalar</v>
      </c>
      <c r="E2812" s="4" t="str">
        <f aca="false">Def_Status_Montagem!$B$6</f>
        <v>DIG (montagem em campo)</v>
      </c>
      <c r="F2812" s="25" t="str">
        <f aca="false" t="array" ref="F2812:F2812">INDEX(Def_Instancias_Equipamentos!$F$2:$F$4986, MATCH(K2812, Def_Instancias_Equipamentos!$D$2:$D$4986, 0), 1)</f>
        <v>Túnel (Anel)</v>
      </c>
      <c r="G2812" s="26" t="str">
        <f aca="false" t="array" ref="G2812:G2812">INDEX(Def_Instancias_Equipamentos!$F$2:$F$4986, MATCH(L2812, Def_Instancias_Equipamentos!$D$2:$D$4986, 0), 1)</f>
        <v>Sala Racks 19&amp;20</v>
      </c>
      <c r="H2812" s="7" t="str">
        <f aca="false" t="array" ref="H2812:H2812">INDEX(Def_Instancias_Equipamentos!$E$2:$E$4986, MATCH(K2812, Def_Instancias_Equipamentos!$D$2:$D$4986, 0), 1)</f>
        <v>SI-17C4</v>
      </c>
      <c r="I2812" s="8" t="str">
        <f aca="false" t="array" ref="I2812:I2812">INDEX(Def_Instancias_Equipamentos!$E$2:$E$4986, MATCH(L2812, Def_Instancias_Equipamentos!$D$2:$D$4986, 0), 1)</f>
        <v>IA-20RaDiag02</v>
      </c>
      <c r="J2812" s="8" t="str">
        <f aca="false">IF(H2812=I2812, "INTERNO", "EXTERNO")</f>
        <v>EXTERNO</v>
      </c>
      <c r="K2812" s="9" t="str">
        <f aca="false">Def_Instancias_Equipamentos!$D$272</f>
        <v>SI-17C4:DI-TuneBPMHyb</v>
      </c>
      <c r="L2812" s="22" t="str">
        <f aca="false">Def_Instancias_Equipamentos!$D$282</f>
        <v>IA-20RaDiag02:DI-GDev</v>
      </c>
      <c r="M2812" s="10" t="s">
        <v>317</v>
      </c>
      <c r="N2812" s="17" t="s">
        <v>318</v>
      </c>
      <c r="O2812" s="9" t="str">
        <f aca="false">Def_Sistemas_Conectores_Cabos!$B$10</f>
        <v>N 50-ohm</v>
      </c>
      <c r="P2812" s="4" t="str">
        <f aca="false">Def_Sistemas_Conectores_Cabos!$B$7</f>
        <v>SMA 50-ohm</v>
      </c>
      <c r="Q2812" s="8" t="str">
        <f aca="false">K2812&amp;"/"&amp;M2812&amp;CHAR(10)&amp;L2812&amp;"/"&amp;N2812</f>
        <v>SI-17C4:DI-TuneBPMHyb/Q
IA-20RaDiag02:DI-GDev/GPort</v>
      </c>
      <c r="R2812" s="11" t="n">
        <v>60</v>
      </c>
      <c r="S2812" s="11" t="n">
        <v>60</v>
      </c>
      <c r="T2812" s="4" t="str">
        <f aca="false">Def_Sistemas_Conectores_Cabos!$C$11</f>
        <v>LMR-400</v>
      </c>
      <c r="U2812" s="11"/>
      <c r="V2812" s="13"/>
    </row>
    <row r="2813" customFormat="false" ht="15.75" hidden="true" customHeight="true" outlineLevel="0" collapsed="false">
      <c r="A2813" s="4" t="str">
        <f aca="false">Def_Sistemas_Conectores_Cabos!$A$14</f>
        <v>BbB</v>
      </c>
      <c r="B2813" s="5" t="str">
        <f aca="false">Datas_Entregas!$A$3</f>
        <v>BTS/Anel</v>
      </c>
      <c r="C2813" s="6" t="n">
        <f aca="false" t="array" ref="C2813:C2813">INDEX(Datas_Entregas!$B$2:$B$100, MATCH(B2813, Datas_Entregas!$A$2:$A$100, 0), 1)</f>
        <v>43296</v>
      </c>
      <c r="D2813" s="5" t="str">
        <f aca="false">Def_Status_Montagem!$A$5</f>
        <v>Pronto para instalar</v>
      </c>
      <c r="E2813" s="4" t="str">
        <f aca="false">Def_Status_Montagem!$B$6</f>
        <v>DIG (montagem em campo)</v>
      </c>
      <c r="F2813" s="25" t="str">
        <f aca="false" t="array" ref="F2813:F2813">INDEX(Def_Instancias_Equipamentos!$F$2:$F$4986, MATCH(K2813, Def_Instancias_Equipamentos!$D$2:$D$4986, 0), 1)</f>
        <v>Túnel (Anel)</v>
      </c>
      <c r="G2813" s="26" t="str">
        <f aca="false" t="array" ref="G2813:G2813">INDEX(Def_Instancias_Equipamentos!$F$2:$F$4986, MATCH(L2813, Def_Instancias_Equipamentos!$D$2:$D$4986, 0), 1)</f>
        <v>Sala Racks 18 parte 1</v>
      </c>
      <c r="H2813" s="7" t="str">
        <f aca="false" t="array" ref="H2813:H2813">INDEX(Def_Instancias_Equipamentos!$E$2:$E$4986, MATCH(K2813, Def_Instancias_Equipamentos!$D$2:$D$4986, 0), 1)</f>
        <v>SI-19SP</v>
      </c>
      <c r="I2813" s="8" t="str">
        <f aca="false" t="array" ref="I2813:I2813">INDEX(Def_Instancias_Equipamentos!$E$2:$E$4986, MATCH(L2813, Def_Instancias_Equipamentos!$D$2:$D$4986, 0), 1)</f>
        <v>IA-18RaDiag04</v>
      </c>
      <c r="J2813" s="8" t="str">
        <f aca="false">IF(H2813=I2813, "INTERNO", "EXTERNO")</f>
        <v>EXTERNO</v>
      </c>
      <c r="K2813" s="9" t="str">
        <f aca="false">Def_Instancias_Equipamentos!$D$270</f>
        <v>SI-19SP:DI-GSL15Hyb</v>
      </c>
      <c r="L2813" s="4" t="str">
        <f aca="false">Def_Instancias_Equipamentos!$D$280</f>
        <v>IA-18RaDiag04:DI-GDev</v>
      </c>
      <c r="M2813" s="10" t="s">
        <v>309</v>
      </c>
      <c r="N2813" s="17" t="s">
        <v>318</v>
      </c>
      <c r="O2813" s="9" t="str">
        <f aca="false">Def_Sistemas_Conectores_Cabos!$B$10</f>
        <v>N 50-ohm</v>
      </c>
      <c r="P2813" s="4" t="str">
        <f aca="false">Def_Sistemas_Conectores_Cabos!$B$11</f>
        <v>N 90-deg 50-ohm</v>
      </c>
      <c r="Q2813" s="8" t="str">
        <f aca="false">K2813&amp;"/"&amp;M2813&amp;CHAR(10)&amp;L2813&amp;"/"&amp;N2813</f>
        <v>SI-19SP:DI-GSL15Hyb/DeltaX
IA-18RaDiag04:DI-GDev/GPort</v>
      </c>
      <c r="R2813" s="11" t="n">
        <v>60</v>
      </c>
      <c r="S2813" s="11" t="n">
        <v>60</v>
      </c>
      <c r="T2813" s="4" t="str">
        <f aca="false">Def_Sistemas_Conectores_Cabos!$C$12</f>
        <v>Datalink DLC R12</v>
      </c>
      <c r="U2813" s="11"/>
      <c r="V2813" s="13"/>
    </row>
    <row r="2814" customFormat="false" ht="15.75" hidden="true" customHeight="true" outlineLevel="0" collapsed="false">
      <c r="A2814" s="4" t="str">
        <f aca="false">Def_Sistemas_Conectores_Cabos!$A$17</f>
        <v>Genérico</v>
      </c>
      <c r="B2814" s="5" t="str">
        <f aca="false">Datas_Entregas!$A$3</f>
        <v>BTS/Anel</v>
      </c>
      <c r="C2814" s="6" t="n">
        <f aca="false" t="array" ref="C2814:C2814">INDEX(Datas_Entregas!$B$2:$B$100, MATCH(B2814, Datas_Entregas!$A$2:$A$100, 0), 1)</f>
        <v>43296</v>
      </c>
      <c r="D2814" s="5" t="str">
        <f aca="false">Def_Status_Montagem!$A$5</f>
        <v>Pronto para instalar</v>
      </c>
      <c r="E2814" s="4" t="str">
        <f aca="false">Def_Status_Montagem!$B$6</f>
        <v>DIG (montagem em campo)</v>
      </c>
      <c r="F2814" s="25" t="str">
        <f aca="false" t="array" ref="F2814:F2814">INDEX(Def_Instancias_Equipamentos!$F$2:$F$4986, MATCH(K2814, Def_Instancias_Equipamentos!$D$2:$D$4986, 0), 1)</f>
        <v>Túnel (Anel)</v>
      </c>
      <c r="G2814" s="26" t="str">
        <f aca="false" t="array" ref="G2814:G2814">INDEX(Def_Instancias_Equipamentos!$F$2:$F$4986, MATCH(L2814, Def_Instancias_Equipamentos!$D$2:$D$4986, 0), 1)</f>
        <v>Sala Racks 19&amp;20</v>
      </c>
      <c r="H2814" s="7" t="str">
        <f aca="false" t="array" ref="H2814:H2814">INDEX(Def_Instancias_Equipamentos!$E$2:$E$4986, MATCH(K2814, Def_Instancias_Equipamentos!$D$2:$D$4986, 0), 1)</f>
        <v>SI-19SP</v>
      </c>
      <c r="I2814" s="8" t="str">
        <f aca="false" t="array" ref="I2814:I2814">INDEX(Def_Instancias_Equipamentos!$E$2:$E$4986, MATCH(L2814, Def_Instancias_Equipamentos!$D$2:$D$4986, 0), 1)</f>
        <v>IA-20RaDiag02</v>
      </c>
      <c r="J2814" s="8" t="str">
        <f aca="false">IF(H2814=I2814, "INTERNO", "EXTERNO")</f>
        <v>EXTERNO</v>
      </c>
      <c r="K2814" s="9" t="str">
        <f aca="false">Def_Instancias_Equipamentos!$D$270</f>
        <v>SI-19SP:DI-GSL15Hyb</v>
      </c>
      <c r="L2814" s="4" t="str">
        <f aca="false">Def_Instancias_Equipamentos!$D$282</f>
        <v>IA-20RaDiag02:DI-GDev</v>
      </c>
      <c r="M2814" s="10" t="s">
        <v>309</v>
      </c>
      <c r="N2814" s="17" t="s">
        <v>318</v>
      </c>
      <c r="O2814" s="9" t="str">
        <f aca="false">Def_Sistemas_Conectores_Cabos!$B$10</f>
        <v>N 50-ohm</v>
      </c>
      <c r="P2814" s="4" t="str">
        <f aca="false">Def_Sistemas_Conectores_Cabos!$B$11</f>
        <v>N 90-deg 50-ohm</v>
      </c>
      <c r="Q2814" s="8" t="str">
        <f aca="false">K2814&amp;"/"&amp;M2814&amp;CHAR(10)&amp;L2814&amp;"/"&amp;N2814</f>
        <v>SI-19SP:DI-GSL15Hyb/DeltaX
IA-20RaDiag02:DI-GDev/GPort</v>
      </c>
      <c r="R2814" s="11" t="n">
        <v>110</v>
      </c>
      <c r="S2814" s="11" t="n">
        <v>110</v>
      </c>
      <c r="T2814" s="4" t="str">
        <f aca="false">Def_Sistemas_Conectores_Cabos!$C$12</f>
        <v>Datalink DLC R12</v>
      </c>
      <c r="U2814" s="11"/>
      <c r="V2814" s="13"/>
    </row>
    <row r="2815" customFormat="false" ht="15.75" hidden="true" customHeight="true" outlineLevel="0" collapsed="false">
      <c r="A2815" s="4" t="str">
        <f aca="false">Def_Sistemas_Conectores_Cabos!$A$14</f>
        <v>BbB</v>
      </c>
      <c r="B2815" s="5" t="str">
        <f aca="false">Datas_Entregas!$A$3</f>
        <v>BTS/Anel</v>
      </c>
      <c r="C2815" s="6" t="n">
        <f aca="false" t="array" ref="C2815:C2815">INDEX(Datas_Entregas!$B$2:$B$100, MATCH(B2815, Datas_Entregas!$A$2:$A$100, 0), 1)</f>
        <v>43296</v>
      </c>
      <c r="D2815" s="5" t="str">
        <f aca="false">Def_Status_Montagem!$A$5</f>
        <v>Pronto para instalar</v>
      </c>
      <c r="E2815" s="4" t="str">
        <f aca="false">Def_Status_Montagem!$B$6</f>
        <v>DIG (montagem em campo)</v>
      </c>
      <c r="F2815" s="25" t="str">
        <f aca="false" t="array" ref="F2815:F2815">INDEX(Def_Instancias_Equipamentos!$F$2:$F$4986, MATCH(K2815, Def_Instancias_Equipamentos!$D$2:$D$4986, 0), 1)</f>
        <v>Túnel (Anel)</v>
      </c>
      <c r="G2815" s="26" t="str">
        <f aca="false" t="array" ref="G2815:G2815">INDEX(Def_Instancias_Equipamentos!$F$2:$F$4986, MATCH(L2815, Def_Instancias_Equipamentos!$D$2:$D$4986, 0), 1)</f>
        <v>Sala Racks 18 parte 1</v>
      </c>
      <c r="H2815" s="7" t="str">
        <f aca="false" t="array" ref="H2815:H2815">INDEX(Def_Instancias_Equipamentos!$E$2:$E$4986, MATCH(K2815, Def_Instancias_Equipamentos!$D$2:$D$4986, 0), 1)</f>
        <v>SI-19SP</v>
      </c>
      <c r="I2815" s="8" t="str">
        <f aca="false" t="array" ref="I2815:I2815">INDEX(Def_Instancias_Equipamentos!$E$2:$E$4986, MATCH(L2815, Def_Instancias_Equipamentos!$D$2:$D$4986, 0), 1)</f>
        <v>IA-18RaDiag04</v>
      </c>
      <c r="J2815" s="8" t="str">
        <f aca="false">IF(H2815=I2815, "INTERNO", "EXTERNO")</f>
        <v>EXTERNO</v>
      </c>
      <c r="K2815" s="9" t="str">
        <f aca="false">Def_Instancias_Equipamentos!$D$270</f>
        <v>SI-19SP:DI-GSL15Hyb</v>
      </c>
      <c r="L2815" s="4" t="str">
        <f aca="false">Def_Instancias_Equipamentos!$D$280</f>
        <v>IA-18RaDiag04:DI-GDev</v>
      </c>
      <c r="M2815" s="10" t="s">
        <v>311</v>
      </c>
      <c r="N2815" s="17" t="s">
        <v>318</v>
      </c>
      <c r="O2815" s="9" t="str">
        <f aca="false">Def_Sistemas_Conectores_Cabos!$B$10</f>
        <v>N 50-ohm</v>
      </c>
      <c r="P2815" s="4" t="str">
        <f aca="false">Def_Sistemas_Conectores_Cabos!$B$11</f>
        <v>N 90-deg 50-ohm</v>
      </c>
      <c r="Q2815" s="8" t="str">
        <f aca="false">K2815&amp;"/"&amp;M2815&amp;CHAR(10)&amp;L2815&amp;"/"&amp;N2815</f>
        <v>SI-19SP:DI-GSL15Hyb/DeltaY
IA-18RaDiag04:DI-GDev/GPort</v>
      </c>
      <c r="R2815" s="11" t="n">
        <v>60</v>
      </c>
      <c r="S2815" s="11" t="n">
        <v>60</v>
      </c>
      <c r="T2815" s="4" t="str">
        <f aca="false">Def_Sistemas_Conectores_Cabos!$C$12</f>
        <v>Datalink DLC R12</v>
      </c>
      <c r="U2815" s="11"/>
      <c r="V2815" s="13"/>
    </row>
    <row r="2816" customFormat="false" ht="15.75" hidden="true" customHeight="true" outlineLevel="0" collapsed="false">
      <c r="A2816" s="4" t="str">
        <f aca="false">Def_Sistemas_Conectores_Cabos!$A$15</f>
        <v>Sintonia</v>
      </c>
      <c r="B2816" s="5" t="str">
        <f aca="false">Datas_Entregas!$A$3</f>
        <v>BTS/Anel</v>
      </c>
      <c r="C2816" s="6" t="n">
        <f aca="false" t="array" ref="C2816:C2816">INDEX(Datas_Entregas!$B$2:$B$100, MATCH(B2816, Datas_Entregas!$A$2:$A$100, 0), 1)</f>
        <v>43296</v>
      </c>
      <c r="D2816" s="5" t="str">
        <f aca="false">Def_Status_Montagem!$A$5</f>
        <v>Pronto para instalar</v>
      </c>
      <c r="E2816" s="4" t="str">
        <f aca="false">Def_Status_Montagem!$B$6</f>
        <v>DIG (montagem em campo)</v>
      </c>
      <c r="F2816" s="25" t="str">
        <f aca="false" t="array" ref="F2816:F2816">INDEX(Def_Instancias_Equipamentos!$F$2:$F$4986, MATCH(K2816, Def_Instancias_Equipamentos!$D$2:$D$4986, 0), 1)</f>
        <v>Sala Racks 18 parte 1</v>
      </c>
      <c r="G2816" s="26" t="str">
        <f aca="false" t="array" ref="G2816:G2816">INDEX(Def_Instancias_Equipamentos!$F$2:$F$4986, MATCH(L2816, Def_Instancias_Equipamentos!$D$2:$D$4986, 0), 1)</f>
        <v>Túnel (Anel)</v>
      </c>
      <c r="H2816" s="7" t="str">
        <f aca="false" t="array" ref="H2816:H2816">INDEX(Def_Instancias_Equipamentos!$E$2:$E$4986, MATCH(K2816, Def_Instancias_Equipamentos!$D$2:$D$4986, 0), 1)</f>
        <v>IA-18RaDiag04</v>
      </c>
      <c r="I2816" s="8" t="str">
        <f aca="false" t="array" ref="I2816:I2816">INDEX(Def_Instancias_Equipamentos!$E$2:$E$4986, MATCH(L2816, Def_Instancias_Equipamentos!$D$2:$D$4986, 0), 1)</f>
        <v>SI-01SA</v>
      </c>
      <c r="J2816" s="8" t="str">
        <f aca="false">IF(H2816=I2816, "INTERNO", "EXTERNO")</f>
        <v>EXTERNO</v>
      </c>
      <c r="K2816" s="21" t="str">
        <f aca="false">Def_Instancias_Equipamentos!$D$286</f>
        <v>SI-Glob:DI-TunePwrBE</v>
      </c>
      <c r="L2816" s="4" t="str">
        <f aca="false">Def_Instancias_Equipamentos!$D$239</f>
        <v>SI-01SA:DI-TuneShkrH</v>
      </c>
      <c r="M2816" s="24" t="s">
        <v>341</v>
      </c>
      <c r="N2816" s="18" t="s">
        <v>95</v>
      </c>
      <c r="O2816" s="21" t="str">
        <f aca="false">Def_Sistemas_Conectores_Cabos!$B$10</f>
        <v>N 50-ohm</v>
      </c>
      <c r="P2816" s="22" t="str">
        <f aca="false">Def_Sistemas_Conectores_Cabos!$B$10</f>
        <v>N 50-ohm</v>
      </c>
      <c r="Q2816" s="23" t="str">
        <f aca="false">K2816&amp;"/"&amp;M2816&amp;CHAR(10)&amp;L2816&amp;"/"&amp;N2816</f>
        <v>SI-Glob:DI-TunePwrBE/HHyb_J2
SI-01SA:DI-TuneShkrH/OD</v>
      </c>
      <c r="R2816" s="18" t="n">
        <v>130</v>
      </c>
      <c r="S2816" s="18" t="n">
        <v>130</v>
      </c>
      <c r="T2816" s="22" t="str">
        <f aca="false">Def_Sistemas_Conectores_Cabos!$C$12</f>
        <v>Datalink DLC R12</v>
      </c>
      <c r="U2816" s="18"/>
      <c r="V2816" s="13"/>
    </row>
    <row r="2817" customFormat="false" ht="15.75" hidden="true" customHeight="true" outlineLevel="0" collapsed="false">
      <c r="A2817" s="4" t="str">
        <f aca="false">Def_Sistemas_Conectores_Cabos!$A$15</f>
        <v>Sintonia</v>
      </c>
      <c r="B2817" s="5" t="str">
        <f aca="false">Datas_Entregas!$A$3</f>
        <v>BTS/Anel</v>
      </c>
      <c r="C2817" s="6" t="n">
        <f aca="false" t="array" ref="C2817:C2817">INDEX(Datas_Entregas!$B$2:$B$100, MATCH(B2817, Datas_Entregas!$A$2:$A$100, 0), 1)</f>
        <v>43296</v>
      </c>
      <c r="D2817" s="5" t="str">
        <f aca="false">Def_Status_Montagem!$A$5</f>
        <v>Pronto para instalar</v>
      </c>
      <c r="E2817" s="4" t="str">
        <f aca="false">Def_Status_Montagem!$B$6</f>
        <v>DIG (montagem em campo)</v>
      </c>
      <c r="F2817" s="25" t="str">
        <f aca="false" t="array" ref="F2817:F2817">INDEX(Def_Instancias_Equipamentos!$F$2:$F$4986, MATCH(K2817, Def_Instancias_Equipamentos!$D$2:$D$4986, 0), 1)</f>
        <v>Sala Racks 18 parte 1</v>
      </c>
      <c r="G2817" s="26" t="str">
        <f aca="false" t="array" ref="G2817:G2817">INDEX(Def_Instancias_Equipamentos!$F$2:$F$4986, MATCH(L2817, Def_Instancias_Equipamentos!$D$2:$D$4986, 0), 1)</f>
        <v>Túnel (Anel)</v>
      </c>
      <c r="H2817" s="7" t="str">
        <f aca="false" t="array" ref="H2817:H2817">INDEX(Def_Instancias_Equipamentos!$E$2:$E$4986, MATCH(K2817, Def_Instancias_Equipamentos!$D$2:$D$4986, 0), 1)</f>
        <v>IA-18RaDiag04</v>
      </c>
      <c r="I2817" s="8" t="str">
        <f aca="false" t="array" ref="I2817:I2817">INDEX(Def_Instancias_Equipamentos!$E$2:$E$4986, MATCH(L2817, Def_Instancias_Equipamentos!$D$2:$D$4986, 0), 1)</f>
        <v>SI-01SA</v>
      </c>
      <c r="J2817" s="8" t="str">
        <f aca="false">IF(H2817=I2817, "INTERNO", "EXTERNO")</f>
        <v>EXTERNO</v>
      </c>
      <c r="K2817" s="21" t="str">
        <f aca="false">Def_Instancias_Equipamentos!$D$286</f>
        <v>SI-Glob:DI-TunePwrBE</v>
      </c>
      <c r="L2817" s="4" t="str">
        <f aca="false">Def_Instancias_Equipamentos!$D$239</f>
        <v>SI-01SA:DI-TuneShkrH</v>
      </c>
      <c r="M2817" s="24" t="s">
        <v>342</v>
      </c>
      <c r="N2817" s="18" t="s">
        <v>93</v>
      </c>
      <c r="O2817" s="21" t="str">
        <f aca="false">Def_Sistemas_Conectores_Cabos!$B$10</f>
        <v>N 50-ohm</v>
      </c>
      <c r="P2817" s="22" t="str">
        <f aca="false">Def_Sistemas_Conectores_Cabos!$B$10</f>
        <v>N 50-ohm</v>
      </c>
      <c r="Q2817" s="23" t="str">
        <f aca="false">K2817&amp;"/"&amp;M2817&amp;CHAR(10)&amp;L2817&amp;"/"&amp;N2817</f>
        <v>SI-Glob:DI-TunePwrBE/HHyb_J3
SI-01SA:DI-TuneShkrH/ID</v>
      </c>
      <c r="R2817" s="18" t="n">
        <v>130</v>
      </c>
      <c r="S2817" s="18" t="n">
        <v>130</v>
      </c>
      <c r="T2817" s="22" t="str">
        <f aca="false">Def_Sistemas_Conectores_Cabos!$C$12</f>
        <v>Datalink DLC R12</v>
      </c>
      <c r="U2817" s="18"/>
      <c r="V2817" s="13"/>
    </row>
    <row r="2818" customFormat="false" ht="15.75" hidden="true" customHeight="true" outlineLevel="0" collapsed="false">
      <c r="A2818" s="4" t="str">
        <f aca="false">Def_Sistemas_Conectores_Cabos!$A$17</f>
        <v>Genérico</v>
      </c>
      <c r="B2818" s="5" t="str">
        <f aca="false">Datas_Entregas!$A$3</f>
        <v>BTS/Anel</v>
      </c>
      <c r="C2818" s="6" t="n">
        <f aca="false" t="array" ref="C2818:C2818">INDEX(Datas_Entregas!$B$2:$B$100, MATCH(B2818, Datas_Entregas!$A$2:$A$100, 0), 1)</f>
        <v>43296</v>
      </c>
      <c r="D2818" s="5" t="str">
        <f aca="false">Def_Status_Montagem!$A$5</f>
        <v>Pronto para instalar</v>
      </c>
      <c r="E2818" s="4" t="str">
        <f aca="false">Def_Status_Montagem!$B$6</f>
        <v>DIG (montagem em campo)</v>
      </c>
      <c r="F2818" s="25" t="str">
        <f aca="false" t="array" ref="F2818:F2818">INDEX(Def_Instancias_Equipamentos!$F$2:$F$4986, MATCH(K2818, Def_Instancias_Equipamentos!$D$2:$D$4986, 0), 1)</f>
        <v>Túnel (Anel)</v>
      </c>
      <c r="G2818" s="26" t="str">
        <f aca="false" t="array" ref="G2818:G2818">INDEX(Def_Instancias_Equipamentos!$F$2:$F$4986, MATCH(L2818, Def_Instancias_Equipamentos!$D$2:$D$4986, 0), 1)</f>
        <v>Sala Racks 19&amp;20</v>
      </c>
      <c r="H2818" s="7" t="str">
        <f aca="false" t="array" ref="H2818:H2818">INDEX(Def_Instancias_Equipamentos!$E$2:$E$4986, MATCH(K2818, Def_Instancias_Equipamentos!$D$2:$D$4986, 0), 1)</f>
        <v>SI-19SP</v>
      </c>
      <c r="I2818" s="8" t="str">
        <f aca="false" t="array" ref="I2818:I2818">INDEX(Def_Instancias_Equipamentos!$E$2:$E$4986, MATCH(L2818, Def_Instancias_Equipamentos!$D$2:$D$4986, 0), 1)</f>
        <v>IA-20RaDiag02</v>
      </c>
      <c r="J2818" s="8" t="str">
        <f aca="false">IF(H2818=I2818, "INTERNO", "EXTERNO")</f>
        <v>EXTERNO</v>
      </c>
      <c r="K2818" s="9" t="str">
        <f aca="false">Def_Instancias_Equipamentos!$D$270</f>
        <v>SI-19SP:DI-GSL15Hyb</v>
      </c>
      <c r="L2818" s="4" t="str">
        <f aca="false">Def_Instancias_Equipamentos!$D$282</f>
        <v>IA-20RaDiag02:DI-GDev</v>
      </c>
      <c r="M2818" s="10" t="s">
        <v>311</v>
      </c>
      <c r="N2818" s="17" t="s">
        <v>318</v>
      </c>
      <c r="O2818" s="9" t="str">
        <f aca="false">Def_Sistemas_Conectores_Cabos!$B$10</f>
        <v>N 50-ohm</v>
      </c>
      <c r="P2818" s="4" t="str">
        <f aca="false">Def_Sistemas_Conectores_Cabos!$B$11</f>
        <v>N 90-deg 50-ohm</v>
      </c>
      <c r="Q2818" s="8" t="str">
        <f aca="false">K2818&amp;"/"&amp;M2818&amp;CHAR(10)&amp;L2818&amp;"/"&amp;N2818</f>
        <v>SI-19SP:DI-GSL15Hyb/DeltaY
IA-20RaDiag02:DI-GDev/GPort</v>
      </c>
      <c r="R2818" s="11" t="n">
        <v>110</v>
      </c>
      <c r="S2818" s="11" t="n">
        <v>110</v>
      </c>
      <c r="T2818" s="4" t="str">
        <f aca="false">Def_Sistemas_Conectores_Cabos!$C$12</f>
        <v>Datalink DLC R12</v>
      </c>
      <c r="U2818" s="11"/>
      <c r="V2818" s="13"/>
    </row>
    <row r="2819" customFormat="false" ht="15.75" hidden="true" customHeight="true" outlineLevel="0" collapsed="false">
      <c r="A2819" s="4" t="str">
        <f aca="false">Def_Sistemas_Conectores_Cabos!$A$17</f>
        <v>Genérico</v>
      </c>
      <c r="B2819" s="5" t="str">
        <f aca="false">Datas_Entregas!$A$3</f>
        <v>BTS/Anel</v>
      </c>
      <c r="C2819" s="6" t="n">
        <f aca="false" t="array" ref="C2819:C2819">INDEX(Datas_Entregas!$B$2:$B$100, MATCH(B2819, Datas_Entregas!$A$2:$A$100, 0), 1)</f>
        <v>43296</v>
      </c>
      <c r="D2819" s="5" t="str">
        <f aca="false">Def_Status_Montagem!$A$5</f>
        <v>Pronto para instalar</v>
      </c>
      <c r="E2819" s="4" t="str">
        <f aca="false">Def_Status_Montagem!$B$6</f>
        <v>DIG (montagem em campo)</v>
      </c>
      <c r="F2819" s="25" t="str">
        <f aca="false" t="array" ref="F2819:F2819">INDEX(Def_Instancias_Equipamentos!$F$2:$F$4986, MATCH(K2819, Def_Instancias_Equipamentos!$D$2:$D$4986, 0), 1)</f>
        <v>Túnel (Anel)</v>
      </c>
      <c r="G2819" s="26" t="str">
        <f aca="false" t="array" ref="G2819:G2819">INDEX(Def_Instancias_Equipamentos!$F$2:$F$4986, MATCH(L2819, Def_Instancias_Equipamentos!$D$2:$D$4986, 0), 1)</f>
        <v>Sala Racks 19&amp;20</v>
      </c>
      <c r="H2819" s="7" t="str">
        <f aca="false" t="array" ref="H2819:H2819">INDEX(Def_Instancias_Equipamentos!$E$2:$E$4986, MATCH(K2819, Def_Instancias_Equipamentos!$D$2:$D$4986, 0), 1)</f>
        <v>SI-19SP</v>
      </c>
      <c r="I2819" s="8" t="str">
        <f aca="false" t="array" ref="I2819:I2819">INDEX(Def_Instancias_Equipamentos!$E$2:$E$4986, MATCH(L2819, Def_Instancias_Equipamentos!$D$2:$D$4986, 0), 1)</f>
        <v>IA-20RaDiag02</v>
      </c>
      <c r="J2819" s="8" t="str">
        <f aca="false">IF(H2819=I2819, "INTERNO", "EXTERNO")</f>
        <v>EXTERNO</v>
      </c>
      <c r="K2819" s="9" t="str">
        <f aca="false">Def_Instancias_Equipamentos!$D$270</f>
        <v>SI-19SP:DI-GSL15Hyb</v>
      </c>
      <c r="L2819" s="22" t="str">
        <f aca="false">Def_Instancias_Equipamentos!$D$282</f>
        <v>IA-20RaDiag02:DI-GDev</v>
      </c>
      <c r="M2819" s="10" t="s">
        <v>303</v>
      </c>
      <c r="N2819" s="17" t="s">
        <v>318</v>
      </c>
      <c r="O2819" s="9" t="str">
        <f aca="false">Def_Sistemas_Conectores_Cabos!$B$10</f>
        <v>N 50-ohm</v>
      </c>
      <c r="P2819" s="4" t="str">
        <f aca="false">Def_Sistemas_Conectores_Cabos!$B$11</f>
        <v>N 90-deg 50-ohm</v>
      </c>
      <c r="Q2819" s="8" t="str">
        <f aca="false">K2819&amp;"/"&amp;M2819&amp;CHAR(10)&amp;L2819&amp;"/"&amp;N2819</f>
        <v>SI-19SP:DI-GSL15Hyb/Sigma
IA-20RaDiag02:DI-GDev/GPort</v>
      </c>
      <c r="R2819" s="11" t="n">
        <v>60</v>
      </c>
      <c r="S2819" s="11" t="n">
        <v>60</v>
      </c>
      <c r="T2819" s="4" t="str">
        <f aca="false">Def_Sistemas_Conectores_Cabos!$C$12</f>
        <v>Datalink DLC R12</v>
      </c>
      <c r="U2819" s="11"/>
      <c r="V2819" s="13"/>
    </row>
    <row r="2820" customFormat="false" ht="15.75" hidden="true" customHeight="true" outlineLevel="0" collapsed="false">
      <c r="A2820" s="4" t="str">
        <f aca="false">Def_Sistemas_Conectores_Cabos!$A$17</f>
        <v>Genérico</v>
      </c>
      <c r="B2820" s="5" t="str">
        <f aca="false">Datas_Entregas!$A$3</f>
        <v>BTS/Anel</v>
      </c>
      <c r="C2820" s="6" t="n">
        <f aca="false" t="array" ref="C2820:C2820">INDEX(Datas_Entregas!$B$2:$B$100, MATCH(B2820, Datas_Entregas!$A$2:$A$100, 0), 1)</f>
        <v>43296</v>
      </c>
      <c r="D2820" s="5" t="str">
        <f aca="false">Def_Status_Montagem!$A$5</f>
        <v>Pronto para instalar</v>
      </c>
      <c r="E2820" s="4" t="str">
        <f aca="false">Def_Status_Montagem!$B$6</f>
        <v>DIG (montagem em campo)</v>
      </c>
      <c r="F2820" s="25" t="str">
        <f aca="false" t="array" ref="F2820:F2820">INDEX(Def_Instancias_Equipamentos!$F$2:$F$4986, MATCH(K2820, Def_Instancias_Equipamentos!$D$2:$D$4986, 0), 1)</f>
        <v>Túnel (Anel)</v>
      </c>
      <c r="G2820" s="26" t="str">
        <f aca="false" t="array" ref="G2820:G2820">INDEX(Def_Instancias_Equipamentos!$F$2:$F$4986, MATCH(L2820, Def_Instancias_Equipamentos!$D$2:$D$4986, 0), 1)</f>
        <v>Sala Racks 18 parte 1</v>
      </c>
      <c r="H2820" s="7" t="str">
        <f aca="false" t="array" ref="H2820:H2820">INDEX(Def_Instancias_Equipamentos!$E$2:$E$4986, MATCH(K2820, Def_Instancias_Equipamentos!$D$2:$D$4986, 0), 1)</f>
        <v>SI-20SB</v>
      </c>
      <c r="I2820" s="8" t="str">
        <f aca="false" t="array" ref="I2820:I2820">INDEX(Def_Instancias_Equipamentos!$E$2:$E$4986, MATCH(L2820, Def_Instancias_Equipamentos!$D$2:$D$4986, 0), 1)</f>
        <v>IA-18RaDiag04</v>
      </c>
      <c r="J2820" s="8" t="str">
        <f aca="false">IF(H2820=I2820, "INTERNO", "EXTERNO")</f>
        <v>EXTERNO</v>
      </c>
      <c r="K2820" s="9" t="str">
        <f aca="false">Def_Instancias_Equipamentos!$D$269</f>
        <v>SI-20SB:DI-GSL07Hyb</v>
      </c>
      <c r="L2820" s="4" t="str">
        <f aca="false">Def_Instancias_Equipamentos!$D$280</f>
        <v>IA-18RaDiag04:DI-GDev</v>
      </c>
      <c r="M2820" s="10" t="s">
        <v>309</v>
      </c>
      <c r="N2820" s="17" t="s">
        <v>318</v>
      </c>
      <c r="O2820" s="9" t="str">
        <f aca="false">Def_Sistemas_Conectores_Cabos!$B$10</f>
        <v>N 50-ohm</v>
      </c>
      <c r="P2820" s="4" t="str">
        <f aca="false">Def_Sistemas_Conectores_Cabos!$B$11</f>
        <v>N 90-deg 50-ohm</v>
      </c>
      <c r="Q2820" s="8" t="str">
        <f aca="false">K2820&amp;"/"&amp;M2820&amp;CHAR(10)&amp;L2820&amp;"/"&amp;N2820</f>
        <v>SI-20SB:DI-GSL07Hyb/DeltaX
IA-18RaDiag04:DI-GDev/GPort</v>
      </c>
      <c r="R2820" s="11" t="n">
        <v>60</v>
      </c>
      <c r="S2820" s="11" t="n">
        <v>60</v>
      </c>
      <c r="T2820" s="4" t="str">
        <f aca="false">Def_Sistemas_Conectores_Cabos!$C$12</f>
        <v>Datalink DLC R12</v>
      </c>
      <c r="U2820" s="11"/>
      <c r="V2820" s="13"/>
    </row>
    <row r="2821" customFormat="false" ht="15.75" hidden="true" customHeight="true" outlineLevel="0" collapsed="false">
      <c r="A2821" s="4" t="str">
        <f aca="false">Def_Sistemas_Conectores_Cabos!$A$17</f>
        <v>Genérico</v>
      </c>
      <c r="B2821" s="5" t="str">
        <f aca="false">Datas_Entregas!$A$3</f>
        <v>BTS/Anel</v>
      </c>
      <c r="C2821" s="6" t="n">
        <f aca="false" t="array" ref="C2821:C2821">INDEX(Datas_Entregas!$B$2:$B$100, MATCH(B2821, Datas_Entregas!$A$2:$A$100, 0), 1)</f>
        <v>43296</v>
      </c>
      <c r="D2821" s="5" t="str">
        <f aca="false">Def_Status_Montagem!$A$5</f>
        <v>Pronto para instalar</v>
      </c>
      <c r="E2821" s="4" t="str">
        <f aca="false">Def_Status_Montagem!$B$6</f>
        <v>DIG (montagem em campo)</v>
      </c>
      <c r="F2821" s="25" t="str">
        <f aca="false" t="array" ref="F2821:F2821">INDEX(Def_Instancias_Equipamentos!$F$2:$F$4986, MATCH(K2821, Def_Instancias_Equipamentos!$D$2:$D$4986, 0), 1)</f>
        <v>Túnel (Anel)</v>
      </c>
      <c r="G2821" s="26" t="str">
        <f aca="false" t="array" ref="G2821:G2821">INDEX(Def_Instancias_Equipamentos!$F$2:$F$4986, MATCH(L2821, Def_Instancias_Equipamentos!$D$2:$D$4986, 0), 1)</f>
        <v>Sala Racks 19&amp;20</v>
      </c>
      <c r="H2821" s="7" t="str">
        <f aca="false" t="array" ref="H2821:H2821">INDEX(Def_Instancias_Equipamentos!$E$2:$E$4986, MATCH(K2821, Def_Instancias_Equipamentos!$D$2:$D$4986, 0), 1)</f>
        <v>SI-20SB</v>
      </c>
      <c r="I2821" s="8" t="str">
        <f aca="false" t="array" ref="I2821:I2821">INDEX(Def_Instancias_Equipamentos!$E$2:$E$4986, MATCH(L2821, Def_Instancias_Equipamentos!$D$2:$D$4986, 0), 1)</f>
        <v>IA-20RaDiag02</v>
      </c>
      <c r="J2821" s="8" t="str">
        <f aca="false">IF(H2821=I2821, "INTERNO", "EXTERNO")</f>
        <v>EXTERNO</v>
      </c>
      <c r="K2821" s="9" t="str">
        <f aca="false">Def_Instancias_Equipamentos!$D$269</f>
        <v>SI-20SB:DI-GSL07Hyb</v>
      </c>
      <c r="L2821" s="4" t="str">
        <f aca="false">Def_Instancias_Equipamentos!$D$282</f>
        <v>IA-20RaDiag02:DI-GDev</v>
      </c>
      <c r="M2821" s="10" t="s">
        <v>309</v>
      </c>
      <c r="N2821" s="17" t="s">
        <v>318</v>
      </c>
      <c r="O2821" s="9" t="str">
        <f aca="false">Def_Sistemas_Conectores_Cabos!$B$10</f>
        <v>N 50-ohm</v>
      </c>
      <c r="P2821" s="4" t="str">
        <f aca="false">Def_Sistemas_Conectores_Cabos!$B$11</f>
        <v>N 90-deg 50-ohm</v>
      </c>
      <c r="Q2821" s="8" t="str">
        <f aca="false">K2821&amp;"/"&amp;M2821&amp;CHAR(10)&amp;L2821&amp;"/"&amp;N2821</f>
        <v>SI-20SB:DI-GSL07Hyb/DeltaX
IA-20RaDiag02:DI-GDev/GPort</v>
      </c>
      <c r="R2821" s="11" t="n">
        <v>150</v>
      </c>
      <c r="S2821" s="11" t="n">
        <v>150</v>
      </c>
      <c r="T2821" s="4" t="str">
        <f aca="false">Def_Sistemas_Conectores_Cabos!$C$12</f>
        <v>Datalink DLC R12</v>
      </c>
      <c r="U2821" s="11"/>
      <c r="V2821" s="13"/>
    </row>
    <row r="2822" customFormat="false" ht="15.75" hidden="true" customHeight="true" outlineLevel="0" collapsed="false">
      <c r="A2822" s="4" t="str">
        <f aca="false">Def_Sistemas_Conectores_Cabos!$A$17</f>
        <v>Genérico</v>
      </c>
      <c r="B2822" s="5" t="str">
        <f aca="false">Datas_Entregas!$A$3</f>
        <v>BTS/Anel</v>
      </c>
      <c r="C2822" s="6" t="n">
        <f aca="false" t="array" ref="C2822:C2822">INDEX(Datas_Entregas!$B$2:$B$100, MATCH(B2822, Datas_Entregas!$A$2:$A$100, 0), 1)</f>
        <v>43296</v>
      </c>
      <c r="D2822" s="5" t="str">
        <f aca="false">Def_Status_Montagem!$A$5</f>
        <v>Pronto para instalar</v>
      </c>
      <c r="E2822" s="4" t="str">
        <f aca="false">Def_Status_Montagem!$B$6</f>
        <v>DIG (montagem em campo)</v>
      </c>
      <c r="F2822" s="25" t="str">
        <f aca="false" t="array" ref="F2822:F2822">INDEX(Def_Instancias_Equipamentos!$F$2:$F$4986, MATCH(K2822, Def_Instancias_Equipamentos!$D$2:$D$4986, 0), 1)</f>
        <v>Túnel (Anel)</v>
      </c>
      <c r="G2822" s="26" t="str">
        <f aca="false" t="array" ref="G2822:G2822">INDEX(Def_Instancias_Equipamentos!$F$2:$F$4986, MATCH(L2822, Def_Instancias_Equipamentos!$D$2:$D$4986, 0), 1)</f>
        <v>Sala Racks 18 parte 1</v>
      </c>
      <c r="H2822" s="7" t="str">
        <f aca="false" t="array" ref="H2822:H2822">INDEX(Def_Instancias_Equipamentos!$E$2:$E$4986, MATCH(K2822, Def_Instancias_Equipamentos!$D$2:$D$4986, 0), 1)</f>
        <v>SI-20SB</v>
      </c>
      <c r="I2822" s="8" t="str">
        <f aca="false" t="array" ref="I2822:I2822">INDEX(Def_Instancias_Equipamentos!$E$2:$E$4986, MATCH(L2822, Def_Instancias_Equipamentos!$D$2:$D$4986, 0), 1)</f>
        <v>IA-18RaDiag04</v>
      </c>
      <c r="J2822" s="8" t="str">
        <f aca="false">IF(H2822=I2822, "INTERNO", "EXTERNO")</f>
        <v>EXTERNO</v>
      </c>
      <c r="K2822" s="9" t="str">
        <f aca="false">Def_Instancias_Equipamentos!$D$269</f>
        <v>SI-20SB:DI-GSL07Hyb</v>
      </c>
      <c r="L2822" s="4" t="str">
        <f aca="false">Def_Instancias_Equipamentos!$D$280</f>
        <v>IA-18RaDiag04:DI-GDev</v>
      </c>
      <c r="M2822" s="10" t="s">
        <v>311</v>
      </c>
      <c r="N2822" s="17" t="s">
        <v>318</v>
      </c>
      <c r="O2822" s="9" t="str">
        <f aca="false">Def_Sistemas_Conectores_Cabos!$B$10</f>
        <v>N 50-ohm</v>
      </c>
      <c r="P2822" s="4" t="str">
        <f aca="false">Def_Sistemas_Conectores_Cabos!$B$11</f>
        <v>N 90-deg 50-ohm</v>
      </c>
      <c r="Q2822" s="8" t="str">
        <f aca="false">K2822&amp;"/"&amp;M2822&amp;CHAR(10)&amp;L2822&amp;"/"&amp;N2822</f>
        <v>SI-20SB:DI-GSL07Hyb/DeltaY
IA-18RaDiag04:DI-GDev/GPort</v>
      </c>
      <c r="R2822" s="11" t="n">
        <v>60</v>
      </c>
      <c r="S2822" s="11" t="n">
        <v>60</v>
      </c>
      <c r="T2822" s="4" t="str">
        <f aca="false">Def_Sistemas_Conectores_Cabos!$C$12</f>
        <v>Datalink DLC R12</v>
      </c>
      <c r="U2822" s="11"/>
      <c r="V2822" s="13"/>
    </row>
    <row r="2823" customFormat="false" ht="15.75" hidden="true" customHeight="true" outlineLevel="0" collapsed="false">
      <c r="A2823" s="4" t="str">
        <f aca="false">Def_Sistemas_Conectores_Cabos!$A$17</f>
        <v>Genérico</v>
      </c>
      <c r="B2823" s="5" t="str">
        <f aca="false">Datas_Entregas!$A$3</f>
        <v>BTS/Anel</v>
      </c>
      <c r="C2823" s="6" t="n">
        <f aca="false" t="array" ref="C2823:C2823">INDEX(Datas_Entregas!$B$2:$B$100, MATCH(B2823, Datas_Entregas!$A$2:$A$100, 0), 1)</f>
        <v>43296</v>
      </c>
      <c r="D2823" s="5" t="str">
        <f aca="false">Def_Status_Montagem!$A$5</f>
        <v>Pronto para instalar</v>
      </c>
      <c r="E2823" s="4" t="str">
        <f aca="false">Def_Status_Montagem!$B$6</f>
        <v>DIG (montagem em campo)</v>
      </c>
      <c r="F2823" s="25" t="str">
        <f aca="false" t="array" ref="F2823:F2823">INDEX(Def_Instancias_Equipamentos!$F$2:$F$4986, MATCH(K2823, Def_Instancias_Equipamentos!$D$2:$D$4986, 0), 1)</f>
        <v>Túnel (Booster)</v>
      </c>
      <c r="G2823" s="26" t="str">
        <f aca="false" t="array" ref="G2823:G2823">INDEX(Def_Instancias_Equipamentos!$F$2:$F$4986, MATCH(L2823, Def_Instancias_Equipamentos!$D$2:$D$4986, 0), 1)</f>
        <v>Sala Racks 19&amp;20</v>
      </c>
      <c r="H2823" s="7" t="str">
        <f aca="false" t="array" ref="H2823:H2823">INDEX(Def_Instancias_Equipamentos!$E$2:$E$4986, MATCH(K2823, Def_Instancias_Equipamentos!$D$2:$D$4986, 0), 1)</f>
        <v>BO-04U</v>
      </c>
      <c r="I2823" s="8" t="str">
        <f aca="false" t="array" ref="I2823:I2823">INDEX(Def_Instancias_Equipamentos!$E$2:$E$4986, MATCH(L2823, Def_Instancias_Equipamentos!$D$2:$D$4986, 0), 1)</f>
        <v>IA-20RaDiag02</v>
      </c>
      <c r="J2823" s="8" t="str">
        <f aca="false">IF(H2823=I2823, "INTERNO", "EXTERNO")</f>
        <v>EXTERNO</v>
      </c>
      <c r="K2823" s="9" t="str">
        <f aca="false">Def_Instancias_Equipamentos!$D$268</f>
        <v>BO-04U:DI-GSL07Hyb</v>
      </c>
      <c r="L2823" s="15" t="str">
        <f aca="false">Def_Instancias_Equipamentos!$D$282</f>
        <v>IA-20RaDiag02:DI-GDev</v>
      </c>
      <c r="M2823" s="10" t="s">
        <v>317</v>
      </c>
      <c r="N2823" s="17" t="s">
        <v>318</v>
      </c>
      <c r="O2823" s="21" t="str">
        <f aca="false">Def_Sistemas_Conectores_Cabos!$B$7</f>
        <v>SMA 50-ohm</v>
      </c>
      <c r="P2823" s="4" t="str">
        <f aca="false">Def_Sistemas_Conectores_Cabos!$B$7</f>
        <v>SMA 50-ohm</v>
      </c>
      <c r="Q2823" s="8" t="str">
        <f aca="false">K2823&amp;"/"&amp;M2823&amp;CHAR(10)&amp;L2823&amp;"/"&amp;N2823</f>
        <v>BO-04U:DI-GSL07Hyb/Q
IA-20RaDiag02:DI-GDev/GPort</v>
      </c>
      <c r="R2823" s="11" t="n">
        <v>110</v>
      </c>
      <c r="S2823" s="11" t="n">
        <v>110</v>
      </c>
      <c r="T2823" s="4" t="str">
        <f aca="false">Def_Sistemas_Conectores_Cabos!$C$11</f>
        <v>LMR-400</v>
      </c>
      <c r="U2823" s="11"/>
      <c r="V2823" s="13"/>
    </row>
    <row r="2824" customFormat="false" ht="15.75" hidden="true" customHeight="true" outlineLevel="0" collapsed="false">
      <c r="A2824" s="4" t="str">
        <f aca="false">Def_Sistemas_Conectores_Cabos!$A$17</f>
        <v>Genérico</v>
      </c>
      <c r="B2824" s="5" t="str">
        <f aca="false">Datas_Entregas!$A$3</f>
        <v>BTS/Anel</v>
      </c>
      <c r="C2824" s="6" t="n">
        <f aca="false" t="array" ref="C2824:C2824">INDEX(Datas_Entregas!$B$2:$B$100, MATCH(B2824, Datas_Entregas!$A$2:$A$100, 0), 1)</f>
        <v>43296</v>
      </c>
      <c r="D2824" s="5" t="str">
        <f aca="false">Def_Status_Montagem!$A$5</f>
        <v>Pronto para instalar</v>
      </c>
      <c r="E2824" s="4" t="str">
        <f aca="false">Def_Status_Montagem!$B$6</f>
        <v>DIG (montagem em campo)</v>
      </c>
      <c r="F2824" s="25" t="str">
        <f aca="false" t="array" ref="F2824:F2824">INDEX(Def_Instancias_Equipamentos!$F$2:$F$4986, MATCH(K2824, Def_Instancias_Equipamentos!$D$2:$D$4986, 0), 1)</f>
        <v>Túnel (Anel)</v>
      </c>
      <c r="G2824" s="26" t="str">
        <f aca="false" t="array" ref="G2824:G2824">INDEX(Def_Instancias_Equipamentos!$F$2:$F$4986, MATCH(L2824, Def_Instancias_Equipamentos!$D$2:$D$4986, 0), 1)</f>
        <v>Sala Racks 19&amp;20</v>
      </c>
      <c r="H2824" s="7" t="str">
        <f aca="false" t="array" ref="H2824:H2824">INDEX(Def_Instancias_Equipamentos!$E$2:$E$4986, MATCH(K2824, Def_Instancias_Equipamentos!$D$2:$D$4986, 0), 1)</f>
        <v>SI-20SB</v>
      </c>
      <c r="I2824" s="8" t="str">
        <f aca="false" t="array" ref="I2824:I2824">INDEX(Def_Instancias_Equipamentos!$E$2:$E$4986, MATCH(L2824, Def_Instancias_Equipamentos!$D$2:$D$4986, 0), 1)</f>
        <v>IA-20RaDiag02</v>
      </c>
      <c r="J2824" s="8" t="str">
        <f aca="false">IF(H2824=I2824, "INTERNO", "EXTERNO")</f>
        <v>EXTERNO</v>
      </c>
      <c r="K2824" s="9" t="str">
        <f aca="false">Def_Instancias_Equipamentos!$D$269</f>
        <v>SI-20SB:DI-GSL07Hyb</v>
      </c>
      <c r="L2824" s="4" t="str">
        <f aca="false">Def_Instancias_Equipamentos!$D$282</f>
        <v>IA-20RaDiag02:DI-GDev</v>
      </c>
      <c r="M2824" s="10" t="s">
        <v>311</v>
      </c>
      <c r="N2824" s="17" t="s">
        <v>318</v>
      </c>
      <c r="O2824" s="9" t="str">
        <f aca="false">Def_Sistemas_Conectores_Cabos!$B$10</f>
        <v>N 50-ohm</v>
      </c>
      <c r="P2824" s="4" t="str">
        <f aca="false">Def_Sistemas_Conectores_Cabos!$B$11</f>
        <v>N 90-deg 50-ohm</v>
      </c>
      <c r="Q2824" s="8" t="str">
        <f aca="false">K2824&amp;"/"&amp;M2824&amp;CHAR(10)&amp;L2824&amp;"/"&amp;N2824</f>
        <v>SI-20SB:DI-GSL07Hyb/DeltaY
IA-20RaDiag02:DI-GDev/GPort</v>
      </c>
      <c r="R2824" s="11" t="n">
        <v>150</v>
      </c>
      <c r="S2824" s="11" t="n">
        <v>150</v>
      </c>
      <c r="T2824" s="4" t="str">
        <f aca="false">Def_Sistemas_Conectores_Cabos!$C$12</f>
        <v>Datalink DLC R12</v>
      </c>
      <c r="U2824" s="11"/>
      <c r="V2824" s="13"/>
    </row>
    <row r="2825" customFormat="false" ht="15.75" hidden="true" customHeight="true" outlineLevel="0" collapsed="false">
      <c r="A2825" s="4" t="str">
        <f aca="false">Def_Sistemas_Conectores_Cabos!$A$17</f>
        <v>Genérico</v>
      </c>
      <c r="B2825" s="5" t="str">
        <f aca="false">Datas_Entregas!$A$3</f>
        <v>BTS/Anel</v>
      </c>
      <c r="C2825" s="6" t="n">
        <f aca="false" t="array" ref="C2825:C2825">INDEX(Datas_Entregas!$B$2:$B$100, MATCH(B2825, Datas_Entregas!$A$2:$A$100, 0), 1)</f>
        <v>43296</v>
      </c>
      <c r="D2825" s="5" t="str">
        <f aca="false">Def_Status_Montagem!$A$5</f>
        <v>Pronto para instalar</v>
      </c>
      <c r="E2825" s="4" t="str">
        <f aca="false">Def_Status_Montagem!$B$6</f>
        <v>DIG (montagem em campo)</v>
      </c>
      <c r="F2825" s="25" t="str">
        <f aca="false" t="array" ref="F2825:F2825">INDEX(Def_Instancias_Equipamentos!$F$2:$F$4986, MATCH(K2825, Def_Instancias_Equipamentos!$D$2:$D$4986, 0), 1)</f>
        <v>Túnel (Anel)</v>
      </c>
      <c r="G2825" s="26" t="str">
        <f aca="false" t="array" ref="G2825:G2825">INDEX(Def_Instancias_Equipamentos!$F$2:$F$4986, MATCH(L2825, Def_Instancias_Equipamentos!$D$2:$D$4986, 0), 1)</f>
        <v>Sala Racks 19&amp;20</v>
      </c>
      <c r="H2825" s="7" t="str">
        <f aca="false" t="array" ref="H2825:H2825">INDEX(Def_Instancias_Equipamentos!$E$2:$E$4986, MATCH(K2825, Def_Instancias_Equipamentos!$D$2:$D$4986, 0), 1)</f>
        <v>SI-20SB</v>
      </c>
      <c r="I2825" s="8" t="str">
        <f aca="false" t="array" ref="I2825:I2825">INDEX(Def_Instancias_Equipamentos!$E$2:$E$4986, MATCH(L2825, Def_Instancias_Equipamentos!$D$2:$D$4986, 0), 1)</f>
        <v>IA-20RaDiag02</v>
      </c>
      <c r="J2825" s="8" t="str">
        <f aca="false">IF(H2825=I2825, "INTERNO", "EXTERNO")</f>
        <v>EXTERNO</v>
      </c>
      <c r="K2825" s="9" t="str">
        <f aca="false">Def_Instancias_Equipamentos!$D$269</f>
        <v>SI-20SB:DI-GSL07Hyb</v>
      </c>
      <c r="L2825" s="22" t="str">
        <f aca="false">Def_Instancias_Equipamentos!$D$282</f>
        <v>IA-20RaDiag02:DI-GDev</v>
      </c>
      <c r="M2825" s="10" t="s">
        <v>303</v>
      </c>
      <c r="N2825" s="17" t="s">
        <v>318</v>
      </c>
      <c r="O2825" s="9" t="str">
        <f aca="false">Def_Sistemas_Conectores_Cabos!$B$10</f>
        <v>N 50-ohm</v>
      </c>
      <c r="P2825" s="4" t="str">
        <f aca="false">Def_Sistemas_Conectores_Cabos!$B$11</f>
        <v>N 90-deg 50-ohm</v>
      </c>
      <c r="Q2825" s="8" t="str">
        <f aca="false">K2825&amp;"/"&amp;M2825&amp;CHAR(10)&amp;L2825&amp;"/"&amp;N2825</f>
        <v>SI-20SB:DI-GSL07Hyb/Sigma
IA-20RaDiag02:DI-GDev/GPort</v>
      </c>
      <c r="R2825" s="11" t="n">
        <v>60</v>
      </c>
      <c r="S2825" s="11" t="n">
        <v>60</v>
      </c>
      <c r="T2825" s="4" t="str">
        <f aca="false">Def_Sistemas_Conectores_Cabos!$C$12</f>
        <v>Datalink DLC R12</v>
      </c>
      <c r="U2825" s="11"/>
      <c r="V2825" s="13"/>
    </row>
    <row r="2826" customFormat="false" ht="15.75" hidden="true" customHeight="true" outlineLevel="0" collapsed="false">
      <c r="A2826" s="4" t="str">
        <f aca="false">Def_Sistemas_Conectores_Cabos!$A$14</f>
        <v>BbB</v>
      </c>
      <c r="B2826" s="5" t="str">
        <f aca="false">Datas_Entregas!$A$3</f>
        <v>BTS/Anel</v>
      </c>
      <c r="C2826" s="6" t="n">
        <f aca="false" t="array" ref="C2826:C2826">INDEX(Datas_Entregas!$B$2:$B$100, MATCH(B2826, Datas_Entregas!$A$2:$A$100, 0), 1)</f>
        <v>43296</v>
      </c>
      <c r="D2826" s="5" t="str">
        <f aca="false">Def_Status_Montagem!$A$5</f>
        <v>Pronto para instalar</v>
      </c>
      <c r="E2826" s="4" t="str">
        <f aca="false">Def_Status_Montagem!$B$6</f>
        <v>DIG (montagem em campo)</v>
      </c>
      <c r="F2826" s="25" t="str">
        <f aca="false" t="array" ref="F2826:F2826">INDEX(Def_Instancias_Equipamentos!$F$2:$F$4986, MATCH(K2826, Def_Instancias_Equipamentos!$D$2:$D$4986, 0), 1)</f>
        <v>Sala Racks 16</v>
      </c>
      <c r="G2826" s="26" t="str">
        <f aca="false" t="array" ref="G2826:G2826">INDEX(Def_Instancias_Equipamentos!$F$2:$F$4986, MATCH(L2826, Def_Instancias_Equipamentos!$D$2:$D$4986, 0), 1)</f>
        <v>Túnel (Anel)</v>
      </c>
      <c r="H2826" s="7" t="str">
        <f aca="false" t="array" ref="H2826:H2826">INDEX(Def_Instancias_Equipamentos!$E$2:$E$4986, MATCH(K2826, Def_Instancias_Equipamentos!$D$2:$D$4986, 0), 1)</f>
        <v>IA-16RaBbB</v>
      </c>
      <c r="I2826" s="8" t="str">
        <f aca="false" t="array" ref="I2826:I2826">INDEX(Def_Instancias_Equipamentos!$E$2:$E$4986, MATCH(L2826, Def_Instancias_Equipamentos!$D$2:$D$4986, 0), 1)</f>
        <v>SI-16SB</v>
      </c>
      <c r="J2826" s="8" t="str">
        <f aca="false">IF(H2826=I2826, "INTERNO", "EXTERNO")</f>
        <v>EXTERNO</v>
      </c>
      <c r="K2826" s="21" t="str">
        <f aca="false">Def_Instancias_Equipamentos!$D$285</f>
        <v>SI-Glob:DI-BbBPwrBEL</v>
      </c>
      <c r="L2826" s="4" t="str">
        <f aca="false">Def_Instancias_Equipamentos!$D$233</f>
        <v>SI-16SB:DI-BbBKckrL</v>
      </c>
      <c r="M2826" s="19" t="s">
        <v>343</v>
      </c>
      <c r="N2826" s="18" t="s">
        <v>78</v>
      </c>
      <c r="O2826" s="21" t="str">
        <f aca="false">Def_Sistemas_Conectores_Cabos!$B$10</f>
        <v>N 50-ohm</v>
      </c>
      <c r="P2826" s="22" t="str">
        <f aca="false">Def_Sistemas_Conectores_Cabos!$B$10</f>
        <v>N 50-ohm</v>
      </c>
      <c r="Q2826" s="23" t="str">
        <f aca="false">K2826&amp;"/"&amp;M2826&amp;CHAR(10)&amp;L2826&amp;"/"&amp;N2826</f>
        <v>SI-Glob:DI-BbBPwrBEL/Out_1
SI-16SB:DI-BbBKckrL/TO</v>
      </c>
      <c r="R2826" s="18" t="n">
        <v>60</v>
      </c>
      <c r="S2826" s="18" t="n">
        <v>60</v>
      </c>
      <c r="T2826" s="22" t="str">
        <f aca="false">Def_Sistemas_Conectores_Cabos!$C$12</f>
        <v>Datalink DLC R12</v>
      </c>
      <c r="U2826" s="18" t="s">
        <v>344</v>
      </c>
      <c r="V2826" s="13"/>
    </row>
    <row r="2827" customFormat="false" ht="15.75" hidden="true" customHeight="true" outlineLevel="0" collapsed="false">
      <c r="A2827" s="4" t="str">
        <f aca="false">Def_Sistemas_Conectores_Cabos!$A$14</f>
        <v>BbB</v>
      </c>
      <c r="B2827" s="5" t="str">
        <f aca="false">Datas_Entregas!$A$3</f>
        <v>BTS/Anel</v>
      </c>
      <c r="C2827" s="6" t="n">
        <f aca="false" t="array" ref="C2827:C2827">INDEX(Datas_Entregas!$B$2:$B$100, MATCH(B2827, Datas_Entregas!$A$2:$A$100, 0), 1)</f>
        <v>43296</v>
      </c>
      <c r="D2827" s="5" t="str">
        <f aca="false">Def_Status_Montagem!$A$5</f>
        <v>Pronto para instalar</v>
      </c>
      <c r="E2827" s="4" t="str">
        <f aca="false">Def_Status_Montagem!$B$6</f>
        <v>DIG (montagem em campo)</v>
      </c>
      <c r="F2827" s="25" t="str">
        <f aca="false" t="array" ref="F2827:F2827">INDEX(Def_Instancias_Equipamentos!$F$2:$F$4986, MATCH(K2827, Def_Instancias_Equipamentos!$D$2:$D$4986, 0), 1)</f>
        <v>Sala Racks 16</v>
      </c>
      <c r="G2827" s="26" t="str">
        <f aca="false" t="array" ref="G2827:G2827">INDEX(Def_Instancias_Equipamentos!$F$2:$F$4986, MATCH(L2827, Def_Instancias_Equipamentos!$D$2:$D$4986, 0), 1)</f>
        <v>Túnel (Anel)</v>
      </c>
      <c r="H2827" s="7" t="str">
        <f aca="false" t="array" ref="H2827:H2827">INDEX(Def_Instancias_Equipamentos!$E$2:$E$4986, MATCH(K2827, Def_Instancias_Equipamentos!$D$2:$D$4986, 0), 1)</f>
        <v>IA-16RaBbB</v>
      </c>
      <c r="I2827" s="8" t="str">
        <f aca="false" t="array" ref="I2827:I2827">INDEX(Def_Instancias_Equipamentos!$E$2:$E$4986, MATCH(L2827, Def_Instancias_Equipamentos!$D$2:$D$4986, 0), 1)</f>
        <v>SI-16SB</v>
      </c>
      <c r="J2827" s="8" t="str">
        <f aca="false">IF(H2827=I2827, "INTERNO", "EXTERNO")</f>
        <v>EXTERNO</v>
      </c>
      <c r="K2827" s="21" t="str">
        <f aca="false">Def_Instancias_Equipamentos!$D$285</f>
        <v>SI-Glob:DI-BbBPwrBEL</v>
      </c>
      <c r="L2827" s="4" t="str">
        <f aca="false">Def_Instancias_Equipamentos!$D$233</f>
        <v>SI-16SB:DI-BbBKckrL</v>
      </c>
      <c r="M2827" s="19" t="s">
        <v>345</v>
      </c>
      <c r="N2827" s="18" t="s">
        <v>75</v>
      </c>
      <c r="O2827" s="21" t="str">
        <f aca="false">Def_Sistemas_Conectores_Cabos!$B$10</f>
        <v>N 50-ohm</v>
      </c>
      <c r="P2827" s="22" t="str">
        <f aca="false">Def_Sistemas_Conectores_Cabos!$B$10</f>
        <v>N 50-ohm</v>
      </c>
      <c r="Q2827" s="23" t="str">
        <f aca="false">K2827&amp;"/"&amp;M2827&amp;CHAR(10)&amp;L2827&amp;"/"&amp;N2827</f>
        <v>SI-Glob:DI-BbBPwrBEL/Out_2
SI-16SB:DI-BbBKckrL/TI</v>
      </c>
      <c r="R2827" s="18" t="n">
        <v>60</v>
      </c>
      <c r="S2827" s="18" t="n">
        <v>60</v>
      </c>
      <c r="T2827" s="22" t="str">
        <f aca="false">Def_Sistemas_Conectores_Cabos!$C$12</f>
        <v>Datalink DLC R12</v>
      </c>
      <c r="U2827" s="18" t="s">
        <v>344</v>
      </c>
      <c r="V2827" s="13"/>
    </row>
    <row r="2828" customFormat="false" ht="15.75" hidden="true" customHeight="true" outlineLevel="0" collapsed="false">
      <c r="A2828" s="4" t="str">
        <f aca="false">Def_Sistemas_Conectores_Cabos!$A$14</f>
        <v>BbB</v>
      </c>
      <c r="B2828" s="5" t="str">
        <f aca="false">Datas_Entregas!$A$3</f>
        <v>BTS/Anel</v>
      </c>
      <c r="C2828" s="6" t="n">
        <f aca="false" t="array" ref="C2828:C2828">INDEX(Datas_Entregas!$B$2:$B$100, MATCH(B2828, Datas_Entregas!$A$2:$A$100, 0), 1)</f>
        <v>43296</v>
      </c>
      <c r="D2828" s="5" t="str">
        <f aca="false">Def_Status_Montagem!$A$5</f>
        <v>Pronto para instalar</v>
      </c>
      <c r="E2828" s="4" t="str">
        <f aca="false">Def_Status_Montagem!$B$6</f>
        <v>DIG (montagem em campo)</v>
      </c>
      <c r="F2828" s="25" t="str">
        <f aca="false" t="array" ref="F2828:F2828">INDEX(Def_Instancias_Equipamentos!$F$2:$F$4986, MATCH(K2828, Def_Instancias_Equipamentos!$D$2:$D$4986, 0), 1)</f>
        <v>Sala Racks 16</v>
      </c>
      <c r="G2828" s="26" t="str">
        <f aca="false" t="array" ref="G2828:G2828">INDEX(Def_Instancias_Equipamentos!$F$2:$F$4986, MATCH(L2828, Def_Instancias_Equipamentos!$D$2:$D$4986, 0), 1)</f>
        <v>Túnel (Anel)</v>
      </c>
      <c r="H2828" s="7" t="str">
        <f aca="false" t="array" ref="H2828:H2828">INDEX(Def_Instancias_Equipamentos!$E$2:$E$4986, MATCH(K2828, Def_Instancias_Equipamentos!$D$2:$D$4986, 0), 1)</f>
        <v>IA-16RaBbB</v>
      </c>
      <c r="I2828" s="8" t="str">
        <f aca="false" t="array" ref="I2828:I2828">INDEX(Def_Instancias_Equipamentos!$E$2:$E$4986, MATCH(L2828, Def_Instancias_Equipamentos!$D$2:$D$4986, 0), 1)</f>
        <v>SI-16SB</v>
      </c>
      <c r="J2828" s="8" t="str">
        <f aca="false">IF(H2828=I2828, "INTERNO", "EXTERNO")</f>
        <v>EXTERNO</v>
      </c>
      <c r="K2828" s="21" t="str">
        <f aca="false">Def_Instancias_Equipamentos!$D$285</f>
        <v>SI-Glob:DI-BbBPwrBEL</v>
      </c>
      <c r="L2828" s="4" t="str">
        <f aca="false">Def_Instancias_Equipamentos!$D$233</f>
        <v>SI-16SB:DI-BbBKckrL</v>
      </c>
      <c r="M2828" s="19" t="s">
        <v>346</v>
      </c>
      <c r="N2828" s="18" t="s">
        <v>72</v>
      </c>
      <c r="O2828" s="21" t="str">
        <f aca="false">Def_Sistemas_Conectores_Cabos!$B$10</f>
        <v>N 50-ohm</v>
      </c>
      <c r="P2828" s="22" t="str">
        <f aca="false">Def_Sistemas_Conectores_Cabos!$B$10</f>
        <v>N 50-ohm</v>
      </c>
      <c r="Q2828" s="23" t="str">
        <f aca="false">K2828&amp;"/"&amp;M2828&amp;CHAR(10)&amp;L2828&amp;"/"&amp;N2828</f>
        <v>SI-Glob:DI-BbBPwrBEL/Out_3
SI-16SB:DI-BbBKckrL/BO</v>
      </c>
      <c r="R2828" s="18" t="n">
        <v>60</v>
      </c>
      <c r="S2828" s="18" t="n">
        <v>60</v>
      </c>
      <c r="T2828" s="22" t="str">
        <f aca="false">Def_Sistemas_Conectores_Cabos!$C$12</f>
        <v>Datalink DLC R12</v>
      </c>
      <c r="U2828" s="18" t="s">
        <v>344</v>
      </c>
      <c r="V2828" s="13"/>
    </row>
    <row r="2829" customFormat="false" ht="15.75" hidden="true" customHeight="true" outlineLevel="0" collapsed="false">
      <c r="A2829" s="4" t="str">
        <f aca="false">Def_Sistemas_Conectores_Cabos!$A$14</f>
        <v>BbB</v>
      </c>
      <c r="B2829" s="5" t="str">
        <f aca="false">Datas_Entregas!$A$3</f>
        <v>BTS/Anel</v>
      </c>
      <c r="C2829" s="6" t="n">
        <f aca="false" t="array" ref="C2829:C2829">INDEX(Datas_Entregas!$B$2:$B$100, MATCH(B2829, Datas_Entregas!$A$2:$A$100, 0), 1)</f>
        <v>43296</v>
      </c>
      <c r="D2829" s="5" t="str">
        <f aca="false">Def_Status_Montagem!$A$5</f>
        <v>Pronto para instalar</v>
      </c>
      <c r="E2829" s="4" t="str">
        <f aca="false">Def_Status_Montagem!$B$6</f>
        <v>DIG (montagem em campo)</v>
      </c>
      <c r="F2829" s="25" t="str">
        <f aca="false" t="array" ref="F2829:F2829">INDEX(Def_Instancias_Equipamentos!$F$2:$F$4986, MATCH(K2829, Def_Instancias_Equipamentos!$D$2:$D$4986, 0), 1)</f>
        <v>Sala Racks 16</v>
      </c>
      <c r="G2829" s="26" t="str">
        <f aca="false" t="array" ref="G2829:G2829">INDEX(Def_Instancias_Equipamentos!$F$2:$F$4986, MATCH(L2829, Def_Instancias_Equipamentos!$D$2:$D$4986, 0), 1)</f>
        <v>Túnel (Anel)</v>
      </c>
      <c r="H2829" s="7" t="str">
        <f aca="false" t="array" ref="H2829:H2829">INDEX(Def_Instancias_Equipamentos!$E$2:$E$4986, MATCH(K2829, Def_Instancias_Equipamentos!$D$2:$D$4986, 0), 1)</f>
        <v>IA-16RaBbB</v>
      </c>
      <c r="I2829" s="8" t="str">
        <f aca="false" t="array" ref="I2829:I2829">INDEX(Def_Instancias_Equipamentos!$E$2:$E$4986, MATCH(L2829, Def_Instancias_Equipamentos!$D$2:$D$4986, 0), 1)</f>
        <v>SI-16SB</v>
      </c>
      <c r="J2829" s="8" t="str">
        <f aca="false">IF(H2829=I2829, "INTERNO", "EXTERNO")</f>
        <v>EXTERNO</v>
      </c>
      <c r="K2829" s="21" t="str">
        <f aca="false">Def_Instancias_Equipamentos!$D$285</f>
        <v>SI-Glob:DI-BbBPwrBEL</v>
      </c>
      <c r="L2829" s="4" t="str">
        <f aca="false">Def_Instancias_Equipamentos!$D$233</f>
        <v>SI-16SB:DI-BbBKckrL</v>
      </c>
      <c r="M2829" s="19" t="s">
        <v>347</v>
      </c>
      <c r="N2829" s="18" t="s">
        <v>69</v>
      </c>
      <c r="O2829" s="21" t="str">
        <f aca="false">Def_Sistemas_Conectores_Cabos!$B$10</f>
        <v>N 50-ohm</v>
      </c>
      <c r="P2829" s="22" t="str">
        <f aca="false">Def_Sistemas_Conectores_Cabos!$B$10</f>
        <v>N 50-ohm</v>
      </c>
      <c r="Q2829" s="23" t="str">
        <f aca="false">K2829&amp;"/"&amp;M2829&amp;CHAR(10)&amp;L2829&amp;"/"&amp;N2829</f>
        <v>SI-Glob:DI-BbBPwrBEL/Out_4
SI-16SB:DI-BbBKckrL/BI</v>
      </c>
      <c r="R2829" s="18" t="n">
        <v>60</v>
      </c>
      <c r="S2829" s="18" t="n">
        <v>60</v>
      </c>
      <c r="T2829" s="22" t="str">
        <f aca="false">Def_Sistemas_Conectores_Cabos!$C$12</f>
        <v>Datalink DLC R12</v>
      </c>
      <c r="U2829" s="18" t="s">
        <v>344</v>
      </c>
      <c r="V2829" s="13"/>
    </row>
    <row r="2830" customFormat="false" ht="15.75" hidden="true" customHeight="true" outlineLevel="0" collapsed="false">
      <c r="A2830" s="4" t="str">
        <f aca="false">Def_Sistemas_Conectores_Cabos!$A$15</f>
        <v>Sintonia</v>
      </c>
      <c r="B2830" s="5" t="str">
        <f aca="false">Datas_Entregas!$A$3</f>
        <v>BTS/Anel</v>
      </c>
      <c r="C2830" s="6" t="n">
        <f aca="false" t="array" ref="C2830:C2830">INDEX(Datas_Entregas!$B$2:$B$100, MATCH(B2830, Datas_Entregas!$A$2:$A$100, 0), 1)</f>
        <v>43296</v>
      </c>
      <c r="D2830" s="5" t="str">
        <f aca="false">Def_Status_Montagem!$A$5</f>
        <v>Pronto para instalar</v>
      </c>
      <c r="E2830" s="4" t="str">
        <f aca="false">Def_Status_Montagem!$B$6</f>
        <v>DIG (montagem em campo)</v>
      </c>
      <c r="F2830" s="25" t="str">
        <f aca="false" t="array" ref="F2830:F2830">INDEX(Def_Instancias_Equipamentos!$F$2:$F$4986, MATCH(K2830, Def_Instancias_Equipamentos!$D$2:$D$4986, 0), 1)</f>
        <v>Sala Racks 18 parte 1</v>
      </c>
      <c r="G2830" s="26" t="str">
        <f aca="false" t="array" ref="G2830:G2830">INDEX(Def_Instancias_Equipamentos!$F$2:$F$4986, MATCH(L2830, Def_Instancias_Equipamentos!$D$2:$D$4986, 0), 1)</f>
        <v>Túnel (Anel)</v>
      </c>
      <c r="H2830" s="7" t="str">
        <f aca="false" t="array" ref="H2830:H2830">INDEX(Def_Instancias_Equipamentos!$E$2:$E$4986, MATCH(K2830, Def_Instancias_Equipamentos!$D$2:$D$4986, 0), 1)</f>
        <v>IA-18RaDiag04</v>
      </c>
      <c r="I2830" s="8" t="str">
        <f aca="false" t="array" ref="I2830:I2830">INDEX(Def_Instancias_Equipamentos!$E$2:$E$4986, MATCH(L2830, Def_Instancias_Equipamentos!$D$2:$D$4986, 0), 1)</f>
        <v>SI-18C4</v>
      </c>
      <c r="J2830" s="8" t="str">
        <f aca="false">IF(H2830=I2830, "INTERNO", "EXTERNO")</f>
        <v>EXTERNO</v>
      </c>
      <c r="K2830" s="21" t="str">
        <f aca="false">Def_Instancias_Equipamentos!$D$286</f>
        <v>SI-Glob:DI-TunePwrBE</v>
      </c>
      <c r="L2830" s="4" t="str">
        <f aca="false">Def_Instancias_Equipamentos!$D$245</f>
        <v>SI-18C4:DI-TuneShkrV</v>
      </c>
      <c r="M2830" s="24" t="s">
        <v>348</v>
      </c>
      <c r="N2830" s="18" t="s">
        <v>96</v>
      </c>
      <c r="O2830" s="21" t="str">
        <f aca="false">Def_Sistemas_Conectores_Cabos!$B$10</f>
        <v>N 50-ohm</v>
      </c>
      <c r="P2830" s="22" t="str">
        <f aca="false">Def_Sistemas_Conectores_Cabos!$B$10</f>
        <v>N 50-ohm</v>
      </c>
      <c r="Q2830" s="23" t="str">
        <f aca="false">K2830&amp;"/"&amp;M2830&amp;CHAR(10)&amp;L2830&amp;"/"&amp;N2830</f>
        <v>SI-Glob:DI-TunePwrBE/VHyb_J3
SI-18C4:DI-TuneShkrV/BD</v>
      </c>
      <c r="R2830" s="18" t="n">
        <v>40</v>
      </c>
      <c r="S2830" s="18" t="n">
        <v>40</v>
      </c>
      <c r="T2830" s="22" t="str">
        <f aca="false">Def_Sistemas_Conectores_Cabos!$C$11</f>
        <v>LMR-400</v>
      </c>
      <c r="U2830" s="18"/>
      <c r="V2830" s="13"/>
    </row>
    <row r="2831" customFormat="false" ht="15.75" hidden="true" customHeight="true" outlineLevel="0" collapsed="false">
      <c r="A2831" s="4" t="str">
        <f aca="false">Def_Sistemas_Conectores_Cabos!$A$15</f>
        <v>Sintonia</v>
      </c>
      <c r="B2831" s="5" t="str">
        <f aca="false">Datas_Entregas!$A$3</f>
        <v>BTS/Anel</v>
      </c>
      <c r="C2831" s="6" t="n">
        <f aca="false" t="array" ref="C2831:C2831">INDEX(Datas_Entregas!$B$2:$B$100, MATCH(B2831, Datas_Entregas!$A$2:$A$100, 0), 1)</f>
        <v>43296</v>
      </c>
      <c r="D2831" s="5" t="str">
        <f aca="false">Def_Status_Montagem!$A$5</f>
        <v>Pronto para instalar</v>
      </c>
      <c r="E2831" s="4" t="str">
        <f aca="false">Def_Status_Montagem!$B$6</f>
        <v>DIG (montagem em campo)</v>
      </c>
      <c r="F2831" s="25" t="str">
        <f aca="false" t="array" ref="F2831:F2831">INDEX(Def_Instancias_Equipamentos!$F$2:$F$4986, MATCH(K2831, Def_Instancias_Equipamentos!$D$2:$D$4986, 0), 1)</f>
        <v>Sala Racks 18 parte 1</v>
      </c>
      <c r="G2831" s="26" t="str">
        <f aca="false" t="array" ref="G2831:G2831">INDEX(Def_Instancias_Equipamentos!$F$2:$F$4986, MATCH(L2831, Def_Instancias_Equipamentos!$D$2:$D$4986, 0), 1)</f>
        <v>Túnel (Anel)</v>
      </c>
      <c r="H2831" s="7" t="str">
        <f aca="false" t="array" ref="H2831:H2831">INDEX(Def_Instancias_Equipamentos!$E$2:$E$4986, MATCH(K2831, Def_Instancias_Equipamentos!$D$2:$D$4986, 0), 1)</f>
        <v>IA-18RaDiag04</v>
      </c>
      <c r="I2831" s="8" t="str">
        <f aca="false" t="array" ref="I2831:I2831">INDEX(Def_Instancias_Equipamentos!$E$2:$E$4986, MATCH(L2831, Def_Instancias_Equipamentos!$D$2:$D$4986, 0), 1)</f>
        <v>SI-18C4</v>
      </c>
      <c r="J2831" s="8" t="str">
        <f aca="false">IF(H2831=I2831, "INTERNO", "EXTERNO")</f>
        <v>EXTERNO</v>
      </c>
      <c r="K2831" s="21" t="str">
        <f aca="false">Def_Instancias_Equipamentos!$D$286</f>
        <v>SI-Glob:DI-TunePwrBE</v>
      </c>
      <c r="L2831" s="4" t="str">
        <f aca="false">Def_Instancias_Equipamentos!$D$245</f>
        <v>SI-18C4:DI-TuneShkrV</v>
      </c>
      <c r="M2831" s="24" t="s">
        <v>349</v>
      </c>
      <c r="N2831" s="18" t="s">
        <v>97</v>
      </c>
      <c r="O2831" s="21" t="str">
        <f aca="false">Def_Sistemas_Conectores_Cabos!$B$10</f>
        <v>N 50-ohm</v>
      </c>
      <c r="P2831" s="22" t="str">
        <f aca="false">Def_Sistemas_Conectores_Cabos!$B$10</f>
        <v>N 50-ohm</v>
      </c>
      <c r="Q2831" s="23" t="str">
        <f aca="false">K2831&amp;"/"&amp;M2831&amp;CHAR(10)&amp;L2831&amp;"/"&amp;N2831</f>
        <v>SI-Glob:DI-TunePwrBE/VHyb_J2
SI-18C4:DI-TuneShkrV/TD</v>
      </c>
      <c r="R2831" s="18" t="n">
        <v>40</v>
      </c>
      <c r="S2831" s="18" t="n">
        <v>40</v>
      </c>
      <c r="T2831" s="22" t="str">
        <f aca="false">Def_Sistemas_Conectores_Cabos!$C$11</f>
        <v>LMR-400</v>
      </c>
      <c r="U2831" s="18"/>
      <c r="V2831" s="13"/>
    </row>
    <row r="2832" customFormat="false" ht="15.75" hidden="true" customHeight="true" outlineLevel="0" collapsed="false">
      <c r="A2832" s="4" t="str">
        <f aca="false">Def_Sistemas_Conectores_Cabos!$A$3</f>
        <v>Diagnóstico</v>
      </c>
      <c r="B2832" s="5" t="str">
        <f aca="false">Datas_Entregas!$A$2</f>
        <v>Booster/LTB</v>
      </c>
      <c r="C2832" s="6" t="n">
        <f aca="false" t="array" ref="C2832:C2832">INDEX(Datas_Entregas!$B$2:$B$100, MATCH(B2832, Datas_Entregas!$A$2:$A$100, 0), 1)</f>
        <v>43266</v>
      </c>
      <c r="D2832" s="5" t="str">
        <f aca="false">Def_Status_Montagem!$A$5</f>
        <v>Pronto para instalar</v>
      </c>
      <c r="E2832" s="4" t="str">
        <f aca="false">Def_Status_Montagem!$B$6</f>
        <v>DIG (montagem em campo)</v>
      </c>
      <c r="F2832" s="25" t="str">
        <f aca="false" t="array" ref="F2832:F2832">INDEX(Def_Instancias_Equipamentos!$F$2:$F$4986, MATCH(K2832, Def_Instancias_Equipamentos!$D$2:$D$4986, 0), 1)</f>
        <v>Túnel (LTB)</v>
      </c>
      <c r="G2832" s="26" t="str">
        <f aca="false" t="array" ref="G2832:G2832">INDEX(Def_Instancias_Equipamentos!$F$2:$F$4986, MATCH(L2832, Def_Instancias_Equipamentos!$D$2:$D$4986, 0), 1)</f>
        <v>Sala Racks 19&amp;20</v>
      </c>
      <c r="H2832" s="7" t="str">
        <f aca="false" t="array" ref="H2832:H2832">INDEX(Def_Instancias_Equipamentos!$E$2:$E$4986, MATCH(K2832, Def_Instancias_Equipamentos!$D$2:$D$4986, 0), 1)</f>
        <v>TB-04</v>
      </c>
      <c r="I2832" s="8" t="str">
        <f aca="false" t="array" ref="I2832:I2832">INDEX(Def_Instancias_Equipamentos!$E$2:$E$4986, MATCH(L2832, Def_Instancias_Equipamentos!$D$2:$D$4986, 0), 1)</f>
        <v>IA-20RaDiag02</v>
      </c>
      <c r="J2832" s="8" t="str">
        <f aca="false">IF(H2832=I2832, "INTERNO", "EXTERNO")</f>
        <v>EXTERNO</v>
      </c>
      <c r="K2832" s="9" t="str">
        <f aca="false">Def_Instancias_Equipamentos!$D$121</f>
        <v>TB-04:DI-FCTSensor</v>
      </c>
      <c r="L2832" s="4" t="str">
        <f aca="false">Def_Instancias_Equipamentos!$D$212</f>
        <v>AS-Glob:DI-FCTDig</v>
      </c>
      <c r="M2832" s="10" t="s">
        <v>327</v>
      </c>
      <c r="N2832" s="17" t="s">
        <v>350</v>
      </c>
      <c r="O2832" s="21" t="str">
        <f aca="false">Def_Sistemas_Conectores_Cabos!$B$10</f>
        <v>N 50-ohm</v>
      </c>
      <c r="P2832" s="4" t="str">
        <f aca="false">Def_Sistemas_Conectores_Cabos!$B$11</f>
        <v>N 90-deg 50-ohm</v>
      </c>
      <c r="Q2832" s="8" t="str">
        <f aca="false">K2832&amp;"/"&amp;M2832&amp;CHAR(10)&amp;L2832&amp;"/"&amp;N2832</f>
        <v>TB-04:DI-FCTSensor/output
AS-Glob:DI-FCTDig/Entrada_1</v>
      </c>
      <c r="R2832" s="18" t="n">
        <v>70</v>
      </c>
      <c r="S2832" s="18" t="n">
        <v>70</v>
      </c>
      <c r="T2832" s="4" t="str">
        <f aca="false">Def_Sistemas_Conectores_Cabos!$C$12</f>
        <v>Datalink DLC R12</v>
      </c>
      <c r="U2832" s="11"/>
      <c r="V2832" s="13"/>
    </row>
    <row r="2833" customFormat="false" ht="15.75" hidden="true" customHeight="true" outlineLevel="0" collapsed="false">
      <c r="A2833" s="4" t="str">
        <f aca="false">Def_Sistemas_Conectores_Cabos!$A$3</f>
        <v>Diagnóstico</v>
      </c>
      <c r="B2833" s="5" t="str">
        <f aca="false">Datas_Entregas!$A$3</f>
        <v>BTS/Anel</v>
      </c>
      <c r="C2833" s="6" t="n">
        <f aca="false" t="array" ref="C2833:C2833">INDEX(Datas_Entregas!$B$2:$B$100, MATCH(B2833, Datas_Entregas!$A$2:$A$100, 0), 1)</f>
        <v>43296</v>
      </c>
      <c r="D2833" s="5" t="str">
        <f aca="false">Def_Status_Montagem!$A$5</f>
        <v>Pronto para instalar</v>
      </c>
      <c r="E2833" s="4" t="str">
        <f aca="false">Def_Status_Montagem!$B$6</f>
        <v>DIG (montagem em campo)</v>
      </c>
      <c r="F2833" s="25" t="str">
        <f aca="false" t="array" ref="F2833:F2833">INDEX(Def_Instancias_Equipamentos!$F$2:$F$4986, MATCH(K2833, Def_Instancias_Equipamentos!$D$2:$D$4986, 0), 1)</f>
        <v>Túnel (BTS)</v>
      </c>
      <c r="G2833" s="26" t="str">
        <f aca="false" t="array" ref="G2833:G2833">INDEX(Def_Instancias_Equipamentos!$F$2:$F$4986, MATCH(L2833, Def_Instancias_Equipamentos!$D$2:$D$4986, 0), 1)</f>
        <v>Sala Racks 19&amp;20</v>
      </c>
      <c r="H2833" s="7" t="str">
        <f aca="false" t="array" ref="H2833:H2833">INDEX(Def_Instancias_Equipamentos!$E$2:$E$4986, MATCH(K2833, Def_Instancias_Equipamentos!$D$2:$D$4986, 0), 1)</f>
        <v>TS-04</v>
      </c>
      <c r="I2833" s="8" t="str">
        <f aca="false" t="array" ref="I2833:I2833">INDEX(Def_Instancias_Equipamentos!$E$2:$E$4986, MATCH(L2833, Def_Instancias_Equipamentos!$D$2:$D$4986, 0), 1)</f>
        <v>IA-20RaDiag02</v>
      </c>
      <c r="J2833" s="8" t="str">
        <f aca="false">IF(H2833=I2833, "INTERNO", "EXTERNO")</f>
        <v>EXTERNO</v>
      </c>
      <c r="K2833" s="9" t="str">
        <f aca="false">Def_Instancias_Equipamentos!$D$120</f>
        <v>TS-04:DI-FCTSensor</v>
      </c>
      <c r="L2833" s="4" t="str">
        <f aca="false">Def_Instancias_Equipamentos!$D$212</f>
        <v>AS-Glob:DI-FCTDig</v>
      </c>
      <c r="M2833" s="10" t="s">
        <v>327</v>
      </c>
      <c r="N2833" s="17" t="s">
        <v>351</v>
      </c>
      <c r="O2833" s="21" t="str">
        <f aca="false">Def_Sistemas_Conectores_Cabos!$B$10</f>
        <v>N 50-ohm</v>
      </c>
      <c r="P2833" s="4" t="str">
        <f aca="false">Def_Sistemas_Conectores_Cabos!$B$11</f>
        <v>N 90-deg 50-ohm</v>
      </c>
      <c r="Q2833" s="8" t="str">
        <f aca="false">K2833&amp;"/"&amp;M2833&amp;CHAR(10)&amp;L2833&amp;"/"&amp;N2833</f>
        <v>TS-04:DI-FCTSensor/output
AS-Glob:DI-FCTDig/Entrada_2</v>
      </c>
      <c r="R2833" s="18" t="n">
        <v>70</v>
      </c>
      <c r="S2833" s="18" t="n">
        <v>70</v>
      </c>
      <c r="T2833" s="4" t="str">
        <f aca="false">Def_Sistemas_Conectores_Cabos!$C$12</f>
        <v>Datalink DLC R12</v>
      </c>
      <c r="U2833" s="11"/>
      <c r="V2833" s="13"/>
    </row>
    <row r="2834" customFormat="false" ht="15.75" hidden="true" customHeight="true" outlineLevel="0" collapsed="false">
      <c r="A2834" s="4" t="str">
        <f aca="false">Def_Sistemas_Conectores_Cabos!$A$7</f>
        <v>Timing Linac</v>
      </c>
      <c r="B2834" s="5" t="str">
        <f aca="false">Datas_Entregas!$A$2</f>
        <v>Booster/LTB</v>
      </c>
      <c r="C2834" s="6" t="n">
        <f aca="false" t="array" ref="C2834:C2834">INDEX(Datas_Entregas!$B$2:$B$100, MATCH(B2834, Datas_Entregas!$A$2:$A$100, 0), 1)</f>
        <v>43266</v>
      </c>
      <c r="D2834" s="5" t="str">
        <f aca="false">Def_Status_Montagem!$A$2</f>
        <v>A verificar</v>
      </c>
      <c r="E2834" s="5" t="str">
        <f aca="false">Def_Status_Montagem!$B$3</f>
        <v>Contratada / Etiqueta pelo DIG</v>
      </c>
      <c r="F2834" s="25" t="str">
        <f aca="false" t="array" ref="F2834:F2834">INDEX(Def_Instancias_Equipamentos!$F$2:$F$1224, MATCH(K2834, Def_Instancias_Equipamentos!$D$2:$D$1224, 0), 1)</f>
        <v>Sala de RF</v>
      </c>
      <c r="G2834" s="26" t="str">
        <f aca="false" t="array" ref="G2834:G2834">INDEX(Def_Instancias_Equipamentos!$F$2:$F$1224, MATCH(L2834, Def_Instancias_Equipamentos!$D$2:$D$1224, 0), 1)</f>
        <v>Túnel (LINAC)</v>
      </c>
      <c r="H2834" s="7" t="str">
        <f aca="false" t="array" ref="H2834:H2834">INDEX(Def_Instancias_Equipamentos!$E$2:$E$1224, MATCH(K2834, Def_Instancias_Equipamentos!$D$2:$D$1224, 0), 1)</f>
        <v>RA-RaMO</v>
      </c>
      <c r="I2834" s="8" t="str">
        <f aca="false" t="array" ref="I2834:I2834">INDEX(Def_Instancias_Equipamentos!$E$2:$E$1224, MATCH(L2834, Def_Instancias_Equipamentos!$D$2:$D$1224, 0), 1)</f>
        <v>LI-IET01RACK1</v>
      </c>
      <c r="J2834" s="8" t="str">
        <f aca="false">IF(H2834=I2834, "INTERNO", "EXTERNO")</f>
        <v>EXTERNO</v>
      </c>
      <c r="K2834" s="9" t="str">
        <f aca="false">Def_Instancias_Equipamentos!$D$232</f>
        <v>RA-RaMO:TI-OERFTx</v>
      </c>
      <c r="L2834" s="4" t="str">
        <f aca="false">Def_Instancias_Equipamentos!$D$217</f>
        <v>LI-IET01RACK1:TI-OERFRx</v>
      </c>
      <c r="M2834" s="10" t="s">
        <v>352</v>
      </c>
      <c r="N2834" s="17" t="s">
        <v>352</v>
      </c>
      <c r="O2834" s="9" t="str">
        <f aca="false">Def_Sistemas_Conectores_Cabos!$B$5</f>
        <v>FC/APC simplex</v>
      </c>
      <c r="P2834" s="4" t="str">
        <f aca="false">Def_Sistemas_Conectores_Cabos!$B$5</f>
        <v>FC/APC simplex</v>
      </c>
      <c r="Q2834" s="8" t="str">
        <f aca="false">K2834&amp;"/"&amp;M2834&amp;CHAR(10)&amp;L2834&amp;"/"&amp;N2834</f>
        <v>RA-RaMO:TI-OERFTx/Optical_ACP
LI-IET01RACK1:TI-OERFRx/Optical_ACP</v>
      </c>
      <c r="R2834" s="12" t="n">
        <v>150</v>
      </c>
      <c r="S2834" s="12" t="n">
        <v>150</v>
      </c>
      <c r="T2834" s="4" t="str">
        <f aca="false">Def_Sistemas_Conectores_Cabos!$C$5</f>
        <v>Fibra Monomodo simplex</v>
      </c>
      <c r="U2834" s="29" t="s">
        <v>353</v>
      </c>
      <c r="V2834" s="13"/>
    </row>
    <row r="2835" customFormat="false" ht="15.75" hidden="true" customHeight="true" outlineLevel="0" collapsed="false">
      <c r="A2835" s="4" t="str">
        <f aca="false">Def_Sistemas_Conectores_Cabos!$A$22</f>
        <v>BPM de elétrons</v>
      </c>
      <c r="B2835" s="5" t="str">
        <f aca="false">Datas_Entregas!$A$2</f>
        <v>Booster/LTB</v>
      </c>
      <c r="C2835" s="6" t="n">
        <f aca="false" t="array" ref="C2835:C2835">INDEX(Datas_Entregas!$B$2:$B$100, MATCH(B2835, Datas_Entregas!$A$2:$A$100, 0), 1)</f>
        <v>43266</v>
      </c>
      <c r="D2835" s="5" t="str">
        <f aca="false">Def_Status_Montagem!$A$2</f>
        <v>A verificar</v>
      </c>
      <c r="E2835" s="4" t="str">
        <f aca="false">Def_Status_Montagem!$B$4</f>
        <v>Contratada (inclui etiqueta)</v>
      </c>
      <c r="F2835" s="25" t="str">
        <f aca="false" t="array" ref="F2835:F2835">INDEX(Def_Instancias_Equipamentos!$F$2:$F$4986, MATCH(K2835, Def_Instancias_Equipamentos!$D$2:$D$4986, 0), 1)</f>
        <v>Túnel (Booster)</v>
      </c>
      <c r="G2835" s="26" t="str">
        <f aca="false" t="array" ref="G2835:G2835">INDEX(Def_Instancias_Equipamentos!$F$2:$F$4986, MATCH(L2835, Def_Instancias_Equipamentos!$D$2:$D$4986, 0), 1)</f>
        <v>Sala Racks 1</v>
      </c>
      <c r="H2835" s="7" t="str">
        <f aca="false" t="array" ref="H2835:H2835">INDEX(Def_Instancias_Equipamentos!$E$2:$E$4986, MATCH(K2835, Def_Instancias_Equipamentos!$D$2:$D$4986, 0), 1)</f>
        <v>BO-01U</v>
      </c>
      <c r="I2835" s="8" t="str">
        <f aca="false" t="array" ref="I2835:I2835">INDEX(Def_Instancias_Equipamentos!$E$2:$E$4986, MATCH(L2835, Def_Instancias_Equipamentos!$D$2:$D$4986, 0), 1)</f>
        <v>IA-01RaBPM</v>
      </c>
      <c r="J2835" s="8" t="str">
        <f aca="false">IF(H2835=I2835, "INTERNO", "EXTERNO")</f>
        <v>EXTERNO</v>
      </c>
      <c r="K2835" s="9" t="str">
        <f aca="false">Def_Instancias_Equipamentos!$D$842</f>
        <v>BO-01U:DI-BPMSigPatch</v>
      </c>
      <c r="L2835" s="4" t="str">
        <f aca="false">Def_Instancias_Equipamentos!$D$581</f>
        <v>BO-01U:DI-BPMRFFE</v>
      </c>
      <c r="M2835" s="10" t="s">
        <v>170</v>
      </c>
      <c r="N2835" s="11" t="s">
        <v>84</v>
      </c>
      <c r="O2835" s="21" t="str">
        <f aca="false">Def_Sistemas_Conectores_Cabos!$B$7</f>
        <v>SMA 50-ohm</v>
      </c>
      <c r="P2835" s="4" t="str">
        <f aca="false">Def_Sistemas_Conectores_Cabos!$B$7</f>
        <v>SMA 50-ohm</v>
      </c>
      <c r="Q2835" s="8" t="str">
        <f aca="false">K2835&amp;"/"&amp;M2835&amp;CHAR(10)&amp;L2835&amp;"/"&amp;N2835</f>
        <v>BO-01U:DI-BPMSigPatch/BI_OUT
BO-01U:DI-BPMRFFE/BI_IN</v>
      </c>
      <c r="R2835" s="12" t="s">
        <v>354</v>
      </c>
      <c r="S2835" s="12" t="s">
        <v>354</v>
      </c>
      <c r="T2835" s="22" t="str">
        <f aca="false">Def_Sistemas_Conectores_Cabos!$C$14</f>
        <v>Datalink Extrudado</v>
      </c>
      <c r="U2835" s="11" t="s">
        <v>355</v>
      </c>
      <c r="V2835" s="13"/>
    </row>
    <row r="2836" customFormat="false" ht="15.75" hidden="true" customHeight="true" outlineLevel="0" collapsed="false">
      <c r="A2836" s="4" t="str">
        <f aca="false">Def_Sistemas_Conectores_Cabos!$A$22</f>
        <v>BPM de elétrons</v>
      </c>
      <c r="B2836" s="5" t="str">
        <f aca="false">Datas_Entregas!$A$2</f>
        <v>Booster/LTB</v>
      </c>
      <c r="C2836" s="6" t="n">
        <f aca="false" t="array" ref="C2836:C2836">INDEX(Datas_Entregas!$B$2:$B$100, MATCH(B2836, Datas_Entregas!$A$2:$A$100, 0), 1)</f>
        <v>43266</v>
      </c>
      <c r="D2836" s="5" t="str">
        <f aca="false">Def_Status_Montagem!$A$2</f>
        <v>A verificar</v>
      </c>
      <c r="E2836" s="4" t="str">
        <f aca="false">Def_Status_Montagem!$B$4</f>
        <v>Contratada (inclui etiqueta)</v>
      </c>
      <c r="F2836" s="25" t="str">
        <f aca="false" t="array" ref="F2836:F2836">INDEX(Def_Instancias_Equipamentos!$F$2:$F$4986, MATCH(K2836, Def_Instancias_Equipamentos!$D$2:$D$4986, 0), 1)</f>
        <v>Túnel (Booster)</v>
      </c>
      <c r="G2836" s="26" t="str">
        <f aca="false" t="array" ref="G2836:G2836">INDEX(Def_Instancias_Equipamentos!$F$2:$F$4986, MATCH(L2836, Def_Instancias_Equipamentos!$D$2:$D$4986, 0), 1)</f>
        <v>Sala Racks 1</v>
      </c>
      <c r="H2836" s="7" t="str">
        <f aca="false" t="array" ref="H2836:H2836">INDEX(Def_Instancias_Equipamentos!$E$2:$E$4986, MATCH(K2836, Def_Instancias_Equipamentos!$D$2:$D$4986, 0), 1)</f>
        <v>BO-01U</v>
      </c>
      <c r="I2836" s="8" t="str">
        <f aca="false" t="array" ref="I2836:I2836">INDEX(Def_Instancias_Equipamentos!$E$2:$E$4986, MATCH(L2836, Def_Instancias_Equipamentos!$D$2:$D$4986, 0), 1)</f>
        <v>IA-01RaBPM</v>
      </c>
      <c r="J2836" s="8" t="str">
        <f aca="false">IF(H2836=I2836, "INTERNO", "EXTERNO")</f>
        <v>EXTERNO</v>
      </c>
      <c r="K2836" s="9" t="str">
        <f aca="false">Def_Instancias_Equipamentos!$D$842</f>
        <v>BO-01U:DI-BPMSigPatch</v>
      </c>
      <c r="L2836" s="4" t="str">
        <f aca="false">Def_Instancias_Equipamentos!$D$581</f>
        <v>BO-01U:DI-BPMRFFE</v>
      </c>
      <c r="M2836" s="10" t="s">
        <v>173</v>
      </c>
      <c r="N2836" s="11" t="s">
        <v>86</v>
      </c>
      <c r="O2836" s="21" t="str">
        <f aca="false">Def_Sistemas_Conectores_Cabos!$B$7</f>
        <v>SMA 50-ohm</v>
      </c>
      <c r="P2836" s="4" t="str">
        <f aca="false">Def_Sistemas_Conectores_Cabos!$B$7</f>
        <v>SMA 50-ohm</v>
      </c>
      <c r="Q2836" s="8" t="str">
        <f aca="false">K2836&amp;"/"&amp;M2836&amp;CHAR(10)&amp;L2836&amp;"/"&amp;N2836</f>
        <v>BO-01U:DI-BPMSigPatch/BO_OUT
BO-01U:DI-BPMRFFE/BO_IN</v>
      </c>
      <c r="R2836" s="12" t="s">
        <v>354</v>
      </c>
      <c r="S2836" s="12" t="s">
        <v>354</v>
      </c>
      <c r="T2836" s="22" t="str">
        <f aca="false">Def_Sistemas_Conectores_Cabos!$C$14</f>
        <v>Datalink Extrudado</v>
      </c>
      <c r="U2836" s="11" t="s">
        <v>355</v>
      </c>
      <c r="V2836" s="13"/>
    </row>
    <row r="2837" customFormat="false" ht="15.75" hidden="true" customHeight="true" outlineLevel="0" collapsed="false">
      <c r="A2837" s="4" t="str">
        <f aca="false">Def_Sistemas_Conectores_Cabos!$A$22</f>
        <v>BPM de elétrons</v>
      </c>
      <c r="B2837" s="5" t="str">
        <f aca="false">Datas_Entregas!$A$2</f>
        <v>Booster/LTB</v>
      </c>
      <c r="C2837" s="6" t="n">
        <f aca="false" t="array" ref="C2837:C2837">INDEX(Datas_Entregas!$B$2:$B$100, MATCH(B2837, Datas_Entregas!$A$2:$A$100, 0), 1)</f>
        <v>43266</v>
      </c>
      <c r="D2837" s="5" t="str">
        <f aca="false">Def_Status_Montagem!$A$2</f>
        <v>A verificar</v>
      </c>
      <c r="E2837" s="4" t="str">
        <f aca="false">Def_Status_Montagem!$B$4</f>
        <v>Contratada (inclui etiqueta)</v>
      </c>
      <c r="F2837" s="25" t="str">
        <f aca="false" t="array" ref="F2837:F2837">INDEX(Def_Instancias_Equipamentos!$F$2:$F$4986, MATCH(K2837, Def_Instancias_Equipamentos!$D$2:$D$4986, 0), 1)</f>
        <v>Túnel (Booster)</v>
      </c>
      <c r="G2837" s="26" t="str">
        <f aca="false" t="array" ref="G2837:G2837">INDEX(Def_Instancias_Equipamentos!$F$2:$F$4986, MATCH(L2837, Def_Instancias_Equipamentos!$D$2:$D$4986, 0), 1)</f>
        <v>Sala Racks 1</v>
      </c>
      <c r="H2837" s="7" t="str">
        <f aca="false" t="array" ref="H2837:H2837">INDEX(Def_Instancias_Equipamentos!$E$2:$E$4986, MATCH(K2837, Def_Instancias_Equipamentos!$D$2:$D$4986, 0), 1)</f>
        <v>BO-01U</v>
      </c>
      <c r="I2837" s="8" t="str">
        <f aca="false" t="array" ref="I2837:I2837">INDEX(Def_Instancias_Equipamentos!$E$2:$E$4986, MATCH(L2837, Def_Instancias_Equipamentos!$D$2:$D$4986, 0), 1)</f>
        <v>IA-01RaBPM</v>
      </c>
      <c r="J2837" s="8" t="str">
        <f aca="false">IF(H2837=I2837, "INTERNO", "EXTERNO")</f>
        <v>EXTERNO</v>
      </c>
      <c r="K2837" s="9" t="str">
        <f aca="false">Def_Instancias_Equipamentos!$D$842</f>
        <v>BO-01U:DI-BPMSigPatch</v>
      </c>
      <c r="L2837" s="4" t="str">
        <f aca="false">Def_Instancias_Equipamentos!$D$581</f>
        <v>BO-01U:DI-BPMRFFE</v>
      </c>
      <c r="M2837" s="10" t="s">
        <v>171</v>
      </c>
      <c r="N2837" s="11" t="s">
        <v>82</v>
      </c>
      <c r="O2837" s="21" t="str">
        <f aca="false">Def_Sistemas_Conectores_Cabos!$B$7</f>
        <v>SMA 50-ohm</v>
      </c>
      <c r="P2837" s="4" t="str">
        <f aca="false">Def_Sistemas_Conectores_Cabos!$B$7</f>
        <v>SMA 50-ohm</v>
      </c>
      <c r="Q2837" s="8" t="str">
        <f aca="false">K2837&amp;"/"&amp;M2837&amp;CHAR(10)&amp;L2837&amp;"/"&amp;N2837</f>
        <v>BO-01U:DI-BPMSigPatch/TI_OUT
BO-01U:DI-BPMRFFE/TI_IN</v>
      </c>
      <c r="R2837" s="12" t="s">
        <v>354</v>
      </c>
      <c r="S2837" s="12" t="s">
        <v>354</v>
      </c>
      <c r="T2837" s="22" t="str">
        <f aca="false">Def_Sistemas_Conectores_Cabos!$C$14</f>
        <v>Datalink Extrudado</v>
      </c>
      <c r="U2837" s="11" t="s">
        <v>355</v>
      </c>
      <c r="V2837" s="13"/>
    </row>
    <row r="2838" customFormat="false" ht="15.75" hidden="true" customHeight="true" outlineLevel="0" collapsed="false">
      <c r="A2838" s="4" t="str">
        <f aca="false">Def_Sistemas_Conectores_Cabos!$A$22</f>
        <v>BPM de elétrons</v>
      </c>
      <c r="B2838" s="5" t="str">
        <f aca="false">Datas_Entregas!$A$2</f>
        <v>Booster/LTB</v>
      </c>
      <c r="C2838" s="6" t="n">
        <f aca="false" t="array" ref="C2838:C2838">INDEX(Datas_Entregas!$B$2:$B$100, MATCH(B2838, Datas_Entregas!$A$2:$A$100, 0), 1)</f>
        <v>43266</v>
      </c>
      <c r="D2838" s="5" t="str">
        <f aca="false">Def_Status_Montagem!$A$2</f>
        <v>A verificar</v>
      </c>
      <c r="E2838" s="4" t="str">
        <f aca="false">Def_Status_Montagem!$B$4</f>
        <v>Contratada (inclui etiqueta)</v>
      </c>
      <c r="F2838" s="25" t="str">
        <f aca="false" t="array" ref="F2838:F2838">INDEX(Def_Instancias_Equipamentos!$F$2:$F$4986, MATCH(K2838, Def_Instancias_Equipamentos!$D$2:$D$4986, 0), 1)</f>
        <v>Túnel (Booster)</v>
      </c>
      <c r="G2838" s="26" t="str">
        <f aca="false" t="array" ref="G2838:G2838">INDEX(Def_Instancias_Equipamentos!$F$2:$F$4986, MATCH(L2838, Def_Instancias_Equipamentos!$D$2:$D$4986, 0), 1)</f>
        <v>Sala Racks 1</v>
      </c>
      <c r="H2838" s="7" t="str">
        <f aca="false" t="array" ref="H2838:H2838">INDEX(Def_Instancias_Equipamentos!$E$2:$E$4986, MATCH(K2838, Def_Instancias_Equipamentos!$D$2:$D$4986, 0), 1)</f>
        <v>BO-01U</v>
      </c>
      <c r="I2838" s="8" t="str">
        <f aca="false" t="array" ref="I2838:I2838">INDEX(Def_Instancias_Equipamentos!$E$2:$E$4986, MATCH(L2838, Def_Instancias_Equipamentos!$D$2:$D$4986, 0), 1)</f>
        <v>IA-01RaBPM</v>
      </c>
      <c r="J2838" s="8" t="str">
        <f aca="false">IF(H2838=I2838, "INTERNO", "EXTERNO")</f>
        <v>EXTERNO</v>
      </c>
      <c r="K2838" s="9" t="str">
        <f aca="false">Def_Instancias_Equipamentos!$D$842</f>
        <v>BO-01U:DI-BPMSigPatch</v>
      </c>
      <c r="L2838" s="4" t="str">
        <f aca="false">Def_Instancias_Equipamentos!$D$581</f>
        <v>BO-01U:DI-BPMRFFE</v>
      </c>
      <c r="M2838" s="10" t="s">
        <v>168</v>
      </c>
      <c r="N2838" s="11" t="s">
        <v>81</v>
      </c>
      <c r="O2838" s="21" t="str">
        <f aca="false">Def_Sistemas_Conectores_Cabos!$B$7</f>
        <v>SMA 50-ohm</v>
      </c>
      <c r="P2838" s="4" t="str">
        <f aca="false">Def_Sistemas_Conectores_Cabos!$B$7</f>
        <v>SMA 50-ohm</v>
      </c>
      <c r="Q2838" s="8" t="str">
        <f aca="false">K2838&amp;"/"&amp;M2838&amp;CHAR(10)&amp;L2838&amp;"/"&amp;N2838</f>
        <v>BO-01U:DI-BPMSigPatch/TO_OUT
BO-01U:DI-BPMRFFE/TO_IN</v>
      </c>
      <c r="R2838" s="12" t="s">
        <v>354</v>
      </c>
      <c r="S2838" s="12" t="s">
        <v>354</v>
      </c>
      <c r="T2838" s="22" t="str">
        <f aca="false">Def_Sistemas_Conectores_Cabos!$C$14</f>
        <v>Datalink Extrudado</v>
      </c>
      <c r="U2838" s="11" t="s">
        <v>355</v>
      </c>
      <c r="V2838" s="13"/>
    </row>
    <row r="2839" customFormat="false" ht="15.75" hidden="true" customHeight="true" outlineLevel="0" collapsed="false">
      <c r="A2839" s="4" t="str">
        <f aca="false">Def_Sistemas_Conectores_Cabos!$A$22</f>
        <v>BPM de elétrons</v>
      </c>
      <c r="B2839" s="5" t="str">
        <f aca="false">Datas_Entregas!$A$2</f>
        <v>Booster/LTB</v>
      </c>
      <c r="C2839" s="6" t="n">
        <f aca="false" t="array" ref="C2839:C2839">INDEX(Datas_Entregas!$B$2:$B$100, MATCH(B2839, Datas_Entregas!$A$2:$A$100, 0), 1)</f>
        <v>43266</v>
      </c>
      <c r="D2839" s="5" t="str">
        <f aca="false">Def_Status_Montagem!$A$2</f>
        <v>A verificar</v>
      </c>
      <c r="E2839" s="4" t="str">
        <f aca="false">Def_Status_Montagem!$B$4</f>
        <v>Contratada (inclui etiqueta)</v>
      </c>
      <c r="F2839" s="25" t="str">
        <f aca="false" t="array" ref="F2839:F2839">INDEX(Def_Instancias_Equipamentos!$F$2:$F$4986, MATCH(K2839, Def_Instancias_Equipamentos!$D$2:$D$4986, 0), 1)</f>
        <v>Túnel (Booster)</v>
      </c>
      <c r="G2839" s="26" t="str">
        <f aca="false" t="array" ref="G2839:G2839">INDEX(Def_Instancias_Equipamentos!$F$2:$F$4986, MATCH(L2839, Def_Instancias_Equipamentos!$D$2:$D$4986, 0), 1)</f>
        <v>Sala Racks 1</v>
      </c>
      <c r="H2839" s="7" t="str">
        <f aca="false" t="array" ref="H2839:H2839">INDEX(Def_Instancias_Equipamentos!$E$2:$E$4986, MATCH(K2839, Def_Instancias_Equipamentos!$D$2:$D$4986, 0), 1)</f>
        <v>BO-02U</v>
      </c>
      <c r="I2839" s="8" t="str">
        <f aca="false" t="array" ref="I2839:I2839">INDEX(Def_Instancias_Equipamentos!$E$2:$E$4986, MATCH(L2839, Def_Instancias_Equipamentos!$D$2:$D$4986, 0), 1)</f>
        <v>IA-01RaBPM</v>
      </c>
      <c r="J2839" s="8" t="str">
        <f aca="false">IF(H2839=I2839, "INTERNO", "EXTERNO")</f>
        <v>EXTERNO</v>
      </c>
      <c r="K2839" s="9" t="str">
        <f aca="false">Def_Instancias_Equipamentos!$D$843</f>
        <v>BO-02U:DI-BPMSigPatch</v>
      </c>
      <c r="L2839" s="4" t="str">
        <f aca="false">Def_Instancias_Equipamentos!$D$582</f>
        <v>BO-02U:DI-BPMRFFE</v>
      </c>
      <c r="M2839" s="10" t="s">
        <v>170</v>
      </c>
      <c r="N2839" s="11" t="s">
        <v>84</v>
      </c>
      <c r="O2839" s="21" t="str">
        <f aca="false">Def_Sistemas_Conectores_Cabos!$B$7</f>
        <v>SMA 50-ohm</v>
      </c>
      <c r="P2839" s="4" t="str">
        <f aca="false">Def_Sistemas_Conectores_Cabos!$B$7</f>
        <v>SMA 50-ohm</v>
      </c>
      <c r="Q2839" s="8" t="str">
        <f aca="false">K2839&amp;"/"&amp;M2839&amp;CHAR(10)&amp;L2839&amp;"/"&amp;N2839</f>
        <v>BO-02U:DI-BPMSigPatch/BI_OUT
BO-02U:DI-BPMRFFE/BI_IN</v>
      </c>
      <c r="R2839" s="12" t="s">
        <v>354</v>
      </c>
      <c r="S2839" s="12" t="s">
        <v>354</v>
      </c>
      <c r="T2839" s="22" t="str">
        <f aca="false">Def_Sistemas_Conectores_Cabos!$C$14</f>
        <v>Datalink Extrudado</v>
      </c>
      <c r="U2839" s="11" t="s">
        <v>355</v>
      </c>
      <c r="V2839" s="13"/>
    </row>
    <row r="2840" customFormat="false" ht="15.75" hidden="true" customHeight="true" outlineLevel="0" collapsed="false">
      <c r="A2840" s="4" t="str">
        <f aca="false">Def_Sistemas_Conectores_Cabos!$A$22</f>
        <v>BPM de elétrons</v>
      </c>
      <c r="B2840" s="5" t="str">
        <f aca="false">Datas_Entregas!$A$2</f>
        <v>Booster/LTB</v>
      </c>
      <c r="C2840" s="6" t="n">
        <f aca="false" t="array" ref="C2840:C2840">INDEX(Datas_Entregas!$B$2:$B$100, MATCH(B2840, Datas_Entregas!$A$2:$A$100, 0), 1)</f>
        <v>43266</v>
      </c>
      <c r="D2840" s="5" t="str">
        <f aca="false">Def_Status_Montagem!$A$2</f>
        <v>A verificar</v>
      </c>
      <c r="E2840" s="4" t="str">
        <f aca="false">Def_Status_Montagem!$B$4</f>
        <v>Contratada (inclui etiqueta)</v>
      </c>
      <c r="F2840" s="25" t="str">
        <f aca="false" t="array" ref="F2840:F2840">INDEX(Def_Instancias_Equipamentos!$F$2:$F$4986, MATCH(K2840, Def_Instancias_Equipamentos!$D$2:$D$4986, 0), 1)</f>
        <v>Túnel (Booster)</v>
      </c>
      <c r="G2840" s="26" t="str">
        <f aca="false" t="array" ref="G2840:G2840">INDEX(Def_Instancias_Equipamentos!$F$2:$F$4986, MATCH(L2840, Def_Instancias_Equipamentos!$D$2:$D$4986, 0), 1)</f>
        <v>Sala Racks 1</v>
      </c>
      <c r="H2840" s="7" t="str">
        <f aca="false" t="array" ref="H2840:H2840">INDEX(Def_Instancias_Equipamentos!$E$2:$E$4986, MATCH(K2840, Def_Instancias_Equipamentos!$D$2:$D$4986, 0), 1)</f>
        <v>BO-02U</v>
      </c>
      <c r="I2840" s="8" t="str">
        <f aca="false" t="array" ref="I2840:I2840">INDEX(Def_Instancias_Equipamentos!$E$2:$E$4986, MATCH(L2840, Def_Instancias_Equipamentos!$D$2:$D$4986, 0), 1)</f>
        <v>IA-01RaBPM</v>
      </c>
      <c r="J2840" s="8" t="str">
        <f aca="false">IF(H2840=I2840, "INTERNO", "EXTERNO")</f>
        <v>EXTERNO</v>
      </c>
      <c r="K2840" s="9" t="str">
        <f aca="false">Def_Instancias_Equipamentos!$D$843</f>
        <v>BO-02U:DI-BPMSigPatch</v>
      </c>
      <c r="L2840" s="4" t="str">
        <f aca="false">Def_Instancias_Equipamentos!$D$582</f>
        <v>BO-02U:DI-BPMRFFE</v>
      </c>
      <c r="M2840" s="10" t="s">
        <v>173</v>
      </c>
      <c r="N2840" s="11" t="s">
        <v>86</v>
      </c>
      <c r="O2840" s="21" t="str">
        <f aca="false">Def_Sistemas_Conectores_Cabos!$B$7</f>
        <v>SMA 50-ohm</v>
      </c>
      <c r="P2840" s="4" t="str">
        <f aca="false">Def_Sistemas_Conectores_Cabos!$B$7</f>
        <v>SMA 50-ohm</v>
      </c>
      <c r="Q2840" s="8" t="str">
        <f aca="false">K2840&amp;"/"&amp;M2840&amp;CHAR(10)&amp;L2840&amp;"/"&amp;N2840</f>
        <v>BO-02U:DI-BPMSigPatch/BO_OUT
BO-02U:DI-BPMRFFE/BO_IN</v>
      </c>
      <c r="R2840" s="12" t="s">
        <v>354</v>
      </c>
      <c r="S2840" s="12" t="s">
        <v>354</v>
      </c>
      <c r="T2840" s="22" t="str">
        <f aca="false">Def_Sistemas_Conectores_Cabos!$C$14</f>
        <v>Datalink Extrudado</v>
      </c>
      <c r="U2840" s="11" t="s">
        <v>355</v>
      </c>
      <c r="V2840" s="13"/>
    </row>
    <row r="2841" customFormat="false" ht="15.75" hidden="true" customHeight="true" outlineLevel="0" collapsed="false">
      <c r="A2841" s="4" t="str">
        <f aca="false">Def_Sistemas_Conectores_Cabos!$A$22</f>
        <v>BPM de elétrons</v>
      </c>
      <c r="B2841" s="5" t="str">
        <f aca="false">Datas_Entregas!$A$2</f>
        <v>Booster/LTB</v>
      </c>
      <c r="C2841" s="6" t="n">
        <f aca="false" t="array" ref="C2841:C2841">INDEX(Datas_Entregas!$B$2:$B$100, MATCH(B2841, Datas_Entregas!$A$2:$A$100, 0), 1)</f>
        <v>43266</v>
      </c>
      <c r="D2841" s="5" t="str">
        <f aca="false">Def_Status_Montagem!$A$2</f>
        <v>A verificar</v>
      </c>
      <c r="E2841" s="4" t="str">
        <f aca="false">Def_Status_Montagem!$B$4</f>
        <v>Contratada (inclui etiqueta)</v>
      </c>
      <c r="F2841" s="25" t="str">
        <f aca="false" t="array" ref="F2841:F2841">INDEX(Def_Instancias_Equipamentos!$F$2:$F$4986, MATCH(K2841, Def_Instancias_Equipamentos!$D$2:$D$4986, 0), 1)</f>
        <v>Túnel (Booster)</v>
      </c>
      <c r="G2841" s="26" t="str">
        <f aca="false" t="array" ref="G2841:G2841">INDEX(Def_Instancias_Equipamentos!$F$2:$F$4986, MATCH(L2841, Def_Instancias_Equipamentos!$D$2:$D$4986, 0), 1)</f>
        <v>Sala Racks 1</v>
      </c>
      <c r="H2841" s="7" t="str">
        <f aca="false" t="array" ref="H2841:H2841">INDEX(Def_Instancias_Equipamentos!$E$2:$E$4986, MATCH(K2841, Def_Instancias_Equipamentos!$D$2:$D$4986, 0), 1)</f>
        <v>BO-02U</v>
      </c>
      <c r="I2841" s="8" t="str">
        <f aca="false" t="array" ref="I2841:I2841">INDEX(Def_Instancias_Equipamentos!$E$2:$E$4986, MATCH(L2841, Def_Instancias_Equipamentos!$D$2:$D$4986, 0), 1)</f>
        <v>IA-01RaBPM</v>
      </c>
      <c r="J2841" s="8" t="str">
        <f aca="false">IF(H2841=I2841, "INTERNO", "EXTERNO")</f>
        <v>EXTERNO</v>
      </c>
      <c r="K2841" s="9" t="str">
        <f aca="false">Def_Instancias_Equipamentos!$D$843</f>
        <v>BO-02U:DI-BPMSigPatch</v>
      </c>
      <c r="L2841" s="4" t="str">
        <f aca="false">Def_Instancias_Equipamentos!$D$582</f>
        <v>BO-02U:DI-BPMRFFE</v>
      </c>
      <c r="M2841" s="10" t="s">
        <v>171</v>
      </c>
      <c r="N2841" s="11" t="s">
        <v>82</v>
      </c>
      <c r="O2841" s="21" t="str">
        <f aca="false">Def_Sistemas_Conectores_Cabos!$B$7</f>
        <v>SMA 50-ohm</v>
      </c>
      <c r="P2841" s="4" t="str">
        <f aca="false">Def_Sistemas_Conectores_Cabos!$B$7</f>
        <v>SMA 50-ohm</v>
      </c>
      <c r="Q2841" s="8" t="str">
        <f aca="false">K2841&amp;"/"&amp;M2841&amp;CHAR(10)&amp;L2841&amp;"/"&amp;N2841</f>
        <v>BO-02U:DI-BPMSigPatch/TI_OUT
BO-02U:DI-BPMRFFE/TI_IN</v>
      </c>
      <c r="R2841" s="12" t="s">
        <v>354</v>
      </c>
      <c r="S2841" s="12" t="s">
        <v>354</v>
      </c>
      <c r="T2841" s="22" t="str">
        <f aca="false">Def_Sistemas_Conectores_Cabos!$C$14</f>
        <v>Datalink Extrudado</v>
      </c>
      <c r="U2841" s="11" t="s">
        <v>355</v>
      </c>
      <c r="V2841" s="13"/>
    </row>
    <row r="2842" customFormat="false" ht="15.75" hidden="true" customHeight="true" outlineLevel="0" collapsed="false">
      <c r="A2842" s="4" t="str">
        <f aca="false">Def_Sistemas_Conectores_Cabos!$A$22</f>
        <v>BPM de elétrons</v>
      </c>
      <c r="B2842" s="5" t="str">
        <f aca="false">Datas_Entregas!$A$2</f>
        <v>Booster/LTB</v>
      </c>
      <c r="C2842" s="6" t="n">
        <f aca="false" t="array" ref="C2842:C2842">INDEX(Datas_Entregas!$B$2:$B$100, MATCH(B2842, Datas_Entregas!$A$2:$A$100, 0), 1)</f>
        <v>43266</v>
      </c>
      <c r="D2842" s="5" t="str">
        <f aca="false">Def_Status_Montagem!$A$2</f>
        <v>A verificar</v>
      </c>
      <c r="E2842" s="4" t="str">
        <f aca="false">Def_Status_Montagem!$B$4</f>
        <v>Contratada (inclui etiqueta)</v>
      </c>
      <c r="F2842" s="25" t="str">
        <f aca="false" t="array" ref="F2842:F2842">INDEX(Def_Instancias_Equipamentos!$F$2:$F$4986, MATCH(K2842, Def_Instancias_Equipamentos!$D$2:$D$4986, 0), 1)</f>
        <v>Túnel (Booster)</v>
      </c>
      <c r="G2842" s="26" t="str">
        <f aca="false" t="array" ref="G2842:G2842">INDEX(Def_Instancias_Equipamentos!$F$2:$F$4986, MATCH(L2842, Def_Instancias_Equipamentos!$D$2:$D$4986, 0), 1)</f>
        <v>Sala Racks 1</v>
      </c>
      <c r="H2842" s="7" t="str">
        <f aca="false" t="array" ref="H2842:H2842">INDEX(Def_Instancias_Equipamentos!$E$2:$E$4986, MATCH(K2842, Def_Instancias_Equipamentos!$D$2:$D$4986, 0), 1)</f>
        <v>BO-02U</v>
      </c>
      <c r="I2842" s="8" t="str">
        <f aca="false" t="array" ref="I2842:I2842">INDEX(Def_Instancias_Equipamentos!$E$2:$E$4986, MATCH(L2842, Def_Instancias_Equipamentos!$D$2:$D$4986, 0), 1)</f>
        <v>IA-01RaBPM</v>
      </c>
      <c r="J2842" s="8" t="str">
        <f aca="false">IF(H2842=I2842, "INTERNO", "EXTERNO")</f>
        <v>EXTERNO</v>
      </c>
      <c r="K2842" s="9" t="str">
        <f aca="false">Def_Instancias_Equipamentos!$D$843</f>
        <v>BO-02U:DI-BPMSigPatch</v>
      </c>
      <c r="L2842" s="4" t="str">
        <f aca="false">Def_Instancias_Equipamentos!$D$582</f>
        <v>BO-02U:DI-BPMRFFE</v>
      </c>
      <c r="M2842" s="10" t="s">
        <v>168</v>
      </c>
      <c r="N2842" s="11" t="s">
        <v>81</v>
      </c>
      <c r="O2842" s="21" t="str">
        <f aca="false">Def_Sistemas_Conectores_Cabos!$B$7</f>
        <v>SMA 50-ohm</v>
      </c>
      <c r="P2842" s="4" t="str">
        <f aca="false">Def_Sistemas_Conectores_Cabos!$B$7</f>
        <v>SMA 50-ohm</v>
      </c>
      <c r="Q2842" s="8" t="str">
        <f aca="false">K2842&amp;"/"&amp;M2842&amp;CHAR(10)&amp;L2842&amp;"/"&amp;N2842</f>
        <v>BO-02U:DI-BPMSigPatch/TO_OUT
BO-02U:DI-BPMRFFE/TO_IN</v>
      </c>
      <c r="R2842" s="12" t="s">
        <v>354</v>
      </c>
      <c r="S2842" s="12" t="s">
        <v>354</v>
      </c>
      <c r="T2842" s="22" t="str">
        <f aca="false">Def_Sistemas_Conectores_Cabos!$C$14</f>
        <v>Datalink Extrudado</v>
      </c>
      <c r="U2842" s="11" t="s">
        <v>355</v>
      </c>
      <c r="V2842" s="13"/>
    </row>
    <row r="2843" customFormat="false" ht="15.75" hidden="true" customHeight="true" outlineLevel="0" collapsed="false">
      <c r="A2843" s="4" t="str">
        <f aca="false">Def_Sistemas_Conectores_Cabos!$A$22</f>
        <v>BPM de elétrons</v>
      </c>
      <c r="B2843" s="5" t="str">
        <f aca="false">Datas_Entregas!$A$2</f>
        <v>Booster/LTB</v>
      </c>
      <c r="C2843" s="6" t="n">
        <f aca="false" t="array" ref="C2843:C2843">INDEX(Datas_Entregas!$B$2:$B$100, MATCH(B2843, Datas_Entregas!$A$2:$A$100, 0), 1)</f>
        <v>43266</v>
      </c>
      <c r="D2843" s="5" t="str">
        <f aca="false">Def_Status_Montagem!$A$2</f>
        <v>A verificar</v>
      </c>
      <c r="E2843" s="4" t="str">
        <f aca="false">Def_Status_Montagem!$B$4</f>
        <v>Contratada (inclui etiqueta)</v>
      </c>
      <c r="F2843" s="25" t="str">
        <f aca="false" t="array" ref="F2843:F2843">INDEX(Def_Instancias_Equipamentos!$F$2:$F$4986, MATCH(K2843, Def_Instancias_Equipamentos!$D$2:$D$4986, 0), 1)</f>
        <v>Túnel (Booster)</v>
      </c>
      <c r="G2843" s="26" t="str">
        <f aca="false" t="array" ref="G2843:G2843">INDEX(Def_Instancias_Equipamentos!$F$2:$F$4986, MATCH(L2843, Def_Instancias_Equipamentos!$D$2:$D$4986, 0), 1)</f>
        <v>Sala Racks 2</v>
      </c>
      <c r="H2843" s="7" t="str">
        <f aca="false" t="array" ref="H2843:H2843">INDEX(Def_Instancias_Equipamentos!$E$2:$E$4986, MATCH(K2843, Def_Instancias_Equipamentos!$D$2:$D$4986, 0), 1)</f>
        <v>BO-03U</v>
      </c>
      <c r="I2843" s="8" t="str">
        <f aca="false" t="array" ref="I2843:I2843">INDEX(Def_Instancias_Equipamentos!$E$2:$E$4986, MATCH(L2843, Def_Instancias_Equipamentos!$D$2:$D$4986, 0), 1)</f>
        <v>IA-02RaBPM</v>
      </c>
      <c r="J2843" s="8" t="str">
        <f aca="false">IF(H2843=I2843, "INTERNO", "EXTERNO")</f>
        <v>EXTERNO</v>
      </c>
      <c r="K2843" s="9" t="str">
        <f aca="false">Def_Instancias_Equipamentos!$D$844</f>
        <v>BO-03U:DI-BPMSigPatch</v>
      </c>
      <c r="L2843" s="4" t="str">
        <f aca="false">Def_Instancias_Equipamentos!$D$583</f>
        <v>BO-03U:DI-BPMRFFE</v>
      </c>
      <c r="M2843" s="10" t="s">
        <v>170</v>
      </c>
      <c r="N2843" s="11" t="s">
        <v>84</v>
      </c>
      <c r="O2843" s="21" t="str">
        <f aca="false">Def_Sistemas_Conectores_Cabos!$B$7</f>
        <v>SMA 50-ohm</v>
      </c>
      <c r="P2843" s="4" t="str">
        <f aca="false">Def_Sistemas_Conectores_Cabos!$B$7</f>
        <v>SMA 50-ohm</v>
      </c>
      <c r="Q2843" s="8" t="str">
        <f aca="false">K2843&amp;"/"&amp;M2843&amp;CHAR(10)&amp;L2843&amp;"/"&amp;N2843</f>
        <v>BO-03U:DI-BPMSigPatch/BI_OUT
BO-03U:DI-BPMRFFE/BI_IN</v>
      </c>
      <c r="R2843" s="12" t="s">
        <v>354</v>
      </c>
      <c r="S2843" s="12" t="s">
        <v>354</v>
      </c>
      <c r="T2843" s="22" t="str">
        <f aca="false">Def_Sistemas_Conectores_Cabos!$C$14</f>
        <v>Datalink Extrudado</v>
      </c>
      <c r="U2843" s="11" t="s">
        <v>355</v>
      </c>
      <c r="V2843" s="13"/>
    </row>
    <row r="2844" customFormat="false" ht="15.75" hidden="true" customHeight="true" outlineLevel="0" collapsed="false">
      <c r="A2844" s="4" t="str">
        <f aca="false">Def_Sistemas_Conectores_Cabos!$A$22</f>
        <v>BPM de elétrons</v>
      </c>
      <c r="B2844" s="5" t="str">
        <f aca="false">Datas_Entregas!$A$2</f>
        <v>Booster/LTB</v>
      </c>
      <c r="C2844" s="6" t="n">
        <f aca="false" t="array" ref="C2844:C2844">INDEX(Datas_Entregas!$B$2:$B$100, MATCH(B2844, Datas_Entregas!$A$2:$A$100, 0), 1)</f>
        <v>43266</v>
      </c>
      <c r="D2844" s="5" t="str">
        <f aca="false">Def_Status_Montagem!$A$2</f>
        <v>A verificar</v>
      </c>
      <c r="E2844" s="4" t="str">
        <f aca="false">Def_Status_Montagem!$B$4</f>
        <v>Contratada (inclui etiqueta)</v>
      </c>
      <c r="F2844" s="25" t="str">
        <f aca="false" t="array" ref="F2844:F2844">INDEX(Def_Instancias_Equipamentos!$F$2:$F$4986, MATCH(K2844, Def_Instancias_Equipamentos!$D$2:$D$4986, 0), 1)</f>
        <v>Túnel (Booster)</v>
      </c>
      <c r="G2844" s="26" t="str">
        <f aca="false" t="array" ref="G2844:G2844">INDEX(Def_Instancias_Equipamentos!$F$2:$F$4986, MATCH(L2844, Def_Instancias_Equipamentos!$D$2:$D$4986, 0), 1)</f>
        <v>Sala Racks 2</v>
      </c>
      <c r="H2844" s="7" t="str">
        <f aca="false" t="array" ref="H2844:H2844">INDEX(Def_Instancias_Equipamentos!$E$2:$E$4986, MATCH(K2844, Def_Instancias_Equipamentos!$D$2:$D$4986, 0), 1)</f>
        <v>BO-03U</v>
      </c>
      <c r="I2844" s="8" t="str">
        <f aca="false" t="array" ref="I2844:I2844">INDEX(Def_Instancias_Equipamentos!$E$2:$E$4986, MATCH(L2844, Def_Instancias_Equipamentos!$D$2:$D$4986, 0), 1)</f>
        <v>IA-02RaBPM</v>
      </c>
      <c r="J2844" s="8" t="str">
        <f aca="false">IF(H2844=I2844, "INTERNO", "EXTERNO")</f>
        <v>EXTERNO</v>
      </c>
      <c r="K2844" s="9" t="str">
        <f aca="false">Def_Instancias_Equipamentos!$D$844</f>
        <v>BO-03U:DI-BPMSigPatch</v>
      </c>
      <c r="L2844" s="4" t="str">
        <f aca="false">Def_Instancias_Equipamentos!$D$583</f>
        <v>BO-03U:DI-BPMRFFE</v>
      </c>
      <c r="M2844" s="10" t="s">
        <v>173</v>
      </c>
      <c r="N2844" s="11" t="s">
        <v>86</v>
      </c>
      <c r="O2844" s="21" t="str">
        <f aca="false">Def_Sistemas_Conectores_Cabos!$B$7</f>
        <v>SMA 50-ohm</v>
      </c>
      <c r="P2844" s="4" t="str">
        <f aca="false">Def_Sistemas_Conectores_Cabos!$B$7</f>
        <v>SMA 50-ohm</v>
      </c>
      <c r="Q2844" s="8" t="str">
        <f aca="false">K2844&amp;"/"&amp;M2844&amp;CHAR(10)&amp;L2844&amp;"/"&amp;N2844</f>
        <v>BO-03U:DI-BPMSigPatch/BO_OUT
BO-03U:DI-BPMRFFE/BO_IN</v>
      </c>
      <c r="R2844" s="12" t="s">
        <v>354</v>
      </c>
      <c r="S2844" s="12" t="s">
        <v>354</v>
      </c>
      <c r="T2844" s="22" t="str">
        <f aca="false">Def_Sistemas_Conectores_Cabos!$C$14</f>
        <v>Datalink Extrudado</v>
      </c>
      <c r="U2844" s="11" t="s">
        <v>355</v>
      </c>
      <c r="V2844" s="13"/>
    </row>
    <row r="2845" customFormat="false" ht="15.75" hidden="true" customHeight="true" outlineLevel="0" collapsed="false">
      <c r="A2845" s="4" t="str">
        <f aca="false">Def_Sistemas_Conectores_Cabos!$A$22</f>
        <v>BPM de elétrons</v>
      </c>
      <c r="B2845" s="5" t="str">
        <f aca="false">Datas_Entregas!$A$2</f>
        <v>Booster/LTB</v>
      </c>
      <c r="C2845" s="6" t="n">
        <f aca="false" t="array" ref="C2845:C2845">INDEX(Datas_Entregas!$B$2:$B$100, MATCH(B2845, Datas_Entregas!$A$2:$A$100, 0), 1)</f>
        <v>43266</v>
      </c>
      <c r="D2845" s="5" t="str">
        <f aca="false">Def_Status_Montagem!$A$2</f>
        <v>A verificar</v>
      </c>
      <c r="E2845" s="4" t="str">
        <f aca="false">Def_Status_Montagem!$B$4</f>
        <v>Contratada (inclui etiqueta)</v>
      </c>
      <c r="F2845" s="25" t="str">
        <f aca="false" t="array" ref="F2845:F2845">INDEX(Def_Instancias_Equipamentos!$F$2:$F$4986, MATCH(K2845, Def_Instancias_Equipamentos!$D$2:$D$4986, 0), 1)</f>
        <v>Túnel (Booster)</v>
      </c>
      <c r="G2845" s="26" t="str">
        <f aca="false" t="array" ref="G2845:G2845">INDEX(Def_Instancias_Equipamentos!$F$2:$F$4986, MATCH(L2845, Def_Instancias_Equipamentos!$D$2:$D$4986, 0), 1)</f>
        <v>Sala Racks 2</v>
      </c>
      <c r="H2845" s="7" t="str">
        <f aca="false" t="array" ref="H2845:H2845">INDEX(Def_Instancias_Equipamentos!$E$2:$E$4986, MATCH(K2845, Def_Instancias_Equipamentos!$D$2:$D$4986, 0), 1)</f>
        <v>BO-03U</v>
      </c>
      <c r="I2845" s="8" t="str">
        <f aca="false" t="array" ref="I2845:I2845">INDEX(Def_Instancias_Equipamentos!$E$2:$E$4986, MATCH(L2845, Def_Instancias_Equipamentos!$D$2:$D$4986, 0), 1)</f>
        <v>IA-02RaBPM</v>
      </c>
      <c r="J2845" s="8" t="str">
        <f aca="false">IF(H2845=I2845, "INTERNO", "EXTERNO")</f>
        <v>EXTERNO</v>
      </c>
      <c r="K2845" s="9" t="str">
        <f aca="false">Def_Instancias_Equipamentos!$D$844</f>
        <v>BO-03U:DI-BPMSigPatch</v>
      </c>
      <c r="L2845" s="4" t="str">
        <f aca="false">Def_Instancias_Equipamentos!$D$583</f>
        <v>BO-03U:DI-BPMRFFE</v>
      </c>
      <c r="M2845" s="10" t="s">
        <v>171</v>
      </c>
      <c r="N2845" s="11" t="s">
        <v>82</v>
      </c>
      <c r="O2845" s="21" t="str">
        <f aca="false">Def_Sistemas_Conectores_Cabos!$B$7</f>
        <v>SMA 50-ohm</v>
      </c>
      <c r="P2845" s="4" t="str">
        <f aca="false">Def_Sistemas_Conectores_Cabos!$B$7</f>
        <v>SMA 50-ohm</v>
      </c>
      <c r="Q2845" s="8" t="str">
        <f aca="false">K2845&amp;"/"&amp;M2845&amp;CHAR(10)&amp;L2845&amp;"/"&amp;N2845</f>
        <v>BO-03U:DI-BPMSigPatch/TI_OUT
BO-03U:DI-BPMRFFE/TI_IN</v>
      </c>
      <c r="R2845" s="12" t="s">
        <v>354</v>
      </c>
      <c r="S2845" s="12" t="s">
        <v>354</v>
      </c>
      <c r="T2845" s="22" t="str">
        <f aca="false">Def_Sistemas_Conectores_Cabos!$C$14</f>
        <v>Datalink Extrudado</v>
      </c>
      <c r="U2845" s="11" t="s">
        <v>355</v>
      </c>
      <c r="V2845" s="13"/>
    </row>
    <row r="2846" customFormat="false" ht="15.75" hidden="true" customHeight="true" outlineLevel="0" collapsed="false">
      <c r="A2846" s="4" t="str">
        <f aca="false">Def_Sistemas_Conectores_Cabos!$A$22</f>
        <v>BPM de elétrons</v>
      </c>
      <c r="B2846" s="5" t="str">
        <f aca="false">Datas_Entregas!$A$2</f>
        <v>Booster/LTB</v>
      </c>
      <c r="C2846" s="6" t="n">
        <f aca="false" t="array" ref="C2846:C2846">INDEX(Datas_Entregas!$B$2:$B$100, MATCH(B2846, Datas_Entregas!$A$2:$A$100, 0), 1)</f>
        <v>43266</v>
      </c>
      <c r="D2846" s="5" t="str">
        <f aca="false">Def_Status_Montagem!$A$2</f>
        <v>A verificar</v>
      </c>
      <c r="E2846" s="4" t="str">
        <f aca="false">Def_Status_Montagem!$B$4</f>
        <v>Contratada (inclui etiqueta)</v>
      </c>
      <c r="F2846" s="25" t="str">
        <f aca="false" t="array" ref="F2846:F2846">INDEX(Def_Instancias_Equipamentos!$F$2:$F$4986, MATCH(K2846, Def_Instancias_Equipamentos!$D$2:$D$4986, 0), 1)</f>
        <v>Túnel (Booster)</v>
      </c>
      <c r="G2846" s="26" t="str">
        <f aca="false" t="array" ref="G2846:G2846">INDEX(Def_Instancias_Equipamentos!$F$2:$F$4986, MATCH(L2846, Def_Instancias_Equipamentos!$D$2:$D$4986, 0), 1)</f>
        <v>Sala Racks 2</v>
      </c>
      <c r="H2846" s="7" t="str">
        <f aca="false" t="array" ref="H2846:H2846">INDEX(Def_Instancias_Equipamentos!$E$2:$E$4986, MATCH(K2846, Def_Instancias_Equipamentos!$D$2:$D$4986, 0), 1)</f>
        <v>BO-03U</v>
      </c>
      <c r="I2846" s="8" t="str">
        <f aca="false" t="array" ref="I2846:I2846">INDEX(Def_Instancias_Equipamentos!$E$2:$E$4986, MATCH(L2846, Def_Instancias_Equipamentos!$D$2:$D$4986, 0), 1)</f>
        <v>IA-02RaBPM</v>
      </c>
      <c r="J2846" s="8" t="str">
        <f aca="false">IF(H2846=I2846, "INTERNO", "EXTERNO")</f>
        <v>EXTERNO</v>
      </c>
      <c r="K2846" s="9" t="str">
        <f aca="false">Def_Instancias_Equipamentos!$D$844</f>
        <v>BO-03U:DI-BPMSigPatch</v>
      </c>
      <c r="L2846" s="4" t="str">
        <f aca="false">Def_Instancias_Equipamentos!$D$583</f>
        <v>BO-03U:DI-BPMRFFE</v>
      </c>
      <c r="M2846" s="10" t="s">
        <v>168</v>
      </c>
      <c r="N2846" s="11" t="s">
        <v>81</v>
      </c>
      <c r="O2846" s="21" t="str">
        <f aca="false">Def_Sistemas_Conectores_Cabos!$B$7</f>
        <v>SMA 50-ohm</v>
      </c>
      <c r="P2846" s="4" t="str">
        <f aca="false">Def_Sistemas_Conectores_Cabos!$B$7</f>
        <v>SMA 50-ohm</v>
      </c>
      <c r="Q2846" s="8" t="str">
        <f aca="false">K2846&amp;"/"&amp;M2846&amp;CHAR(10)&amp;L2846&amp;"/"&amp;N2846</f>
        <v>BO-03U:DI-BPMSigPatch/TO_OUT
BO-03U:DI-BPMRFFE/TO_IN</v>
      </c>
      <c r="R2846" s="12" t="s">
        <v>354</v>
      </c>
      <c r="S2846" s="12" t="s">
        <v>354</v>
      </c>
      <c r="T2846" s="22" t="str">
        <f aca="false">Def_Sistemas_Conectores_Cabos!$C$14</f>
        <v>Datalink Extrudado</v>
      </c>
      <c r="U2846" s="11" t="s">
        <v>355</v>
      </c>
      <c r="V2846" s="13"/>
    </row>
    <row r="2847" customFormat="false" ht="15.75" hidden="true" customHeight="true" outlineLevel="0" collapsed="false">
      <c r="A2847" s="4" t="str">
        <f aca="false">Def_Sistemas_Conectores_Cabos!$A$22</f>
        <v>BPM de elétrons</v>
      </c>
      <c r="B2847" s="5" t="str">
        <f aca="false">Datas_Entregas!$A$2</f>
        <v>Booster/LTB</v>
      </c>
      <c r="C2847" s="6" t="n">
        <f aca="false" t="array" ref="C2847:C2847">INDEX(Datas_Entregas!$B$2:$B$100, MATCH(B2847, Datas_Entregas!$A$2:$A$100, 0), 1)</f>
        <v>43266</v>
      </c>
      <c r="D2847" s="5" t="str">
        <f aca="false">Def_Status_Montagem!$A$2</f>
        <v>A verificar</v>
      </c>
      <c r="E2847" s="4" t="str">
        <f aca="false">Def_Status_Montagem!$B$4</f>
        <v>Contratada (inclui etiqueta)</v>
      </c>
      <c r="F2847" s="25" t="str">
        <f aca="false" t="array" ref="F2847:F2847">INDEX(Def_Instancias_Equipamentos!$F$2:$F$4986, MATCH(K2847, Def_Instancias_Equipamentos!$D$2:$D$4986, 0), 1)</f>
        <v>Túnel (Booster)</v>
      </c>
      <c r="G2847" s="26" t="str">
        <f aca="false" t="array" ref="G2847:G2847">INDEX(Def_Instancias_Equipamentos!$F$2:$F$4986, MATCH(L2847, Def_Instancias_Equipamentos!$D$2:$D$4986, 0), 1)</f>
        <v>Sala Racks 2</v>
      </c>
      <c r="H2847" s="7" t="str">
        <f aca="false" t="array" ref="H2847:H2847">INDEX(Def_Instancias_Equipamentos!$E$2:$E$4986, MATCH(K2847, Def_Instancias_Equipamentos!$D$2:$D$4986, 0), 1)</f>
        <v>BO-04U</v>
      </c>
      <c r="I2847" s="8" t="str">
        <f aca="false" t="array" ref="I2847:I2847">INDEX(Def_Instancias_Equipamentos!$E$2:$E$4986, MATCH(L2847, Def_Instancias_Equipamentos!$D$2:$D$4986, 0), 1)</f>
        <v>IA-02RaBPM</v>
      </c>
      <c r="J2847" s="8" t="str">
        <f aca="false">IF(H2847=I2847, "INTERNO", "EXTERNO")</f>
        <v>EXTERNO</v>
      </c>
      <c r="K2847" s="9" t="str">
        <f aca="false">Def_Instancias_Equipamentos!$D$845</f>
        <v>BO-04U:DI-BPMSigPatch</v>
      </c>
      <c r="L2847" s="4" t="str">
        <f aca="false">Def_Instancias_Equipamentos!$D$584</f>
        <v>BO-04U:DI-BPMRFFE</v>
      </c>
      <c r="M2847" s="10" t="s">
        <v>170</v>
      </c>
      <c r="N2847" s="11" t="s">
        <v>84</v>
      </c>
      <c r="O2847" s="21" t="str">
        <f aca="false">Def_Sistemas_Conectores_Cabos!$B$7</f>
        <v>SMA 50-ohm</v>
      </c>
      <c r="P2847" s="4" t="str">
        <f aca="false">Def_Sistemas_Conectores_Cabos!$B$7</f>
        <v>SMA 50-ohm</v>
      </c>
      <c r="Q2847" s="8" t="str">
        <f aca="false">K2847&amp;"/"&amp;M2847&amp;CHAR(10)&amp;L2847&amp;"/"&amp;N2847</f>
        <v>BO-04U:DI-BPMSigPatch/BI_OUT
BO-04U:DI-BPMRFFE/BI_IN</v>
      </c>
      <c r="R2847" s="12" t="s">
        <v>354</v>
      </c>
      <c r="S2847" s="12" t="s">
        <v>354</v>
      </c>
      <c r="T2847" s="22" t="str">
        <f aca="false">Def_Sistemas_Conectores_Cabos!$C$14</f>
        <v>Datalink Extrudado</v>
      </c>
      <c r="U2847" s="11" t="s">
        <v>355</v>
      </c>
      <c r="V2847" s="13"/>
    </row>
    <row r="2848" customFormat="false" ht="15.75" hidden="true" customHeight="true" outlineLevel="0" collapsed="false">
      <c r="A2848" s="4" t="str">
        <f aca="false">Def_Sistemas_Conectores_Cabos!$A$22</f>
        <v>BPM de elétrons</v>
      </c>
      <c r="B2848" s="5" t="str">
        <f aca="false">Datas_Entregas!$A$2</f>
        <v>Booster/LTB</v>
      </c>
      <c r="C2848" s="6" t="n">
        <f aca="false" t="array" ref="C2848:C2848">INDEX(Datas_Entregas!$B$2:$B$100, MATCH(B2848, Datas_Entregas!$A$2:$A$100, 0), 1)</f>
        <v>43266</v>
      </c>
      <c r="D2848" s="5" t="str">
        <f aca="false">Def_Status_Montagem!$A$2</f>
        <v>A verificar</v>
      </c>
      <c r="E2848" s="4" t="str">
        <f aca="false">Def_Status_Montagem!$B$4</f>
        <v>Contratada (inclui etiqueta)</v>
      </c>
      <c r="F2848" s="25" t="str">
        <f aca="false" t="array" ref="F2848:F2848">INDEX(Def_Instancias_Equipamentos!$F$2:$F$4986, MATCH(K2848, Def_Instancias_Equipamentos!$D$2:$D$4986, 0), 1)</f>
        <v>Túnel (Booster)</v>
      </c>
      <c r="G2848" s="26" t="str">
        <f aca="false" t="array" ref="G2848:G2848">INDEX(Def_Instancias_Equipamentos!$F$2:$F$4986, MATCH(L2848, Def_Instancias_Equipamentos!$D$2:$D$4986, 0), 1)</f>
        <v>Sala Racks 2</v>
      </c>
      <c r="H2848" s="7" t="str">
        <f aca="false" t="array" ref="H2848:H2848">INDEX(Def_Instancias_Equipamentos!$E$2:$E$4986, MATCH(K2848, Def_Instancias_Equipamentos!$D$2:$D$4986, 0), 1)</f>
        <v>BO-04U</v>
      </c>
      <c r="I2848" s="8" t="str">
        <f aca="false" t="array" ref="I2848:I2848">INDEX(Def_Instancias_Equipamentos!$E$2:$E$4986, MATCH(L2848, Def_Instancias_Equipamentos!$D$2:$D$4986, 0), 1)</f>
        <v>IA-02RaBPM</v>
      </c>
      <c r="J2848" s="8" t="str">
        <f aca="false">IF(H2848=I2848, "INTERNO", "EXTERNO")</f>
        <v>EXTERNO</v>
      </c>
      <c r="K2848" s="9" t="str">
        <f aca="false">Def_Instancias_Equipamentos!$D$845</f>
        <v>BO-04U:DI-BPMSigPatch</v>
      </c>
      <c r="L2848" s="4" t="str">
        <f aca="false">Def_Instancias_Equipamentos!$D$584</f>
        <v>BO-04U:DI-BPMRFFE</v>
      </c>
      <c r="M2848" s="10" t="s">
        <v>173</v>
      </c>
      <c r="N2848" s="11" t="s">
        <v>86</v>
      </c>
      <c r="O2848" s="21" t="str">
        <f aca="false">Def_Sistemas_Conectores_Cabos!$B$7</f>
        <v>SMA 50-ohm</v>
      </c>
      <c r="P2848" s="4" t="str">
        <f aca="false">Def_Sistemas_Conectores_Cabos!$B$7</f>
        <v>SMA 50-ohm</v>
      </c>
      <c r="Q2848" s="8" t="str">
        <f aca="false">K2848&amp;"/"&amp;M2848&amp;CHAR(10)&amp;L2848&amp;"/"&amp;N2848</f>
        <v>BO-04U:DI-BPMSigPatch/BO_OUT
BO-04U:DI-BPMRFFE/BO_IN</v>
      </c>
      <c r="R2848" s="12" t="s">
        <v>354</v>
      </c>
      <c r="S2848" s="12" t="s">
        <v>354</v>
      </c>
      <c r="T2848" s="22" t="str">
        <f aca="false">Def_Sistemas_Conectores_Cabos!$C$14</f>
        <v>Datalink Extrudado</v>
      </c>
      <c r="U2848" s="11" t="s">
        <v>355</v>
      </c>
      <c r="V2848" s="13"/>
    </row>
    <row r="2849" customFormat="false" ht="15.75" hidden="true" customHeight="true" outlineLevel="0" collapsed="false">
      <c r="A2849" s="4" t="str">
        <f aca="false">Def_Sistemas_Conectores_Cabos!$A$22</f>
        <v>BPM de elétrons</v>
      </c>
      <c r="B2849" s="5" t="str">
        <f aca="false">Datas_Entregas!$A$2</f>
        <v>Booster/LTB</v>
      </c>
      <c r="C2849" s="6" t="n">
        <f aca="false" t="array" ref="C2849:C2849">INDEX(Datas_Entregas!$B$2:$B$100, MATCH(B2849, Datas_Entregas!$A$2:$A$100, 0), 1)</f>
        <v>43266</v>
      </c>
      <c r="D2849" s="5" t="str">
        <f aca="false">Def_Status_Montagem!$A$2</f>
        <v>A verificar</v>
      </c>
      <c r="E2849" s="4" t="str">
        <f aca="false">Def_Status_Montagem!$B$4</f>
        <v>Contratada (inclui etiqueta)</v>
      </c>
      <c r="F2849" s="25" t="str">
        <f aca="false" t="array" ref="F2849:F2849">INDEX(Def_Instancias_Equipamentos!$F$2:$F$4986, MATCH(K2849, Def_Instancias_Equipamentos!$D$2:$D$4986, 0), 1)</f>
        <v>Túnel (Booster)</v>
      </c>
      <c r="G2849" s="26" t="str">
        <f aca="false" t="array" ref="G2849:G2849">INDEX(Def_Instancias_Equipamentos!$F$2:$F$4986, MATCH(L2849, Def_Instancias_Equipamentos!$D$2:$D$4986, 0), 1)</f>
        <v>Sala Racks 2</v>
      </c>
      <c r="H2849" s="7" t="str">
        <f aca="false" t="array" ref="H2849:H2849">INDEX(Def_Instancias_Equipamentos!$E$2:$E$4986, MATCH(K2849, Def_Instancias_Equipamentos!$D$2:$D$4986, 0), 1)</f>
        <v>BO-04U</v>
      </c>
      <c r="I2849" s="8" t="str">
        <f aca="false" t="array" ref="I2849:I2849">INDEX(Def_Instancias_Equipamentos!$E$2:$E$4986, MATCH(L2849, Def_Instancias_Equipamentos!$D$2:$D$4986, 0), 1)</f>
        <v>IA-02RaBPM</v>
      </c>
      <c r="J2849" s="8" t="str">
        <f aca="false">IF(H2849=I2849, "INTERNO", "EXTERNO")</f>
        <v>EXTERNO</v>
      </c>
      <c r="K2849" s="9" t="str">
        <f aca="false">Def_Instancias_Equipamentos!$D$845</f>
        <v>BO-04U:DI-BPMSigPatch</v>
      </c>
      <c r="L2849" s="4" t="str">
        <f aca="false">Def_Instancias_Equipamentos!$D$584</f>
        <v>BO-04U:DI-BPMRFFE</v>
      </c>
      <c r="M2849" s="10" t="s">
        <v>171</v>
      </c>
      <c r="N2849" s="11" t="s">
        <v>82</v>
      </c>
      <c r="O2849" s="21" t="str">
        <f aca="false">Def_Sistemas_Conectores_Cabos!$B$7</f>
        <v>SMA 50-ohm</v>
      </c>
      <c r="P2849" s="4" t="str">
        <f aca="false">Def_Sistemas_Conectores_Cabos!$B$7</f>
        <v>SMA 50-ohm</v>
      </c>
      <c r="Q2849" s="8" t="str">
        <f aca="false">K2849&amp;"/"&amp;M2849&amp;CHAR(10)&amp;L2849&amp;"/"&amp;N2849</f>
        <v>BO-04U:DI-BPMSigPatch/TI_OUT
BO-04U:DI-BPMRFFE/TI_IN</v>
      </c>
      <c r="R2849" s="12" t="s">
        <v>354</v>
      </c>
      <c r="S2849" s="12" t="s">
        <v>354</v>
      </c>
      <c r="T2849" s="22" t="str">
        <f aca="false">Def_Sistemas_Conectores_Cabos!$C$14</f>
        <v>Datalink Extrudado</v>
      </c>
      <c r="U2849" s="11" t="s">
        <v>355</v>
      </c>
      <c r="V2849" s="13"/>
    </row>
    <row r="2850" customFormat="false" ht="15.75" hidden="true" customHeight="true" outlineLevel="0" collapsed="false">
      <c r="A2850" s="4" t="str">
        <f aca="false">Def_Sistemas_Conectores_Cabos!$A$22</f>
        <v>BPM de elétrons</v>
      </c>
      <c r="B2850" s="5" t="str">
        <f aca="false">Datas_Entregas!$A$2</f>
        <v>Booster/LTB</v>
      </c>
      <c r="C2850" s="6" t="n">
        <f aca="false" t="array" ref="C2850:C2850">INDEX(Datas_Entregas!$B$2:$B$100, MATCH(B2850, Datas_Entregas!$A$2:$A$100, 0), 1)</f>
        <v>43266</v>
      </c>
      <c r="D2850" s="5" t="str">
        <f aca="false">Def_Status_Montagem!$A$2</f>
        <v>A verificar</v>
      </c>
      <c r="E2850" s="4" t="str">
        <f aca="false">Def_Status_Montagem!$B$4</f>
        <v>Contratada (inclui etiqueta)</v>
      </c>
      <c r="F2850" s="25" t="str">
        <f aca="false" t="array" ref="F2850:F2850">INDEX(Def_Instancias_Equipamentos!$F$2:$F$4986, MATCH(K2850, Def_Instancias_Equipamentos!$D$2:$D$4986, 0), 1)</f>
        <v>Túnel (Booster)</v>
      </c>
      <c r="G2850" s="26" t="str">
        <f aca="false" t="array" ref="G2850:G2850">INDEX(Def_Instancias_Equipamentos!$F$2:$F$4986, MATCH(L2850, Def_Instancias_Equipamentos!$D$2:$D$4986, 0), 1)</f>
        <v>Sala Racks 2</v>
      </c>
      <c r="H2850" s="7" t="str">
        <f aca="false" t="array" ref="H2850:H2850">INDEX(Def_Instancias_Equipamentos!$E$2:$E$4986, MATCH(K2850, Def_Instancias_Equipamentos!$D$2:$D$4986, 0), 1)</f>
        <v>BO-04U</v>
      </c>
      <c r="I2850" s="8" t="str">
        <f aca="false" t="array" ref="I2850:I2850">INDEX(Def_Instancias_Equipamentos!$E$2:$E$4986, MATCH(L2850, Def_Instancias_Equipamentos!$D$2:$D$4986, 0), 1)</f>
        <v>IA-02RaBPM</v>
      </c>
      <c r="J2850" s="8" t="str">
        <f aca="false">IF(H2850=I2850, "INTERNO", "EXTERNO")</f>
        <v>EXTERNO</v>
      </c>
      <c r="K2850" s="9" t="str">
        <f aca="false">Def_Instancias_Equipamentos!$D$845</f>
        <v>BO-04U:DI-BPMSigPatch</v>
      </c>
      <c r="L2850" s="4" t="str">
        <f aca="false">Def_Instancias_Equipamentos!$D$584</f>
        <v>BO-04U:DI-BPMRFFE</v>
      </c>
      <c r="M2850" s="10" t="s">
        <v>168</v>
      </c>
      <c r="N2850" s="11" t="s">
        <v>81</v>
      </c>
      <c r="O2850" s="21" t="str">
        <f aca="false">Def_Sistemas_Conectores_Cabos!$B$7</f>
        <v>SMA 50-ohm</v>
      </c>
      <c r="P2850" s="4" t="str">
        <f aca="false">Def_Sistemas_Conectores_Cabos!$B$7</f>
        <v>SMA 50-ohm</v>
      </c>
      <c r="Q2850" s="8" t="str">
        <f aca="false">K2850&amp;"/"&amp;M2850&amp;CHAR(10)&amp;L2850&amp;"/"&amp;N2850</f>
        <v>BO-04U:DI-BPMSigPatch/TO_OUT
BO-04U:DI-BPMRFFE/TO_IN</v>
      </c>
      <c r="R2850" s="12" t="s">
        <v>354</v>
      </c>
      <c r="S2850" s="12" t="s">
        <v>354</v>
      </c>
      <c r="T2850" s="22" t="str">
        <f aca="false">Def_Sistemas_Conectores_Cabos!$C$14</f>
        <v>Datalink Extrudado</v>
      </c>
      <c r="U2850" s="11" t="s">
        <v>355</v>
      </c>
      <c r="V2850" s="13"/>
    </row>
    <row r="2851" customFormat="false" ht="15.75" hidden="true" customHeight="true" outlineLevel="0" collapsed="false">
      <c r="A2851" s="4" t="str">
        <f aca="false">Def_Sistemas_Conectores_Cabos!$A$22</f>
        <v>BPM de elétrons</v>
      </c>
      <c r="B2851" s="5" t="str">
        <f aca="false">Datas_Entregas!$A$2</f>
        <v>Booster/LTB</v>
      </c>
      <c r="C2851" s="6" t="n">
        <f aca="false" t="array" ref="C2851:C2851">INDEX(Datas_Entregas!$B$2:$B$100, MATCH(B2851, Datas_Entregas!$A$2:$A$100, 0), 1)</f>
        <v>43266</v>
      </c>
      <c r="D2851" s="5" t="str">
        <f aca="false">Def_Status_Montagem!$A$2</f>
        <v>A verificar</v>
      </c>
      <c r="E2851" s="4" t="str">
        <f aca="false">Def_Status_Montagem!$B$4</f>
        <v>Contratada (inclui etiqueta)</v>
      </c>
      <c r="F2851" s="25" t="str">
        <f aca="false" t="array" ref="F2851:F2851">INDEX(Def_Instancias_Equipamentos!$F$2:$F$4986, MATCH(K2851, Def_Instancias_Equipamentos!$D$2:$D$4986, 0), 1)</f>
        <v>Túnel (Booster)</v>
      </c>
      <c r="G2851" s="26" t="str">
        <f aca="false" t="array" ref="G2851:G2851">INDEX(Def_Instancias_Equipamentos!$F$2:$F$4986, MATCH(L2851, Def_Instancias_Equipamentos!$D$2:$D$4986, 0), 1)</f>
        <v>Sala Racks 2</v>
      </c>
      <c r="H2851" s="7" t="str">
        <f aca="false" t="array" ref="H2851:H2851">INDEX(Def_Instancias_Equipamentos!$E$2:$E$4986, MATCH(K2851, Def_Instancias_Equipamentos!$D$2:$D$4986, 0), 1)</f>
        <v>BO-05U</v>
      </c>
      <c r="I2851" s="8" t="str">
        <f aca="false" t="array" ref="I2851:I2851">INDEX(Def_Instancias_Equipamentos!$E$2:$E$4986, MATCH(L2851, Def_Instancias_Equipamentos!$D$2:$D$4986, 0), 1)</f>
        <v>IA-02RaBPM</v>
      </c>
      <c r="J2851" s="8" t="str">
        <f aca="false">IF(H2851=I2851, "INTERNO", "EXTERNO")</f>
        <v>EXTERNO</v>
      </c>
      <c r="K2851" s="9" t="str">
        <f aca="false">Def_Instancias_Equipamentos!$D$846</f>
        <v>BO-05U:DI-BPMSigPatch</v>
      </c>
      <c r="L2851" s="4" t="str">
        <f aca="false">Def_Instancias_Equipamentos!$D$585</f>
        <v>BO-05U:DI-BPMRFFE</v>
      </c>
      <c r="M2851" s="10" t="s">
        <v>170</v>
      </c>
      <c r="N2851" s="11" t="s">
        <v>84</v>
      </c>
      <c r="O2851" s="21" t="str">
        <f aca="false">Def_Sistemas_Conectores_Cabos!$B$7</f>
        <v>SMA 50-ohm</v>
      </c>
      <c r="P2851" s="4" t="str">
        <f aca="false">Def_Sistemas_Conectores_Cabos!$B$7</f>
        <v>SMA 50-ohm</v>
      </c>
      <c r="Q2851" s="8" t="str">
        <f aca="false">K2851&amp;"/"&amp;M2851&amp;CHAR(10)&amp;L2851&amp;"/"&amp;N2851</f>
        <v>BO-05U:DI-BPMSigPatch/BI_OUT
BO-05U:DI-BPMRFFE/BI_IN</v>
      </c>
      <c r="R2851" s="12" t="s">
        <v>354</v>
      </c>
      <c r="S2851" s="12" t="s">
        <v>354</v>
      </c>
      <c r="T2851" s="22" t="str">
        <f aca="false">Def_Sistemas_Conectores_Cabos!$C$14</f>
        <v>Datalink Extrudado</v>
      </c>
      <c r="U2851" s="11" t="s">
        <v>355</v>
      </c>
      <c r="V2851" s="13"/>
    </row>
    <row r="2852" customFormat="false" ht="15.75" hidden="true" customHeight="true" outlineLevel="0" collapsed="false">
      <c r="A2852" s="4" t="str">
        <f aca="false">Def_Sistemas_Conectores_Cabos!$A$22</f>
        <v>BPM de elétrons</v>
      </c>
      <c r="B2852" s="5" t="str">
        <f aca="false">Datas_Entregas!$A$2</f>
        <v>Booster/LTB</v>
      </c>
      <c r="C2852" s="6" t="n">
        <f aca="false" t="array" ref="C2852:C2852">INDEX(Datas_Entregas!$B$2:$B$100, MATCH(B2852, Datas_Entregas!$A$2:$A$100, 0), 1)</f>
        <v>43266</v>
      </c>
      <c r="D2852" s="5" t="str">
        <f aca="false">Def_Status_Montagem!$A$2</f>
        <v>A verificar</v>
      </c>
      <c r="E2852" s="4" t="str">
        <f aca="false">Def_Status_Montagem!$B$4</f>
        <v>Contratada (inclui etiqueta)</v>
      </c>
      <c r="F2852" s="25" t="str">
        <f aca="false" t="array" ref="F2852:F2852">INDEX(Def_Instancias_Equipamentos!$F$2:$F$4986, MATCH(K2852, Def_Instancias_Equipamentos!$D$2:$D$4986, 0), 1)</f>
        <v>Túnel (Booster)</v>
      </c>
      <c r="G2852" s="26" t="str">
        <f aca="false" t="array" ref="G2852:G2852">INDEX(Def_Instancias_Equipamentos!$F$2:$F$4986, MATCH(L2852, Def_Instancias_Equipamentos!$D$2:$D$4986, 0), 1)</f>
        <v>Sala Racks 2</v>
      </c>
      <c r="H2852" s="7" t="str">
        <f aca="false" t="array" ref="H2852:H2852">INDEX(Def_Instancias_Equipamentos!$E$2:$E$4986, MATCH(K2852, Def_Instancias_Equipamentos!$D$2:$D$4986, 0), 1)</f>
        <v>BO-05U</v>
      </c>
      <c r="I2852" s="8" t="str">
        <f aca="false" t="array" ref="I2852:I2852">INDEX(Def_Instancias_Equipamentos!$E$2:$E$4986, MATCH(L2852, Def_Instancias_Equipamentos!$D$2:$D$4986, 0), 1)</f>
        <v>IA-02RaBPM</v>
      </c>
      <c r="J2852" s="8" t="str">
        <f aca="false">IF(H2852=I2852, "INTERNO", "EXTERNO")</f>
        <v>EXTERNO</v>
      </c>
      <c r="K2852" s="9" t="str">
        <f aca="false">Def_Instancias_Equipamentos!$D$846</f>
        <v>BO-05U:DI-BPMSigPatch</v>
      </c>
      <c r="L2852" s="4" t="str">
        <f aca="false">Def_Instancias_Equipamentos!$D$585</f>
        <v>BO-05U:DI-BPMRFFE</v>
      </c>
      <c r="M2852" s="10" t="s">
        <v>173</v>
      </c>
      <c r="N2852" s="11" t="s">
        <v>86</v>
      </c>
      <c r="O2852" s="21" t="str">
        <f aca="false">Def_Sistemas_Conectores_Cabos!$B$7</f>
        <v>SMA 50-ohm</v>
      </c>
      <c r="P2852" s="4" t="str">
        <f aca="false">Def_Sistemas_Conectores_Cabos!$B$7</f>
        <v>SMA 50-ohm</v>
      </c>
      <c r="Q2852" s="8" t="str">
        <f aca="false">K2852&amp;"/"&amp;M2852&amp;CHAR(10)&amp;L2852&amp;"/"&amp;N2852</f>
        <v>BO-05U:DI-BPMSigPatch/BO_OUT
BO-05U:DI-BPMRFFE/BO_IN</v>
      </c>
      <c r="R2852" s="12" t="s">
        <v>354</v>
      </c>
      <c r="S2852" s="12" t="s">
        <v>354</v>
      </c>
      <c r="T2852" s="22" t="str">
        <f aca="false">Def_Sistemas_Conectores_Cabos!$C$14</f>
        <v>Datalink Extrudado</v>
      </c>
      <c r="U2852" s="11" t="s">
        <v>355</v>
      </c>
      <c r="V2852" s="13"/>
    </row>
    <row r="2853" customFormat="false" ht="15.75" hidden="true" customHeight="true" outlineLevel="0" collapsed="false">
      <c r="A2853" s="4" t="str">
        <f aca="false">Def_Sistemas_Conectores_Cabos!$A$22</f>
        <v>BPM de elétrons</v>
      </c>
      <c r="B2853" s="5" t="str">
        <f aca="false">Datas_Entregas!$A$2</f>
        <v>Booster/LTB</v>
      </c>
      <c r="C2853" s="6" t="n">
        <f aca="false" t="array" ref="C2853:C2853">INDEX(Datas_Entregas!$B$2:$B$100, MATCH(B2853, Datas_Entregas!$A$2:$A$100, 0), 1)</f>
        <v>43266</v>
      </c>
      <c r="D2853" s="5" t="str">
        <f aca="false">Def_Status_Montagem!$A$2</f>
        <v>A verificar</v>
      </c>
      <c r="E2853" s="4" t="str">
        <f aca="false">Def_Status_Montagem!$B$4</f>
        <v>Contratada (inclui etiqueta)</v>
      </c>
      <c r="F2853" s="25" t="str">
        <f aca="false" t="array" ref="F2853:F2853">INDEX(Def_Instancias_Equipamentos!$F$2:$F$4986, MATCH(K2853, Def_Instancias_Equipamentos!$D$2:$D$4986, 0), 1)</f>
        <v>Túnel (Booster)</v>
      </c>
      <c r="G2853" s="26" t="str">
        <f aca="false" t="array" ref="G2853:G2853">INDEX(Def_Instancias_Equipamentos!$F$2:$F$4986, MATCH(L2853, Def_Instancias_Equipamentos!$D$2:$D$4986, 0), 1)</f>
        <v>Sala Racks 2</v>
      </c>
      <c r="H2853" s="7" t="str">
        <f aca="false" t="array" ref="H2853:H2853">INDEX(Def_Instancias_Equipamentos!$E$2:$E$4986, MATCH(K2853, Def_Instancias_Equipamentos!$D$2:$D$4986, 0), 1)</f>
        <v>BO-05U</v>
      </c>
      <c r="I2853" s="8" t="str">
        <f aca="false" t="array" ref="I2853:I2853">INDEX(Def_Instancias_Equipamentos!$E$2:$E$4986, MATCH(L2853, Def_Instancias_Equipamentos!$D$2:$D$4986, 0), 1)</f>
        <v>IA-02RaBPM</v>
      </c>
      <c r="J2853" s="8" t="str">
        <f aca="false">IF(H2853=I2853, "INTERNO", "EXTERNO")</f>
        <v>EXTERNO</v>
      </c>
      <c r="K2853" s="9" t="str">
        <f aca="false">Def_Instancias_Equipamentos!$D$846</f>
        <v>BO-05U:DI-BPMSigPatch</v>
      </c>
      <c r="L2853" s="4" t="str">
        <f aca="false">Def_Instancias_Equipamentos!$D$585</f>
        <v>BO-05U:DI-BPMRFFE</v>
      </c>
      <c r="M2853" s="10" t="s">
        <v>171</v>
      </c>
      <c r="N2853" s="11" t="s">
        <v>82</v>
      </c>
      <c r="O2853" s="21" t="str">
        <f aca="false">Def_Sistemas_Conectores_Cabos!$B$7</f>
        <v>SMA 50-ohm</v>
      </c>
      <c r="P2853" s="4" t="str">
        <f aca="false">Def_Sistemas_Conectores_Cabos!$B$7</f>
        <v>SMA 50-ohm</v>
      </c>
      <c r="Q2853" s="8" t="str">
        <f aca="false">K2853&amp;"/"&amp;M2853&amp;CHAR(10)&amp;L2853&amp;"/"&amp;N2853</f>
        <v>BO-05U:DI-BPMSigPatch/TI_OUT
BO-05U:DI-BPMRFFE/TI_IN</v>
      </c>
      <c r="R2853" s="12" t="s">
        <v>354</v>
      </c>
      <c r="S2853" s="12" t="s">
        <v>354</v>
      </c>
      <c r="T2853" s="22" t="str">
        <f aca="false">Def_Sistemas_Conectores_Cabos!$C$14</f>
        <v>Datalink Extrudado</v>
      </c>
      <c r="U2853" s="11" t="s">
        <v>355</v>
      </c>
      <c r="V2853" s="13"/>
    </row>
    <row r="2854" customFormat="false" ht="15.75" hidden="true" customHeight="true" outlineLevel="0" collapsed="false">
      <c r="A2854" s="4" t="str">
        <f aca="false">Def_Sistemas_Conectores_Cabos!$A$22</f>
        <v>BPM de elétrons</v>
      </c>
      <c r="B2854" s="5" t="str">
        <f aca="false">Datas_Entregas!$A$2</f>
        <v>Booster/LTB</v>
      </c>
      <c r="C2854" s="6" t="n">
        <f aca="false" t="array" ref="C2854:C2854">INDEX(Datas_Entregas!$B$2:$B$100, MATCH(B2854, Datas_Entregas!$A$2:$A$100, 0), 1)</f>
        <v>43266</v>
      </c>
      <c r="D2854" s="5" t="str">
        <f aca="false">Def_Status_Montagem!$A$2</f>
        <v>A verificar</v>
      </c>
      <c r="E2854" s="4" t="str">
        <f aca="false">Def_Status_Montagem!$B$4</f>
        <v>Contratada (inclui etiqueta)</v>
      </c>
      <c r="F2854" s="25" t="str">
        <f aca="false" t="array" ref="F2854:F2854">INDEX(Def_Instancias_Equipamentos!$F$2:$F$4986, MATCH(K2854, Def_Instancias_Equipamentos!$D$2:$D$4986, 0), 1)</f>
        <v>Túnel (Booster)</v>
      </c>
      <c r="G2854" s="26" t="str">
        <f aca="false" t="array" ref="G2854:G2854">INDEX(Def_Instancias_Equipamentos!$F$2:$F$4986, MATCH(L2854, Def_Instancias_Equipamentos!$D$2:$D$4986, 0), 1)</f>
        <v>Sala Racks 2</v>
      </c>
      <c r="H2854" s="7" t="str">
        <f aca="false" t="array" ref="H2854:H2854">INDEX(Def_Instancias_Equipamentos!$E$2:$E$4986, MATCH(K2854, Def_Instancias_Equipamentos!$D$2:$D$4986, 0), 1)</f>
        <v>BO-05U</v>
      </c>
      <c r="I2854" s="8" t="str">
        <f aca="false" t="array" ref="I2854:I2854">INDEX(Def_Instancias_Equipamentos!$E$2:$E$4986, MATCH(L2854, Def_Instancias_Equipamentos!$D$2:$D$4986, 0), 1)</f>
        <v>IA-02RaBPM</v>
      </c>
      <c r="J2854" s="8" t="str">
        <f aca="false">IF(H2854=I2854, "INTERNO", "EXTERNO")</f>
        <v>EXTERNO</v>
      </c>
      <c r="K2854" s="9" t="str">
        <f aca="false">Def_Instancias_Equipamentos!$D$846</f>
        <v>BO-05U:DI-BPMSigPatch</v>
      </c>
      <c r="L2854" s="4" t="str">
        <f aca="false">Def_Instancias_Equipamentos!$D$585</f>
        <v>BO-05U:DI-BPMRFFE</v>
      </c>
      <c r="M2854" s="10" t="s">
        <v>168</v>
      </c>
      <c r="N2854" s="11" t="s">
        <v>81</v>
      </c>
      <c r="O2854" s="21" t="str">
        <f aca="false">Def_Sistemas_Conectores_Cabos!$B$7</f>
        <v>SMA 50-ohm</v>
      </c>
      <c r="P2854" s="4" t="str">
        <f aca="false">Def_Sistemas_Conectores_Cabos!$B$7</f>
        <v>SMA 50-ohm</v>
      </c>
      <c r="Q2854" s="8" t="str">
        <f aca="false">K2854&amp;"/"&amp;M2854&amp;CHAR(10)&amp;L2854&amp;"/"&amp;N2854</f>
        <v>BO-05U:DI-BPMSigPatch/TO_OUT
BO-05U:DI-BPMRFFE/TO_IN</v>
      </c>
      <c r="R2854" s="12" t="s">
        <v>354</v>
      </c>
      <c r="S2854" s="12" t="s">
        <v>354</v>
      </c>
      <c r="T2854" s="22" t="str">
        <f aca="false">Def_Sistemas_Conectores_Cabos!$C$14</f>
        <v>Datalink Extrudado</v>
      </c>
      <c r="U2854" s="11" t="s">
        <v>355</v>
      </c>
      <c r="V2854" s="13"/>
    </row>
    <row r="2855" customFormat="false" ht="15.75" hidden="true" customHeight="true" outlineLevel="0" collapsed="false">
      <c r="A2855" s="4" t="str">
        <f aca="false">Def_Sistemas_Conectores_Cabos!$A$22</f>
        <v>BPM de elétrons</v>
      </c>
      <c r="B2855" s="5" t="str">
        <f aca="false">Datas_Entregas!$A$2</f>
        <v>Booster/LTB</v>
      </c>
      <c r="C2855" s="6" t="n">
        <f aca="false" t="array" ref="C2855:C2855">INDEX(Datas_Entregas!$B$2:$B$100, MATCH(B2855, Datas_Entregas!$A$2:$A$100, 0), 1)</f>
        <v>43266</v>
      </c>
      <c r="D2855" s="5" t="str">
        <f aca="false">Def_Status_Montagem!$A$2</f>
        <v>A verificar</v>
      </c>
      <c r="E2855" s="4" t="str">
        <f aca="false">Def_Status_Montagem!$B$4</f>
        <v>Contratada (inclui etiqueta)</v>
      </c>
      <c r="F2855" s="25" t="str">
        <f aca="false" t="array" ref="F2855:F2855">INDEX(Def_Instancias_Equipamentos!$F$2:$F$4986, MATCH(K2855, Def_Instancias_Equipamentos!$D$2:$D$4986, 0), 1)</f>
        <v>Túnel (Booster)</v>
      </c>
      <c r="G2855" s="26" t="str">
        <f aca="false" t="array" ref="G2855:G2855">INDEX(Def_Instancias_Equipamentos!$F$2:$F$4986, MATCH(L2855, Def_Instancias_Equipamentos!$D$2:$D$4986, 0), 1)</f>
        <v>Sala Racks 3</v>
      </c>
      <c r="H2855" s="7" t="str">
        <f aca="false" t="array" ref="H2855:H2855">INDEX(Def_Instancias_Equipamentos!$E$2:$E$4986, MATCH(K2855, Def_Instancias_Equipamentos!$D$2:$D$4986, 0), 1)</f>
        <v>BO-06U</v>
      </c>
      <c r="I2855" s="8" t="str">
        <f aca="false" t="array" ref="I2855:I2855">INDEX(Def_Instancias_Equipamentos!$E$2:$E$4986, MATCH(L2855, Def_Instancias_Equipamentos!$D$2:$D$4986, 0), 1)</f>
        <v>IA-03RaBPM</v>
      </c>
      <c r="J2855" s="8" t="str">
        <f aca="false">IF(H2855=I2855, "INTERNO", "EXTERNO")</f>
        <v>EXTERNO</v>
      </c>
      <c r="K2855" s="9" t="str">
        <f aca="false">Def_Instancias_Equipamentos!$D$847</f>
        <v>BO-06U:DI-BPMSigPatch</v>
      </c>
      <c r="L2855" s="4" t="str">
        <f aca="false">Def_Instancias_Equipamentos!$D$586</f>
        <v>BO-06U:DI-BPMRFFE</v>
      </c>
      <c r="M2855" s="10" t="s">
        <v>170</v>
      </c>
      <c r="N2855" s="11" t="s">
        <v>84</v>
      </c>
      <c r="O2855" s="21" t="str">
        <f aca="false">Def_Sistemas_Conectores_Cabos!$B$7</f>
        <v>SMA 50-ohm</v>
      </c>
      <c r="P2855" s="4" t="str">
        <f aca="false">Def_Sistemas_Conectores_Cabos!$B$7</f>
        <v>SMA 50-ohm</v>
      </c>
      <c r="Q2855" s="8" t="str">
        <f aca="false">K2855&amp;"/"&amp;M2855&amp;CHAR(10)&amp;L2855&amp;"/"&amp;N2855</f>
        <v>BO-06U:DI-BPMSigPatch/BI_OUT
BO-06U:DI-BPMRFFE/BI_IN</v>
      </c>
      <c r="R2855" s="12" t="s">
        <v>354</v>
      </c>
      <c r="S2855" s="12" t="s">
        <v>354</v>
      </c>
      <c r="T2855" s="22" t="str">
        <f aca="false">Def_Sistemas_Conectores_Cabos!$C$14</f>
        <v>Datalink Extrudado</v>
      </c>
      <c r="U2855" s="11" t="s">
        <v>355</v>
      </c>
      <c r="V2855" s="13"/>
    </row>
    <row r="2856" customFormat="false" ht="15.75" hidden="true" customHeight="true" outlineLevel="0" collapsed="false">
      <c r="A2856" s="4" t="str">
        <f aca="false">Def_Sistemas_Conectores_Cabos!$A$22</f>
        <v>BPM de elétrons</v>
      </c>
      <c r="B2856" s="5" t="str">
        <f aca="false">Datas_Entregas!$A$2</f>
        <v>Booster/LTB</v>
      </c>
      <c r="C2856" s="6" t="n">
        <f aca="false" t="array" ref="C2856:C2856">INDEX(Datas_Entregas!$B$2:$B$100, MATCH(B2856, Datas_Entregas!$A$2:$A$100, 0), 1)</f>
        <v>43266</v>
      </c>
      <c r="D2856" s="5" t="str">
        <f aca="false">Def_Status_Montagem!$A$2</f>
        <v>A verificar</v>
      </c>
      <c r="E2856" s="4" t="str">
        <f aca="false">Def_Status_Montagem!$B$4</f>
        <v>Contratada (inclui etiqueta)</v>
      </c>
      <c r="F2856" s="25" t="str">
        <f aca="false" t="array" ref="F2856:F2856">INDEX(Def_Instancias_Equipamentos!$F$2:$F$4986, MATCH(K2856, Def_Instancias_Equipamentos!$D$2:$D$4986, 0), 1)</f>
        <v>Túnel (Booster)</v>
      </c>
      <c r="G2856" s="26" t="str">
        <f aca="false" t="array" ref="G2856:G2856">INDEX(Def_Instancias_Equipamentos!$F$2:$F$4986, MATCH(L2856, Def_Instancias_Equipamentos!$D$2:$D$4986, 0), 1)</f>
        <v>Sala Racks 3</v>
      </c>
      <c r="H2856" s="7" t="str">
        <f aca="false" t="array" ref="H2856:H2856">INDEX(Def_Instancias_Equipamentos!$E$2:$E$4986, MATCH(K2856, Def_Instancias_Equipamentos!$D$2:$D$4986, 0), 1)</f>
        <v>BO-06U</v>
      </c>
      <c r="I2856" s="8" t="str">
        <f aca="false" t="array" ref="I2856:I2856">INDEX(Def_Instancias_Equipamentos!$E$2:$E$4986, MATCH(L2856, Def_Instancias_Equipamentos!$D$2:$D$4986, 0), 1)</f>
        <v>IA-03RaBPM</v>
      </c>
      <c r="J2856" s="8" t="str">
        <f aca="false">IF(H2856=I2856, "INTERNO", "EXTERNO")</f>
        <v>EXTERNO</v>
      </c>
      <c r="K2856" s="9" t="str">
        <f aca="false">Def_Instancias_Equipamentos!$D$847</f>
        <v>BO-06U:DI-BPMSigPatch</v>
      </c>
      <c r="L2856" s="4" t="str">
        <f aca="false">Def_Instancias_Equipamentos!$D$586</f>
        <v>BO-06U:DI-BPMRFFE</v>
      </c>
      <c r="M2856" s="10" t="s">
        <v>173</v>
      </c>
      <c r="N2856" s="11" t="s">
        <v>86</v>
      </c>
      <c r="O2856" s="21" t="str">
        <f aca="false">Def_Sistemas_Conectores_Cabos!$B$7</f>
        <v>SMA 50-ohm</v>
      </c>
      <c r="P2856" s="4" t="str">
        <f aca="false">Def_Sistemas_Conectores_Cabos!$B$7</f>
        <v>SMA 50-ohm</v>
      </c>
      <c r="Q2856" s="8" t="str">
        <f aca="false">K2856&amp;"/"&amp;M2856&amp;CHAR(10)&amp;L2856&amp;"/"&amp;N2856</f>
        <v>BO-06U:DI-BPMSigPatch/BO_OUT
BO-06U:DI-BPMRFFE/BO_IN</v>
      </c>
      <c r="R2856" s="12" t="s">
        <v>354</v>
      </c>
      <c r="S2856" s="12" t="s">
        <v>354</v>
      </c>
      <c r="T2856" s="22" t="str">
        <f aca="false">Def_Sistemas_Conectores_Cabos!$C$14</f>
        <v>Datalink Extrudado</v>
      </c>
      <c r="U2856" s="11" t="s">
        <v>355</v>
      </c>
      <c r="V2856" s="13"/>
    </row>
    <row r="2857" customFormat="false" ht="15.75" hidden="true" customHeight="true" outlineLevel="0" collapsed="false">
      <c r="A2857" s="4" t="str">
        <f aca="false">Def_Sistemas_Conectores_Cabos!$A$22</f>
        <v>BPM de elétrons</v>
      </c>
      <c r="B2857" s="5" t="str">
        <f aca="false">Datas_Entregas!$A$2</f>
        <v>Booster/LTB</v>
      </c>
      <c r="C2857" s="6" t="n">
        <f aca="false" t="array" ref="C2857:C2857">INDEX(Datas_Entregas!$B$2:$B$100, MATCH(B2857, Datas_Entregas!$A$2:$A$100, 0), 1)</f>
        <v>43266</v>
      </c>
      <c r="D2857" s="5" t="str">
        <f aca="false">Def_Status_Montagem!$A$2</f>
        <v>A verificar</v>
      </c>
      <c r="E2857" s="4" t="str">
        <f aca="false">Def_Status_Montagem!$B$4</f>
        <v>Contratada (inclui etiqueta)</v>
      </c>
      <c r="F2857" s="25" t="str">
        <f aca="false" t="array" ref="F2857:F2857">INDEX(Def_Instancias_Equipamentos!$F$2:$F$4986, MATCH(K2857, Def_Instancias_Equipamentos!$D$2:$D$4986, 0), 1)</f>
        <v>Túnel (Booster)</v>
      </c>
      <c r="G2857" s="26" t="str">
        <f aca="false" t="array" ref="G2857:G2857">INDEX(Def_Instancias_Equipamentos!$F$2:$F$4986, MATCH(L2857, Def_Instancias_Equipamentos!$D$2:$D$4986, 0), 1)</f>
        <v>Sala Racks 3</v>
      </c>
      <c r="H2857" s="7" t="str">
        <f aca="false" t="array" ref="H2857:H2857">INDEX(Def_Instancias_Equipamentos!$E$2:$E$4986, MATCH(K2857, Def_Instancias_Equipamentos!$D$2:$D$4986, 0), 1)</f>
        <v>BO-06U</v>
      </c>
      <c r="I2857" s="8" t="str">
        <f aca="false" t="array" ref="I2857:I2857">INDEX(Def_Instancias_Equipamentos!$E$2:$E$4986, MATCH(L2857, Def_Instancias_Equipamentos!$D$2:$D$4986, 0), 1)</f>
        <v>IA-03RaBPM</v>
      </c>
      <c r="J2857" s="8" t="str">
        <f aca="false">IF(H2857=I2857, "INTERNO", "EXTERNO")</f>
        <v>EXTERNO</v>
      </c>
      <c r="K2857" s="9" t="str">
        <f aca="false">Def_Instancias_Equipamentos!$D$847</f>
        <v>BO-06U:DI-BPMSigPatch</v>
      </c>
      <c r="L2857" s="4" t="str">
        <f aca="false">Def_Instancias_Equipamentos!$D$586</f>
        <v>BO-06U:DI-BPMRFFE</v>
      </c>
      <c r="M2857" s="10" t="s">
        <v>171</v>
      </c>
      <c r="N2857" s="11" t="s">
        <v>82</v>
      </c>
      <c r="O2857" s="21" t="str">
        <f aca="false">Def_Sistemas_Conectores_Cabos!$B$7</f>
        <v>SMA 50-ohm</v>
      </c>
      <c r="P2857" s="4" t="str">
        <f aca="false">Def_Sistemas_Conectores_Cabos!$B$7</f>
        <v>SMA 50-ohm</v>
      </c>
      <c r="Q2857" s="8" t="str">
        <f aca="false">K2857&amp;"/"&amp;M2857&amp;CHAR(10)&amp;L2857&amp;"/"&amp;N2857</f>
        <v>BO-06U:DI-BPMSigPatch/TI_OUT
BO-06U:DI-BPMRFFE/TI_IN</v>
      </c>
      <c r="R2857" s="12" t="s">
        <v>354</v>
      </c>
      <c r="S2857" s="12" t="s">
        <v>354</v>
      </c>
      <c r="T2857" s="22" t="str">
        <f aca="false">Def_Sistemas_Conectores_Cabos!$C$14</f>
        <v>Datalink Extrudado</v>
      </c>
      <c r="U2857" s="11" t="s">
        <v>355</v>
      </c>
      <c r="V2857" s="13"/>
    </row>
    <row r="2858" customFormat="false" ht="15.75" hidden="true" customHeight="true" outlineLevel="0" collapsed="false">
      <c r="A2858" s="4" t="str">
        <f aca="false">Def_Sistemas_Conectores_Cabos!$A$22</f>
        <v>BPM de elétrons</v>
      </c>
      <c r="B2858" s="5" t="str">
        <f aca="false">Datas_Entregas!$A$2</f>
        <v>Booster/LTB</v>
      </c>
      <c r="C2858" s="6" t="n">
        <f aca="false" t="array" ref="C2858:C2858">INDEX(Datas_Entregas!$B$2:$B$100, MATCH(B2858, Datas_Entregas!$A$2:$A$100, 0), 1)</f>
        <v>43266</v>
      </c>
      <c r="D2858" s="5" t="str">
        <f aca="false">Def_Status_Montagem!$A$2</f>
        <v>A verificar</v>
      </c>
      <c r="E2858" s="4" t="str">
        <f aca="false">Def_Status_Montagem!$B$4</f>
        <v>Contratada (inclui etiqueta)</v>
      </c>
      <c r="F2858" s="25" t="str">
        <f aca="false" t="array" ref="F2858:F2858">INDEX(Def_Instancias_Equipamentos!$F$2:$F$4986, MATCH(K2858, Def_Instancias_Equipamentos!$D$2:$D$4986, 0), 1)</f>
        <v>Túnel (Booster)</v>
      </c>
      <c r="G2858" s="26" t="str">
        <f aca="false" t="array" ref="G2858:G2858">INDEX(Def_Instancias_Equipamentos!$F$2:$F$4986, MATCH(L2858, Def_Instancias_Equipamentos!$D$2:$D$4986, 0), 1)</f>
        <v>Sala Racks 3</v>
      </c>
      <c r="H2858" s="7" t="str">
        <f aca="false" t="array" ref="H2858:H2858">INDEX(Def_Instancias_Equipamentos!$E$2:$E$4986, MATCH(K2858, Def_Instancias_Equipamentos!$D$2:$D$4986, 0), 1)</f>
        <v>BO-06U</v>
      </c>
      <c r="I2858" s="8" t="str">
        <f aca="false" t="array" ref="I2858:I2858">INDEX(Def_Instancias_Equipamentos!$E$2:$E$4986, MATCH(L2858, Def_Instancias_Equipamentos!$D$2:$D$4986, 0), 1)</f>
        <v>IA-03RaBPM</v>
      </c>
      <c r="J2858" s="8" t="str">
        <f aca="false">IF(H2858=I2858, "INTERNO", "EXTERNO")</f>
        <v>EXTERNO</v>
      </c>
      <c r="K2858" s="9" t="str">
        <f aca="false">Def_Instancias_Equipamentos!$D$847</f>
        <v>BO-06U:DI-BPMSigPatch</v>
      </c>
      <c r="L2858" s="4" t="str">
        <f aca="false">Def_Instancias_Equipamentos!$D$586</f>
        <v>BO-06U:DI-BPMRFFE</v>
      </c>
      <c r="M2858" s="10" t="s">
        <v>168</v>
      </c>
      <c r="N2858" s="11" t="s">
        <v>81</v>
      </c>
      <c r="O2858" s="21" t="str">
        <f aca="false">Def_Sistemas_Conectores_Cabos!$B$7</f>
        <v>SMA 50-ohm</v>
      </c>
      <c r="P2858" s="4" t="str">
        <f aca="false">Def_Sistemas_Conectores_Cabos!$B$7</f>
        <v>SMA 50-ohm</v>
      </c>
      <c r="Q2858" s="8" t="str">
        <f aca="false">K2858&amp;"/"&amp;M2858&amp;CHAR(10)&amp;L2858&amp;"/"&amp;N2858</f>
        <v>BO-06U:DI-BPMSigPatch/TO_OUT
BO-06U:DI-BPMRFFE/TO_IN</v>
      </c>
      <c r="R2858" s="12" t="s">
        <v>354</v>
      </c>
      <c r="S2858" s="12" t="s">
        <v>354</v>
      </c>
      <c r="T2858" s="22" t="str">
        <f aca="false">Def_Sistemas_Conectores_Cabos!$C$14</f>
        <v>Datalink Extrudado</v>
      </c>
      <c r="U2858" s="11" t="s">
        <v>355</v>
      </c>
      <c r="V2858" s="13"/>
    </row>
    <row r="2859" customFormat="false" ht="15.75" hidden="true" customHeight="true" outlineLevel="0" collapsed="false">
      <c r="A2859" s="4" t="str">
        <f aca="false">Def_Sistemas_Conectores_Cabos!$A$22</f>
        <v>BPM de elétrons</v>
      </c>
      <c r="B2859" s="5" t="str">
        <f aca="false">Datas_Entregas!$A$2</f>
        <v>Booster/LTB</v>
      </c>
      <c r="C2859" s="6" t="n">
        <f aca="false" t="array" ref="C2859:C2859">INDEX(Datas_Entregas!$B$2:$B$100, MATCH(B2859, Datas_Entregas!$A$2:$A$100, 0), 1)</f>
        <v>43266</v>
      </c>
      <c r="D2859" s="5" t="str">
        <f aca="false">Def_Status_Montagem!$A$2</f>
        <v>A verificar</v>
      </c>
      <c r="E2859" s="4" t="str">
        <f aca="false">Def_Status_Montagem!$B$4</f>
        <v>Contratada (inclui etiqueta)</v>
      </c>
      <c r="F2859" s="25" t="str">
        <f aca="false" t="array" ref="F2859:F2859">INDEX(Def_Instancias_Equipamentos!$F$2:$F$4986, MATCH(K2859, Def_Instancias_Equipamentos!$D$2:$D$4986, 0), 1)</f>
        <v>Túnel (Booster)</v>
      </c>
      <c r="G2859" s="26" t="str">
        <f aca="false" t="array" ref="G2859:G2859">INDEX(Def_Instancias_Equipamentos!$F$2:$F$4986, MATCH(L2859, Def_Instancias_Equipamentos!$D$2:$D$4986, 0), 1)</f>
        <v>Sala Racks 3</v>
      </c>
      <c r="H2859" s="7" t="str">
        <f aca="false" t="array" ref="H2859:H2859">INDEX(Def_Instancias_Equipamentos!$E$2:$E$4986, MATCH(K2859, Def_Instancias_Equipamentos!$D$2:$D$4986, 0), 1)</f>
        <v>BO-07U</v>
      </c>
      <c r="I2859" s="8" t="str">
        <f aca="false" t="array" ref="I2859:I2859">INDEX(Def_Instancias_Equipamentos!$E$2:$E$4986, MATCH(L2859, Def_Instancias_Equipamentos!$D$2:$D$4986, 0), 1)</f>
        <v>IA-03RaBPM</v>
      </c>
      <c r="J2859" s="8" t="str">
        <f aca="false">IF(H2859=I2859, "INTERNO", "EXTERNO")</f>
        <v>EXTERNO</v>
      </c>
      <c r="K2859" s="9" t="str">
        <f aca="false">Def_Instancias_Equipamentos!$D$848</f>
        <v>BO-07U:DI-BPMSigPatch</v>
      </c>
      <c r="L2859" s="4" t="str">
        <f aca="false">Def_Instancias_Equipamentos!$D$587</f>
        <v>BO-07U:DI-BPMRFFE</v>
      </c>
      <c r="M2859" s="10" t="s">
        <v>170</v>
      </c>
      <c r="N2859" s="11" t="s">
        <v>84</v>
      </c>
      <c r="O2859" s="21" t="str">
        <f aca="false">Def_Sistemas_Conectores_Cabos!$B$7</f>
        <v>SMA 50-ohm</v>
      </c>
      <c r="P2859" s="4" t="str">
        <f aca="false">Def_Sistemas_Conectores_Cabos!$B$7</f>
        <v>SMA 50-ohm</v>
      </c>
      <c r="Q2859" s="8" t="str">
        <f aca="false">K2859&amp;"/"&amp;M2859&amp;CHAR(10)&amp;L2859&amp;"/"&amp;N2859</f>
        <v>BO-07U:DI-BPMSigPatch/BI_OUT
BO-07U:DI-BPMRFFE/BI_IN</v>
      </c>
      <c r="R2859" s="12" t="s">
        <v>354</v>
      </c>
      <c r="S2859" s="12" t="s">
        <v>354</v>
      </c>
      <c r="T2859" s="22" t="str">
        <f aca="false">Def_Sistemas_Conectores_Cabos!$C$14</f>
        <v>Datalink Extrudado</v>
      </c>
      <c r="U2859" s="11" t="s">
        <v>355</v>
      </c>
      <c r="V2859" s="13"/>
    </row>
    <row r="2860" customFormat="false" ht="15.75" hidden="true" customHeight="true" outlineLevel="0" collapsed="false">
      <c r="A2860" s="4" t="str">
        <f aca="false">Def_Sistemas_Conectores_Cabos!$A$22</f>
        <v>BPM de elétrons</v>
      </c>
      <c r="B2860" s="5" t="str">
        <f aca="false">Datas_Entregas!$A$2</f>
        <v>Booster/LTB</v>
      </c>
      <c r="C2860" s="6" t="n">
        <f aca="false" t="array" ref="C2860:C2860">INDEX(Datas_Entregas!$B$2:$B$100, MATCH(B2860, Datas_Entregas!$A$2:$A$100, 0), 1)</f>
        <v>43266</v>
      </c>
      <c r="D2860" s="5" t="str">
        <f aca="false">Def_Status_Montagem!$A$2</f>
        <v>A verificar</v>
      </c>
      <c r="E2860" s="4" t="str">
        <f aca="false">Def_Status_Montagem!$B$4</f>
        <v>Contratada (inclui etiqueta)</v>
      </c>
      <c r="F2860" s="25" t="str">
        <f aca="false" t="array" ref="F2860:F2860">INDEX(Def_Instancias_Equipamentos!$F$2:$F$4986, MATCH(K2860, Def_Instancias_Equipamentos!$D$2:$D$4986, 0), 1)</f>
        <v>Túnel (Booster)</v>
      </c>
      <c r="G2860" s="26" t="str">
        <f aca="false" t="array" ref="G2860:G2860">INDEX(Def_Instancias_Equipamentos!$F$2:$F$4986, MATCH(L2860, Def_Instancias_Equipamentos!$D$2:$D$4986, 0), 1)</f>
        <v>Sala Racks 3</v>
      </c>
      <c r="H2860" s="7" t="str">
        <f aca="false" t="array" ref="H2860:H2860">INDEX(Def_Instancias_Equipamentos!$E$2:$E$4986, MATCH(K2860, Def_Instancias_Equipamentos!$D$2:$D$4986, 0), 1)</f>
        <v>BO-07U</v>
      </c>
      <c r="I2860" s="8" t="str">
        <f aca="false" t="array" ref="I2860:I2860">INDEX(Def_Instancias_Equipamentos!$E$2:$E$4986, MATCH(L2860, Def_Instancias_Equipamentos!$D$2:$D$4986, 0), 1)</f>
        <v>IA-03RaBPM</v>
      </c>
      <c r="J2860" s="8" t="str">
        <f aca="false">IF(H2860=I2860, "INTERNO", "EXTERNO")</f>
        <v>EXTERNO</v>
      </c>
      <c r="K2860" s="9" t="str">
        <f aca="false">Def_Instancias_Equipamentos!$D$848</f>
        <v>BO-07U:DI-BPMSigPatch</v>
      </c>
      <c r="L2860" s="4" t="str">
        <f aca="false">Def_Instancias_Equipamentos!$D$587</f>
        <v>BO-07U:DI-BPMRFFE</v>
      </c>
      <c r="M2860" s="10" t="s">
        <v>173</v>
      </c>
      <c r="N2860" s="11" t="s">
        <v>86</v>
      </c>
      <c r="O2860" s="21" t="str">
        <f aca="false">Def_Sistemas_Conectores_Cabos!$B$7</f>
        <v>SMA 50-ohm</v>
      </c>
      <c r="P2860" s="4" t="str">
        <f aca="false">Def_Sistemas_Conectores_Cabos!$B$7</f>
        <v>SMA 50-ohm</v>
      </c>
      <c r="Q2860" s="8" t="str">
        <f aca="false">K2860&amp;"/"&amp;M2860&amp;CHAR(10)&amp;L2860&amp;"/"&amp;N2860</f>
        <v>BO-07U:DI-BPMSigPatch/BO_OUT
BO-07U:DI-BPMRFFE/BO_IN</v>
      </c>
      <c r="R2860" s="12" t="s">
        <v>354</v>
      </c>
      <c r="S2860" s="12" t="s">
        <v>354</v>
      </c>
      <c r="T2860" s="22" t="str">
        <f aca="false">Def_Sistemas_Conectores_Cabos!$C$14</f>
        <v>Datalink Extrudado</v>
      </c>
      <c r="U2860" s="11" t="s">
        <v>355</v>
      </c>
      <c r="V2860" s="13"/>
    </row>
    <row r="2861" customFormat="false" ht="15.75" hidden="true" customHeight="true" outlineLevel="0" collapsed="false">
      <c r="A2861" s="4" t="str">
        <f aca="false">Def_Sistemas_Conectores_Cabos!$A$22</f>
        <v>BPM de elétrons</v>
      </c>
      <c r="B2861" s="5" t="str">
        <f aca="false">Datas_Entregas!$A$2</f>
        <v>Booster/LTB</v>
      </c>
      <c r="C2861" s="6" t="n">
        <f aca="false" t="array" ref="C2861:C2861">INDEX(Datas_Entregas!$B$2:$B$100, MATCH(B2861, Datas_Entregas!$A$2:$A$100, 0), 1)</f>
        <v>43266</v>
      </c>
      <c r="D2861" s="5" t="str">
        <f aca="false">Def_Status_Montagem!$A$2</f>
        <v>A verificar</v>
      </c>
      <c r="E2861" s="4" t="str">
        <f aca="false">Def_Status_Montagem!$B$4</f>
        <v>Contratada (inclui etiqueta)</v>
      </c>
      <c r="F2861" s="25" t="str">
        <f aca="false" t="array" ref="F2861:F2861">INDEX(Def_Instancias_Equipamentos!$F$2:$F$4986, MATCH(K2861, Def_Instancias_Equipamentos!$D$2:$D$4986, 0), 1)</f>
        <v>Túnel (Booster)</v>
      </c>
      <c r="G2861" s="26" t="str">
        <f aca="false" t="array" ref="G2861:G2861">INDEX(Def_Instancias_Equipamentos!$F$2:$F$4986, MATCH(L2861, Def_Instancias_Equipamentos!$D$2:$D$4986, 0), 1)</f>
        <v>Sala Racks 3</v>
      </c>
      <c r="H2861" s="7" t="str">
        <f aca="false" t="array" ref="H2861:H2861">INDEX(Def_Instancias_Equipamentos!$E$2:$E$4986, MATCH(K2861, Def_Instancias_Equipamentos!$D$2:$D$4986, 0), 1)</f>
        <v>BO-07U</v>
      </c>
      <c r="I2861" s="8" t="str">
        <f aca="false" t="array" ref="I2861:I2861">INDEX(Def_Instancias_Equipamentos!$E$2:$E$4986, MATCH(L2861, Def_Instancias_Equipamentos!$D$2:$D$4986, 0), 1)</f>
        <v>IA-03RaBPM</v>
      </c>
      <c r="J2861" s="8" t="str">
        <f aca="false">IF(H2861=I2861, "INTERNO", "EXTERNO")</f>
        <v>EXTERNO</v>
      </c>
      <c r="K2861" s="9" t="str">
        <f aca="false">Def_Instancias_Equipamentos!$D$848</f>
        <v>BO-07U:DI-BPMSigPatch</v>
      </c>
      <c r="L2861" s="4" t="str">
        <f aca="false">Def_Instancias_Equipamentos!$D$587</f>
        <v>BO-07U:DI-BPMRFFE</v>
      </c>
      <c r="M2861" s="10" t="s">
        <v>171</v>
      </c>
      <c r="N2861" s="11" t="s">
        <v>82</v>
      </c>
      <c r="O2861" s="21" t="str">
        <f aca="false">Def_Sistemas_Conectores_Cabos!$B$7</f>
        <v>SMA 50-ohm</v>
      </c>
      <c r="P2861" s="4" t="str">
        <f aca="false">Def_Sistemas_Conectores_Cabos!$B$7</f>
        <v>SMA 50-ohm</v>
      </c>
      <c r="Q2861" s="8" t="str">
        <f aca="false">K2861&amp;"/"&amp;M2861&amp;CHAR(10)&amp;L2861&amp;"/"&amp;N2861</f>
        <v>BO-07U:DI-BPMSigPatch/TI_OUT
BO-07U:DI-BPMRFFE/TI_IN</v>
      </c>
      <c r="R2861" s="12" t="s">
        <v>354</v>
      </c>
      <c r="S2861" s="12" t="s">
        <v>354</v>
      </c>
      <c r="T2861" s="22" t="str">
        <f aca="false">Def_Sistemas_Conectores_Cabos!$C$14</f>
        <v>Datalink Extrudado</v>
      </c>
      <c r="U2861" s="11" t="s">
        <v>355</v>
      </c>
      <c r="V2861" s="13"/>
    </row>
    <row r="2862" customFormat="false" ht="15.75" hidden="true" customHeight="true" outlineLevel="0" collapsed="false">
      <c r="A2862" s="4" t="str">
        <f aca="false">Def_Sistemas_Conectores_Cabos!$A$22</f>
        <v>BPM de elétrons</v>
      </c>
      <c r="B2862" s="5" t="str">
        <f aca="false">Datas_Entregas!$A$2</f>
        <v>Booster/LTB</v>
      </c>
      <c r="C2862" s="6" t="n">
        <f aca="false" t="array" ref="C2862:C2862">INDEX(Datas_Entregas!$B$2:$B$100, MATCH(B2862, Datas_Entregas!$A$2:$A$100, 0), 1)</f>
        <v>43266</v>
      </c>
      <c r="D2862" s="5" t="str">
        <f aca="false">Def_Status_Montagem!$A$2</f>
        <v>A verificar</v>
      </c>
      <c r="E2862" s="4" t="str">
        <f aca="false">Def_Status_Montagem!$B$4</f>
        <v>Contratada (inclui etiqueta)</v>
      </c>
      <c r="F2862" s="25" t="str">
        <f aca="false" t="array" ref="F2862:F2862">INDEX(Def_Instancias_Equipamentos!$F$2:$F$4986, MATCH(K2862, Def_Instancias_Equipamentos!$D$2:$D$4986, 0), 1)</f>
        <v>Túnel (Booster)</v>
      </c>
      <c r="G2862" s="26" t="str">
        <f aca="false" t="array" ref="G2862:G2862">INDEX(Def_Instancias_Equipamentos!$F$2:$F$4986, MATCH(L2862, Def_Instancias_Equipamentos!$D$2:$D$4986, 0), 1)</f>
        <v>Sala Racks 3</v>
      </c>
      <c r="H2862" s="7" t="str">
        <f aca="false" t="array" ref="H2862:H2862">INDEX(Def_Instancias_Equipamentos!$E$2:$E$4986, MATCH(K2862, Def_Instancias_Equipamentos!$D$2:$D$4986, 0), 1)</f>
        <v>BO-07U</v>
      </c>
      <c r="I2862" s="8" t="str">
        <f aca="false" t="array" ref="I2862:I2862">INDEX(Def_Instancias_Equipamentos!$E$2:$E$4986, MATCH(L2862, Def_Instancias_Equipamentos!$D$2:$D$4986, 0), 1)</f>
        <v>IA-03RaBPM</v>
      </c>
      <c r="J2862" s="8" t="str">
        <f aca="false">IF(H2862=I2862, "INTERNO", "EXTERNO")</f>
        <v>EXTERNO</v>
      </c>
      <c r="K2862" s="9" t="str">
        <f aca="false">Def_Instancias_Equipamentos!$D$848</f>
        <v>BO-07U:DI-BPMSigPatch</v>
      </c>
      <c r="L2862" s="4" t="str">
        <f aca="false">Def_Instancias_Equipamentos!$D$587</f>
        <v>BO-07U:DI-BPMRFFE</v>
      </c>
      <c r="M2862" s="10" t="s">
        <v>168</v>
      </c>
      <c r="N2862" s="11" t="s">
        <v>81</v>
      </c>
      <c r="O2862" s="21" t="str">
        <f aca="false">Def_Sistemas_Conectores_Cabos!$B$7</f>
        <v>SMA 50-ohm</v>
      </c>
      <c r="P2862" s="4" t="str">
        <f aca="false">Def_Sistemas_Conectores_Cabos!$B$7</f>
        <v>SMA 50-ohm</v>
      </c>
      <c r="Q2862" s="8" t="str">
        <f aca="false">K2862&amp;"/"&amp;M2862&amp;CHAR(10)&amp;L2862&amp;"/"&amp;N2862</f>
        <v>BO-07U:DI-BPMSigPatch/TO_OUT
BO-07U:DI-BPMRFFE/TO_IN</v>
      </c>
      <c r="R2862" s="12" t="s">
        <v>354</v>
      </c>
      <c r="S2862" s="12" t="s">
        <v>354</v>
      </c>
      <c r="T2862" s="22" t="str">
        <f aca="false">Def_Sistemas_Conectores_Cabos!$C$14</f>
        <v>Datalink Extrudado</v>
      </c>
      <c r="U2862" s="11" t="s">
        <v>355</v>
      </c>
      <c r="V2862" s="13"/>
    </row>
    <row r="2863" customFormat="false" ht="15.75" hidden="true" customHeight="true" outlineLevel="0" collapsed="false">
      <c r="A2863" s="4" t="str">
        <f aca="false">Def_Sistemas_Conectores_Cabos!$A$22</f>
        <v>BPM de elétrons</v>
      </c>
      <c r="B2863" s="5" t="str">
        <f aca="false">Datas_Entregas!$A$2</f>
        <v>Booster/LTB</v>
      </c>
      <c r="C2863" s="6" t="n">
        <f aca="false" t="array" ref="C2863:C2863">INDEX(Datas_Entregas!$B$2:$B$100, MATCH(B2863, Datas_Entregas!$A$2:$A$100, 0), 1)</f>
        <v>43266</v>
      </c>
      <c r="D2863" s="5" t="str">
        <f aca="false">Def_Status_Montagem!$A$2</f>
        <v>A verificar</v>
      </c>
      <c r="E2863" s="4" t="str">
        <f aca="false">Def_Status_Montagem!$B$4</f>
        <v>Contratada (inclui etiqueta)</v>
      </c>
      <c r="F2863" s="25" t="str">
        <f aca="false" t="array" ref="F2863:F2863">INDEX(Def_Instancias_Equipamentos!$F$2:$F$4986, MATCH(K2863, Def_Instancias_Equipamentos!$D$2:$D$4986, 0), 1)</f>
        <v>Túnel (Booster)</v>
      </c>
      <c r="G2863" s="26" t="str">
        <f aca="false" t="array" ref="G2863:G2863">INDEX(Def_Instancias_Equipamentos!$F$2:$F$4986, MATCH(L2863, Def_Instancias_Equipamentos!$D$2:$D$4986, 0), 1)</f>
        <v>Sala Racks 4</v>
      </c>
      <c r="H2863" s="7" t="str">
        <f aca="false" t="array" ref="H2863:H2863">INDEX(Def_Instancias_Equipamentos!$E$2:$E$4986, MATCH(K2863, Def_Instancias_Equipamentos!$D$2:$D$4986, 0), 1)</f>
        <v>BO-08U</v>
      </c>
      <c r="I2863" s="8" t="str">
        <f aca="false" t="array" ref="I2863:I2863">INDEX(Def_Instancias_Equipamentos!$E$2:$E$4986, MATCH(L2863, Def_Instancias_Equipamentos!$D$2:$D$4986, 0), 1)</f>
        <v>IA-04RaBPM</v>
      </c>
      <c r="J2863" s="8" t="str">
        <f aca="false">IF(H2863=I2863, "INTERNO", "EXTERNO")</f>
        <v>EXTERNO</v>
      </c>
      <c r="K2863" s="9" t="str">
        <f aca="false">Def_Instancias_Equipamentos!$D$849</f>
        <v>BO-08U:DI-BPMSigPatch</v>
      </c>
      <c r="L2863" s="4" t="str">
        <f aca="false">Def_Instancias_Equipamentos!$D$588</f>
        <v>BO-08U:DI-BPMRFFE</v>
      </c>
      <c r="M2863" s="10" t="s">
        <v>170</v>
      </c>
      <c r="N2863" s="11" t="s">
        <v>84</v>
      </c>
      <c r="O2863" s="21" t="str">
        <f aca="false">Def_Sistemas_Conectores_Cabos!$B$7</f>
        <v>SMA 50-ohm</v>
      </c>
      <c r="P2863" s="4" t="str">
        <f aca="false">Def_Sistemas_Conectores_Cabos!$B$7</f>
        <v>SMA 50-ohm</v>
      </c>
      <c r="Q2863" s="8" t="str">
        <f aca="false">K2863&amp;"/"&amp;M2863&amp;CHAR(10)&amp;L2863&amp;"/"&amp;N2863</f>
        <v>BO-08U:DI-BPMSigPatch/BI_OUT
BO-08U:DI-BPMRFFE/BI_IN</v>
      </c>
      <c r="R2863" s="12" t="s">
        <v>354</v>
      </c>
      <c r="S2863" s="12" t="s">
        <v>354</v>
      </c>
      <c r="T2863" s="22" t="str">
        <f aca="false">Def_Sistemas_Conectores_Cabos!$C$14</f>
        <v>Datalink Extrudado</v>
      </c>
      <c r="U2863" s="11" t="s">
        <v>355</v>
      </c>
      <c r="V2863" s="13"/>
    </row>
    <row r="2864" customFormat="false" ht="15.75" hidden="true" customHeight="true" outlineLevel="0" collapsed="false">
      <c r="A2864" s="4" t="str">
        <f aca="false">Def_Sistemas_Conectores_Cabos!$A$22</f>
        <v>BPM de elétrons</v>
      </c>
      <c r="B2864" s="5" t="str">
        <f aca="false">Datas_Entregas!$A$2</f>
        <v>Booster/LTB</v>
      </c>
      <c r="C2864" s="6" t="n">
        <f aca="false" t="array" ref="C2864:C2864">INDEX(Datas_Entregas!$B$2:$B$100, MATCH(B2864, Datas_Entregas!$A$2:$A$100, 0), 1)</f>
        <v>43266</v>
      </c>
      <c r="D2864" s="5" t="str">
        <f aca="false">Def_Status_Montagem!$A$2</f>
        <v>A verificar</v>
      </c>
      <c r="E2864" s="4" t="str">
        <f aca="false">Def_Status_Montagem!$B$4</f>
        <v>Contratada (inclui etiqueta)</v>
      </c>
      <c r="F2864" s="25" t="str">
        <f aca="false" t="array" ref="F2864:F2864">INDEX(Def_Instancias_Equipamentos!$F$2:$F$4986, MATCH(K2864, Def_Instancias_Equipamentos!$D$2:$D$4986, 0), 1)</f>
        <v>Túnel (Booster)</v>
      </c>
      <c r="G2864" s="26" t="str">
        <f aca="false" t="array" ref="G2864:G2864">INDEX(Def_Instancias_Equipamentos!$F$2:$F$4986, MATCH(L2864, Def_Instancias_Equipamentos!$D$2:$D$4986, 0), 1)</f>
        <v>Sala Racks 4</v>
      </c>
      <c r="H2864" s="7" t="str">
        <f aca="false" t="array" ref="H2864:H2864">INDEX(Def_Instancias_Equipamentos!$E$2:$E$4986, MATCH(K2864, Def_Instancias_Equipamentos!$D$2:$D$4986, 0), 1)</f>
        <v>BO-08U</v>
      </c>
      <c r="I2864" s="8" t="str">
        <f aca="false" t="array" ref="I2864:I2864">INDEX(Def_Instancias_Equipamentos!$E$2:$E$4986, MATCH(L2864, Def_Instancias_Equipamentos!$D$2:$D$4986, 0), 1)</f>
        <v>IA-04RaBPM</v>
      </c>
      <c r="J2864" s="8" t="str">
        <f aca="false">IF(H2864=I2864, "INTERNO", "EXTERNO")</f>
        <v>EXTERNO</v>
      </c>
      <c r="K2864" s="9" t="str">
        <f aca="false">Def_Instancias_Equipamentos!$D$849</f>
        <v>BO-08U:DI-BPMSigPatch</v>
      </c>
      <c r="L2864" s="4" t="str">
        <f aca="false">Def_Instancias_Equipamentos!$D$588</f>
        <v>BO-08U:DI-BPMRFFE</v>
      </c>
      <c r="M2864" s="10" t="s">
        <v>173</v>
      </c>
      <c r="N2864" s="11" t="s">
        <v>86</v>
      </c>
      <c r="O2864" s="21" t="str">
        <f aca="false">Def_Sistemas_Conectores_Cabos!$B$7</f>
        <v>SMA 50-ohm</v>
      </c>
      <c r="P2864" s="4" t="str">
        <f aca="false">Def_Sistemas_Conectores_Cabos!$B$7</f>
        <v>SMA 50-ohm</v>
      </c>
      <c r="Q2864" s="8" t="str">
        <f aca="false">K2864&amp;"/"&amp;M2864&amp;CHAR(10)&amp;L2864&amp;"/"&amp;N2864</f>
        <v>BO-08U:DI-BPMSigPatch/BO_OUT
BO-08U:DI-BPMRFFE/BO_IN</v>
      </c>
      <c r="R2864" s="12" t="s">
        <v>354</v>
      </c>
      <c r="S2864" s="12" t="s">
        <v>354</v>
      </c>
      <c r="T2864" s="22" t="str">
        <f aca="false">Def_Sistemas_Conectores_Cabos!$C$14</f>
        <v>Datalink Extrudado</v>
      </c>
      <c r="U2864" s="11" t="s">
        <v>355</v>
      </c>
      <c r="V2864" s="13"/>
    </row>
    <row r="2865" customFormat="false" ht="15.75" hidden="true" customHeight="true" outlineLevel="0" collapsed="false">
      <c r="A2865" s="4" t="str">
        <f aca="false">Def_Sistemas_Conectores_Cabos!$A$22</f>
        <v>BPM de elétrons</v>
      </c>
      <c r="B2865" s="5" t="str">
        <f aca="false">Datas_Entregas!$A$2</f>
        <v>Booster/LTB</v>
      </c>
      <c r="C2865" s="6" t="n">
        <f aca="false" t="array" ref="C2865:C2865">INDEX(Datas_Entregas!$B$2:$B$100, MATCH(B2865, Datas_Entregas!$A$2:$A$100, 0), 1)</f>
        <v>43266</v>
      </c>
      <c r="D2865" s="5" t="str">
        <f aca="false">Def_Status_Montagem!$A$2</f>
        <v>A verificar</v>
      </c>
      <c r="E2865" s="4" t="str">
        <f aca="false">Def_Status_Montagem!$B$4</f>
        <v>Contratada (inclui etiqueta)</v>
      </c>
      <c r="F2865" s="25" t="str">
        <f aca="false" t="array" ref="F2865:F2865">INDEX(Def_Instancias_Equipamentos!$F$2:$F$4986, MATCH(K2865, Def_Instancias_Equipamentos!$D$2:$D$4986, 0), 1)</f>
        <v>Túnel (Booster)</v>
      </c>
      <c r="G2865" s="26" t="str">
        <f aca="false" t="array" ref="G2865:G2865">INDEX(Def_Instancias_Equipamentos!$F$2:$F$4986, MATCH(L2865, Def_Instancias_Equipamentos!$D$2:$D$4986, 0), 1)</f>
        <v>Sala Racks 4</v>
      </c>
      <c r="H2865" s="7" t="str">
        <f aca="false" t="array" ref="H2865:H2865">INDEX(Def_Instancias_Equipamentos!$E$2:$E$4986, MATCH(K2865, Def_Instancias_Equipamentos!$D$2:$D$4986, 0), 1)</f>
        <v>BO-08U</v>
      </c>
      <c r="I2865" s="8" t="str">
        <f aca="false" t="array" ref="I2865:I2865">INDEX(Def_Instancias_Equipamentos!$E$2:$E$4986, MATCH(L2865, Def_Instancias_Equipamentos!$D$2:$D$4986, 0), 1)</f>
        <v>IA-04RaBPM</v>
      </c>
      <c r="J2865" s="8" t="str">
        <f aca="false">IF(H2865=I2865, "INTERNO", "EXTERNO")</f>
        <v>EXTERNO</v>
      </c>
      <c r="K2865" s="9" t="str">
        <f aca="false">Def_Instancias_Equipamentos!$D$849</f>
        <v>BO-08U:DI-BPMSigPatch</v>
      </c>
      <c r="L2865" s="4" t="str">
        <f aca="false">Def_Instancias_Equipamentos!$D$588</f>
        <v>BO-08U:DI-BPMRFFE</v>
      </c>
      <c r="M2865" s="10" t="s">
        <v>171</v>
      </c>
      <c r="N2865" s="11" t="s">
        <v>82</v>
      </c>
      <c r="O2865" s="21" t="str">
        <f aca="false">Def_Sistemas_Conectores_Cabos!$B$7</f>
        <v>SMA 50-ohm</v>
      </c>
      <c r="P2865" s="4" t="str">
        <f aca="false">Def_Sistemas_Conectores_Cabos!$B$7</f>
        <v>SMA 50-ohm</v>
      </c>
      <c r="Q2865" s="8" t="str">
        <f aca="false">K2865&amp;"/"&amp;M2865&amp;CHAR(10)&amp;L2865&amp;"/"&amp;N2865</f>
        <v>BO-08U:DI-BPMSigPatch/TI_OUT
BO-08U:DI-BPMRFFE/TI_IN</v>
      </c>
      <c r="R2865" s="12" t="s">
        <v>354</v>
      </c>
      <c r="S2865" s="12" t="s">
        <v>354</v>
      </c>
      <c r="T2865" s="22" t="str">
        <f aca="false">Def_Sistemas_Conectores_Cabos!$C$14</f>
        <v>Datalink Extrudado</v>
      </c>
      <c r="U2865" s="11" t="s">
        <v>355</v>
      </c>
      <c r="V2865" s="13"/>
    </row>
    <row r="2866" customFormat="false" ht="15.75" hidden="true" customHeight="true" outlineLevel="0" collapsed="false">
      <c r="A2866" s="4" t="str">
        <f aca="false">Def_Sistemas_Conectores_Cabos!$A$22</f>
        <v>BPM de elétrons</v>
      </c>
      <c r="B2866" s="5" t="str">
        <f aca="false">Datas_Entregas!$A$2</f>
        <v>Booster/LTB</v>
      </c>
      <c r="C2866" s="6" t="n">
        <f aca="false" t="array" ref="C2866:C2866">INDEX(Datas_Entregas!$B$2:$B$100, MATCH(B2866, Datas_Entregas!$A$2:$A$100, 0), 1)</f>
        <v>43266</v>
      </c>
      <c r="D2866" s="5" t="str">
        <f aca="false">Def_Status_Montagem!$A$2</f>
        <v>A verificar</v>
      </c>
      <c r="E2866" s="4" t="str">
        <f aca="false">Def_Status_Montagem!$B$4</f>
        <v>Contratada (inclui etiqueta)</v>
      </c>
      <c r="F2866" s="25" t="str">
        <f aca="false" t="array" ref="F2866:F2866">INDEX(Def_Instancias_Equipamentos!$F$2:$F$4986, MATCH(K2866, Def_Instancias_Equipamentos!$D$2:$D$4986, 0), 1)</f>
        <v>Túnel (Booster)</v>
      </c>
      <c r="G2866" s="26" t="str">
        <f aca="false" t="array" ref="G2866:G2866">INDEX(Def_Instancias_Equipamentos!$F$2:$F$4986, MATCH(L2866, Def_Instancias_Equipamentos!$D$2:$D$4986, 0), 1)</f>
        <v>Sala Racks 4</v>
      </c>
      <c r="H2866" s="7" t="str">
        <f aca="false" t="array" ref="H2866:H2866">INDEX(Def_Instancias_Equipamentos!$E$2:$E$4986, MATCH(K2866, Def_Instancias_Equipamentos!$D$2:$D$4986, 0), 1)</f>
        <v>BO-08U</v>
      </c>
      <c r="I2866" s="8" t="str">
        <f aca="false" t="array" ref="I2866:I2866">INDEX(Def_Instancias_Equipamentos!$E$2:$E$4986, MATCH(L2866, Def_Instancias_Equipamentos!$D$2:$D$4986, 0), 1)</f>
        <v>IA-04RaBPM</v>
      </c>
      <c r="J2866" s="8" t="str">
        <f aca="false">IF(H2866=I2866, "INTERNO", "EXTERNO")</f>
        <v>EXTERNO</v>
      </c>
      <c r="K2866" s="9" t="str">
        <f aca="false">Def_Instancias_Equipamentos!$D$849</f>
        <v>BO-08U:DI-BPMSigPatch</v>
      </c>
      <c r="L2866" s="4" t="str">
        <f aca="false">Def_Instancias_Equipamentos!$D$588</f>
        <v>BO-08U:DI-BPMRFFE</v>
      </c>
      <c r="M2866" s="10" t="s">
        <v>168</v>
      </c>
      <c r="N2866" s="11" t="s">
        <v>81</v>
      </c>
      <c r="O2866" s="21" t="str">
        <f aca="false">Def_Sistemas_Conectores_Cabos!$B$7</f>
        <v>SMA 50-ohm</v>
      </c>
      <c r="P2866" s="4" t="str">
        <f aca="false">Def_Sistemas_Conectores_Cabos!$B$7</f>
        <v>SMA 50-ohm</v>
      </c>
      <c r="Q2866" s="8" t="str">
        <f aca="false">K2866&amp;"/"&amp;M2866&amp;CHAR(10)&amp;L2866&amp;"/"&amp;N2866</f>
        <v>BO-08U:DI-BPMSigPatch/TO_OUT
BO-08U:DI-BPMRFFE/TO_IN</v>
      </c>
      <c r="R2866" s="12" t="s">
        <v>354</v>
      </c>
      <c r="S2866" s="12" t="s">
        <v>354</v>
      </c>
      <c r="T2866" s="22" t="str">
        <f aca="false">Def_Sistemas_Conectores_Cabos!$C$14</f>
        <v>Datalink Extrudado</v>
      </c>
      <c r="U2866" s="11" t="s">
        <v>355</v>
      </c>
      <c r="V2866" s="13"/>
    </row>
    <row r="2867" customFormat="false" ht="15.75" hidden="true" customHeight="true" outlineLevel="0" collapsed="false">
      <c r="A2867" s="4" t="str">
        <f aca="false">Def_Sistemas_Conectores_Cabos!$A$22</f>
        <v>BPM de elétrons</v>
      </c>
      <c r="B2867" s="5" t="str">
        <f aca="false">Datas_Entregas!$A$2</f>
        <v>Booster/LTB</v>
      </c>
      <c r="C2867" s="6" t="n">
        <f aca="false" t="array" ref="C2867:C2867">INDEX(Datas_Entregas!$B$2:$B$100, MATCH(B2867, Datas_Entregas!$A$2:$A$100, 0), 1)</f>
        <v>43266</v>
      </c>
      <c r="D2867" s="5" t="str">
        <f aca="false">Def_Status_Montagem!$A$2</f>
        <v>A verificar</v>
      </c>
      <c r="E2867" s="4" t="str">
        <f aca="false">Def_Status_Montagem!$B$4</f>
        <v>Contratada (inclui etiqueta)</v>
      </c>
      <c r="F2867" s="25" t="str">
        <f aca="false" t="array" ref="F2867:F2867">INDEX(Def_Instancias_Equipamentos!$F$2:$F$4986, MATCH(K2867, Def_Instancias_Equipamentos!$D$2:$D$4986, 0), 1)</f>
        <v>Túnel (Booster)</v>
      </c>
      <c r="G2867" s="26" t="str">
        <f aca="false" t="array" ref="G2867:G2867">INDEX(Def_Instancias_Equipamentos!$F$2:$F$4986, MATCH(L2867, Def_Instancias_Equipamentos!$D$2:$D$4986, 0), 1)</f>
        <v>Sala Racks 4</v>
      </c>
      <c r="H2867" s="7" t="str">
        <f aca="false" t="array" ref="H2867:H2867">INDEX(Def_Instancias_Equipamentos!$E$2:$E$4986, MATCH(K2867, Def_Instancias_Equipamentos!$D$2:$D$4986, 0), 1)</f>
        <v>BO-09U</v>
      </c>
      <c r="I2867" s="8" t="str">
        <f aca="false" t="array" ref="I2867:I2867">INDEX(Def_Instancias_Equipamentos!$E$2:$E$4986, MATCH(L2867, Def_Instancias_Equipamentos!$D$2:$D$4986, 0), 1)</f>
        <v>IA-04RaBPM</v>
      </c>
      <c r="J2867" s="8" t="str">
        <f aca="false">IF(H2867=I2867, "INTERNO", "EXTERNO")</f>
        <v>EXTERNO</v>
      </c>
      <c r="K2867" s="9" t="str">
        <f aca="false">Def_Instancias_Equipamentos!$D$850</f>
        <v>BO-09U:DI-BPMSigPatch</v>
      </c>
      <c r="L2867" s="4" t="str">
        <f aca="false">Def_Instancias_Equipamentos!$D$589</f>
        <v>BO-09U:DI-BPMRFFE</v>
      </c>
      <c r="M2867" s="10" t="s">
        <v>170</v>
      </c>
      <c r="N2867" s="11" t="s">
        <v>84</v>
      </c>
      <c r="O2867" s="21" t="str">
        <f aca="false">Def_Sistemas_Conectores_Cabos!$B$7</f>
        <v>SMA 50-ohm</v>
      </c>
      <c r="P2867" s="4" t="str">
        <f aca="false">Def_Sistemas_Conectores_Cabos!$B$7</f>
        <v>SMA 50-ohm</v>
      </c>
      <c r="Q2867" s="8" t="str">
        <f aca="false">K2867&amp;"/"&amp;M2867&amp;CHAR(10)&amp;L2867&amp;"/"&amp;N2867</f>
        <v>BO-09U:DI-BPMSigPatch/BI_OUT
BO-09U:DI-BPMRFFE/BI_IN</v>
      </c>
      <c r="R2867" s="12" t="s">
        <v>354</v>
      </c>
      <c r="S2867" s="12" t="s">
        <v>354</v>
      </c>
      <c r="T2867" s="22" t="str">
        <f aca="false">Def_Sistemas_Conectores_Cabos!$C$14</f>
        <v>Datalink Extrudado</v>
      </c>
      <c r="U2867" s="11" t="s">
        <v>355</v>
      </c>
      <c r="V2867" s="13"/>
    </row>
    <row r="2868" customFormat="false" ht="15.75" hidden="true" customHeight="true" outlineLevel="0" collapsed="false">
      <c r="A2868" s="4" t="str">
        <f aca="false">Def_Sistemas_Conectores_Cabos!$A$22</f>
        <v>BPM de elétrons</v>
      </c>
      <c r="B2868" s="5" t="str">
        <f aca="false">Datas_Entregas!$A$2</f>
        <v>Booster/LTB</v>
      </c>
      <c r="C2868" s="6" t="n">
        <f aca="false" t="array" ref="C2868:C2868">INDEX(Datas_Entregas!$B$2:$B$100, MATCH(B2868, Datas_Entregas!$A$2:$A$100, 0), 1)</f>
        <v>43266</v>
      </c>
      <c r="D2868" s="5" t="str">
        <f aca="false">Def_Status_Montagem!$A$2</f>
        <v>A verificar</v>
      </c>
      <c r="E2868" s="4" t="str">
        <f aca="false">Def_Status_Montagem!$B$4</f>
        <v>Contratada (inclui etiqueta)</v>
      </c>
      <c r="F2868" s="25" t="str">
        <f aca="false" t="array" ref="F2868:F2868">INDEX(Def_Instancias_Equipamentos!$F$2:$F$4986, MATCH(K2868, Def_Instancias_Equipamentos!$D$2:$D$4986, 0), 1)</f>
        <v>Túnel (Booster)</v>
      </c>
      <c r="G2868" s="26" t="str">
        <f aca="false" t="array" ref="G2868:G2868">INDEX(Def_Instancias_Equipamentos!$F$2:$F$4986, MATCH(L2868, Def_Instancias_Equipamentos!$D$2:$D$4986, 0), 1)</f>
        <v>Sala Racks 4</v>
      </c>
      <c r="H2868" s="7" t="str">
        <f aca="false" t="array" ref="H2868:H2868">INDEX(Def_Instancias_Equipamentos!$E$2:$E$4986, MATCH(K2868, Def_Instancias_Equipamentos!$D$2:$D$4986, 0), 1)</f>
        <v>BO-09U</v>
      </c>
      <c r="I2868" s="8" t="str">
        <f aca="false" t="array" ref="I2868:I2868">INDEX(Def_Instancias_Equipamentos!$E$2:$E$4986, MATCH(L2868, Def_Instancias_Equipamentos!$D$2:$D$4986, 0), 1)</f>
        <v>IA-04RaBPM</v>
      </c>
      <c r="J2868" s="8" t="str">
        <f aca="false">IF(H2868=I2868, "INTERNO", "EXTERNO")</f>
        <v>EXTERNO</v>
      </c>
      <c r="K2868" s="9" t="str">
        <f aca="false">Def_Instancias_Equipamentos!$D$850</f>
        <v>BO-09U:DI-BPMSigPatch</v>
      </c>
      <c r="L2868" s="4" t="str">
        <f aca="false">Def_Instancias_Equipamentos!$D$589</f>
        <v>BO-09U:DI-BPMRFFE</v>
      </c>
      <c r="M2868" s="10" t="s">
        <v>173</v>
      </c>
      <c r="N2868" s="11" t="s">
        <v>86</v>
      </c>
      <c r="O2868" s="21" t="str">
        <f aca="false">Def_Sistemas_Conectores_Cabos!$B$7</f>
        <v>SMA 50-ohm</v>
      </c>
      <c r="P2868" s="4" t="str">
        <f aca="false">Def_Sistemas_Conectores_Cabos!$B$7</f>
        <v>SMA 50-ohm</v>
      </c>
      <c r="Q2868" s="8" t="str">
        <f aca="false">K2868&amp;"/"&amp;M2868&amp;CHAR(10)&amp;L2868&amp;"/"&amp;N2868</f>
        <v>BO-09U:DI-BPMSigPatch/BO_OUT
BO-09U:DI-BPMRFFE/BO_IN</v>
      </c>
      <c r="R2868" s="12" t="s">
        <v>354</v>
      </c>
      <c r="S2868" s="12" t="s">
        <v>354</v>
      </c>
      <c r="T2868" s="22" t="str">
        <f aca="false">Def_Sistemas_Conectores_Cabos!$C$14</f>
        <v>Datalink Extrudado</v>
      </c>
      <c r="U2868" s="11" t="s">
        <v>355</v>
      </c>
      <c r="V2868" s="13"/>
    </row>
    <row r="2869" customFormat="false" ht="15.75" hidden="true" customHeight="true" outlineLevel="0" collapsed="false">
      <c r="A2869" s="4" t="str">
        <f aca="false">Def_Sistemas_Conectores_Cabos!$A$22</f>
        <v>BPM de elétrons</v>
      </c>
      <c r="B2869" s="5" t="str">
        <f aca="false">Datas_Entregas!$A$2</f>
        <v>Booster/LTB</v>
      </c>
      <c r="C2869" s="6" t="n">
        <f aca="false" t="array" ref="C2869:C2869">INDEX(Datas_Entregas!$B$2:$B$100, MATCH(B2869, Datas_Entregas!$A$2:$A$100, 0), 1)</f>
        <v>43266</v>
      </c>
      <c r="D2869" s="5" t="str">
        <f aca="false">Def_Status_Montagem!$A$2</f>
        <v>A verificar</v>
      </c>
      <c r="E2869" s="4" t="str">
        <f aca="false">Def_Status_Montagem!$B$4</f>
        <v>Contratada (inclui etiqueta)</v>
      </c>
      <c r="F2869" s="25" t="str">
        <f aca="false" t="array" ref="F2869:F2869">INDEX(Def_Instancias_Equipamentos!$F$2:$F$4986, MATCH(K2869, Def_Instancias_Equipamentos!$D$2:$D$4986, 0), 1)</f>
        <v>Túnel (Booster)</v>
      </c>
      <c r="G2869" s="26" t="str">
        <f aca="false" t="array" ref="G2869:G2869">INDEX(Def_Instancias_Equipamentos!$F$2:$F$4986, MATCH(L2869, Def_Instancias_Equipamentos!$D$2:$D$4986, 0), 1)</f>
        <v>Sala Racks 4</v>
      </c>
      <c r="H2869" s="7" t="str">
        <f aca="false" t="array" ref="H2869:H2869">INDEX(Def_Instancias_Equipamentos!$E$2:$E$4986, MATCH(K2869, Def_Instancias_Equipamentos!$D$2:$D$4986, 0), 1)</f>
        <v>BO-09U</v>
      </c>
      <c r="I2869" s="8" t="str">
        <f aca="false" t="array" ref="I2869:I2869">INDEX(Def_Instancias_Equipamentos!$E$2:$E$4986, MATCH(L2869, Def_Instancias_Equipamentos!$D$2:$D$4986, 0), 1)</f>
        <v>IA-04RaBPM</v>
      </c>
      <c r="J2869" s="8" t="str">
        <f aca="false">IF(H2869=I2869, "INTERNO", "EXTERNO")</f>
        <v>EXTERNO</v>
      </c>
      <c r="K2869" s="9" t="str">
        <f aca="false">Def_Instancias_Equipamentos!$D$850</f>
        <v>BO-09U:DI-BPMSigPatch</v>
      </c>
      <c r="L2869" s="4" t="str">
        <f aca="false">Def_Instancias_Equipamentos!$D$589</f>
        <v>BO-09U:DI-BPMRFFE</v>
      </c>
      <c r="M2869" s="10" t="s">
        <v>171</v>
      </c>
      <c r="N2869" s="11" t="s">
        <v>82</v>
      </c>
      <c r="O2869" s="21" t="str">
        <f aca="false">Def_Sistemas_Conectores_Cabos!$B$7</f>
        <v>SMA 50-ohm</v>
      </c>
      <c r="P2869" s="4" t="str">
        <f aca="false">Def_Sistemas_Conectores_Cabos!$B$7</f>
        <v>SMA 50-ohm</v>
      </c>
      <c r="Q2869" s="8" t="str">
        <f aca="false">K2869&amp;"/"&amp;M2869&amp;CHAR(10)&amp;L2869&amp;"/"&amp;N2869</f>
        <v>BO-09U:DI-BPMSigPatch/TI_OUT
BO-09U:DI-BPMRFFE/TI_IN</v>
      </c>
      <c r="R2869" s="12" t="s">
        <v>354</v>
      </c>
      <c r="S2869" s="12" t="s">
        <v>354</v>
      </c>
      <c r="T2869" s="22" t="str">
        <f aca="false">Def_Sistemas_Conectores_Cabos!$C$14</f>
        <v>Datalink Extrudado</v>
      </c>
      <c r="U2869" s="11" t="s">
        <v>355</v>
      </c>
      <c r="V2869" s="13"/>
    </row>
    <row r="2870" customFormat="false" ht="15.75" hidden="true" customHeight="true" outlineLevel="0" collapsed="false">
      <c r="A2870" s="4" t="str">
        <f aca="false">Def_Sistemas_Conectores_Cabos!$A$22</f>
        <v>BPM de elétrons</v>
      </c>
      <c r="B2870" s="5" t="str">
        <f aca="false">Datas_Entregas!$A$2</f>
        <v>Booster/LTB</v>
      </c>
      <c r="C2870" s="6" t="n">
        <f aca="false" t="array" ref="C2870:C2870">INDEX(Datas_Entregas!$B$2:$B$100, MATCH(B2870, Datas_Entregas!$A$2:$A$100, 0), 1)</f>
        <v>43266</v>
      </c>
      <c r="D2870" s="5" t="str">
        <f aca="false">Def_Status_Montagem!$A$2</f>
        <v>A verificar</v>
      </c>
      <c r="E2870" s="4" t="str">
        <f aca="false">Def_Status_Montagem!$B$4</f>
        <v>Contratada (inclui etiqueta)</v>
      </c>
      <c r="F2870" s="25" t="str">
        <f aca="false" t="array" ref="F2870:F2870">INDEX(Def_Instancias_Equipamentos!$F$2:$F$4986, MATCH(K2870, Def_Instancias_Equipamentos!$D$2:$D$4986, 0), 1)</f>
        <v>Túnel (Booster)</v>
      </c>
      <c r="G2870" s="26" t="str">
        <f aca="false" t="array" ref="G2870:G2870">INDEX(Def_Instancias_Equipamentos!$F$2:$F$4986, MATCH(L2870, Def_Instancias_Equipamentos!$D$2:$D$4986, 0), 1)</f>
        <v>Sala Racks 4</v>
      </c>
      <c r="H2870" s="7" t="str">
        <f aca="false" t="array" ref="H2870:H2870">INDEX(Def_Instancias_Equipamentos!$E$2:$E$4986, MATCH(K2870, Def_Instancias_Equipamentos!$D$2:$D$4986, 0), 1)</f>
        <v>BO-09U</v>
      </c>
      <c r="I2870" s="8" t="str">
        <f aca="false" t="array" ref="I2870:I2870">INDEX(Def_Instancias_Equipamentos!$E$2:$E$4986, MATCH(L2870, Def_Instancias_Equipamentos!$D$2:$D$4986, 0), 1)</f>
        <v>IA-04RaBPM</v>
      </c>
      <c r="J2870" s="8" t="str">
        <f aca="false">IF(H2870=I2870, "INTERNO", "EXTERNO")</f>
        <v>EXTERNO</v>
      </c>
      <c r="K2870" s="9" t="str">
        <f aca="false">Def_Instancias_Equipamentos!$D$850</f>
        <v>BO-09U:DI-BPMSigPatch</v>
      </c>
      <c r="L2870" s="4" t="str">
        <f aca="false">Def_Instancias_Equipamentos!$D$589</f>
        <v>BO-09U:DI-BPMRFFE</v>
      </c>
      <c r="M2870" s="10" t="s">
        <v>168</v>
      </c>
      <c r="N2870" s="11" t="s">
        <v>81</v>
      </c>
      <c r="O2870" s="21" t="str">
        <f aca="false">Def_Sistemas_Conectores_Cabos!$B$7</f>
        <v>SMA 50-ohm</v>
      </c>
      <c r="P2870" s="4" t="str">
        <f aca="false">Def_Sistemas_Conectores_Cabos!$B$7</f>
        <v>SMA 50-ohm</v>
      </c>
      <c r="Q2870" s="8" t="str">
        <f aca="false">K2870&amp;"/"&amp;M2870&amp;CHAR(10)&amp;L2870&amp;"/"&amp;N2870</f>
        <v>BO-09U:DI-BPMSigPatch/TO_OUT
BO-09U:DI-BPMRFFE/TO_IN</v>
      </c>
      <c r="R2870" s="12" t="s">
        <v>354</v>
      </c>
      <c r="S2870" s="12" t="s">
        <v>354</v>
      </c>
      <c r="T2870" s="22" t="str">
        <f aca="false">Def_Sistemas_Conectores_Cabos!$C$14</f>
        <v>Datalink Extrudado</v>
      </c>
      <c r="U2870" s="11" t="s">
        <v>355</v>
      </c>
      <c r="V2870" s="13"/>
    </row>
    <row r="2871" customFormat="false" ht="15.75" hidden="true" customHeight="true" outlineLevel="0" collapsed="false">
      <c r="A2871" s="4" t="str">
        <f aca="false">Def_Sistemas_Conectores_Cabos!$A$22</f>
        <v>BPM de elétrons</v>
      </c>
      <c r="B2871" s="5" t="str">
        <f aca="false">Datas_Entregas!$A$2</f>
        <v>Booster/LTB</v>
      </c>
      <c r="C2871" s="6" t="n">
        <f aca="false" t="array" ref="C2871:C2871">INDEX(Datas_Entregas!$B$2:$B$100, MATCH(B2871, Datas_Entregas!$A$2:$A$100, 0), 1)</f>
        <v>43266</v>
      </c>
      <c r="D2871" s="5" t="str">
        <f aca="false">Def_Status_Montagem!$A$2</f>
        <v>A verificar</v>
      </c>
      <c r="E2871" s="4" t="str">
        <f aca="false">Def_Status_Montagem!$B$4</f>
        <v>Contratada (inclui etiqueta)</v>
      </c>
      <c r="F2871" s="25" t="str">
        <f aca="false" t="array" ref="F2871:F2871">INDEX(Def_Instancias_Equipamentos!$F$2:$F$4986, MATCH(K2871, Def_Instancias_Equipamentos!$D$2:$D$4986, 0), 1)</f>
        <v>Túnel (Booster)</v>
      </c>
      <c r="G2871" s="26" t="str">
        <f aca="false" t="array" ref="G2871:G2871">INDEX(Def_Instancias_Equipamentos!$F$2:$F$4986, MATCH(L2871, Def_Instancias_Equipamentos!$D$2:$D$4986, 0), 1)</f>
        <v>Sala Racks 4</v>
      </c>
      <c r="H2871" s="7" t="str">
        <f aca="false" t="array" ref="H2871:H2871">INDEX(Def_Instancias_Equipamentos!$E$2:$E$4986, MATCH(K2871, Def_Instancias_Equipamentos!$D$2:$D$4986, 0), 1)</f>
        <v>BO-10U</v>
      </c>
      <c r="I2871" s="8" t="str">
        <f aca="false" t="array" ref="I2871:I2871">INDEX(Def_Instancias_Equipamentos!$E$2:$E$4986, MATCH(L2871, Def_Instancias_Equipamentos!$D$2:$D$4986, 0), 1)</f>
        <v>IA-04RaBPM</v>
      </c>
      <c r="J2871" s="8" t="str">
        <f aca="false">IF(H2871=I2871, "INTERNO", "EXTERNO")</f>
        <v>EXTERNO</v>
      </c>
      <c r="K2871" s="9" t="str">
        <f aca="false">Def_Instancias_Equipamentos!$D$851</f>
        <v>BO-10U:DI-BPMSigPatch</v>
      </c>
      <c r="L2871" s="4" t="str">
        <f aca="false">Def_Instancias_Equipamentos!$D$590</f>
        <v>BO-10U:DI-BPMRFFE</v>
      </c>
      <c r="M2871" s="10" t="s">
        <v>170</v>
      </c>
      <c r="N2871" s="11" t="s">
        <v>84</v>
      </c>
      <c r="O2871" s="21" t="str">
        <f aca="false">Def_Sistemas_Conectores_Cabos!$B$7</f>
        <v>SMA 50-ohm</v>
      </c>
      <c r="P2871" s="4" t="str">
        <f aca="false">Def_Sistemas_Conectores_Cabos!$B$7</f>
        <v>SMA 50-ohm</v>
      </c>
      <c r="Q2871" s="8" t="str">
        <f aca="false">K2871&amp;"/"&amp;M2871&amp;CHAR(10)&amp;L2871&amp;"/"&amp;N2871</f>
        <v>BO-10U:DI-BPMSigPatch/BI_OUT
BO-10U:DI-BPMRFFE/BI_IN</v>
      </c>
      <c r="R2871" s="12" t="s">
        <v>354</v>
      </c>
      <c r="S2871" s="12" t="s">
        <v>354</v>
      </c>
      <c r="T2871" s="22" t="str">
        <f aca="false">Def_Sistemas_Conectores_Cabos!$C$14</f>
        <v>Datalink Extrudado</v>
      </c>
      <c r="U2871" s="11" t="s">
        <v>355</v>
      </c>
      <c r="V2871" s="13"/>
    </row>
    <row r="2872" customFormat="false" ht="15.75" hidden="true" customHeight="true" outlineLevel="0" collapsed="false">
      <c r="A2872" s="4" t="str">
        <f aca="false">Def_Sistemas_Conectores_Cabos!$A$22</f>
        <v>BPM de elétrons</v>
      </c>
      <c r="B2872" s="5" t="str">
        <f aca="false">Datas_Entregas!$A$2</f>
        <v>Booster/LTB</v>
      </c>
      <c r="C2872" s="6" t="n">
        <f aca="false" t="array" ref="C2872:C2872">INDEX(Datas_Entregas!$B$2:$B$100, MATCH(B2872, Datas_Entregas!$A$2:$A$100, 0), 1)</f>
        <v>43266</v>
      </c>
      <c r="D2872" s="5" t="str">
        <f aca="false">Def_Status_Montagem!$A$2</f>
        <v>A verificar</v>
      </c>
      <c r="E2872" s="4" t="str">
        <f aca="false">Def_Status_Montagem!$B$4</f>
        <v>Contratada (inclui etiqueta)</v>
      </c>
      <c r="F2872" s="25" t="str">
        <f aca="false" t="array" ref="F2872:F2872">INDEX(Def_Instancias_Equipamentos!$F$2:$F$4986, MATCH(K2872, Def_Instancias_Equipamentos!$D$2:$D$4986, 0), 1)</f>
        <v>Túnel (Booster)</v>
      </c>
      <c r="G2872" s="26" t="str">
        <f aca="false" t="array" ref="G2872:G2872">INDEX(Def_Instancias_Equipamentos!$F$2:$F$4986, MATCH(L2872, Def_Instancias_Equipamentos!$D$2:$D$4986, 0), 1)</f>
        <v>Sala Racks 4</v>
      </c>
      <c r="H2872" s="7" t="str">
        <f aca="false" t="array" ref="H2872:H2872">INDEX(Def_Instancias_Equipamentos!$E$2:$E$4986, MATCH(K2872, Def_Instancias_Equipamentos!$D$2:$D$4986, 0), 1)</f>
        <v>BO-10U</v>
      </c>
      <c r="I2872" s="8" t="str">
        <f aca="false" t="array" ref="I2872:I2872">INDEX(Def_Instancias_Equipamentos!$E$2:$E$4986, MATCH(L2872, Def_Instancias_Equipamentos!$D$2:$D$4986, 0), 1)</f>
        <v>IA-04RaBPM</v>
      </c>
      <c r="J2872" s="8" t="str">
        <f aca="false">IF(H2872=I2872, "INTERNO", "EXTERNO")</f>
        <v>EXTERNO</v>
      </c>
      <c r="K2872" s="9" t="str">
        <f aca="false">Def_Instancias_Equipamentos!$D$851</f>
        <v>BO-10U:DI-BPMSigPatch</v>
      </c>
      <c r="L2872" s="4" t="str">
        <f aca="false">Def_Instancias_Equipamentos!$D$590</f>
        <v>BO-10U:DI-BPMRFFE</v>
      </c>
      <c r="M2872" s="10" t="s">
        <v>173</v>
      </c>
      <c r="N2872" s="11" t="s">
        <v>86</v>
      </c>
      <c r="O2872" s="21" t="str">
        <f aca="false">Def_Sistemas_Conectores_Cabos!$B$7</f>
        <v>SMA 50-ohm</v>
      </c>
      <c r="P2872" s="4" t="str">
        <f aca="false">Def_Sistemas_Conectores_Cabos!$B$7</f>
        <v>SMA 50-ohm</v>
      </c>
      <c r="Q2872" s="8" t="str">
        <f aca="false">K2872&amp;"/"&amp;M2872&amp;CHAR(10)&amp;L2872&amp;"/"&amp;N2872</f>
        <v>BO-10U:DI-BPMSigPatch/BO_OUT
BO-10U:DI-BPMRFFE/BO_IN</v>
      </c>
      <c r="R2872" s="12" t="s">
        <v>354</v>
      </c>
      <c r="S2872" s="12" t="s">
        <v>354</v>
      </c>
      <c r="T2872" s="22" t="str">
        <f aca="false">Def_Sistemas_Conectores_Cabos!$C$14</f>
        <v>Datalink Extrudado</v>
      </c>
      <c r="U2872" s="11" t="s">
        <v>355</v>
      </c>
      <c r="V2872" s="13"/>
    </row>
    <row r="2873" customFormat="false" ht="15.75" hidden="true" customHeight="true" outlineLevel="0" collapsed="false">
      <c r="A2873" s="4" t="str">
        <f aca="false">Def_Sistemas_Conectores_Cabos!$A$22</f>
        <v>BPM de elétrons</v>
      </c>
      <c r="B2873" s="5" t="str">
        <f aca="false">Datas_Entregas!$A$2</f>
        <v>Booster/LTB</v>
      </c>
      <c r="C2873" s="6" t="n">
        <f aca="false" t="array" ref="C2873:C2873">INDEX(Datas_Entregas!$B$2:$B$100, MATCH(B2873, Datas_Entregas!$A$2:$A$100, 0), 1)</f>
        <v>43266</v>
      </c>
      <c r="D2873" s="5" t="str">
        <f aca="false">Def_Status_Montagem!$A$2</f>
        <v>A verificar</v>
      </c>
      <c r="E2873" s="4" t="str">
        <f aca="false">Def_Status_Montagem!$B$4</f>
        <v>Contratada (inclui etiqueta)</v>
      </c>
      <c r="F2873" s="25" t="str">
        <f aca="false" t="array" ref="F2873:F2873">INDEX(Def_Instancias_Equipamentos!$F$2:$F$4986, MATCH(K2873, Def_Instancias_Equipamentos!$D$2:$D$4986, 0), 1)</f>
        <v>Túnel (Booster)</v>
      </c>
      <c r="G2873" s="26" t="str">
        <f aca="false" t="array" ref="G2873:G2873">INDEX(Def_Instancias_Equipamentos!$F$2:$F$4986, MATCH(L2873, Def_Instancias_Equipamentos!$D$2:$D$4986, 0), 1)</f>
        <v>Sala Racks 4</v>
      </c>
      <c r="H2873" s="7" t="str">
        <f aca="false" t="array" ref="H2873:H2873">INDEX(Def_Instancias_Equipamentos!$E$2:$E$4986, MATCH(K2873, Def_Instancias_Equipamentos!$D$2:$D$4986, 0), 1)</f>
        <v>BO-10U</v>
      </c>
      <c r="I2873" s="8" t="str">
        <f aca="false" t="array" ref="I2873:I2873">INDEX(Def_Instancias_Equipamentos!$E$2:$E$4986, MATCH(L2873, Def_Instancias_Equipamentos!$D$2:$D$4986, 0), 1)</f>
        <v>IA-04RaBPM</v>
      </c>
      <c r="J2873" s="8" t="str">
        <f aca="false">IF(H2873=I2873, "INTERNO", "EXTERNO")</f>
        <v>EXTERNO</v>
      </c>
      <c r="K2873" s="9" t="str">
        <f aca="false">Def_Instancias_Equipamentos!$D$851</f>
        <v>BO-10U:DI-BPMSigPatch</v>
      </c>
      <c r="L2873" s="4" t="str">
        <f aca="false">Def_Instancias_Equipamentos!$D$590</f>
        <v>BO-10U:DI-BPMRFFE</v>
      </c>
      <c r="M2873" s="10" t="s">
        <v>171</v>
      </c>
      <c r="N2873" s="11" t="s">
        <v>82</v>
      </c>
      <c r="O2873" s="21" t="str">
        <f aca="false">Def_Sistemas_Conectores_Cabos!$B$7</f>
        <v>SMA 50-ohm</v>
      </c>
      <c r="P2873" s="4" t="str">
        <f aca="false">Def_Sistemas_Conectores_Cabos!$B$7</f>
        <v>SMA 50-ohm</v>
      </c>
      <c r="Q2873" s="8" t="str">
        <f aca="false">K2873&amp;"/"&amp;M2873&amp;CHAR(10)&amp;L2873&amp;"/"&amp;N2873</f>
        <v>BO-10U:DI-BPMSigPatch/TI_OUT
BO-10U:DI-BPMRFFE/TI_IN</v>
      </c>
      <c r="R2873" s="12" t="s">
        <v>354</v>
      </c>
      <c r="S2873" s="12" t="s">
        <v>354</v>
      </c>
      <c r="T2873" s="22" t="str">
        <f aca="false">Def_Sistemas_Conectores_Cabos!$C$14</f>
        <v>Datalink Extrudado</v>
      </c>
      <c r="U2873" s="11" t="s">
        <v>355</v>
      </c>
      <c r="V2873" s="13"/>
    </row>
    <row r="2874" customFormat="false" ht="15.75" hidden="true" customHeight="true" outlineLevel="0" collapsed="false">
      <c r="A2874" s="4" t="str">
        <f aca="false">Def_Sistemas_Conectores_Cabos!$A$22</f>
        <v>BPM de elétrons</v>
      </c>
      <c r="B2874" s="5" t="str">
        <f aca="false">Datas_Entregas!$A$2</f>
        <v>Booster/LTB</v>
      </c>
      <c r="C2874" s="6" t="n">
        <f aca="false" t="array" ref="C2874:C2874">INDEX(Datas_Entregas!$B$2:$B$100, MATCH(B2874, Datas_Entregas!$A$2:$A$100, 0), 1)</f>
        <v>43266</v>
      </c>
      <c r="D2874" s="5" t="str">
        <f aca="false">Def_Status_Montagem!$A$2</f>
        <v>A verificar</v>
      </c>
      <c r="E2874" s="4" t="str">
        <f aca="false">Def_Status_Montagem!$B$4</f>
        <v>Contratada (inclui etiqueta)</v>
      </c>
      <c r="F2874" s="25" t="str">
        <f aca="false" t="array" ref="F2874:F2874">INDEX(Def_Instancias_Equipamentos!$F$2:$F$4986, MATCH(K2874, Def_Instancias_Equipamentos!$D$2:$D$4986, 0), 1)</f>
        <v>Túnel (Booster)</v>
      </c>
      <c r="G2874" s="26" t="str">
        <f aca="false" t="array" ref="G2874:G2874">INDEX(Def_Instancias_Equipamentos!$F$2:$F$4986, MATCH(L2874, Def_Instancias_Equipamentos!$D$2:$D$4986, 0), 1)</f>
        <v>Sala Racks 4</v>
      </c>
      <c r="H2874" s="7" t="str">
        <f aca="false" t="array" ref="H2874:H2874">INDEX(Def_Instancias_Equipamentos!$E$2:$E$4986, MATCH(K2874, Def_Instancias_Equipamentos!$D$2:$D$4986, 0), 1)</f>
        <v>BO-10U</v>
      </c>
      <c r="I2874" s="8" t="str">
        <f aca="false" t="array" ref="I2874:I2874">INDEX(Def_Instancias_Equipamentos!$E$2:$E$4986, MATCH(L2874, Def_Instancias_Equipamentos!$D$2:$D$4986, 0), 1)</f>
        <v>IA-04RaBPM</v>
      </c>
      <c r="J2874" s="8" t="str">
        <f aca="false">IF(H2874=I2874, "INTERNO", "EXTERNO")</f>
        <v>EXTERNO</v>
      </c>
      <c r="K2874" s="9" t="str">
        <f aca="false">Def_Instancias_Equipamentos!$D$851</f>
        <v>BO-10U:DI-BPMSigPatch</v>
      </c>
      <c r="L2874" s="4" t="str">
        <f aca="false">Def_Instancias_Equipamentos!$D$590</f>
        <v>BO-10U:DI-BPMRFFE</v>
      </c>
      <c r="M2874" s="10" t="s">
        <v>168</v>
      </c>
      <c r="N2874" s="11" t="s">
        <v>81</v>
      </c>
      <c r="O2874" s="21" t="str">
        <f aca="false">Def_Sistemas_Conectores_Cabos!$B$7</f>
        <v>SMA 50-ohm</v>
      </c>
      <c r="P2874" s="4" t="str">
        <f aca="false">Def_Sistemas_Conectores_Cabos!$B$7</f>
        <v>SMA 50-ohm</v>
      </c>
      <c r="Q2874" s="8" t="str">
        <f aca="false">K2874&amp;"/"&amp;M2874&amp;CHAR(10)&amp;L2874&amp;"/"&amp;N2874</f>
        <v>BO-10U:DI-BPMSigPatch/TO_OUT
BO-10U:DI-BPMRFFE/TO_IN</v>
      </c>
      <c r="R2874" s="12" t="s">
        <v>354</v>
      </c>
      <c r="S2874" s="12" t="s">
        <v>354</v>
      </c>
      <c r="T2874" s="22" t="str">
        <f aca="false">Def_Sistemas_Conectores_Cabos!$C$14</f>
        <v>Datalink Extrudado</v>
      </c>
      <c r="U2874" s="11" t="s">
        <v>355</v>
      </c>
      <c r="V2874" s="13"/>
    </row>
    <row r="2875" customFormat="false" ht="15.75" hidden="true" customHeight="true" outlineLevel="0" collapsed="false">
      <c r="A2875" s="4" t="str">
        <f aca="false">Def_Sistemas_Conectores_Cabos!$A$22</f>
        <v>BPM de elétrons</v>
      </c>
      <c r="B2875" s="5" t="str">
        <f aca="false">Datas_Entregas!$A$2</f>
        <v>Booster/LTB</v>
      </c>
      <c r="C2875" s="6" t="n">
        <f aca="false" t="array" ref="C2875:C2875">INDEX(Datas_Entregas!$B$2:$B$100, MATCH(B2875, Datas_Entregas!$A$2:$A$100, 0), 1)</f>
        <v>43266</v>
      </c>
      <c r="D2875" s="5" t="str">
        <f aca="false">Def_Status_Montagem!$A$2</f>
        <v>A verificar</v>
      </c>
      <c r="E2875" s="4" t="str">
        <f aca="false">Def_Status_Montagem!$B$4</f>
        <v>Contratada (inclui etiqueta)</v>
      </c>
      <c r="F2875" s="25" t="str">
        <f aca="false" t="array" ref="F2875:F2875">INDEX(Def_Instancias_Equipamentos!$F$2:$F$4986, MATCH(K2875, Def_Instancias_Equipamentos!$D$2:$D$4986, 0), 1)</f>
        <v>Túnel (Booster)</v>
      </c>
      <c r="G2875" s="26" t="str">
        <f aca="false" t="array" ref="G2875:G2875">INDEX(Def_Instancias_Equipamentos!$F$2:$F$4986, MATCH(L2875, Def_Instancias_Equipamentos!$D$2:$D$4986, 0), 1)</f>
        <v>Sala Racks 5</v>
      </c>
      <c r="H2875" s="7" t="str">
        <f aca="false" t="array" ref="H2875:H2875">INDEX(Def_Instancias_Equipamentos!$E$2:$E$4986, MATCH(K2875, Def_Instancias_Equipamentos!$D$2:$D$4986, 0), 1)</f>
        <v>BO-11U</v>
      </c>
      <c r="I2875" s="8" t="str">
        <f aca="false" t="array" ref="I2875:I2875">INDEX(Def_Instancias_Equipamentos!$E$2:$E$4986, MATCH(L2875, Def_Instancias_Equipamentos!$D$2:$D$4986, 0), 1)</f>
        <v>IA-05RaBPM</v>
      </c>
      <c r="J2875" s="8" t="str">
        <f aca="false">IF(H2875=I2875, "INTERNO", "EXTERNO")</f>
        <v>EXTERNO</v>
      </c>
      <c r="K2875" s="9" t="str">
        <f aca="false">Def_Instancias_Equipamentos!$D$852</f>
        <v>BO-11U:DI-BPMSigPatch</v>
      </c>
      <c r="L2875" s="4" t="str">
        <f aca="false">Def_Instancias_Equipamentos!$D$591</f>
        <v>BO-11U:DI-BPMRFFE</v>
      </c>
      <c r="M2875" s="10" t="s">
        <v>170</v>
      </c>
      <c r="N2875" s="11" t="s">
        <v>84</v>
      </c>
      <c r="O2875" s="21" t="str">
        <f aca="false">Def_Sistemas_Conectores_Cabos!$B$7</f>
        <v>SMA 50-ohm</v>
      </c>
      <c r="P2875" s="4" t="str">
        <f aca="false">Def_Sistemas_Conectores_Cabos!$B$7</f>
        <v>SMA 50-ohm</v>
      </c>
      <c r="Q2875" s="8" t="str">
        <f aca="false">K2875&amp;"/"&amp;M2875&amp;CHAR(10)&amp;L2875&amp;"/"&amp;N2875</f>
        <v>BO-11U:DI-BPMSigPatch/BI_OUT
BO-11U:DI-BPMRFFE/BI_IN</v>
      </c>
      <c r="R2875" s="12" t="s">
        <v>354</v>
      </c>
      <c r="S2875" s="12" t="s">
        <v>354</v>
      </c>
      <c r="T2875" s="22" t="str">
        <f aca="false">Def_Sistemas_Conectores_Cabos!$C$14</f>
        <v>Datalink Extrudado</v>
      </c>
      <c r="U2875" s="11" t="s">
        <v>355</v>
      </c>
      <c r="V2875" s="13"/>
    </row>
    <row r="2876" customFormat="false" ht="15.75" hidden="true" customHeight="true" outlineLevel="0" collapsed="false">
      <c r="A2876" s="4" t="str">
        <f aca="false">Def_Sistemas_Conectores_Cabos!$A$22</f>
        <v>BPM de elétrons</v>
      </c>
      <c r="B2876" s="5" t="str">
        <f aca="false">Datas_Entregas!$A$2</f>
        <v>Booster/LTB</v>
      </c>
      <c r="C2876" s="6" t="n">
        <f aca="false" t="array" ref="C2876:C2876">INDEX(Datas_Entregas!$B$2:$B$100, MATCH(B2876, Datas_Entregas!$A$2:$A$100, 0), 1)</f>
        <v>43266</v>
      </c>
      <c r="D2876" s="5" t="str">
        <f aca="false">Def_Status_Montagem!$A$2</f>
        <v>A verificar</v>
      </c>
      <c r="E2876" s="4" t="str">
        <f aca="false">Def_Status_Montagem!$B$4</f>
        <v>Contratada (inclui etiqueta)</v>
      </c>
      <c r="F2876" s="25" t="str">
        <f aca="false" t="array" ref="F2876:F2876">INDEX(Def_Instancias_Equipamentos!$F$2:$F$4986, MATCH(K2876, Def_Instancias_Equipamentos!$D$2:$D$4986, 0), 1)</f>
        <v>Túnel (Booster)</v>
      </c>
      <c r="G2876" s="26" t="str">
        <f aca="false" t="array" ref="G2876:G2876">INDEX(Def_Instancias_Equipamentos!$F$2:$F$4986, MATCH(L2876, Def_Instancias_Equipamentos!$D$2:$D$4986, 0), 1)</f>
        <v>Sala Racks 5</v>
      </c>
      <c r="H2876" s="7" t="str">
        <f aca="false" t="array" ref="H2876:H2876">INDEX(Def_Instancias_Equipamentos!$E$2:$E$4986, MATCH(K2876, Def_Instancias_Equipamentos!$D$2:$D$4986, 0), 1)</f>
        <v>BO-11U</v>
      </c>
      <c r="I2876" s="8" t="str">
        <f aca="false" t="array" ref="I2876:I2876">INDEX(Def_Instancias_Equipamentos!$E$2:$E$4986, MATCH(L2876, Def_Instancias_Equipamentos!$D$2:$D$4986, 0), 1)</f>
        <v>IA-05RaBPM</v>
      </c>
      <c r="J2876" s="8" t="str">
        <f aca="false">IF(H2876=I2876, "INTERNO", "EXTERNO")</f>
        <v>EXTERNO</v>
      </c>
      <c r="K2876" s="9" t="str">
        <f aca="false">Def_Instancias_Equipamentos!$D$852</f>
        <v>BO-11U:DI-BPMSigPatch</v>
      </c>
      <c r="L2876" s="4" t="str">
        <f aca="false">Def_Instancias_Equipamentos!$D$591</f>
        <v>BO-11U:DI-BPMRFFE</v>
      </c>
      <c r="M2876" s="10" t="s">
        <v>173</v>
      </c>
      <c r="N2876" s="11" t="s">
        <v>86</v>
      </c>
      <c r="O2876" s="21" t="str">
        <f aca="false">Def_Sistemas_Conectores_Cabos!$B$7</f>
        <v>SMA 50-ohm</v>
      </c>
      <c r="P2876" s="4" t="str">
        <f aca="false">Def_Sistemas_Conectores_Cabos!$B$7</f>
        <v>SMA 50-ohm</v>
      </c>
      <c r="Q2876" s="8" t="str">
        <f aca="false">K2876&amp;"/"&amp;M2876&amp;CHAR(10)&amp;L2876&amp;"/"&amp;N2876</f>
        <v>BO-11U:DI-BPMSigPatch/BO_OUT
BO-11U:DI-BPMRFFE/BO_IN</v>
      </c>
      <c r="R2876" s="12" t="s">
        <v>354</v>
      </c>
      <c r="S2876" s="12" t="s">
        <v>354</v>
      </c>
      <c r="T2876" s="22" t="str">
        <f aca="false">Def_Sistemas_Conectores_Cabos!$C$14</f>
        <v>Datalink Extrudado</v>
      </c>
      <c r="U2876" s="11" t="s">
        <v>355</v>
      </c>
      <c r="V2876" s="13"/>
    </row>
    <row r="2877" customFormat="false" ht="15.75" hidden="true" customHeight="true" outlineLevel="0" collapsed="false">
      <c r="A2877" s="4" t="str">
        <f aca="false">Def_Sistemas_Conectores_Cabos!$A$22</f>
        <v>BPM de elétrons</v>
      </c>
      <c r="B2877" s="5" t="str">
        <f aca="false">Datas_Entregas!$A$2</f>
        <v>Booster/LTB</v>
      </c>
      <c r="C2877" s="6" t="n">
        <f aca="false" t="array" ref="C2877:C2877">INDEX(Datas_Entregas!$B$2:$B$100, MATCH(B2877, Datas_Entregas!$A$2:$A$100, 0), 1)</f>
        <v>43266</v>
      </c>
      <c r="D2877" s="5" t="str">
        <f aca="false">Def_Status_Montagem!$A$2</f>
        <v>A verificar</v>
      </c>
      <c r="E2877" s="4" t="str">
        <f aca="false">Def_Status_Montagem!$B$4</f>
        <v>Contratada (inclui etiqueta)</v>
      </c>
      <c r="F2877" s="25" t="str">
        <f aca="false" t="array" ref="F2877:F2877">INDEX(Def_Instancias_Equipamentos!$F$2:$F$4986, MATCH(K2877, Def_Instancias_Equipamentos!$D$2:$D$4986, 0), 1)</f>
        <v>Túnel (Booster)</v>
      </c>
      <c r="G2877" s="26" t="str">
        <f aca="false" t="array" ref="G2877:G2877">INDEX(Def_Instancias_Equipamentos!$F$2:$F$4986, MATCH(L2877, Def_Instancias_Equipamentos!$D$2:$D$4986, 0), 1)</f>
        <v>Sala Racks 5</v>
      </c>
      <c r="H2877" s="7" t="str">
        <f aca="false" t="array" ref="H2877:H2877">INDEX(Def_Instancias_Equipamentos!$E$2:$E$4986, MATCH(K2877, Def_Instancias_Equipamentos!$D$2:$D$4986, 0), 1)</f>
        <v>BO-11U</v>
      </c>
      <c r="I2877" s="8" t="str">
        <f aca="false" t="array" ref="I2877:I2877">INDEX(Def_Instancias_Equipamentos!$E$2:$E$4986, MATCH(L2877, Def_Instancias_Equipamentos!$D$2:$D$4986, 0), 1)</f>
        <v>IA-05RaBPM</v>
      </c>
      <c r="J2877" s="8" t="str">
        <f aca="false">IF(H2877=I2877, "INTERNO", "EXTERNO")</f>
        <v>EXTERNO</v>
      </c>
      <c r="K2877" s="9" t="str">
        <f aca="false">Def_Instancias_Equipamentos!$D$852</f>
        <v>BO-11U:DI-BPMSigPatch</v>
      </c>
      <c r="L2877" s="4" t="str">
        <f aca="false">Def_Instancias_Equipamentos!$D$591</f>
        <v>BO-11U:DI-BPMRFFE</v>
      </c>
      <c r="M2877" s="10" t="s">
        <v>171</v>
      </c>
      <c r="N2877" s="11" t="s">
        <v>82</v>
      </c>
      <c r="O2877" s="21" t="str">
        <f aca="false">Def_Sistemas_Conectores_Cabos!$B$7</f>
        <v>SMA 50-ohm</v>
      </c>
      <c r="P2877" s="4" t="str">
        <f aca="false">Def_Sistemas_Conectores_Cabos!$B$7</f>
        <v>SMA 50-ohm</v>
      </c>
      <c r="Q2877" s="8" t="str">
        <f aca="false">K2877&amp;"/"&amp;M2877&amp;CHAR(10)&amp;L2877&amp;"/"&amp;N2877</f>
        <v>BO-11U:DI-BPMSigPatch/TI_OUT
BO-11U:DI-BPMRFFE/TI_IN</v>
      </c>
      <c r="R2877" s="12" t="s">
        <v>354</v>
      </c>
      <c r="S2877" s="12" t="s">
        <v>354</v>
      </c>
      <c r="T2877" s="22" t="str">
        <f aca="false">Def_Sistemas_Conectores_Cabos!$C$14</f>
        <v>Datalink Extrudado</v>
      </c>
      <c r="U2877" s="11" t="s">
        <v>355</v>
      </c>
      <c r="V2877" s="13"/>
    </row>
    <row r="2878" customFormat="false" ht="15.75" hidden="true" customHeight="true" outlineLevel="0" collapsed="false">
      <c r="A2878" s="4" t="str">
        <f aca="false">Def_Sistemas_Conectores_Cabos!$A$22</f>
        <v>BPM de elétrons</v>
      </c>
      <c r="B2878" s="5" t="str">
        <f aca="false">Datas_Entregas!$A$2</f>
        <v>Booster/LTB</v>
      </c>
      <c r="C2878" s="6" t="n">
        <f aca="false" t="array" ref="C2878:C2878">INDEX(Datas_Entregas!$B$2:$B$100, MATCH(B2878, Datas_Entregas!$A$2:$A$100, 0), 1)</f>
        <v>43266</v>
      </c>
      <c r="D2878" s="5" t="str">
        <f aca="false">Def_Status_Montagem!$A$2</f>
        <v>A verificar</v>
      </c>
      <c r="E2878" s="4" t="str">
        <f aca="false">Def_Status_Montagem!$B$4</f>
        <v>Contratada (inclui etiqueta)</v>
      </c>
      <c r="F2878" s="25" t="str">
        <f aca="false" t="array" ref="F2878:F2878">INDEX(Def_Instancias_Equipamentos!$F$2:$F$4986, MATCH(K2878, Def_Instancias_Equipamentos!$D$2:$D$4986, 0), 1)</f>
        <v>Túnel (Booster)</v>
      </c>
      <c r="G2878" s="26" t="str">
        <f aca="false" t="array" ref="G2878:G2878">INDEX(Def_Instancias_Equipamentos!$F$2:$F$4986, MATCH(L2878, Def_Instancias_Equipamentos!$D$2:$D$4986, 0), 1)</f>
        <v>Sala Racks 5</v>
      </c>
      <c r="H2878" s="7" t="str">
        <f aca="false" t="array" ref="H2878:H2878">INDEX(Def_Instancias_Equipamentos!$E$2:$E$4986, MATCH(K2878, Def_Instancias_Equipamentos!$D$2:$D$4986, 0), 1)</f>
        <v>BO-11U</v>
      </c>
      <c r="I2878" s="8" t="str">
        <f aca="false" t="array" ref="I2878:I2878">INDEX(Def_Instancias_Equipamentos!$E$2:$E$4986, MATCH(L2878, Def_Instancias_Equipamentos!$D$2:$D$4986, 0), 1)</f>
        <v>IA-05RaBPM</v>
      </c>
      <c r="J2878" s="8" t="str">
        <f aca="false">IF(H2878=I2878, "INTERNO", "EXTERNO")</f>
        <v>EXTERNO</v>
      </c>
      <c r="K2878" s="9" t="str">
        <f aca="false">Def_Instancias_Equipamentos!$D$852</f>
        <v>BO-11U:DI-BPMSigPatch</v>
      </c>
      <c r="L2878" s="4" t="str">
        <f aca="false">Def_Instancias_Equipamentos!$D$591</f>
        <v>BO-11U:DI-BPMRFFE</v>
      </c>
      <c r="M2878" s="10" t="s">
        <v>168</v>
      </c>
      <c r="N2878" s="11" t="s">
        <v>81</v>
      </c>
      <c r="O2878" s="21" t="str">
        <f aca="false">Def_Sistemas_Conectores_Cabos!$B$7</f>
        <v>SMA 50-ohm</v>
      </c>
      <c r="P2878" s="4" t="str">
        <f aca="false">Def_Sistemas_Conectores_Cabos!$B$7</f>
        <v>SMA 50-ohm</v>
      </c>
      <c r="Q2878" s="8" t="str">
        <f aca="false">K2878&amp;"/"&amp;M2878&amp;CHAR(10)&amp;L2878&amp;"/"&amp;N2878</f>
        <v>BO-11U:DI-BPMSigPatch/TO_OUT
BO-11U:DI-BPMRFFE/TO_IN</v>
      </c>
      <c r="R2878" s="12" t="s">
        <v>354</v>
      </c>
      <c r="S2878" s="12" t="s">
        <v>354</v>
      </c>
      <c r="T2878" s="22" t="str">
        <f aca="false">Def_Sistemas_Conectores_Cabos!$C$14</f>
        <v>Datalink Extrudado</v>
      </c>
      <c r="U2878" s="11" t="s">
        <v>355</v>
      </c>
      <c r="V2878" s="13"/>
    </row>
    <row r="2879" customFormat="false" ht="15.75" hidden="true" customHeight="true" outlineLevel="0" collapsed="false">
      <c r="A2879" s="4" t="str">
        <f aca="false">Def_Sistemas_Conectores_Cabos!$A$22</f>
        <v>BPM de elétrons</v>
      </c>
      <c r="B2879" s="5" t="str">
        <f aca="false">Datas_Entregas!$A$2</f>
        <v>Booster/LTB</v>
      </c>
      <c r="C2879" s="6" t="n">
        <f aca="false" t="array" ref="C2879:C2879">INDEX(Datas_Entregas!$B$2:$B$100, MATCH(B2879, Datas_Entregas!$A$2:$A$100, 0), 1)</f>
        <v>43266</v>
      </c>
      <c r="D2879" s="5" t="str">
        <f aca="false">Def_Status_Montagem!$A$2</f>
        <v>A verificar</v>
      </c>
      <c r="E2879" s="4" t="str">
        <f aca="false">Def_Status_Montagem!$B$4</f>
        <v>Contratada (inclui etiqueta)</v>
      </c>
      <c r="F2879" s="25" t="str">
        <f aca="false" t="array" ref="F2879:F2879">INDEX(Def_Instancias_Equipamentos!$F$2:$F$4986, MATCH(K2879, Def_Instancias_Equipamentos!$D$2:$D$4986, 0), 1)</f>
        <v>Túnel (Booster)</v>
      </c>
      <c r="G2879" s="26" t="str">
        <f aca="false" t="array" ref="G2879:G2879">INDEX(Def_Instancias_Equipamentos!$F$2:$F$4986, MATCH(L2879, Def_Instancias_Equipamentos!$D$2:$D$4986, 0), 1)</f>
        <v>Sala Racks 5</v>
      </c>
      <c r="H2879" s="7" t="str">
        <f aca="false" t="array" ref="H2879:H2879">INDEX(Def_Instancias_Equipamentos!$E$2:$E$4986, MATCH(K2879, Def_Instancias_Equipamentos!$D$2:$D$4986, 0), 1)</f>
        <v>BO-12U</v>
      </c>
      <c r="I2879" s="8" t="str">
        <f aca="false" t="array" ref="I2879:I2879">INDEX(Def_Instancias_Equipamentos!$E$2:$E$4986, MATCH(L2879, Def_Instancias_Equipamentos!$D$2:$D$4986, 0), 1)</f>
        <v>IA-05RaBPM</v>
      </c>
      <c r="J2879" s="8" t="str">
        <f aca="false">IF(H2879=I2879, "INTERNO", "EXTERNO")</f>
        <v>EXTERNO</v>
      </c>
      <c r="K2879" s="9" t="str">
        <f aca="false">Def_Instancias_Equipamentos!$D$853</f>
        <v>BO-12U:DI-BPMSigPatch</v>
      </c>
      <c r="L2879" s="4" t="str">
        <f aca="false">Def_Instancias_Equipamentos!$D$592</f>
        <v>BO-12U:DI-BPMRFFE</v>
      </c>
      <c r="M2879" s="10" t="s">
        <v>170</v>
      </c>
      <c r="N2879" s="11" t="s">
        <v>84</v>
      </c>
      <c r="O2879" s="21" t="str">
        <f aca="false">Def_Sistemas_Conectores_Cabos!$B$7</f>
        <v>SMA 50-ohm</v>
      </c>
      <c r="P2879" s="4" t="str">
        <f aca="false">Def_Sistemas_Conectores_Cabos!$B$7</f>
        <v>SMA 50-ohm</v>
      </c>
      <c r="Q2879" s="8" t="str">
        <f aca="false">K2879&amp;"/"&amp;M2879&amp;CHAR(10)&amp;L2879&amp;"/"&amp;N2879</f>
        <v>BO-12U:DI-BPMSigPatch/BI_OUT
BO-12U:DI-BPMRFFE/BI_IN</v>
      </c>
      <c r="R2879" s="12" t="s">
        <v>354</v>
      </c>
      <c r="S2879" s="12" t="s">
        <v>354</v>
      </c>
      <c r="T2879" s="22" t="str">
        <f aca="false">Def_Sistemas_Conectores_Cabos!$C$14</f>
        <v>Datalink Extrudado</v>
      </c>
      <c r="U2879" s="11" t="s">
        <v>355</v>
      </c>
      <c r="V2879" s="13"/>
    </row>
    <row r="2880" customFormat="false" ht="15.75" hidden="true" customHeight="true" outlineLevel="0" collapsed="false">
      <c r="A2880" s="4" t="str">
        <f aca="false">Def_Sistemas_Conectores_Cabos!$A$22</f>
        <v>BPM de elétrons</v>
      </c>
      <c r="B2880" s="5" t="str">
        <f aca="false">Datas_Entregas!$A$2</f>
        <v>Booster/LTB</v>
      </c>
      <c r="C2880" s="6" t="n">
        <f aca="false" t="array" ref="C2880:C2880">INDEX(Datas_Entregas!$B$2:$B$100, MATCH(B2880, Datas_Entregas!$A$2:$A$100, 0), 1)</f>
        <v>43266</v>
      </c>
      <c r="D2880" s="5" t="str">
        <f aca="false">Def_Status_Montagem!$A$2</f>
        <v>A verificar</v>
      </c>
      <c r="E2880" s="4" t="str">
        <f aca="false">Def_Status_Montagem!$B$4</f>
        <v>Contratada (inclui etiqueta)</v>
      </c>
      <c r="F2880" s="25" t="str">
        <f aca="false" t="array" ref="F2880:F2880">INDEX(Def_Instancias_Equipamentos!$F$2:$F$4986, MATCH(K2880, Def_Instancias_Equipamentos!$D$2:$D$4986, 0), 1)</f>
        <v>Túnel (Booster)</v>
      </c>
      <c r="G2880" s="26" t="str">
        <f aca="false" t="array" ref="G2880:G2880">INDEX(Def_Instancias_Equipamentos!$F$2:$F$4986, MATCH(L2880, Def_Instancias_Equipamentos!$D$2:$D$4986, 0), 1)</f>
        <v>Sala Racks 5</v>
      </c>
      <c r="H2880" s="7" t="str">
        <f aca="false" t="array" ref="H2880:H2880">INDEX(Def_Instancias_Equipamentos!$E$2:$E$4986, MATCH(K2880, Def_Instancias_Equipamentos!$D$2:$D$4986, 0), 1)</f>
        <v>BO-12U</v>
      </c>
      <c r="I2880" s="8" t="str">
        <f aca="false" t="array" ref="I2880:I2880">INDEX(Def_Instancias_Equipamentos!$E$2:$E$4986, MATCH(L2880, Def_Instancias_Equipamentos!$D$2:$D$4986, 0), 1)</f>
        <v>IA-05RaBPM</v>
      </c>
      <c r="J2880" s="8" t="str">
        <f aca="false">IF(H2880=I2880, "INTERNO", "EXTERNO")</f>
        <v>EXTERNO</v>
      </c>
      <c r="K2880" s="9" t="str">
        <f aca="false">Def_Instancias_Equipamentos!$D$853</f>
        <v>BO-12U:DI-BPMSigPatch</v>
      </c>
      <c r="L2880" s="4" t="str">
        <f aca="false">Def_Instancias_Equipamentos!$D$592</f>
        <v>BO-12U:DI-BPMRFFE</v>
      </c>
      <c r="M2880" s="10" t="s">
        <v>173</v>
      </c>
      <c r="N2880" s="11" t="s">
        <v>86</v>
      </c>
      <c r="O2880" s="21" t="str">
        <f aca="false">Def_Sistemas_Conectores_Cabos!$B$7</f>
        <v>SMA 50-ohm</v>
      </c>
      <c r="P2880" s="4" t="str">
        <f aca="false">Def_Sistemas_Conectores_Cabos!$B$7</f>
        <v>SMA 50-ohm</v>
      </c>
      <c r="Q2880" s="8" t="str">
        <f aca="false">K2880&amp;"/"&amp;M2880&amp;CHAR(10)&amp;L2880&amp;"/"&amp;N2880</f>
        <v>BO-12U:DI-BPMSigPatch/BO_OUT
BO-12U:DI-BPMRFFE/BO_IN</v>
      </c>
      <c r="R2880" s="12" t="s">
        <v>354</v>
      </c>
      <c r="S2880" s="12" t="s">
        <v>354</v>
      </c>
      <c r="T2880" s="22" t="str">
        <f aca="false">Def_Sistemas_Conectores_Cabos!$C$14</f>
        <v>Datalink Extrudado</v>
      </c>
      <c r="U2880" s="11" t="s">
        <v>355</v>
      </c>
      <c r="V2880" s="13"/>
    </row>
    <row r="2881" customFormat="false" ht="15.75" hidden="true" customHeight="true" outlineLevel="0" collapsed="false">
      <c r="A2881" s="4" t="str">
        <f aca="false">Def_Sistemas_Conectores_Cabos!$A$22</f>
        <v>BPM de elétrons</v>
      </c>
      <c r="B2881" s="5" t="str">
        <f aca="false">Datas_Entregas!$A$2</f>
        <v>Booster/LTB</v>
      </c>
      <c r="C2881" s="6" t="n">
        <f aca="false" t="array" ref="C2881:C2881">INDEX(Datas_Entregas!$B$2:$B$100, MATCH(B2881, Datas_Entregas!$A$2:$A$100, 0), 1)</f>
        <v>43266</v>
      </c>
      <c r="D2881" s="5" t="str">
        <f aca="false">Def_Status_Montagem!$A$2</f>
        <v>A verificar</v>
      </c>
      <c r="E2881" s="4" t="str">
        <f aca="false">Def_Status_Montagem!$B$4</f>
        <v>Contratada (inclui etiqueta)</v>
      </c>
      <c r="F2881" s="25" t="str">
        <f aca="false" t="array" ref="F2881:F2881">INDEX(Def_Instancias_Equipamentos!$F$2:$F$4986, MATCH(K2881, Def_Instancias_Equipamentos!$D$2:$D$4986, 0), 1)</f>
        <v>Túnel (Booster)</v>
      </c>
      <c r="G2881" s="26" t="str">
        <f aca="false" t="array" ref="G2881:G2881">INDEX(Def_Instancias_Equipamentos!$F$2:$F$4986, MATCH(L2881, Def_Instancias_Equipamentos!$D$2:$D$4986, 0), 1)</f>
        <v>Sala Racks 5</v>
      </c>
      <c r="H2881" s="7" t="str">
        <f aca="false" t="array" ref="H2881:H2881">INDEX(Def_Instancias_Equipamentos!$E$2:$E$4986, MATCH(K2881, Def_Instancias_Equipamentos!$D$2:$D$4986, 0), 1)</f>
        <v>BO-12U</v>
      </c>
      <c r="I2881" s="8" t="str">
        <f aca="false" t="array" ref="I2881:I2881">INDEX(Def_Instancias_Equipamentos!$E$2:$E$4986, MATCH(L2881, Def_Instancias_Equipamentos!$D$2:$D$4986, 0), 1)</f>
        <v>IA-05RaBPM</v>
      </c>
      <c r="J2881" s="8" t="str">
        <f aca="false">IF(H2881=I2881, "INTERNO", "EXTERNO")</f>
        <v>EXTERNO</v>
      </c>
      <c r="K2881" s="9" t="str">
        <f aca="false">Def_Instancias_Equipamentos!$D$853</f>
        <v>BO-12U:DI-BPMSigPatch</v>
      </c>
      <c r="L2881" s="4" t="str">
        <f aca="false">Def_Instancias_Equipamentos!$D$592</f>
        <v>BO-12U:DI-BPMRFFE</v>
      </c>
      <c r="M2881" s="10" t="s">
        <v>171</v>
      </c>
      <c r="N2881" s="11" t="s">
        <v>82</v>
      </c>
      <c r="O2881" s="21" t="str">
        <f aca="false">Def_Sistemas_Conectores_Cabos!$B$7</f>
        <v>SMA 50-ohm</v>
      </c>
      <c r="P2881" s="4" t="str">
        <f aca="false">Def_Sistemas_Conectores_Cabos!$B$7</f>
        <v>SMA 50-ohm</v>
      </c>
      <c r="Q2881" s="8" t="str">
        <f aca="false">K2881&amp;"/"&amp;M2881&amp;CHAR(10)&amp;L2881&amp;"/"&amp;N2881</f>
        <v>BO-12U:DI-BPMSigPatch/TI_OUT
BO-12U:DI-BPMRFFE/TI_IN</v>
      </c>
      <c r="R2881" s="12" t="s">
        <v>354</v>
      </c>
      <c r="S2881" s="12" t="s">
        <v>354</v>
      </c>
      <c r="T2881" s="22" t="str">
        <f aca="false">Def_Sistemas_Conectores_Cabos!$C$14</f>
        <v>Datalink Extrudado</v>
      </c>
      <c r="U2881" s="11" t="s">
        <v>355</v>
      </c>
      <c r="V2881" s="13"/>
    </row>
    <row r="2882" customFormat="false" ht="15.75" hidden="true" customHeight="true" outlineLevel="0" collapsed="false">
      <c r="A2882" s="4" t="str">
        <f aca="false">Def_Sistemas_Conectores_Cabos!$A$22</f>
        <v>BPM de elétrons</v>
      </c>
      <c r="B2882" s="5" t="str">
        <f aca="false">Datas_Entregas!$A$2</f>
        <v>Booster/LTB</v>
      </c>
      <c r="C2882" s="6" t="n">
        <f aca="false" t="array" ref="C2882:C2882">INDEX(Datas_Entregas!$B$2:$B$100, MATCH(B2882, Datas_Entregas!$A$2:$A$100, 0), 1)</f>
        <v>43266</v>
      </c>
      <c r="D2882" s="5" t="str">
        <f aca="false">Def_Status_Montagem!$A$2</f>
        <v>A verificar</v>
      </c>
      <c r="E2882" s="4" t="str">
        <f aca="false">Def_Status_Montagem!$B$4</f>
        <v>Contratada (inclui etiqueta)</v>
      </c>
      <c r="F2882" s="25" t="str">
        <f aca="false" t="array" ref="F2882:F2882">INDEX(Def_Instancias_Equipamentos!$F$2:$F$4986, MATCH(K2882, Def_Instancias_Equipamentos!$D$2:$D$4986, 0), 1)</f>
        <v>Túnel (Booster)</v>
      </c>
      <c r="G2882" s="26" t="str">
        <f aca="false" t="array" ref="G2882:G2882">INDEX(Def_Instancias_Equipamentos!$F$2:$F$4986, MATCH(L2882, Def_Instancias_Equipamentos!$D$2:$D$4986, 0), 1)</f>
        <v>Sala Racks 5</v>
      </c>
      <c r="H2882" s="7" t="str">
        <f aca="false" t="array" ref="H2882:H2882">INDEX(Def_Instancias_Equipamentos!$E$2:$E$4986, MATCH(K2882, Def_Instancias_Equipamentos!$D$2:$D$4986, 0), 1)</f>
        <v>BO-12U</v>
      </c>
      <c r="I2882" s="8" t="str">
        <f aca="false" t="array" ref="I2882:I2882">INDEX(Def_Instancias_Equipamentos!$E$2:$E$4986, MATCH(L2882, Def_Instancias_Equipamentos!$D$2:$D$4986, 0), 1)</f>
        <v>IA-05RaBPM</v>
      </c>
      <c r="J2882" s="8" t="str">
        <f aca="false">IF(H2882=I2882, "INTERNO", "EXTERNO")</f>
        <v>EXTERNO</v>
      </c>
      <c r="K2882" s="9" t="str">
        <f aca="false">Def_Instancias_Equipamentos!$D$853</f>
        <v>BO-12U:DI-BPMSigPatch</v>
      </c>
      <c r="L2882" s="4" t="str">
        <f aca="false">Def_Instancias_Equipamentos!$D$592</f>
        <v>BO-12U:DI-BPMRFFE</v>
      </c>
      <c r="M2882" s="10" t="s">
        <v>168</v>
      </c>
      <c r="N2882" s="11" t="s">
        <v>81</v>
      </c>
      <c r="O2882" s="21" t="str">
        <f aca="false">Def_Sistemas_Conectores_Cabos!$B$7</f>
        <v>SMA 50-ohm</v>
      </c>
      <c r="P2882" s="4" t="str">
        <f aca="false">Def_Sistemas_Conectores_Cabos!$B$7</f>
        <v>SMA 50-ohm</v>
      </c>
      <c r="Q2882" s="8" t="str">
        <f aca="false">K2882&amp;"/"&amp;M2882&amp;CHAR(10)&amp;L2882&amp;"/"&amp;N2882</f>
        <v>BO-12U:DI-BPMSigPatch/TO_OUT
BO-12U:DI-BPMRFFE/TO_IN</v>
      </c>
      <c r="R2882" s="12" t="s">
        <v>354</v>
      </c>
      <c r="S2882" s="12" t="s">
        <v>354</v>
      </c>
      <c r="T2882" s="22" t="str">
        <f aca="false">Def_Sistemas_Conectores_Cabos!$C$14</f>
        <v>Datalink Extrudado</v>
      </c>
      <c r="U2882" s="11" t="s">
        <v>355</v>
      </c>
      <c r="V2882" s="13"/>
    </row>
    <row r="2883" customFormat="false" ht="15.75" hidden="true" customHeight="true" outlineLevel="0" collapsed="false">
      <c r="A2883" s="4" t="str">
        <f aca="false">Def_Sistemas_Conectores_Cabos!$A$22</f>
        <v>BPM de elétrons</v>
      </c>
      <c r="B2883" s="5" t="str">
        <f aca="false">Datas_Entregas!$A$2</f>
        <v>Booster/LTB</v>
      </c>
      <c r="C2883" s="6" t="n">
        <f aca="false" t="array" ref="C2883:C2883">INDEX(Datas_Entregas!$B$2:$B$100, MATCH(B2883, Datas_Entregas!$A$2:$A$100, 0), 1)</f>
        <v>43266</v>
      </c>
      <c r="D2883" s="5" t="str">
        <f aca="false">Def_Status_Montagem!$A$2</f>
        <v>A verificar</v>
      </c>
      <c r="E2883" s="4" t="str">
        <f aca="false">Def_Status_Montagem!$B$4</f>
        <v>Contratada (inclui etiqueta)</v>
      </c>
      <c r="F2883" s="25" t="str">
        <f aca="false" t="array" ref="F2883:F2883">INDEX(Def_Instancias_Equipamentos!$F$2:$F$4986, MATCH(K2883, Def_Instancias_Equipamentos!$D$2:$D$4986, 0), 1)</f>
        <v>Túnel (Booster)</v>
      </c>
      <c r="G2883" s="26" t="str">
        <f aca="false" t="array" ref="G2883:G2883">INDEX(Def_Instancias_Equipamentos!$F$2:$F$4986, MATCH(L2883, Def_Instancias_Equipamentos!$D$2:$D$4986, 0), 1)</f>
        <v>Sala Racks 6</v>
      </c>
      <c r="H2883" s="7" t="str">
        <f aca="false" t="array" ref="H2883:H2883">INDEX(Def_Instancias_Equipamentos!$E$2:$E$4986, MATCH(K2883, Def_Instancias_Equipamentos!$D$2:$D$4986, 0), 1)</f>
        <v>BO-13U</v>
      </c>
      <c r="I2883" s="8" t="str">
        <f aca="false" t="array" ref="I2883:I2883">INDEX(Def_Instancias_Equipamentos!$E$2:$E$4986, MATCH(L2883, Def_Instancias_Equipamentos!$D$2:$D$4986, 0), 1)</f>
        <v>IA-06RaBPM</v>
      </c>
      <c r="J2883" s="8" t="str">
        <f aca="false">IF(H2883=I2883, "INTERNO", "EXTERNO")</f>
        <v>EXTERNO</v>
      </c>
      <c r="K2883" s="9" t="str">
        <f aca="false">Def_Instancias_Equipamentos!$D$854</f>
        <v>BO-13U:DI-BPMSigPatch</v>
      </c>
      <c r="L2883" s="4" t="str">
        <f aca="false">Def_Instancias_Equipamentos!$D$593</f>
        <v>BO-13U:DI-BPMRFFE</v>
      </c>
      <c r="M2883" s="10" t="s">
        <v>170</v>
      </c>
      <c r="N2883" s="11" t="s">
        <v>84</v>
      </c>
      <c r="O2883" s="21" t="str">
        <f aca="false">Def_Sistemas_Conectores_Cabos!$B$7</f>
        <v>SMA 50-ohm</v>
      </c>
      <c r="P2883" s="4" t="str">
        <f aca="false">Def_Sistemas_Conectores_Cabos!$B$7</f>
        <v>SMA 50-ohm</v>
      </c>
      <c r="Q2883" s="8" t="str">
        <f aca="false">K2883&amp;"/"&amp;M2883&amp;CHAR(10)&amp;L2883&amp;"/"&amp;N2883</f>
        <v>BO-13U:DI-BPMSigPatch/BI_OUT
BO-13U:DI-BPMRFFE/BI_IN</v>
      </c>
      <c r="R2883" s="12" t="s">
        <v>354</v>
      </c>
      <c r="S2883" s="12" t="s">
        <v>354</v>
      </c>
      <c r="T2883" s="22" t="str">
        <f aca="false">Def_Sistemas_Conectores_Cabos!$C$14</f>
        <v>Datalink Extrudado</v>
      </c>
      <c r="U2883" s="11" t="s">
        <v>355</v>
      </c>
      <c r="V2883" s="13"/>
    </row>
    <row r="2884" customFormat="false" ht="15.75" hidden="true" customHeight="true" outlineLevel="0" collapsed="false">
      <c r="A2884" s="4" t="str">
        <f aca="false">Def_Sistemas_Conectores_Cabos!$A$22</f>
        <v>BPM de elétrons</v>
      </c>
      <c r="B2884" s="5" t="str">
        <f aca="false">Datas_Entregas!$A$2</f>
        <v>Booster/LTB</v>
      </c>
      <c r="C2884" s="6" t="n">
        <f aca="false" t="array" ref="C2884:C2884">INDEX(Datas_Entregas!$B$2:$B$100, MATCH(B2884, Datas_Entregas!$A$2:$A$100, 0), 1)</f>
        <v>43266</v>
      </c>
      <c r="D2884" s="5" t="str">
        <f aca="false">Def_Status_Montagem!$A$2</f>
        <v>A verificar</v>
      </c>
      <c r="E2884" s="4" t="str">
        <f aca="false">Def_Status_Montagem!$B$4</f>
        <v>Contratada (inclui etiqueta)</v>
      </c>
      <c r="F2884" s="25" t="str">
        <f aca="false" t="array" ref="F2884:F2884">INDEX(Def_Instancias_Equipamentos!$F$2:$F$4986, MATCH(K2884, Def_Instancias_Equipamentos!$D$2:$D$4986, 0), 1)</f>
        <v>Túnel (Booster)</v>
      </c>
      <c r="G2884" s="26" t="str">
        <f aca="false" t="array" ref="G2884:G2884">INDEX(Def_Instancias_Equipamentos!$F$2:$F$4986, MATCH(L2884, Def_Instancias_Equipamentos!$D$2:$D$4986, 0), 1)</f>
        <v>Sala Racks 6</v>
      </c>
      <c r="H2884" s="7" t="str">
        <f aca="false" t="array" ref="H2884:H2884">INDEX(Def_Instancias_Equipamentos!$E$2:$E$4986, MATCH(K2884, Def_Instancias_Equipamentos!$D$2:$D$4986, 0), 1)</f>
        <v>BO-13U</v>
      </c>
      <c r="I2884" s="8" t="str">
        <f aca="false" t="array" ref="I2884:I2884">INDEX(Def_Instancias_Equipamentos!$E$2:$E$4986, MATCH(L2884, Def_Instancias_Equipamentos!$D$2:$D$4986, 0), 1)</f>
        <v>IA-06RaBPM</v>
      </c>
      <c r="J2884" s="8" t="str">
        <f aca="false">IF(H2884=I2884, "INTERNO", "EXTERNO")</f>
        <v>EXTERNO</v>
      </c>
      <c r="K2884" s="9" t="str">
        <f aca="false">Def_Instancias_Equipamentos!$D$854</f>
        <v>BO-13U:DI-BPMSigPatch</v>
      </c>
      <c r="L2884" s="4" t="str">
        <f aca="false">Def_Instancias_Equipamentos!$D$593</f>
        <v>BO-13U:DI-BPMRFFE</v>
      </c>
      <c r="M2884" s="10" t="s">
        <v>173</v>
      </c>
      <c r="N2884" s="11" t="s">
        <v>86</v>
      </c>
      <c r="O2884" s="21" t="str">
        <f aca="false">Def_Sistemas_Conectores_Cabos!$B$7</f>
        <v>SMA 50-ohm</v>
      </c>
      <c r="P2884" s="4" t="str">
        <f aca="false">Def_Sistemas_Conectores_Cabos!$B$7</f>
        <v>SMA 50-ohm</v>
      </c>
      <c r="Q2884" s="8" t="str">
        <f aca="false">K2884&amp;"/"&amp;M2884&amp;CHAR(10)&amp;L2884&amp;"/"&amp;N2884</f>
        <v>BO-13U:DI-BPMSigPatch/BO_OUT
BO-13U:DI-BPMRFFE/BO_IN</v>
      </c>
      <c r="R2884" s="12" t="s">
        <v>354</v>
      </c>
      <c r="S2884" s="12" t="s">
        <v>354</v>
      </c>
      <c r="T2884" s="22" t="str">
        <f aca="false">Def_Sistemas_Conectores_Cabos!$C$14</f>
        <v>Datalink Extrudado</v>
      </c>
      <c r="U2884" s="11" t="s">
        <v>355</v>
      </c>
      <c r="V2884" s="13"/>
    </row>
    <row r="2885" customFormat="false" ht="15.75" hidden="true" customHeight="true" outlineLevel="0" collapsed="false">
      <c r="A2885" s="4" t="str">
        <f aca="false">Def_Sistemas_Conectores_Cabos!$A$22</f>
        <v>BPM de elétrons</v>
      </c>
      <c r="B2885" s="5" t="str">
        <f aca="false">Datas_Entregas!$A$3</f>
        <v>BTS/Anel</v>
      </c>
      <c r="C2885" s="6" t="n">
        <f aca="false" t="array" ref="C2885:C2885">INDEX(Datas_Entregas!$B$2:$B$100, MATCH(B2885, Datas_Entregas!$A$2:$A$100, 0), 1)</f>
        <v>43296</v>
      </c>
      <c r="D2885" s="5" t="str">
        <f aca="false">Def_Status_Montagem!$A$2</f>
        <v>A verificar</v>
      </c>
      <c r="E2885" s="4" t="str">
        <f aca="false">Def_Status_Montagem!$B$4</f>
        <v>Contratada (inclui etiqueta)</v>
      </c>
      <c r="F2885" s="25" t="str">
        <f aca="false" t="array" ref="F2885:F2885">INDEX(Def_Instancias_Equipamentos!$F$2:$F$4986, MATCH(K2885, Def_Instancias_Equipamentos!$D$2:$D$4986, 0), 1)</f>
        <v>Túnel (Anel)</v>
      </c>
      <c r="G2885" s="26" t="str">
        <f aca="false" t="array" ref="G2885:G2885">INDEX(Def_Instancias_Equipamentos!$F$2:$F$4986, MATCH(L2885, Def_Instancias_Equipamentos!$D$2:$D$4986, 0), 1)</f>
        <v>Sala Racks 1</v>
      </c>
      <c r="H2885" s="7" t="str">
        <f aca="false" t="array" ref="H2885:H2885">INDEX(Def_Instancias_Equipamentos!$E$2:$E$4986, MATCH(K2885, Def_Instancias_Equipamentos!$D$2:$D$4986, 0), 1)</f>
        <v>SI-01C1</v>
      </c>
      <c r="I2885" s="8" t="str">
        <f aca="false" t="array" ref="I2885:I2885">INDEX(Def_Instancias_Equipamentos!$E$2:$E$4986, MATCH(L2885, Def_Instancias_Equipamentos!$D$2:$D$4986, 0), 1)</f>
        <v>IA-01RaBPM</v>
      </c>
      <c r="J2885" s="8" t="str">
        <f aca="false">IF(H2885=I2885, "INTERNO", "EXTERNO")</f>
        <v>EXTERNO</v>
      </c>
      <c r="K2885" s="9" t="str">
        <f aca="false">Def_Instancias_Equipamentos!$D$892</f>
        <v>SI-01C1:DI-BPMSigPatch-1</v>
      </c>
      <c r="L2885" s="4" t="str">
        <f aca="false">Def_Instancias_Equipamentos!$D$631</f>
        <v>SI-01C1:DI-BPMRFFE-1</v>
      </c>
      <c r="M2885" s="10" t="s">
        <v>170</v>
      </c>
      <c r="N2885" s="11" t="s">
        <v>84</v>
      </c>
      <c r="O2885" s="21" t="str">
        <f aca="false">Def_Sistemas_Conectores_Cabos!$B$7</f>
        <v>SMA 50-ohm</v>
      </c>
      <c r="P2885" s="4" t="str">
        <f aca="false">Def_Sistemas_Conectores_Cabos!$B$7</f>
        <v>SMA 50-ohm</v>
      </c>
      <c r="Q2885" s="8" t="str">
        <f aca="false">K2885&amp;"/"&amp;M2885&amp;CHAR(10)&amp;L2885&amp;"/"&amp;N2885</f>
        <v>SI-01C1:DI-BPMSigPatch-1/BI_OUT
SI-01C1:DI-BPMRFFE-1/BI_IN</v>
      </c>
      <c r="R2885" s="12" t="s">
        <v>354</v>
      </c>
      <c r="S2885" s="12" t="s">
        <v>354</v>
      </c>
      <c r="T2885" s="22" t="str">
        <f aca="false">Def_Sistemas_Conectores_Cabos!$C$14</f>
        <v>Datalink Extrudado</v>
      </c>
      <c r="U2885" s="11" t="s">
        <v>355</v>
      </c>
      <c r="V2885" s="13"/>
    </row>
    <row r="2886" customFormat="false" ht="15.75" hidden="true" customHeight="true" outlineLevel="0" collapsed="false">
      <c r="A2886" s="4" t="str">
        <f aca="false">Def_Sistemas_Conectores_Cabos!$A$22</f>
        <v>BPM de elétrons</v>
      </c>
      <c r="B2886" s="5" t="str">
        <f aca="false">Datas_Entregas!$A$3</f>
        <v>BTS/Anel</v>
      </c>
      <c r="C2886" s="6" t="n">
        <f aca="false" t="array" ref="C2886:C2886">INDEX(Datas_Entregas!$B$2:$B$100, MATCH(B2886, Datas_Entregas!$A$2:$A$100, 0), 1)</f>
        <v>43296</v>
      </c>
      <c r="D2886" s="5" t="str">
        <f aca="false">Def_Status_Montagem!$A$2</f>
        <v>A verificar</v>
      </c>
      <c r="E2886" s="4" t="str">
        <f aca="false">Def_Status_Montagem!$B$4</f>
        <v>Contratada (inclui etiqueta)</v>
      </c>
      <c r="F2886" s="25" t="str">
        <f aca="false" t="array" ref="F2886:F2886">INDEX(Def_Instancias_Equipamentos!$F$2:$F$4986, MATCH(K2886, Def_Instancias_Equipamentos!$D$2:$D$4986, 0), 1)</f>
        <v>Túnel (Anel)</v>
      </c>
      <c r="G2886" s="26" t="str">
        <f aca="false" t="array" ref="G2886:G2886">INDEX(Def_Instancias_Equipamentos!$F$2:$F$4986, MATCH(L2886, Def_Instancias_Equipamentos!$D$2:$D$4986, 0), 1)</f>
        <v>Sala Racks 1</v>
      </c>
      <c r="H2886" s="7" t="str">
        <f aca="false" t="array" ref="H2886:H2886">INDEX(Def_Instancias_Equipamentos!$E$2:$E$4986, MATCH(K2886, Def_Instancias_Equipamentos!$D$2:$D$4986, 0), 1)</f>
        <v>SI-01C1</v>
      </c>
      <c r="I2886" s="8" t="str">
        <f aca="false" t="array" ref="I2886:I2886">INDEX(Def_Instancias_Equipamentos!$E$2:$E$4986, MATCH(L2886, Def_Instancias_Equipamentos!$D$2:$D$4986, 0), 1)</f>
        <v>IA-01RaBPM</v>
      </c>
      <c r="J2886" s="8" t="str">
        <f aca="false">IF(H2886=I2886, "INTERNO", "EXTERNO")</f>
        <v>EXTERNO</v>
      </c>
      <c r="K2886" s="9" t="str">
        <f aca="false">Def_Instancias_Equipamentos!$D$893</f>
        <v>SI-01C1:DI-BPMSigPatch-2</v>
      </c>
      <c r="L2886" s="4" t="str">
        <f aca="false">Def_Instancias_Equipamentos!$D$632</f>
        <v>SI-01C1:DI-BPMRFFE-2</v>
      </c>
      <c r="M2886" s="10" t="s">
        <v>170</v>
      </c>
      <c r="N2886" s="11" t="s">
        <v>84</v>
      </c>
      <c r="O2886" s="21" t="str">
        <f aca="false">Def_Sistemas_Conectores_Cabos!$B$7</f>
        <v>SMA 50-ohm</v>
      </c>
      <c r="P2886" s="4" t="str">
        <f aca="false">Def_Sistemas_Conectores_Cabos!$B$7</f>
        <v>SMA 50-ohm</v>
      </c>
      <c r="Q2886" s="8" t="str">
        <f aca="false">K2886&amp;"/"&amp;M2886&amp;CHAR(10)&amp;L2886&amp;"/"&amp;N2886</f>
        <v>SI-01C1:DI-BPMSigPatch-2/BI_OUT
SI-01C1:DI-BPMRFFE-2/BI_IN</v>
      </c>
      <c r="R2886" s="12" t="s">
        <v>354</v>
      </c>
      <c r="S2886" s="12" t="s">
        <v>354</v>
      </c>
      <c r="T2886" s="22" t="str">
        <f aca="false">Def_Sistemas_Conectores_Cabos!$C$14</f>
        <v>Datalink Extrudado</v>
      </c>
      <c r="U2886" s="11" t="s">
        <v>355</v>
      </c>
      <c r="V2886" s="13"/>
    </row>
    <row r="2887" customFormat="false" ht="15.75" hidden="true" customHeight="true" outlineLevel="0" collapsed="false">
      <c r="A2887" s="4" t="str">
        <f aca="false">Def_Sistemas_Conectores_Cabos!$A$22</f>
        <v>BPM de elétrons</v>
      </c>
      <c r="B2887" s="5" t="str">
        <f aca="false">Datas_Entregas!$A$3</f>
        <v>BTS/Anel</v>
      </c>
      <c r="C2887" s="6" t="n">
        <f aca="false" t="array" ref="C2887:C2887">INDEX(Datas_Entregas!$B$2:$B$100, MATCH(B2887, Datas_Entregas!$A$2:$A$100, 0), 1)</f>
        <v>43296</v>
      </c>
      <c r="D2887" s="5" t="str">
        <f aca="false">Def_Status_Montagem!$A$2</f>
        <v>A verificar</v>
      </c>
      <c r="E2887" s="4" t="str">
        <f aca="false">Def_Status_Montagem!$B$4</f>
        <v>Contratada (inclui etiqueta)</v>
      </c>
      <c r="F2887" s="25" t="str">
        <f aca="false" t="array" ref="F2887:F2887">INDEX(Def_Instancias_Equipamentos!$F$2:$F$4986, MATCH(K2887, Def_Instancias_Equipamentos!$D$2:$D$4986, 0), 1)</f>
        <v>Túnel (Anel)</v>
      </c>
      <c r="G2887" s="26" t="str">
        <f aca="false" t="array" ref="G2887:G2887">INDEX(Def_Instancias_Equipamentos!$F$2:$F$4986, MATCH(L2887, Def_Instancias_Equipamentos!$D$2:$D$4986, 0), 1)</f>
        <v>Sala Racks 1</v>
      </c>
      <c r="H2887" s="7" t="str">
        <f aca="false" t="array" ref="H2887:H2887">INDEX(Def_Instancias_Equipamentos!$E$2:$E$4986, MATCH(K2887, Def_Instancias_Equipamentos!$D$2:$D$4986, 0), 1)</f>
        <v>SI-01C2</v>
      </c>
      <c r="I2887" s="8" t="str">
        <f aca="false" t="array" ref="I2887:I2887">INDEX(Def_Instancias_Equipamentos!$E$2:$E$4986, MATCH(L2887, Def_Instancias_Equipamentos!$D$2:$D$4986, 0), 1)</f>
        <v>IA-01RaBPM</v>
      </c>
      <c r="J2887" s="8" t="str">
        <f aca="false">IF(H2887=I2887, "INTERNO", "EXTERNO")</f>
        <v>EXTERNO</v>
      </c>
      <c r="K2887" s="9" t="str">
        <f aca="false">Def_Instancias_Equipamentos!$D$894</f>
        <v>SI-01C2:DI-BPMSigPatch</v>
      </c>
      <c r="L2887" s="4" t="str">
        <f aca="false">Def_Instancias_Equipamentos!$D$633</f>
        <v>SI-01C2:DI-BPMRFFE</v>
      </c>
      <c r="M2887" s="10" t="s">
        <v>170</v>
      </c>
      <c r="N2887" s="11" t="s">
        <v>84</v>
      </c>
      <c r="O2887" s="21" t="str">
        <f aca="false">Def_Sistemas_Conectores_Cabos!$B$7</f>
        <v>SMA 50-ohm</v>
      </c>
      <c r="P2887" s="4" t="str">
        <f aca="false">Def_Sistemas_Conectores_Cabos!$B$7</f>
        <v>SMA 50-ohm</v>
      </c>
      <c r="Q2887" s="8" t="str">
        <f aca="false">K2887&amp;"/"&amp;M2887&amp;CHAR(10)&amp;L2887&amp;"/"&amp;N2887</f>
        <v>SI-01C2:DI-BPMSigPatch/BI_OUT
SI-01C2:DI-BPMRFFE/BI_IN</v>
      </c>
      <c r="R2887" s="12" t="s">
        <v>354</v>
      </c>
      <c r="S2887" s="12" t="s">
        <v>354</v>
      </c>
      <c r="T2887" s="22" t="str">
        <f aca="false">Def_Sistemas_Conectores_Cabos!$C$14</f>
        <v>Datalink Extrudado</v>
      </c>
      <c r="U2887" s="11" t="s">
        <v>355</v>
      </c>
      <c r="V2887" s="13"/>
    </row>
    <row r="2888" customFormat="false" ht="15.75" hidden="true" customHeight="true" outlineLevel="0" collapsed="false">
      <c r="A2888" s="4" t="str">
        <f aca="false">Def_Sistemas_Conectores_Cabos!$A$22</f>
        <v>BPM de elétrons</v>
      </c>
      <c r="B2888" s="5" t="str">
        <f aca="false">Datas_Entregas!$A$3</f>
        <v>BTS/Anel</v>
      </c>
      <c r="C2888" s="6" t="n">
        <f aca="false" t="array" ref="C2888:C2888">INDEX(Datas_Entregas!$B$2:$B$100, MATCH(B2888, Datas_Entregas!$A$2:$A$100, 0), 1)</f>
        <v>43296</v>
      </c>
      <c r="D2888" s="5" t="str">
        <f aca="false">Def_Status_Montagem!$A$2</f>
        <v>A verificar</v>
      </c>
      <c r="E2888" s="4" t="str">
        <f aca="false">Def_Status_Montagem!$B$4</f>
        <v>Contratada (inclui etiqueta)</v>
      </c>
      <c r="F2888" s="25" t="str">
        <f aca="false" t="array" ref="F2888:F2888">INDEX(Def_Instancias_Equipamentos!$F$2:$F$4986, MATCH(K2888, Def_Instancias_Equipamentos!$D$2:$D$4986, 0), 1)</f>
        <v>Túnel (Anel)</v>
      </c>
      <c r="G2888" s="26" t="str">
        <f aca="false" t="array" ref="G2888:G2888">INDEX(Def_Instancias_Equipamentos!$F$2:$F$4986, MATCH(L2888, Def_Instancias_Equipamentos!$D$2:$D$4986, 0), 1)</f>
        <v>Sala Racks 1</v>
      </c>
      <c r="H2888" s="7" t="str">
        <f aca="false" t="array" ref="H2888:H2888">INDEX(Def_Instancias_Equipamentos!$E$2:$E$4986, MATCH(K2888, Def_Instancias_Equipamentos!$D$2:$D$4986, 0), 1)</f>
        <v>SI-01C3</v>
      </c>
      <c r="I2888" s="8" t="str">
        <f aca="false" t="array" ref="I2888:I2888">INDEX(Def_Instancias_Equipamentos!$E$2:$E$4986, MATCH(L2888, Def_Instancias_Equipamentos!$D$2:$D$4986, 0), 1)</f>
        <v>IA-01RaBPM</v>
      </c>
      <c r="J2888" s="8" t="str">
        <f aca="false">IF(H2888=I2888, "INTERNO", "EXTERNO")</f>
        <v>EXTERNO</v>
      </c>
      <c r="K2888" s="9" t="str">
        <f aca="false">Def_Instancias_Equipamentos!$D$895</f>
        <v>SI-01C3:DI-BPMSigPatch-1</v>
      </c>
      <c r="L2888" s="4" t="str">
        <f aca="false">Def_Instancias_Equipamentos!$D$634</f>
        <v>SI-01C3:DI-BPMRFFE-1</v>
      </c>
      <c r="M2888" s="10" t="s">
        <v>170</v>
      </c>
      <c r="N2888" s="11" t="s">
        <v>84</v>
      </c>
      <c r="O2888" s="21" t="str">
        <f aca="false">Def_Sistemas_Conectores_Cabos!$B$7</f>
        <v>SMA 50-ohm</v>
      </c>
      <c r="P2888" s="4" t="str">
        <f aca="false">Def_Sistemas_Conectores_Cabos!$B$7</f>
        <v>SMA 50-ohm</v>
      </c>
      <c r="Q2888" s="8" t="str">
        <f aca="false">K2888&amp;"/"&amp;M2888&amp;CHAR(10)&amp;L2888&amp;"/"&amp;N2888</f>
        <v>SI-01C3:DI-BPMSigPatch-1/BI_OUT
SI-01C3:DI-BPMRFFE-1/BI_IN</v>
      </c>
      <c r="R2888" s="12" t="s">
        <v>354</v>
      </c>
      <c r="S2888" s="12" t="s">
        <v>354</v>
      </c>
      <c r="T2888" s="22" t="str">
        <f aca="false">Def_Sistemas_Conectores_Cabos!$C$14</f>
        <v>Datalink Extrudado</v>
      </c>
      <c r="U2888" s="11" t="s">
        <v>355</v>
      </c>
      <c r="V2888" s="13"/>
    </row>
    <row r="2889" customFormat="false" ht="15.75" hidden="true" customHeight="true" outlineLevel="0" collapsed="false">
      <c r="A2889" s="4" t="str">
        <f aca="false">Def_Sistemas_Conectores_Cabos!$A$22</f>
        <v>BPM de elétrons</v>
      </c>
      <c r="B2889" s="5" t="str">
        <f aca="false">Datas_Entregas!$A$3</f>
        <v>BTS/Anel</v>
      </c>
      <c r="C2889" s="6" t="n">
        <f aca="false" t="array" ref="C2889:C2889">INDEX(Datas_Entregas!$B$2:$B$100, MATCH(B2889, Datas_Entregas!$A$2:$A$100, 0), 1)</f>
        <v>43296</v>
      </c>
      <c r="D2889" s="5" t="str">
        <f aca="false">Def_Status_Montagem!$A$2</f>
        <v>A verificar</v>
      </c>
      <c r="E2889" s="4" t="str">
        <f aca="false">Def_Status_Montagem!$B$4</f>
        <v>Contratada (inclui etiqueta)</v>
      </c>
      <c r="F2889" s="25" t="str">
        <f aca="false" t="array" ref="F2889:F2889">INDEX(Def_Instancias_Equipamentos!$F$2:$F$4986, MATCH(K2889, Def_Instancias_Equipamentos!$D$2:$D$4986, 0), 1)</f>
        <v>Túnel (Anel)</v>
      </c>
      <c r="G2889" s="26" t="str">
        <f aca="false" t="array" ref="G2889:G2889">INDEX(Def_Instancias_Equipamentos!$F$2:$F$4986, MATCH(L2889, Def_Instancias_Equipamentos!$D$2:$D$4986, 0), 1)</f>
        <v>Sala Racks 1</v>
      </c>
      <c r="H2889" s="7" t="str">
        <f aca="false" t="array" ref="H2889:H2889">INDEX(Def_Instancias_Equipamentos!$E$2:$E$4986, MATCH(K2889, Def_Instancias_Equipamentos!$D$2:$D$4986, 0), 1)</f>
        <v>SI-01C3</v>
      </c>
      <c r="I2889" s="8" t="str">
        <f aca="false" t="array" ref="I2889:I2889">INDEX(Def_Instancias_Equipamentos!$E$2:$E$4986, MATCH(L2889, Def_Instancias_Equipamentos!$D$2:$D$4986, 0), 1)</f>
        <v>IA-01RaBPM</v>
      </c>
      <c r="J2889" s="8" t="str">
        <f aca="false">IF(H2889=I2889, "INTERNO", "EXTERNO")</f>
        <v>EXTERNO</v>
      </c>
      <c r="K2889" s="9" t="str">
        <f aca="false">Def_Instancias_Equipamentos!$D$896</f>
        <v>SI-01C3:DI-BPMSigPatch-2</v>
      </c>
      <c r="L2889" s="4" t="str">
        <f aca="false">Def_Instancias_Equipamentos!$D$635</f>
        <v>SI-01C3:DI-BPMRFFE-2</v>
      </c>
      <c r="M2889" s="10" t="s">
        <v>170</v>
      </c>
      <c r="N2889" s="11" t="s">
        <v>84</v>
      </c>
      <c r="O2889" s="21" t="str">
        <f aca="false">Def_Sistemas_Conectores_Cabos!$B$7</f>
        <v>SMA 50-ohm</v>
      </c>
      <c r="P2889" s="4" t="str">
        <f aca="false">Def_Sistemas_Conectores_Cabos!$B$7</f>
        <v>SMA 50-ohm</v>
      </c>
      <c r="Q2889" s="8" t="str">
        <f aca="false">K2889&amp;"/"&amp;M2889&amp;CHAR(10)&amp;L2889&amp;"/"&amp;N2889</f>
        <v>SI-01C3:DI-BPMSigPatch-2/BI_OUT
SI-01C3:DI-BPMRFFE-2/BI_IN</v>
      </c>
      <c r="R2889" s="12" t="s">
        <v>354</v>
      </c>
      <c r="S2889" s="12" t="s">
        <v>354</v>
      </c>
      <c r="T2889" s="22" t="str">
        <f aca="false">Def_Sistemas_Conectores_Cabos!$C$14</f>
        <v>Datalink Extrudado</v>
      </c>
      <c r="U2889" s="11" t="s">
        <v>355</v>
      </c>
      <c r="V2889" s="13"/>
    </row>
    <row r="2890" customFormat="false" ht="15.75" hidden="true" customHeight="true" outlineLevel="0" collapsed="false">
      <c r="A2890" s="4" t="str">
        <f aca="false">Def_Sistemas_Conectores_Cabos!$A$22</f>
        <v>BPM de elétrons</v>
      </c>
      <c r="B2890" s="5" t="str">
        <f aca="false">Datas_Entregas!$A$3</f>
        <v>BTS/Anel</v>
      </c>
      <c r="C2890" s="6" t="n">
        <f aca="false" t="array" ref="C2890:C2890">INDEX(Datas_Entregas!$B$2:$B$100, MATCH(B2890, Datas_Entregas!$A$2:$A$100, 0), 1)</f>
        <v>43296</v>
      </c>
      <c r="D2890" s="5" t="str">
        <f aca="false">Def_Status_Montagem!$A$2</f>
        <v>A verificar</v>
      </c>
      <c r="E2890" s="4" t="str">
        <f aca="false">Def_Status_Montagem!$B$4</f>
        <v>Contratada (inclui etiqueta)</v>
      </c>
      <c r="F2890" s="25" t="str">
        <f aca="false" t="array" ref="F2890:F2890">INDEX(Def_Instancias_Equipamentos!$F$2:$F$4986, MATCH(K2890, Def_Instancias_Equipamentos!$D$2:$D$4986, 0), 1)</f>
        <v>Túnel (Anel)</v>
      </c>
      <c r="G2890" s="26" t="str">
        <f aca="false" t="array" ref="G2890:G2890">INDEX(Def_Instancias_Equipamentos!$F$2:$F$4986, MATCH(L2890, Def_Instancias_Equipamentos!$D$2:$D$4986, 0), 1)</f>
        <v>Sala Racks 1</v>
      </c>
      <c r="H2890" s="7" t="str">
        <f aca="false" t="array" ref="H2890:H2890">INDEX(Def_Instancias_Equipamentos!$E$2:$E$4986, MATCH(K2890, Def_Instancias_Equipamentos!$D$2:$D$4986, 0), 1)</f>
        <v>SI-01C4</v>
      </c>
      <c r="I2890" s="8" t="str">
        <f aca="false" t="array" ref="I2890:I2890">INDEX(Def_Instancias_Equipamentos!$E$2:$E$4986, MATCH(L2890, Def_Instancias_Equipamentos!$D$2:$D$4986, 0), 1)</f>
        <v>IA-01RaBPM</v>
      </c>
      <c r="J2890" s="8" t="str">
        <f aca="false">IF(H2890=I2890, "INTERNO", "EXTERNO")</f>
        <v>EXTERNO</v>
      </c>
      <c r="K2890" s="9" t="str">
        <f aca="false">Def_Instancias_Equipamentos!$D$897</f>
        <v>SI-01C4:DI-BPMSigPatch</v>
      </c>
      <c r="L2890" s="4" t="str">
        <f aca="false">Def_Instancias_Equipamentos!$D$636</f>
        <v>SI-01C4:DI-BPMRFFE</v>
      </c>
      <c r="M2890" s="10" t="s">
        <v>170</v>
      </c>
      <c r="N2890" s="11" t="s">
        <v>84</v>
      </c>
      <c r="O2890" s="21" t="str">
        <f aca="false">Def_Sistemas_Conectores_Cabos!$B$7</f>
        <v>SMA 50-ohm</v>
      </c>
      <c r="P2890" s="4" t="str">
        <f aca="false">Def_Sistemas_Conectores_Cabos!$B$7</f>
        <v>SMA 50-ohm</v>
      </c>
      <c r="Q2890" s="8" t="str">
        <f aca="false">K2890&amp;"/"&amp;M2890&amp;CHAR(10)&amp;L2890&amp;"/"&amp;N2890</f>
        <v>SI-01C4:DI-BPMSigPatch/BI_OUT
SI-01C4:DI-BPMRFFE/BI_IN</v>
      </c>
      <c r="R2890" s="12" t="s">
        <v>354</v>
      </c>
      <c r="S2890" s="12" t="s">
        <v>354</v>
      </c>
      <c r="T2890" s="22" t="str">
        <f aca="false">Def_Sistemas_Conectores_Cabos!$C$14</f>
        <v>Datalink Extrudado</v>
      </c>
      <c r="U2890" s="11" t="s">
        <v>355</v>
      </c>
      <c r="V2890" s="13"/>
    </row>
    <row r="2891" customFormat="false" ht="15.75" hidden="true" customHeight="true" outlineLevel="0" collapsed="false">
      <c r="A2891" s="4" t="str">
        <f aca="false">Def_Sistemas_Conectores_Cabos!$A$22</f>
        <v>BPM de elétrons</v>
      </c>
      <c r="B2891" s="5" t="str">
        <f aca="false">Datas_Entregas!$A$3</f>
        <v>BTS/Anel</v>
      </c>
      <c r="C2891" s="6" t="n">
        <f aca="false" t="array" ref="C2891:C2891">INDEX(Datas_Entregas!$B$2:$B$100, MATCH(B2891, Datas_Entregas!$A$2:$A$100, 0), 1)</f>
        <v>43296</v>
      </c>
      <c r="D2891" s="5" t="str">
        <f aca="false">Def_Status_Montagem!$A$2</f>
        <v>A verificar</v>
      </c>
      <c r="E2891" s="4" t="str">
        <f aca="false">Def_Status_Montagem!$B$4</f>
        <v>Contratada (inclui etiqueta)</v>
      </c>
      <c r="F2891" s="25" t="str">
        <f aca="false" t="array" ref="F2891:F2891">INDEX(Def_Instancias_Equipamentos!$F$2:$F$4986, MATCH(K2891, Def_Instancias_Equipamentos!$D$2:$D$4986, 0), 1)</f>
        <v>Túnel (Anel)</v>
      </c>
      <c r="G2891" s="26" t="str">
        <f aca="false" t="array" ref="G2891:G2891">INDEX(Def_Instancias_Equipamentos!$F$2:$F$4986, MATCH(L2891, Def_Instancias_Equipamentos!$D$2:$D$4986, 0), 1)</f>
        <v>Sala Racks 1</v>
      </c>
      <c r="H2891" s="7" t="str">
        <f aca="false" t="array" ref="H2891:H2891">INDEX(Def_Instancias_Equipamentos!$E$2:$E$4986, MATCH(K2891, Def_Instancias_Equipamentos!$D$2:$D$4986, 0), 1)</f>
        <v>SI-01M1</v>
      </c>
      <c r="I2891" s="8" t="str">
        <f aca="false" t="array" ref="I2891:I2891">INDEX(Def_Instancias_Equipamentos!$E$2:$E$4986, MATCH(L2891, Def_Instancias_Equipamentos!$D$2:$D$4986, 0), 1)</f>
        <v>IA-01RaBPM</v>
      </c>
      <c r="J2891" s="8" t="str">
        <f aca="false">IF(H2891=I2891, "INTERNO", "EXTERNO")</f>
        <v>EXTERNO</v>
      </c>
      <c r="K2891" s="9" t="str">
        <f aca="false">Def_Instancias_Equipamentos!$D$898</f>
        <v>SI-01M1:DI-BPMSigPatch</v>
      </c>
      <c r="L2891" s="4" t="str">
        <f aca="false">Def_Instancias_Equipamentos!$D$637</f>
        <v>SI-01M1:DI-BPMRFFE</v>
      </c>
      <c r="M2891" s="10" t="s">
        <v>170</v>
      </c>
      <c r="N2891" s="11" t="s">
        <v>84</v>
      </c>
      <c r="O2891" s="21" t="str">
        <f aca="false">Def_Sistemas_Conectores_Cabos!$B$7</f>
        <v>SMA 50-ohm</v>
      </c>
      <c r="P2891" s="4" t="str">
        <f aca="false">Def_Sistemas_Conectores_Cabos!$B$7</f>
        <v>SMA 50-ohm</v>
      </c>
      <c r="Q2891" s="8" t="str">
        <f aca="false">K2891&amp;"/"&amp;M2891&amp;CHAR(10)&amp;L2891&amp;"/"&amp;N2891</f>
        <v>SI-01M1:DI-BPMSigPatch/BI_OUT
SI-01M1:DI-BPMRFFE/BI_IN</v>
      </c>
      <c r="R2891" s="12" t="s">
        <v>354</v>
      </c>
      <c r="S2891" s="12" t="s">
        <v>354</v>
      </c>
      <c r="T2891" s="22" t="str">
        <f aca="false">Def_Sistemas_Conectores_Cabos!$C$14</f>
        <v>Datalink Extrudado</v>
      </c>
      <c r="U2891" s="11" t="s">
        <v>355</v>
      </c>
      <c r="V2891" s="13"/>
    </row>
    <row r="2892" customFormat="false" ht="15.75" hidden="true" customHeight="true" outlineLevel="0" collapsed="false">
      <c r="A2892" s="4" t="str">
        <f aca="false">Def_Sistemas_Conectores_Cabos!$A$22</f>
        <v>BPM de elétrons</v>
      </c>
      <c r="B2892" s="5" t="str">
        <f aca="false">Datas_Entregas!$A$3</f>
        <v>BTS/Anel</v>
      </c>
      <c r="C2892" s="6" t="n">
        <f aca="false" t="array" ref="C2892:C2892">INDEX(Datas_Entregas!$B$2:$B$100, MATCH(B2892, Datas_Entregas!$A$2:$A$100, 0), 1)</f>
        <v>43296</v>
      </c>
      <c r="D2892" s="5" t="str">
        <f aca="false">Def_Status_Montagem!$A$2</f>
        <v>A verificar</v>
      </c>
      <c r="E2892" s="4" t="str">
        <f aca="false">Def_Status_Montagem!$B$4</f>
        <v>Contratada (inclui etiqueta)</v>
      </c>
      <c r="F2892" s="25" t="str">
        <f aca="false" t="array" ref="F2892:F2892">INDEX(Def_Instancias_Equipamentos!$F$2:$F$4986, MATCH(K2892, Def_Instancias_Equipamentos!$D$2:$D$4986, 0), 1)</f>
        <v>Túnel (Anel)</v>
      </c>
      <c r="G2892" s="26" t="str">
        <f aca="false" t="array" ref="G2892:G2892">INDEX(Def_Instancias_Equipamentos!$F$2:$F$4986, MATCH(L2892, Def_Instancias_Equipamentos!$D$2:$D$4986, 0), 1)</f>
        <v>Sala Racks 1</v>
      </c>
      <c r="H2892" s="7" t="str">
        <f aca="false" t="array" ref="H2892:H2892">INDEX(Def_Instancias_Equipamentos!$E$2:$E$4986, MATCH(K2892, Def_Instancias_Equipamentos!$D$2:$D$4986, 0), 1)</f>
        <v>SI-01M2</v>
      </c>
      <c r="I2892" s="8" t="str">
        <f aca="false" t="array" ref="I2892:I2892">INDEX(Def_Instancias_Equipamentos!$E$2:$E$4986, MATCH(L2892, Def_Instancias_Equipamentos!$D$2:$D$4986, 0), 1)</f>
        <v>IA-01RaBPM</v>
      </c>
      <c r="J2892" s="8" t="str">
        <f aca="false">IF(H2892=I2892, "INTERNO", "EXTERNO")</f>
        <v>EXTERNO</v>
      </c>
      <c r="K2892" s="9" t="str">
        <f aca="false">Def_Instancias_Equipamentos!$D$899</f>
        <v>SI-01M2:DI-BPMSigPatch</v>
      </c>
      <c r="L2892" s="4" t="str">
        <f aca="false">Def_Instancias_Equipamentos!$D$638</f>
        <v>SI-01M2:DI-BPMRFFE</v>
      </c>
      <c r="M2892" s="10" t="s">
        <v>170</v>
      </c>
      <c r="N2892" s="11" t="s">
        <v>84</v>
      </c>
      <c r="O2892" s="21" t="str">
        <f aca="false">Def_Sistemas_Conectores_Cabos!$B$7</f>
        <v>SMA 50-ohm</v>
      </c>
      <c r="P2892" s="4" t="str">
        <f aca="false">Def_Sistemas_Conectores_Cabos!$B$7</f>
        <v>SMA 50-ohm</v>
      </c>
      <c r="Q2892" s="8" t="str">
        <f aca="false">K2892&amp;"/"&amp;M2892&amp;CHAR(10)&amp;L2892&amp;"/"&amp;N2892</f>
        <v>SI-01M2:DI-BPMSigPatch/BI_OUT
SI-01M2:DI-BPMRFFE/BI_IN</v>
      </c>
      <c r="R2892" s="12" t="s">
        <v>354</v>
      </c>
      <c r="S2892" s="12" t="s">
        <v>354</v>
      </c>
      <c r="T2892" s="22" t="str">
        <f aca="false">Def_Sistemas_Conectores_Cabos!$C$14</f>
        <v>Datalink Extrudado</v>
      </c>
      <c r="U2892" s="11" t="s">
        <v>355</v>
      </c>
      <c r="V2892" s="13"/>
    </row>
    <row r="2893" customFormat="false" ht="15.75" hidden="true" customHeight="true" outlineLevel="0" collapsed="false">
      <c r="A2893" s="4" t="str">
        <f aca="false">Def_Sistemas_Conectores_Cabos!$A$22</f>
        <v>BPM de elétrons</v>
      </c>
      <c r="B2893" s="5" t="str">
        <f aca="false">Datas_Entregas!$A$6</f>
        <v>Linhas de Luz (fases I-A e II)</v>
      </c>
      <c r="C2893" s="6" t="n">
        <f aca="false" t="array" ref="C2893:C2893">INDEX(Datas_Entregas!$B$2:$B$100, MATCH(B2893, Datas_Entregas!$A$2:$A$100, 0), 1)</f>
        <v>43374</v>
      </c>
      <c r="D2893" s="5" t="str">
        <f aca="false">Def_Status_Montagem!$A$2</f>
        <v>A verificar</v>
      </c>
      <c r="E2893" s="4" t="str">
        <f aca="false">Def_Status_Montagem!$B$4</f>
        <v>Contratada (inclui etiqueta)</v>
      </c>
      <c r="F2893" s="25" t="str">
        <f aca="false" t="array" ref="F2893:F2893">INDEX(Def_Instancias_Equipamentos!$F$2:$F$4986, MATCH(K2893, Def_Instancias_Equipamentos!$D$2:$D$4986, 0), 1)</f>
        <v>Túnel (Anel)</v>
      </c>
      <c r="G2893" s="26" t="str">
        <f aca="false" t="array" ref="G2893:G2893">INDEX(Def_Instancias_Equipamentos!$F$2:$F$4986, MATCH(L2893, Def_Instancias_Equipamentos!$D$2:$D$4986, 0), 1)</f>
        <v>Sala Racks 1</v>
      </c>
      <c r="H2893" s="7" t="str">
        <f aca="false" t="array" ref="H2893:H2893">INDEX(Def_Instancias_Equipamentos!$E$2:$E$4986, MATCH(K2893, Def_Instancias_Equipamentos!$D$2:$D$4986, 0), 1)</f>
        <v>SI-01SA</v>
      </c>
      <c r="I2893" s="8" t="str">
        <f aca="false" t="array" ref="I2893:I2893">INDEX(Def_Instancias_Equipamentos!$E$2:$E$4986, MATCH(L2893, Def_Instancias_Equipamentos!$D$2:$D$4986, 0), 1)</f>
        <v>IA-01RaBPM</v>
      </c>
      <c r="J2893" s="8" t="str">
        <f aca="false">IF(H2893=I2893, "INTERNO", "EXTERNO")</f>
        <v>EXTERNO</v>
      </c>
      <c r="K2893" s="9" t="str">
        <f aca="false">Def_Instancias_Equipamentos!$D$1052</f>
        <v>SI-01SA:DI-BPMSigPatch-1</v>
      </c>
      <c r="L2893" s="4" t="str">
        <f aca="false">Def_Instancias_Equipamentos!$D$791</f>
        <v>SI-01SA:DI-BPMRFFE-1</v>
      </c>
      <c r="M2893" s="10" t="s">
        <v>170</v>
      </c>
      <c r="N2893" s="11" t="s">
        <v>84</v>
      </c>
      <c r="O2893" s="21" t="str">
        <f aca="false">Def_Sistemas_Conectores_Cabos!$B$7</f>
        <v>SMA 50-ohm</v>
      </c>
      <c r="P2893" s="4" t="str">
        <f aca="false">Def_Sistemas_Conectores_Cabos!$B$7</f>
        <v>SMA 50-ohm</v>
      </c>
      <c r="Q2893" s="8" t="str">
        <f aca="false">K2893&amp;"/"&amp;M2893&amp;CHAR(10)&amp;L2893&amp;"/"&amp;N2893</f>
        <v>SI-01SA:DI-BPMSigPatch-1/BI_OUT
SI-01SA:DI-BPMRFFE-1/BI_IN</v>
      </c>
      <c r="R2893" s="12" t="s">
        <v>354</v>
      </c>
      <c r="S2893" s="12" t="s">
        <v>354</v>
      </c>
      <c r="T2893" s="22" t="str">
        <f aca="false">Def_Sistemas_Conectores_Cabos!$C$14</f>
        <v>Datalink Extrudado</v>
      </c>
      <c r="U2893" s="11" t="s">
        <v>355</v>
      </c>
      <c r="V2893" s="13"/>
    </row>
    <row r="2894" customFormat="false" ht="15.75" hidden="true" customHeight="true" outlineLevel="0" collapsed="false">
      <c r="A2894" s="4" t="str">
        <f aca="false">Def_Sistemas_Conectores_Cabos!$A$22</f>
        <v>BPM de elétrons</v>
      </c>
      <c r="B2894" s="5" t="str">
        <f aca="false">Datas_Entregas!$A$6</f>
        <v>Linhas de Luz (fases I-A e II)</v>
      </c>
      <c r="C2894" s="6" t="n">
        <f aca="false" t="array" ref="C2894:C2894">INDEX(Datas_Entregas!$B$2:$B$100, MATCH(B2894, Datas_Entregas!$A$2:$A$100, 0), 1)</f>
        <v>43374</v>
      </c>
      <c r="D2894" s="5" t="str">
        <f aca="false">Def_Status_Montagem!$A$2</f>
        <v>A verificar</v>
      </c>
      <c r="E2894" s="4" t="str">
        <f aca="false">Def_Status_Montagem!$B$4</f>
        <v>Contratada (inclui etiqueta)</v>
      </c>
      <c r="F2894" s="25" t="str">
        <f aca="false" t="array" ref="F2894:F2894">INDEX(Def_Instancias_Equipamentos!$F$2:$F$4986, MATCH(K2894, Def_Instancias_Equipamentos!$D$2:$D$4986, 0), 1)</f>
        <v>Túnel (Anel)</v>
      </c>
      <c r="G2894" s="26" t="str">
        <f aca="false" t="array" ref="G2894:G2894">INDEX(Def_Instancias_Equipamentos!$F$2:$F$4986, MATCH(L2894, Def_Instancias_Equipamentos!$D$2:$D$4986, 0), 1)</f>
        <v>Sala Racks 1</v>
      </c>
      <c r="H2894" s="7" t="str">
        <f aca="false" t="array" ref="H2894:H2894">INDEX(Def_Instancias_Equipamentos!$E$2:$E$4986, MATCH(K2894, Def_Instancias_Equipamentos!$D$2:$D$4986, 0), 1)</f>
        <v>SI-01SA</v>
      </c>
      <c r="I2894" s="8" t="str">
        <f aca="false" t="array" ref="I2894:I2894">INDEX(Def_Instancias_Equipamentos!$E$2:$E$4986, MATCH(L2894, Def_Instancias_Equipamentos!$D$2:$D$4986, 0), 1)</f>
        <v>IA-01RaBPM</v>
      </c>
      <c r="J2894" s="8" t="str">
        <f aca="false">IF(H2894=I2894, "INTERNO", "EXTERNO")</f>
        <v>EXTERNO</v>
      </c>
      <c r="K2894" s="9" t="str">
        <f aca="false">Def_Instancias_Equipamentos!$D$1053</f>
        <v>SI-01SA:DI-BPMSigPatch-2</v>
      </c>
      <c r="L2894" s="4" t="str">
        <f aca="false">Def_Instancias_Equipamentos!$D$792</f>
        <v>SI-01SA:DI-BPMRFFE-2</v>
      </c>
      <c r="M2894" s="10" t="s">
        <v>170</v>
      </c>
      <c r="N2894" s="11" t="s">
        <v>84</v>
      </c>
      <c r="O2894" s="21" t="str">
        <f aca="false">Def_Sistemas_Conectores_Cabos!$B$7</f>
        <v>SMA 50-ohm</v>
      </c>
      <c r="P2894" s="4" t="str">
        <f aca="false">Def_Sistemas_Conectores_Cabos!$B$7</f>
        <v>SMA 50-ohm</v>
      </c>
      <c r="Q2894" s="8" t="str">
        <f aca="false">K2894&amp;"/"&amp;M2894&amp;CHAR(10)&amp;L2894&amp;"/"&amp;N2894</f>
        <v>SI-01SA:DI-BPMSigPatch-2/BI_OUT
SI-01SA:DI-BPMRFFE-2/BI_IN</v>
      </c>
      <c r="R2894" s="12" t="s">
        <v>354</v>
      </c>
      <c r="S2894" s="12" t="s">
        <v>354</v>
      </c>
      <c r="T2894" s="22" t="str">
        <f aca="false">Def_Sistemas_Conectores_Cabos!$C$14</f>
        <v>Datalink Extrudado</v>
      </c>
      <c r="U2894" s="11" t="s">
        <v>355</v>
      </c>
      <c r="V2894" s="13"/>
    </row>
    <row r="2895" customFormat="false" ht="15.75" hidden="true" customHeight="true" outlineLevel="0" collapsed="false">
      <c r="A2895" s="4" t="str">
        <f aca="false">Def_Sistemas_Conectores_Cabos!$A$22</f>
        <v>BPM de elétrons</v>
      </c>
      <c r="B2895" s="5" t="str">
        <f aca="false">Datas_Entregas!$A$3</f>
        <v>BTS/Anel</v>
      </c>
      <c r="C2895" s="6" t="n">
        <f aca="false" t="array" ref="C2895:C2895">INDEX(Datas_Entregas!$B$2:$B$100, MATCH(B2895, Datas_Entregas!$A$2:$A$100, 0), 1)</f>
        <v>43296</v>
      </c>
      <c r="D2895" s="5" t="str">
        <f aca="false">Def_Status_Montagem!$A$2</f>
        <v>A verificar</v>
      </c>
      <c r="E2895" s="4" t="str">
        <f aca="false">Def_Status_Montagem!$B$4</f>
        <v>Contratada (inclui etiqueta)</v>
      </c>
      <c r="F2895" s="25" t="str">
        <f aca="false" t="array" ref="F2895:F2895">INDEX(Def_Instancias_Equipamentos!$F$2:$F$4986, MATCH(K2895, Def_Instancias_Equipamentos!$D$2:$D$4986, 0), 1)</f>
        <v>Túnel (Anel)</v>
      </c>
      <c r="G2895" s="26" t="str">
        <f aca="false" t="array" ref="G2895:G2895">INDEX(Def_Instancias_Equipamentos!$F$2:$F$4986, MATCH(L2895, Def_Instancias_Equipamentos!$D$2:$D$4986, 0), 1)</f>
        <v>Sala Racks 2</v>
      </c>
      <c r="H2895" s="7" t="str">
        <f aca="false" t="array" ref="H2895:H2895">INDEX(Def_Instancias_Equipamentos!$E$2:$E$4986, MATCH(K2895, Def_Instancias_Equipamentos!$D$2:$D$4986, 0), 1)</f>
        <v>SI-02C1</v>
      </c>
      <c r="I2895" s="8" t="str">
        <f aca="false" t="array" ref="I2895:I2895">INDEX(Def_Instancias_Equipamentos!$E$2:$E$4986, MATCH(L2895, Def_Instancias_Equipamentos!$D$2:$D$4986, 0), 1)</f>
        <v>IA-02RaBPM</v>
      </c>
      <c r="J2895" s="8" t="str">
        <f aca="false">IF(H2895=I2895, "INTERNO", "EXTERNO")</f>
        <v>EXTERNO</v>
      </c>
      <c r="K2895" s="9" t="str">
        <f aca="false">Def_Instancias_Equipamentos!$D$900</f>
        <v>SI-02C1:DI-BPMSigPatch-1</v>
      </c>
      <c r="L2895" s="4" t="str">
        <f aca="false">Def_Instancias_Equipamentos!$D$639</f>
        <v>SI-02C1:DI-BPMRFFE-1</v>
      </c>
      <c r="M2895" s="10" t="s">
        <v>170</v>
      </c>
      <c r="N2895" s="11" t="s">
        <v>84</v>
      </c>
      <c r="O2895" s="21" t="str">
        <f aca="false">Def_Sistemas_Conectores_Cabos!$B$7</f>
        <v>SMA 50-ohm</v>
      </c>
      <c r="P2895" s="4" t="str">
        <f aca="false">Def_Sistemas_Conectores_Cabos!$B$7</f>
        <v>SMA 50-ohm</v>
      </c>
      <c r="Q2895" s="8" t="str">
        <f aca="false">K2895&amp;"/"&amp;M2895&amp;CHAR(10)&amp;L2895&amp;"/"&amp;N2895</f>
        <v>SI-02C1:DI-BPMSigPatch-1/BI_OUT
SI-02C1:DI-BPMRFFE-1/BI_IN</v>
      </c>
      <c r="R2895" s="12" t="s">
        <v>354</v>
      </c>
      <c r="S2895" s="12" t="s">
        <v>354</v>
      </c>
      <c r="T2895" s="22" t="str">
        <f aca="false">Def_Sistemas_Conectores_Cabos!$C$14</f>
        <v>Datalink Extrudado</v>
      </c>
      <c r="U2895" s="11" t="s">
        <v>355</v>
      </c>
      <c r="V2895" s="13"/>
    </row>
    <row r="2896" customFormat="false" ht="15.75" hidden="true" customHeight="true" outlineLevel="0" collapsed="false">
      <c r="A2896" s="4" t="str">
        <f aca="false">Def_Sistemas_Conectores_Cabos!$A$22</f>
        <v>BPM de elétrons</v>
      </c>
      <c r="B2896" s="5" t="str">
        <f aca="false">Datas_Entregas!$A$3</f>
        <v>BTS/Anel</v>
      </c>
      <c r="C2896" s="6" t="n">
        <f aca="false" t="array" ref="C2896:C2896">INDEX(Datas_Entregas!$B$2:$B$100, MATCH(B2896, Datas_Entregas!$A$2:$A$100, 0), 1)</f>
        <v>43296</v>
      </c>
      <c r="D2896" s="5" t="str">
        <f aca="false">Def_Status_Montagem!$A$2</f>
        <v>A verificar</v>
      </c>
      <c r="E2896" s="4" t="str">
        <f aca="false">Def_Status_Montagem!$B$4</f>
        <v>Contratada (inclui etiqueta)</v>
      </c>
      <c r="F2896" s="25" t="str">
        <f aca="false" t="array" ref="F2896:F2896">INDEX(Def_Instancias_Equipamentos!$F$2:$F$4986, MATCH(K2896, Def_Instancias_Equipamentos!$D$2:$D$4986, 0), 1)</f>
        <v>Túnel (Anel)</v>
      </c>
      <c r="G2896" s="26" t="str">
        <f aca="false" t="array" ref="G2896:G2896">INDEX(Def_Instancias_Equipamentos!$F$2:$F$4986, MATCH(L2896, Def_Instancias_Equipamentos!$D$2:$D$4986, 0), 1)</f>
        <v>Sala Racks 2</v>
      </c>
      <c r="H2896" s="7" t="str">
        <f aca="false" t="array" ref="H2896:H2896">INDEX(Def_Instancias_Equipamentos!$E$2:$E$4986, MATCH(K2896, Def_Instancias_Equipamentos!$D$2:$D$4986, 0), 1)</f>
        <v>SI-02C1</v>
      </c>
      <c r="I2896" s="8" t="str">
        <f aca="false" t="array" ref="I2896:I2896">INDEX(Def_Instancias_Equipamentos!$E$2:$E$4986, MATCH(L2896, Def_Instancias_Equipamentos!$D$2:$D$4986, 0), 1)</f>
        <v>IA-02RaBPM</v>
      </c>
      <c r="J2896" s="8" t="str">
        <f aca="false">IF(H2896=I2896, "INTERNO", "EXTERNO")</f>
        <v>EXTERNO</v>
      </c>
      <c r="K2896" s="9" t="str">
        <f aca="false">Def_Instancias_Equipamentos!$D$901</f>
        <v>SI-02C1:DI-BPMSigPatch-2</v>
      </c>
      <c r="L2896" s="4" t="str">
        <f aca="false">Def_Instancias_Equipamentos!$D$640</f>
        <v>SI-02C1:DI-BPMRFFE-2</v>
      </c>
      <c r="M2896" s="10" t="s">
        <v>170</v>
      </c>
      <c r="N2896" s="11" t="s">
        <v>84</v>
      </c>
      <c r="O2896" s="21" t="str">
        <f aca="false">Def_Sistemas_Conectores_Cabos!$B$7</f>
        <v>SMA 50-ohm</v>
      </c>
      <c r="P2896" s="4" t="str">
        <f aca="false">Def_Sistemas_Conectores_Cabos!$B$7</f>
        <v>SMA 50-ohm</v>
      </c>
      <c r="Q2896" s="8" t="str">
        <f aca="false">K2896&amp;"/"&amp;M2896&amp;CHAR(10)&amp;L2896&amp;"/"&amp;N2896</f>
        <v>SI-02C1:DI-BPMSigPatch-2/BI_OUT
SI-02C1:DI-BPMRFFE-2/BI_IN</v>
      </c>
      <c r="R2896" s="12" t="s">
        <v>354</v>
      </c>
      <c r="S2896" s="12" t="s">
        <v>354</v>
      </c>
      <c r="T2896" s="22" t="str">
        <f aca="false">Def_Sistemas_Conectores_Cabos!$C$14</f>
        <v>Datalink Extrudado</v>
      </c>
      <c r="U2896" s="11" t="s">
        <v>355</v>
      </c>
      <c r="V2896" s="13"/>
    </row>
    <row r="2897" customFormat="false" ht="15.75" hidden="true" customHeight="true" outlineLevel="0" collapsed="false">
      <c r="A2897" s="4" t="str">
        <f aca="false">Def_Sistemas_Conectores_Cabos!$A$22</f>
        <v>BPM de elétrons</v>
      </c>
      <c r="B2897" s="5" t="str">
        <f aca="false">Datas_Entregas!$A$3</f>
        <v>BTS/Anel</v>
      </c>
      <c r="C2897" s="6" t="n">
        <f aca="false" t="array" ref="C2897:C2897">INDEX(Datas_Entregas!$B$2:$B$100, MATCH(B2897, Datas_Entregas!$A$2:$A$100, 0), 1)</f>
        <v>43296</v>
      </c>
      <c r="D2897" s="5" t="str">
        <f aca="false">Def_Status_Montagem!$A$2</f>
        <v>A verificar</v>
      </c>
      <c r="E2897" s="4" t="str">
        <f aca="false">Def_Status_Montagem!$B$4</f>
        <v>Contratada (inclui etiqueta)</v>
      </c>
      <c r="F2897" s="25" t="str">
        <f aca="false" t="array" ref="F2897:F2897">INDEX(Def_Instancias_Equipamentos!$F$2:$F$4986, MATCH(K2897, Def_Instancias_Equipamentos!$D$2:$D$4986, 0), 1)</f>
        <v>Túnel (Anel)</v>
      </c>
      <c r="G2897" s="26" t="str">
        <f aca="false" t="array" ref="G2897:G2897">INDEX(Def_Instancias_Equipamentos!$F$2:$F$4986, MATCH(L2897, Def_Instancias_Equipamentos!$D$2:$D$4986, 0), 1)</f>
        <v>Sala Racks 2</v>
      </c>
      <c r="H2897" s="7" t="str">
        <f aca="false" t="array" ref="H2897:H2897">INDEX(Def_Instancias_Equipamentos!$E$2:$E$4986, MATCH(K2897, Def_Instancias_Equipamentos!$D$2:$D$4986, 0), 1)</f>
        <v>SI-02C2</v>
      </c>
      <c r="I2897" s="8" t="str">
        <f aca="false" t="array" ref="I2897:I2897">INDEX(Def_Instancias_Equipamentos!$E$2:$E$4986, MATCH(L2897, Def_Instancias_Equipamentos!$D$2:$D$4986, 0), 1)</f>
        <v>IA-02RaBPM</v>
      </c>
      <c r="J2897" s="8" t="str">
        <f aca="false">IF(H2897=I2897, "INTERNO", "EXTERNO")</f>
        <v>EXTERNO</v>
      </c>
      <c r="K2897" s="9" t="str">
        <f aca="false">Def_Instancias_Equipamentos!$D$902</f>
        <v>SI-02C2:DI-BPMSigPatch</v>
      </c>
      <c r="L2897" s="4" t="str">
        <f aca="false">Def_Instancias_Equipamentos!$D$641</f>
        <v>SI-02C2:DI-BPMRFFE</v>
      </c>
      <c r="M2897" s="10" t="s">
        <v>170</v>
      </c>
      <c r="N2897" s="11" t="s">
        <v>84</v>
      </c>
      <c r="O2897" s="21" t="str">
        <f aca="false">Def_Sistemas_Conectores_Cabos!$B$7</f>
        <v>SMA 50-ohm</v>
      </c>
      <c r="P2897" s="4" t="str">
        <f aca="false">Def_Sistemas_Conectores_Cabos!$B$7</f>
        <v>SMA 50-ohm</v>
      </c>
      <c r="Q2897" s="8" t="str">
        <f aca="false">K2897&amp;"/"&amp;M2897&amp;CHAR(10)&amp;L2897&amp;"/"&amp;N2897</f>
        <v>SI-02C2:DI-BPMSigPatch/BI_OUT
SI-02C2:DI-BPMRFFE/BI_IN</v>
      </c>
      <c r="R2897" s="12" t="s">
        <v>354</v>
      </c>
      <c r="S2897" s="12" t="s">
        <v>354</v>
      </c>
      <c r="T2897" s="22" t="str">
        <f aca="false">Def_Sistemas_Conectores_Cabos!$C$14</f>
        <v>Datalink Extrudado</v>
      </c>
      <c r="U2897" s="11" t="s">
        <v>355</v>
      </c>
      <c r="V2897" s="13"/>
    </row>
    <row r="2898" customFormat="false" ht="15.75" hidden="true" customHeight="true" outlineLevel="0" collapsed="false">
      <c r="A2898" s="4" t="str">
        <f aca="false">Def_Sistemas_Conectores_Cabos!$A$22</f>
        <v>BPM de elétrons</v>
      </c>
      <c r="B2898" s="5" t="str">
        <f aca="false">Datas_Entregas!$A$3</f>
        <v>BTS/Anel</v>
      </c>
      <c r="C2898" s="6" t="n">
        <f aca="false" t="array" ref="C2898:C2898">INDEX(Datas_Entregas!$B$2:$B$100, MATCH(B2898, Datas_Entregas!$A$2:$A$100, 0), 1)</f>
        <v>43296</v>
      </c>
      <c r="D2898" s="5" t="str">
        <f aca="false">Def_Status_Montagem!$A$2</f>
        <v>A verificar</v>
      </c>
      <c r="E2898" s="4" t="str">
        <f aca="false">Def_Status_Montagem!$B$4</f>
        <v>Contratada (inclui etiqueta)</v>
      </c>
      <c r="F2898" s="25" t="str">
        <f aca="false" t="array" ref="F2898:F2898">INDEX(Def_Instancias_Equipamentos!$F$2:$F$4986, MATCH(K2898, Def_Instancias_Equipamentos!$D$2:$D$4986, 0), 1)</f>
        <v>Túnel (Anel)</v>
      </c>
      <c r="G2898" s="26" t="str">
        <f aca="false" t="array" ref="G2898:G2898">INDEX(Def_Instancias_Equipamentos!$F$2:$F$4986, MATCH(L2898, Def_Instancias_Equipamentos!$D$2:$D$4986, 0), 1)</f>
        <v>Sala Racks 2</v>
      </c>
      <c r="H2898" s="7" t="str">
        <f aca="false" t="array" ref="H2898:H2898">INDEX(Def_Instancias_Equipamentos!$E$2:$E$4986, MATCH(K2898, Def_Instancias_Equipamentos!$D$2:$D$4986, 0), 1)</f>
        <v>SI-02C3</v>
      </c>
      <c r="I2898" s="8" t="str">
        <f aca="false" t="array" ref="I2898:I2898">INDEX(Def_Instancias_Equipamentos!$E$2:$E$4986, MATCH(L2898, Def_Instancias_Equipamentos!$D$2:$D$4986, 0), 1)</f>
        <v>IA-02RaBPM</v>
      </c>
      <c r="J2898" s="8" t="str">
        <f aca="false">IF(H2898=I2898, "INTERNO", "EXTERNO")</f>
        <v>EXTERNO</v>
      </c>
      <c r="K2898" s="9" t="str">
        <f aca="false">Def_Instancias_Equipamentos!$D$903</f>
        <v>SI-02C3:DI-BPMSigPatch-1</v>
      </c>
      <c r="L2898" s="4" t="str">
        <f aca="false">Def_Instancias_Equipamentos!$D$642</f>
        <v>SI-02C3:DI-BPMRFFE-1</v>
      </c>
      <c r="M2898" s="10" t="s">
        <v>170</v>
      </c>
      <c r="N2898" s="11" t="s">
        <v>84</v>
      </c>
      <c r="O2898" s="21" t="str">
        <f aca="false">Def_Sistemas_Conectores_Cabos!$B$7</f>
        <v>SMA 50-ohm</v>
      </c>
      <c r="P2898" s="4" t="str">
        <f aca="false">Def_Sistemas_Conectores_Cabos!$B$7</f>
        <v>SMA 50-ohm</v>
      </c>
      <c r="Q2898" s="8" t="str">
        <f aca="false">K2898&amp;"/"&amp;M2898&amp;CHAR(10)&amp;L2898&amp;"/"&amp;N2898</f>
        <v>SI-02C3:DI-BPMSigPatch-1/BI_OUT
SI-02C3:DI-BPMRFFE-1/BI_IN</v>
      </c>
      <c r="R2898" s="12" t="s">
        <v>354</v>
      </c>
      <c r="S2898" s="12" t="s">
        <v>354</v>
      </c>
      <c r="T2898" s="22" t="str">
        <f aca="false">Def_Sistemas_Conectores_Cabos!$C$14</f>
        <v>Datalink Extrudado</v>
      </c>
      <c r="U2898" s="11" t="s">
        <v>355</v>
      </c>
      <c r="V2898" s="13"/>
    </row>
    <row r="2899" customFormat="false" ht="15.75" hidden="true" customHeight="true" outlineLevel="0" collapsed="false">
      <c r="A2899" s="4" t="str">
        <f aca="false">Def_Sistemas_Conectores_Cabos!$A$22</f>
        <v>BPM de elétrons</v>
      </c>
      <c r="B2899" s="5" t="str">
        <f aca="false">Datas_Entregas!$A$3</f>
        <v>BTS/Anel</v>
      </c>
      <c r="C2899" s="6" t="n">
        <f aca="false" t="array" ref="C2899:C2899">INDEX(Datas_Entregas!$B$2:$B$100, MATCH(B2899, Datas_Entregas!$A$2:$A$100, 0), 1)</f>
        <v>43296</v>
      </c>
      <c r="D2899" s="5" t="str">
        <f aca="false">Def_Status_Montagem!$A$2</f>
        <v>A verificar</v>
      </c>
      <c r="E2899" s="4" t="str">
        <f aca="false">Def_Status_Montagem!$B$4</f>
        <v>Contratada (inclui etiqueta)</v>
      </c>
      <c r="F2899" s="25" t="str">
        <f aca="false" t="array" ref="F2899:F2899">INDEX(Def_Instancias_Equipamentos!$F$2:$F$4986, MATCH(K2899, Def_Instancias_Equipamentos!$D$2:$D$4986, 0), 1)</f>
        <v>Túnel (Anel)</v>
      </c>
      <c r="G2899" s="26" t="str">
        <f aca="false" t="array" ref="G2899:G2899">INDEX(Def_Instancias_Equipamentos!$F$2:$F$4986, MATCH(L2899, Def_Instancias_Equipamentos!$D$2:$D$4986, 0), 1)</f>
        <v>Sala Racks 2</v>
      </c>
      <c r="H2899" s="7" t="str">
        <f aca="false" t="array" ref="H2899:H2899">INDEX(Def_Instancias_Equipamentos!$E$2:$E$4986, MATCH(K2899, Def_Instancias_Equipamentos!$D$2:$D$4986, 0), 1)</f>
        <v>SI-02C3</v>
      </c>
      <c r="I2899" s="8" t="str">
        <f aca="false" t="array" ref="I2899:I2899">INDEX(Def_Instancias_Equipamentos!$E$2:$E$4986, MATCH(L2899, Def_Instancias_Equipamentos!$D$2:$D$4986, 0), 1)</f>
        <v>IA-02RaBPM</v>
      </c>
      <c r="J2899" s="8" t="str">
        <f aca="false">IF(H2899=I2899, "INTERNO", "EXTERNO")</f>
        <v>EXTERNO</v>
      </c>
      <c r="K2899" s="9" t="str">
        <f aca="false">Def_Instancias_Equipamentos!$D$904</f>
        <v>SI-02C3:DI-BPMSigPatch-2</v>
      </c>
      <c r="L2899" s="4" t="str">
        <f aca="false">Def_Instancias_Equipamentos!$D$643</f>
        <v>SI-02C3:DI-BPMRFFE-2</v>
      </c>
      <c r="M2899" s="10" t="s">
        <v>170</v>
      </c>
      <c r="N2899" s="11" t="s">
        <v>84</v>
      </c>
      <c r="O2899" s="21" t="str">
        <f aca="false">Def_Sistemas_Conectores_Cabos!$B$7</f>
        <v>SMA 50-ohm</v>
      </c>
      <c r="P2899" s="4" t="str">
        <f aca="false">Def_Sistemas_Conectores_Cabos!$B$7</f>
        <v>SMA 50-ohm</v>
      </c>
      <c r="Q2899" s="8" t="str">
        <f aca="false">K2899&amp;"/"&amp;M2899&amp;CHAR(10)&amp;L2899&amp;"/"&amp;N2899</f>
        <v>SI-02C3:DI-BPMSigPatch-2/BI_OUT
SI-02C3:DI-BPMRFFE-2/BI_IN</v>
      </c>
      <c r="R2899" s="12" t="s">
        <v>354</v>
      </c>
      <c r="S2899" s="12" t="s">
        <v>354</v>
      </c>
      <c r="T2899" s="22" t="str">
        <f aca="false">Def_Sistemas_Conectores_Cabos!$C$14</f>
        <v>Datalink Extrudado</v>
      </c>
      <c r="U2899" s="11" t="s">
        <v>355</v>
      </c>
      <c r="V2899" s="13"/>
    </row>
    <row r="2900" customFormat="false" ht="15.75" hidden="true" customHeight="true" outlineLevel="0" collapsed="false">
      <c r="A2900" s="4" t="str">
        <f aca="false">Def_Sistemas_Conectores_Cabos!$A$22</f>
        <v>BPM de elétrons</v>
      </c>
      <c r="B2900" s="5" t="str">
        <f aca="false">Datas_Entregas!$A$3</f>
        <v>BTS/Anel</v>
      </c>
      <c r="C2900" s="6" t="n">
        <f aca="false" t="array" ref="C2900:C2900">INDEX(Datas_Entregas!$B$2:$B$100, MATCH(B2900, Datas_Entregas!$A$2:$A$100, 0), 1)</f>
        <v>43296</v>
      </c>
      <c r="D2900" s="5" t="str">
        <f aca="false">Def_Status_Montagem!$A$2</f>
        <v>A verificar</v>
      </c>
      <c r="E2900" s="4" t="str">
        <f aca="false">Def_Status_Montagem!$B$4</f>
        <v>Contratada (inclui etiqueta)</v>
      </c>
      <c r="F2900" s="25" t="str">
        <f aca="false" t="array" ref="F2900:F2900">INDEX(Def_Instancias_Equipamentos!$F$2:$F$4986, MATCH(K2900, Def_Instancias_Equipamentos!$D$2:$D$4986, 0), 1)</f>
        <v>Túnel (Anel)</v>
      </c>
      <c r="G2900" s="26" t="str">
        <f aca="false" t="array" ref="G2900:G2900">INDEX(Def_Instancias_Equipamentos!$F$2:$F$4986, MATCH(L2900, Def_Instancias_Equipamentos!$D$2:$D$4986, 0), 1)</f>
        <v>Sala Racks 2</v>
      </c>
      <c r="H2900" s="7" t="str">
        <f aca="false" t="array" ref="H2900:H2900">INDEX(Def_Instancias_Equipamentos!$E$2:$E$4986, MATCH(K2900, Def_Instancias_Equipamentos!$D$2:$D$4986, 0), 1)</f>
        <v>SI-02C4</v>
      </c>
      <c r="I2900" s="8" t="str">
        <f aca="false" t="array" ref="I2900:I2900">INDEX(Def_Instancias_Equipamentos!$E$2:$E$4986, MATCH(L2900, Def_Instancias_Equipamentos!$D$2:$D$4986, 0), 1)</f>
        <v>IA-02RaBPM</v>
      </c>
      <c r="J2900" s="8" t="str">
        <f aca="false">IF(H2900=I2900, "INTERNO", "EXTERNO")</f>
        <v>EXTERNO</v>
      </c>
      <c r="K2900" s="9" t="str">
        <f aca="false">Def_Instancias_Equipamentos!$D$905</f>
        <v>SI-02C4:DI-BPMSigPatch</v>
      </c>
      <c r="L2900" s="4" t="str">
        <f aca="false">Def_Instancias_Equipamentos!$D$644</f>
        <v>SI-02C4:DI-BPMRFFE</v>
      </c>
      <c r="M2900" s="10" t="s">
        <v>170</v>
      </c>
      <c r="N2900" s="11" t="s">
        <v>84</v>
      </c>
      <c r="O2900" s="21" t="str">
        <f aca="false">Def_Sistemas_Conectores_Cabos!$B$7</f>
        <v>SMA 50-ohm</v>
      </c>
      <c r="P2900" s="4" t="str">
        <f aca="false">Def_Sistemas_Conectores_Cabos!$B$7</f>
        <v>SMA 50-ohm</v>
      </c>
      <c r="Q2900" s="8" t="str">
        <f aca="false">K2900&amp;"/"&amp;M2900&amp;CHAR(10)&amp;L2900&amp;"/"&amp;N2900</f>
        <v>SI-02C4:DI-BPMSigPatch/BI_OUT
SI-02C4:DI-BPMRFFE/BI_IN</v>
      </c>
      <c r="R2900" s="12" t="s">
        <v>354</v>
      </c>
      <c r="S2900" s="12" t="s">
        <v>354</v>
      </c>
      <c r="T2900" s="22" t="str">
        <f aca="false">Def_Sistemas_Conectores_Cabos!$C$14</f>
        <v>Datalink Extrudado</v>
      </c>
      <c r="U2900" s="11" t="s">
        <v>355</v>
      </c>
      <c r="V2900" s="13"/>
    </row>
    <row r="2901" customFormat="false" ht="15.75" hidden="true" customHeight="true" outlineLevel="0" collapsed="false">
      <c r="A2901" s="4" t="str">
        <f aca="false">Def_Sistemas_Conectores_Cabos!$A$22</f>
        <v>BPM de elétrons</v>
      </c>
      <c r="B2901" s="5" t="str">
        <f aca="false">Datas_Entregas!$A$3</f>
        <v>BTS/Anel</v>
      </c>
      <c r="C2901" s="6" t="n">
        <f aca="false" t="array" ref="C2901:C2901">INDEX(Datas_Entregas!$B$2:$B$100, MATCH(B2901, Datas_Entregas!$A$2:$A$100, 0), 1)</f>
        <v>43296</v>
      </c>
      <c r="D2901" s="5" t="str">
        <f aca="false">Def_Status_Montagem!$A$2</f>
        <v>A verificar</v>
      </c>
      <c r="E2901" s="4" t="str">
        <f aca="false">Def_Status_Montagem!$B$4</f>
        <v>Contratada (inclui etiqueta)</v>
      </c>
      <c r="F2901" s="25" t="str">
        <f aca="false" t="array" ref="F2901:F2901">INDEX(Def_Instancias_Equipamentos!$F$2:$F$4986, MATCH(K2901, Def_Instancias_Equipamentos!$D$2:$D$4986, 0), 1)</f>
        <v>Túnel (Anel)</v>
      </c>
      <c r="G2901" s="26" t="str">
        <f aca="false" t="array" ref="G2901:G2901">INDEX(Def_Instancias_Equipamentos!$F$2:$F$4986, MATCH(L2901, Def_Instancias_Equipamentos!$D$2:$D$4986, 0), 1)</f>
        <v>Sala Racks 2</v>
      </c>
      <c r="H2901" s="7" t="str">
        <f aca="false" t="array" ref="H2901:H2901">INDEX(Def_Instancias_Equipamentos!$E$2:$E$4986, MATCH(K2901, Def_Instancias_Equipamentos!$D$2:$D$4986, 0), 1)</f>
        <v>SI-02M1</v>
      </c>
      <c r="I2901" s="8" t="str">
        <f aca="false" t="array" ref="I2901:I2901">INDEX(Def_Instancias_Equipamentos!$E$2:$E$4986, MATCH(L2901, Def_Instancias_Equipamentos!$D$2:$D$4986, 0), 1)</f>
        <v>IA-02RaBPM</v>
      </c>
      <c r="J2901" s="8" t="str">
        <f aca="false">IF(H2901=I2901, "INTERNO", "EXTERNO")</f>
        <v>EXTERNO</v>
      </c>
      <c r="K2901" s="9" t="str">
        <f aca="false">Def_Instancias_Equipamentos!$D$906</f>
        <v>SI-02M1:DI-BPMSigPatch</v>
      </c>
      <c r="L2901" s="4" t="str">
        <f aca="false">Def_Instancias_Equipamentos!$D$645</f>
        <v>SI-02M1:DI-BPMRFFE</v>
      </c>
      <c r="M2901" s="10" t="s">
        <v>170</v>
      </c>
      <c r="N2901" s="11" t="s">
        <v>84</v>
      </c>
      <c r="O2901" s="21" t="str">
        <f aca="false">Def_Sistemas_Conectores_Cabos!$B$7</f>
        <v>SMA 50-ohm</v>
      </c>
      <c r="P2901" s="4" t="str">
        <f aca="false">Def_Sistemas_Conectores_Cabos!$B$7</f>
        <v>SMA 50-ohm</v>
      </c>
      <c r="Q2901" s="8" t="str">
        <f aca="false">K2901&amp;"/"&amp;M2901&amp;CHAR(10)&amp;L2901&amp;"/"&amp;N2901</f>
        <v>SI-02M1:DI-BPMSigPatch/BI_OUT
SI-02M1:DI-BPMRFFE/BI_IN</v>
      </c>
      <c r="R2901" s="12" t="s">
        <v>354</v>
      </c>
      <c r="S2901" s="12" t="s">
        <v>354</v>
      </c>
      <c r="T2901" s="22" t="str">
        <f aca="false">Def_Sistemas_Conectores_Cabos!$C$14</f>
        <v>Datalink Extrudado</v>
      </c>
      <c r="U2901" s="11" t="s">
        <v>355</v>
      </c>
      <c r="V2901" s="13"/>
    </row>
    <row r="2902" customFormat="false" ht="15.75" hidden="true" customHeight="true" outlineLevel="0" collapsed="false">
      <c r="A2902" s="4" t="str">
        <f aca="false">Def_Sistemas_Conectores_Cabos!$A$22</f>
        <v>BPM de elétrons</v>
      </c>
      <c r="B2902" s="5" t="str">
        <f aca="false">Datas_Entregas!$A$3</f>
        <v>BTS/Anel</v>
      </c>
      <c r="C2902" s="6" t="n">
        <f aca="false" t="array" ref="C2902:C2902">INDEX(Datas_Entregas!$B$2:$B$100, MATCH(B2902, Datas_Entregas!$A$2:$A$100, 0), 1)</f>
        <v>43296</v>
      </c>
      <c r="D2902" s="5" t="str">
        <f aca="false">Def_Status_Montagem!$A$2</f>
        <v>A verificar</v>
      </c>
      <c r="E2902" s="4" t="str">
        <f aca="false">Def_Status_Montagem!$B$4</f>
        <v>Contratada (inclui etiqueta)</v>
      </c>
      <c r="F2902" s="25" t="str">
        <f aca="false" t="array" ref="F2902:F2902">INDEX(Def_Instancias_Equipamentos!$F$2:$F$4986, MATCH(K2902, Def_Instancias_Equipamentos!$D$2:$D$4986, 0), 1)</f>
        <v>Túnel (Anel)</v>
      </c>
      <c r="G2902" s="26" t="str">
        <f aca="false" t="array" ref="G2902:G2902">INDEX(Def_Instancias_Equipamentos!$F$2:$F$4986, MATCH(L2902, Def_Instancias_Equipamentos!$D$2:$D$4986, 0), 1)</f>
        <v>Sala Racks 2</v>
      </c>
      <c r="H2902" s="7" t="str">
        <f aca="false" t="array" ref="H2902:H2902">INDEX(Def_Instancias_Equipamentos!$E$2:$E$4986, MATCH(K2902, Def_Instancias_Equipamentos!$D$2:$D$4986, 0), 1)</f>
        <v>SI-02M2</v>
      </c>
      <c r="I2902" s="8" t="str">
        <f aca="false" t="array" ref="I2902:I2902">INDEX(Def_Instancias_Equipamentos!$E$2:$E$4986, MATCH(L2902, Def_Instancias_Equipamentos!$D$2:$D$4986, 0), 1)</f>
        <v>IA-02RaBPM</v>
      </c>
      <c r="J2902" s="8" t="str">
        <f aca="false">IF(H2902=I2902, "INTERNO", "EXTERNO")</f>
        <v>EXTERNO</v>
      </c>
      <c r="K2902" s="9" t="str">
        <f aca="false">Def_Instancias_Equipamentos!$D$907</f>
        <v>SI-02M2:DI-BPMSigPatch</v>
      </c>
      <c r="L2902" s="4" t="str">
        <f aca="false">Def_Instancias_Equipamentos!$D$646</f>
        <v>SI-02M2:DI-BPMRFFE</v>
      </c>
      <c r="M2902" s="10" t="s">
        <v>170</v>
      </c>
      <c r="N2902" s="11" t="s">
        <v>84</v>
      </c>
      <c r="O2902" s="21" t="str">
        <f aca="false">Def_Sistemas_Conectores_Cabos!$B$7</f>
        <v>SMA 50-ohm</v>
      </c>
      <c r="P2902" s="4" t="str">
        <f aca="false">Def_Sistemas_Conectores_Cabos!$B$7</f>
        <v>SMA 50-ohm</v>
      </c>
      <c r="Q2902" s="8" t="str">
        <f aca="false">K2902&amp;"/"&amp;M2902&amp;CHAR(10)&amp;L2902&amp;"/"&amp;N2902</f>
        <v>SI-02M2:DI-BPMSigPatch/BI_OUT
SI-02M2:DI-BPMRFFE/BI_IN</v>
      </c>
      <c r="R2902" s="12" t="s">
        <v>354</v>
      </c>
      <c r="S2902" s="12" t="s">
        <v>354</v>
      </c>
      <c r="T2902" s="22" t="str">
        <f aca="false">Def_Sistemas_Conectores_Cabos!$C$14</f>
        <v>Datalink Extrudado</v>
      </c>
      <c r="U2902" s="11" t="s">
        <v>355</v>
      </c>
      <c r="V2902" s="13"/>
    </row>
    <row r="2903" customFormat="false" ht="15.75" hidden="true" customHeight="true" outlineLevel="0" collapsed="false">
      <c r="A2903" s="4" t="str">
        <f aca="false">Def_Sistemas_Conectores_Cabos!$A$22</f>
        <v>BPM de elétrons</v>
      </c>
      <c r="B2903" s="5" t="str">
        <f aca="false">Datas_Entregas!$A$6</f>
        <v>Linhas de Luz (fases I-A e II)</v>
      </c>
      <c r="C2903" s="6" t="n">
        <f aca="false" t="array" ref="C2903:C2903">INDEX(Datas_Entregas!$B$2:$B$100, MATCH(B2903, Datas_Entregas!$A$2:$A$100, 0), 1)</f>
        <v>43374</v>
      </c>
      <c r="D2903" s="5" t="str">
        <f aca="false">Def_Status_Montagem!$A$2</f>
        <v>A verificar</v>
      </c>
      <c r="E2903" s="4" t="str">
        <f aca="false">Def_Status_Montagem!$B$4</f>
        <v>Contratada (inclui etiqueta)</v>
      </c>
      <c r="F2903" s="25" t="str">
        <f aca="false" t="array" ref="F2903:F2903">INDEX(Def_Instancias_Equipamentos!$F$2:$F$4986, MATCH(K2903, Def_Instancias_Equipamentos!$D$2:$D$4986, 0), 1)</f>
        <v>Túnel (Anel)</v>
      </c>
      <c r="G2903" s="26" t="str">
        <f aca="false" t="array" ref="G2903:G2903">INDEX(Def_Instancias_Equipamentos!$F$2:$F$4986, MATCH(L2903, Def_Instancias_Equipamentos!$D$2:$D$4986, 0), 1)</f>
        <v>Sala Racks 2</v>
      </c>
      <c r="H2903" s="7" t="str">
        <f aca="false" t="array" ref="H2903:H2903">INDEX(Def_Instancias_Equipamentos!$E$2:$E$4986, MATCH(K2903, Def_Instancias_Equipamentos!$D$2:$D$4986, 0), 1)</f>
        <v>SI-02SB</v>
      </c>
      <c r="I2903" s="8" t="str">
        <f aca="false" t="array" ref="I2903:I2903">INDEX(Def_Instancias_Equipamentos!$E$2:$E$4986, MATCH(L2903, Def_Instancias_Equipamentos!$D$2:$D$4986, 0), 1)</f>
        <v>IA-02RaBPM</v>
      </c>
      <c r="J2903" s="8" t="str">
        <f aca="false">IF(H2903=I2903, "INTERNO", "EXTERNO")</f>
        <v>EXTERNO</v>
      </c>
      <c r="K2903" s="9" t="str">
        <f aca="false">Def_Instancias_Equipamentos!$D$1054</f>
        <v>SI-02SB:DI-BPMSigPatch-1</v>
      </c>
      <c r="L2903" s="4" t="str">
        <f aca="false">Def_Instancias_Equipamentos!$D$793</f>
        <v>SI-02SB:DI-BPMRFFE-1</v>
      </c>
      <c r="M2903" s="10" t="s">
        <v>170</v>
      </c>
      <c r="N2903" s="11" t="s">
        <v>84</v>
      </c>
      <c r="O2903" s="21" t="str">
        <f aca="false">Def_Sistemas_Conectores_Cabos!$B$7</f>
        <v>SMA 50-ohm</v>
      </c>
      <c r="P2903" s="4" t="str">
        <f aca="false">Def_Sistemas_Conectores_Cabos!$B$7</f>
        <v>SMA 50-ohm</v>
      </c>
      <c r="Q2903" s="8" t="str">
        <f aca="false">K2903&amp;"/"&amp;M2903&amp;CHAR(10)&amp;L2903&amp;"/"&amp;N2903</f>
        <v>SI-02SB:DI-BPMSigPatch-1/BI_OUT
SI-02SB:DI-BPMRFFE-1/BI_IN</v>
      </c>
      <c r="R2903" s="12" t="s">
        <v>354</v>
      </c>
      <c r="S2903" s="12" t="s">
        <v>354</v>
      </c>
      <c r="T2903" s="22" t="str">
        <f aca="false">Def_Sistemas_Conectores_Cabos!$C$14</f>
        <v>Datalink Extrudado</v>
      </c>
      <c r="U2903" s="11" t="s">
        <v>355</v>
      </c>
      <c r="V2903" s="13"/>
    </row>
    <row r="2904" customFormat="false" ht="15.75" hidden="true" customHeight="true" outlineLevel="0" collapsed="false">
      <c r="A2904" s="4" t="str">
        <f aca="false">Def_Sistemas_Conectores_Cabos!$A$22</f>
        <v>BPM de elétrons</v>
      </c>
      <c r="B2904" s="5" t="str">
        <f aca="false">Datas_Entregas!$A$6</f>
        <v>Linhas de Luz (fases I-A e II)</v>
      </c>
      <c r="C2904" s="6" t="n">
        <f aca="false" t="array" ref="C2904:C2904">INDEX(Datas_Entregas!$B$2:$B$100, MATCH(B2904, Datas_Entregas!$A$2:$A$100, 0), 1)</f>
        <v>43374</v>
      </c>
      <c r="D2904" s="5" t="str">
        <f aca="false">Def_Status_Montagem!$A$2</f>
        <v>A verificar</v>
      </c>
      <c r="E2904" s="4" t="str">
        <f aca="false">Def_Status_Montagem!$B$4</f>
        <v>Contratada (inclui etiqueta)</v>
      </c>
      <c r="F2904" s="25" t="str">
        <f aca="false" t="array" ref="F2904:F2904">INDEX(Def_Instancias_Equipamentos!$F$2:$F$4986, MATCH(K2904, Def_Instancias_Equipamentos!$D$2:$D$4986, 0), 1)</f>
        <v>Túnel (Anel)</v>
      </c>
      <c r="G2904" s="26" t="str">
        <f aca="false" t="array" ref="G2904:G2904">INDEX(Def_Instancias_Equipamentos!$F$2:$F$4986, MATCH(L2904, Def_Instancias_Equipamentos!$D$2:$D$4986, 0), 1)</f>
        <v>Sala Racks 2</v>
      </c>
      <c r="H2904" s="7" t="str">
        <f aca="false" t="array" ref="H2904:H2904">INDEX(Def_Instancias_Equipamentos!$E$2:$E$4986, MATCH(K2904, Def_Instancias_Equipamentos!$D$2:$D$4986, 0), 1)</f>
        <v>SI-02SB</v>
      </c>
      <c r="I2904" s="8" t="str">
        <f aca="false" t="array" ref="I2904:I2904">INDEX(Def_Instancias_Equipamentos!$E$2:$E$4986, MATCH(L2904, Def_Instancias_Equipamentos!$D$2:$D$4986, 0), 1)</f>
        <v>IA-02RaBPM</v>
      </c>
      <c r="J2904" s="8" t="str">
        <f aca="false">IF(H2904=I2904, "INTERNO", "EXTERNO")</f>
        <v>EXTERNO</v>
      </c>
      <c r="K2904" s="9" t="str">
        <f aca="false">Def_Instancias_Equipamentos!$D$1055</f>
        <v>SI-02SB:DI-BPMSigPatch-2</v>
      </c>
      <c r="L2904" s="4" t="str">
        <f aca="false">Def_Instancias_Equipamentos!$D$794</f>
        <v>SI-02SB:DI-BPMRFFE-2</v>
      </c>
      <c r="M2904" s="10" t="s">
        <v>170</v>
      </c>
      <c r="N2904" s="11" t="s">
        <v>84</v>
      </c>
      <c r="O2904" s="21" t="str">
        <f aca="false">Def_Sistemas_Conectores_Cabos!$B$7</f>
        <v>SMA 50-ohm</v>
      </c>
      <c r="P2904" s="4" t="str">
        <f aca="false">Def_Sistemas_Conectores_Cabos!$B$7</f>
        <v>SMA 50-ohm</v>
      </c>
      <c r="Q2904" s="8" t="str">
        <f aca="false">K2904&amp;"/"&amp;M2904&amp;CHAR(10)&amp;L2904&amp;"/"&amp;N2904</f>
        <v>SI-02SB:DI-BPMSigPatch-2/BI_OUT
SI-02SB:DI-BPMRFFE-2/BI_IN</v>
      </c>
      <c r="R2904" s="12" t="s">
        <v>354</v>
      </c>
      <c r="S2904" s="12" t="s">
        <v>354</v>
      </c>
      <c r="T2904" s="22" t="str">
        <f aca="false">Def_Sistemas_Conectores_Cabos!$C$14</f>
        <v>Datalink Extrudado</v>
      </c>
      <c r="U2904" s="11" t="s">
        <v>355</v>
      </c>
      <c r="V2904" s="13"/>
    </row>
    <row r="2905" customFormat="false" ht="15.75" hidden="true" customHeight="true" outlineLevel="0" collapsed="false">
      <c r="A2905" s="4" t="str">
        <f aca="false">Def_Sistemas_Conectores_Cabos!$A$22</f>
        <v>BPM de elétrons</v>
      </c>
      <c r="B2905" s="5" t="str">
        <f aca="false">Datas_Entregas!$A$3</f>
        <v>BTS/Anel</v>
      </c>
      <c r="C2905" s="6" t="n">
        <f aca="false" t="array" ref="C2905:C2905">INDEX(Datas_Entregas!$B$2:$B$100, MATCH(B2905, Datas_Entregas!$A$2:$A$100, 0), 1)</f>
        <v>43296</v>
      </c>
      <c r="D2905" s="5" t="str">
        <f aca="false">Def_Status_Montagem!$A$2</f>
        <v>A verificar</v>
      </c>
      <c r="E2905" s="4" t="str">
        <f aca="false">Def_Status_Montagem!$B$4</f>
        <v>Contratada (inclui etiqueta)</v>
      </c>
      <c r="F2905" s="25" t="str">
        <f aca="false" t="array" ref="F2905:F2905">INDEX(Def_Instancias_Equipamentos!$F$2:$F$4986, MATCH(K2905, Def_Instancias_Equipamentos!$D$2:$D$4986, 0), 1)</f>
        <v>Túnel (Anel)</v>
      </c>
      <c r="G2905" s="26" t="str">
        <f aca="false" t="array" ref="G2905:G2905">INDEX(Def_Instancias_Equipamentos!$F$2:$F$4986, MATCH(L2905, Def_Instancias_Equipamentos!$D$2:$D$4986, 0), 1)</f>
        <v>Sala Racks 3</v>
      </c>
      <c r="H2905" s="7" t="str">
        <f aca="false" t="array" ref="H2905:H2905">INDEX(Def_Instancias_Equipamentos!$E$2:$E$4986, MATCH(K2905, Def_Instancias_Equipamentos!$D$2:$D$4986, 0), 1)</f>
        <v>SI-03C1</v>
      </c>
      <c r="I2905" s="8" t="str">
        <f aca="false" t="array" ref="I2905:I2905">INDEX(Def_Instancias_Equipamentos!$E$2:$E$4986, MATCH(L2905, Def_Instancias_Equipamentos!$D$2:$D$4986, 0), 1)</f>
        <v>IA-03RaBPM</v>
      </c>
      <c r="J2905" s="8" t="str">
        <f aca="false">IF(H2905=I2905, "INTERNO", "EXTERNO")</f>
        <v>EXTERNO</v>
      </c>
      <c r="K2905" s="9" t="str">
        <f aca="false">Def_Instancias_Equipamentos!$D$908</f>
        <v>SI-03C1:DI-BPMSigPatch-1</v>
      </c>
      <c r="L2905" s="4" t="str">
        <f aca="false">Def_Instancias_Equipamentos!$D$647</f>
        <v>SI-03C1:DI-BPMRFFE-1</v>
      </c>
      <c r="M2905" s="10" t="s">
        <v>170</v>
      </c>
      <c r="N2905" s="11" t="s">
        <v>84</v>
      </c>
      <c r="O2905" s="21" t="str">
        <f aca="false">Def_Sistemas_Conectores_Cabos!$B$7</f>
        <v>SMA 50-ohm</v>
      </c>
      <c r="P2905" s="4" t="str">
        <f aca="false">Def_Sistemas_Conectores_Cabos!$B$7</f>
        <v>SMA 50-ohm</v>
      </c>
      <c r="Q2905" s="8" t="str">
        <f aca="false">K2905&amp;"/"&amp;M2905&amp;CHAR(10)&amp;L2905&amp;"/"&amp;N2905</f>
        <v>SI-03C1:DI-BPMSigPatch-1/BI_OUT
SI-03C1:DI-BPMRFFE-1/BI_IN</v>
      </c>
      <c r="R2905" s="12" t="s">
        <v>354</v>
      </c>
      <c r="S2905" s="12" t="s">
        <v>354</v>
      </c>
      <c r="T2905" s="22" t="str">
        <f aca="false">Def_Sistemas_Conectores_Cabos!$C$14</f>
        <v>Datalink Extrudado</v>
      </c>
      <c r="U2905" s="11" t="s">
        <v>355</v>
      </c>
      <c r="V2905" s="13"/>
    </row>
    <row r="2906" customFormat="false" ht="15.75" hidden="true" customHeight="true" outlineLevel="0" collapsed="false">
      <c r="A2906" s="4" t="str">
        <f aca="false">Def_Sistemas_Conectores_Cabos!$A$22</f>
        <v>BPM de elétrons</v>
      </c>
      <c r="B2906" s="5" t="str">
        <f aca="false">Datas_Entregas!$A$3</f>
        <v>BTS/Anel</v>
      </c>
      <c r="C2906" s="6" t="n">
        <f aca="false" t="array" ref="C2906:C2906">INDEX(Datas_Entregas!$B$2:$B$100, MATCH(B2906, Datas_Entregas!$A$2:$A$100, 0), 1)</f>
        <v>43296</v>
      </c>
      <c r="D2906" s="5" t="str">
        <f aca="false">Def_Status_Montagem!$A$2</f>
        <v>A verificar</v>
      </c>
      <c r="E2906" s="4" t="str">
        <f aca="false">Def_Status_Montagem!$B$4</f>
        <v>Contratada (inclui etiqueta)</v>
      </c>
      <c r="F2906" s="25" t="str">
        <f aca="false" t="array" ref="F2906:F2906">INDEX(Def_Instancias_Equipamentos!$F$2:$F$4986, MATCH(K2906, Def_Instancias_Equipamentos!$D$2:$D$4986, 0), 1)</f>
        <v>Túnel (Anel)</v>
      </c>
      <c r="G2906" s="26" t="str">
        <f aca="false" t="array" ref="G2906:G2906">INDEX(Def_Instancias_Equipamentos!$F$2:$F$4986, MATCH(L2906, Def_Instancias_Equipamentos!$D$2:$D$4986, 0), 1)</f>
        <v>Sala Racks 3</v>
      </c>
      <c r="H2906" s="7" t="str">
        <f aca="false" t="array" ref="H2906:H2906">INDEX(Def_Instancias_Equipamentos!$E$2:$E$4986, MATCH(K2906, Def_Instancias_Equipamentos!$D$2:$D$4986, 0), 1)</f>
        <v>SI-03C1</v>
      </c>
      <c r="I2906" s="8" t="str">
        <f aca="false" t="array" ref="I2906:I2906">INDEX(Def_Instancias_Equipamentos!$E$2:$E$4986, MATCH(L2906, Def_Instancias_Equipamentos!$D$2:$D$4986, 0), 1)</f>
        <v>IA-03RaBPM</v>
      </c>
      <c r="J2906" s="8" t="str">
        <f aca="false">IF(H2906=I2906, "INTERNO", "EXTERNO")</f>
        <v>EXTERNO</v>
      </c>
      <c r="K2906" s="9" t="str">
        <f aca="false">Def_Instancias_Equipamentos!$D$909</f>
        <v>SI-03C1:DI-BPMSigPatch-2</v>
      </c>
      <c r="L2906" s="4" t="str">
        <f aca="false">Def_Instancias_Equipamentos!$D$648</f>
        <v>SI-03C1:DI-BPMRFFE-2</v>
      </c>
      <c r="M2906" s="10" t="s">
        <v>170</v>
      </c>
      <c r="N2906" s="11" t="s">
        <v>84</v>
      </c>
      <c r="O2906" s="21" t="str">
        <f aca="false">Def_Sistemas_Conectores_Cabos!$B$7</f>
        <v>SMA 50-ohm</v>
      </c>
      <c r="P2906" s="4" t="str">
        <f aca="false">Def_Sistemas_Conectores_Cabos!$B$7</f>
        <v>SMA 50-ohm</v>
      </c>
      <c r="Q2906" s="8" t="str">
        <f aca="false">K2906&amp;"/"&amp;M2906&amp;CHAR(10)&amp;L2906&amp;"/"&amp;N2906</f>
        <v>SI-03C1:DI-BPMSigPatch-2/BI_OUT
SI-03C1:DI-BPMRFFE-2/BI_IN</v>
      </c>
      <c r="R2906" s="12" t="s">
        <v>354</v>
      </c>
      <c r="S2906" s="12" t="s">
        <v>354</v>
      </c>
      <c r="T2906" s="22" t="str">
        <f aca="false">Def_Sistemas_Conectores_Cabos!$C$14</f>
        <v>Datalink Extrudado</v>
      </c>
      <c r="U2906" s="11" t="s">
        <v>355</v>
      </c>
      <c r="V2906" s="13"/>
    </row>
    <row r="2907" customFormat="false" ht="15.75" hidden="true" customHeight="true" outlineLevel="0" collapsed="false">
      <c r="A2907" s="4" t="str">
        <f aca="false">Def_Sistemas_Conectores_Cabos!$A$22</f>
        <v>BPM de elétrons</v>
      </c>
      <c r="B2907" s="5" t="str">
        <f aca="false">Datas_Entregas!$A$3</f>
        <v>BTS/Anel</v>
      </c>
      <c r="C2907" s="6" t="n">
        <f aca="false" t="array" ref="C2907:C2907">INDEX(Datas_Entregas!$B$2:$B$100, MATCH(B2907, Datas_Entregas!$A$2:$A$100, 0), 1)</f>
        <v>43296</v>
      </c>
      <c r="D2907" s="5" t="str">
        <f aca="false">Def_Status_Montagem!$A$2</f>
        <v>A verificar</v>
      </c>
      <c r="E2907" s="4" t="str">
        <f aca="false">Def_Status_Montagem!$B$4</f>
        <v>Contratada (inclui etiqueta)</v>
      </c>
      <c r="F2907" s="25" t="str">
        <f aca="false" t="array" ref="F2907:F2907">INDEX(Def_Instancias_Equipamentos!$F$2:$F$4986, MATCH(K2907, Def_Instancias_Equipamentos!$D$2:$D$4986, 0), 1)</f>
        <v>Túnel (Anel)</v>
      </c>
      <c r="G2907" s="26" t="str">
        <f aca="false" t="array" ref="G2907:G2907">INDEX(Def_Instancias_Equipamentos!$F$2:$F$4986, MATCH(L2907, Def_Instancias_Equipamentos!$D$2:$D$4986, 0), 1)</f>
        <v>Sala Racks 3</v>
      </c>
      <c r="H2907" s="7" t="str">
        <f aca="false" t="array" ref="H2907:H2907">INDEX(Def_Instancias_Equipamentos!$E$2:$E$4986, MATCH(K2907, Def_Instancias_Equipamentos!$D$2:$D$4986, 0), 1)</f>
        <v>SI-03C2</v>
      </c>
      <c r="I2907" s="8" t="str">
        <f aca="false" t="array" ref="I2907:I2907">INDEX(Def_Instancias_Equipamentos!$E$2:$E$4986, MATCH(L2907, Def_Instancias_Equipamentos!$D$2:$D$4986, 0), 1)</f>
        <v>IA-03RaBPM</v>
      </c>
      <c r="J2907" s="8" t="str">
        <f aca="false">IF(H2907=I2907, "INTERNO", "EXTERNO")</f>
        <v>EXTERNO</v>
      </c>
      <c r="K2907" s="9" t="str">
        <f aca="false">Def_Instancias_Equipamentos!$D$910</f>
        <v>SI-03C2:DI-BPMSigPatch</v>
      </c>
      <c r="L2907" s="4" t="str">
        <f aca="false">Def_Instancias_Equipamentos!$D$649</f>
        <v>SI-03C2:DI-BPMRFFE</v>
      </c>
      <c r="M2907" s="10" t="s">
        <v>170</v>
      </c>
      <c r="N2907" s="11" t="s">
        <v>84</v>
      </c>
      <c r="O2907" s="21" t="str">
        <f aca="false">Def_Sistemas_Conectores_Cabos!$B$7</f>
        <v>SMA 50-ohm</v>
      </c>
      <c r="P2907" s="4" t="str">
        <f aca="false">Def_Sistemas_Conectores_Cabos!$B$7</f>
        <v>SMA 50-ohm</v>
      </c>
      <c r="Q2907" s="8" t="str">
        <f aca="false">K2907&amp;"/"&amp;M2907&amp;CHAR(10)&amp;L2907&amp;"/"&amp;N2907</f>
        <v>SI-03C2:DI-BPMSigPatch/BI_OUT
SI-03C2:DI-BPMRFFE/BI_IN</v>
      </c>
      <c r="R2907" s="12" t="s">
        <v>354</v>
      </c>
      <c r="S2907" s="12" t="s">
        <v>354</v>
      </c>
      <c r="T2907" s="22" t="str">
        <f aca="false">Def_Sistemas_Conectores_Cabos!$C$14</f>
        <v>Datalink Extrudado</v>
      </c>
      <c r="U2907" s="11" t="s">
        <v>355</v>
      </c>
      <c r="V2907" s="13"/>
    </row>
    <row r="2908" customFormat="false" ht="15.75" hidden="true" customHeight="true" outlineLevel="0" collapsed="false">
      <c r="A2908" s="4" t="str">
        <f aca="false">Def_Sistemas_Conectores_Cabos!$A$22</f>
        <v>BPM de elétrons</v>
      </c>
      <c r="B2908" s="5" t="str">
        <f aca="false">Datas_Entregas!$A$3</f>
        <v>BTS/Anel</v>
      </c>
      <c r="C2908" s="6" t="n">
        <f aca="false" t="array" ref="C2908:C2908">INDEX(Datas_Entregas!$B$2:$B$100, MATCH(B2908, Datas_Entregas!$A$2:$A$100, 0), 1)</f>
        <v>43296</v>
      </c>
      <c r="D2908" s="5" t="str">
        <f aca="false">Def_Status_Montagem!$A$2</f>
        <v>A verificar</v>
      </c>
      <c r="E2908" s="4" t="str">
        <f aca="false">Def_Status_Montagem!$B$4</f>
        <v>Contratada (inclui etiqueta)</v>
      </c>
      <c r="F2908" s="25" t="str">
        <f aca="false" t="array" ref="F2908:F2908">INDEX(Def_Instancias_Equipamentos!$F$2:$F$4986, MATCH(K2908, Def_Instancias_Equipamentos!$D$2:$D$4986, 0), 1)</f>
        <v>Túnel (Anel)</v>
      </c>
      <c r="G2908" s="26" t="str">
        <f aca="false" t="array" ref="G2908:G2908">INDEX(Def_Instancias_Equipamentos!$F$2:$F$4986, MATCH(L2908, Def_Instancias_Equipamentos!$D$2:$D$4986, 0), 1)</f>
        <v>Sala Racks 3</v>
      </c>
      <c r="H2908" s="7" t="str">
        <f aca="false" t="array" ref="H2908:H2908">INDEX(Def_Instancias_Equipamentos!$E$2:$E$4986, MATCH(K2908, Def_Instancias_Equipamentos!$D$2:$D$4986, 0), 1)</f>
        <v>SI-03C3</v>
      </c>
      <c r="I2908" s="8" t="str">
        <f aca="false" t="array" ref="I2908:I2908">INDEX(Def_Instancias_Equipamentos!$E$2:$E$4986, MATCH(L2908, Def_Instancias_Equipamentos!$D$2:$D$4986, 0), 1)</f>
        <v>IA-03RaBPM</v>
      </c>
      <c r="J2908" s="8" t="str">
        <f aca="false">IF(H2908=I2908, "INTERNO", "EXTERNO")</f>
        <v>EXTERNO</v>
      </c>
      <c r="K2908" s="9" t="str">
        <f aca="false">Def_Instancias_Equipamentos!$D$911</f>
        <v>SI-03C3:DI-BPMSigPatch-1</v>
      </c>
      <c r="L2908" s="4" t="str">
        <f aca="false">Def_Instancias_Equipamentos!$D$650</f>
        <v>SI-03C3:DI-BPMRFFE-1</v>
      </c>
      <c r="M2908" s="10" t="s">
        <v>170</v>
      </c>
      <c r="N2908" s="11" t="s">
        <v>84</v>
      </c>
      <c r="O2908" s="21" t="str">
        <f aca="false">Def_Sistemas_Conectores_Cabos!$B$7</f>
        <v>SMA 50-ohm</v>
      </c>
      <c r="P2908" s="4" t="str">
        <f aca="false">Def_Sistemas_Conectores_Cabos!$B$7</f>
        <v>SMA 50-ohm</v>
      </c>
      <c r="Q2908" s="8" t="str">
        <f aca="false">K2908&amp;"/"&amp;M2908&amp;CHAR(10)&amp;L2908&amp;"/"&amp;N2908</f>
        <v>SI-03C3:DI-BPMSigPatch-1/BI_OUT
SI-03C3:DI-BPMRFFE-1/BI_IN</v>
      </c>
      <c r="R2908" s="12" t="s">
        <v>354</v>
      </c>
      <c r="S2908" s="12" t="s">
        <v>354</v>
      </c>
      <c r="T2908" s="22" t="str">
        <f aca="false">Def_Sistemas_Conectores_Cabos!$C$14</f>
        <v>Datalink Extrudado</v>
      </c>
      <c r="U2908" s="11" t="s">
        <v>355</v>
      </c>
      <c r="V2908" s="13"/>
    </row>
    <row r="2909" customFormat="false" ht="15.75" hidden="true" customHeight="true" outlineLevel="0" collapsed="false">
      <c r="A2909" s="4" t="str">
        <f aca="false">Def_Sistemas_Conectores_Cabos!$A$22</f>
        <v>BPM de elétrons</v>
      </c>
      <c r="B2909" s="5" t="str">
        <f aca="false">Datas_Entregas!$A$3</f>
        <v>BTS/Anel</v>
      </c>
      <c r="C2909" s="6" t="n">
        <f aca="false" t="array" ref="C2909:C2909">INDEX(Datas_Entregas!$B$2:$B$100, MATCH(B2909, Datas_Entregas!$A$2:$A$100, 0), 1)</f>
        <v>43296</v>
      </c>
      <c r="D2909" s="5" t="str">
        <f aca="false">Def_Status_Montagem!$A$2</f>
        <v>A verificar</v>
      </c>
      <c r="E2909" s="4" t="str">
        <f aca="false">Def_Status_Montagem!$B$4</f>
        <v>Contratada (inclui etiqueta)</v>
      </c>
      <c r="F2909" s="25" t="str">
        <f aca="false" t="array" ref="F2909:F2909">INDEX(Def_Instancias_Equipamentos!$F$2:$F$4986, MATCH(K2909, Def_Instancias_Equipamentos!$D$2:$D$4986, 0), 1)</f>
        <v>Túnel (Anel)</v>
      </c>
      <c r="G2909" s="26" t="str">
        <f aca="false" t="array" ref="G2909:G2909">INDEX(Def_Instancias_Equipamentos!$F$2:$F$4986, MATCH(L2909, Def_Instancias_Equipamentos!$D$2:$D$4986, 0), 1)</f>
        <v>Sala Racks 3</v>
      </c>
      <c r="H2909" s="7" t="str">
        <f aca="false" t="array" ref="H2909:H2909">INDEX(Def_Instancias_Equipamentos!$E$2:$E$4986, MATCH(K2909, Def_Instancias_Equipamentos!$D$2:$D$4986, 0), 1)</f>
        <v>SI-03C3</v>
      </c>
      <c r="I2909" s="8" t="str">
        <f aca="false" t="array" ref="I2909:I2909">INDEX(Def_Instancias_Equipamentos!$E$2:$E$4986, MATCH(L2909, Def_Instancias_Equipamentos!$D$2:$D$4986, 0), 1)</f>
        <v>IA-03RaBPM</v>
      </c>
      <c r="J2909" s="8" t="str">
        <f aca="false">IF(H2909=I2909, "INTERNO", "EXTERNO")</f>
        <v>EXTERNO</v>
      </c>
      <c r="K2909" s="9" t="str">
        <f aca="false">Def_Instancias_Equipamentos!$D$912</f>
        <v>SI-03C3:DI-BPMSigPatch-2</v>
      </c>
      <c r="L2909" s="4" t="str">
        <f aca="false">Def_Instancias_Equipamentos!$D$651</f>
        <v>SI-03C3:DI-BPMRFFE-2</v>
      </c>
      <c r="M2909" s="10" t="s">
        <v>170</v>
      </c>
      <c r="N2909" s="11" t="s">
        <v>84</v>
      </c>
      <c r="O2909" s="21" t="str">
        <f aca="false">Def_Sistemas_Conectores_Cabos!$B$7</f>
        <v>SMA 50-ohm</v>
      </c>
      <c r="P2909" s="4" t="str">
        <f aca="false">Def_Sistemas_Conectores_Cabos!$B$7</f>
        <v>SMA 50-ohm</v>
      </c>
      <c r="Q2909" s="8" t="str">
        <f aca="false">K2909&amp;"/"&amp;M2909&amp;CHAR(10)&amp;L2909&amp;"/"&amp;N2909</f>
        <v>SI-03C3:DI-BPMSigPatch-2/BI_OUT
SI-03C3:DI-BPMRFFE-2/BI_IN</v>
      </c>
      <c r="R2909" s="12" t="s">
        <v>354</v>
      </c>
      <c r="S2909" s="12" t="s">
        <v>354</v>
      </c>
      <c r="T2909" s="22" t="str">
        <f aca="false">Def_Sistemas_Conectores_Cabos!$C$14</f>
        <v>Datalink Extrudado</v>
      </c>
      <c r="U2909" s="11" t="s">
        <v>355</v>
      </c>
      <c r="V2909" s="13"/>
    </row>
    <row r="2910" customFormat="false" ht="15.75" hidden="true" customHeight="true" outlineLevel="0" collapsed="false">
      <c r="A2910" s="4" t="str">
        <f aca="false">Def_Sistemas_Conectores_Cabos!$A$22</f>
        <v>BPM de elétrons</v>
      </c>
      <c r="B2910" s="5" t="str">
        <f aca="false">Datas_Entregas!$A$3</f>
        <v>BTS/Anel</v>
      </c>
      <c r="C2910" s="6" t="n">
        <f aca="false" t="array" ref="C2910:C2910">INDEX(Datas_Entregas!$B$2:$B$100, MATCH(B2910, Datas_Entregas!$A$2:$A$100, 0), 1)</f>
        <v>43296</v>
      </c>
      <c r="D2910" s="5" t="str">
        <f aca="false">Def_Status_Montagem!$A$2</f>
        <v>A verificar</v>
      </c>
      <c r="E2910" s="4" t="str">
        <f aca="false">Def_Status_Montagem!$B$4</f>
        <v>Contratada (inclui etiqueta)</v>
      </c>
      <c r="F2910" s="25" t="str">
        <f aca="false" t="array" ref="F2910:F2910">INDEX(Def_Instancias_Equipamentos!$F$2:$F$4986, MATCH(K2910, Def_Instancias_Equipamentos!$D$2:$D$4986, 0), 1)</f>
        <v>Túnel (Anel)</v>
      </c>
      <c r="G2910" s="26" t="str">
        <f aca="false" t="array" ref="G2910:G2910">INDEX(Def_Instancias_Equipamentos!$F$2:$F$4986, MATCH(L2910, Def_Instancias_Equipamentos!$D$2:$D$4986, 0), 1)</f>
        <v>Sala Racks 3</v>
      </c>
      <c r="H2910" s="7" t="str">
        <f aca="false" t="array" ref="H2910:H2910">INDEX(Def_Instancias_Equipamentos!$E$2:$E$4986, MATCH(K2910, Def_Instancias_Equipamentos!$D$2:$D$4986, 0), 1)</f>
        <v>SI-03C4</v>
      </c>
      <c r="I2910" s="8" t="str">
        <f aca="false" t="array" ref="I2910:I2910">INDEX(Def_Instancias_Equipamentos!$E$2:$E$4986, MATCH(L2910, Def_Instancias_Equipamentos!$D$2:$D$4986, 0), 1)</f>
        <v>IA-03RaBPM</v>
      </c>
      <c r="J2910" s="8" t="str">
        <f aca="false">IF(H2910=I2910, "INTERNO", "EXTERNO")</f>
        <v>EXTERNO</v>
      </c>
      <c r="K2910" s="9" t="str">
        <f aca="false">Def_Instancias_Equipamentos!$D$913</f>
        <v>SI-03C4:DI-BPMSigPatch</v>
      </c>
      <c r="L2910" s="4" t="str">
        <f aca="false">Def_Instancias_Equipamentos!$D$652</f>
        <v>SI-03C4:DI-BPMRFFE</v>
      </c>
      <c r="M2910" s="10" t="s">
        <v>170</v>
      </c>
      <c r="N2910" s="11" t="s">
        <v>84</v>
      </c>
      <c r="O2910" s="21" t="str">
        <f aca="false">Def_Sistemas_Conectores_Cabos!$B$7</f>
        <v>SMA 50-ohm</v>
      </c>
      <c r="P2910" s="4" t="str">
        <f aca="false">Def_Sistemas_Conectores_Cabos!$B$7</f>
        <v>SMA 50-ohm</v>
      </c>
      <c r="Q2910" s="8" t="str">
        <f aca="false">K2910&amp;"/"&amp;M2910&amp;CHAR(10)&amp;L2910&amp;"/"&amp;N2910</f>
        <v>SI-03C4:DI-BPMSigPatch/BI_OUT
SI-03C4:DI-BPMRFFE/BI_IN</v>
      </c>
      <c r="R2910" s="12" t="s">
        <v>354</v>
      </c>
      <c r="S2910" s="12" t="s">
        <v>354</v>
      </c>
      <c r="T2910" s="22" t="str">
        <f aca="false">Def_Sistemas_Conectores_Cabos!$C$14</f>
        <v>Datalink Extrudado</v>
      </c>
      <c r="U2910" s="11" t="s">
        <v>355</v>
      </c>
      <c r="V2910" s="13"/>
    </row>
    <row r="2911" customFormat="false" ht="15.75" hidden="true" customHeight="true" outlineLevel="0" collapsed="false">
      <c r="A2911" s="4" t="str">
        <f aca="false">Def_Sistemas_Conectores_Cabos!$A$22</f>
        <v>BPM de elétrons</v>
      </c>
      <c r="B2911" s="5" t="str">
        <f aca="false">Datas_Entregas!$A$3</f>
        <v>BTS/Anel</v>
      </c>
      <c r="C2911" s="6" t="n">
        <f aca="false" t="array" ref="C2911:C2911">INDEX(Datas_Entregas!$B$2:$B$100, MATCH(B2911, Datas_Entregas!$A$2:$A$100, 0), 1)</f>
        <v>43296</v>
      </c>
      <c r="D2911" s="5" t="str">
        <f aca="false">Def_Status_Montagem!$A$2</f>
        <v>A verificar</v>
      </c>
      <c r="E2911" s="4" t="str">
        <f aca="false">Def_Status_Montagem!$B$4</f>
        <v>Contratada (inclui etiqueta)</v>
      </c>
      <c r="F2911" s="25" t="str">
        <f aca="false" t="array" ref="F2911:F2911">INDEX(Def_Instancias_Equipamentos!$F$2:$F$4986, MATCH(K2911, Def_Instancias_Equipamentos!$D$2:$D$4986, 0), 1)</f>
        <v>Túnel (Anel)</v>
      </c>
      <c r="G2911" s="26" t="str">
        <f aca="false" t="array" ref="G2911:G2911">INDEX(Def_Instancias_Equipamentos!$F$2:$F$4986, MATCH(L2911, Def_Instancias_Equipamentos!$D$2:$D$4986, 0), 1)</f>
        <v>Sala Racks 3</v>
      </c>
      <c r="H2911" s="7" t="str">
        <f aca="false" t="array" ref="H2911:H2911">INDEX(Def_Instancias_Equipamentos!$E$2:$E$4986, MATCH(K2911, Def_Instancias_Equipamentos!$D$2:$D$4986, 0), 1)</f>
        <v>SI-03M1</v>
      </c>
      <c r="I2911" s="8" t="str">
        <f aca="false" t="array" ref="I2911:I2911">INDEX(Def_Instancias_Equipamentos!$E$2:$E$4986, MATCH(L2911, Def_Instancias_Equipamentos!$D$2:$D$4986, 0), 1)</f>
        <v>IA-03RaBPM</v>
      </c>
      <c r="J2911" s="8" t="str">
        <f aca="false">IF(H2911=I2911, "INTERNO", "EXTERNO")</f>
        <v>EXTERNO</v>
      </c>
      <c r="K2911" s="9" t="str">
        <f aca="false">Def_Instancias_Equipamentos!$D$914</f>
        <v>SI-03M1:DI-BPMSigPatch</v>
      </c>
      <c r="L2911" s="4" t="str">
        <f aca="false">Def_Instancias_Equipamentos!$D$653</f>
        <v>SI-03M1:DI-BPMRFFE</v>
      </c>
      <c r="M2911" s="10" t="s">
        <v>170</v>
      </c>
      <c r="N2911" s="11" t="s">
        <v>84</v>
      </c>
      <c r="O2911" s="21" t="str">
        <f aca="false">Def_Sistemas_Conectores_Cabos!$B$7</f>
        <v>SMA 50-ohm</v>
      </c>
      <c r="P2911" s="4" t="str">
        <f aca="false">Def_Sistemas_Conectores_Cabos!$B$7</f>
        <v>SMA 50-ohm</v>
      </c>
      <c r="Q2911" s="8" t="str">
        <f aca="false">K2911&amp;"/"&amp;M2911&amp;CHAR(10)&amp;L2911&amp;"/"&amp;N2911</f>
        <v>SI-03M1:DI-BPMSigPatch/BI_OUT
SI-03M1:DI-BPMRFFE/BI_IN</v>
      </c>
      <c r="R2911" s="12" t="s">
        <v>354</v>
      </c>
      <c r="S2911" s="12" t="s">
        <v>354</v>
      </c>
      <c r="T2911" s="22" t="str">
        <f aca="false">Def_Sistemas_Conectores_Cabos!$C$14</f>
        <v>Datalink Extrudado</v>
      </c>
      <c r="U2911" s="11" t="s">
        <v>355</v>
      </c>
      <c r="V2911" s="13"/>
    </row>
    <row r="2912" customFormat="false" ht="15.75" hidden="true" customHeight="true" outlineLevel="0" collapsed="false">
      <c r="A2912" s="4" t="str">
        <f aca="false">Def_Sistemas_Conectores_Cabos!$A$22</f>
        <v>BPM de elétrons</v>
      </c>
      <c r="B2912" s="5" t="str">
        <f aca="false">Datas_Entregas!$A$3</f>
        <v>BTS/Anel</v>
      </c>
      <c r="C2912" s="6" t="n">
        <f aca="false" t="array" ref="C2912:C2912">INDEX(Datas_Entregas!$B$2:$B$100, MATCH(B2912, Datas_Entregas!$A$2:$A$100, 0), 1)</f>
        <v>43296</v>
      </c>
      <c r="D2912" s="5" t="str">
        <f aca="false">Def_Status_Montagem!$A$2</f>
        <v>A verificar</v>
      </c>
      <c r="E2912" s="4" t="str">
        <f aca="false">Def_Status_Montagem!$B$4</f>
        <v>Contratada (inclui etiqueta)</v>
      </c>
      <c r="F2912" s="25" t="str">
        <f aca="false" t="array" ref="F2912:F2912">INDEX(Def_Instancias_Equipamentos!$F$2:$F$4986, MATCH(K2912, Def_Instancias_Equipamentos!$D$2:$D$4986, 0), 1)</f>
        <v>Túnel (Anel)</v>
      </c>
      <c r="G2912" s="26" t="str">
        <f aca="false" t="array" ref="G2912:G2912">INDEX(Def_Instancias_Equipamentos!$F$2:$F$4986, MATCH(L2912, Def_Instancias_Equipamentos!$D$2:$D$4986, 0), 1)</f>
        <v>Sala Racks 3</v>
      </c>
      <c r="H2912" s="7" t="str">
        <f aca="false" t="array" ref="H2912:H2912">INDEX(Def_Instancias_Equipamentos!$E$2:$E$4986, MATCH(K2912, Def_Instancias_Equipamentos!$D$2:$D$4986, 0), 1)</f>
        <v>SI-03M2</v>
      </c>
      <c r="I2912" s="8" t="str">
        <f aca="false" t="array" ref="I2912:I2912">INDEX(Def_Instancias_Equipamentos!$E$2:$E$4986, MATCH(L2912, Def_Instancias_Equipamentos!$D$2:$D$4986, 0), 1)</f>
        <v>IA-03RaBPM</v>
      </c>
      <c r="J2912" s="8" t="str">
        <f aca="false">IF(H2912=I2912, "INTERNO", "EXTERNO")</f>
        <v>EXTERNO</v>
      </c>
      <c r="K2912" s="9" t="str">
        <f aca="false">Def_Instancias_Equipamentos!$D$915</f>
        <v>SI-03M2:DI-BPMSigPatch</v>
      </c>
      <c r="L2912" s="4" t="str">
        <f aca="false">Def_Instancias_Equipamentos!$D$654</f>
        <v>SI-03M2:DI-BPMRFFE</v>
      </c>
      <c r="M2912" s="10" t="s">
        <v>170</v>
      </c>
      <c r="N2912" s="11" t="s">
        <v>84</v>
      </c>
      <c r="O2912" s="21" t="str">
        <f aca="false">Def_Sistemas_Conectores_Cabos!$B$7</f>
        <v>SMA 50-ohm</v>
      </c>
      <c r="P2912" s="4" t="str">
        <f aca="false">Def_Sistemas_Conectores_Cabos!$B$7</f>
        <v>SMA 50-ohm</v>
      </c>
      <c r="Q2912" s="8" t="str">
        <f aca="false">K2912&amp;"/"&amp;M2912&amp;CHAR(10)&amp;L2912&amp;"/"&amp;N2912</f>
        <v>SI-03M2:DI-BPMSigPatch/BI_OUT
SI-03M2:DI-BPMRFFE/BI_IN</v>
      </c>
      <c r="R2912" s="12" t="s">
        <v>354</v>
      </c>
      <c r="S2912" s="12" t="s">
        <v>354</v>
      </c>
      <c r="T2912" s="22" t="str">
        <f aca="false">Def_Sistemas_Conectores_Cabos!$C$14</f>
        <v>Datalink Extrudado</v>
      </c>
      <c r="U2912" s="11" t="s">
        <v>355</v>
      </c>
      <c r="V2912" s="13"/>
    </row>
    <row r="2913" customFormat="false" ht="15.75" hidden="true" customHeight="true" outlineLevel="0" collapsed="false">
      <c r="A2913" s="4" t="str">
        <f aca="false">Def_Sistemas_Conectores_Cabos!$A$22</f>
        <v>BPM de elétrons</v>
      </c>
      <c r="B2913" s="5" t="str">
        <f aca="false">Datas_Entregas!$A$6</f>
        <v>Linhas de Luz (fases I-A e II)</v>
      </c>
      <c r="C2913" s="6" t="n">
        <f aca="false" t="array" ref="C2913:C2913">INDEX(Datas_Entregas!$B$2:$B$100, MATCH(B2913, Datas_Entregas!$A$2:$A$100, 0), 1)</f>
        <v>43374</v>
      </c>
      <c r="D2913" s="5" t="str">
        <f aca="false">Def_Status_Montagem!$A$2</f>
        <v>A verificar</v>
      </c>
      <c r="E2913" s="4" t="str">
        <f aca="false">Def_Status_Montagem!$B$4</f>
        <v>Contratada (inclui etiqueta)</v>
      </c>
      <c r="F2913" s="25" t="str">
        <f aca="false" t="array" ref="F2913:F2913">INDEX(Def_Instancias_Equipamentos!$F$2:$F$4986, MATCH(K2913, Def_Instancias_Equipamentos!$D$2:$D$4986, 0), 1)</f>
        <v>Túnel (Anel)</v>
      </c>
      <c r="G2913" s="26" t="str">
        <f aca="false" t="array" ref="G2913:G2913">INDEX(Def_Instancias_Equipamentos!$F$2:$F$4986, MATCH(L2913, Def_Instancias_Equipamentos!$D$2:$D$4986, 0), 1)</f>
        <v>Sala Racks 3</v>
      </c>
      <c r="H2913" s="7" t="str">
        <f aca="false" t="array" ref="H2913:H2913">INDEX(Def_Instancias_Equipamentos!$E$2:$E$4986, MATCH(K2913, Def_Instancias_Equipamentos!$D$2:$D$4986, 0), 1)</f>
        <v>SI-03SP</v>
      </c>
      <c r="I2913" s="8" t="str">
        <f aca="false" t="array" ref="I2913:I2913">INDEX(Def_Instancias_Equipamentos!$E$2:$E$4986, MATCH(L2913, Def_Instancias_Equipamentos!$D$2:$D$4986, 0), 1)</f>
        <v>IA-03RaBPM</v>
      </c>
      <c r="J2913" s="8" t="str">
        <f aca="false">IF(H2913=I2913, "INTERNO", "EXTERNO")</f>
        <v>EXTERNO</v>
      </c>
      <c r="K2913" s="9" t="str">
        <f aca="false">Def_Instancias_Equipamentos!$D$1056</f>
        <v>SI-03SP:DI-BPMSigPatch-1</v>
      </c>
      <c r="L2913" s="4" t="str">
        <f aca="false">Def_Instancias_Equipamentos!$D$795</f>
        <v>SI-03SP:DI-BPMRFFE-1</v>
      </c>
      <c r="M2913" s="10" t="s">
        <v>170</v>
      </c>
      <c r="N2913" s="11" t="s">
        <v>84</v>
      </c>
      <c r="O2913" s="21" t="str">
        <f aca="false">Def_Sistemas_Conectores_Cabos!$B$7</f>
        <v>SMA 50-ohm</v>
      </c>
      <c r="P2913" s="4" t="str">
        <f aca="false">Def_Sistemas_Conectores_Cabos!$B$7</f>
        <v>SMA 50-ohm</v>
      </c>
      <c r="Q2913" s="8" t="str">
        <f aca="false">K2913&amp;"/"&amp;M2913&amp;CHAR(10)&amp;L2913&amp;"/"&amp;N2913</f>
        <v>SI-03SP:DI-BPMSigPatch-1/BI_OUT
SI-03SP:DI-BPMRFFE-1/BI_IN</v>
      </c>
      <c r="R2913" s="12" t="s">
        <v>354</v>
      </c>
      <c r="S2913" s="12" t="s">
        <v>354</v>
      </c>
      <c r="T2913" s="22" t="str">
        <f aca="false">Def_Sistemas_Conectores_Cabos!$C$14</f>
        <v>Datalink Extrudado</v>
      </c>
      <c r="U2913" s="11" t="s">
        <v>355</v>
      </c>
      <c r="V2913" s="13"/>
    </row>
    <row r="2914" customFormat="false" ht="15.75" hidden="true" customHeight="true" outlineLevel="0" collapsed="false">
      <c r="A2914" s="4" t="str">
        <f aca="false">Def_Sistemas_Conectores_Cabos!$A$22</f>
        <v>BPM de elétrons</v>
      </c>
      <c r="B2914" s="5" t="str">
        <f aca="false">Datas_Entregas!$A$6</f>
        <v>Linhas de Luz (fases I-A e II)</v>
      </c>
      <c r="C2914" s="6" t="n">
        <f aca="false" t="array" ref="C2914:C2914">INDEX(Datas_Entregas!$B$2:$B$100, MATCH(B2914, Datas_Entregas!$A$2:$A$100, 0), 1)</f>
        <v>43374</v>
      </c>
      <c r="D2914" s="5" t="str">
        <f aca="false">Def_Status_Montagem!$A$2</f>
        <v>A verificar</v>
      </c>
      <c r="E2914" s="4" t="str">
        <f aca="false">Def_Status_Montagem!$B$4</f>
        <v>Contratada (inclui etiqueta)</v>
      </c>
      <c r="F2914" s="25" t="str">
        <f aca="false" t="array" ref="F2914:F2914">INDEX(Def_Instancias_Equipamentos!$F$2:$F$4986, MATCH(K2914, Def_Instancias_Equipamentos!$D$2:$D$4986, 0), 1)</f>
        <v>Túnel (Anel)</v>
      </c>
      <c r="G2914" s="26" t="str">
        <f aca="false" t="array" ref="G2914:G2914">INDEX(Def_Instancias_Equipamentos!$F$2:$F$4986, MATCH(L2914, Def_Instancias_Equipamentos!$D$2:$D$4986, 0), 1)</f>
        <v>Sala Racks 3</v>
      </c>
      <c r="H2914" s="7" t="str">
        <f aca="false" t="array" ref="H2914:H2914">INDEX(Def_Instancias_Equipamentos!$E$2:$E$4986, MATCH(K2914, Def_Instancias_Equipamentos!$D$2:$D$4986, 0), 1)</f>
        <v>SI-03SP</v>
      </c>
      <c r="I2914" s="8" t="str">
        <f aca="false" t="array" ref="I2914:I2914">INDEX(Def_Instancias_Equipamentos!$E$2:$E$4986, MATCH(L2914, Def_Instancias_Equipamentos!$D$2:$D$4986, 0), 1)</f>
        <v>IA-03RaBPM</v>
      </c>
      <c r="J2914" s="8" t="str">
        <f aca="false">IF(H2914=I2914, "INTERNO", "EXTERNO")</f>
        <v>EXTERNO</v>
      </c>
      <c r="K2914" s="9" t="str">
        <f aca="false">Def_Instancias_Equipamentos!$D$1057</f>
        <v>SI-03SP:DI-BPMSigPatch-2</v>
      </c>
      <c r="L2914" s="4" t="str">
        <f aca="false">Def_Instancias_Equipamentos!$D$796</f>
        <v>SI-03SP:DI-BPMRFFE-2</v>
      </c>
      <c r="M2914" s="10" t="s">
        <v>170</v>
      </c>
      <c r="N2914" s="11" t="s">
        <v>84</v>
      </c>
      <c r="O2914" s="21" t="str">
        <f aca="false">Def_Sistemas_Conectores_Cabos!$B$7</f>
        <v>SMA 50-ohm</v>
      </c>
      <c r="P2914" s="4" t="str">
        <f aca="false">Def_Sistemas_Conectores_Cabos!$B$7</f>
        <v>SMA 50-ohm</v>
      </c>
      <c r="Q2914" s="8" t="str">
        <f aca="false">K2914&amp;"/"&amp;M2914&amp;CHAR(10)&amp;L2914&amp;"/"&amp;N2914</f>
        <v>SI-03SP:DI-BPMSigPatch-2/BI_OUT
SI-03SP:DI-BPMRFFE-2/BI_IN</v>
      </c>
      <c r="R2914" s="12" t="s">
        <v>354</v>
      </c>
      <c r="S2914" s="12" t="s">
        <v>354</v>
      </c>
      <c r="T2914" s="22" t="str">
        <f aca="false">Def_Sistemas_Conectores_Cabos!$C$14</f>
        <v>Datalink Extrudado</v>
      </c>
      <c r="U2914" s="11" t="s">
        <v>355</v>
      </c>
      <c r="V2914" s="13"/>
    </row>
    <row r="2915" customFormat="false" ht="15.75" hidden="true" customHeight="true" outlineLevel="0" collapsed="false">
      <c r="A2915" s="4" t="str">
        <f aca="false">Def_Sistemas_Conectores_Cabos!$A$22</f>
        <v>BPM de elétrons</v>
      </c>
      <c r="B2915" s="5" t="str">
        <f aca="false">Datas_Entregas!$A$3</f>
        <v>BTS/Anel</v>
      </c>
      <c r="C2915" s="6" t="n">
        <f aca="false" t="array" ref="C2915:C2915">INDEX(Datas_Entregas!$B$2:$B$100, MATCH(B2915, Datas_Entregas!$A$2:$A$100, 0), 1)</f>
        <v>43296</v>
      </c>
      <c r="D2915" s="5" t="str">
        <f aca="false">Def_Status_Montagem!$A$2</f>
        <v>A verificar</v>
      </c>
      <c r="E2915" s="4" t="str">
        <f aca="false">Def_Status_Montagem!$B$4</f>
        <v>Contratada (inclui etiqueta)</v>
      </c>
      <c r="F2915" s="25" t="str">
        <f aca="false" t="array" ref="F2915:F2915">INDEX(Def_Instancias_Equipamentos!$F$2:$F$4986, MATCH(K2915, Def_Instancias_Equipamentos!$D$2:$D$4986, 0), 1)</f>
        <v>Túnel (Anel)</v>
      </c>
      <c r="G2915" s="26" t="str">
        <f aca="false" t="array" ref="G2915:G2915">INDEX(Def_Instancias_Equipamentos!$F$2:$F$4986, MATCH(L2915, Def_Instancias_Equipamentos!$D$2:$D$4986, 0), 1)</f>
        <v>Sala Racks 4</v>
      </c>
      <c r="H2915" s="7" t="str">
        <f aca="false" t="array" ref="H2915:H2915">INDEX(Def_Instancias_Equipamentos!$E$2:$E$4986, MATCH(K2915, Def_Instancias_Equipamentos!$D$2:$D$4986, 0), 1)</f>
        <v>SI-04C1</v>
      </c>
      <c r="I2915" s="8" t="str">
        <f aca="false" t="array" ref="I2915:I2915">INDEX(Def_Instancias_Equipamentos!$E$2:$E$4986, MATCH(L2915, Def_Instancias_Equipamentos!$D$2:$D$4986, 0), 1)</f>
        <v>IA-04RaBPM</v>
      </c>
      <c r="J2915" s="8" t="str">
        <f aca="false">IF(H2915=I2915, "INTERNO", "EXTERNO")</f>
        <v>EXTERNO</v>
      </c>
      <c r="K2915" s="9" t="str">
        <f aca="false">Def_Instancias_Equipamentos!$D$916</f>
        <v>SI-04C1:DI-BPMSigPatch-1</v>
      </c>
      <c r="L2915" s="4" t="str">
        <f aca="false">Def_Instancias_Equipamentos!$D$655</f>
        <v>SI-04C1:DI-BPMRFFE-1</v>
      </c>
      <c r="M2915" s="10" t="s">
        <v>170</v>
      </c>
      <c r="N2915" s="11" t="s">
        <v>84</v>
      </c>
      <c r="O2915" s="21" t="str">
        <f aca="false">Def_Sistemas_Conectores_Cabos!$B$7</f>
        <v>SMA 50-ohm</v>
      </c>
      <c r="P2915" s="4" t="str">
        <f aca="false">Def_Sistemas_Conectores_Cabos!$B$7</f>
        <v>SMA 50-ohm</v>
      </c>
      <c r="Q2915" s="8" t="str">
        <f aca="false">K2915&amp;"/"&amp;M2915&amp;CHAR(10)&amp;L2915&amp;"/"&amp;N2915</f>
        <v>SI-04C1:DI-BPMSigPatch-1/BI_OUT
SI-04C1:DI-BPMRFFE-1/BI_IN</v>
      </c>
      <c r="R2915" s="12" t="s">
        <v>354</v>
      </c>
      <c r="S2915" s="12" t="s">
        <v>354</v>
      </c>
      <c r="T2915" s="22" t="str">
        <f aca="false">Def_Sistemas_Conectores_Cabos!$C$14</f>
        <v>Datalink Extrudado</v>
      </c>
      <c r="U2915" s="11" t="s">
        <v>355</v>
      </c>
      <c r="V2915" s="13"/>
    </row>
    <row r="2916" customFormat="false" ht="15.75" hidden="true" customHeight="true" outlineLevel="0" collapsed="false">
      <c r="A2916" s="4" t="str">
        <f aca="false">Def_Sistemas_Conectores_Cabos!$A$22</f>
        <v>BPM de elétrons</v>
      </c>
      <c r="B2916" s="5" t="str">
        <f aca="false">Datas_Entregas!$A$3</f>
        <v>BTS/Anel</v>
      </c>
      <c r="C2916" s="6" t="n">
        <f aca="false" t="array" ref="C2916:C2916">INDEX(Datas_Entregas!$B$2:$B$100, MATCH(B2916, Datas_Entregas!$A$2:$A$100, 0), 1)</f>
        <v>43296</v>
      </c>
      <c r="D2916" s="5" t="str">
        <f aca="false">Def_Status_Montagem!$A$2</f>
        <v>A verificar</v>
      </c>
      <c r="E2916" s="4" t="str">
        <f aca="false">Def_Status_Montagem!$B$4</f>
        <v>Contratada (inclui etiqueta)</v>
      </c>
      <c r="F2916" s="25" t="str">
        <f aca="false" t="array" ref="F2916:F2916">INDEX(Def_Instancias_Equipamentos!$F$2:$F$4986, MATCH(K2916, Def_Instancias_Equipamentos!$D$2:$D$4986, 0), 1)</f>
        <v>Túnel (Anel)</v>
      </c>
      <c r="G2916" s="26" t="str">
        <f aca="false" t="array" ref="G2916:G2916">INDEX(Def_Instancias_Equipamentos!$F$2:$F$4986, MATCH(L2916, Def_Instancias_Equipamentos!$D$2:$D$4986, 0), 1)</f>
        <v>Sala Racks 4</v>
      </c>
      <c r="H2916" s="7" t="str">
        <f aca="false" t="array" ref="H2916:H2916">INDEX(Def_Instancias_Equipamentos!$E$2:$E$4986, MATCH(K2916, Def_Instancias_Equipamentos!$D$2:$D$4986, 0), 1)</f>
        <v>SI-04C1</v>
      </c>
      <c r="I2916" s="8" t="str">
        <f aca="false" t="array" ref="I2916:I2916">INDEX(Def_Instancias_Equipamentos!$E$2:$E$4986, MATCH(L2916, Def_Instancias_Equipamentos!$D$2:$D$4986, 0), 1)</f>
        <v>IA-04RaBPM</v>
      </c>
      <c r="J2916" s="8" t="str">
        <f aca="false">IF(H2916=I2916, "INTERNO", "EXTERNO")</f>
        <v>EXTERNO</v>
      </c>
      <c r="K2916" s="9" t="str">
        <f aca="false">Def_Instancias_Equipamentos!$D$917</f>
        <v>SI-04C1:DI-BPMSigPatch-2</v>
      </c>
      <c r="L2916" s="4" t="str">
        <f aca="false">Def_Instancias_Equipamentos!$D$656</f>
        <v>SI-04C1:DI-BPMRFFE-2</v>
      </c>
      <c r="M2916" s="10" t="s">
        <v>170</v>
      </c>
      <c r="N2916" s="11" t="s">
        <v>84</v>
      </c>
      <c r="O2916" s="21" t="str">
        <f aca="false">Def_Sistemas_Conectores_Cabos!$B$7</f>
        <v>SMA 50-ohm</v>
      </c>
      <c r="P2916" s="4" t="str">
        <f aca="false">Def_Sistemas_Conectores_Cabos!$B$7</f>
        <v>SMA 50-ohm</v>
      </c>
      <c r="Q2916" s="8" t="str">
        <f aca="false">K2916&amp;"/"&amp;M2916&amp;CHAR(10)&amp;L2916&amp;"/"&amp;N2916</f>
        <v>SI-04C1:DI-BPMSigPatch-2/BI_OUT
SI-04C1:DI-BPMRFFE-2/BI_IN</v>
      </c>
      <c r="R2916" s="12" t="s">
        <v>354</v>
      </c>
      <c r="S2916" s="12" t="s">
        <v>354</v>
      </c>
      <c r="T2916" s="22" t="str">
        <f aca="false">Def_Sistemas_Conectores_Cabos!$C$14</f>
        <v>Datalink Extrudado</v>
      </c>
      <c r="U2916" s="11" t="s">
        <v>355</v>
      </c>
      <c r="V2916" s="13"/>
    </row>
    <row r="2917" customFormat="false" ht="15.75" hidden="true" customHeight="true" outlineLevel="0" collapsed="false">
      <c r="A2917" s="4" t="str">
        <f aca="false">Def_Sistemas_Conectores_Cabos!$A$22</f>
        <v>BPM de elétrons</v>
      </c>
      <c r="B2917" s="5" t="str">
        <f aca="false">Datas_Entregas!$A$3</f>
        <v>BTS/Anel</v>
      </c>
      <c r="C2917" s="6" t="n">
        <f aca="false" t="array" ref="C2917:C2917">INDEX(Datas_Entregas!$B$2:$B$100, MATCH(B2917, Datas_Entregas!$A$2:$A$100, 0), 1)</f>
        <v>43296</v>
      </c>
      <c r="D2917" s="5" t="str">
        <f aca="false">Def_Status_Montagem!$A$2</f>
        <v>A verificar</v>
      </c>
      <c r="E2917" s="4" t="str">
        <f aca="false">Def_Status_Montagem!$B$4</f>
        <v>Contratada (inclui etiqueta)</v>
      </c>
      <c r="F2917" s="25" t="str">
        <f aca="false" t="array" ref="F2917:F2917">INDEX(Def_Instancias_Equipamentos!$F$2:$F$4986, MATCH(K2917, Def_Instancias_Equipamentos!$D$2:$D$4986, 0), 1)</f>
        <v>Túnel (Anel)</v>
      </c>
      <c r="G2917" s="26" t="str">
        <f aca="false" t="array" ref="G2917:G2917">INDEX(Def_Instancias_Equipamentos!$F$2:$F$4986, MATCH(L2917, Def_Instancias_Equipamentos!$D$2:$D$4986, 0), 1)</f>
        <v>Sala Racks 4</v>
      </c>
      <c r="H2917" s="7" t="str">
        <f aca="false" t="array" ref="H2917:H2917">INDEX(Def_Instancias_Equipamentos!$E$2:$E$4986, MATCH(K2917, Def_Instancias_Equipamentos!$D$2:$D$4986, 0), 1)</f>
        <v>SI-04C2</v>
      </c>
      <c r="I2917" s="8" t="str">
        <f aca="false" t="array" ref="I2917:I2917">INDEX(Def_Instancias_Equipamentos!$E$2:$E$4986, MATCH(L2917, Def_Instancias_Equipamentos!$D$2:$D$4986, 0), 1)</f>
        <v>IA-04RaBPM</v>
      </c>
      <c r="J2917" s="8" t="str">
        <f aca="false">IF(H2917=I2917, "INTERNO", "EXTERNO")</f>
        <v>EXTERNO</v>
      </c>
      <c r="K2917" s="9" t="str">
        <f aca="false">Def_Instancias_Equipamentos!$D$918</f>
        <v>SI-04C2:DI-BPMSigPatch</v>
      </c>
      <c r="L2917" s="4" t="str">
        <f aca="false">Def_Instancias_Equipamentos!$D$657</f>
        <v>SI-04C2:DI-BPMRFFE</v>
      </c>
      <c r="M2917" s="10" t="s">
        <v>170</v>
      </c>
      <c r="N2917" s="11" t="s">
        <v>84</v>
      </c>
      <c r="O2917" s="21" t="str">
        <f aca="false">Def_Sistemas_Conectores_Cabos!$B$7</f>
        <v>SMA 50-ohm</v>
      </c>
      <c r="P2917" s="4" t="str">
        <f aca="false">Def_Sistemas_Conectores_Cabos!$B$7</f>
        <v>SMA 50-ohm</v>
      </c>
      <c r="Q2917" s="8" t="str">
        <f aca="false">K2917&amp;"/"&amp;M2917&amp;CHAR(10)&amp;L2917&amp;"/"&amp;N2917</f>
        <v>SI-04C2:DI-BPMSigPatch/BI_OUT
SI-04C2:DI-BPMRFFE/BI_IN</v>
      </c>
      <c r="R2917" s="12" t="s">
        <v>354</v>
      </c>
      <c r="S2917" s="12" t="s">
        <v>354</v>
      </c>
      <c r="T2917" s="22" t="str">
        <f aca="false">Def_Sistemas_Conectores_Cabos!$C$14</f>
        <v>Datalink Extrudado</v>
      </c>
      <c r="U2917" s="11" t="s">
        <v>355</v>
      </c>
      <c r="V2917" s="13"/>
    </row>
    <row r="2918" customFormat="false" ht="15.75" hidden="true" customHeight="true" outlineLevel="0" collapsed="false">
      <c r="A2918" s="4" t="str">
        <f aca="false">Def_Sistemas_Conectores_Cabos!$A$22</f>
        <v>BPM de elétrons</v>
      </c>
      <c r="B2918" s="5" t="str">
        <f aca="false">Datas_Entregas!$A$3</f>
        <v>BTS/Anel</v>
      </c>
      <c r="C2918" s="6" t="n">
        <f aca="false" t="array" ref="C2918:C2918">INDEX(Datas_Entregas!$B$2:$B$100, MATCH(B2918, Datas_Entregas!$A$2:$A$100, 0), 1)</f>
        <v>43296</v>
      </c>
      <c r="D2918" s="5" t="str">
        <f aca="false">Def_Status_Montagem!$A$2</f>
        <v>A verificar</v>
      </c>
      <c r="E2918" s="4" t="str">
        <f aca="false">Def_Status_Montagem!$B$4</f>
        <v>Contratada (inclui etiqueta)</v>
      </c>
      <c r="F2918" s="25" t="str">
        <f aca="false" t="array" ref="F2918:F2918">INDEX(Def_Instancias_Equipamentos!$F$2:$F$4986, MATCH(K2918, Def_Instancias_Equipamentos!$D$2:$D$4986, 0), 1)</f>
        <v>Túnel (Anel)</v>
      </c>
      <c r="G2918" s="26" t="str">
        <f aca="false" t="array" ref="G2918:G2918">INDEX(Def_Instancias_Equipamentos!$F$2:$F$4986, MATCH(L2918, Def_Instancias_Equipamentos!$D$2:$D$4986, 0), 1)</f>
        <v>Sala Racks 4</v>
      </c>
      <c r="H2918" s="7" t="str">
        <f aca="false" t="array" ref="H2918:H2918">INDEX(Def_Instancias_Equipamentos!$E$2:$E$4986, MATCH(K2918, Def_Instancias_Equipamentos!$D$2:$D$4986, 0), 1)</f>
        <v>SI-04C3</v>
      </c>
      <c r="I2918" s="8" t="str">
        <f aca="false" t="array" ref="I2918:I2918">INDEX(Def_Instancias_Equipamentos!$E$2:$E$4986, MATCH(L2918, Def_Instancias_Equipamentos!$D$2:$D$4986, 0), 1)</f>
        <v>IA-04RaBPM</v>
      </c>
      <c r="J2918" s="8" t="str">
        <f aca="false">IF(H2918=I2918, "INTERNO", "EXTERNO")</f>
        <v>EXTERNO</v>
      </c>
      <c r="K2918" s="9" t="str">
        <f aca="false">Def_Instancias_Equipamentos!$D$919</f>
        <v>SI-04C3:DI-BPMSigPatch-1</v>
      </c>
      <c r="L2918" s="4" t="str">
        <f aca="false">Def_Instancias_Equipamentos!$D$658</f>
        <v>SI-04C3:DI-BPMRFFE-1</v>
      </c>
      <c r="M2918" s="10" t="s">
        <v>170</v>
      </c>
      <c r="N2918" s="11" t="s">
        <v>84</v>
      </c>
      <c r="O2918" s="21" t="str">
        <f aca="false">Def_Sistemas_Conectores_Cabos!$B$7</f>
        <v>SMA 50-ohm</v>
      </c>
      <c r="P2918" s="4" t="str">
        <f aca="false">Def_Sistemas_Conectores_Cabos!$B$7</f>
        <v>SMA 50-ohm</v>
      </c>
      <c r="Q2918" s="8" t="str">
        <f aca="false">K2918&amp;"/"&amp;M2918&amp;CHAR(10)&amp;L2918&amp;"/"&amp;N2918</f>
        <v>SI-04C3:DI-BPMSigPatch-1/BI_OUT
SI-04C3:DI-BPMRFFE-1/BI_IN</v>
      </c>
      <c r="R2918" s="12" t="s">
        <v>354</v>
      </c>
      <c r="S2918" s="12" t="s">
        <v>354</v>
      </c>
      <c r="T2918" s="22" t="str">
        <f aca="false">Def_Sistemas_Conectores_Cabos!$C$14</f>
        <v>Datalink Extrudado</v>
      </c>
      <c r="U2918" s="11" t="s">
        <v>355</v>
      </c>
      <c r="V2918" s="13"/>
    </row>
    <row r="2919" customFormat="false" ht="15.75" hidden="true" customHeight="true" outlineLevel="0" collapsed="false">
      <c r="A2919" s="4" t="str">
        <f aca="false">Def_Sistemas_Conectores_Cabos!$A$22</f>
        <v>BPM de elétrons</v>
      </c>
      <c r="B2919" s="5" t="str">
        <f aca="false">Datas_Entregas!$A$3</f>
        <v>BTS/Anel</v>
      </c>
      <c r="C2919" s="6" t="n">
        <f aca="false" t="array" ref="C2919:C2919">INDEX(Datas_Entregas!$B$2:$B$100, MATCH(B2919, Datas_Entregas!$A$2:$A$100, 0), 1)</f>
        <v>43296</v>
      </c>
      <c r="D2919" s="5" t="str">
        <f aca="false">Def_Status_Montagem!$A$2</f>
        <v>A verificar</v>
      </c>
      <c r="E2919" s="4" t="str">
        <f aca="false">Def_Status_Montagem!$B$4</f>
        <v>Contratada (inclui etiqueta)</v>
      </c>
      <c r="F2919" s="25" t="str">
        <f aca="false" t="array" ref="F2919:F2919">INDEX(Def_Instancias_Equipamentos!$F$2:$F$4986, MATCH(K2919, Def_Instancias_Equipamentos!$D$2:$D$4986, 0), 1)</f>
        <v>Túnel (Anel)</v>
      </c>
      <c r="G2919" s="26" t="str">
        <f aca="false" t="array" ref="G2919:G2919">INDEX(Def_Instancias_Equipamentos!$F$2:$F$4986, MATCH(L2919, Def_Instancias_Equipamentos!$D$2:$D$4986, 0), 1)</f>
        <v>Sala Racks 4</v>
      </c>
      <c r="H2919" s="7" t="str">
        <f aca="false" t="array" ref="H2919:H2919">INDEX(Def_Instancias_Equipamentos!$E$2:$E$4986, MATCH(K2919, Def_Instancias_Equipamentos!$D$2:$D$4986, 0), 1)</f>
        <v>SI-04C3</v>
      </c>
      <c r="I2919" s="8" t="str">
        <f aca="false" t="array" ref="I2919:I2919">INDEX(Def_Instancias_Equipamentos!$E$2:$E$4986, MATCH(L2919, Def_Instancias_Equipamentos!$D$2:$D$4986, 0), 1)</f>
        <v>IA-04RaBPM</v>
      </c>
      <c r="J2919" s="8" t="str">
        <f aca="false">IF(H2919=I2919, "INTERNO", "EXTERNO")</f>
        <v>EXTERNO</v>
      </c>
      <c r="K2919" s="9" t="str">
        <f aca="false">Def_Instancias_Equipamentos!$D$920</f>
        <v>SI-04C3:DI-BPMSigPatch-2</v>
      </c>
      <c r="L2919" s="4" t="str">
        <f aca="false">Def_Instancias_Equipamentos!$D$659</f>
        <v>SI-04C3:DI-BPMRFFE-2</v>
      </c>
      <c r="M2919" s="10" t="s">
        <v>170</v>
      </c>
      <c r="N2919" s="11" t="s">
        <v>84</v>
      </c>
      <c r="O2919" s="21" t="str">
        <f aca="false">Def_Sistemas_Conectores_Cabos!$B$7</f>
        <v>SMA 50-ohm</v>
      </c>
      <c r="P2919" s="4" t="str">
        <f aca="false">Def_Sistemas_Conectores_Cabos!$B$7</f>
        <v>SMA 50-ohm</v>
      </c>
      <c r="Q2919" s="8" t="str">
        <f aca="false">K2919&amp;"/"&amp;M2919&amp;CHAR(10)&amp;L2919&amp;"/"&amp;N2919</f>
        <v>SI-04C3:DI-BPMSigPatch-2/BI_OUT
SI-04C3:DI-BPMRFFE-2/BI_IN</v>
      </c>
      <c r="R2919" s="12" t="s">
        <v>354</v>
      </c>
      <c r="S2919" s="12" t="s">
        <v>354</v>
      </c>
      <c r="T2919" s="22" t="str">
        <f aca="false">Def_Sistemas_Conectores_Cabos!$C$14</f>
        <v>Datalink Extrudado</v>
      </c>
      <c r="U2919" s="11" t="s">
        <v>355</v>
      </c>
      <c r="V2919" s="13"/>
    </row>
    <row r="2920" customFormat="false" ht="15.75" hidden="true" customHeight="true" outlineLevel="0" collapsed="false">
      <c r="A2920" s="4" t="str">
        <f aca="false">Def_Sistemas_Conectores_Cabos!$A$22</f>
        <v>BPM de elétrons</v>
      </c>
      <c r="B2920" s="5" t="str">
        <f aca="false">Datas_Entregas!$A$3</f>
        <v>BTS/Anel</v>
      </c>
      <c r="C2920" s="6" t="n">
        <f aca="false" t="array" ref="C2920:C2920">INDEX(Datas_Entregas!$B$2:$B$100, MATCH(B2920, Datas_Entregas!$A$2:$A$100, 0), 1)</f>
        <v>43296</v>
      </c>
      <c r="D2920" s="5" t="str">
        <f aca="false">Def_Status_Montagem!$A$2</f>
        <v>A verificar</v>
      </c>
      <c r="E2920" s="4" t="str">
        <f aca="false">Def_Status_Montagem!$B$4</f>
        <v>Contratada (inclui etiqueta)</v>
      </c>
      <c r="F2920" s="25" t="str">
        <f aca="false" t="array" ref="F2920:F2920">INDEX(Def_Instancias_Equipamentos!$F$2:$F$4986, MATCH(K2920, Def_Instancias_Equipamentos!$D$2:$D$4986, 0), 1)</f>
        <v>Túnel (Anel)</v>
      </c>
      <c r="G2920" s="26" t="str">
        <f aca="false" t="array" ref="G2920:G2920">INDEX(Def_Instancias_Equipamentos!$F$2:$F$4986, MATCH(L2920, Def_Instancias_Equipamentos!$D$2:$D$4986, 0), 1)</f>
        <v>Sala Racks 4</v>
      </c>
      <c r="H2920" s="7" t="str">
        <f aca="false" t="array" ref="H2920:H2920">INDEX(Def_Instancias_Equipamentos!$E$2:$E$4986, MATCH(K2920, Def_Instancias_Equipamentos!$D$2:$D$4986, 0), 1)</f>
        <v>SI-04C4</v>
      </c>
      <c r="I2920" s="8" t="str">
        <f aca="false" t="array" ref="I2920:I2920">INDEX(Def_Instancias_Equipamentos!$E$2:$E$4986, MATCH(L2920, Def_Instancias_Equipamentos!$D$2:$D$4986, 0), 1)</f>
        <v>IA-04RaBPM</v>
      </c>
      <c r="J2920" s="8" t="str">
        <f aca="false">IF(H2920=I2920, "INTERNO", "EXTERNO")</f>
        <v>EXTERNO</v>
      </c>
      <c r="K2920" s="9" t="str">
        <f aca="false">Def_Instancias_Equipamentos!$D$921</f>
        <v>SI-04C4:DI-BPMSigPatch</v>
      </c>
      <c r="L2920" s="4" t="str">
        <f aca="false">Def_Instancias_Equipamentos!$D$660</f>
        <v>SI-04C4:DI-BPMRFFE</v>
      </c>
      <c r="M2920" s="10" t="s">
        <v>170</v>
      </c>
      <c r="N2920" s="11" t="s">
        <v>84</v>
      </c>
      <c r="O2920" s="21" t="str">
        <f aca="false">Def_Sistemas_Conectores_Cabos!$B$7</f>
        <v>SMA 50-ohm</v>
      </c>
      <c r="P2920" s="4" t="str">
        <f aca="false">Def_Sistemas_Conectores_Cabos!$B$7</f>
        <v>SMA 50-ohm</v>
      </c>
      <c r="Q2920" s="8" t="str">
        <f aca="false">K2920&amp;"/"&amp;M2920&amp;CHAR(10)&amp;L2920&amp;"/"&amp;N2920</f>
        <v>SI-04C4:DI-BPMSigPatch/BI_OUT
SI-04C4:DI-BPMRFFE/BI_IN</v>
      </c>
      <c r="R2920" s="12" t="s">
        <v>354</v>
      </c>
      <c r="S2920" s="12" t="s">
        <v>354</v>
      </c>
      <c r="T2920" s="22" t="str">
        <f aca="false">Def_Sistemas_Conectores_Cabos!$C$14</f>
        <v>Datalink Extrudado</v>
      </c>
      <c r="U2920" s="11" t="s">
        <v>355</v>
      </c>
      <c r="V2920" s="13"/>
    </row>
    <row r="2921" customFormat="false" ht="15.75" hidden="true" customHeight="true" outlineLevel="0" collapsed="false">
      <c r="A2921" s="4" t="str">
        <f aca="false">Def_Sistemas_Conectores_Cabos!$A$22</f>
        <v>BPM de elétrons</v>
      </c>
      <c r="B2921" s="5" t="str">
        <f aca="false">Datas_Entregas!$A$3</f>
        <v>BTS/Anel</v>
      </c>
      <c r="C2921" s="6" t="n">
        <f aca="false" t="array" ref="C2921:C2921">INDEX(Datas_Entregas!$B$2:$B$100, MATCH(B2921, Datas_Entregas!$A$2:$A$100, 0), 1)</f>
        <v>43296</v>
      </c>
      <c r="D2921" s="5" t="str">
        <f aca="false">Def_Status_Montagem!$A$2</f>
        <v>A verificar</v>
      </c>
      <c r="E2921" s="4" t="str">
        <f aca="false">Def_Status_Montagem!$B$4</f>
        <v>Contratada (inclui etiqueta)</v>
      </c>
      <c r="F2921" s="25" t="str">
        <f aca="false" t="array" ref="F2921:F2921">INDEX(Def_Instancias_Equipamentos!$F$2:$F$4986, MATCH(K2921, Def_Instancias_Equipamentos!$D$2:$D$4986, 0), 1)</f>
        <v>Túnel (Anel)</v>
      </c>
      <c r="G2921" s="26" t="str">
        <f aca="false" t="array" ref="G2921:G2921">INDEX(Def_Instancias_Equipamentos!$F$2:$F$4986, MATCH(L2921, Def_Instancias_Equipamentos!$D$2:$D$4986, 0), 1)</f>
        <v>Sala Racks 4</v>
      </c>
      <c r="H2921" s="7" t="str">
        <f aca="false" t="array" ref="H2921:H2921">INDEX(Def_Instancias_Equipamentos!$E$2:$E$4986, MATCH(K2921, Def_Instancias_Equipamentos!$D$2:$D$4986, 0), 1)</f>
        <v>SI-04M1</v>
      </c>
      <c r="I2921" s="8" t="str">
        <f aca="false" t="array" ref="I2921:I2921">INDEX(Def_Instancias_Equipamentos!$E$2:$E$4986, MATCH(L2921, Def_Instancias_Equipamentos!$D$2:$D$4986, 0), 1)</f>
        <v>IA-04RaBPM</v>
      </c>
      <c r="J2921" s="8" t="str">
        <f aca="false">IF(H2921=I2921, "INTERNO", "EXTERNO")</f>
        <v>EXTERNO</v>
      </c>
      <c r="K2921" s="9" t="str">
        <f aca="false">Def_Instancias_Equipamentos!$D$922</f>
        <v>SI-04M1:DI-BPMSigPatch</v>
      </c>
      <c r="L2921" s="4" t="str">
        <f aca="false">Def_Instancias_Equipamentos!$D$661</f>
        <v>SI-04M1:DI-BPMRFFE</v>
      </c>
      <c r="M2921" s="10" t="s">
        <v>170</v>
      </c>
      <c r="N2921" s="11" t="s">
        <v>84</v>
      </c>
      <c r="O2921" s="21" t="str">
        <f aca="false">Def_Sistemas_Conectores_Cabos!$B$7</f>
        <v>SMA 50-ohm</v>
      </c>
      <c r="P2921" s="4" t="str">
        <f aca="false">Def_Sistemas_Conectores_Cabos!$B$7</f>
        <v>SMA 50-ohm</v>
      </c>
      <c r="Q2921" s="8" t="str">
        <f aca="false">K2921&amp;"/"&amp;M2921&amp;CHAR(10)&amp;L2921&amp;"/"&amp;N2921</f>
        <v>SI-04M1:DI-BPMSigPatch/BI_OUT
SI-04M1:DI-BPMRFFE/BI_IN</v>
      </c>
      <c r="R2921" s="12" t="s">
        <v>354</v>
      </c>
      <c r="S2921" s="12" t="s">
        <v>354</v>
      </c>
      <c r="T2921" s="22" t="str">
        <f aca="false">Def_Sistemas_Conectores_Cabos!$C$14</f>
        <v>Datalink Extrudado</v>
      </c>
      <c r="U2921" s="11" t="s">
        <v>355</v>
      </c>
      <c r="V2921" s="13"/>
    </row>
    <row r="2922" customFormat="false" ht="15.75" hidden="true" customHeight="true" outlineLevel="0" collapsed="false">
      <c r="A2922" s="4" t="str">
        <f aca="false">Def_Sistemas_Conectores_Cabos!$A$22</f>
        <v>BPM de elétrons</v>
      </c>
      <c r="B2922" s="5" t="str">
        <f aca="false">Datas_Entregas!$A$3</f>
        <v>BTS/Anel</v>
      </c>
      <c r="C2922" s="6" t="n">
        <f aca="false" t="array" ref="C2922:C2922">INDEX(Datas_Entregas!$B$2:$B$100, MATCH(B2922, Datas_Entregas!$A$2:$A$100, 0), 1)</f>
        <v>43296</v>
      </c>
      <c r="D2922" s="5" t="str">
        <f aca="false">Def_Status_Montagem!$A$2</f>
        <v>A verificar</v>
      </c>
      <c r="E2922" s="4" t="str">
        <f aca="false">Def_Status_Montagem!$B$4</f>
        <v>Contratada (inclui etiqueta)</v>
      </c>
      <c r="F2922" s="25" t="str">
        <f aca="false" t="array" ref="F2922:F2922">INDEX(Def_Instancias_Equipamentos!$F$2:$F$4986, MATCH(K2922, Def_Instancias_Equipamentos!$D$2:$D$4986, 0), 1)</f>
        <v>Túnel (Anel)</v>
      </c>
      <c r="G2922" s="26" t="str">
        <f aca="false" t="array" ref="G2922:G2922">INDEX(Def_Instancias_Equipamentos!$F$2:$F$4986, MATCH(L2922, Def_Instancias_Equipamentos!$D$2:$D$4986, 0), 1)</f>
        <v>Sala Racks 4</v>
      </c>
      <c r="H2922" s="7" t="str">
        <f aca="false" t="array" ref="H2922:H2922">INDEX(Def_Instancias_Equipamentos!$E$2:$E$4986, MATCH(K2922, Def_Instancias_Equipamentos!$D$2:$D$4986, 0), 1)</f>
        <v>SI-04M2</v>
      </c>
      <c r="I2922" s="8" t="str">
        <f aca="false" t="array" ref="I2922:I2922">INDEX(Def_Instancias_Equipamentos!$E$2:$E$4986, MATCH(L2922, Def_Instancias_Equipamentos!$D$2:$D$4986, 0), 1)</f>
        <v>IA-04RaBPM</v>
      </c>
      <c r="J2922" s="8" t="str">
        <f aca="false">IF(H2922=I2922, "INTERNO", "EXTERNO")</f>
        <v>EXTERNO</v>
      </c>
      <c r="K2922" s="9" t="str">
        <f aca="false">Def_Instancias_Equipamentos!$D$923</f>
        <v>SI-04M2:DI-BPMSigPatch</v>
      </c>
      <c r="L2922" s="4" t="str">
        <f aca="false">Def_Instancias_Equipamentos!$D$662</f>
        <v>SI-04M2:DI-BPMRFFE</v>
      </c>
      <c r="M2922" s="10" t="s">
        <v>170</v>
      </c>
      <c r="N2922" s="11" t="s">
        <v>84</v>
      </c>
      <c r="O2922" s="21" t="str">
        <f aca="false">Def_Sistemas_Conectores_Cabos!$B$7</f>
        <v>SMA 50-ohm</v>
      </c>
      <c r="P2922" s="4" t="str">
        <f aca="false">Def_Sistemas_Conectores_Cabos!$B$7</f>
        <v>SMA 50-ohm</v>
      </c>
      <c r="Q2922" s="8" t="str">
        <f aca="false">K2922&amp;"/"&amp;M2922&amp;CHAR(10)&amp;L2922&amp;"/"&amp;N2922</f>
        <v>SI-04M2:DI-BPMSigPatch/BI_OUT
SI-04M2:DI-BPMRFFE/BI_IN</v>
      </c>
      <c r="R2922" s="12" t="s">
        <v>354</v>
      </c>
      <c r="S2922" s="12" t="s">
        <v>354</v>
      </c>
      <c r="T2922" s="22" t="str">
        <f aca="false">Def_Sistemas_Conectores_Cabos!$C$14</f>
        <v>Datalink Extrudado</v>
      </c>
      <c r="U2922" s="11" t="s">
        <v>355</v>
      </c>
      <c r="V2922" s="13"/>
    </row>
    <row r="2923" customFormat="false" ht="15.75" hidden="true" customHeight="true" outlineLevel="0" collapsed="false">
      <c r="A2923" s="4" t="str">
        <f aca="false">Def_Sistemas_Conectores_Cabos!$A$22</f>
        <v>BPM de elétrons</v>
      </c>
      <c r="B2923" s="5" t="str">
        <f aca="false">Datas_Entregas!$A$6</f>
        <v>Linhas de Luz (fases I-A e II)</v>
      </c>
      <c r="C2923" s="6" t="n">
        <f aca="false" t="array" ref="C2923:C2923">INDEX(Datas_Entregas!$B$2:$B$100, MATCH(B2923, Datas_Entregas!$A$2:$A$100, 0), 1)</f>
        <v>43374</v>
      </c>
      <c r="D2923" s="5" t="str">
        <f aca="false">Def_Status_Montagem!$A$2</f>
        <v>A verificar</v>
      </c>
      <c r="E2923" s="4" t="str">
        <f aca="false">Def_Status_Montagem!$B$4</f>
        <v>Contratada (inclui etiqueta)</v>
      </c>
      <c r="F2923" s="25" t="str">
        <f aca="false" t="array" ref="F2923:F2923">INDEX(Def_Instancias_Equipamentos!$F$2:$F$4986, MATCH(K2923, Def_Instancias_Equipamentos!$D$2:$D$4986, 0), 1)</f>
        <v>Túnel (Anel)</v>
      </c>
      <c r="G2923" s="26" t="str">
        <f aca="false" t="array" ref="G2923:G2923">INDEX(Def_Instancias_Equipamentos!$F$2:$F$4986, MATCH(L2923, Def_Instancias_Equipamentos!$D$2:$D$4986, 0), 1)</f>
        <v>Sala Racks 4</v>
      </c>
      <c r="H2923" s="7" t="str">
        <f aca="false" t="array" ref="H2923:H2923">INDEX(Def_Instancias_Equipamentos!$E$2:$E$4986, MATCH(K2923, Def_Instancias_Equipamentos!$D$2:$D$4986, 0), 1)</f>
        <v>SI-04SB</v>
      </c>
      <c r="I2923" s="8" t="str">
        <f aca="false" t="array" ref="I2923:I2923">INDEX(Def_Instancias_Equipamentos!$E$2:$E$4986, MATCH(L2923, Def_Instancias_Equipamentos!$D$2:$D$4986, 0), 1)</f>
        <v>IA-04RaBPM</v>
      </c>
      <c r="J2923" s="8" t="str">
        <f aca="false">IF(H2923=I2923, "INTERNO", "EXTERNO")</f>
        <v>EXTERNO</v>
      </c>
      <c r="K2923" s="9" t="str">
        <f aca="false">Def_Instancias_Equipamentos!$D$1058</f>
        <v>SI-04SB:DI-BPMSigPatch-1</v>
      </c>
      <c r="L2923" s="4" t="str">
        <f aca="false">Def_Instancias_Equipamentos!$D$797</f>
        <v>SI-04SB:DI-BPMRFFE-1</v>
      </c>
      <c r="M2923" s="10" t="s">
        <v>170</v>
      </c>
      <c r="N2923" s="11" t="s">
        <v>84</v>
      </c>
      <c r="O2923" s="21" t="str">
        <f aca="false">Def_Sistemas_Conectores_Cabos!$B$7</f>
        <v>SMA 50-ohm</v>
      </c>
      <c r="P2923" s="4" t="str">
        <f aca="false">Def_Sistemas_Conectores_Cabos!$B$7</f>
        <v>SMA 50-ohm</v>
      </c>
      <c r="Q2923" s="8" t="str">
        <f aca="false">K2923&amp;"/"&amp;M2923&amp;CHAR(10)&amp;L2923&amp;"/"&amp;N2923</f>
        <v>SI-04SB:DI-BPMSigPatch-1/BI_OUT
SI-04SB:DI-BPMRFFE-1/BI_IN</v>
      </c>
      <c r="R2923" s="12" t="s">
        <v>354</v>
      </c>
      <c r="S2923" s="12" t="s">
        <v>354</v>
      </c>
      <c r="T2923" s="22" t="str">
        <f aca="false">Def_Sistemas_Conectores_Cabos!$C$14</f>
        <v>Datalink Extrudado</v>
      </c>
      <c r="U2923" s="11" t="s">
        <v>355</v>
      </c>
      <c r="V2923" s="13"/>
    </row>
    <row r="2924" customFormat="false" ht="15.75" hidden="true" customHeight="true" outlineLevel="0" collapsed="false">
      <c r="A2924" s="4" t="str">
        <f aca="false">Def_Sistemas_Conectores_Cabos!$A$22</f>
        <v>BPM de elétrons</v>
      </c>
      <c r="B2924" s="5" t="str">
        <f aca="false">Datas_Entregas!$A$6</f>
        <v>Linhas de Luz (fases I-A e II)</v>
      </c>
      <c r="C2924" s="6" t="n">
        <f aca="false" t="array" ref="C2924:C2924">INDEX(Datas_Entregas!$B$2:$B$100, MATCH(B2924, Datas_Entregas!$A$2:$A$100, 0), 1)</f>
        <v>43374</v>
      </c>
      <c r="D2924" s="5" t="str">
        <f aca="false">Def_Status_Montagem!$A$2</f>
        <v>A verificar</v>
      </c>
      <c r="E2924" s="4" t="str">
        <f aca="false">Def_Status_Montagem!$B$4</f>
        <v>Contratada (inclui etiqueta)</v>
      </c>
      <c r="F2924" s="25" t="str">
        <f aca="false" t="array" ref="F2924:F2924">INDEX(Def_Instancias_Equipamentos!$F$2:$F$4986, MATCH(K2924, Def_Instancias_Equipamentos!$D$2:$D$4986, 0), 1)</f>
        <v>Túnel (Anel)</v>
      </c>
      <c r="G2924" s="26" t="str">
        <f aca="false" t="array" ref="G2924:G2924">INDEX(Def_Instancias_Equipamentos!$F$2:$F$4986, MATCH(L2924, Def_Instancias_Equipamentos!$D$2:$D$4986, 0), 1)</f>
        <v>Sala Racks 4</v>
      </c>
      <c r="H2924" s="7" t="str">
        <f aca="false" t="array" ref="H2924:H2924">INDEX(Def_Instancias_Equipamentos!$E$2:$E$4986, MATCH(K2924, Def_Instancias_Equipamentos!$D$2:$D$4986, 0), 1)</f>
        <v>SI-04SB</v>
      </c>
      <c r="I2924" s="8" t="str">
        <f aca="false" t="array" ref="I2924:I2924">INDEX(Def_Instancias_Equipamentos!$E$2:$E$4986, MATCH(L2924, Def_Instancias_Equipamentos!$D$2:$D$4986, 0), 1)</f>
        <v>IA-04RaBPM</v>
      </c>
      <c r="J2924" s="8" t="str">
        <f aca="false">IF(H2924=I2924, "INTERNO", "EXTERNO")</f>
        <v>EXTERNO</v>
      </c>
      <c r="K2924" s="9" t="str">
        <f aca="false">Def_Instancias_Equipamentos!$D$1059</f>
        <v>SI-04SB:DI-BPMSigPatch-2</v>
      </c>
      <c r="L2924" s="4" t="str">
        <f aca="false">Def_Instancias_Equipamentos!$D$798</f>
        <v>SI-04SB:DI-BPMRFFE-2</v>
      </c>
      <c r="M2924" s="10" t="s">
        <v>170</v>
      </c>
      <c r="N2924" s="11" t="s">
        <v>84</v>
      </c>
      <c r="O2924" s="21" t="str">
        <f aca="false">Def_Sistemas_Conectores_Cabos!$B$7</f>
        <v>SMA 50-ohm</v>
      </c>
      <c r="P2924" s="4" t="str">
        <f aca="false">Def_Sistemas_Conectores_Cabos!$B$7</f>
        <v>SMA 50-ohm</v>
      </c>
      <c r="Q2924" s="8" t="str">
        <f aca="false">K2924&amp;"/"&amp;M2924&amp;CHAR(10)&amp;L2924&amp;"/"&amp;N2924</f>
        <v>SI-04SB:DI-BPMSigPatch-2/BI_OUT
SI-04SB:DI-BPMRFFE-2/BI_IN</v>
      </c>
      <c r="R2924" s="12" t="s">
        <v>354</v>
      </c>
      <c r="S2924" s="12" t="s">
        <v>354</v>
      </c>
      <c r="T2924" s="22" t="str">
        <f aca="false">Def_Sistemas_Conectores_Cabos!$C$14</f>
        <v>Datalink Extrudado</v>
      </c>
      <c r="U2924" s="11" t="s">
        <v>355</v>
      </c>
      <c r="V2924" s="13"/>
    </row>
    <row r="2925" customFormat="false" ht="15.75" hidden="true" customHeight="true" outlineLevel="0" collapsed="false">
      <c r="A2925" s="4" t="str">
        <f aca="false">Def_Sistemas_Conectores_Cabos!$A$22</f>
        <v>BPM de elétrons</v>
      </c>
      <c r="B2925" s="5" t="str">
        <f aca="false">Datas_Entregas!$A$3</f>
        <v>BTS/Anel</v>
      </c>
      <c r="C2925" s="6" t="n">
        <f aca="false" t="array" ref="C2925:C2925">INDEX(Datas_Entregas!$B$2:$B$100, MATCH(B2925, Datas_Entregas!$A$2:$A$100, 0), 1)</f>
        <v>43296</v>
      </c>
      <c r="D2925" s="5" t="str">
        <f aca="false">Def_Status_Montagem!$A$2</f>
        <v>A verificar</v>
      </c>
      <c r="E2925" s="4" t="str">
        <f aca="false">Def_Status_Montagem!$B$4</f>
        <v>Contratada (inclui etiqueta)</v>
      </c>
      <c r="F2925" s="25" t="str">
        <f aca="false" t="array" ref="F2925:F2925">INDEX(Def_Instancias_Equipamentos!$F$2:$F$4986, MATCH(K2925, Def_Instancias_Equipamentos!$D$2:$D$4986, 0), 1)</f>
        <v>Túnel (Anel)</v>
      </c>
      <c r="G2925" s="26" t="str">
        <f aca="false" t="array" ref="G2925:G2925">INDEX(Def_Instancias_Equipamentos!$F$2:$F$4986, MATCH(L2925, Def_Instancias_Equipamentos!$D$2:$D$4986, 0), 1)</f>
        <v>Sala Racks 5</v>
      </c>
      <c r="H2925" s="7" t="str">
        <f aca="false" t="array" ref="H2925:H2925">INDEX(Def_Instancias_Equipamentos!$E$2:$E$4986, MATCH(K2925, Def_Instancias_Equipamentos!$D$2:$D$4986, 0), 1)</f>
        <v>SI-05C1</v>
      </c>
      <c r="I2925" s="8" t="str">
        <f aca="false" t="array" ref="I2925:I2925">INDEX(Def_Instancias_Equipamentos!$E$2:$E$4986, MATCH(L2925, Def_Instancias_Equipamentos!$D$2:$D$4986, 0), 1)</f>
        <v>IA-05RaBPM</v>
      </c>
      <c r="J2925" s="8" t="str">
        <f aca="false">IF(H2925=I2925, "INTERNO", "EXTERNO")</f>
        <v>EXTERNO</v>
      </c>
      <c r="K2925" s="9" t="str">
        <f aca="false">Def_Instancias_Equipamentos!$D$924</f>
        <v>SI-05C1:DI-BPMSigPatch-1</v>
      </c>
      <c r="L2925" s="4" t="str">
        <f aca="false">Def_Instancias_Equipamentos!$D$663</f>
        <v>SI-05C1:DI-BPMRFFE-1</v>
      </c>
      <c r="M2925" s="10" t="s">
        <v>170</v>
      </c>
      <c r="N2925" s="11" t="s">
        <v>84</v>
      </c>
      <c r="O2925" s="21" t="str">
        <f aca="false">Def_Sistemas_Conectores_Cabos!$B$7</f>
        <v>SMA 50-ohm</v>
      </c>
      <c r="P2925" s="4" t="str">
        <f aca="false">Def_Sistemas_Conectores_Cabos!$B$7</f>
        <v>SMA 50-ohm</v>
      </c>
      <c r="Q2925" s="8" t="str">
        <f aca="false">K2925&amp;"/"&amp;M2925&amp;CHAR(10)&amp;L2925&amp;"/"&amp;N2925</f>
        <v>SI-05C1:DI-BPMSigPatch-1/BI_OUT
SI-05C1:DI-BPMRFFE-1/BI_IN</v>
      </c>
      <c r="R2925" s="12" t="s">
        <v>354</v>
      </c>
      <c r="S2925" s="12" t="s">
        <v>354</v>
      </c>
      <c r="T2925" s="22" t="str">
        <f aca="false">Def_Sistemas_Conectores_Cabos!$C$14</f>
        <v>Datalink Extrudado</v>
      </c>
      <c r="U2925" s="11" t="s">
        <v>355</v>
      </c>
      <c r="V2925" s="13"/>
    </row>
    <row r="2926" customFormat="false" ht="15.75" hidden="true" customHeight="true" outlineLevel="0" collapsed="false">
      <c r="A2926" s="4" t="str">
        <f aca="false">Def_Sistemas_Conectores_Cabos!$A$22</f>
        <v>BPM de elétrons</v>
      </c>
      <c r="B2926" s="5" t="str">
        <f aca="false">Datas_Entregas!$A$3</f>
        <v>BTS/Anel</v>
      </c>
      <c r="C2926" s="6" t="n">
        <f aca="false" t="array" ref="C2926:C2926">INDEX(Datas_Entregas!$B$2:$B$100, MATCH(B2926, Datas_Entregas!$A$2:$A$100, 0), 1)</f>
        <v>43296</v>
      </c>
      <c r="D2926" s="5" t="str">
        <f aca="false">Def_Status_Montagem!$A$2</f>
        <v>A verificar</v>
      </c>
      <c r="E2926" s="4" t="str">
        <f aca="false">Def_Status_Montagem!$B$4</f>
        <v>Contratada (inclui etiqueta)</v>
      </c>
      <c r="F2926" s="25" t="str">
        <f aca="false" t="array" ref="F2926:F2926">INDEX(Def_Instancias_Equipamentos!$F$2:$F$4986, MATCH(K2926, Def_Instancias_Equipamentos!$D$2:$D$4986, 0), 1)</f>
        <v>Túnel (Anel)</v>
      </c>
      <c r="G2926" s="26" t="str">
        <f aca="false" t="array" ref="G2926:G2926">INDEX(Def_Instancias_Equipamentos!$F$2:$F$4986, MATCH(L2926, Def_Instancias_Equipamentos!$D$2:$D$4986, 0), 1)</f>
        <v>Sala Racks 5</v>
      </c>
      <c r="H2926" s="7" t="str">
        <f aca="false" t="array" ref="H2926:H2926">INDEX(Def_Instancias_Equipamentos!$E$2:$E$4986, MATCH(K2926, Def_Instancias_Equipamentos!$D$2:$D$4986, 0), 1)</f>
        <v>SI-05C1</v>
      </c>
      <c r="I2926" s="8" t="str">
        <f aca="false" t="array" ref="I2926:I2926">INDEX(Def_Instancias_Equipamentos!$E$2:$E$4986, MATCH(L2926, Def_Instancias_Equipamentos!$D$2:$D$4986, 0), 1)</f>
        <v>IA-05RaBPM</v>
      </c>
      <c r="J2926" s="8" t="str">
        <f aca="false">IF(H2926=I2926, "INTERNO", "EXTERNO")</f>
        <v>EXTERNO</v>
      </c>
      <c r="K2926" s="9" t="str">
        <f aca="false">Def_Instancias_Equipamentos!$D$925</f>
        <v>SI-05C1:DI-BPMSigPatch-2</v>
      </c>
      <c r="L2926" s="4" t="str">
        <f aca="false">Def_Instancias_Equipamentos!$D$664</f>
        <v>SI-05C1:DI-BPMRFFE-2</v>
      </c>
      <c r="M2926" s="10" t="s">
        <v>170</v>
      </c>
      <c r="N2926" s="11" t="s">
        <v>84</v>
      </c>
      <c r="O2926" s="21" t="str">
        <f aca="false">Def_Sistemas_Conectores_Cabos!$B$7</f>
        <v>SMA 50-ohm</v>
      </c>
      <c r="P2926" s="4" t="str">
        <f aca="false">Def_Sistemas_Conectores_Cabos!$B$7</f>
        <v>SMA 50-ohm</v>
      </c>
      <c r="Q2926" s="8" t="str">
        <f aca="false">K2926&amp;"/"&amp;M2926&amp;CHAR(10)&amp;L2926&amp;"/"&amp;N2926</f>
        <v>SI-05C1:DI-BPMSigPatch-2/BI_OUT
SI-05C1:DI-BPMRFFE-2/BI_IN</v>
      </c>
      <c r="R2926" s="12" t="s">
        <v>354</v>
      </c>
      <c r="S2926" s="12" t="s">
        <v>354</v>
      </c>
      <c r="T2926" s="22" t="str">
        <f aca="false">Def_Sistemas_Conectores_Cabos!$C$14</f>
        <v>Datalink Extrudado</v>
      </c>
      <c r="U2926" s="11" t="s">
        <v>355</v>
      </c>
      <c r="V2926" s="13"/>
    </row>
    <row r="2927" customFormat="false" ht="15.75" hidden="true" customHeight="true" outlineLevel="0" collapsed="false">
      <c r="A2927" s="4" t="str">
        <f aca="false">Def_Sistemas_Conectores_Cabos!$A$22</f>
        <v>BPM de elétrons</v>
      </c>
      <c r="B2927" s="5" t="str">
        <f aca="false">Datas_Entregas!$A$3</f>
        <v>BTS/Anel</v>
      </c>
      <c r="C2927" s="6" t="n">
        <f aca="false" t="array" ref="C2927:C2927">INDEX(Datas_Entregas!$B$2:$B$100, MATCH(B2927, Datas_Entregas!$A$2:$A$100, 0), 1)</f>
        <v>43296</v>
      </c>
      <c r="D2927" s="5" t="str">
        <f aca="false">Def_Status_Montagem!$A$2</f>
        <v>A verificar</v>
      </c>
      <c r="E2927" s="4" t="str">
        <f aca="false">Def_Status_Montagem!$B$4</f>
        <v>Contratada (inclui etiqueta)</v>
      </c>
      <c r="F2927" s="25" t="str">
        <f aca="false" t="array" ref="F2927:F2927">INDEX(Def_Instancias_Equipamentos!$F$2:$F$4986, MATCH(K2927, Def_Instancias_Equipamentos!$D$2:$D$4986, 0), 1)</f>
        <v>Túnel (Anel)</v>
      </c>
      <c r="G2927" s="26" t="str">
        <f aca="false" t="array" ref="G2927:G2927">INDEX(Def_Instancias_Equipamentos!$F$2:$F$4986, MATCH(L2927, Def_Instancias_Equipamentos!$D$2:$D$4986, 0), 1)</f>
        <v>Sala Racks 5</v>
      </c>
      <c r="H2927" s="7" t="str">
        <f aca="false" t="array" ref="H2927:H2927">INDEX(Def_Instancias_Equipamentos!$E$2:$E$4986, MATCH(K2927, Def_Instancias_Equipamentos!$D$2:$D$4986, 0), 1)</f>
        <v>SI-05C2</v>
      </c>
      <c r="I2927" s="8" t="str">
        <f aca="false" t="array" ref="I2927:I2927">INDEX(Def_Instancias_Equipamentos!$E$2:$E$4986, MATCH(L2927, Def_Instancias_Equipamentos!$D$2:$D$4986, 0), 1)</f>
        <v>IA-05RaBPM</v>
      </c>
      <c r="J2927" s="8" t="str">
        <f aca="false">IF(H2927=I2927, "INTERNO", "EXTERNO")</f>
        <v>EXTERNO</v>
      </c>
      <c r="K2927" s="9" t="str">
        <f aca="false">Def_Instancias_Equipamentos!$D$926</f>
        <v>SI-05C2:DI-BPMSigPatch</v>
      </c>
      <c r="L2927" s="4" t="str">
        <f aca="false">Def_Instancias_Equipamentos!$D$665</f>
        <v>SI-05C2:DI-BPMRFFE</v>
      </c>
      <c r="M2927" s="10" t="s">
        <v>170</v>
      </c>
      <c r="N2927" s="11" t="s">
        <v>84</v>
      </c>
      <c r="O2927" s="21" t="str">
        <f aca="false">Def_Sistemas_Conectores_Cabos!$B$7</f>
        <v>SMA 50-ohm</v>
      </c>
      <c r="P2927" s="4" t="str">
        <f aca="false">Def_Sistemas_Conectores_Cabos!$B$7</f>
        <v>SMA 50-ohm</v>
      </c>
      <c r="Q2927" s="8" t="str">
        <f aca="false">K2927&amp;"/"&amp;M2927&amp;CHAR(10)&amp;L2927&amp;"/"&amp;N2927</f>
        <v>SI-05C2:DI-BPMSigPatch/BI_OUT
SI-05C2:DI-BPMRFFE/BI_IN</v>
      </c>
      <c r="R2927" s="12" t="s">
        <v>354</v>
      </c>
      <c r="S2927" s="12" t="s">
        <v>354</v>
      </c>
      <c r="T2927" s="22" t="str">
        <f aca="false">Def_Sistemas_Conectores_Cabos!$C$14</f>
        <v>Datalink Extrudado</v>
      </c>
      <c r="U2927" s="11" t="s">
        <v>355</v>
      </c>
      <c r="V2927" s="13"/>
    </row>
    <row r="2928" customFormat="false" ht="15.75" hidden="true" customHeight="true" outlineLevel="0" collapsed="false">
      <c r="A2928" s="4" t="str">
        <f aca="false">Def_Sistemas_Conectores_Cabos!$A$22</f>
        <v>BPM de elétrons</v>
      </c>
      <c r="B2928" s="5" t="str">
        <f aca="false">Datas_Entregas!$A$3</f>
        <v>BTS/Anel</v>
      </c>
      <c r="C2928" s="6" t="n">
        <f aca="false" t="array" ref="C2928:C2928">INDEX(Datas_Entregas!$B$2:$B$100, MATCH(B2928, Datas_Entregas!$A$2:$A$100, 0), 1)</f>
        <v>43296</v>
      </c>
      <c r="D2928" s="5" t="str">
        <f aca="false">Def_Status_Montagem!$A$2</f>
        <v>A verificar</v>
      </c>
      <c r="E2928" s="4" t="str">
        <f aca="false">Def_Status_Montagem!$B$4</f>
        <v>Contratada (inclui etiqueta)</v>
      </c>
      <c r="F2928" s="25" t="str">
        <f aca="false" t="array" ref="F2928:F2928">INDEX(Def_Instancias_Equipamentos!$F$2:$F$4986, MATCH(K2928, Def_Instancias_Equipamentos!$D$2:$D$4986, 0), 1)</f>
        <v>Túnel (Anel)</v>
      </c>
      <c r="G2928" s="26" t="str">
        <f aca="false" t="array" ref="G2928:G2928">INDEX(Def_Instancias_Equipamentos!$F$2:$F$4986, MATCH(L2928, Def_Instancias_Equipamentos!$D$2:$D$4986, 0), 1)</f>
        <v>Sala Racks 5</v>
      </c>
      <c r="H2928" s="7" t="str">
        <f aca="false" t="array" ref="H2928:H2928">INDEX(Def_Instancias_Equipamentos!$E$2:$E$4986, MATCH(K2928, Def_Instancias_Equipamentos!$D$2:$D$4986, 0), 1)</f>
        <v>SI-05C3</v>
      </c>
      <c r="I2928" s="8" t="str">
        <f aca="false" t="array" ref="I2928:I2928">INDEX(Def_Instancias_Equipamentos!$E$2:$E$4986, MATCH(L2928, Def_Instancias_Equipamentos!$D$2:$D$4986, 0), 1)</f>
        <v>IA-05RaBPM</v>
      </c>
      <c r="J2928" s="8" t="str">
        <f aca="false">IF(H2928=I2928, "INTERNO", "EXTERNO")</f>
        <v>EXTERNO</v>
      </c>
      <c r="K2928" s="9" t="str">
        <f aca="false">Def_Instancias_Equipamentos!$D$927</f>
        <v>SI-05C3:DI-BPMSigPatch-1</v>
      </c>
      <c r="L2928" s="4" t="str">
        <f aca="false">Def_Instancias_Equipamentos!$D$666</f>
        <v>SI-05C3:DI-BPMRFFE-1</v>
      </c>
      <c r="M2928" s="10" t="s">
        <v>170</v>
      </c>
      <c r="N2928" s="11" t="s">
        <v>84</v>
      </c>
      <c r="O2928" s="21" t="str">
        <f aca="false">Def_Sistemas_Conectores_Cabos!$B$7</f>
        <v>SMA 50-ohm</v>
      </c>
      <c r="P2928" s="4" t="str">
        <f aca="false">Def_Sistemas_Conectores_Cabos!$B$7</f>
        <v>SMA 50-ohm</v>
      </c>
      <c r="Q2928" s="8" t="str">
        <f aca="false">K2928&amp;"/"&amp;M2928&amp;CHAR(10)&amp;L2928&amp;"/"&amp;N2928</f>
        <v>SI-05C3:DI-BPMSigPatch-1/BI_OUT
SI-05C3:DI-BPMRFFE-1/BI_IN</v>
      </c>
      <c r="R2928" s="12" t="s">
        <v>354</v>
      </c>
      <c r="S2928" s="12" t="s">
        <v>354</v>
      </c>
      <c r="T2928" s="22" t="str">
        <f aca="false">Def_Sistemas_Conectores_Cabos!$C$14</f>
        <v>Datalink Extrudado</v>
      </c>
      <c r="U2928" s="11" t="s">
        <v>355</v>
      </c>
      <c r="V2928" s="13"/>
    </row>
    <row r="2929" customFormat="false" ht="15.75" hidden="true" customHeight="true" outlineLevel="0" collapsed="false">
      <c r="A2929" s="4" t="str">
        <f aca="false">Def_Sistemas_Conectores_Cabos!$A$22</f>
        <v>BPM de elétrons</v>
      </c>
      <c r="B2929" s="5" t="str">
        <f aca="false">Datas_Entregas!$A$3</f>
        <v>BTS/Anel</v>
      </c>
      <c r="C2929" s="6" t="n">
        <f aca="false" t="array" ref="C2929:C2929">INDEX(Datas_Entregas!$B$2:$B$100, MATCH(B2929, Datas_Entregas!$A$2:$A$100, 0), 1)</f>
        <v>43296</v>
      </c>
      <c r="D2929" s="5" t="str">
        <f aca="false">Def_Status_Montagem!$A$2</f>
        <v>A verificar</v>
      </c>
      <c r="E2929" s="4" t="str">
        <f aca="false">Def_Status_Montagem!$B$4</f>
        <v>Contratada (inclui etiqueta)</v>
      </c>
      <c r="F2929" s="25" t="str">
        <f aca="false" t="array" ref="F2929:F2929">INDEX(Def_Instancias_Equipamentos!$F$2:$F$4986, MATCH(K2929, Def_Instancias_Equipamentos!$D$2:$D$4986, 0), 1)</f>
        <v>Túnel (Anel)</v>
      </c>
      <c r="G2929" s="26" t="str">
        <f aca="false" t="array" ref="G2929:G2929">INDEX(Def_Instancias_Equipamentos!$F$2:$F$4986, MATCH(L2929, Def_Instancias_Equipamentos!$D$2:$D$4986, 0), 1)</f>
        <v>Sala Racks 5</v>
      </c>
      <c r="H2929" s="7" t="str">
        <f aca="false" t="array" ref="H2929:H2929">INDEX(Def_Instancias_Equipamentos!$E$2:$E$4986, MATCH(K2929, Def_Instancias_Equipamentos!$D$2:$D$4986, 0), 1)</f>
        <v>SI-05C3</v>
      </c>
      <c r="I2929" s="8" t="str">
        <f aca="false" t="array" ref="I2929:I2929">INDEX(Def_Instancias_Equipamentos!$E$2:$E$4986, MATCH(L2929, Def_Instancias_Equipamentos!$D$2:$D$4986, 0), 1)</f>
        <v>IA-05RaBPM</v>
      </c>
      <c r="J2929" s="8" t="str">
        <f aca="false">IF(H2929=I2929, "INTERNO", "EXTERNO")</f>
        <v>EXTERNO</v>
      </c>
      <c r="K2929" s="9" t="str">
        <f aca="false">Def_Instancias_Equipamentos!$D$928</f>
        <v>SI-05C3:DI-BPMSigPatch-2</v>
      </c>
      <c r="L2929" s="4" t="str">
        <f aca="false">Def_Instancias_Equipamentos!$D$667</f>
        <v>SI-05C3:DI-BPMRFFE-2</v>
      </c>
      <c r="M2929" s="10" t="s">
        <v>170</v>
      </c>
      <c r="N2929" s="11" t="s">
        <v>84</v>
      </c>
      <c r="O2929" s="21" t="str">
        <f aca="false">Def_Sistemas_Conectores_Cabos!$B$7</f>
        <v>SMA 50-ohm</v>
      </c>
      <c r="P2929" s="4" t="str">
        <f aca="false">Def_Sistemas_Conectores_Cabos!$B$7</f>
        <v>SMA 50-ohm</v>
      </c>
      <c r="Q2929" s="8" t="str">
        <f aca="false">K2929&amp;"/"&amp;M2929&amp;CHAR(10)&amp;L2929&amp;"/"&amp;N2929</f>
        <v>SI-05C3:DI-BPMSigPatch-2/BI_OUT
SI-05C3:DI-BPMRFFE-2/BI_IN</v>
      </c>
      <c r="R2929" s="12" t="s">
        <v>354</v>
      </c>
      <c r="S2929" s="12" t="s">
        <v>354</v>
      </c>
      <c r="T2929" s="22" t="str">
        <f aca="false">Def_Sistemas_Conectores_Cabos!$C$14</f>
        <v>Datalink Extrudado</v>
      </c>
      <c r="U2929" s="11" t="s">
        <v>355</v>
      </c>
      <c r="V2929" s="13"/>
    </row>
    <row r="2930" customFormat="false" ht="15.75" hidden="true" customHeight="true" outlineLevel="0" collapsed="false">
      <c r="A2930" s="4" t="str">
        <f aca="false">Def_Sistemas_Conectores_Cabos!$A$22</f>
        <v>BPM de elétrons</v>
      </c>
      <c r="B2930" s="5" t="str">
        <f aca="false">Datas_Entregas!$A$3</f>
        <v>BTS/Anel</v>
      </c>
      <c r="C2930" s="6" t="n">
        <f aca="false" t="array" ref="C2930:C2930">INDEX(Datas_Entregas!$B$2:$B$100, MATCH(B2930, Datas_Entregas!$A$2:$A$100, 0), 1)</f>
        <v>43296</v>
      </c>
      <c r="D2930" s="5" t="str">
        <f aca="false">Def_Status_Montagem!$A$2</f>
        <v>A verificar</v>
      </c>
      <c r="E2930" s="4" t="str">
        <f aca="false">Def_Status_Montagem!$B$4</f>
        <v>Contratada (inclui etiqueta)</v>
      </c>
      <c r="F2930" s="25" t="str">
        <f aca="false" t="array" ref="F2930:F2930">INDEX(Def_Instancias_Equipamentos!$F$2:$F$4986, MATCH(K2930, Def_Instancias_Equipamentos!$D$2:$D$4986, 0), 1)</f>
        <v>Túnel (Anel)</v>
      </c>
      <c r="G2930" s="26" t="str">
        <f aca="false" t="array" ref="G2930:G2930">INDEX(Def_Instancias_Equipamentos!$F$2:$F$4986, MATCH(L2930, Def_Instancias_Equipamentos!$D$2:$D$4986, 0), 1)</f>
        <v>Sala Racks 5</v>
      </c>
      <c r="H2930" s="7" t="str">
        <f aca="false" t="array" ref="H2930:H2930">INDEX(Def_Instancias_Equipamentos!$E$2:$E$4986, MATCH(K2930, Def_Instancias_Equipamentos!$D$2:$D$4986, 0), 1)</f>
        <v>SI-05C4</v>
      </c>
      <c r="I2930" s="8" t="str">
        <f aca="false" t="array" ref="I2930:I2930">INDEX(Def_Instancias_Equipamentos!$E$2:$E$4986, MATCH(L2930, Def_Instancias_Equipamentos!$D$2:$D$4986, 0), 1)</f>
        <v>IA-05RaBPM</v>
      </c>
      <c r="J2930" s="8" t="str">
        <f aca="false">IF(H2930=I2930, "INTERNO", "EXTERNO")</f>
        <v>EXTERNO</v>
      </c>
      <c r="K2930" s="9" t="str">
        <f aca="false">Def_Instancias_Equipamentos!$D$929</f>
        <v>SI-05C4:DI-BPMSigPatch</v>
      </c>
      <c r="L2930" s="4" t="str">
        <f aca="false">Def_Instancias_Equipamentos!$D$668</f>
        <v>SI-05C4:DI-BPMRFFE</v>
      </c>
      <c r="M2930" s="10" t="s">
        <v>170</v>
      </c>
      <c r="N2930" s="11" t="s">
        <v>84</v>
      </c>
      <c r="O2930" s="21" t="str">
        <f aca="false">Def_Sistemas_Conectores_Cabos!$B$7</f>
        <v>SMA 50-ohm</v>
      </c>
      <c r="P2930" s="4" t="str">
        <f aca="false">Def_Sistemas_Conectores_Cabos!$B$7</f>
        <v>SMA 50-ohm</v>
      </c>
      <c r="Q2930" s="8" t="str">
        <f aca="false">K2930&amp;"/"&amp;M2930&amp;CHAR(10)&amp;L2930&amp;"/"&amp;N2930</f>
        <v>SI-05C4:DI-BPMSigPatch/BI_OUT
SI-05C4:DI-BPMRFFE/BI_IN</v>
      </c>
      <c r="R2930" s="12" t="s">
        <v>354</v>
      </c>
      <c r="S2930" s="12" t="s">
        <v>354</v>
      </c>
      <c r="T2930" s="22" t="str">
        <f aca="false">Def_Sistemas_Conectores_Cabos!$C$14</f>
        <v>Datalink Extrudado</v>
      </c>
      <c r="U2930" s="11" t="s">
        <v>355</v>
      </c>
      <c r="V2930" s="13"/>
    </row>
    <row r="2931" customFormat="false" ht="15.75" hidden="true" customHeight="true" outlineLevel="0" collapsed="false">
      <c r="A2931" s="4" t="str">
        <f aca="false">Def_Sistemas_Conectores_Cabos!$A$22</f>
        <v>BPM de elétrons</v>
      </c>
      <c r="B2931" s="5" t="str">
        <f aca="false">Datas_Entregas!$A$3</f>
        <v>BTS/Anel</v>
      </c>
      <c r="C2931" s="6" t="n">
        <f aca="false" t="array" ref="C2931:C2931">INDEX(Datas_Entregas!$B$2:$B$100, MATCH(B2931, Datas_Entregas!$A$2:$A$100, 0), 1)</f>
        <v>43296</v>
      </c>
      <c r="D2931" s="5" t="str">
        <f aca="false">Def_Status_Montagem!$A$2</f>
        <v>A verificar</v>
      </c>
      <c r="E2931" s="4" t="str">
        <f aca="false">Def_Status_Montagem!$B$4</f>
        <v>Contratada (inclui etiqueta)</v>
      </c>
      <c r="F2931" s="25" t="str">
        <f aca="false" t="array" ref="F2931:F2931">INDEX(Def_Instancias_Equipamentos!$F$2:$F$4986, MATCH(K2931, Def_Instancias_Equipamentos!$D$2:$D$4986, 0), 1)</f>
        <v>Túnel (Anel)</v>
      </c>
      <c r="G2931" s="26" t="str">
        <f aca="false" t="array" ref="G2931:G2931">INDEX(Def_Instancias_Equipamentos!$F$2:$F$4986, MATCH(L2931, Def_Instancias_Equipamentos!$D$2:$D$4986, 0), 1)</f>
        <v>Sala Racks 5</v>
      </c>
      <c r="H2931" s="7" t="str">
        <f aca="false" t="array" ref="H2931:H2931">INDEX(Def_Instancias_Equipamentos!$E$2:$E$4986, MATCH(K2931, Def_Instancias_Equipamentos!$D$2:$D$4986, 0), 1)</f>
        <v>SI-05M1</v>
      </c>
      <c r="I2931" s="8" t="str">
        <f aca="false" t="array" ref="I2931:I2931">INDEX(Def_Instancias_Equipamentos!$E$2:$E$4986, MATCH(L2931, Def_Instancias_Equipamentos!$D$2:$D$4986, 0), 1)</f>
        <v>IA-05RaBPM</v>
      </c>
      <c r="J2931" s="8" t="str">
        <f aca="false">IF(H2931=I2931, "INTERNO", "EXTERNO")</f>
        <v>EXTERNO</v>
      </c>
      <c r="K2931" s="9" t="str">
        <f aca="false">Def_Instancias_Equipamentos!$D$930</f>
        <v>SI-05M1:DI-BPMSigPatch</v>
      </c>
      <c r="L2931" s="4" t="str">
        <f aca="false">Def_Instancias_Equipamentos!$D$669</f>
        <v>SI-05M1:DI-BPMRFFE</v>
      </c>
      <c r="M2931" s="10" t="s">
        <v>170</v>
      </c>
      <c r="N2931" s="11" t="s">
        <v>84</v>
      </c>
      <c r="O2931" s="21" t="str">
        <f aca="false">Def_Sistemas_Conectores_Cabos!$B$7</f>
        <v>SMA 50-ohm</v>
      </c>
      <c r="P2931" s="4" t="str">
        <f aca="false">Def_Sistemas_Conectores_Cabos!$B$7</f>
        <v>SMA 50-ohm</v>
      </c>
      <c r="Q2931" s="8" t="str">
        <f aca="false">K2931&amp;"/"&amp;M2931&amp;CHAR(10)&amp;L2931&amp;"/"&amp;N2931</f>
        <v>SI-05M1:DI-BPMSigPatch/BI_OUT
SI-05M1:DI-BPMRFFE/BI_IN</v>
      </c>
      <c r="R2931" s="12" t="s">
        <v>354</v>
      </c>
      <c r="S2931" s="12" t="s">
        <v>354</v>
      </c>
      <c r="T2931" s="22" t="str">
        <f aca="false">Def_Sistemas_Conectores_Cabos!$C$14</f>
        <v>Datalink Extrudado</v>
      </c>
      <c r="U2931" s="11" t="s">
        <v>355</v>
      </c>
      <c r="V2931" s="13"/>
    </row>
    <row r="2932" customFormat="false" ht="15.75" hidden="true" customHeight="true" outlineLevel="0" collapsed="false">
      <c r="A2932" s="4" t="str">
        <f aca="false">Def_Sistemas_Conectores_Cabos!$A$22</f>
        <v>BPM de elétrons</v>
      </c>
      <c r="B2932" s="5" t="str">
        <f aca="false">Datas_Entregas!$A$3</f>
        <v>BTS/Anel</v>
      </c>
      <c r="C2932" s="6" t="n">
        <f aca="false" t="array" ref="C2932:C2932">INDEX(Datas_Entregas!$B$2:$B$100, MATCH(B2932, Datas_Entregas!$A$2:$A$100, 0), 1)</f>
        <v>43296</v>
      </c>
      <c r="D2932" s="5" t="str">
        <f aca="false">Def_Status_Montagem!$A$2</f>
        <v>A verificar</v>
      </c>
      <c r="E2932" s="4" t="str">
        <f aca="false">Def_Status_Montagem!$B$4</f>
        <v>Contratada (inclui etiqueta)</v>
      </c>
      <c r="F2932" s="25" t="str">
        <f aca="false" t="array" ref="F2932:F2932">INDEX(Def_Instancias_Equipamentos!$F$2:$F$4986, MATCH(K2932, Def_Instancias_Equipamentos!$D$2:$D$4986, 0), 1)</f>
        <v>Túnel (Anel)</v>
      </c>
      <c r="G2932" s="26" t="str">
        <f aca="false" t="array" ref="G2932:G2932">INDEX(Def_Instancias_Equipamentos!$F$2:$F$4986, MATCH(L2932, Def_Instancias_Equipamentos!$D$2:$D$4986, 0), 1)</f>
        <v>Sala Racks 5</v>
      </c>
      <c r="H2932" s="7" t="str">
        <f aca="false" t="array" ref="H2932:H2932">INDEX(Def_Instancias_Equipamentos!$E$2:$E$4986, MATCH(K2932, Def_Instancias_Equipamentos!$D$2:$D$4986, 0), 1)</f>
        <v>SI-05M2</v>
      </c>
      <c r="I2932" s="8" t="str">
        <f aca="false" t="array" ref="I2932:I2932">INDEX(Def_Instancias_Equipamentos!$E$2:$E$4986, MATCH(L2932, Def_Instancias_Equipamentos!$D$2:$D$4986, 0), 1)</f>
        <v>IA-05RaBPM</v>
      </c>
      <c r="J2932" s="8" t="str">
        <f aca="false">IF(H2932=I2932, "INTERNO", "EXTERNO")</f>
        <v>EXTERNO</v>
      </c>
      <c r="K2932" s="9" t="str">
        <f aca="false">Def_Instancias_Equipamentos!$D$931</f>
        <v>SI-05M2:DI-BPMSigPatch</v>
      </c>
      <c r="L2932" s="4" t="str">
        <f aca="false">Def_Instancias_Equipamentos!$D$670</f>
        <v>SI-05M2:DI-BPMRFFE</v>
      </c>
      <c r="M2932" s="10" t="s">
        <v>170</v>
      </c>
      <c r="N2932" s="11" t="s">
        <v>84</v>
      </c>
      <c r="O2932" s="21" t="str">
        <f aca="false">Def_Sistemas_Conectores_Cabos!$B$7</f>
        <v>SMA 50-ohm</v>
      </c>
      <c r="P2932" s="4" t="str">
        <f aca="false">Def_Sistemas_Conectores_Cabos!$B$7</f>
        <v>SMA 50-ohm</v>
      </c>
      <c r="Q2932" s="8" t="str">
        <f aca="false">K2932&amp;"/"&amp;M2932&amp;CHAR(10)&amp;L2932&amp;"/"&amp;N2932</f>
        <v>SI-05M2:DI-BPMSigPatch/BI_OUT
SI-05M2:DI-BPMRFFE/BI_IN</v>
      </c>
      <c r="R2932" s="12" t="s">
        <v>354</v>
      </c>
      <c r="S2932" s="12" t="s">
        <v>354</v>
      </c>
      <c r="T2932" s="22" t="str">
        <f aca="false">Def_Sistemas_Conectores_Cabos!$C$14</f>
        <v>Datalink Extrudado</v>
      </c>
      <c r="U2932" s="11" t="s">
        <v>355</v>
      </c>
      <c r="V2932" s="13"/>
    </row>
    <row r="2933" customFormat="false" ht="15.75" hidden="true" customHeight="true" outlineLevel="0" collapsed="false">
      <c r="A2933" s="4" t="str">
        <f aca="false">Def_Sistemas_Conectores_Cabos!$A$22</f>
        <v>BPM de elétrons</v>
      </c>
      <c r="B2933" s="5" t="str">
        <f aca="false">Datas_Entregas!$A$6</f>
        <v>Linhas de Luz (fases I-A e II)</v>
      </c>
      <c r="C2933" s="6" t="n">
        <f aca="false" t="array" ref="C2933:C2933">INDEX(Datas_Entregas!$B$2:$B$100, MATCH(B2933, Datas_Entregas!$A$2:$A$100, 0), 1)</f>
        <v>43374</v>
      </c>
      <c r="D2933" s="5" t="str">
        <f aca="false">Def_Status_Montagem!$A$2</f>
        <v>A verificar</v>
      </c>
      <c r="E2933" s="4" t="str">
        <f aca="false">Def_Status_Montagem!$B$4</f>
        <v>Contratada (inclui etiqueta)</v>
      </c>
      <c r="F2933" s="25" t="str">
        <f aca="false" t="array" ref="F2933:F2933">INDEX(Def_Instancias_Equipamentos!$F$2:$F$4986, MATCH(K2933, Def_Instancias_Equipamentos!$D$2:$D$4986, 0), 1)</f>
        <v>Túnel (Anel)</v>
      </c>
      <c r="G2933" s="26" t="str">
        <f aca="false" t="array" ref="G2933:G2933">INDEX(Def_Instancias_Equipamentos!$F$2:$F$4986, MATCH(L2933, Def_Instancias_Equipamentos!$D$2:$D$4986, 0), 1)</f>
        <v>Sala Racks 5</v>
      </c>
      <c r="H2933" s="7" t="str">
        <f aca="false" t="array" ref="H2933:H2933">INDEX(Def_Instancias_Equipamentos!$E$2:$E$4986, MATCH(K2933, Def_Instancias_Equipamentos!$D$2:$D$4986, 0), 1)</f>
        <v>SI-05SA</v>
      </c>
      <c r="I2933" s="8" t="str">
        <f aca="false" t="array" ref="I2933:I2933">INDEX(Def_Instancias_Equipamentos!$E$2:$E$4986, MATCH(L2933, Def_Instancias_Equipamentos!$D$2:$D$4986, 0), 1)</f>
        <v>IA-05RaBPM</v>
      </c>
      <c r="J2933" s="8" t="str">
        <f aca="false">IF(H2933=I2933, "INTERNO", "EXTERNO")</f>
        <v>EXTERNO</v>
      </c>
      <c r="K2933" s="9" t="str">
        <f aca="false">Def_Instancias_Equipamentos!$D$1060</f>
        <v>SI-05SA:DI-BPMSigPatch-1</v>
      </c>
      <c r="L2933" s="4" t="str">
        <f aca="false">Def_Instancias_Equipamentos!$D$799</f>
        <v>SI-05SA:DI-BPMRFFE-1</v>
      </c>
      <c r="M2933" s="10" t="s">
        <v>170</v>
      </c>
      <c r="N2933" s="11" t="s">
        <v>84</v>
      </c>
      <c r="O2933" s="21" t="str">
        <f aca="false">Def_Sistemas_Conectores_Cabos!$B$7</f>
        <v>SMA 50-ohm</v>
      </c>
      <c r="P2933" s="4" t="str">
        <f aca="false">Def_Sistemas_Conectores_Cabos!$B$7</f>
        <v>SMA 50-ohm</v>
      </c>
      <c r="Q2933" s="8" t="str">
        <f aca="false">K2933&amp;"/"&amp;M2933&amp;CHAR(10)&amp;L2933&amp;"/"&amp;N2933</f>
        <v>SI-05SA:DI-BPMSigPatch-1/BI_OUT
SI-05SA:DI-BPMRFFE-1/BI_IN</v>
      </c>
      <c r="R2933" s="12" t="s">
        <v>354</v>
      </c>
      <c r="S2933" s="12" t="s">
        <v>354</v>
      </c>
      <c r="T2933" s="22" t="str">
        <f aca="false">Def_Sistemas_Conectores_Cabos!$C$14</f>
        <v>Datalink Extrudado</v>
      </c>
      <c r="U2933" s="11" t="s">
        <v>355</v>
      </c>
      <c r="V2933" s="13"/>
    </row>
    <row r="2934" customFormat="false" ht="15.75" hidden="true" customHeight="true" outlineLevel="0" collapsed="false">
      <c r="A2934" s="4" t="str">
        <f aca="false">Def_Sistemas_Conectores_Cabos!$A$22</f>
        <v>BPM de elétrons</v>
      </c>
      <c r="B2934" s="5" t="str">
        <f aca="false">Datas_Entregas!$A$6</f>
        <v>Linhas de Luz (fases I-A e II)</v>
      </c>
      <c r="C2934" s="6" t="n">
        <f aca="false" t="array" ref="C2934:C2934">INDEX(Datas_Entregas!$B$2:$B$100, MATCH(B2934, Datas_Entregas!$A$2:$A$100, 0), 1)</f>
        <v>43374</v>
      </c>
      <c r="D2934" s="5" t="str">
        <f aca="false">Def_Status_Montagem!$A$2</f>
        <v>A verificar</v>
      </c>
      <c r="E2934" s="4" t="str">
        <f aca="false">Def_Status_Montagem!$B$4</f>
        <v>Contratada (inclui etiqueta)</v>
      </c>
      <c r="F2934" s="25" t="str">
        <f aca="false" t="array" ref="F2934:F2934">INDEX(Def_Instancias_Equipamentos!$F$2:$F$4986, MATCH(K2934, Def_Instancias_Equipamentos!$D$2:$D$4986, 0), 1)</f>
        <v>Túnel (Anel)</v>
      </c>
      <c r="G2934" s="26" t="str">
        <f aca="false" t="array" ref="G2934:G2934">INDEX(Def_Instancias_Equipamentos!$F$2:$F$4986, MATCH(L2934, Def_Instancias_Equipamentos!$D$2:$D$4986, 0), 1)</f>
        <v>Sala Racks 5</v>
      </c>
      <c r="H2934" s="7" t="str">
        <f aca="false" t="array" ref="H2934:H2934">INDEX(Def_Instancias_Equipamentos!$E$2:$E$4986, MATCH(K2934, Def_Instancias_Equipamentos!$D$2:$D$4986, 0), 1)</f>
        <v>SI-05SA</v>
      </c>
      <c r="I2934" s="8" t="str">
        <f aca="false" t="array" ref="I2934:I2934">INDEX(Def_Instancias_Equipamentos!$E$2:$E$4986, MATCH(L2934, Def_Instancias_Equipamentos!$D$2:$D$4986, 0), 1)</f>
        <v>IA-05RaBPM</v>
      </c>
      <c r="J2934" s="8" t="str">
        <f aca="false">IF(H2934=I2934, "INTERNO", "EXTERNO")</f>
        <v>EXTERNO</v>
      </c>
      <c r="K2934" s="9" t="str">
        <f aca="false">Def_Instancias_Equipamentos!$D$1061</f>
        <v>SI-05SA:DI-BPMSigPatch-2</v>
      </c>
      <c r="L2934" s="4" t="str">
        <f aca="false">Def_Instancias_Equipamentos!$D$800</f>
        <v>SI-05SA:DI-BPMRFFE-2</v>
      </c>
      <c r="M2934" s="10" t="s">
        <v>170</v>
      </c>
      <c r="N2934" s="11" t="s">
        <v>84</v>
      </c>
      <c r="O2934" s="21" t="str">
        <f aca="false">Def_Sistemas_Conectores_Cabos!$B$7</f>
        <v>SMA 50-ohm</v>
      </c>
      <c r="P2934" s="4" t="str">
        <f aca="false">Def_Sistemas_Conectores_Cabos!$B$7</f>
        <v>SMA 50-ohm</v>
      </c>
      <c r="Q2934" s="8" t="str">
        <f aca="false">K2934&amp;"/"&amp;M2934&amp;CHAR(10)&amp;L2934&amp;"/"&amp;N2934</f>
        <v>SI-05SA:DI-BPMSigPatch-2/BI_OUT
SI-05SA:DI-BPMRFFE-2/BI_IN</v>
      </c>
      <c r="R2934" s="12" t="s">
        <v>354</v>
      </c>
      <c r="S2934" s="12" t="s">
        <v>354</v>
      </c>
      <c r="T2934" s="22" t="str">
        <f aca="false">Def_Sistemas_Conectores_Cabos!$C$14</f>
        <v>Datalink Extrudado</v>
      </c>
      <c r="U2934" s="11" t="s">
        <v>355</v>
      </c>
      <c r="V2934" s="13"/>
    </row>
    <row r="2935" customFormat="false" ht="15.75" hidden="true" customHeight="true" outlineLevel="0" collapsed="false">
      <c r="A2935" s="4" t="str">
        <f aca="false">Def_Sistemas_Conectores_Cabos!$A$22</f>
        <v>BPM de elétrons</v>
      </c>
      <c r="B2935" s="5" t="str">
        <f aca="false">Datas_Entregas!$A$3</f>
        <v>BTS/Anel</v>
      </c>
      <c r="C2935" s="6" t="n">
        <f aca="false" t="array" ref="C2935:C2935">INDEX(Datas_Entregas!$B$2:$B$100, MATCH(B2935, Datas_Entregas!$A$2:$A$100, 0), 1)</f>
        <v>43296</v>
      </c>
      <c r="D2935" s="5" t="str">
        <f aca="false">Def_Status_Montagem!$A$2</f>
        <v>A verificar</v>
      </c>
      <c r="E2935" s="4" t="str">
        <f aca="false">Def_Status_Montagem!$B$4</f>
        <v>Contratada (inclui etiqueta)</v>
      </c>
      <c r="F2935" s="25" t="str">
        <f aca="false" t="array" ref="F2935:F2935">INDEX(Def_Instancias_Equipamentos!$F$2:$F$4986, MATCH(K2935, Def_Instancias_Equipamentos!$D$2:$D$4986, 0), 1)</f>
        <v>Túnel (Anel)</v>
      </c>
      <c r="G2935" s="26" t="str">
        <f aca="false" t="array" ref="G2935:G2935">INDEX(Def_Instancias_Equipamentos!$F$2:$F$4986, MATCH(L2935, Def_Instancias_Equipamentos!$D$2:$D$4986, 0), 1)</f>
        <v>Sala Racks 6</v>
      </c>
      <c r="H2935" s="7" t="str">
        <f aca="false" t="array" ref="H2935:H2935">INDEX(Def_Instancias_Equipamentos!$E$2:$E$4986, MATCH(K2935, Def_Instancias_Equipamentos!$D$2:$D$4986, 0), 1)</f>
        <v>SI-06C1</v>
      </c>
      <c r="I2935" s="8" t="str">
        <f aca="false" t="array" ref="I2935:I2935">INDEX(Def_Instancias_Equipamentos!$E$2:$E$4986, MATCH(L2935, Def_Instancias_Equipamentos!$D$2:$D$4986, 0), 1)</f>
        <v>IA-06RaBPM</v>
      </c>
      <c r="J2935" s="8" t="str">
        <f aca="false">IF(H2935=I2935, "INTERNO", "EXTERNO")</f>
        <v>EXTERNO</v>
      </c>
      <c r="K2935" s="9" t="str">
        <f aca="false">Def_Instancias_Equipamentos!$D$932</f>
        <v>SI-06C1:DI-BPMSigPatch-1</v>
      </c>
      <c r="L2935" s="4" t="str">
        <f aca="false">Def_Instancias_Equipamentos!$D$671</f>
        <v>SI-06C1:DI-BPMRFFE-1</v>
      </c>
      <c r="M2935" s="10" t="s">
        <v>170</v>
      </c>
      <c r="N2935" s="11" t="s">
        <v>84</v>
      </c>
      <c r="O2935" s="21" t="str">
        <f aca="false">Def_Sistemas_Conectores_Cabos!$B$7</f>
        <v>SMA 50-ohm</v>
      </c>
      <c r="P2935" s="4" t="str">
        <f aca="false">Def_Sistemas_Conectores_Cabos!$B$7</f>
        <v>SMA 50-ohm</v>
      </c>
      <c r="Q2935" s="8" t="str">
        <f aca="false">K2935&amp;"/"&amp;M2935&amp;CHAR(10)&amp;L2935&amp;"/"&amp;N2935</f>
        <v>SI-06C1:DI-BPMSigPatch-1/BI_OUT
SI-06C1:DI-BPMRFFE-1/BI_IN</v>
      </c>
      <c r="R2935" s="12" t="s">
        <v>354</v>
      </c>
      <c r="S2935" s="12" t="s">
        <v>354</v>
      </c>
      <c r="T2935" s="22" t="str">
        <f aca="false">Def_Sistemas_Conectores_Cabos!$C$14</f>
        <v>Datalink Extrudado</v>
      </c>
      <c r="U2935" s="11" t="s">
        <v>355</v>
      </c>
      <c r="V2935" s="13"/>
    </row>
    <row r="2936" customFormat="false" ht="15.75" hidden="true" customHeight="true" outlineLevel="0" collapsed="false">
      <c r="A2936" s="4" t="str">
        <f aca="false">Def_Sistemas_Conectores_Cabos!$A$22</f>
        <v>BPM de elétrons</v>
      </c>
      <c r="B2936" s="5" t="str">
        <f aca="false">Datas_Entregas!$A$3</f>
        <v>BTS/Anel</v>
      </c>
      <c r="C2936" s="6" t="n">
        <f aca="false" t="array" ref="C2936:C2936">INDEX(Datas_Entregas!$B$2:$B$100, MATCH(B2936, Datas_Entregas!$A$2:$A$100, 0), 1)</f>
        <v>43296</v>
      </c>
      <c r="D2936" s="5" t="str">
        <f aca="false">Def_Status_Montagem!$A$2</f>
        <v>A verificar</v>
      </c>
      <c r="E2936" s="4" t="str">
        <f aca="false">Def_Status_Montagem!$B$4</f>
        <v>Contratada (inclui etiqueta)</v>
      </c>
      <c r="F2936" s="25" t="str">
        <f aca="false" t="array" ref="F2936:F2936">INDEX(Def_Instancias_Equipamentos!$F$2:$F$4986, MATCH(K2936, Def_Instancias_Equipamentos!$D$2:$D$4986, 0), 1)</f>
        <v>Túnel (Anel)</v>
      </c>
      <c r="G2936" s="26" t="str">
        <f aca="false" t="array" ref="G2936:G2936">INDEX(Def_Instancias_Equipamentos!$F$2:$F$4986, MATCH(L2936, Def_Instancias_Equipamentos!$D$2:$D$4986, 0), 1)</f>
        <v>Sala Racks 6</v>
      </c>
      <c r="H2936" s="7" t="str">
        <f aca="false" t="array" ref="H2936:H2936">INDEX(Def_Instancias_Equipamentos!$E$2:$E$4986, MATCH(K2936, Def_Instancias_Equipamentos!$D$2:$D$4986, 0), 1)</f>
        <v>SI-06C1</v>
      </c>
      <c r="I2936" s="8" t="str">
        <f aca="false" t="array" ref="I2936:I2936">INDEX(Def_Instancias_Equipamentos!$E$2:$E$4986, MATCH(L2936, Def_Instancias_Equipamentos!$D$2:$D$4986, 0), 1)</f>
        <v>IA-06RaBPM</v>
      </c>
      <c r="J2936" s="8" t="str">
        <f aca="false">IF(H2936=I2936, "INTERNO", "EXTERNO")</f>
        <v>EXTERNO</v>
      </c>
      <c r="K2936" s="9" t="str">
        <f aca="false">Def_Instancias_Equipamentos!$D$933</f>
        <v>SI-06C1:DI-BPMSigPatch-2</v>
      </c>
      <c r="L2936" s="4" t="str">
        <f aca="false">Def_Instancias_Equipamentos!$D$672</f>
        <v>SI-06C1:DI-BPMRFFE-2</v>
      </c>
      <c r="M2936" s="10" t="s">
        <v>170</v>
      </c>
      <c r="N2936" s="11" t="s">
        <v>84</v>
      </c>
      <c r="O2936" s="21" t="str">
        <f aca="false">Def_Sistemas_Conectores_Cabos!$B$7</f>
        <v>SMA 50-ohm</v>
      </c>
      <c r="P2936" s="4" t="str">
        <f aca="false">Def_Sistemas_Conectores_Cabos!$B$7</f>
        <v>SMA 50-ohm</v>
      </c>
      <c r="Q2936" s="8" t="str">
        <f aca="false">K2936&amp;"/"&amp;M2936&amp;CHAR(10)&amp;L2936&amp;"/"&amp;N2936</f>
        <v>SI-06C1:DI-BPMSigPatch-2/BI_OUT
SI-06C1:DI-BPMRFFE-2/BI_IN</v>
      </c>
      <c r="R2936" s="12" t="s">
        <v>354</v>
      </c>
      <c r="S2936" s="12" t="s">
        <v>354</v>
      </c>
      <c r="T2936" s="22" t="str">
        <f aca="false">Def_Sistemas_Conectores_Cabos!$C$14</f>
        <v>Datalink Extrudado</v>
      </c>
      <c r="U2936" s="11" t="s">
        <v>355</v>
      </c>
      <c r="V2936" s="13"/>
    </row>
    <row r="2937" customFormat="false" ht="15.75" hidden="true" customHeight="true" outlineLevel="0" collapsed="false">
      <c r="A2937" s="4" t="str">
        <f aca="false">Def_Sistemas_Conectores_Cabos!$A$22</f>
        <v>BPM de elétrons</v>
      </c>
      <c r="B2937" s="5" t="str">
        <f aca="false">Datas_Entregas!$A$3</f>
        <v>BTS/Anel</v>
      </c>
      <c r="C2937" s="6" t="n">
        <f aca="false" t="array" ref="C2937:C2937">INDEX(Datas_Entregas!$B$2:$B$100, MATCH(B2937, Datas_Entregas!$A$2:$A$100, 0), 1)</f>
        <v>43296</v>
      </c>
      <c r="D2937" s="5" t="str">
        <f aca="false">Def_Status_Montagem!$A$2</f>
        <v>A verificar</v>
      </c>
      <c r="E2937" s="4" t="str">
        <f aca="false">Def_Status_Montagem!$B$4</f>
        <v>Contratada (inclui etiqueta)</v>
      </c>
      <c r="F2937" s="25" t="str">
        <f aca="false" t="array" ref="F2937:F2937">INDEX(Def_Instancias_Equipamentos!$F$2:$F$4986, MATCH(K2937, Def_Instancias_Equipamentos!$D$2:$D$4986, 0), 1)</f>
        <v>Túnel (Anel)</v>
      </c>
      <c r="G2937" s="26" t="str">
        <f aca="false" t="array" ref="G2937:G2937">INDEX(Def_Instancias_Equipamentos!$F$2:$F$4986, MATCH(L2937, Def_Instancias_Equipamentos!$D$2:$D$4986, 0), 1)</f>
        <v>Sala Racks 6</v>
      </c>
      <c r="H2937" s="7" t="str">
        <f aca="false" t="array" ref="H2937:H2937">INDEX(Def_Instancias_Equipamentos!$E$2:$E$4986, MATCH(K2937, Def_Instancias_Equipamentos!$D$2:$D$4986, 0), 1)</f>
        <v>SI-06C2</v>
      </c>
      <c r="I2937" s="8" t="str">
        <f aca="false" t="array" ref="I2937:I2937">INDEX(Def_Instancias_Equipamentos!$E$2:$E$4986, MATCH(L2937, Def_Instancias_Equipamentos!$D$2:$D$4986, 0), 1)</f>
        <v>IA-06RaBPM</v>
      </c>
      <c r="J2937" s="8" t="str">
        <f aca="false">IF(H2937=I2937, "INTERNO", "EXTERNO")</f>
        <v>EXTERNO</v>
      </c>
      <c r="K2937" s="9" t="str">
        <f aca="false">Def_Instancias_Equipamentos!$D$934</f>
        <v>SI-06C2:DI-BPMSigPatch</v>
      </c>
      <c r="L2937" s="4" t="str">
        <f aca="false">Def_Instancias_Equipamentos!$D$673</f>
        <v>SI-06C2:DI-BPMRFFE</v>
      </c>
      <c r="M2937" s="10" t="s">
        <v>170</v>
      </c>
      <c r="N2937" s="11" t="s">
        <v>84</v>
      </c>
      <c r="O2937" s="21" t="str">
        <f aca="false">Def_Sistemas_Conectores_Cabos!$B$7</f>
        <v>SMA 50-ohm</v>
      </c>
      <c r="P2937" s="4" t="str">
        <f aca="false">Def_Sistemas_Conectores_Cabos!$B$7</f>
        <v>SMA 50-ohm</v>
      </c>
      <c r="Q2937" s="8" t="str">
        <f aca="false">K2937&amp;"/"&amp;M2937&amp;CHAR(10)&amp;L2937&amp;"/"&amp;N2937</f>
        <v>SI-06C2:DI-BPMSigPatch/BI_OUT
SI-06C2:DI-BPMRFFE/BI_IN</v>
      </c>
      <c r="R2937" s="12" t="s">
        <v>354</v>
      </c>
      <c r="S2937" s="12" t="s">
        <v>354</v>
      </c>
      <c r="T2937" s="22" t="str">
        <f aca="false">Def_Sistemas_Conectores_Cabos!$C$14</f>
        <v>Datalink Extrudado</v>
      </c>
      <c r="U2937" s="11" t="s">
        <v>355</v>
      </c>
      <c r="V2937" s="13"/>
    </row>
    <row r="2938" customFormat="false" ht="15.75" hidden="true" customHeight="true" outlineLevel="0" collapsed="false">
      <c r="A2938" s="4" t="str">
        <f aca="false">Def_Sistemas_Conectores_Cabos!$A$22</f>
        <v>BPM de elétrons</v>
      </c>
      <c r="B2938" s="5" t="str">
        <f aca="false">Datas_Entregas!$A$3</f>
        <v>BTS/Anel</v>
      </c>
      <c r="C2938" s="6" t="n">
        <f aca="false" t="array" ref="C2938:C2938">INDEX(Datas_Entregas!$B$2:$B$100, MATCH(B2938, Datas_Entregas!$A$2:$A$100, 0), 1)</f>
        <v>43296</v>
      </c>
      <c r="D2938" s="5" t="str">
        <f aca="false">Def_Status_Montagem!$A$2</f>
        <v>A verificar</v>
      </c>
      <c r="E2938" s="4" t="str">
        <f aca="false">Def_Status_Montagem!$B$4</f>
        <v>Contratada (inclui etiqueta)</v>
      </c>
      <c r="F2938" s="25" t="str">
        <f aca="false" t="array" ref="F2938:F2938">INDEX(Def_Instancias_Equipamentos!$F$2:$F$4986, MATCH(K2938, Def_Instancias_Equipamentos!$D$2:$D$4986, 0), 1)</f>
        <v>Túnel (Anel)</v>
      </c>
      <c r="G2938" s="26" t="str">
        <f aca="false" t="array" ref="G2938:G2938">INDEX(Def_Instancias_Equipamentos!$F$2:$F$4986, MATCH(L2938, Def_Instancias_Equipamentos!$D$2:$D$4986, 0), 1)</f>
        <v>Sala Racks 6</v>
      </c>
      <c r="H2938" s="7" t="str">
        <f aca="false" t="array" ref="H2938:H2938">INDEX(Def_Instancias_Equipamentos!$E$2:$E$4986, MATCH(K2938, Def_Instancias_Equipamentos!$D$2:$D$4986, 0), 1)</f>
        <v>SI-06C3</v>
      </c>
      <c r="I2938" s="8" t="str">
        <f aca="false" t="array" ref="I2938:I2938">INDEX(Def_Instancias_Equipamentos!$E$2:$E$4986, MATCH(L2938, Def_Instancias_Equipamentos!$D$2:$D$4986, 0), 1)</f>
        <v>IA-06RaBPM</v>
      </c>
      <c r="J2938" s="8" t="str">
        <f aca="false">IF(H2938=I2938, "INTERNO", "EXTERNO")</f>
        <v>EXTERNO</v>
      </c>
      <c r="K2938" s="9" t="str">
        <f aca="false">Def_Instancias_Equipamentos!$D$935</f>
        <v>SI-06C3:DI-BPMSigPatch-1</v>
      </c>
      <c r="L2938" s="4" t="str">
        <f aca="false">Def_Instancias_Equipamentos!$D$674</f>
        <v>SI-06C3:DI-BPMRFFE-1</v>
      </c>
      <c r="M2938" s="10" t="s">
        <v>170</v>
      </c>
      <c r="N2938" s="11" t="s">
        <v>84</v>
      </c>
      <c r="O2938" s="21" t="str">
        <f aca="false">Def_Sistemas_Conectores_Cabos!$B$7</f>
        <v>SMA 50-ohm</v>
      </c>
      <c r="P2938" s="4" t="str">
        <f aca="false">Def_Sistemas_Conectores_Cabos!$B$7</f>
        <v>SMA 50-ohm</v>
      </c>
      <c r="Q2938" s="8" t="str">
        <f aca="false">K2938&amp;"/"&amp;M2938&amp;CHAR(10)&amp;L2938&amp;"/"&amp;N2938</f>
        <v>SI-06C3:DI-BPMSigPatch-1/BI_OUT
SI-06C3:DI-BPMRFFE-1/BI_IN</v>
      </c>
      <c r="R2938" s="12" t="s">
        <v>354</v>
      </c>
      <c r="S2938" s="12" t="s">
        <v>354</v>
      </c>
      <c r="T2938" s="22" t="str">
        <f aca="false">Def_Sistemas_Conectores_Cabos!$C$14</f>
        <v>Datalink Extrudado</v>
      </c>
      <c r="U2938" s="11" t="s">
        <v>355</v>
      </c>
      <c r="V2938" s="13"/>
    </row>
    <row r="2939" customFormat="false" ht="15.75" hidden="true" customHeight="true" outlineLevel="0" collapsed="false">
      <c r="A2939" s="4" t="str">
        <f aca="false">Def_Sistemas_Conectores_Cabos!$A$22</f>
        <v>BPM de elétrons</v>
      </c>
      <c r="B2939" s="5" t="str">
        <f aca="false">Datas_Entregas!$A$3</f>
        <v>BTS/Anel</v>
      </c>
      <c r="C2939" s="6" t="n">
        <f aca="false" t="array" ref="C2939:C2939">INDEX(Datas_Entregas!$B$2:$B$100, MATCH(B2939, Datas_Entregas!$A$2:$A$100, 0), 1)</f>
        <v>43296</v>
      </c>
      <c r="D2939" s="5" t="str">
        <f aca="false">Def_Status_Montagem!$A$2</f>
        <v>A verificar</v>
      </c>
      <c r="E2939" s="4" t="str">
        <f aca="false">Def_Status_Montagem!$B$4</f>
        <v>Contratada (inclui etiqueta)</v>
      </c>
      <c r="F2939" s="25" t="str">
        <f aca="false" t="array" ref="F2939:F2939">INDEX(Def_Instancias_Equipamentos!$F$2:$F$4986, MATCH(K2939, Def_Instancias_Equipamentos!$D$2:$D$4986, 0), 1)</f>
        <v>Túnel (Anel)</v>
      </c>
      <c r="G2939" s="26" t="str">
        <f aca="false" t="array" ref="G2939:G2939">INDEX(Def_Instancias_Equipamentos!$F$2:$F$4986, MATCH(L2939, Def_Instancias_Equipamentos!$D$2:$D$4986, 0), 1)</f>
        <v>Sala Racks 6</v>
      </c>
      <c r="H2939" s="7" t="str">
        <f aca="false" t="array" ref="H2939:H2939">INDEX(Def_Instancias_Equipamentos!$E$2:$E$4986, MATCH(K2939, Def_Instancias_Equipamentos!$D$2:$D$4986, 0), 1)</f>
        <v>SI-06C3</v>
      </c>
      <c r="I2939" s="8" t="str">
        <f aca="false" t="array" ref="I2939:I2939">INDEX(Def_Instancias_Equipamentos!$E$2:$E$4986, MATCH(L2939, Def_Instancias_Equipamentos!$D$2:$D$4986, 0), 1)</f>
        <v>IA-06RaBPM</v>
      </c>
      <c r="J2939" s="8" t="str">
        <f aca="false">IF(H2939=I2939, "INTERNO", "EXTERNO")</f>
        <v>EXTERNO</v>
      </c>
      <c r="K2939" s="9" t="str">
        <f aca="false">Def_Instancias_Equipamentos!$D$936</f>
        <v>SI-06C3:DI-BPMSigPatch-2</v>
      </c>
      <c r="L2939" s="4" t="str">
        <f aca="false">Def_Instancias_Equipamentos!$D$675</f>
        <v>SI-06C3:DI-BPMRFFE-2</v>
      </c>
      <c r="M2939" s="10" t="s">
        <v>170</v>
      </c>
      <c r="N2939" s="11" t="s">
        <v>84</v>
      </c>
      <c r="O2939" s="21" t="str">
        <f aca="false">Def_Sistemas_Conectores_Cabos!$B$7</f>
        <v>SMA 50-ohm</v>
      </c>
      <c r="P2939" s="4" t="str">
        <f aca="false">Def_Sistemas_Conectores_Cabos!$B$7</f>
        <v>SMA 50-ohm</v>
      </c>
      <c r="Q2939" s="8" t="str">
        <f aca="false">K2939&amp;"/"&amp;M2939&amp;CHAR(10)&amp;L2939&amp;"/"&amp;N2939</f>
        <v>SI-06C3:DI-BPMSigPatch-2/BI_OUT
SI-06C3:DI-BPMRFFE-2/BI_IN</v>
      </c>
      <c r="R2939" s="12" t="s">
        <v>354</v>
      </c>
      <c r="S2939" s="12" t="s">
        <v>354</v>
      </c>
      <c r="T2939" s="22" t="str">
        <f aca="false">Def_Sistemas_Conectores_Cabos!$C$14</f>
        <v>Datalink Extrudado</v>
      </c>
      <c r="U2939" s="11" t="s">
        <v>355</v>
      </c>
      <c r="V2939" s="13"/>
    </row>
    <row r="2940" customFormat="false" ht="15.75" hidden="true" customHeight="true" outlineLevel="0" collapsed="false">
      <c r="A2940" s="4" t="str">
        <f aca="false">Def_Sistemas_Conectores_Cabos!$A$22</f>
        <v>BPM de elétrons</v>
      </c>
      <c r="B2940" s="5" t="str">
        <f aca="false">Datas_Entregas!$A$3</f>
        <v>BTS/Anel</v>
      </c>
      <c r="C2940" s="6" t="n">
        <f aca="false" t="array" ref="C2940:C2940">INDEX(Datas_Entregas!$B$2:$B$100, MATCH(B2940, Datas_Entregas!$A$2:$A$100, 0), 1)</f>
        <v>43296</v>
      </c>
      <c r="D2940" s="5" t="str">
        <f aca="false">Def_Status_Montagem!$A$2</f>
        <v>A verificar</v>
      </c>
      <c r="E2940" s="4" t="str">
        <f aca="false">Def_Status_Montagem!$B$4</f>
        <v>Contratada (inclui etiqueta)</v>
      </c>
      <c r="F2940" s="25" t="str">
        <f aca="false" t="array" ref="F2940:F2940">INDEX(Def_Instancias_Equipamentos!$F$2:$F$4986, MATCH(K2940, Def_Instancias_Equipamentos!$D$2:$D$4986, 0), 1)</f>
        <v>Túnel (Anel)</v>
      </c>
      <c r="G2940" s="26" t="str">
        <f aca="false" t="array" ref="G2940:G2940">INDEX(Def_Instancias_Equipamentos!$F$2:$F$4986, MATCH(L2940, Def_Instancias_Equipamentos!$D$2:$D$4986, 0), 1)</f>
        <v>Sala Racks 6</v>
      </c>
      <c r="H2940" s="7" t="str">
        <f aca="false" t="array" ref="H2940:H2940">INDEX(Def_Instancias_Equipamentos!$E$2:$E$4986, MATCH(K2940, Def_Instancias_Equipamentos!$D$2:$D$4986, 0), 1)</f>
        <v>SI-06C4</v>
      </c>
      <c r="I2940" s="8" t="str">
        <f aca="false" t="array" ref="I2940:I2940">INDEX(Def_Instancias_Equipamentos!$E$2:$E$4986, MATCH(L2940, Def_Instancias_Equipamentos!$D$2:$D$4986, 0), 1)</f>
        <v>IA-06RaBPM</v>
      </c>
      <c r="J2940" s="8" t="str">
        <f aca="false">IF(H2940=I2940, "INTERNO", "EXTERNO")</f>
        <v>EXTERNO</v>
      </c>
      <c r="K2940" s="9" t="str">
        <f aca="false">Def_Instancias_Equipamentos!$D$937</f>
        <v>SI-06C4:DI-BPMSigPatch</v>
      </c>
      <c r="L2940" s="4" t="str">
        <f aca="false">Def_Instancias_Equipamentos!$D$676</f>
        <v>SI-06C4:DI-BPMRFFE</v>
      </c>
      <c r="M2940" s="10" t="s">
        <v>170</v>
      </c>
      <c r="N2940" s="11" t="s">
        <v>84</v>
      </c>
      <c r="O2940" s="21" t="str">
        <f aca="false">Def_Sistemas_Conectores_Cabos!$B$7</f>
        <v>SMA 50-ohm</v>
      </c>
      <c r="P2940" s="4" t="str">
        <f aca="false">Def_Sistemas_Conectores_Cabos!$B$7</f>
        <v>SMA 50-ohm</v>
      </c>
      <c r="Q2940" s="8" t="str">
        <f aca="false">K2940&amp;"/"&amp;M2940&amp;CHAR(10)&amp;L2940&amp;"/"&amp;N2940</f>
        <v>SI-06C4:DI-BPMSigPatch/BI_OUT
SI-06C4:DI-BPMRFFE/BI_IN</v>
      </c>
      <c r="R2940" s="12" t="s">
        <v>354</v>
      </c>
      <c r="S2940" s="12" t="s">
        <v>354</v>
      </c>
      <c r="T2940" s="22" t="str">
        <f aca="false">Def_Sistemas_Conectores_Cabos!$C$14</f>
        <v>Datalink Extrudado</v>
      </c>
      <c r="U2940" s="11" t="s">
        <v>355</v>
      </c>
      <c r="V2940" s="13"/>
    </row>
    <row r="2941" customFormat="false" ht="15.75" hidden="true" customHeight="true" outlineLevel="0" collapsed="false">
      <c r="A2941" s="4" t="str">
        <f aca="false">Def_Sistemas_Conectores_Cabos!$A$22</f>
        <v>BPM de elétrons</v>
      </c>
      <c r="B2941" s="5" t="str">
        <f aca="false">Datas_Entregas!$A$3</f>
        <v>BTS/Anel</v>
      </c>
      <c r="C2941" s="6" t="n">
        <f aca="false" t="array" ref="C2941:C2941">INDEX(Datas_Entregas!$B$2:$B$100, MATCH(B2941, Datas_Entregas!$A$2:$A$100, 0), 1)</f>
        <v>43296</v>
      </c>
      <c r="D2941" s="5" t="str">
        <f aca="false">Def_Status_Montagem!$A$2</f>
        <v>A verificar</v>
      </c>
      <c r="E2941" s="4" t="str">
        <f aca="false">Def_Status_Montagem!$B$4</f>
        <v>Contratada (inclui etiqueta)</v>
      </c>
      <c r="F2941" s="25" t="str">
        <f aca="false" t="array" ref="F2941:F2941">INDEX(Def_Instancias_Equipamentos!$F$2:$F$4986, MATCH(K2941, Def_Instancias_Equipamentos!$D$2:$D$4986, 0), 1)</f>
        <v>Túnel (Anel)</v>
      </c>
      <c r="G2941" s="26" t="str">
        <f aca="false" t="array" ref="G2941:G2941">INDEX(Def_Instancias_Equipamentos!$F$2:$F$4986, MATCH(L2941, Def_Instancias_Equipamentos!$D$2:$D$4986, 0), 1)</f>
        <v>Sala Racks 6</v>
      </c>
      <c r="H2941" s="7" t="str">
        <f aca="false" t="array" ref="H2941:H2941">INDEX(Def_Instancias_Equipamentos!$E$2:$E$4986, MATCH(K2941, Def_Instancias_Equipamentos!$D$2:$D$4986, 0), 1)</f>
        <v>SI-06M1</v>
      </c>
      <c r="I2941" s="8" t="str">
        <f aca="false" t="array" ref="I2941:I2941">INDEX(Def_Instancias_Equipamentos!$E$2:$E$4986, MATCH(L2941, Def_Instancias_Equipamentos!$D$2:$D$4986, 0), 1)</f>
        <v>IA-06RaBPM</v>
      </c>
      <c r="J2941" s="8" t="str">
        <f aca="false">IF(H2941=I2941, "INTERNO", "EXTERNO")</f>
        <v>EXTERNO</v>
      </c>
      <c r="K2941" s="9" t="str">
        <f aca="false">Def_Instancias_Equipamentos!$D$938</f>
        <v>SI-06M1:DI-BPMSigPatch</v>
      </c>
      <c r="L2941" s="4" t="str">
        <f aca="false">Def_Instancias_Equipamentos!$D$677</f>
        <v>SI-06M1:DI-BPMRFFE</v>
      </c>
      <c r="M2941" s="10" t="s">
        <v>170</v>
      </c>
      <c r="N2941" s="11" t="s">
        <v>84</v>
      </c>
      <c r="O2941" s="21" t="str">
        <f aca="false">Def_Sistemas_Conectores_Cabos!$B$7</f>
        <v>SMA 50-ohm</v>
      </c>
      <c r="P2941" s="4" t="str">
        <f aca="false">Def_Sistemas_Conectores_Cabos!$B$7</f>
        <v>SMA 50-ohm</v>
      </c>
      <c r="Q2941" s="8" t="str">
        <f aca="false">K2941&amp;"/"&amp;M2941&amp;CHAR(10)&amp;L2941&amp;"/"&amp;N2941</f>
        <v>SI-06M1:DI-BPMSigPatch/BI_OUT
SI-06M1:DI-BPMRFFE/BI_IN</v>
      </c>
      <c r="R2941" s="12" t="s">
        <v>354</v>
      </c>
      <c r="S2941" s="12" t="s">
        <v>354</v>
      </c>
      <c r="T2941" s="22" t="str">
        <f aca="false">Def_Sistemas_Conectores_Cabos!$C$14</f>
        <v>Datalink Extrudado</v>
      </c>
      <c r="U2941" s="11" t="s">
        <v>355</v>
      </c>
      <c r="V2941" s="13"/>
    </row>
    <row r="2942" customFormat="false" ht="15.75" hidden="true" customHeight="true" outlineLevel="0" collapsed="false">
      <c r="A2942" s="4" t="str">
        <f aca="false">Def_Sistemas_Conectores_Cabos!$A$22</f>
        <v>BPM de elétrons</v>
      </c>
      <c r="B2942" s="5" t="str">
        <f aca="false">Datas_Entregas!$A$3</f>
        <v>BTS/Anel</v>
      </c>
      <c r="C2942" s="6" t="n">
        <f aca="false" t="array" ref="C2942:C2942">INDEX(Datas_Entregas!$B$2:$B$100, MATCH(B2942, Datas_Entregas!$A$2:$A$100, 0), 1)</f>
        <v>43296</v>
      </c>
      <c r="D2942" s="5" t="str">
        <f aca="false">Def_Status_Montagem!$A$2</f>
        <v>A verificar</v>
      </c>
      <c r="E2942" s="4" t="str">
        <f aca="false">Def_Status_Montagem!$B$4</f>
        <v>Contratada (inclui etiqueta)</v>
      </c>
      <c r="F2942" s="25" t="str">
        <f aca="false" t="array" ref="F2942:F2942">INDEX(Def_Instancias_Equipamentos!$F$2:$F$4986, MATCH(K2942, Def_Instancias_Equipamentos!$D$2:$D$4986, 0), 1)</f>
        <v>Túnel (Anel)</v>
      </c>
      <c r="G2942" s="26" t="str">
        <f aca="false" t="array" ref="G2942:G2942">INDEX(Def_Instancias_Equipamentos!$F$2:$F$4986, MATCH(L2942, Def_Instancias_Equipamentos!$D$2:$D$4986, 0), 1)</f>
        <v>Sala Racks 6</v>
      </c>
      <c r="H2942" s="7" t="str">
        <f aca="false" t="array" ref="H2942:H2942">INDEX(Def_Instancias_Equipamentos!$E$2:$E$4986, MATCH(K2942, Def_Instancias_Equipamentos!$D$2:$D$4986, 0), 1)</f>
        <v>SI-06M2</v>
      </c>
      <c r="I2942" s="8" t="str">
        <f aca="false" t="array" ref="I2942:I2942">INDEX(Def_Instancias_Equipamentos!$E$2:$E$4986, MATCH(L2942, Def_Instancias_Equipamentos!$D$2:$D$4986, 0), 1)</f>
        <v>IA-06RaBPM</v>
      </c>
      <c r="J2942" s="8" t="str">
        <f aca="false">IF(H2942=I2942, "INTERNO", "EXTERNO")</f>
        <v>EXTERNO</v>
      </c>
      <c r="K2942" s="9" t="str">
        <f aca="false">Def_Instancias_Equipamentos!$D$939</f>
        <v>SI-06M2:DI-BPMSigPatch</v>
      </c>
      <c r="L2942" s="4" t="str">
        <f aca="false">Def_Instancias_Equipamentos!$D$678</f>
        <v>SI-06M2:DI-BPMRFFE</v>
      </c>
      <c r="M2942" s="10" t="s">
        <v>170</v>
      </c>
      <c r="N2942" s="11" t="s">
        <v>84</v>
      </c>
      <c r="O2942" s="21" t="str">
        <f aca="false">Def_Sistemas_Conectores_Cabos!$B$7</f>
        <v>SMA 50-ohm</v>
      </c>
      <c r="P2942" s="4" t="str">
        <f aca="false">Def_Sistemas_Conectores_Cabos!$B$7</f>
        <v>SMA 50-ohm</v>
      </c>
      <c r="Q2942" s="8" t="str">
        <f aca="false">K2942&amp;"/"&amp;M2942&amp;CHAR(10)&amp;L2942&amp;"/"&amp;N2942</f>
        <v>SI-06M2:DI-BPMSigPatch/BI_OUT
SI-06M2:DI-BPMRFFE/BI_IN</v>
      </c>
      <c r="R2942" s="12" t="s">
        <v>354</v>
      </c>
      <c r="S2942" s="12" t="s">
        <v>354</v>
      </c>
      <c r="T2942" s="22" t="str">
        <f aca="false">Def_Sistemas_Conectores_Cabos!$C$14</f>
        <v>Datalink Extrudado</v>
      </c>
      <c r="U2942" s="11" t="s">
        <v>355</v>
      </c>
      <c r="V2942" s="13"/>
    </row>
    <row r="2943" customFormat="false" ht="15.75" hidden="true" customHeight="true" outlineLevel="0" collapsed="false">
      <c r="A2943" s="4" t="str">
        <f aca="false">Def_Sistemas_Conectores_Cabos!$A$22</f>
        <v>BPM de elétrons</v>
      </c>
      <c r="B2943" s="5" t="str">
        <f aca="false">Datas_Entregas!$A$3</f>
        <v>BTS/Anel</v>
      </c>
      <c r="C2943" s="6" t="n">
        <f aca="false" t="array" ref="C2943:C2943">INDEX(Datas_Entregas!$B$2:$B$100, MATCH(B2943, Datas_Entregas!$A$2:$A$100, 0), 1)</f>
        <v>43296</v>
      </c>
      <c r="D2943" s="5" t="str">
        <f aca="false">Def_Status_Montagem!$A$2</f>
        <v>A verificar</v>
      </c>
      <c r="E2943" s="4" t="str">
        <f aca="false">Def_Status_Montagem!$B$4</f>
        <v>Contratada (inclui etiqueta)</v>
      </c>
      <c r="F2943" s="25" t="str">
        <f aca="false" t="array" ref="F2943:F2943">INDEX(Def_Instancias_Equipamentos!$F$2:$F$4986, MATCH(K2943, Def_Instancias_Equipamentos!$D$2:$D$4986, 0), 1)</f>
        <v>Túnel (Anel)</v>
      </c>
      <c r="G2943" s="26" t="str">
        <f aca="false" t="array" ref="G2943:G2943">INDEX(Def_Instancias_Equipamentos!$F$2:$F$4986, MATCH(L2943, Def_Instancias_Equipamentos!$D$2:$D$4986, 0), 1)</f>
        <v>Sala Racks 6</v>
      </c>
      <c r="H2943" s="7" t="str">
        <f aca="false" t="array" ref="H2943:H2943">INDEX(Def_Instancias_Equipamentos!$E$2:$E$4986, MATCH(K2943, Def_Instancias_Equipamentos!$D$2:$D$4986, 0), 1)</f>
        <v>SI-06SB</v>
      </c>
      <c r="I2943" s="8" t="str">
        <f aca="false" t="array" ref="I2943:I2943">INDEX(Def_Instancias_Equipamentos!$E$2:$E$4986, MATCH(L2943, Def_Instancias_Equipamentos!$D$2:$D$4986, 0), 1)</f>
        <v>IA-06RaBPM</v>
      </c>
      <c r="J2943" s="8" t="str">
        <f aca="false">IF(H2943=I2943, "INTERNO", "EXTERNO")</f>
        <v>EXTERNO</v>
      </c>
      <c r="K2943" s="9" t="str">
        <f aca="false">Def_Instancias_Equipamentos!$D$1062</f>
        <v>SI-06SB:DI-BPMSigPatch-1</v>
      </c>
      <c r="L2943" s="4" t="str">
        <f aca="false">Def_Instancias_Equipamentos!$D$801</f>
        <v>SI-06SB:DI-BPMRFFE-1</v>
      </c>
      <c r="M2943" s="10" t="s">
        <v>170</v>
      </c>
      <c r="N2943" s="11" t="s">
        <v>84</v>
      </c>
      <c r="O2943" s="21" t="str">
        <f aca="false">Def_Sistemas_Conectores_Cabos!$B$7</f>
        <v>SMA 50-ohm</v>
      </c>
      <c r="P2943" s="4" t="str">
        <f aca="false">Def_Sistemas_Conectores_Cabos!$B$7</f>
        <v>SMA 50-ohm</v>
      </c>
      <c r="Q2943" s="8" t="str">
        <f aca="false">K2943&amp;"/"&amp;M2943&amp;CHAR(10)&amp;L2943&amp;"/"&amp;N2943</f>
        <v>SI-06SB:DI-BPMSigPatch-1/BI_OUT
SI-06SB:DI-BPMRFFE-1/BI_IN</v>
      </c>
      <c r="R2943" s="12" t="s">
        <v>354</v>
      </c>
      <c r="S2943" s="12" t="s">
        <v>354</v>
      </c>
      <c r="T2943" s="22" t="str">
        <f aca="false">Def_Sistemas_Conectores_Cabos!$C$14</f>
        <v>Datalink Extrudado</v>
      </c>
      <c r="U2943" s="11" t="s">
        <v>355</v>
      </c>
      <c r="V2943" s="13"/>
    </row>
    <row r="2944" customFormat="false" ht="15.75" hidden="true" customHeight="true" outlineLevel="0" collapsed="false">
      <c r="A2944" s="4" t="str">
        <f aca="false">Def_Sistemas_Conectores_Cabos!$A$22</f>
        <v>BPM de elétrons</v>
      </c>
      <c r="B2944" s="5" t="str">
        <f aca="false">Datas_Entregas!$A$3</f>
        <v>BTS/Anel</v>
      </c>
      <c r="C2944" s="6" t="n">
        <f aca="false" t="array" ref="C2944:C2944">INDEX(Datas_Entregas!$B$2:$B$100, MATCH(B2944, Datas_Entregas!$A$2:$A$100, 0), 1)</f>
        <v>43296</v>
      </c>
      <c r="D2944" s="5" t="str">
        <f aca="false">Def_Status_Montagem!$A$2</f>
        <v>A verificar</v>
      </c>
      <c r="E2944" s="4" t="str">
        <f aca="false">Def_Status_Montagem!$B$4</f>
        <v>Contratada (inclui etiqueta)</v>
      </c>
      <c r="F2944" s="25" t="str">
        <f aca="false" t="array" ref="F2944:F2944">INDEX(Def_Instancias_Equipamentos!$F$2:$F$4986, MATCH(K2944, Def_Instancias_Equipamentos!$D$2:$D$4986, 0), 1)</f>
        <v>Túnel (Anel)</v>
      </c>
      <c r="G2944" s="26" t="str">
        <f aca="false" t="array" ref="G2944:G2944">INDEX(Def_Instancias_Equipamentos!$F$2:$F$4986, MATCH(L2944, Def_Instancias_Equipamentos!$D$2:$D$4986, 0), 1)</f>
        <v>Sala Racks 6</v>
      </c>
      <c r="H2944" s="7" t="str">
        <f aca="false" t="array" ref="H2944:H2944">INDEX(Def_Instancias_Equipamentos!$E$2:$E$4986, MATCH(K2944, Def_Instancias_Equipamentos!$D$2:$D$4986, 0), 1)</f>
        <v>SI-06SB</v>
      </c>
      <c r="I2944" s="8" t="str">
        <f aca="false" t="array" ref="I2944:I2944">INDEX(Def_Instancias_Equipamentos!$E$2:$E$4986, MATCH(L2944, Def_Instancias_Equipamentos!$D$2:$D$4986, 0), 1)</f>
        <v>IA-06RaBPM</v>
      </c>
      <c r="J2944" s="8" t="str">
        <f aca="false">IF(H2944=I2944, "INTERNO", "EXTERNO")</f>
        <v>EXTERNO</v>
      </c>
      <c r="K2944" s="9" t="str">
        <f aca="false">Def_Instancias_Equipamentos!$D$1063</f>
        <v>SI-06SB:DI-BPMSigPatch-2</v>
      </c>
      <c r="L2944" s="4" t="str">
        <f aca="false">Def_Instancias_Equipamentos!$D$802</f>
        <v>SI-06SB:DI-BPMRFFE-2</v>
      </c>
      <c r="M2944" s="10" t="s">
        <v>170</v>
      </c>
      <c r="N2944" s="11" t="s">
        <v>84</v>
      </c>
      <c r="O2944" s="21" t="str">
        <f aca="false">Def_Sistemas_Conectores_Cabos!$B$7</f>
        <v>SMA 50-ohm</v>
      </c>
      <c r="P2944" s="4" t="str">
        <f aca="false">Def_Sistemas_Conectores_Cabos!$B$7</f>
        <v>SMA 50-ohm</v>
      </c>
      <c r="Q2944" s="8" t="str">
        <f aca="false">K2944&amp;"/"&amp;M2944&amp;CHAR(10)&amp;L2944&amp;"/"&amp;N2944</f>
        <v>SI-06SB:DI-BPMSigPatch-2/BI_OUT
SI-06SB:DI-BPMRFFE-2/BI_IN</v>
      </c>
      <c r="R2944" s="12" t="s">
        <v>354</v>
      </c>
      <c r="S2944" s="12" t="s">
        <v>354</v>
      </c>
      <c r="T2944" s="22" t="str">
        <f aca="false">Def_Sistemas_Conectores_Cabos!$C$14</f>
        <v>Datalink Extrudado</v>
      </c>
      <c r="U2944" s="11" t="s">
        <v>355</v>
      </c>
      <c r="V2944" s="13"/>
    </row>
    <row r="2945" customFormat="false" ht="15.75" hidden="true" customHeight="true" outlineLevel="0" collapsed="false">
      <c r="A2945" s="4" t="str">
        <f aca="false">Def_Sistemas_Conectores_Cabos!$A$22</f>
        <v>BPM de elétrons</v>
      </c>
      <c r="B2945" s="5" t="str">
        <f aca="false">Datas_Entregas!$A$3</f>
        <v>BTS/Anel</v>
      </c>
      <c r="C2945" s="6" t="n">
        <f aca="false" t="array" ref="C2945:C2945">INDEX(Datas_Entregas!$B$2:$B$100, MATCH(B2945, Datas_Entregas!$A$2:$A$100, 0), 1)</f>
        <v>43296</v>
      </c>
      <c r="D2945" s="5" t="str">
        <f aca="false">Def_Status_Montagem!$A$2</f>
        <v>A verificar</v>
      </c>
      <c r="E2945" s="4" t="str">
        <f aca="false">Def_Status_Montagem!$B$4</f>
        <v>Contratada (inclui etiqueta)</v>
      </c>
      <c r="F2945" s="25" t="str">
        <f aca="false" t="array" ref="F2945:F2945">INDEX(Def_Instancias_Equipamentos!$F$2:$F$4986, MATCH(K2945, Def_Instancias_Equipamentos!$D$2:$D$4986, 0), 1)</f>
        <v>Túnel (Anel)</v>
      </c>
      <c r="G2945" s="26" t="str">
        <f aca="false" t="array" ref="G2945:G2945">INDEX(Def_Instancias_Equipamentos!$F$2:$F$4986, MATCH(L2945, Def_Instancias_Equipamentos!$D$2:$D$4986, 0), 1)</f>
        <v>Sala Racks 7</v>
      </c>
      <c r="H2945" s="7" t="str">
        <f aca="false" t="array" ref="H2945:H2945">INDEX(Def_Instancias_Equipamentos!$E$2:$E$4986, MATCH(K2945, Def_Instancias_Equipamentos!$D$2:$D$4986, 0), 1)</f>
        <v>SI-07C1</v>
      </c>
      <c r="I2945" s="8" t="str">
        <f aca="false" t="array" ref="I2945:I2945">INDEX(Def_Instancias_Equipamentos!$E$2:$E$4986, MATCH(L2945, Def_Instancias_Equipamentos!$D$2:$D$4986, 0), 1)</f>
        <v>IA-07RaBPM</v>
      </c>
      <c r="J2945" s="8" t="str">
        <f aca="false">IF(H2945=I2945, "INTERNO", "EXTERNO")</f>
        <v>EXTERNO</v>
      </c>
      <c r="K2945" s="9" t="str">
        <f aca="false">Def_Instancias_Equipamentos!$D$940</f>
        <v>SI-07C1:DI-BPMSigPatch-1</v>
      </c>
      <c r="L2945" s="4" t="str">
        <f aca="false">Def_Instancias_Equipamentos!$D$679</f>
        <v>SI-07C1:DI-BPMRFFE-1</v>
      </c>
      <c r="M2945" s="10" t="s">
        <v>170</v>
      </c>
      <c r="N2945" s="11" t="s">
        <v>84</v>
      </c>
      <c r="O2945" s="21" t="str">
        <f aca="false">Def_Sistemas_Conectores_Cabos!$B$7</f>
        <v>SMA 50-ohm</v>
      </c>
      <c r="P2945" s="4" t="str">
        <f aca="false">Def_Sistemas_Conectores_Cabos!$B$7</f>
        <v>SMA 50-ohm</v>
      </c>
      <c r="Q2945" s="8" t="str">
        <f aca="false">K2945&amp;"/"&amp;M2945&amp;CHAR(10)&amp;L2945&amp;"/"&amp;N2945</f>
        <v>SI-07C1:DI-BPMSigPatch-1/BI_OUT
SI-07C1:DI-BPMRFFE-1/BI_IN</v>
      </c>
      <c r="R2945" s="12" t="s">
        <v>354</v>
      </c>
      <c r="S2945" s="12" t="s">
        <v>354</v>
      </c>
      <c r="T2945" s="22" t="str">
        <f aca="false">Def_Sistemas_Conectores_Cabos!$C$14</f>
        <v>Datalink Extrudado</v>
      </c>
      <c r="U2945" s="11" t="s">
        <v>355</v>
      </c>
      <c r="V2945" s="13"/>
    </row>
    <row r="2946" customFormat="false" ht="15.75" hidden="true" customHeight="true" outlineLevel="0" collapsed="false">
      <c r="A2946" s="4" t="str">
        <f aca="false">Def_Sistemas_Conectores_Cabos!$A$22</f>
        <v>BPM de elétrons</v>
      </c>
      <c r="B2946" s="5" t="str">
        <f aca="false">Datas_Entregas!$A$3</f>
        <v>BTS/Anel</v>
      </c>
      <c r="C2946" s="6" t="n">
        <f aca="false" t="array" ref="C2946:C2946">INDEX(Datas_Entregas!$B$2:$B$100, MATCH(B2946, Datas_Entregas!$A$2:$A$100, 0), 1)</f>
        <v>43296</v>
      </c>
      <c r="D2946" s="5" t="str">
        <f aca="false">Def_Status_Montagem!$A$2</f>
        <v>A verificar</v>
      </c>
      <c r="E2946" s="4" t="str">
        <f aca="false">Def_Status_Montagem!$B$4</f>
        <v>Contratada (inclui etiqueta)</v>
      </c>
      <c r="F2946" s="25" t="str">
        <f aca="false" t="array" ref="F2946:F2946">INDEX(Def_Instancias_Equipamentos!$F$2:$F$4986, MATCH(K2946, Def_Instancias_Equipamentos!$D$2:$D$4986, 0), 1)</f>
        <v>Túnel (Anel)</v>
      </c>
      <c r="G2946" s="26" t="str">
        <f aca="false" t="array" ref="G2946:G2946">INDEX(Def_Instancias_Equipamentos!$F$2:$F$4986, MATCH(L2946, Def_Instancias_Equipamentos!$D$2:$D$4986, 0), 1)</f>
        <v>Sala Racks 7</v>
      </c>
      <c r="H2946" s="7" t="str">
        <f aca="false" t="array" ref="H2946:H2946">INDEX(Def_Instancias_Equipamentos!$E$2:$E$4986, MATCH(K2946, Def_Instancias_Equipamentos!$D$2:$D$4986, 0), 1)</f>
        <v>SI-07C1</v>
      </c>
      <c r="I2946" s="8" t="str">
        <f aca="false" t="array" ref="I2946:I2946">INDEX(Def_Instancias_Equipamentos!$E$2:$E$4986, MATCH(L2946, Def_Instancias_Equipamentos!$D$2:$D$4986, 0), 1)</f>
        <v>IA-07RaBPM</v>
      </c>
      <c r="J2946" s="8" t="str">
        <f aca="false">IF(H2946=I2946, "INTERNO", "EXTERNO")</f>
        <v>EXTERNO</v>
      </c>
      <c r="K2946" s="9" t="str">
        <f aca="false">Def_Instancias_Equipamentos!$D$941</f>
        <v>SI-07C1:DI-BPMSigPatch-2</v>
      </c>
      <c r="L2946" s="4" t="str">
        <f aca="false">Def_Instancias_Equipamentos!$D$680</f>
        <v>SI-07C1:DI-BPMRFFE-2</v>
      </c>
      <c r="M2946" s="10" t="s">
        <v>170</v>
      </c>
      <c r="N2946" s="11" t="s">
        <v>84</v>
      </c>
      <c r="O2946" s="21" t="str">
        <f aca="false">Def_Sistemas_Conectores_Cabos!$B$7</f>
        <v>SMA 50-ohm</v>
      </c>
      <c r="P2946" s="4" t="str">
        <f aca="false">Def_Sistemas_Conectores_Cabos!$B$7</f>
        <v>SMA 50-ohm</v>
      </c>
      <c r="Q2946" s="8" t="str">
        <f aca="false">K2946&amp;"/"&amp;M2946&amp;CHAR(10)&amp;L2946&amp;"/"&amp;N2946</f>
        <v>SI-07C1:DI-BPMSigPatch-2/BI_OUT
SI-07C1:DI-BPMRFFE-2/BI_IN</v>
      </c>
      <c r="R2946" s="12" t="s">
        <v>354</v>
      </c>
      <c r="S2946" s="12" t="s">
        <v>354</v>
      </c>
      <c r="T2946" s="22" t="str">
        <f aca="false">Def_Sistemas_Conectores_Cabos!$C$14</f>
        <v>Datalink Extrudado</v>
      </c>
      <c r="U2946" s="11" t="s">
        <v>355</v>
      </c>
      <c r="V2946" s="13"/>
    </row>
    <row r="2947" customFormat="false" ht="15.75" hidden="true" customHeight="true" outlineLevel="0" collapsed="false">
      <c r="A2947" s="4" t="str">
        <f aca="false">Def_Sistemas_Conectores_Cabos!$A$22</f>
        <v>BPM de elétrons</v>
      </c>
      <c r="B2947" s="5" t="str">
        <f aca="false">Datas_Entregas!$A$3</f>
        <v>BTS/Anel</v>
      </c>
      <c r="C2947" s="6" t="n">
        <f aca="false" t="array" ref="C2947:C2947">INDEX(Datas_Entregas!$B$2:$B$100, MATCH(B2947, Datas_Entregas!$A$2:$A$100, 0), 1)</f>
        <v>43296</v>
      </c>
      <c r="D2947" s="5" t="str">
        <f aca="false">Def_Status_Montagem!$A$2</f>
        <v>A verificar</v>
      </c>
      <c r="E2947" s="4" t="str">
        <f aca="false">Def_Status_Montagem!$B$4</f>
        <v>Contratada (inclui etiqueta)</v>
      </c>
      <c r="F2947" s="25" t="str">
        <f aca="false" t="array" ref="F2947:F2947">INDEX(Def_Instancias_Equipamentos!$F$2:$F$4986, MATCH(K2947, Def_Instancias_Equipamentos!$D$2:$D$4986, 0), 1)</f>
        <v>Túnel (Anel)</v>
      </c>
      <c r="G2947" s="26" t="str">
        <f aca="false" t="array" ref="G2947:G2947">INDEX(Def_Instancias_Equipamentos!$F$2:$F$4986, MATCH(L2947, Def_Instancias_Equipamentos!$D$2:$D$4986, 0), 1)</f>
        <v>Sala Racks 7</v>
      </c>
      <c r="H2947" s="7" t="str">
        <f aca="false" t="array" ref="H2947:H2947">INDEX(Def_Instancias_Equipamentos!$E$2:$E$4986, MATCH(K2947, Def_Instancias_Equipamentos!$D$2:$D$4986, 0), 1)</f>
        <v>SI-07C2</v>
      </c>
      <c r="I2947" s="8" t="str">
        <f aca="false" t="array" ref="I2947:I2947">INDEX(Def_Instancias_Equipamentos!$E$2:$E$4986, MATCH(L2947, Def_Instancias_Equipamentos!$D$2:$D$4986, 0), 1)</f>
        <v>IA-07RaBPM</v>
      </c>
      <c r="J2947" s="8" t="str">
        <f aca="false">IF(H2947=I2947, "INTERNO", "EXTERNO")</f>
        <v>EXTERNO</v>
      </c>
      <c r="K2947" s="9" t="str">
        <f aca="false">Def_Instancias_Equipamentos!$D$942</f>
        <v>SI-07C2:DI-BPMSigPatch</v>
      </c>
      <c r="L2947" s="4" t="str">
        <f aca="false">Def_Instancias_Equipamentos!$D$681</f>
        <v>SI-07C2:DI-BPMRFFE</v>
      </c>
      <c r="M2947" s="10" t="s">
        <v>170</v>
      </c>
      <c r="N2947" s="11" t="s">
        <v>84</v>
      </c>
      <c r="O2947" s="21" t="str">
        <f aca="false">Def_Sistemas_Conectores_Cabos!$B$7</f>
        <v>SMA 50-ohm</v>
      </c>
      <c r="P2947" s="4" t="str">
        <f aca="false">Def_Sistemas_Conectores_Cabos!$B$7</f>
        <v>SMA 50-ohm</v>
      </c>
      <c r="Q2947" s="8" t="str">
        <f aca="false">K2947&amp;"/"&amp;M2947&amp;CHAR(10)&amp;L2947&amp;"/"&amp;N2947</f>
        <v>SI-07C2:DI-BPMSigPatch/BI_OUT
SI-07C2:DI-BPMRFFE/BI_IN</v>
      </c>
      <c r="R2947" s="12" t="s">
        <v>354</v>
      </c>
      <c r="S2947" s="12" t="s">
        <v>354</v>
      </c>
      <c r="T2947" s="22" t="str">
        <f aca="false">Def_Sistemas_Conectores_Cabos!$C$14</f>
        <v>Datalink Extrudado</v>
      </c>
      <c r="U2947" s="11" t="s">
        <v>355</v>
      </c>
      <c r="V2947" s="13"/>
    </row>
    <row r="2948" customFormat="false" ht="15.75" hidden="true" customHeight="true" outlineLevel="0" collapsed="false">
      <c r="A2948" s="4" t="str">
        <f aca="false">Def_Sistemas_Conectores_Cabos!$A$22</f>
        <v>BPM de elétrons</v>
      </c>
      <c r="B2948" s="5" t="str">
        <f aca="false">Datas_Entregas!$A$3</f>
        <v>BTS/Anel</v>
      </c>
      <c r="C2948" s="6" t="n">
        <f aca="false" t="array" ref="C2948:C2948">INDEX(Datas_Entregas!$B$2:$B$100, MATCH(B2948, Datas_Entregas!$A$2:$A$100, 0), 1)</f>
        <v>43296</v>
      </c>
      <c r="D2948" s="5" t="str">
        <f aca="false">Def_Status_Montagem!$A$2</f>
        <v>A verificar</v>
      </c>
      <c r="E2948" s="4" t="str">
        <f aca="false">Def_Status_Montagem!$B$4</f>
        <v>Contratada (inclui etiqueta)</v>
      </c>
      <c r="F2948" s="25" t="str">
        <f aca="false" t="array" ref="F2948:F2948">INDEX(Def_Instancias_Equipamentos!$F$2:$F$4986, MATCH(K2948, Def_Instancias_Equipamentos!$D$2:$D$4986, 0), 1)</f>
        <v>Túnel (Anel)</v>
      </c>
      <c r="G2948" s="26" t="str">
        <f aca="false" t="array" ref="G2948:G2948">INDEX(Def_Instancias_Equipamentos!$F$2:$F$4986, MATCH(L2948, Def_Instancias_Equipamentos!$D$2:$D$4986, 0), 1)</f>
        <v>Sala Racks 7</v>
      </c>
      <c r="H2948" s="7" t="str">
        <f aca="false" t="array" ref="H2948:H2948">INDEX(Def_Instancias_Equipamentos!$E$2:$E$4986, MATCH(K2948, Def_Instancias_Equipamentos!$D$2:$D$4986, 0), 1)</f>
        <v>SI-07C3</v>
      </c>
      <c r="I2948" s="8" t="str">
        <f aca="false" t="array" ref="I2948:I2948">INDEX(Def_Instancias_Equipamentos!$E$2:$E$4986, MATCH(L2948, Def_Instancias_Equipamentos!$D$2:$D$4986, 0), 1)</f>
        <v>IA-07RaBPM</v>
      </c>
      <c r="J2948" s="8" t="str">
        <f aca="false">IF(H2948=I2948, "INTERNO", "EXTERNO")</f>
        <v>EXTERNO</v>
      </c>
      <c r="K2948" s="9" t="str">
        <f aca="false">Def_Instancias_Equipamentos!$D$943</f>
        <v>SI-07C3:DI-BPMSigPatch-1</v>
      </c>
      <c r="L2948" s="4" t="str">
        <f aca="false">Def_Instancias_Equipamentos!$D$682</f>
        <v>SI-07C3:DI-BPMRFFE-1</v>
      </c>
      <c r="M2948" s="10" t="s">
        <v>170</v>
      </c>
      <c r="N2948" s="11" t="s">
        <v>84</v>
      </c>
      <c r="O2948" s="21" t="str">
        <f aca="false">Def_Sistemas_Conectores_Cabos!$B$7</f>
        <v>SMA 50-ohm</v>
      </c>
      <c r="P2948" s="4" t="str">
        <f aca="false">Def_Sistemas_Conectores_Cabos!$B$7</f>
        <v>SMA 50-ohm</v>
      </c>
      <c r="Q2948" s="8" t="str">
        <f aca="false">K2948&amp;"/"&amp;M2948&amp;CHAR(10)&amp;L2948&amp;"/"&amp;N2948</f>
        <v>SI-07C3:DI-BPMSigPatch-1/BI_OUT
SI-07C3:DI-BPMRFFE-1/BI_IN</v>
      </c>
      <c r="R2948" s="12" t="s">
        <v>354</v>
      </c>
      <c r="S2948" s="12" t="s">
        <v>354</v>
      </c>
      <c r="T2948" s="22" t="str">
        <f aca="false">Def_Sistemas_Conectores_Cabos!$C$14</f>
        <v>Datalink Extrudado</v>
      </c>
      <c r="U2948" s="11" t="s">
        <v>355</v>
      </c>
      <c r="V2948" s="13"/>
    </row>
    <row r="2949" customFormat="false" ht="15.75" hidden="true" customHeight="true" outlineLevel="0" collapsed="false">
      <c r="A2949" s="4" t="str">
        <f aca="false">Def_Sistemas_Conectores_Cabos!$A$22</f>
        <v>BPM de elétrons</v>
      </c>
      <c r="B2949" s="5" t="str">
        <f aca="false">Datas_Entregas!$A$3</f>
        <v>BTS/Anel</v>
      </c>
      <c r="C2949" s="6" t="n">
        <f aca="false" t="array" ref="C2949:C2949">INDEX(Datas_Entregas!$B$2:$B$100, MATCH(B2949, Datas_Entregas!$A$2:$A$100, 0), 1)</f>
        <v>43296</v>
      </c>
      <c r="D2949" s="5" t="str">
        <f aca="false">Def_Status_Montagem!$A$2</f>
        <v>A verificar</v>
      </c>
      <c r="E2949" s="4" t="str">
        <f aca="false">Def_Status_Montagem!$B$4</f>
        <v>Contratada (inclui etiqueta)</v>
      </c>
      <c r="F2949" s="25" t="str">
        <f aca="false" t="array" ref="F2949:F2949">INDEX(Def_Instancias_Equipamentos!$F$2:$F$4986, MATCH(K2949, Def_Instancias_Equipamentos!$D$2:$D$4986, 0), 1)</f>
        <v>Túnel (Anel)</v>
      </c>
      <c r="G2949" s="26" t="str">
        <f aca="false" t="array" ref="G2949:G2949">INDEX(Def_Instancias_Equipamentos!$F$2:$F$4986, MATCH(L2949, Def_Instancias_Equipamentos!$D$2:$D$4986, 0), 1)</f>
        <v>Sala Racks 7</v>
      </c>
      <c r="H2949" s="7" t="str">
        <f aca="false" t="array" ref="H2949:H2949">INDEX(Def_Instancias_Equipamentos!$E$2:$E$4986, MATCH(K2949, Def_Instancias_Equipamentos!$D$2:$D$4986, 0), 1)</f>
        <v>SI-07C3</v>
      </c>
      <c r="I2949" s="8" t="str">
        <f aca="false" t="array" ref="I2949:I2949">INDEX(Def_Instancias_Equipamentos!$E$2:$E$4986, MATCH(L2949, Def_Instancias_Equipamentos!$D$2:$D$4986, 0), 1)</f>
        <v>IA-07RaBPM</v>
      </c>
      <c r="J2949" s="8" t="str">
        <f aca="false">IF(H2949=I2949, "INTERNO", "EXTERNO")</f>
        <v>EXTERNO</v>
      </c>
      <c r="K2949" s="9" t="str">
        <f aca="false">Def_Instancias_Equipamentos!$D$944</f>
        <v>SI-07C3:DI-BPMSigPatch-2</v>
      </c>
      <c r="L2949" s="4" t="str">
        <f aca="false">Def_Instancias_Equipamentos!$D$683</f>
        <v>SI-07C3:DI-BPMRFFE-2</v>
      </c>
      <c r="M2949" s="10" t="s">
        <v>170</v>
      </c>
      <c r="N2949" s="11" t="s">
        <v>84</v>
      </c>
      <c r="O2949" s="21" t="str">
        <f aca="false">Def_Sistemas_Conectores_Cabos!$B$7</f>
        <v>SMA 50-ohm</v>
      </c>
      <c r="P2949" s="4" t="str">
        <f aca="false">Def_Sistemas_Conectores_Cabos!$B$7</f>
        <v>SMA 50-ohm</v>
      </c>
      <c r="Q2949" s="8" t="str">
        <f aca="false">K2949&amp;"/"&amp;M2949&amp;CHAR(10)&amp;L2949&amp;"/"&amp;N2949</f>
        <v>SI-07C3:DI-BPMSigPatch-2/BI_OUT
SI-07C3:DI-BPMRFFE-2/BI_IN</v>
      </c>
      <c r="R2949" s="12" t="s">
        <v>354</v>
      </c>
      <c r="S2949" s="12" t="s">
        <v>354</v>
      </c>
      <c r="T2949" s="22" t="str">
        <f aca="false">Def_Sistemas_Conectores_Cabos!$C$14</f>
        <v>Datalink Extrudado</v>
      </c>
      <c r="U2949" s="11" t="s">
        <v>355</v>
      </c>
      <c r="V2949" s="13"/>
    </row>
    <row r="2950" customFormat="false" ht="15.75" hidden="true" customHeight="true" outlineLevel="0" collapsed="false">
      <c r="A2950" s="4" t="str">
        <f aca="false">Def_Sistemas_Conectores_Cabos!$A$22</f>
        <v>BPM de elétrons</v>
      </c>
      <c r="B2950" s="5" t="str">
        <f aca="false">Datas_Entregas!$A$3</f>
        <v>BTS/Anel</v>
      </c>
      <c r="C2950" s="6" t="n">
        <f aca="false" t="array" ref="C2950:C2950">INDEX(Datas_Entregas!$B$2:$B$100, MATCH(B2950, Datas_Entregas!$A$2:$A$100, 0), 1)</f>
        <v>43296</v>
      </c>
      <c r="D2950" s="5" t="str">
        <f aca="false">Def_Status_Montagem!$A$2</f>
        <v>A verificar</v>
      </c>
      <c r="E2950" s="4" t="str">
        <f aca="false">Def_Status_Montagem!$B$4</f>
        <v>Contratada (inclui etiqueta)</v>
      </c>
      <c r="F2950" s="25" t="str">
        <f aca="false" t="array" ref="F2950:F2950">INDEX(Def_Instancias_Equipamentos!$F$2:$F$4986, MATCH(K2950, Def_Instancias_Equipamentos!$D$2:$D$4986, 0), 1)</f>
        <v>Túnel (Anel)</v>
      </c>
      <c r="G2950" s="26" t="str">
        <f aca="false" t="array" ref="G2950:G2950">INDEX(Def_Instancias_Equipamentos!$F$2:$F$4986, MATCH(L2950, Def_Instancias_Equipamentos!$D$2:$D$4986, 0), 1)</f>
        <v>Sala Racks 7</v>
      </c>
      <c r="H2950" s="7" t="str">
        <f aca="false" t="array" ref="H2950:H2950">INDEX(Def_Instancias_Equipamentos!$E$2:$E$4986, MATCH(K2950, Def_Instancias_Equipamentos!$D$2:$D$4986, 0), 1)</f>
        <v>SI-07C4</v>
      </c>
      <c r="I2950" s="8" t="str">
        <f aca="false" t="array" ref="I2950:I2950">INDEX(Def_Instancias_Equipamentos!$E$2:$E$4986, MATCH(L2950, Def_Instancias_Equipamentos!$D$2:$D$4986, 0), 1)</f>
        <v>IA-07RaBPM</v>
      </c>
      <c r="J2950" s="8" t="str">
        <f aca="false">IF(H2950=I2950, "INTERNO", "EXTERNO")</f>
        <v>EXTERNO</v>
      </c>
      <c r="K2950" s="9" t="str">
        <f aca="false">Def_Instancias_Equipamentos!$D$945</f>
        <v>SI-07C4:DI-BPMSigPatch</v>
      </c>
      <c r="L2950" s="4" t="str">
        <f aca="false">Def_Instancias_Equipamentos!$D$684</f>
        <v>SI-07C4:DI-BPMRFFE</v>
      </c>
      <c r="M2950" s="10" t="s">
        <v>170</v>
      </c>
      <c r="N2950" s="11" t="s">
        <v>84</v>
      </c>
      <c r="O2950" s="21" t="str">
        <f aca="false">Def_Sistemas_Conectores_Cabos!$B$7</f>
        <v>SMA 50-ohm</v>
      </c>
      <c r="P2950" s="4" t="str">
        <f aca="false">Def_Sistemas_Conectores_Cabos!$B$7</f>
        <v>SMA 50-ohm</v>
      </c>
      <c r="Q2950" s="8" t="str">
        <f aca="false">K2950&amp;"/"&amp;M2950&amp;CHAR(10)&amp;L2950&amp;"/"&amp;N2950</f>
        <v>SI-07C4:DI-BPMSigPatch/BI_OUT
SI-07C4:DI-BPMRFFE/BI_IN</v>
      </c>
      <c r="R2950" s="12" t="s">
        <v>354</v>
      </c>
      <c r="S2950" s="12" t="s">
        <v>354</v>
      </c>
      <c r="T2950" s="22" t="str">
        <f aca="false">Def_Sistemas_Conectores_Cabos!$C$14</f>
        <v>Datalink Extrudado</v>
      </c>
      <c r="U2950" s="11" t="s">
        <v>355</v>
      </c>
      <c r="V2950" s="13"/>
    </row>
    <row r="2951" customFormat="false" ht="15.75" hidden="true" customHeight="true" outlineLevel="0" collapsed="false">
      <c r="A2951" s="4" t="str">
        <f aca="false">Def_Sistemas_Conectores_Cabos!$A$22</f>
        <v>BPM de elétrons</v>
      </c>
      <c r="B2951" s="5" t="str">
        <f aca="false">Datas_Entregas!$A$3</f>
        <v>BTS/Anel</v>
      </c>
      <c r="C2951" s="6" t="n">
        <f aca="false" t="array" ref="C2951:C2951">INDEX(Datas_Entregas!$B$2:$B$100, MATCH(B2951, Datas_Entregas!$A$2:$A$100, 0), 1)</f>
        <v>43296</v>
      </c>
      <c r="D2951" s="5" t="str">
        <f aca="false">Def_Status_Montagem!$A$2</f>
        <v>A verificar</v>
      </c>
      <c r="E2951" s="4" t="str">
        <f aca="false">Def_Status_Montagem!$B$4</f>
        <v>Contratada (inclui etiqueta)</v>
      </c>
      <c r="F2951" s="25" t="str">
        <f aca="false" t="array" ref="F2951:F2951">INDEX(Def_Instancias_Equipamentos!$F$2:$F$4986, MATCH(K2951, Def_Instancias_Equipamentos!$D$2:$D$4986, 0), 1)</f>
        <v>Túnel (Anel)</v>
      </c>
      <c r="G2951" s="26" t="str">
        <f aca="false" t="array" ref="G2951:G2951">INDEX(Def_Instancias_Equipamentos!$F$2:$F$4986, MATCH(L2951, Def_Instancias_Equipamentos!$D$2:$D$4986, 0), 1)</f>
        <v>Sala Racks 7</v>
      </c>
      <c r="H2951" s="7" t="str">
        <f aca="false" t="array" ref="H2951:H2951">INDEX(Def_Instancias_Equipamentos!$E$2:$E$4986, MATCH(K2951, Def_Instancias_Equipamentos!$D$2:$D$4986, 0), 1)</f>
        <v>SI-07M1</v>
      </c>
      <c r="I2951" s="8" t="str">
        <f aca="false" t="array" ref="I2951:I2951">INDEX(Def_Instancias_Equipamentos!$E$2:$E$4986, MATCH(L2951, Def_Instancias_Equipamentos!$D$2:$D$4986, 0), 1)</f>
        <v>IA-07RaBPM</v>
      </c>
      <c r="J2951" s="8" t="str">
        <f aca="false">IF(H2951=I2951, "INTERNO", "EXTERNO")</f>
        <v>EXTERNO</v>
      </c>
      <c r="K2951" s="9" t="str">
        <f aca="false">Def_Instancias_Equipamentos!$D$946</f>
        <v>SI-07M1:DI-BPMSigPatch</v>
      </c>
      <c r="L2951" s="4" t="str">
        <f aca="false">Def_Instancias_Equipamentos!$D$685</f>
        <v>SI-07M1:DI-BPMRFFE</v>
      </c>
      <c r="M2951" s="10" t="s">
        <v>170</v>
      </c>
      <c r="N2951" s="11" t="s">
        <v>84</v>
      </c>
      <c r="O2951" s="21" t="str">
        <f aca="false">Def_Sistemas_Conectores_Cabos!$B$7</f>
        <v>SMA 50-ohm</v>
      </c>
      <c r="P2951" s="4" t="str">
        <f aca="false">Def_Sistemas_Conectores_Cabos!$B$7</f>
        <v>SMA 50-ohm</v>
      </c>
      <c r="Q2951" s="8" t="str">
        <f aca="false">K2951&amp;"/"&amp;M2951&amp;CHAR(10)&amp;L2951&amp;"/"&amp;N2951</f>
        <v>SI-07M1:DI-BPMSigPatch/BI_OUT
SI-07M1:DI-BPMRFFE/BI_IN</v>
      </c>
      <c r="R2951" s="12" t="s">
        <v>354</v>
      </c>
      <c r="S2951" s="12" t="s">
        <v>354</v>
      </c>
      <c r="T2951" s="22" t="str">
        <f aca="false">Def_Sistemas_Conectores_Cabos!$C$14</f>
        <v>Datalink Extrudado</v>
      </c>
      <c r="U2951" s="11" t="s">
        <v>355</v>
      </c>
      <c r="V2951" s="13"/>
    </row>
    <row r="2952" customFormat="false" ht="15.75" hidden="true" customHeight="true" outlineLevel="0" collapsed="false">
      <c r="A2952" s="4" t="str">
        <f aca="false">Def_Sistemas_Conectores_Cabos!$A$22</f>
        <v>BPM de elétrons</v>
      </c>
      <c r="B2952" s="5" t="str">
        <f aca="false">Datas_Entregas!$A$3</f>
        <v>BTS/Anel</v>
      </c>
      <c r="C2952" s="6" t="n">
        <f aca="false" t="array" ref="C2952:C2952">INDEX(Datas_Entregas!$B$2:$B$100, MATCH(B2952, Datas_Entregas!$A$2:$A$100, 0), 1)</f>
        <v>43296</v>
      </c>
      <c r="D2952" s="5" t="str">
        <f aca="false">Def_Status_Montagem!$A$2</f>
        <v>A verificar</v>
      </c>
      <c r="E2952" s="4" t="str">
        <f aca="false">Def_Status_Montagem!$B$4</f>
        <v>Contratada (inclui etiqueta)</v>
      </c>
      <c r="F2952" s="25" t="str">
        <f aca="false" t="array" ref="F2952:F2952">INDEX(Def_Instancias_Equipamentos!$F$2:$F$4986, MATCH(K2952, Def_Instancias_Equipamentos!$D$2:$D$4986, 0), 1)</f>
        <v>Túnel (Anel)</v>
      </c>
      <c r="G2952" s="26" t="str">
        <f aca="false" t="array" ref="G2952:G2952">INDEX(Def_Instancias_Equipamentos!$F$2:$F$4986, MATCH(L2952, Def_Instancias_Equipamentos!$D$2:$D$4986, 0), 1)</f>
        <v>Sala Racks 7</v>
      </c>
      <c r="H2952" s="7" t="str">
        <f aca="false" t="array" ref="H2952:H2952">INDEX(Def_Instancias_Equipamentos!$E$2:$E$4986, MATCH(K2952, Def_Instancias_Equipamentos!$D$2:$D$4986, 0), 1)</f>
        <v>SI-07M2</v>
      </c>
      <c r="I2952" s="8" t="str">
        <f aca="false" t="array" ref="I2952:I2952">INDEX(Def_Instancias_Equipamentos!$E$2:$E$4986, MATCH(L2952, Def_Instancias_Equipamentos!$D$2:$D$4986, 0), 1)</f>
        <v>IA-07RaBPM</v>
      </c>
      <c r="J2952" s="8" t="str">
        <f aca="false">IF(H2952=I2952, "INTERNO", "EXTERNO")</f>
        <v>EXTERNO</v>
      </c>
      <c r="K2952" s="9" t="str">
        <f aca="false">Def_Instancias_Equipamentos!$D$947</f>
        <v>SI-07M2:DI-BPMSigPatch</v>
      </c>
      <c r="L2952" s="4" t="str">
        <f aca="false">Def_Instancias_Equipamentos!$D$686</f>
        <v>SI-07M2:DI-BPMRFFE</v>
      </c>
      <c r="M2952" s="10" t="s">
        <v>170</v>
      </c>
      <c r="N2952" s="11" t="s">
        <v>84</v>
      </c>
      <c r="O2952" s="21" t="str">
        <f aca="false">Def_Sistemas_Conectores_Cabos!$B$7</f>
        <v>SMA 50-ohm</v>
      </c>
      <c r="P2952" s="4" t="str">
        <f aca="false">Def_Sistemas_Conectores_Cabos!$B$7</f>
        <v>SMA 50-ohm</v>
      </c>
      <c r="Q2952" s="8" t="str">
        <f aca="false">K2952&amp;"/"&amp;M2952&amp;CHAR(10)&amp;L2952&amp;"/"&amp;N2952</f>
        <v>SI-07M2:DI-BPMSigPatch/BI_OUT
SI-07M2:DI-BPMRFFE/BI_IN</v>
      </c>
      <c r="R2952" s="12" t="s">
        <v>354</v>
      </c>
      <c r="S2952" s="12" t="s">
        <v>354</v>
      </c>
      <c r="T2952" s="22" t="str">
        <f aca="false">Def_Sistemas_Conectores_Cabos!$C$14</f>
        <v>Datalink Extrudado</v>
      </c>
      <c r="U2952" s="11" t="s">
        <v>355</v>
      </c>
      <c r="V2952" s="13"/>
    </row>
    <row r="2953" customFormat="false" ht="15.75" hidden="true" customHeight="true" outlineLevel="0" collapsed="false">
      <c r="A2953" s="4" t="str">
        <f aca="false">Def_Sistemas_Conectores_Cabos!$A$22</f>
        <v>BPM de elétrons</v>
      </c>
      <c r="B2953" s="5" t="str">
        <f aca="false">Datas_Entregas!$A$3</f>
        <v>BTS/Anel</v>
      </c>
      <c r="C2953" s="6" t="n">
        <f aca="false" t="array" ref="C2953:C2953">INDEX(Datas_Entregas!$B$2:$B$100, MATCH(B2953, Datas_Entregas!$A$2:$A$100, 0), 1)</f>
        <v>43296</v>
      </c>
      <c r="D2953" s="5" t="str">
        <f aca="false">Def_Status_Montagem!$A$2</f>
        <v>A verificar</v>
      </c>
      <c r="E2953" s="4" t="str">
        <f aca="false">Def_Status_Montagem!$B$4</f>
        <v>Contratada (inclui etiqueta)</v>
      </c>
      <c r="F2953" s="25" t="str">
        <f aca="false" t="array" ref="F2953:F2953">INDEX(Def_Instancias_Equipamentos!$F$2:$F$4986, MATCH(K2953, Def_Instancias_Equipamentos!$D$2:$D$4986, 0), 1)</f>
        <v>Túnel (Anel)</v>
      </c>
      <c r="G2953" s="26" t="str">
        <f aca="false" t="array" ref="G2953:G2953">INDEX(Def_Instancias_Equipamentos!$F$2:$F$4986, MATCH(L2953, Def_Instancias_Equipamentos!$D$2:$D$4986, 0), 1)</f>
        <v>Sala Racks 7</v>
      </c>
      <c r="H2953" s="7" t="str">
        <f aca="false" t="array" ref="H2953:H2953">INDEX(Def_Instancias_Equipamentos!$E$2:$E$4986, MATCH(K2953, Def_Instancias_Equipamentos!$D$2:$D$4986, 0), 1)</f>
        <v>SI-07SP</v>
      </c>
      <c r="I2953" s="8" t="str">
        <f aca="false" t="array" ref="I2953:I2953">INDEX(Def_Instancias_Equipamentos!$E$2:$E$4986, MATCH(L2953, Def_Instancias_Equipamentos!$D$2:$D$4986, 0), 1)</f>
        <v>IA-07RaBPM</v>
      </c>
      <c r="J2953" s="8" t="str">
        <f aca="false">IF(H2953=I2953, "INTERNO", "EXTERNO")</f>
        <v>EXTERNO</v>
      </c>
      <c r="K2953" s="9" t="str">
        <f aca="false">Def_Instancias_Equipamentos!$D$1064</f>
        <v>SI-07SP:DI-BPMSigPatch-1</v>
      </c>
      <c r="L2953" s="4" t="str">
        <f aca="false">Def_Instancias_Equipamentos!$D$803</f>
        <v>SI-07SP:DI-BPMRFFE-1</v>
      </c>
      <c r="M2953" s="10" t="s">
        <v>170</v>
      </c>
      <c r="N2953" s="11" t="s">
        <v>84</v>
      </c>
      <c r="O2953" s="21" t="str">
        <f aca="false">Def_Sistemas_Conectores_Cabos!$B$7</f>
        <v>SMA 50-ohm</v>
      </c>
      <c r="P2953" s="4" t="str">
        <f aca="false">Def_Sistemas_Conectores_Cabos!$B$7</f>
        <v>SMA 50-ohm</v>
      </c>
      <c r="Q2953" s="8" t="str">
        <f aca="false">K2953&amp;"/"&amp;M2953&amp;CHAR(10)&amp;L2953&amp;"/"&amp;N2953</f>
        <v>SI-07SP:DI-BPMSigPatch-1/BI_OUT
SI-07SP:DI-BPMRFFE-1/BI_IN</v>
      </c>
      <c r="R2953" s="12" t="s">
        <v>354</v>
      </c>
      <c r="S2953" s="12" t="s">
        <v>354</v>
      </c>
      <c r="T2953" s="22" t="str">
        <f aca="false">Def_Sistemas_Conectores_Cabos!$C$14</f>
        <v>Datalink Extrudado</v>
      </c>
      <c r="U2953" s="11" t="s">
        <v>355</v>
      </c>
      <c r="V2953" s="13"/>
    </row>
    <row r="2954" customFormat="false" ht="15.75" hidden="true" customHeight="true" outlineLevel="0" collapsed="false">
      <c r="A2954" s="4" t="str">
        <f aca="false">Def_Sistemas_Conectores_Cabos!$A$22</f>
        <v>BPM de elétrons</v>
      </c>
      <c r="B2954" s="5" t="str">
        <f aca="false">Datas_Entregas!$A$3</f>
        <v>BTS/Anel</v>
      </c>
      <c r="C2954" s="6" t="n">
        <f aca="false" t="array" ref="C2954:C2954">INDEX(Datas_Entregas!$B$2:$B$100, MATCH(B2954, Datas_Entregas!$A$2:$A$100, 0), 1)</f>
        <v>43296</v>
      </c>
      <c r="D2954" s="5" t="str">
        <f aca="false">Def_Status_Montagem!$A$2</f>
        <v>A verificar</v>
      </c>
      <c r="E2954" s="4" t="str">
        <f aca="false">Def_Status_Montagem!$B$4</f>
        <v>Contratada (inclui etiqueta)</v>
      </c>
      <c r="F2954" s="25" t="str">
        <f aca="false" t="array" ref="F2954:F2954">INDEX(Def_Instancias_Equipamentos!$F$2:$F$4986, MATCH(K2954, Def_Instancias_Equipamentos!$D$2:$D$4986, 0), 1)</f>
        <v>Túnel (Anel)</v>
      </c>
      <c r="G2954" s="26" t="str">
        <f aca="false" t="array" ref="G2954:G2954">INDEX(Def_Instancias_Equipamentos!$F$2:$F$4986, MATCH(L2954, Def_Instancias_Equipamentos!$D$2:$D$4986, 0), 1)</f>
        <v>Sala Racks 7</v>
      </c>
      <c r="H2954" s="7" t="str">
        <f aca="false" t="array" ref="H2954:H2954">INDEX(Def_Instancias_Equipamentos!$E$2:$E$4986, MATCH(K2954, Def_Instancias_Equipamentos!$D$2:$D$4986, 0), 1)</f>
        <v>SI-07SP</v>
      </c>
      <c r="I2954" s="8" t="str">
        <f aca="false" t="array" ref="I2954:I2954">INDEX(Def_Instancias_Equipamentos!$E$2:$E$4986, MATCH(L2954, Def_Instancias_Equipamentos!$D$2:$D$4986, 0), 1)</f>
        <v>IA-07RaBPM</v>
      </c>
      <c r="J2954" s="8" t="str">
        <f aca="false">IF(H2954=I2954, "INTERNO", "EXTERNO")</f>
        <v>EXTERNO</v>
      </c>
      <c r="K2954" s="9" t="str">
        <f aca="false">Def_Instancias_Equipamentos!$D$1065</f>
        <v>SI-07SP:DI-BPMSigPatch-2</v>
      </c>
      <c r="L2954" s="4" t="str">
        <f aca="false">Def_Instancias_Equipamentos!$D$804</f>
        <v>SI-07SP:DI-BPMRFFE-2</v>
      </c>
      <c r="M2954" s="10" t="s">
        <v>170</v>
      </c>
      <c r="N2954" s="11" t="s">
        <v>84</v>
      </c>
      <c r="O2954" s="21" t="str">
        <f aca="false">Def_Sistemas_Conectores_Cabos!$B$7</f>
        <v>SMA 50-ohm</v>
      </c>
      <c r="P2954" s="4" t="str">
        <f aca="false">Def_Sistemas_Conectores_Cabos!$B$7</f>
        <v>SMA 50-ohm</v>
      </c>
      <c r="Q2954" s="8" t="str">
        <f aca="false">K2954&amp;"/"&amp;M2954&amp;CHAR(10)&amp;L2954&amp;"/"&amp;N2954</f>
        <v>SI-07SP:DI-BPMSigPatch-2/BI_OUT
SI-07SP:DI-BPMRFFE-2/BI_IN</v>
      </c>
      <c r="R2954" s="12" t="s">
        <v>354</v>
      </c>
      <c r="S2954" s="12" t="s">
        <v>354</v>
      </c>
      <c r="T2954" s="22" t="str">
        <f aca="false">Def_Sistemas_Conectores_Cabos!$C$14</f>
        <v>Datalink Extrudado</v>
      </c>
      <c r="U2954" s="11" t="s">
        <v>355</v>
      </c>
      <c r="V2954" s="13"/>
    </row>
    <row r="2955" customFormat="false" ht="15.75" hidden="true" customHeight="true" outlineLevel="0" collapsed="false">
      <c r="A2955" s="4" t="str">
        <f aca="false">Def_Sistemas_Conectores_Cabos!$A$22</f>
        <v>BPM de elétrons</v>
      </c>
      <c r="B2955" s="5" t="str">
        <f aca="false">Datas_Entregas!$A$3</f>
        <v>BTS/Anel</v>
      </c>
      <c r="C2955" s="6" t="n">
        <f aca="false" t="array" ref="C2955:C2955">INDEX(Datas_Entregas!$B$2:$B$100, MATCH(B2955, Datas_Entregas!$A$2:$A$100, 0), 1)</f>
        <v>43296</v>
      </c>
      <c r="D2955" s="5" t="str">
        <f aca="false">Def_Status_Montagem!$A$2</f>
        <v>A verificar</v>
      </c>
      <c r="E2955" s="4" t="str">
        <f aca="false">Def_Status_Montagem!$B$4</f>
        <v>Contratada (inclui etiqueta)</v>
      </c>
      <c r="F2955" s="25" t="str">
        <f aca="false" t="array" ref="F2955:F2955">INDEX(Def_Instancias_Equipamentos!$F$2:$F$4986, MATCH(K2955, Def_Instancias_Equipamentos!$D$2:$D$4986, 0), 1)</f>
        <v>Túnel (Anel)</v>
      </c>
      <c r="G2955" s="26" t="str">
        <f aca="false" t="array" ref="G2955:G2955">INDEX(Def_Instancias_Equipamentos!$F$2:$F$4986, MATCH(L2955, Def_Instancias_Equipamentos!$D$2:$D$4986, 0), 1)</f>
        <v>Sala Racks 8</v>
      </c>
      <c r="H2955" s="7" t="str">
        <f aca="false" t="array" ref="H2955:H2955">INDEX(Def_Instancias_Equipamentos!$E$2:$E$4986, MATCH(K2955, Def_Instancias_Equipamentos!$D$2:$D$4986, 0), 1)</f>
        <v>SI-08C1</v>
      </c>
      <c r="I2955" s="8" t="str">
        <f aca="false" t="array" ref="I2955:I2955">INDEX(Def_Instancias_Equipamentos!$E$2:$E$4986, MATCH(L2955, Def_Instancias_Equipamentos!$D$2:$D$4986, 0), 1)</f>
        <v>IA-08RaBPM</v>
      </c>
      <c r="J2955" s="8" t="str">
        <f aca="false">IF(H2955=I2955, "INTERNO", "EXTERNO")</f>
        <v>EXTERNO</v>
      </c>
      <c r="K2955" s="9" t="str">
        <f aca="false">Def_Instancias_Equipamentos!$D$948</f>
        <v>SI-08C1:DI-BPMSigPatch-1</v>
      </c>
      <c r="L2955" s="4" t="str">
        <f aca="false">Def_Instancias_Equipamentos!$D$687</f>
        <v>SI-08C1:DI-BPMRFFE-1</v>
      </c>
      <c r="M2955" s="10" t="s">
        <v>170</v>
      </c>
      <c r="N2955" s="11" t="s">
        <v>84</v>
      </c>
      <c r="O2955" s="21" t="str">
        <f aca="false">Def_Sistemas_Conectores_Cabos!$B$7</f>
        <v>SMA 50-ohm</v>
      </c>
      <c r="P2955" s="4" t="str">
        <f aca="false">Def_Sistemas_Conectores_Cabos!$B$7</f>
        <v>SMA 50-ohm</v>
      </c>
      <c r="Q2955" s="8" t="str">
        <f aca="false">K2955&amp;"/"&amp;M2955&amp;CHAR(10)&amp;L2955&amp;"/"&amp;N2955</f>
        <v>SI-08C1:DI-BPMSigPatch-1/BI_OUT
SI-08C1:DI-BPMRFFE-1/BI_IN</v>
      </c>
      <c r="R2955" s="12" t="s">
        <v>354</v>
      </c>
      <c r="S2955" s="12" t="s">
        <v>354</v>
      </c>
      <c r="T2955" s="22" t="str">
        <f aca="false">Def_Sistemas_Conectores_Cabos!$C$14</f>
        <v>Datalink Extrudado</v>
      </c>
      <c r="U2955" s="11" t="s">
        <v>355</v>
      </c>
      <c r="V2955" s="13"/>
    </row>
    <row r="2956" customFormat="false" ht="15.75" hidden="true" customHeight="true" outlineLevel="0" collapsed="false">
      <c r="A2956" s="4" t="str">
        <f aca="false">Def_Sistemas_Conectores_Cabos!$A$22</f>
        <v>BPM de elétrons</v>
      </c>
      <c r="B2956" s="5" t="str">
        <f aca="false">Datas_Entregas!$A$3</f>
        <v>BTS/Anel</v>
      </c>
      <c r="C2956" s="6" t="n">
        <f aca="false" t="array" ref="C2956:C2956">INDEX(Datas_Entregas!$B$2:$B$100, MATCH(B2956, Datas_Entregas!$A$2:$A$100, 0), 1)</f>
        <v>43296</v>
      </c>
      <c r="D2956" s="5" t="str">
        <f aca="false">Def_Status_Montagem!$A$2</f>
        <v>A verificar</v>
      </c>
      <c r="E2956" s="4" t="str">
        <f aca="false">Def_Status_Montagem!$B$4</f>
        <v>Contratada (inclui etiqueta)</v>
      </c>
      <c r="F2956" s="25" t="str">
        <f aca="false" t="array" ref="F2956:F2956">INDEX(Def_Instancias_Equipamentos!$F$2:$F$4986, MATCH(K2956, Def_Instancias_Equipamentos!$D$2:$D$4986, 0), 1)</f>
        <v>Túnel (Anel)</v>
      </c>
      <c r="G2956" s="26" t="str">
        <f aca="false" t="array" ref="G2956:G2956">INDEX(Def_Instancias_Equipamentos!$F$2:$F$4986, MATCH(L2956, Def_Instancias_Equipamentos!$D$2:$D$4986, 0), 1)</f>
        <v>Sala Racks 8</v>
      </c>
      <c r="H2956" s="7" t="str">
        <f aca="false" t="array" ref="H2956:H2956">INDEX(Def_Instancias_Equipamentos!$E$2:$E$4986, MATCH(K2956, Def_Instancias_Equipamentos!$D$2:$D$4986, 0), 1)</f>
        <v>SI-08C1</v>
      </c>
      <c r="I2956" s="8" t="str">
        <f aca="false" t="array" ref="I2956:I2956">INDEX(Def_Instancias_Equipamentos!$E$2:$E$4986, MATCH(L2956, Def_Instancias_Equipamentos!$D$2:$D$4986, 0), 1)</f>
        <v>IA-08RaBPM</v>
      </c>
      <c r="J2956" s="8" t="str">
        <f aca="false">IF(H2956=I2956, "INTERNO", "EXTERNO")</f>
        <v>EXTERNO</v>
      </c>
      <c r="K2956" s="9" t="str">
        <f aca="false">Def_Instancias_Equipamentos!$D$949</f>
        <v>SI-08C1:DI-BPMSigPatch-2</v>
      </c>
      <c r="L2956" s="4" t="str">
        <f aca="false">Def_Instancias_Equipamentos!$D$688</f>
        <v>SI-08C1:DI-BPMRFFE-2</v>
      </c>
      <c r="M2956" s="10" t="s">
        <v>170</v>
      </c>
      <c r="N2956" s="11" t="s">
        <v>84</v>
      </c>
      <c r="O2956" s="21" t="str">
        <f aca="false">Def_Sistemas_Conectores_Cabos!$B$7</f>
        <v>SMA 50-ohm</v>
      </c>
      <c r="P2956" s="4" t="str">
        <f aca="false">Def_Sistemas_Conectores_Cabos!$B$7</f>
        <v>SMA 50-ohm</v>
      </c>
      <c r="Q2956" s="8" t="str">
        <f aca="false">K2956&amp;"/"&amp;M2956&amp;CHAR(10)&amp;L2956&amp;"/"&amp;N2956</f>
        <v>SI-08C1:DI-BPMSigPatch-2/BI_OUT
SI-08C1:DI-BPMRFFE-2/BI_IN</v>
      </c>
      <c r="R2956" s="12" t="s">
        <v>354</v>
      </c>
      <c r="S2956" s="12" t="s">
        <v>354</v>
      </c>
      <c r="T2956" s="22" t="str">
        <f aca="false">Def_Sistemas_Conectores_Cabos!$C$14</f>
        <v>Datalink Extrudado</v>
      </c>
      <c r="U2956" s="11" t="s">
        <v>355</v>
      </c>
      <c r="V2956" s="13"/>
    </row>
    <row r="2957" customFormat="false" ht="15.75" hidden="true" customHeight="true" outlineLevel="0" collapsed="false">
      <c r="A2957" s="4" t="str">
        <f aca="false">Def_Sistemas_Conectores_Cabos!$A$22</f>
        <v>BPM de elétrons</v>
      </c>
      <c r="B2957" s="5" t="str">
        <f aca="false">Datas_Entregas!$A$3</f>
        <v>BTS/Anel</v>
      </c>
      <c r="C2957" s="6" t="n">
        <f aca="false" t="array" ref="C2957:C2957">INDEX(Datas_Entregas!$B$2:$B$100, MATCH(B2957, Datas_Entregas!$A$2:$A$100, 0), 1)</f>
        <v>43296</v>
      </c>
      <c r="D2957" s="5" t="str">
        <f aca="false">Def_Status_Montagem!$A$2</f>
        <v>A verificar</v>
      </c>
      <c r="E2957" s="4" t="str">
        <f aca="false">Def_Status_Montagem!$B$4</f>
        <v>Contratada (inclui etiqueta)</v>
      </c>
      <c r="F2957" s="25" t="str">
        <f aca="false" t="array" ref="F2957:F2957">INDEX(Def_Instancias_Equipamentos!$F$2:$F$4986, MATCH(K2957, Def_Instancias_Equipamentos!$D$2:$D$4986, 0), 1)</f>
        <v>Túnel (Anel)</v>
      </c>
      <c r="G2957" s="26" t="str">
        <f aca="false" t="array" ref="G2957:G2957">INDEX(Def_Instancias_Equipamentos!$F$2:$F$4986, MATCH(L2957, Def_Instancias_Equipamentos!$D$2:$D$4986, 0), 1)</f>
        <v>Sala Racks 8</v>
      </c>
      <c r="H2957" s="7" t="str">
        <f aca="false" t="array" ref="H2957:H2957">INDEX(Def_Instancias_Equipamentos!$E$2:$E$4986, MATCH(K2957, Def_Instancias_Equipamentos!$D$2:$D$4986, 0), 1)</f>
        <v>SI-08C2</v>
      </c>
      <c r="I2957" s="8" t="str">
        <f aca="false" t="array" ref="I2957:I2957">INDEX(Def_Instancias_Equipamentos!$E$2:$E$4986, MATCH(L2957, Def_Instancias_Equipamentos!$D$2:$D$4986, 0), 1)</f>
        <v>IA-08RaBPM</v>
      </c>
      <c r="J2957" s="8" t="str">
        <f aca="false">IF(H2957=I2957, "INTERNO", "EXTERNO")</f>
        <v>EXTERNO</v>
      </c>
      <c r="K2957" s="9" t="str">
        <f aca="false">Def_Instancias_Equipamentos!$D$950</f>
        <v>SI-08C2:DI-BPMSigPatch</v>
      </c>
      <c r="L2957" s="4" t="str">
        <f aca="false">Def_Instancias_Equipamentos!$D$689</f>
        <v>SI-08C2:DI-BPMRFFE</v>
      </c>
      <c r="M2957" s="10" t="s">
        <v>170</v>
      </c>
      <c r="N2957" s="11" t="s">
        <v>84</v>
      </c>
      <c r="O2957" s="21" t="str">
        <f aca="false">Def_Sistemas_Conectores_Cabos!$B$7</f>
        <v>SMA 50-ohm</v>
      </c>
      <c r="P2957" s="4" t="str">
        <f aca="false">Def_Sistemas_Conectores_Cabos!$B$7</f>
        <v>SMA 50-ohm</v>
      </c>
      <c r="Q2957" s="8" t="str">
        <f aca="false">K2957&amp;"/"&amp;M2957&amp;CHAR(10)&amp;L2957&amp;"/"&amp;N2957</f>
        <v>SI-08C2:DI-BPMSigPatch/BI_OUT
SI-08C2:DI-BPMRFFE/BI_IN</v>
      </c>
      <c r="R2957" s="12" t="s">
        <v>354</v>
      </c>
      <c r="S2957" s="12" t="s">
        <v>354</v>
      </c>
      <c r="T2957" s="22" t="str">
        <f aca="false">Def_Sistemas_Conectores_Cabos!$C$14</f>
        <v>Datalink Extrudado</v>
      </c>
      <c r="U2957" s="11" t="s">
        <v>355</v>
      </c>
      <c r="V2957" s="13"/>
    </row>
    <row r="2958" customFormat="false" ht="15.75" hidden="true" customHeight="true" outlineLevel="0" collapsed="false">
      <c r="A2958" s="4" t="str">
        <f aca="false">Def_Sistemas_Conectores_Cabos!$A$22</f>
        <v>BPM de elétrons</v>
      </c>
      <c r="B2958" s="5" t="str">
        <f aca="false">Datas_Entregas!$A$3</f>
        <v>BTS/Anel</v>
      </c>
      <c r="C2958" s="6" t="n">
        <f aca="false" t="array" ref="C2958:C2958">INDEX(Datas_Entregas!$B$2:$B$100, MATCH(B2958, Datas_Entregas!$A$2:$A$100, 0), 1)</f>
        <v>43296</v>
      </c>
      <c r="D2958" s="5" t="str">
        <f aca="false">Def_Status_Montagem!$A$2</f>
        <v>A verificar</v>
      </c>
      <c r="E2958" s="4" t="str">
        <f aca="false">Def_Status_Montagem!$B$4</f>
        <v>Contratada (inclui etiqueta)</v>
      </c>
      <c r="F2958" s="25" t="str">
        <f aca="false" t="array" ref="F2958:F2958">INDEX(Def_Instancias_Equipamentos!$F$2:$F$4986, MATCH(K2958, Def_Instancias_Equipamentos!$D$2:$D$4986, 0), 1)</f>
        <v>Túnel (Anel)</v>
      </c>
      <c r="G2958" s="26" t="str">
        <f aca="false" t="array" ref="G2958:G2958">INDEX(Def_Instancias_Equipamentos!$F$2:$F$4986, MATCH(L2958, Def_Instancias_Equipamentos!$D$2:$D$4986, 0), 1)</f>
        <v>Sala Racks 8</v>
      </c>
      <c r="H2958" s="7" t="str">
        <f aca="false" t="array" ref="H2958:H2958">INDEX(Def_Instancias_Equipamentos!$E$2:$E$4986, MATCH(K2958, Def_Instancias_Equipamentos!$D$2:$D$4986, 0), 1)</f>
        <v>SI-08C3</v>
      </c>
      <c r="I2958" s="8" t="str">
        <f aca="false" t="array" ref="I2958:I2958">INDEX(Def_Instancias_Equipamentos!$E$2:$E$4986, MATCH(L2958, Def_Instancias_Equipamentos!$D$2:$D$4986, 0), 1)</f>
        <v>IA-08RaBPM</v>
      </c>
      <c r="J2958" s="8" t="str">
        <f aca="false">IF(H2958=I2958, "INTERNO", "EXTERNO")</f>
        <v>EXTERNO</v>
      </c>
      <c r="K2958" s="9" t="str">
        <f aca="false">Def_Instancias_Equipamentos!$D$951</f>
        <v>SI-08C3:DI-BPMSigPatch-1</v>
      </c>
      <c r="L2958" s="4" t="str">
        <f aca="false">Def_Instancias_Equipamentos!$D$690</f>
        <v>SI-08C3:DI-BPMRFFE-1</v>
      </c>
      <c r="M2958" s="10" t="s">
        <v>170</v>
      </c>
      <c r="N2958" s="11" t="s">
        <v>84</v>
      </c>
      <c r="O2958" s="21" t="str">
        <f aca="false">Def_Sistemas_Conectores_Cabos!$B$7</f>
        <v>SMA 50-ohm</v>
      </c>
      <c r="P2958" s="4" t="str">
        <f aca="false">Def_Sistemas_Conectores_Cabos!$B$7</f>
        <v>SMA 50-ohm</v>
      </c>
      <c r="Q2958" s="8" t="str">
        <f aca="false">K2958&amp;"/"&amp;M2958&amp;CHAR(10)&amp;L2958&amp;"/"&amp;N2958</f>
        <v>SI-08C3:DI-BPMSigPatch-1/BI_OUT
SI-08C3:DI-BPMRFFE-1/BI_IN</v>
      </c>
      <c r="R2958" s="12" t="s">
        <v>354</v>
      </c>
      <c r="S2958" s="12" t="s">
        <v>354</v>
      </c>
      <c r="T2958" s="22" t="str">
        <f aca="false">Def_Sistemas_Conectores_Cabos!$C$14</f>
        <v>Datalink Extrudado</v>
      </c>
      <c r="U2958" s="11" t="s">
        <v>355</v>
      </c>
      <c r="V2958" s="13"/>
    </row>
    <row r="2959" customFormat="false" ht="15.75" hidden="true" customHeight="true" outlineLevel="0" collapsed="false">
      <c r="A2959" s="4" t="str">
        <f aca="false">Def_Sistemas_Conectores_Cabos!$A$22</f>
        <v>BPM de elétrons</v>
      </c>
      <c r="B2959" s="5" t="str">
        <f aca="false">Datas_Entregas!$A$3</f>
        <v>BTS/Anel</v>
      </c>
      <c r="C2959" s="6" t="n">
        <f aca="false" t="array" ref="C2959:C2959">INDEX(Datas_Entregas!$B$2:$B$100, MATCH(B2959, Datas_Entregas!$A$2:$A$100, 0), 1)</f>
        <v>43296</v>
      </c>
      <c r="D2959" s="5" t="str">
        <f aca="false">Def_Status_Montagem!$A$2</f>
        <v>A verificar</v>
      </c>
      <c r="E2959" s="4" t="str">
        <f aca="false">Def_Status_Montagem!$B$4</f>
        <v>Contratada (inclui etiqueta)</v>
      </c>
      <c r="F2959" s="25" t="str">
        <f aca="false" t="array" ref="F2959:F2959">INDEX(Def_Instancias_Equipamentos!$F$2:$F$4986, MATCH(K2959, Def_Instancias_Equipamentos!$D$2:$D$4986, 0), 1)</f>
        <v>Túnel (Anel)</v>
      </c>
      <c r="G2959" s="26" t="str">
        <f aca="false" t="array" ref="G2959:G2959">INDEX(Def_Instancias_Equipamentos!$F$2:$F$4986, MATCH(L2959, Def_Instancias_Equipamentos!$D$2:$D$4986, 0), 1)</f>
        <v>Sala Racks 8</v>
      </c>
      <c r="H2959" s="7" t="str">
        <f aca="false" t="array" ref="H2959:H2959">INDEX(Def_Instancias_Equipamentos!$E$2:$E$4986, MATCH(K2959, Def_Instancias_Equipamentos!$D$2:$D$4986, 0), 1)</f>
        <v>SI-08C3</v>
      </c>
      <c r="I2959" s="8" t="str">
        <f aca="false" t="array" ref="I2959:I2959">INDEX(Def_Instancias_Equipamentos!$E$2:$E$4986, MATCH(L2959, Def_Instancias_Equipamentos!$D$2:$D$4986, 0), 1)</f>
        <v>IA-08RaBPM</v>
      </c>
      <c r="J2959" s="8" t="str">
        <f aca="false">IF(H2959=I2959, "INTERNO", "EXTERNO")</f>
        <v>EXTERNO</v>
      </c>
      <c r="K2959" s="9" t="str">
        <f aca="false">Def_Instancias_Equipamentos!$D$952</f>
        <v>SI-08C3:DI-BPMSigPatch-2</v>
      </c>
      <c r="L2959" s="4" t="str">
        <f aca="false">Def_Instancias_Equipamentos!$D$691</f>
        <v>SI-08C3:DI-BPMRFFE-2</v>
      </c>
      <c r="M2959" s="10" t="s">
        <v>170</v>
      </c>
      <c r="N2959" s="11" t="s">
        <v>84</v>
      </c>
      <c r="O2959" s="21" t="str">
        <f aca="false">Def_Sistemas_Conectores_Cabos!$B$7</f>
        <v>SMA 50-ohm</v>
      </c>
      <c r="P2959" s="4" t="str">
        <f aca="false">Def_Sistemas_Conectores_Cabos!$B$7</f>
        <v>SMA 50-ohm</v>
      </c>
      <c r="Q2959" s="8" t="str">
        <f aca="false">K2959&amp;"/"&amp;M2959&amp;CHAR(10)&amp;L2959&amp;"/"&amp;N2959</f>
        <v>SI-08C3:DI-BPMSigPatch-2/BI_OUT
SI-08C3:DI-BPMRFFE-2/BI_IN</v>
      </c>
      <c r="R2959" s="12" t="s">
        <v>354</v>
      </c>
      <c r="S2959" s="12" t="s">
        <v>354</v>
      </c>
      <c r="T2959" s="22" t="str">
        <f aca="false">Def_Sistemas_Conectores_Cabos!$C$14</f>
        <v>Datalink Extrudado</v>
      </c>
      <c r="U2959" s="11" t="s">
        <v>355</v>
      </c>
      <c r="V2959" s="13"/>
    </row>
    <row r="2960" customFormat="false" ht="15.75" hidden="true" customHeight="true" outlineLevel="0" collapsed="false">
      <c r="A2960" s="4" t="str">
        <f aca="false">Def_Sistemas_Conectores_Cabos!$A$22</f>
        <v>BPM de elétrons</v>
      </c>
      <c r="B2960" s="5" t="str">
        <f aca="false">Datas_Entregas!$A$3</f>
        <v>BTS/Anel</v>
      </c>
      <c r="C2960" s="6" t="n">
        <f aca="false" t="array" ref="C2960:C2960">INDEX(Datas_Entregas!$B$2:$B$100, MATCH(B2960, Datas_Entregas!$A$2:$A$100, 0), 1)</f>
        <v>43296</v>
      </c>
      <c r="D2960" s="5" t="str">
        <f aca="false">Def_Status_Montagem!$A$2</f>
        <v>A verificar</v>
      </c>
      <c r="E2960" s="4" t="str">
        <f aca="false">Def_Status_Montagem!$B$4</f>
        <v>Contratada (inclui etiqueta)</v>
      </c>
      <c r="F2960" s="25" t="str">
        <f aca="false" t="array" ref="F2960:F2960">INDEX(Def_Instancias_Equipamentos!$F$2:$F$4986, MATCH(K2960, Def_Instancias_Equipamentos!$D$2:$D$4986, 0), 1)</f>
        <v>Túnel (Anel)</v>
      </c>
      <c r="G2960" s="26" t="str">
        <f aca="false" t="array" ref="G2960:G2960">INDEX(Def_Instancias_Equipamentos!$F$2:$F$4986, MATCH(L2960, Def_Instancias_Equipamentos!$D$2:$D$4986, 0), 1)</f>
        <v>Sala Racks 8</v>
      </c>
      <c r="H2960" s="7" t="str">
        <f aca="false" t="array" ref="H2960:H2960">INDEX(Def_Instancias_Equipamentos!$E$2:$E$4986, MATCH(K2960, Def_Instancias_Equipamentos!$D$2:$D$4986, 0), 1)</f>
        <v>SI-08C4</v>
      </c>
      <c r="I2960" s="8" t="str">
        <f aca="false" t="array" ref="I2960:I2960">INDEX(Def_Instancias_Equipamentos!$E$2:$E$4986, MATCH(L2960, Def_Instancias_Equipamentos!$D$2:$D$4986, 0), 1)</f>
        <v>IA-08RaBPM</v>
      </c>
      <c r="J2960" s="8" t="str">
        <f aca="false">IF(H2960=I2960, "INTERNO", "EXTERNO")</f>
        <v>EXTERNO</v>
      </c>
      <c r="K2960" s="9" t="str">
        <f aca="false">Def_Instancias_Equipamentos!$D$953</f>
        <v>SI-08C4:DI-BPMSigPatch</v>
      </c>
      <c r="L2960" s="4" t="str">
        <f aca="false">Def_Instancias_Equipamentos!$D$692</f>
        <v>SI-08C4:DI-BPMRFFE</v>
      </c>
      <c r="M2960" s="10" t="s">
        <v>170</v>
      </c>
      <c r="N2960" s="11" t="s">
        <v>84</v>
      </c>
      <c r="O2960" s="21" t="str">
        <f aca="false">Def_Sistemas_Conectores_Cabos!$B$7</f>
        <v>SMA 50-ohm</v>
      </c>
      <c r="P2960" s="4" t="str">
        <f aca="false">Def_Sistemas_Conectores_Cabos!$B$7</f>
        <v>SMA 50-ohm</v>
      </c>
      <c r="Q2960" s="8" t="str">
        <f aca="false">K2960&amp;"/"&amp;M2960&amp;CHAR(10)&amp;L2960&amp;"/"&amp;N2960</f>
        <v>SI-08C4:DI-BPMSigPatch/BI_OUT
SI-08C4:DI-BPMRFFE/BI_IN</v>
      </c>
      <c r="R2960" s="12" t="s">
        <v>354</v>
      </c>
      <c r="S2960" s="12" t="s">
        <v>354</v>
      </c>
      <c r="T2960" s="22" t="str">
        <f aca="false">Def_Sistemas_Conectores_Cabos!$C$14</f>
        <v>Datalink Extrudado</v>
      </c>
      <c r="U2960" s="11" t="s">
        <v>355</v>
      </c>
      <c r="V2960" s="13"/>
    </row>
    <row r="2961" customFormat="false" ht="15.75" hidden="true" customHeight="true" outlineLevel="0" collapsed="false">
      <c r="A2961" s="4" t="str">
        <f aca="false">Def_Sistemas_Conectores_Cabos!$A$22</f>
        <v>BPM de elétrons</v>
      </c>
      <c r="B2961" s="5" t="str">
        <f aca="false">Datas_Entregas!$A$3</f>
        <v>BTS/Anel</v>
      </c>
      <c r="C2961" s="6" t="n">
        <f aca="false" t="array" ref="C2961:C2961">INDEX(Datas_Entregas!$B$2:$B$100, MATCH(B2961, Datas_Entregas!$A$2:$A$100, 0), 1)</f>
        <v>43296</v>
      </c>
      <c r="D2961" s="5" t="str">
        <f aca="false">Def_Status_Montagem!$A$2</f>
        <v>A verificar</v>
      </c>
      <c r="E2961" s="4" t="str">
        <f aca="false">Def_Status_Montagem!$B$4</f>
        <v>Contratada (inclui etiqueta)</v>
      </c>
      <c r="F2961" s="25" t="str">
        <f aca="false" t="array" ref="F2961:F2961">INDEX(Def_Instancias_Equipamentos!$F$2:$F$4986, MATCH(K2961, Def_Instancias_Equipamentos!$D$2:$D$4986, 0), 1)</f>
        <v>Túnel (Anel)</v>
      </c>
      <c r="G2961" s="26" t="str">
        <f aca="false" t="array" ref="G2961:G2961">INDEX(Def_Instancias_Equipamentos!$F$2:$F$4986, MATCH(L2961, Def_Instancias_Equipamentos!$D$2:$D$4986, 0), 1)</f>
        <v>Sala Racks 8</v>
      </c>
      <c r="H2961" s="7" t="str">
        <f aca="false" t="array" ref="H2961:H2961">INDEX(Def_Instancias_Equipamentos!$E$2:$E$4986, MATCH(K2961, Def_Instancias_Equipamentos!$D$2:$D$4986, 0), 1)</f>
        <v>SI-08M1</v>
      </c>
      <c r="I2961" s="8" t="str">
        <f aca="false" t="array" ref="I2961:I2961">INDEX(Def_Instancias_Equipamentos!$E$2:$E$4986, MATCH(L2961, Def_Instancias_Equipamentos!$D$2:$D$4986, 0), 1)</f>
        <v>IA-08RaBPM</v>
      </c>
      <c r="J2961" s="8" t="str">
        <f aca="false">IF(H2961=I2961, "INTERNO", "EXTERNO")</f>
        <v>EXTERNO</v>
      </c>
      <c r="K2961" s="9" t="str">
        <f aca="false">Def_Instancias_Equipamentos!$D$954</f>
        <v>SI-08M1:DI-BPMSigPatch</v>
      </c>
      <c r="L2961" s="4" t="str">
        <f aca="false">Def_Instancias_Equipamentos!$D$693</f>
        <v>SI-08M1:DI-BPMRFFE</v>
      </c>
      <c r="M2961" s="10" t="s">
        <v>170</v>
      </c>
      <c r="N2961" s="11" t="s">
        <v>84</v>
      </c>
      <c r="O2961" s="21" t="str">
        <f aca="false">Def_Sistemas_Conectores_Cabos!$B$7</f>
        <v>SMA 50-ohm</v>
      </c>
      <c r="P2961" s="4" t="str">
        <f aca="false">Def_Sistemas_Conectores_Cabos!$B$7</f>
        <v>SMA 50-ohm</v>
      </c>
      <c r="Q2961" s="8" t="str">
        <f aca="false">K2961&amp;"/"&amp;M2961&amp;CHAR(10)&amp;L2961&amp;"/"&amp;N2961</f>
        <v>SI-08M1:DI-BPMSigPatch/BI_OUT
SI-08M1:DI-BPMRFFE/BI_IN</v>
      </c>
      <c r="R2961" s="12" t="s">
        <v>354</v>
      </c>
      <c r="S2961" s="12" t="s">
        <v>354</v>
      </c>
      <c r="T2961" s="22" t="str">
        <f aca="false">Def_Sistemas_Conectores_Cabos!$C$14</f>
        <v>Datalink Extrudado</v>
      </c>
      <c r="U2961" s="11" t="s">
        <v>355</v>
      </c>
      <c r="V2961" s="13"/>
    </row>
    <row r="2962" customFormat="false" ht="15.75" hidden="true" customHeight="true" outlineLevel="0" collapsed="false">
      <c r="A2962" s="4" t="str">
        <f aca="false">Def_Sistemas_Conectores_Cabos!$A$22</f>
        <v>BPM de elétrons</v>
      </c>
      <c r="B2962" s="5" t="str">
        <f aca="false">Datas_Entregas!$A$3</f>
        <v>BTS/Anel</v>
      </c>
      <c r="C2962" s="6" t="n">
        <f aca="false" t="array" ref="C2962:C2962">INDEX(Datas_Entregas!$B$2:$B$100, MATCH(B2962, Datas_Entregas!$A$2:$A$100, 0), 1)</f>
        <v>43296</v>
      </c>
      <c r="D2962" s="5" t="str">
        <f aca="false">Def_Status_Montagem!$A$2</f>
        <v>A verificar</v>
      </c>
      <c r="E2962" s="4" t="str">
        <f aca="false">Def_Status_Montagem!$B$4</f>
        <v>Contratada (inclui etiqueta)</v>
      </c>
      <c r="F2962" s="25" t="str">
        <f aca="false" t="array" ref="F2962:F2962">INDEX(Def_Instancias_Equipamentos!$F$2:$F$4986, MATCH(K2962, Def_Instancias_Equipamentos!$D$2:$D$4986, 0), 1)</f>
        <v>Túnel (Anel)</v>
      </c>
      <c r="G2962" s="26" t="str">
        <f aca="false" t="array" ref="G2962:G2962">INDEX(Def_Instancias_Equipamentos!$F$2:$F$4986, MATCH(L2962, Def_Instancias_Equipamentos!$D$2:$D$4986, 0), 1)</f>
        <v>Sala Racks 8</v>
      </c>
      <c r="H2962" s="7" t="str">
        <f aca="false" t="array" ref="H2962:H2962">INDEX(Def_Instancias_Equipamentos!$E$2:$E$4986, MATCH(K2962, Def_Instancias_Equipamentos!$D$2:$D$4986, 0), 1)</f>
        <v>SI-08M2</v>
      </c>
      <c r="I2962" s="8" t="str">
        <f aca="false" t="array" ref="I2962:I2962">INDEX(Def_Instancias_Equipamentos!$E$2:$E$4986, MATCH(L2962, Def_Instancias_Equipamentos!$D$2:$D$4986, 0), 1)</f>
        <v>IA-08RaBPM</v>
      </c>
      <c r="J2962" s="8" t="str">
        <f aca="false">IF(H2962=I2962, "INTERNO", "EXTERNO")</f>
        <v>EXTERNO</v>
      </c>
      <c r="K2962" s="9" t="str">
        <f aca="false">Def_Instancias_Equipamentos!$D$955</f>
        <v>SI-08M2:DI-BPMSigPatch</v>
      </c>
      <c r="L2962" s="4" t="str">
        <f aca="false">Def_Instancias_Equipamentos!$D$694</f>
        <v>SI-08M2:DI-BPMRFFE</v>
      </c>
      <c r="M2962" s="10" t="s">
        <v>170</v>
      </c>
      <c r="N2962" s="11" t="s">
        <v>84</v>
      </c>
      <c r="O2962" s="21" t="str">
        <f aca="false">Def_Sistemas_Conectores_Cabos!$B$7</f>
        <v>SMA 50-ohm</v>
      </c>
      <c r="P2962" s="4" t="str">
        <f aca="false">Def_Sistemas_Conectores_Cabos!$B$7</f>
        <v>SMA 50-ohm</v>
      </c>
      <c r="Q2962" s="8" t="str">
        <f aca="false">K2962&amp;"/"&amp;M2962&amp;CHAR(10)&amp;L2962&amp;"/"&amp;N2962</f>
        <v>SI-08M2:DI-BPMSigPatch/BI_OUT
SI-08M2:DI-BPMRFFE/BI_IN</v>
      </c>
      <c r="R2962" s="12" t="s">
        <v>354</v>
      </c>
      <c r="S2962" s="12" t="s">
        <v>354</v>
      </c>
      <c r="T2962" s="22" t="str">
        <f aca="false">Def_Sistemas_Conectores_Cabos!$C$14</f>
        <v>Datalink Extrudado</v>
      </c>
      <c r="U2962" s="11" t="s">
        <v>355</v>
      </c>
      <c r="V2962" s="13"/>
    </row>
    <row r="2963" customFormat="false" ht="15.75" hidden="true" customHeight="true" outlineLevel="0" collapsed="false">
      <c r="A2963" s="4" t="str">
        <f aca="false">Def_Sistemas_Conectores_Cabos!$A$22</f>
        <v>BPM de elétrons</v>
      </c>
      <c r="B2963" s="5" t="str">
        <f aca="false">Datas_Entregas!$A$3</f>
        <v>BTS/Anel</v>
      </c>
      <c r="C2963" s="6" t="n">
        <f aca="false" t="array" ref="C2963:C2963">INDEX(Datas_Entregas!$B$2:$B$100, MATCH(B2963, Datas_Entregas!$A$2:$A$100, 0), 1)</f>
        <v>43296</v>
      </c>
      <c r="D2963" s="5" t="str">
        <f aca="false">Def_Status_Montagem!$A$2</f>
        <v>A verificar</v>
      </c>
      <c r="E2963" s="4" t="str">
        <f aca="false">Def_Status_Montagem!$B$4</f>
        <v>Contratada (inclui etiqueta)</v>
      </c>
      <c r="F2963" s="25" t="str">
        <f aca="false" t="array" ref="F2963:F2963">INDEX(Def_Instancias_Equipamentos!$F$2:$F$4986, MATCH(K2963, Def_Instancias_Equipamentos!$D$2:$D$4986, 0), 1)</f>
        <v>Túnel (Anel)</v>
      </c>
      <c r="G2963" s="26" t="str">
        <f aca="false" t="array" ref="G2963:G2963">INDEX(Def_Instancias_Equipamentos!$F$2:$F$4986, MATCH(L2963, Def_Instancias_Equipamentos!$D$2:$D$4986, 0), 1)</f>
        <v>Sala Racks 8</v>
      </c>
      <c r="H2963" s="7" t="str">
        <f aca="false" t="array" ref="H2963:H2963">INDEX(Def_Instancias_Equipamentos!$E$2:$E$4986, MATCH(K2963, Def_Instancias_Equipamentos!$D$2:$D$4986, 0), 1)</f>
        <v>SI-08SB</v>
      </c>
      <c r="I2963" s="8" t="str">
        <f aca="false" t="array" ref="I2963:I2963">INDEX(Def_Instancias_Equipamentos!$E$2:$E$4986, MATCH(L2963, Def_Instancias_Equipamentos!$D$2:$D$4986, 0), 1)</f>
        <v>IA-08RaBPM</v>
      </c>
      <c r="J2963" s="8" t="str">
        <f aca="false">IF(H2963=I2963, "INTERNO", "EXTERNO")</f>
        <v>EXTERNO</v>
      </c>
      <c r="K2963" s="9" t="str">
        <f aca="false">Def_Instancias_Equipamentos!$D$1066</f>
        <v>SI-08SB:DI-BPMSigPatch-1</v>
      </c>
      <c r="L2963" s="4" t="str">
        <f aca="false">Def_Instancias_Equipamentos!$D$805</f>
        <v>SI-08SB:DI-BPMRFFE-1</v>
      </c>
      <c r="M2963" s="10" t="s">
        <v>170</v>
      </c>
      <c r="N2963" s="11" t="s">
        <v>84</v>
      </c>
      <c r="O2963" s="21" t="str">
        <f aca="false">Def_Sistemas_Conectores_Cabos!$B$7</f>
        <v>SMA 50-ohm</v>
      </c>
      <c r="P2963" s="4" t="str">
        <f aca="false">Def_Sistemas_Conectores_Cabos!$B$7</f>
        <v>SMA 50-ohm</v>
      </c>
      <c r="Q2963" s="8" t="str">
        <f aca="false">K2963&amp;"/"&amp;M2963&amp;CHAR(10)&amp;L2963&amp;"/"&amp;N2963</f>
        <v>SI-08SB:DI-BPMSigPatch-1/BI_OUT
SI-08SB:DI-BPMRFFE-1/BI_IN</v>
      </c>
      <c r="R2963" s="12" t="s">
        <v>354</v>
      </c>
      <c r="S2963" s="12" t="s">
        <v>354</v>
      </c>
      <c r="T2963" s="22" t="str">
        <f aca="false">Def_Sistemas_Conectores_Cabos!$C$14</f>
        <v>Datalink Extrudado</v>
      </c>
      <c r="U2963" s="11" t="s">
        <v>355</v>
      </c>
      <c r="V2963" s="13"/>
    </row>
    <row r="2964" customFormat="false" ht="15.75" hidden="true" customHeight="true" outlineLevel="0" collapsed="false">
      <c r="A2964" s="4" t="str">
        <f aca="false">Def_Sistemas_Conectores_Cabos!$A$22</f>
        <v>BPM de elétrons</v>
      </c>
      <c r="B2964" s="5" t="str">
        <f aca="false">Datas_Entregas!$A$3</f>
        <v>BTS/Anel</v>
      </c>
      <c r="C2964" s="6" t="n">
        <f aca="false" t="array" ref="C2964:C2964">INDEX(Datas_Entregas!$B$2:$B$100, MATCH(B2964, Datas_Entregas!$A$2:$A$100, 0), 1)</f>
        <v>43296</v>
      </c>
      <c r="D2964" s="5" t="str">
        <f aca="false">Def_Status_Montagem!$A$2</f>
        <v>A verificar</v>
      </c>
      <c r="E2964" s="4" t="str">
        <f aca="false">Def_Status_Montagem!$B$4</f>
        <v>Contratada (inclui etiqueta)</v>
      </c>
      <c r="F2964" s="25" t="str">
        <f aca="false" t="array" ref="F2964:F2964">INDEX(Def_Instancias_Equipamentos!$F$2:$F$4986, MATCH(K2964, Def_Instancias_Equipamentos!$D$2:$D$4986, 0), 1)</f>
        <v>Túnel (Anel)</v>
      </c>
      <c r="G2964" s="26" t="str">
        <f aca="false" t="array" ref="G2964:G2964">INDEX(Def_Instancias_Equipamentos!$F$2:$F$4986, MATCH(L2964, Def_Instancias_Equipamentos!$D$2:$D$4986, 0), 1)</f>
        <v>Sala Racks 8</v>
      </c>
      <c r="H2964" s="7" t="str">
        <f aca="false" t="array" ref="H2964:H2964">INDEX(Def_Instancias_Equipamentos!$E$2:$E$4986, MATCH(K2964, Def_Instancias_Equipamentos!$D$2:$D$4986, 0), 1)</f>
        <v>SI-08SB</v>
      </c>
      <c r="I2964" s="8" t="str">
        <f aca="false" t="array" ref="I2964:I2964">INDEX(Def_Instancias_Equipamentos!$E$2:$E$4986, MATCH(L2964, Def_Instancias_Equipamentos!$D$2:$D$4986, 0), 1)</f>
        <v>IA-08RaBPM</v>
      </c>
      <c r="J2964" s="8" t="str">
        <f aca="false">IF(H2964=I2964, "INTERNO", "EXTERNO")</f>
        <v>EXTERNO</v>
      </c>
      <c r="K2964" s="9" t="str">
        <f aca="false">Def_Instancias_Equipamentos!$D$1067</f>
        <v>SI-08SB:DI-BPMSigPatch-2</v>
      </c>
      <c r="L2964" s="4" t="str">
        <f aca="false">Def_Instancias_Equipamentos!$D$806</f>
        <v>SI-08SB:DI-BPMRFFE-2</v>
      </c>
      <c r="M2964" s="10" t="s">
        <v>170</v>
      </c>
      <c r="N2964" s="11" t="s">
        <v>84</v>
      </c>
      <c r="O2964" s="21" t="str">
        <f aca="false">Def_Sistemas_Conectores_Cabos!$B$7</f>
        <v>SMA 50-ohm</v>
      </c>
      <c r="P2964" s="4" t="str">
        <f aca="false">Def_Sistemas_Conectores_Cabos!$B$7</f>
        <v>SMA 50-ohm</v>
      </c>
      <c r="Q2964" s="8" t="str">
        <f aca="false">K2964&amp;"/"&amp;M2964&amp;CHAR(10)&amp;L2964&amp;"/"&amp;N2964</f>
        <v>SI-08SB:DI-BPMSigPatch-2/BI_OUT
SI-08SB:DI-BPMRFFE-2/BI_IN</v>
      </c>
      <c r="R2964" s="12" t="s">
        <v>354</v>
      </c>
      <c r="S2964" s="12" t="s">
        <v>354</v>
      </c>
      <c r="T2964" s="22" t="str">
        <f aca="false">Def_Sistemas_Conectores_Cabos!$C$14</f>
        <v>Datalink Extrudado</v>
      </c>
      <c r="U2964" s="11" t="s">
        <v>355</v>
      </c>
      <c r="V2964" s="13"/>
    </row>
    <row r="2965" customFormat="false" ht="15.75" hidden="true" customHeight="true" outlineLevel="0" collapsed="false">
      <c r="A2965" s="4" t="str">
        <f aca="false">Def_Sistemas_Conectores_Cabos!$A$22</f>
        <v>BPM de elétrons</v>
      </c>
      <c r="B2965" s="5" t="str">
        <f aca="false">Datas_Entregas!$A$3</f>
        <v>BTS/Anel</v>
      </c>
      <c r="C2965" s="6" t="n">
        <f aca="false" t="array" ref="C2965:C2965">INDEX(Datas_Entregas!$B$2:$B$100, MATCH(B2965, Datas_Entregas!$A$2:$A$100, 0), 1)</f>
        <v>43296</v>
      </c>
      <c r="D2965" s="5" t="str">
        <f aca="false">Def_Status_Montagem!$A$2</f>
        <v>A verificar</v>
      </c>
      <c r="E2965" s="4" t="str">
        <f aca="false">Def_Status_Montagem!$B$4</f>
        <v>Contratada (inclui etiqueta)</v>
      </c>
      <c r="F2965" s="25" t="str">
        <f aca="false" t="array" ref="F2965:F2965">INDEX(Def_Instancias_Equipamentos!$F$2:$F$4986, MATCH(K2965, Def_Instancias_Equipamentos!$D$2:$D$4986, 0), 1)</f>
        <v>Túnel (Anel)</v>
      </c>
      <c r="G2965" s="26" t="str">
        <f aca="false" t="array" ref="G2965:G2965">INDEX(Def_Instancias_Equipamentos!$F$2:$F$4986, MATCH(L2965, Def_Instancias_Equipamentos!$D$2:$D$4986, 0), 1)</f>
        <v>Sala Racks 9</v>
      </c>
      <c r="H2965" s="7" t="str">
        <f aca="false" t="array" ref="H2965:H2965">INDEX(Def_Instancias_Equipamentos!$E$2:$E$4986, MATCH(K2965, Def_Instancias_Equipamentos!$D$2:$D$4986, 0), 1)</f>
        <v>SI-09C1</v>
      </c>
      <c r="I2965" s="8" t="str">
        <f aca="false" t="array" ref="I2965:I2965">INDEX(Def_Instancias_Equipamentos!$E$2:$E$4986, MATCH(L2965, Def_Instancias_Equipamentos!$D$2:$D$4986, 0), 1)</f>
        <v>IA-09RaBPM</v>
      </c>
      <c r="J2965" s="8" t="str">
        <f aca="false">IF(H2965=I2965, "INTERNO", "EXTERNO")</f>
        <v>EXTERNO</v>
      </c>
      <c r="K2965" s="9" t="str">
        <f aca="false">Def_Instancias_Equipamentos!$D$956</f>
        <v>SI-09C1:DI-BPMSigPatch-1</v>
      </c>
      <c r="L2965" s="4" t="str">
        <f aca="false">Def_Instancias_Equipamentos!$D$695</f>
        <v>SI-09C1:DI-BPMRFFE-1</v>
      </c>
      <c r="M2965" s="10" t="s">
        <v>170</v>
      </c>
      <c r="N2965" s="11" t="s">
        <v>84</v>
      </c>
      <c r="O2965" s="21" t="str">
        <f aca="false">Def_Sistemas_Conectores_Cabos!$B$7</f>
        <v>SMA 50-ohm</v>
      </c>
      <c r="P2965" s="4" t="str">
        <f aca="false">Def_Sistemas_Conectores_Cabos!$B$7</f>
        <v>SMA 50-ohm</v>
      </c>
      <c r="Q2965" s="8" t="str">
        <f aca="false">K2965&amp;"/"&amp;M2965&amp;CHAR(10)&amp;L2965&amp;"/"&amp;N2965</f>
        <v>SI-09C1:DI-BPMSigPatch-1/BI_OUT
SI-09C1:DI-BPMRFFE-1/BI_IN</v>
      </c>
      <c r="R2965" s="12" t="s">
        <v>354</v>
      </c>
      <c r="S2965" s="12" t="s">
        <v>354</v>
      </c>
      <c r="T2965" s="22" t="str">
        <f aca="false">Def_Sistemas_Conectores_Cabos!$C$14</f>
        <v>Datalink Extrudado</v>
      </c>
      <c r="U2965" s="11" t="s">
        <v>355</v>
      </c>
      <c r="V2965" s="13"/>
    </row>
    <row r="2966" customFormat="false" ht="15.75" hidden="true" customHeight="true" outlineLevel="0" collapsed="false">
      <c r="A2966" s="4" t="str">
        <f aca="false">Def_Sistemas_Conectores_Cabos!$A$22</f>
        <v>BPM de elétrons</v>
      </c>
      <c r="B2966" s="5" t="str">
        <f aca="false">Datas_Entregas!$A$3</f>
        <v>BTS/Anel</v>
      </c>
      <c r="C2966" s="6" t="n">
        <f aca="false" t="array" ref="C2966:C2966">INDEX(Datas_Entregas!$B$2:$B$100, MATCH(B2966, Datas_Entregas!$A$2:$A$100, 0), 1)</f>
        <v>43296</v>
      </c>
      <c r="D2966" s="5" t="str">
        <f aca="false">Def_Status_Montagem!$A$2</f>
        <v>A verificar</v>
      </c>
      <c r="E2966" s="4" t="str">
        <f aca="false">Def_Status_Montagem!$B$4</f>
        <v>Contratada (inclui etiqueta)</v>
      </c>
      <c r="F2966" s="25" t="str">
        <f aca="false" t="array" ref="F2966:F2966">INDEX(Def_Instancias_Equipamentos!$F$2:$F$4986, MATCH(K2966, Def_Instancias_Equipamentos!$D$2:$D$4986, 0), 1)</f>
        <v>Túnel (Anel)</v>
      </c>
      <c r="G2966" s="26" t="str">
        <f aca="false" t="array" ref="G2966:G2966">INDEX(Def_Instancias_Equipamentos!$F$2:$F$4986, MATCH(L2966, Def_Instancias_Equipamentos!$D$2:$D$4986, 0), 1)</f>
        <v>Sala Racks 9</v>
      </c>
      <c r="H2966" s="7" t="str">
        <f aca="false" t="array" ref="H2966:H2966">INDEX(Def_Instancias_Equipamentos!$E$2:$E$4986, MATCH(K2966, Def_Instancias_Equipamentos!$D$2:$D$4986, 0), 1)</f>
        <v>SI-09C1</v>
      </c>
      <c r="I2966" s="8" t="str">
        <f aca="false" t="array" ref="I2966:I2966">INDEX(Def_Instancias_Equipamentos!$E$2:$E$4986, MATCH(L2966, Def_Instancias_Equipamentos!$D$2:$D$4986, 0), 1)</f>
        <v>IA-09RaBPM</v>
      </c>
      <c r="J2966" s="8" t="str">
        <f aca="false">IF(H2966=I2966, "INTERNO", "EXTERNO")</f>
        <v>EXTERNO</v>
      </c>
      <c r="K2966" s="9" t="str">
        <f aca="false">Def_Instancias_Equipamentos!$D$957</f>
        <v>SI-09C1:DI-BPMSigPatch-2</v>
      </c>
      <c r="L2966" s="4" t="str">
        <f aca="false">Def_Instancias_Equipamentos!$D$696</f>
        <v>SI-09C1:DI-BPMRFFE-2</v>
      </c>
      <c r="M2966" s="10" t="s">
        <v>170</v>
      </c>
      <c r="N2966" s="11" t="s">
        <v>84</v>
      </c>
      <c r="O2966" s="21" t="str">
        <f aca="false">Def_Sistemas_Conectores_Cabos!$B$7</f>
        <v>SMA 50-ohm</v>
      </c>
      <c r="P2966" s="4" t="str">
        <f aca="false">Def_Sistemas_Conectores_Cabos!$B$7</f>
        <v>SMA 50-ohm</v>
      </c>
      <c r="Q2966" s="8" t="str">
        <f aca="false">K2966&amp;"/"&amp;M2966&amp;CHAR(10)&amp;L2966&amp;"/"&amp;N2966</f>
        <v>SI-09C1:DI-BPMSigPatch-2/BI_OUT
SI-09C1:DI-BPMRFFE-2/BI_IN</v>
      </c>
      <c r="R2966" s="12" t="s">
        <v>354</v>
      </c>
      <c r="S2966" s="12" t="s">
        <v>354</v>
      </c>
      <c r="T2966" s="22" t="str">
        <f aca="false">Def_Sistemas_Conectores_Cabos!$C$14</f>
        <v>Datalink Extrudado</v>
      </c>
      <c r="U2966" s="11" t="s">
        <v>355</v>
      </c>
      <c r="V2966" s="13"/>
    </row>
    <row r="2967" customFormat="false" ht="15.75" hidden="true" customHeight="true" outlineLevel="0" collapsed="false">
      <c r="A2967" s="4" t="str">
        <f aca="false">Def_Sistemas_Conectores_Cabos!$A$22</f>
        <v>BPM de elétrons</v>
      </c>
      <c r="B2967" s="5" t="str">
        <f aca="false">Datas_Entregas!$A$3</f>
        <v>BTS/Anel</v>
      </c>
      <c r="C2967" s="6" t="n">
        <f aca="false" t="array" ref="C2967:C2967">INDEX(Datas_Entregas!$B$2:$B$100, MATCH(B2967, Datas_Entregas!$A$2:$A$100, 0), 1)</f>
        <v>43296</v>
      </c>
      <c r="D2967" s="5" t="str">
        <f aca="false">Def_Status_Montagem!$A$2</f>
        <v>A verificar</v>
      </c>
      <c r="E2967" s="4" t="str">
        <f aca="false">Def_Status_Montagem!$B$4</f>
        <v>Contratada (inclui etiqueta)</v>
      </c>
      <c r="F2967" s="25" t="str">
        <f aca="false" t="array" ref="F2967:F2967">INDEX(Def_Instancias_Equipamentos!$F$2:$F$4986, MATCH(K2967, Def_Instancias_Equipamentos!$D$2:$D$4986, 0), 1)</f>
        <v>Túnel (Anel)</v>
      </c>
      <c r="G2967" s="26" t="str">
        <f aca="false" t="array" ref="G2967:G2967">INDEX(Def_Instancias_Equipamentos!$F$2:$F$4986, MATCH(L2967, Def_Instancias_Equipamentos!$D$2:$D$4986, 0), 1)</f>
        <v>Sala Racks 9</v>
      </c>
      <c r="H2967" s="7" t="str">
        <f aca="false" t="array" ref="H2967:H2967">INDEX(Def_Instancias_Equipamentos!$E$2:$E$4986, MATCH(K2967, Def_Instancias_Equipamentos!$D$2:$D$4986, 0), 1)</f>
        <v>SI-09C2</v>
      </c>
      <c r="I2967" s="8" t="str">
        <f aca="false" t="array" ref="I2967:I2967">INDEX(Def_Instancias_Equipamentos!$E$2:$E$4986, MATCH(L2967, Def_Instancias_Equipamentos!$D$2:$D$4986, 0), 1)</f>
        <v>IA-09RaBPM</v>
      </c>
      <c r="J2967" s="8" t="str">
        <f aca="false">IF(H2967=I2967, "INTERNO", "EXTERNO")</f>
        <v>EXTERNO</v>
      </c>
      <c r="K2967" s="9" t="str">
        <f aca="false">Def_Instancias_Equipamentos!$D$958</f>
        <v>SI-09C2:DI-BPMSigPatch</v>
      </c>
      <c r="L2967" s="4" t="str">
        <f aca="false">Def_Instancias_Equipamentos!$D$697</f>
        <v>SI-09C2:DI-BPMRFFE</v>
      </c>
      <c r="M2967" s="10" t="s">
        <v>170</v>
      </c>
      <c r="N2967" s="11" t="s">
        <v>84</v>
      </c>
      <c r="O2967" s="21" t="str">
        <f aca="false">Def_Sistemas_Conectores_Cabos!$B$7</f>
        <v>SMA 50-ohm</v>
      </c>
      <c r="P2967" s="4" t="str">
        <f aca="false">Def_Sistemas_Conectores_Cabos!$B$7</f>
        <v>SMA 50-ohm</v>
      </c>
      <c r="Q2967" s="8" t="str">
        <f aca="false">K2967&amp;"/"&amp;M2967&amp;CHAR(10)&amp;L2967&amp;"/"&amp;N2967</f>
        <v>SI-09C2:DI-BPMSigPatch/BI_OUT
SI-09C2:DI-BPMRFFE/BI_IN</v>
      </c>
      <c r="R2967" s="12" t="s">
        <v>354</v>
      </c>
      <c r="S2967" s="12" t="s">
        <v>354</v>
      </c>
      <c r="T2967" s="22" t="str">
        <f aca="false">Def_Sistemas_Conectores_Cabos!$C$14</f>
        <v>Datalink Extrudado</v>
      </c>
      <c r="U2967" s="11" t="s">
        <v>355</v>
      </c>
      <c r="V2967" s="13"/>
    </row>
    <row r="2968" customFormat="false" ht="15.75" hidden="true" customHeight="true" outlineLevel="0" collapsed="false">
      <c r="A2968" s="4" t="str">
        <f aca="false">Def_Sistemas_Conectores_Cabos!$A$22</f>
        <v>BPM de elétrons</v>
      </c>
      <c r="B2968" s="5" t="str">
        <f aca="false">Datas_Entregas!$A$3</f>
        <v>BTS/Anel</v>
      </c>
      <c r="C2968" s="6" t="n">
        <f aca="false" t="array" ref="C2968:C2968">INDEX(Datas_Entregas!$B$2:$B$100, MATCH(B2968, Datas_Entregas!$A$2:$A$100, 0), 1)</f>
        <v>43296</v>
      </c>
      <c r="D2968" s="5" t="str">
        <f aca="false">Def_Status_Montagem!$A$2</f>
        <v>A verificar</v>
      </c>
      <c r="E2968" s="4" t="str">
        <f aca="false">Def_Status_Montagem!$B$4</f>
        <v>Contratada (inclui etiqueta)</v>
      </c>
      <c r="F2968" s="25" t="str">
        <f aca="false" t="array" ref="F2968:F2968">INDEX(Def_Instancias_Equipamentos!$F$2:$F$4986, MATCH(K2968, Def_Instancias_Equipamentos!$D$2:$D$4986, 0), 1)</f>
        <v>Túnel (Anel)</v>
      </c>
      <c r="G2968" s="26" t="str">
        <f aca="false" t="array" ref="G2968:G2968">INDEX(Def_Instancias_Equipamentos!$F$2:$F$4986, MATCH(L2968, Def_Instancias_Equipamentos!$D$2:$D$4986, 0), 1)</f>
        <v>Sala Racks 9</v>
      </c>
      <c r="H2968" s="7" t="str">
        <f aca="false" t="array" ref="H2968:H2968">INDEX(Def_Instancias_Equipamentos!$E$2:$E$4986, MATCH(K2968, Def_Instancias_Equipamentos!$D$2:$D$4986, 0), 1)</f>
        <v>SI-09C3</v>
      </c>
      <c r="I2968" s="8" t="str">
        <f aca="false" t="array" ref="I2968:I2968">INDEX(Def_Instancias_Equipamentos!$E$2:$E$4986, MATCH(L2968, Def_Instancias_Equipamentos!$D$2:$D$4986, 0), 1)</f>
        <v>IA-09RaBPM</v>
      </c>
      <c r="J2968" s="8" t="str">
        <f aca="false">IF(H2968=I2968, "INTERNO", "EXTERNO")</f>
        <v>EXTERNO</v>
      </c>
      <c r="K2968" s="9" t="str">
        <f aca="false">Def_Instancias_Equipamentos!$D$959</f>
        <v>SI-09C3:DI-BPMSigPatch-1</v>
      </c>
      <c r="L2968" s="4" t="str">
        <f aca="false">Def_Instancias_Equipamentos!$D$698</f>
        <v>SI-09C3:DI-BPMRFFE-1</v>
      </c>
      <c r="M2968" s="10" t="s">
        <v>170</v>
      </c>
      <c r="N2968" s="11" t="s">
        <v>84</v>
      </c>
      <c r="O2968" s="21" t="str">
        <f aca="false">Def_Sistemas_Conectores_Cabos!$B$7</f>
        <v>SMA 50-ohm</v>
      </c>
      <c r="P2968" s="4" t="str">
        <f aca="false">Def_Sistemas_Conectores_Cabos!$B$7</f>
        <v>SMA 50-ohm</v>
      </c>
      <c r="Q2968" s="8" t="str">
        <f aca="false">K2968&amp;"/"&amp;M2968&amp;CHAR(10)&amp;L2968&amp;"/"&amp;N2968</f>
        <v>SI-09C3:DI-BPMSigPatch-1/BI_OUT
SI-09C3:DI-BPMRFFE-1/BI_IN</v>
      </c>
      <c r="R2968" s="12" t="s">
        <v>354</v>
      </c>
      <c r="S2968" s="12" t="s">
        <v>354</v>
      </c>
      <c r="T2968" s="22" t="str">
        <f aca="false">Def_Sistemas_Conectores_Cabos!$C$14</f>
        <v>Datalink Extrudado</v>
      </c>
      <c r="U2968" s="11" t="s">
        <v>355</v>
      </c>
      <c r="V2968" s="13"/>
    </row>
    <row r="2969" customFormat="false" ht="15.75" hidden="true" customHeight="true" outlineLevel="0" collapsed="false">
      <c r="A2969" s="4" t="str">
        <f aca="false">Def_Sistemas_Conectores_Cabos!$A$22</f>
        <v>BPM de elétrons</v>
      </c>
      <c r="B2969" s="5" t="str">
        <f aca="false">Datas_Entregas!$A$3</f>
        <v>BTS/Anel</v>
      </c>
      <c r="C2969" s="6" t="n">
        <f aca="false" t="array" ref="C2969:C2969">INDEX(Datas_Entregas!$B$2:$B$100, MATCH(B2969, Datas_Entregas!$A$2:$A$100, 0), 1)</f>
        <v>43296</v>
      </c>
      <c r="D2969" s="5" t="str">
        <f aca="false">Def_Status_Montagem!$A$2</f>
        <v>A verificar</v>
      </c>
      <c r="E2969" s="4" t="str">
        <f aca="false">Def_Status_Montagem!$B$4</f>
        <v>Contratada (inclui etiqueta)</v>
      </c>
      <c r="F2969" s="25" t="str">
        <f aca="false" t="array" ref="F2969:F2969">INDEX(Def_Instancias_Equipamentos!$F$2:$F$4986, MATCH(K2969, Def_Instancias_Equipamentos!$D$2:$D$4986, 0), 1)</f>
        <v>Túnel (Anel)</v>
      </c>
      <c r="G2969" s="26" t="str">
        <f aca="false" t="array" ref="G2969:G2969">INDEX(Def_Instancias_Equipamentos!$F$2:$F$4986, MATCH(L2969, Def_Instancias_Equipamentos!$D$2:$D$4986, 0), 1)</f>
        <v>Sala Racks 9</v>
      </c>
      <c r="H2969" s="7" t="str">
        <f aca="false" t="array" ref="H2969:H2969">INDEX(Def_Instancias_Equipamentos!$E$2:$E$4986, MATCH(K2969, Def_Instancias_Equipamentos!$D$2:$D$4986, 0), 1)</f>
        <v>SI-09C3</v>
      </c>
      <c r="I2969" s="8" t="str">
        <f aca="false" t="array" ref="I2969:I2969">INDEX(Def_Instancias_Equipamentos!$E$2:$E$4986, MATCH(L2969, Def_Instancias_Equipamentos!$D$2:$D$4986, 0), 1)</f>
        <v>IA-09RaBPM</v>
      </c>
      <c r="J2969" s="8" t="str">
        <f aca="false">IF(H2969=I2969, "INTERNO", "EXTERNO")</f>
        <v>EXTERNO</v>
      </c>
      <c r="K2969" s="9" t="str">
        <f aca="false">Def_Instancias_Equipamentos!$D$960</f>
        <v>SI-09C3:DI-BPMSigPatch-2</v>
      </c>
      <c r="L2969" s="4" t="str">
        <f aca="false">Def_Instancias_Equipamentos!$D$699</f>
        <v>SI-09C3:DI-BPMRFFE-2</v>
      </c>
      <c r="M2969" s="10" t="s">
        <v>170</v>
      </c>
      <c r="N2969" s="11" t="s">
        <v>84</v>
      </c>
      <c r="O2969" s="21" t="str">
        <f aca="false">Def_Sistemas_Conectores_Cabos!$B$7</f>
        <v>SMA 50-ohm</v>
      </c>
      <c r="P2969" s="4" t="str">
        <f aca="false">Def_Sistemas_Conectores_Cabos!$B$7</f>
        <v>SMA 50-ohm</v>
      </c>
      <c r="Q2969" s="8" t="str">
        <f aca="false">K2969&amp;"/"&amp;M2969&amp;CHAR(10)&amp;L2969&amp;"/"&amp;N2969</f>
        <v>SI-09C3:DI-BPMSigPatch-2/BI_OUT
SI-09C3:DI-BPMRFFE-2/BI_IN</v>
      </c>
      <c r="R2969" s="12" t="s">
        <v>354</v>
      </c>
      <c r="S2969" s="12" t="s">
        <v>354</v>
      </c>
      <c r="T2969" s="22" t="str">
        <f aca="false">Def_Sistemas_Conectores_Cabos!$C$14</f>
        <v>Datalink Extrudado</v>
      </c>
      <c r="U2969" s="11" t="s">
        <v>355</v>
      </c>
      <c r="V2969" s="13"/>
    </row>
    <row r="2970" customFormat="false" ht="15.75" hidden="true" customHeight="true" outlineLevel="0" collapsed="false">
      <c r="A2970" s="4" t="str">
        <f aca="false">Def_Sistemas_Conectores_Cabos!$A$22</f>
        <v>BPM de elétrons</v>
      </c>
      <c r="B2970" s="5" t="str">
        <f aca="false">Datas_Entregas!$A$3</f>
        <v>BTS/Anel</v>
      </c>
      <c r="C2970" s="6" t="n">
        <f aca="false" t="array" ref="C2970:C2970">INDEX(Datas_Entregas!$B$2:$B$100, MATCH(B2970, Datas_Entregas!$A$2:$A$100, 0), 1)</f>
        <v>43296</v>
      </c>
      <c r="D2970" s="5" t="str">
        <f aca="false">Def_Status_Montagem!$A$2</f>
        <v>A verificar</v>
      </c>
      <c r="E2970" s="4" t="str">
        <f aca="false">Def_Status_Montagem!$B$4</f>
        <v>Contratada (inclui etiqueta)</v>
      </c>
      <c r="F2970" s="25" t="str">
        <f aca="false" t="array" ref="F2970:F2970">INDEX(Def_Instancias_Equipamentos!$F$2:$F$4986, MATCH(K2970, Def_Instancias_Equipamentos!$D$2:$D$4986, 0), 1)</f>
        <v>Túnel (Anel)</v>
      </c>
      <c r="G2970" s="26" t="str">
        <f aca="false" t="array" ref="G2970:G2970">INDEX(Def_Instancias_Equipamentos!$F$2:$F$4986, MATCH(L2970, Def_Instancias_Equipamentos!$D$2:$D$4986, 0), 1)</f>
        <v>Sala Racks 9</v>
      </c>
      <c r="H2970" s="7" t="str">
        <f aca="false" t="array" ref="H2970:H2970">INDEX(Def_Instancias_Equipamentos!$E$2:$E$4986, MATCH(K2970, Def_Instancias_Equipamentos!$D$2:$D$4986, 0), 1)</f>
        <v>SI-09C4</v>
      </c>
      <c r="I2970" s="8" t="str">
        <f aca="false" t="array" ref="I2970:I2970">INDEX(Def_Instancias_Equipamentos!$E$2:$E$4986, MATCH(L2970, Def_Instancias_Equipamentos!$D$2:$D$4986, 0), 1)</f>
        <v>IA-09RaBPM</v>
      </c>
      <c r="J2970" s="8" t="str">
        <f aca="false">IF(H2970=I2970, "INTERNO", "EXTERNO")</f>
        <v>EXTERNO</v>
      </c>
      <c r="K2970" s="9" t="str">
        <f aca="false">Def_Instancias_Equipamentos!$D$961</f>
        <v>SI-09C4:DI-BPMSigPatch</v>
      </c>
      <c r="L2970" s="4" t="str">
        <f aca="false">Def_Instancias_Equipamentos!$D$700</f>
        <v>SI-09C4:DI-BPMRFFE</v>
      </c>
      <c r="M2970" s="10" t="s">
        <v>170</v>
      </c>
      <c r="N2970" s="11" t="s">
        <v>84</v>
      </c>
      <c r="O2970" s="21" t="str">
        <f aca="false">Def_Sistemas_Conectores_Cabos!$B$7</f>
        <v>SMA 50-ohm</v>
      </c>
      <c r="P2970" s="4" t="str">
        <f aca="false">Def_Sistemas_Conectores_Cabos!$B$7</f>
        <v>SMA 50-ohm</v>
      </c>
      <c r="Q2970" s="8" t="str">
        <f aca="false">K2970&amp;"/"&amp;M2970&amp;CHAR(10)&amp;L2970&amp;"/"&amp;N2970</f>
        <v>SI-09C4:DI-BPMSigPatch/BI_OUT
SI-09C4:DI-BPMRFFE/BI_IN</v>
      </c>
      <c r="R2970" s="12" t="s">
        <v>354</v>
      </c>
      <c r="S2970" s="12" t="s">
        <v>354</v>
      </c>
      <c r="T2970" s="22" t="str">
        <f aca="false">Def_Sistemas_Conectores_Cabos!$C$14</f>
        <v>Datalink Extrudado</v>
      </c>
      <c r="U2970" s="11" t="s">
        <v>355</v>
      </c>
      <c r="V2970" s="13"/>
    </row>
    <row r="2971" customFormat="false" ht="15.75" hidden="true" customHeight="true" outlineLevel="0" collapsed="false">
      <c r="A2971" s="4" t="str">
        <f aca="false">Def_Sistemas_Conectores_Cabos!$A$22</f>
        <v>BPM de elétrons</v>
      </c>
      <c r="B2971" s="5" t="str">
        <f aca="false">Datas_Entregas!$A$3</f>
        <v>BTS/Anel</v>
      </c>
      <c r="C2971" s="6" t="n">
        <f aca="false" t="array" ref="C2971:C2971">INDEX(Datas_Entregas!$B$2:$B$100, MATCH(B2971, Datas_Entregas!$A$2:$A$100, 0), 1)</f>
        <v>43296</v>
      </c>
      <c r="D2971" s="5" t="str">
        <f aca="false">Def_Status_Montagem!$A$2</f>
        <v>A verificar</v>
      </c>
      <c r="E2971" s="4" t="str">
        <f aca="false">Def_Status_Montagem!$B$4</f>
        <v>Contratada (inclui etiqueta)</v>
      </c>
      <c r="F2971" s="25" t="str">
        <f aca="false" t="array" ref="F2971:F2971">INDEX(Def_Instancias_Equipamentos!$F$2:$F$4986, MATCH(K2971, Def_Instancias_Equipamentos!$D$2:$D$4986, 0), 1)</f>
        <v>Túnel (Anel)</v>
      </c>
      <c r="G2971" s="26" t="str">
        <f aca="false" t="array" ref="G2971:G2971">INDEX(Def_Instancias_Equipamentos!$F$2:$F$4986, MATCH(L2971, Def_Instancias_Equipamentos!$D$2:$D$4986, 0), 1)</f>
        <v>Sala Racks 9</v>
      </c>
      <c r="H2971" s="7" t="str">
        <f aca="false" t="array" ref="H2971:H2971">INDEX(Def_Instancias_Equipamentos!$E$2:$E$4986, MATCH(K2971, Def_Instancias_Equipamentos!$D$2:$D$4986, 0), 1)</f>
        <v>SI-09M1</v>
      </c>
      <c r="I2971" s="8" t="str">
        <f aca="false" t="array" ref="I2971:I2971">INDEX(Def_Instancias_Equipamentos!$E$2:$E$4986, MATCH(L2971, Def_Instancias_Equipamentos!$D$2:$D$4986, 0), 1)</f>
        <v>IA-09RaBPM</v>
      </c>
      <c r="J2971" s="8" t="str">
        <f aca="false">IF(H2971=I2971, "INTERNO", "EXTERNO")</f>
        <v>EXTERNO</v>
      </c>
      <c r="K2971" s="9" t="str">
        <f aca="false">Def_Instancias_Equipamentos!$D$962</f>
        <v>SI-09M1:DI-BPMSigPatch</v>
      </c>
      <c r="L2971" s="4" t="str">
        <f aca="false">Def_Instancias_Equipamentos!$D$701</f>
        <v>SI-09M1:DI-BPMRFFE</v>
      </c>
      <c r="M2971" s="10" t="s">
        <v>170</v>
      </c>
      <c r="N2971" s="11" t="s">
        <v>84</v>
      </c>
      <c r="O2971" s="21" t="str">
        <f aca="false">Def_Sistemas_Conectores_Cabos!$B$7</f>
        <v>SMA 50-ohm</v>
      </c>
      <c r="P2971" s="4" t="str">
        <f aca="false">Def_Sistemas_Conectores_Cabos!$B$7</f>
        <v>SMA 50-ohm</v>
      </c>
      <c r="Q2971" s="8" t="str">
        <f aca="false">K2971&amp;"/"&amp;M2971&amp;CHAR(10)&amp;L2971&amp;"/"&amp;N2971</f>
        <v>SI-09M1:DI-BPMSigPatch/BI_OUT
SI-09M1:DI-BPMRFFE/BI_IN</v>
      </c>
      <c r="R2971" s="12" t="s">
        <v>354</v>
      </c>
      <c r="S2971" s="12" t="s">
        <v>354</v>
      </c>
      <c r="T2971" s="22" t="str">
        <f aca="false">Def_Sistemas_Conectores_Cabos!$C$14</f>
        <v>Datalink Extrudado</v>
      </c>
      <c r="U2971" s="11" t="s">
        <v>355</v>
      </c>
      <c r="V2971" s="13"/>
    </row>
    <row r="2972" customFormat="false" ht="15.75" hidden="true" customHeight="true" outlineLevel="0" collapsed="false">
      <c r="A2972" s="4" t="str">
        <f aca="false">Def_Sistemas_Conectores_Cabos!$A$22</f>
        <v>BPM de elétrons</v>
      </c>
      <c r="B2972" s="5" t="str">
        <f aca="false">Datas_Entregas!$A$3</f>
        <v>BTS/Anel</v>
      </c>
      <c r="C2972" s="6" t="n">
        <f aca="false" t="array" ref="C2972:C2972">INDEX(Datas_Entregas!$B$2:$B$100, MATCH(B2972, Datas_Entregas!$A$2:$A$100, 0), 1)</f>
        <v>43296</v>
      </c>
      <c r="D2972" s="5" t="str">
        <f aca="false">Def_Status_Montagem!$A$2</f>
        <v>A verificar</v>
      </c>
      <c r="E2972" s="4" t="str">
        <f aca="false">Def_Status_Montagem!$B$4</f>
        <v>Contratada (inclui etiqueta)</v>
      </c>
      <c r="F2972" s="25" t="str">
        <f aca="false" t="array" ref="F2972:F2972">INDEX(Def_Instancias_Equipamentos!$F$2:$F$4986, MATCH(K2972, Def_Instancias_Equipamentos!$D$2:$D$4986, 0), 1)</f>
        <v>Túnel (Anel)</v>
      </c>
      <c r="G2972" s="26" t="str">
        <f aca="false" t="array" ref="G2972:G2972">INDEX(Def_Instancias_Equipamentos!$F$2:$F$4986, MATCH(L2972, Def_Instancias_Equipamentos!$D$2:$D$4986, 0), 1)</f>
        <v>Sala Racks 9</v>
      </c>
      <c r="H2972" s="7" t="str">
        <f aca="false" t="array" ref="H2972:H2972">INDEX(Def_Instancias_Equipamentos!$E$2:$E$4986, MATCH(K2972, Def_Instancias_Equipamentos!$D$2:$D$4986, 0), 1)</f>
        <v>SI-09M2</v>
      </c>
      <c r="I2972" s="8" t="str">
        <f aca="false" t="array" ref="I2972:I2972">INDEX(Def_Instancias_Equipamentos!$E$2:$E$4986, MATCH(L2972, Def_Instancias_Equipamentos!$D$2:$D$4986, 0), 1)</f>
        <v>IA-09RaBPM</v>
      </c>
      <c r="J2972" s="8" t="str">
        <f aca="false">IF(H2972=I2972, "INTERNO", "EXTERNO")</f>
        <v>EXTERNO</v>
      </c>
      <c r="K2972" s="9" t="str">
        <f aca="false">Def_Instancias_Equipamentos!$D$963</f>
        <v>SI-09M2:DI-BPMSigPatch</v>
      </c>
      <c r="L2972" s="4" t="str">
        <f aca="false">Def_Instancias_Equipamentos!$D$702</f>
        <v>SI-09M2:DI-BPMRFFE</v>
      </c>
      <c r="M2972" s="10" t="s">
        <v>170</v>
      </c>
      <c r="N2972" s="11" t="s">
        <v>84</v>
      </c>
      <c r="O2972" s="21" t="str">
        <f aca="false">Def_Sistemas_Conectores_Cabos!$B$7</f>
        <v>SMA 50-ohm</v>
      </c>
      <c r="P2972" s="4" t="str">
        <f aca="false">Def_Sistemas_Conectores_Cabos!$B$7</f>
        <v>SMA 50-ohm</v>
      </c>
      <c r="Q2972" s="8" t="str">
        <f aca="false">K2972&amp;"/"&amp;M2972&amp;CHAR(10)&amp;L2972&amp;"/"&amp;N2972</f>
        <v>SI-09M2:DI-BPMSigPatch/BI_OUT
SI-09M2:DI-BPMRFFE/BI_IN</v>
      </c>
      <c r="R2972" s="12" t="s">
        <v>354</v>
      </c>
      <c r="S2972" s="12" t="s">
        <v>354</v>
      </c>
      <c r="T2972" s="22" t="str">
        <f aca="false">Def_Sistemas_Conectores_Cabos!$C$14</f>
        <v>Datalink Extrudado</v>
      </c>
      <c r="U2972" s="11" t="s">
        <v>355</v>
      </c>
      <c r="V2972" s="13"/>
    </row>
    <row r="2973" customFormat="false" ht="15.75" hidden="true" customHeight="true" outlineLevel="0" collapsed="false">
      <c r="A2973" s="4" t="str">
        <f aca="false">Def_Sistemas_Conectores_Cabos!$A$22</f>
        <v>BPM de elétrons</v>
      </c>
      <c r="B2973" s="5" t="str">
        <f aca="false">Datas_Entregas!$A$3</f>
        <v>BTS/Anel</v>
      </c>
      <c r="C2973" s="6" t="n">
        <f aca="false" t="array" ref="C2973:C2973">INDEX(Datas_Entregas!$B$2:$B$100, MATCH(B2973, Datas_Entregas!$A$2:$A$100, 0), 1)</f>
        <v>43296</v>
      </c>
      <c r="D2973" s="5" t="str">
        <f aca="false">Def_Status_Montagem!$A$2</f>
        <v>A verificar</v>
      </c>
      <c r="E2973" s="4" t="str">
        <f aca="false">Def_Status_Montagem!$B$4</f>
        <v>Contratada (inclui etiqueta)</v>
      </c>
      <c r="F2973" s="25" t="str">
        <f aca="false" t="array" ref="F2973:F2973">INDEX(Def_Instancias_Equipamentos!$F$2:$F$4986, MATCH(K2973, Def_Instancias_Equipamentos!$D$2:$D$4986, 0), 1)</f>
        <v>Túnel (Anel)</v>
      </c>
      <c r="G2973" s="26" t="str">
        <f aca="false" t="array" ref="G2973:G2973">INDEX(Def_Instancias_Equipamentos!$F$2:$F$4986, MATCH(L2973, Def_Instancias_Equipamentos!$D$2:$D$4986, 0), 1)</f>
        <v>Sala Racks 9</v>
      </c>
      <c r="H2973" s="7" t="str">
        <f aca="false" t="array" ref="H2973:H2973">INDEX(Def_Instancias_Equipamentos!$E$2:$E$4986, MATCH(K2973, Def_Instancias_Equipamentos!$D$2:$D$4986, 0), 1)</f>
        <v>SI-09SA</v>
      </c>
      <c r="I2973" s="8" t="str">
        <f aca="false" t="array" ref="I2973:I2973">INDEX(Def_Instancias_Equipamentos!$E$2:$E$4986, MATCH(L2973, Def_Instancias_Equipamentos!$D$2:$D$4986, 0), 1)</f>
        <v>IA-09RaBPM</v>
      </c>
      <c r="J2973" s="8" t="str">
        <f aca="false">IF(H2973=I2973, "INTERNO", "EXTERNO")</f>
        <v>EXTERNO</v>
      </c>
      <c r="K2973" s="9" t="str">
        <f aca="false">Def_Instancias_Equipamentos!$D$1068</f>
        <v>SI-09SA:DI-BPMSigPatch-1</v>
      </c>
      <c r="L2973" s="4" t="str">
        <f aca="false">Def_Instancias_Equipamentos!$D$807</f>
        <v>SI-09SA:DI-BPMRFFE-1</v>
      </c>
      <c r="M2973" s="10" t="s">
        <v>170</v>
      </c>
      <c r="N2973" s="11" t="s">
        <v>84</v>
      </c>
      <c r="O2973" s="21" t="str">
        <f aca="false">Def_Sistemas_Conectores_Cabos!$B$7</f>
        <v>SMA 50-ohm</v>
      </c>
      <c r="P2973" s="4" t="str">
        <f aca="false">Def_Sistemas_Conectores_Cabos!$B$7</f>
        <v>SMA 50-ohm</v>
      </c>
      <c r="Q2973" s="8" t="str">
        <f aca="false">K2973&amp;"/"&amp;M2973&amp;CHAR(10)&amp;L2973&amp;"/"&amp;N2973</f>
        <v>SI-09SA:DI-BPMSigPatch-1/BI_OUT
SI-09SA:DI-BPMRFFE-1/BI_IN</v>
      </c>
      <c r="R2973" s="12" t="s">
        <v>354</v>
      </c>
      <c r="S2973" s="12" t="s">
        <v>354</v>
      </c>
      <c r="T2973" s="22" t="str">
        <f aca="false">Def_Sistemas_Conectores_Cabos!$C$14</f>
        <v>Datalink Extrudado</v>
      </c>
      <c r="U2973" s="11" t="s">
        <v>355</v>
      </c>
      <c r="V2973" s="13"/>
    </row>
    <row r="2974" customFormat="false" ht="15.75" hidden="true" customHeight="true" outlineLevel="0" collapsed="false">
      <c r="A2974" s="4" t="str">
        <f aca="false">Def_Sistemas_Conectores_Cabos!$A$22</f>
        <v>BPM de elétrons</v>
      </c>
      <c r="B2974" s="5" t="str">
        <f aca="false">Datas_Entregas!$A$3</f>
        <v>BTS/Anel</v>
      </c>
      <c r="C2974" s="6" t="n">
        <f aca="false" t="array" ref="C2974:C2974">INDEX(Datas_Entregas!$B$2:$B$100, MATCH(B2974, Datas_Entregas!$A$2:$A$100, 0), 1)</f>
        <v>43296</v>
      </c>
      <c r="D2974" s="5" t="str">
        <f aca="false">Def_Status_Montagem!$A$2</f>
        <v>A verificar</v>
      </c>
      <c r="E2974" s="4" t="str">
        <f aca="false">Def_Status_Montagem!$B$4</f>
        <v>Contratada (inclui etiqueta)</v>
      </c>
      <c r="F2974" s="25" t="str">
        <f aca="false" t="array" ref="F2974:F2974">INDEX(Def_Instancias_Equipamentos!$F$2:$F$4986, MATCH(K2974, Def_Instancias_Equipamentos!$D$2:$D$4986, 0), 1)</f>
        <v>Túnel (Anel)</v>
      </c>
      <c r="G2974" s="26" t="str">
        <f aca="false" t="array" ref="G2974:G2974">INDEX(Def_Instancias_Equipamentos!$F$2:$F$4986, MATCH(L2974, Def_Instancias_Equipamentos!$D$2:$D$4986, 0), 1)</f>
        <v>Sala Racks 9</v>
      </c>
      <c r="H2974" s="7" t="str">
        <f aca="false" t="array" ref="H2974:H2974">INDEX(Def_Instancias_Equipamentos!$E$2:$E$4986, MATCH(K2974, Def_Instancias_Equipamentos!$D$2:$D$4986, 0), 1)</f>
        <v>SI-09SA</v>
      </c>
      <c r="I2974" s="8" t="str">
        <f aca="false" t="array" ref="I2974:I2974">INDEX(Def_Instancias_Equipamentos!$E$2:$E$4986, MATCH(L2974, Def_Instancias_Equipamentos!$D$2:$D$4986, 0), 1)</f>
        <v>IA-09RaBPM</v>
      </c>
      <c r="J2974" s="8" t="str">
        <f aca="false">IF(H2974=I2974, "INTERNO", "EXTERNO")</f>
        <v>EXTERNO</v>
      </c>
      <c r="K2974" s="9" t="str">
        <f aca="false">Def_Instancias_Equipamentos!$D$1069</f>
        <v>SI-09SA:DI-BPMSigPatch-2</v>
      </c>
      <c r="L2974" s="4" t="str">
        <f aca="false">Def_Instancias_Equipamentos!$D$808</f>
        <v>SI-09SA:DI-BPMRFFE-2</v>
      </c>
      <c r="M2974" s="10" t="s">
        <v>170</v>
      </c>
      <c r="N2974" s="11" t="s">
        <v>84</v>
      </c>
      <c r="O2974" s="21" t="str">
        <f aca="false">Def_Sistemas_Conectores_Cabos!$B$7</f>
        <v>SMA 50-ohm</v>
      </c>
      <c r="P2974" s="4" t="str">
        <f aca="false">Def_Sistemas_Conectores_Cabos!$B$7</f>
        <v>SMA 50-ohm</v>
      </c>
      <c r="Q2974" s="8" t="str">
        <f aca="false">K2974&amp;"/"&amp;M2974&amp;CHAR(10)&amp;L2974&amp;"/"&amp;N2974</f>
        <v>SI-09SA:DI-BPMSigPatch-2/BI_OUT
SI-09SA:DI-BPMRFFE-2/BI_IN</v>
      </c>
      <c r="R2974" s="12" t="s">
        <v>354</v>
      </c>
      <c r="S2974" s="12" t="s">
        <v>354</v>
      </c>
      <c r="T2974" s="22" t="str">
        <f aca="false">Def_Sistemas_Conectores_Cabos!$C$14</f>
        <v>Datalink Extrudado</v>
      </c>
      <c r="U2974" s="11" t="s">
        <v>355</v>
      </c>
      <c r="V2974" s="13"/>
    </row>
    <row r="2975" customFormat="false" ht="15.75" hidden="true" customHeight="true" outlineLevel="0" collapsed="false">
      <c r="A2975" s="4" t="str">
        <f aca="false">Def_Sistemas_Conectores_Cabos!$A$22</f>
        <v>BPM de elétrons</v>
      </c>
      <c r="B2975" s="5" t="str">
        <f aca="false">Datas_Entregas!$A$3</f>
        <v>BTS/Anel</v>
      </c>
      <c r="C2975" s="6" t="n">
        <f aca="false" t="array" ref="C2975:C2975">INDEX(Datas_Entregas!$B$2:$B$100, MATCH(B2975, Datas_Entregas!$A$2:$A$100, 0), 1)</f>
        <v>43296</v>
      </c>
      <c r="D2975" s="5" t="str">
        <f aca="false">Def_Status_Montagem!$A$2</f>
        <v>A verificar</v>
      </c>
      <c r="E2975" s="4" t="str">
        <f aca="false">Def_Status_Montagem!$B$4</f>
        <v>Contratada (inclui etiqueta)</v>
      </c>
      <c r="F2975" s="25" t="str">
        <f aca="false" t="array" ref="F2975:F2975">INDEX(Def_Instancias_Equipamentos!$F$2:$F$4986, MATCH(K2975, Def_Instancias_Equipamentos!$D$2:$D$4986, 0), 1)</f>
        <v>Túnel (Anel)</v>
      </c>
      <c r="G2975" s="26" t="str">
        <f aca="false" t="array" ref="G2975:G2975">INDEX(Def_Instancias_Equipamentos!$F$2:$F$4986, MATCH(L2975, Def_Instancias_Equipamentos!$D$2:$D$4986, 0), 1)</f>
        <v>Sala Racks 10</v>
      </c>
      <c r="H2975" s="7" t="str">
        <f aca="false" t="array" ref="H2975:H2975">INDEX(Def_Instancias_Equipamentos!$E$2:$E$4986, MATCH(K2975, Def_Instancias_Equipamentos!$D$2:$D$4986, 0), 1)</f>
        <v>SI-10C1</v>
      </c>
      <c r="I2975" s="8" t="str">
        <f aca="false" t="array" ref="I2975:I2975">INDEX(Def_Instancias_Equipamentos!$E$2:$E$4986, MATCH(L2975, Def_Instancias_Equipamentos!$D$2:$D$4986, 0), 1)</f>
        <v>IA-10RaBPM</v>
      </c>
      <c r="J2975" s="8" t="str">
        <f aca="false">IF(H2975=I2975, "INTERNO", "EXTERNO")</f>
        <v>EXTERNO</v>
      </c>
      <c r="K2975" s="9" t="str">
        <f aca="false">Def_Instancias_Equipamentos!$D$964</f>
        <v>SI-10C1:DI-BPMSigPatch-1</v>
      </c>
      <c r="L2975" s="4" t="str">
        <f aca="false">Def_Instancias_Equipamentos!$D$703</f>
        <v>SI-10C1:DI-BPMRFFE-1</v>
      </c>
      <c r="M2975" s="10" t="s">
        <v>170</v>
      </c>
      <c r="N2975" s="11" t="s">
        <v>84</v>
      </c>
      <c r="O2975" s="21" t="str">
        <f aca="false">Def_Sistemas_Conectores_Cabos!$B$7</f>
        <v>SMA 50-ohm</v>
      </c>
      <c r="P2975" s="4" t="str">
        <f aca="false">Def_Sistemas_Conectores_Cabos!$B$7</f>
        <v>SMA 50-ohm</v>
      </c>
      <c r="Q2975" s="8" t="str">
        <f aca="false">K2975&amp;"/"&amp;M2975&amp;CHAR(10)&amp;L2975&amp;"/"&amp;N2975</f>
        <v>SI-10C1:DI-BPMSigPatch-1/BI_OUT
SI-10C1:DI-BPMRFFE-1/BI_IN</v>
      </c>
      <c r="R2975" s="12" t="s">
        <v>354</v>
      </c>
      <c r="S2975" s="12" t="s">
        <v>354</v>
      </c>
      <c r="T2975" s="22" t="str">
        <f aca="false">Def_Sistemas_Conectores_Cabos!$C$14</f>
        <v>Datalink Extrudado</v>
      </c>
      <c r="U2975" s="11" t="s">
        <v>355</v>
      </c>
      <c r="V2975" s="13"/>
    </row>
    <row r="2976" customFormat="false" ht="15.75" hidden="true" customHeight="true" outlineLevel="0" collapsed="false">
      <c r="A2976" s="4" t="str">
        <f aca="false">Def_Sistemas_Conectores_Cabos!$A$22</f>
        <v>BPM de elétrons</v>
      </c>
      <c r="B2976" s="5" t="str">
        <f aca="false">Datas_Entregas!$A$3</f>
        <v>BTS/Anel</v>
      </c>
      <c r="C2976" s="6" t="n">
        <f aca="false" t="array" ref="C2976:C2976">INDEX(Datas_Entregas!$B$2:$B$100, MATCH(B2976, Datas_Entregas!$A$2:$A$100, 0), 1)</f>
        <v>43296</v>
      </c>
      <c r="D2976" s="5" t="str">
        <f aca="false">Def_Status_Montagem!$A$2</f>
        <v>A verificar</v>
      </c>
      <c r="E2976" s="4" t="str">
        <f aca="false">Def_Status_Montagem!$B$4</f>
        <v>Contratada (inclui etiqueta)</v>
      </c>
      <c r="F2976" s="25" t="str">
        <f aca="false" t="array" ref="F2976:F2976">INDEX(Def_Instancias_Equipamentos!$F$2:$F$4986, MATCH(K2976, Def_Instancias_Equipamentos!$D$2:$D$4986, 0), 1)</f>
        <v>Túnel (Anel)</v>
      </c>
      <c r="G2976" s="26" t="str">
        <f aca="false" t="array" ref="G2976:G2976">INDEX(Def_Instancias_Equipamentos!$F$2:$F$4986, MATCH(L2976, Def_Instancias_Equipamentos!$D$2:$D$4986, 0), 1)</f>
        <v>Sala Racks 10</v>
      </c>
      <c r="H2976" s="7" t="str">
        <f aca="false" t="array" ref="H2976:H2976">INDEX(Def_Instancias_Equipamentos!$E$2:$E$4986, MATCH(K2976, Def_Instancias_Equipamentos!$D$2:$D$4986, 0), 1)</f>
        <v>SI-10C1</v>
      </c>
      <c r="I2976" s="8" t="str">
        <f aca="false" t="array" ref="I2976:I2976">INDEX(Def_Instancias_Equipamentos!$E$2:$E$4986, MATCH(L2976, Def_Instancias_Equipamentos!$D$2:$D$4986, 0), 1)</f>
        <v>IA-10RaBPM</v>
      </c>
      <c r="J2976" s="8" t="str">
        <f aca="false">IF(H2976=I2976, "INTERNO", "EXTERNO")</f>
        <v>EXTERNO</v>
      </c>
      <c r="K2976" s="9" t="str">
        <f aca="false">Def_Instancias_Equipamentos!$D$965</f>
        <v>SI-10C1:DI-BPMSigPatch-2</v>
      </c>
      <c r="L2976" s="4" t="str">
        <f aca="false">Def_Instancias_Equipamentos!$D$704</f>
        <v>SI-10C1:DI-BPMRFFE-2</v>
      </c>
      <c r="M2976" s="10" t="s">
        <v>170</v>
      </c>
      <c r="N2976" s="11" t="s">
        <v>84</v>
      </c>
      <c r="O2976" s="21" t="str">
        <f aca="false">Def_Sistemas_Conectores_Cabos!$B$7</f>
        <v>SMA 50-ohm</v>
      </c>
      <c r="P2976" s="4" t="str">
        <f aca="false">Def_Sistemas_Conectores_Cabos!$B$7</f>
        <v>SMA 50-ohm</v>
      </c>
      <c r="Q2976" s="8" t="str">
        <f aca="false">K2976&amp;"/"&amp;M2976&amp;CHAR(10)&amp;L2976&amp;"/"&amp;N2976</f>
        <v>SI-10C1:DI-BPMSigPatch-2/BI_OUT
SI-10C1:DI-BPMRFFE-2/BI_IN</v>
      </c>
      <c r="R2976" s="12" t="s">
        <v>354</v>
      </c>
      <c r="S2976" s="12" t="s">
        <v>354</v>
      </c>
      <c r="T2976" s="22" t="str">
        <f aca="false">Def_Sistemas_Conectores_Cabos!$C$14</f>
        <v>Datalink Extrudado</v>
      </c>
      <c r="U2976" s="11" t="s">
        <v>355</v>
      </c>
      <c r="V2976" s="13"/>
    </row>
    <row r="2977" customFormat="false" ht="15.75" hidden="true" customHeight="true" outlineLevel="0" collapsed="false">
      <c r="A2977" s="4" t="str">
        <f aca="false">Def_Sistemas_Conectores_Cabos!$A$22</f>
        <v>BPM de elétrons</v>
      </c>
      <c r="B2977" s="5" t="str">
        <f aca="false">Datas_Entregas!$A$3</f>
        <v>BTS/Anel</v>
      </c>
      <c r="C2977" s="6" t="n">
        <f aca="false" t="array" ref="C2977:C2977">INDEX(Datas_Entregas!$B$2:$B$100, MATCH(B2977, Datas_Entregas!$A$2:$A$100, 0), 1)</f>
        <v>43296</v>
      </c>
      <c r="D2977" s="5" t="str">
        <f aca="false">Def_Status_Montagem!$A$2</f>
        <v>A verificar</v>
      </c>
      <c r="E2977" s="4" t="str">
        <f aca="false">Def_Status_Montagem!$B$4</f>
        <v>Contratada (inclui etiqueta)</v>
      </c>
      <c r="F2977" s="25" t="str">
        <f aca="false" t="array" ref="F2977:F2977">INDEX(Def_Instancias_Equipamentos!$F$2:$F$4986, MATCH(K2977, Def_Instancias_Equipamentos!$D$2:$D$4986, 0), 1)</f>
        <v>Túnel (Anel)</v>
      </c>
      <c r="G2977" s="26" t="str">
        <f aca="false" t="array" ref="G2977:G2977">INDEX(Def_Instancias_Equipamentos!$F$2:$F$4986, MATCH(L2977, Def_Instancias_Equipamentos!$D$2:$D$4986, 0), 1)</f>
        <v>Sala Racks 10</v>
      </c>
      <c r="H2977" s="7" t="str">
        <f aca="false" t="array" ref="H2977:H2977">INDEX(Def_Instancias_Equipamentos!$E$2:$E$4986, MATCH(K2977, Def_Instancias_Equipamentos!$D$2:$D$4986, 0), 1)</f>
        <v>SI-10C2</v>
      </c>
      <c r="I2977" s="8" t="str">
        <f aca="false" t="array" ref="I2977:I2977">INDEX(Def_Instancias_Equipamentos!$E$2:$E$4986, MATCH(L2977, Def_Instancias_Equipamentos!$D$2:$D$4986, 0), 1)</f>
        <v>IA-10RaBPM</v>
      </c>
      <c r="J2977" s="8" t="str">
        <f aca="false">IF(H2977=I2977, "INTERNO", "EXTERNO")</f>
        <v>EXTERNO</v>
      </c>
      <c r="K2977" s="9" t="str">
        <f aca="false">Def_Instancias_Equipamentos!$D$966</f>
        <v>SI-10C2:DI-BPMSigPatch</v>
      </c>
      <c r="L2977" s="4" t="str">
        <f aca="false">Def_Instancias_Equipamentos!$D$705</f>
        <v>SI-10C2:DI-BPMRFFE</v>
      </c>
      <c r="M2977" s="10" t="s">
        <v>170</v>
      </c>
      <c r="N2977" s="11" t="s">
        <v>84</v>
      </c>
      <c r="O2977" s="21" t="str">
        <f aca="false">Def_Sistemas_Conectores_Cabos!$B$7</f>
        <v>SMA 50-ohm</v>
      </c>
      <c r="P2977" s="4" t="str">
        <f aca="false">Def_Sistemas_Conectores_Cabos!$B$7</f>
        <v>SMA 50-ohm</v>
      </c>
      <c r="Q2977" s="8" t="str">
        <f aca="false">K2977&amp;"/"&amp;M2977&amp;CHAR(10)&amp;L2977&amp;"/"&amp;N2977</f>
        <v>SI-10C2:DI-BPMSigPatch/BI_OUT
SI-10C2:DI-BPMRFFE/BI_IN</v>
      </c>
      <c r="R2977" s="12" t="s">
        <v>354</v>
      </c>
      <c r="S2977" s="12" t="s">
        <v>354</v>
      </c>
      <c r="T2977" s="22" t="str">
        <f aca="false">Def_Sistemas_Conectores_Cabos!$C$14</f>
        <v>Datalink Extrudado</v>
      </c>
      <c r="U2977" s="11" t="s">
        <v>355</v>
      </c>
      <c r="V2977" s="13"/>
    </row>
    <row r="2978" customFormat="false" ht="15.75" hidden="true" customHeight="true" outlineLevel="0" collapsed="false">
      <c r="A2978" s="4" t="str">
        <f aca="false">Def_Sistemas_Conectores_Cabos!$A$22</f>
        <v>BPM de elétrons</v>
      </c>
      <c r="B2978" s="5" t="str">
        <f aca="false">Datas_Entregas!$A$3</f>
        <v>BTS/Anel</v>
      </c>
      <c r="C2978" s="6" t="n">
        <f aca="false" t="array" ref="C2978:C2978">INDEX(Datas_Entregas!$B$2:$B$100, MATCH(B2978, Datas_Entregas!$A$2:$A$100, 0), 1)</f>
        <v>43296</v>
      </c>
      <c r="D2978" s="5" t="str">
        <f aca="false">Def_Status_Montagem!$A$2</f>
        <v>A verificar</v>
      </c>
      <c r="E2978" s="4" t="str">
        <f aca="false">Def_Status_Montagem!$B$4</f>
        <v>Contratada (inclui etiqueta)</v>
      </c>
      <c r="F2978" s="25" t="str">
        <f aca="false" t="array" ref="F2978:F2978">INDEX(Def_Instancias_Equipamentos!$F$2:$F$4986, MATCH(K2978, Def_Instancias_Equipamentos!$D$2:$D$4986, 0), 1)</f>
        <v>Túnel (Anel)</v>
      </c>
      <c r="G2978" s="26" t="str">
        <f aca="false" t="array" ref="G2978:G2978">INDEX(Def_Instancias_Equipamentos!$F$2:$F$4986, MATCH(L2978, Def_Instancias_Equipamentos!$D$2:$D$4986, 0), 1)</f>
        <v>Sala Racks 10</v>
      </c>
      <c r="H2978" s="7" t="str">
        <f aca="false" t="array" ref="H2978:H2978">INDEX(Def_Instancias_Equipamentos!$E$2:$E$4986, MATCH(K2978, Def_Instancias_Equipamentos!$D$2:$D$4986, 0), 1)</f>
        <v>SI-10C3</v>
      </c>
      <c r="I2978" s="8" t="str">
        <f aca="false" t="array" ref="I2978:I2978">INDEX(Def_Instancias_Equipamentos!$E$2:$E$4986, MATCH(L2978, Def_Instancias_Equipamentos!$D$2:$D$4986, 0), 1)</f>
        <v>IA-10RaBPM</v>
      </c>
      <c r="J2978" s="8" t="str">
        <f aca="false">IF(H2978=I2978, "INTERNO", "EXTERNO")</f>
        <v>EXTERNO</v>
      </c>
      <c r="K2978" s="9" t="str">
        <f aca="false">Def_Instancias_Equipamentos!$D$967</f>
        <v>SI-10C3:DI-BPMSigPatch-1</v>
      </c>
      <c r="L2978" s="4" t="str">
        <f aca="false">Def_Instancias_Equipamentos!$D$706</f>
        <v>SI-10C3:DI-BPMRFFE-1</v>
      </c>
      <c r="M2978" s="10" t="s">
        <v>170</v>
      </c>
      <c r="N2978" s="11" t="s">
        <v>84</v>
      </c>
      <c r="O2978" s="21" t="str">
        <f aca="false">Def_Sistemas_Conectores_Cabos!$B$7</f>
        <v>SMA 50-ohm</v>
      </c>
      <c r="P2978" s="4" t="str">
        <f aca="false">Def_Sistemas_Conectores_Cabos!$B$7</f>
        <v>SMA 50-ohm</v>
      </c>
      <c r="Q2978" s="8" t="str">
        <f aca="false">K2978&amp;"/"&amp;M2978&amp;CHAR(10)&amp;L2978&amp;"/"&amp;N2978</f>
        <v>SI-10C3:DI-BPMSigPatch-1/BI_OUT
SI-10C3:DI-BPMRFFE-1/BI_IN</v>
      </c>
      <c r="R2978" s="12" t="s">
        <v>354</v>
      </c>
      <c r="S2978" s="12" t="s">
        <v>354</v>
      </c>
      <c r="T2978" s="22" t="str">
        <f aca="false">Def_Sistemas_Conectores_Cabos!$C$14</f>
        <v>Datalink Extrudado</v>
      </c>
      <c r="U2978" s="11" t="s">
        <v>355</v>
      </c>
      <c r="V2978" s="13"/>
    </row>
    <row r="2979" customFormat="false" ht="15.75" hidden="true" customHeight="true" outlineLevel="0" collapsed="false">
      <c r="A2979" s="4" t="str">
        <f aca="false">Def_Sistemas_Conectores_Cabos!$A$22</f>
        <v>BPM de elétrons</v>
      </c>
      <c r="B2979" s="5" t="str">
        <f aca="false">Datas_Entregas!$A$3</f>
        <v>BTS/Anel</v>
      </c>
      <c r="C2979" s="6" t="n">
        <f aca="false" t="array" ref="C2979:C2979">INDEX(Datas_Entregas!$B$2:$B$100, MATCH(B2979, Datas_Entregas!$A$2:$A$100, 0), 1)</f>
        <v>43296</v>
      </c>
      <c r="D2979" s="5" t="str">
        <f aca="false">Def_Status_Montagem!$A$2</f>
        <v>A verificar</v>
      </c>
      <c r="E2979" s="4" t="str">
        <f aca="false">Def_Status_Montagem!$B$4</f>
        <v>Contratada (inclui etiqueta)</v>
      </c>
      <c r="F2979" s="25" t="str">
        <f aca="false" t="array" ref="F2979:F2979">INDEX(Def_Instancias_Equipamentos!$F$2:$F$4986, MATCH(K2979, Def_Instancias_Equipamentos!$D$2:$D$4986, 0), 1)</f>
        <v>Túnel (Anel)</v>
      </c>
      <c r="G2979" s="26" t="str">
        <f aca="false" t="array" ref="G2979:G2979">INDEX(Def_Instancias_Equipamentos!$F$2:$F$4986, MATCH(L2979, Def_Instancias_Equipamentos!$D$2:$D$4986, 0), 1)</f>
        <v>Sala Racks 10</v>
      </c>
      <c r="H2979" s="7" t="str">
        <f aca="false" t="array" ref="H2979:H2979">INDEX(Def_Instancias_Equipamentos!$E$2:$E$4986, MATCH(K2979, Def_Instancias_Equipamentos!$D$2:$D$4986, 0), 1)</f>
        <v>SI-10C3</v>
      </c>
      <c r="I2979" s="8" t="str">
        <f aca="false" t="array" ref="I2979:I2979">INDEX(Def_Instancias_Equipamentos!$E$2:$E$4986, MATCH(L2979, Def_Instancias_Equipamentos!$D$2:$D$4986, 0), 1)</f>
        <v>IA-10RaBPM</v>
      </c>
      <c r="J2979" s="8" t="str">
        <f aca="false">IF(H2979=I2979, "INTERNO", "EXTERNO")</f>
        <v>EXTERNO</v>
      </c>
      <c r="K2979" s="9" t="str">
        <f aca="false">Def_Instancias_Equipamentos!$D$968</f>
        <v>SI-10C3:DI-BPMSigPatch-2</v>
      </c>
      <c r="L2979" s="4" t="str">
        <f aca="false">Def_Instancias_Equipamentos!$D$707</f>
        <v>SI-10C3:DI-BPMRFFE-2</v>
      </c>
      <c r="M2979" s="10" t="s">
        <v>170</v>
      </c>
      <c r="N2979" s="11" t="s">
        <v>84</v>
      </c>
      <c r="O2979" s="21" t="str">
        <f aca="false">Def_Sistemas_Conectores_Cabos!$B$7</f>
        <v>SMA 50-ohm</v>
      </c>
      <c r="P2979" s="4" t="str">
        <f aca="false">Def_Sistemas_Conectores_Cabos!$B$7</f>
        <v>SMA 50-ohm</v>
      </c>
      <c r="Q2979" s="8" t="str">
        <f aca="false">K2979&amp;"/"&amp;M2979&amp;CHAR(10)&amp;L2979&amp;"/"&amp;N2979</f>
        <v>SI-10C3:DI-BPMSigPatch-2/BI_OUT
SI-10C3:DI-BPMRFFE-2/BI_IN</v>
      </c>
      <c r="R2979" s="12" t="s">
        <v>354</v>
      </c>
      <c r="S2979" s="12" t="s">
        <v>354</v>
      </c>
      <c r="T2979" s="22" t="str">
        <f aca="false">Def_Sistemas_Conectores_Cabos!$C$14</f>
        <v>Datalink Extrudado</v>
      </c>
      <c r="U2979" s="11" t="s">
        <v>355</v>
      </c>
      <c r="V2979" s="13"/>
    </row>
    <row r="2980" customFormat="false" ht="15.75" hidden="true" customHeight="true" outlineLevel="0" collapsed="false">
      <c r="A2980" s="4" t="str">
        <f aca="false">Def_Sistemas_Conectores_Cabos!$A$22</f>
        <v>BPM de elétrons</v>
      </c>
      <c r="B2980" s="5" t="str">
        <f aca="false">Datas_Entregas!$A$3</f>
        <v>BTS/Anel</v>
      </c>
      <c r="C2980" s="6" t="n">
        <f aca="false" t="array" ref="C2980:C2980">INDEX(Datas_Entregas!$B$2:$B$100, MATCH(B2980, Datas_Entregas!$A$2:$A$100, 0), 1)</f>
        <v>43296</v>
      </c>
      <c r="D2980" s="5" t="str">
        <f aca="false">Def_Status_Montagem!$A$2</f>
        <v>A verificar</v>
      </c>
      <c r="E2980" s="4" t="str">
        <f aca="false">Def_Status_Montagem!$B$4</f>
        <v>Contratada (inclui etiqueta)</v>
      </c>
      <c r="F2980" s="25" t="str">
        <f aca="false" t="array" ref="F2980:F2980">INDEX(Def_Instancias_Equipamentos!$F$2:$F$4986, MATCH(K2980, Def_Instancias_Equipamentos!$D$2:$D$4986, 0), 1)</f>
        <v>Túnel (Anel)</v>
      </c>
      <c r="G2980" s="26" t="str">
        <f aca="false" t="array" ref="G2980:G2980">INDEX(Def_Instancias_Equipamentos!$F$2:$F$4986, MATCH(L2980, Def_Instancias_Equipamentos!$D$2:$D$4986, 0), 1)</f>
        <v>Sala Racks 10</v>
      </c>
      <c r="H2980" s="7" t="str">
        <f aca="false" t="array" ref="H2980:H2980">INDEX(Def_Instancias_Equipamentos!$E$2:$E$4986, MATCH(K2980, Def_Instancias_Equipamentos!$D$2:$D$4986, 0), 1)</f>
        <v>SI-10C4</v>
      </c>
      <c r="I2980" s="8" t="str">
        <f aca="false" t="array" ref="I2980:I2980">INDEX(Def_Instancias_Equipamentos!$E$2:$E$4986, MATCH(L2980, Def_Instancias_Equipamentos!$D$2:$D$4986, 0), 1)</f>
        <v>IA-10RaBPM</v>
      </c>
      <c r="J2980" s="8" t="str">
        <f aca="false">IF(H2980=I2980, "INTERNO", "EXTERNO")</f>
        <v>EXTERNO</v>
      </c>
      <c r="K2980" s="9" t="str">
        <f aca="false">Def_Instancias_Equipamentos!$D$969</f>
        <v>SI-10C4:DI-BPMSigPatch</v>
      </c>
      <c r="L2980" s="4" t="str">
        <f aca="false">Def_Instancias_Equipamentos!$D$708</f>
        <v>SI-10C4:DI-BPMRFFE</v>
      </c>
      <c r="M2980" s="10" t="s">
        <v>170</v>
      </c>
      <c r="N2980" s="11" t="s">
        <v>84</v>
      </c>
      <c r="O2980" s="21" t="str">
        <f aca="false">Def_Sistemas_Conectores_Cabos!$B$7</f>
        <v>SMA 50-ohm</v>
      </c>
      <c r="P2980" s="4" t="str">
        <f aca="false">Def_Sistemas_Conectores_Cabos!$B$7</f>
        <v>SMA 50-ohm</v>
      </c>
      <c r="Q2980" s="8" t="str">
        <f aca="false">K2980&amp;"/"&amp;M2980&amp;CHAR(10)&amp;L2980&amp;"/"&amp;N2980</f>
        <v>SI-10C4:DI-BPMSigPatch/BI_OUT
SI-10C4:DI-BPMRFFE/BI_IN</v>
      </c>
      <c r="R2980" s="12" t="s">
        <v>354</v>
      </c>
      <c r="S2980" s="12" t="s">
        <v>354</v>
      </c>
      <c r="T2980" s="22" t="str">
        <f aca="false">Def_Sistemas_Conectores_Cabos!$C$14</f>
        <v>Datalink Extrudado</v>
      </c>
      <c r="U2980" s="11" t="s">
        <v>355</v>
      </c>
      <c r="V2980" s="13"/>
    </row>
    <row r="2981" customFormat="false" ht="15.75" hidden="true" customHeight="true" outlineLevel="0" collapsed="false">
      <c r="A2981" s="4" t="str">
        <f aca="false">Def_Sistemas_Conectores_Cabos!$A$22</f>
        <v>BPM de elétrons</v>
      </c>
      <c r="B2981" s="5" t="str">
        <f aca="false">Datas_Entregas!$A$3</f>
        <v>BTS/Anel</v>
      </c>
      <c r="C2981" s="6" t="n">
        <f aca="false" t="array" ref="C2981:C2981">INDEX(Datas_Entregas!$B$2:$B$100, MATCH(B2981, Datas_Entregas!$A$2:$A$100, 0), 1)</f>
        <v>43296</v>
      </c>
      <c r="D2981" s="5" t="str">
        <f aca="false">Def_Status_Montagem!$A$2</f>
        <v>A verificar</v>
      </c>
      <c r="E2981" s="4" t="str">
        <f aca="false">Def_Status_Montagem!$B$4</f>
        <v>Contratada (inclui etiqueta)</v>
      </c>
      <c r="F2981" s="25" t="str">
        <f aca="false" t="array" ref="F2981:F2981">INDEX(Def_Instancias_Equipamentos!$F$2:$F$4986, MATCH(K2981, Def_Instancias_Equipamentos!$D$2:$D$4986, 0), 1)</f>
        <v>Túnel (Anel)</v>
      </c>
      <c r="G2981" s="26" t="str">
        <f aca="false" t="array" ref="G2981:G2981">INDEX(Def_Instancias_Equipamentos!$F$2:$F$4986, MATCH(L2981, Def_Instancias_Equipamentos!$D$2:$D$4986, 0), 1)</f>
        <v>Sala Racks 10</v>
      </c>
      <c r="H2981" s="7" t="str">
        <f aca="false" t="array" ref="H2981:H2981">INDEX(Def_Instancias_Equipamentos!$E$2:$E$4986, MATCH(K2981, Def_Instancias_Equipamentos!$D$2:$D$4986, 0), 1)</f>
        <v>SI-10M1</v>
      </c>
      <c r="I2981" s="8" t="str">
        <f aca="false" t="array" ref="I2981:I2981">INDEX(Def_Instancias_Equipamentos!$E$2:$E$4986, MATCH(L2981, Def_Instancias_Equipamentos!$D$2:$D$4986, 0), 1)</f>
        <v>IA-10RaBPM</v>
      </c>
      <c r="J2981" s="8" t="str">
        <f aca="false">IF(H2981=I2981, "INTERNO", "EXTERNO")</f>
        <v>EXTERNO</v>
      </c>
      <c r="K2981" s="9" t="str">
        <f aca="false">Def_Instancias_Equipamentos!$D$970</f>
        <v>SI-10M1:DI-BPMSigPatch</v>
      </c>
      <c r="L2981" s="4" t="str">
        <f aca="false">Def_Instancias_Equipamentos!$D$709</f>
        <v>SI-10M1:DI-BPMRFFE</v>
      </c>
      <c r="M2981" s="10" t="s">
        <v>170</v>
      </c>
      <c r="N2981" s="11" t="s">
        <v>84</v>
      </c>
      <c r="O2981" s="21" t="str">
        <f aca="false">Def_Sistemas_Conectores_Cabos!$B$7</f>
        <v>SMA 50-ohm</v>
      </c>
      <c r="P2981" s="4" t="str">
        <f aca="false">Def_Sistemas_Conectores_Cabos!$B$7</f>
        <v>SMA 50-ohm</v>
      </c>
      <c r="Q2981" s="8" t="str">
        <f aca="false">K2981&amp;"/"&amp;M2981&amp;CHAR(10)&amp;L2981&amp;"/"&amp;N2981</f>
        <v>SI-10M1:DI-BPMSigPatch/BI_OUT
SI-10M1:DI-BPMRFFE/BI_IN</v>
      </c>
      <c r="R2981" s="12" t="s">
        <v>354</v>
      </c>
      <c r="S2981" s="12" t="s">
        <v>354</v>
      </c>
      <c r="T2981" s="22" t="str">
        <f aca="false">Def_Sistemas_Conectores_Cabos!$C$14</f>
        <v>Datalink Extrudado</v>
      </c>
      <c r="U2981" s="11" t="s">
        <v>355</v>
      </c>
      <c r="V2981" s="13"/>
    </row>
    <row r="2982" customFormat="false" ht="15.75" hidden="true" customHeight="true" outlineLevel="0" collapsed="false">
      <c r="A2982" s="4" t="str">
        <f aca="false">Def_Sistemas_Conectores_Cabos!$A$22</f>
        <v>BPM de elétrons</v>
      </c>
      <c r="B2982" s="5" t="str">
        <f aca="false">Datas_Entregas!$A$3</f>
        <v>BTS/Anel</v>
      </c>
      <c r="C2982" s="6" t="n">
        <f aca="false" t="array" ref="C2982:C2982">INDEX(Datas_Entregas!$B$2:$B$100, MATCH(B2982, Datas_Entregas!$A$2:$A$100, 0), 1)</f>
        <v>43296</v>
      </c>
      <c r="D2982" s="5" t="str">
        <f aca="false">Def_Status_Montagem!$A$2</f>
        <v>A verificar</v>
      </c>
      <c r="E2982" s="4" t="str">
        <f aca="false">Def_Status_Montagem!$B$4</f>
        <v>Contratada (inclui etiqueta)</v>
      </c>
      <c r="F2982" s="25" t="str">
        <f aca="false" t="array" ref="F2982:F2982">INDEX(Def_Instancias_Equipamentos!$F$2:$F$4986, MATCH(K2982, Def_Instancias_Equipamentos!$D$2:$D$4986, 0), 1)</f>
        <v>Túnel (Anel)</v>
      </c>
      <c r="G2982" s="26" t="str">
        <f aca="false" t="array" ref="G2982:G2982">INDEX(Def_Instancias_Equipamentos!$F$2:$F$4986, MATCH(L2982, Def_Instancias_Equipamentos!$D$2:$D$4986, 0), 1)</f>
        <v>Sala Racks 10</v>
      </c>
      <c r="H2982" s="7" t="str">
        <f aca="false" t="array" ref="H2982:H2982">INDEX(Def_Instancias_Equipamentos!$E$2:$E$4986, MATCH(K2982, Def_Instancias_Equipamentos!$D$2:$D$4986, 0), 1)</f>
        <v>SI-10M2</v>
      </c>
      <c r="I2982" s="8" t="str">
        <f aca="false" t="array" ref="I2982:I2982">INDEX(Def_Instancias_Equipamentos!$E$2:$E$4986, MATCH(L2982, Def_Instancias_Equipamentos!$D$2:$D$4986, 0), 1)</f>
        <v>IA-10RaBPM</v>
      </c>
      <c r="J2982" s="8" t="str">
        <f aca="false">IF(H2982=I2982, "INTERNO", "EXTERNO")</f>
        <v>EXTERNO</v>
      </c>
      <c r="K2982" s="9" t="str">
        <f aca="false">Def_Instancias_Equipamentos!$D$971</f>
        <v>SI-10M2:DI-BPMSigPatch</v>
      </c>
      <c r="L2982" s="4" t="str">
        <f aca="false">Def_Instancias_Equipamentos!$D$710</f>
        <v>SI-10M2:DI-BPMRFFE</v>
      </c>
      <c r="M2982" s="10" t="s">
        <v>170</v>
      </c>
      <c r="N2982" s="11" t="s">
        <v>84</v>
      </c>
      <c r="O2982" s="21" t="str">
        <f aca="false">Def_Sistemas_Conectores_Cabos!$B$7</f>
        <v>SMA 50-ohm</v>
      </c>
      <c r="P2982" s="4" t="str">
        <f aca="false">Def_Sistemas_Conectores_Cabos!$B$7</f>
        <v>SMA 50-ohm</v>
      </c>
      <c r="Q2982" s="8" t="str">
        <f aca="false">K2982&amp;"/"&amp;M2982&amp;CHAR(10)&amp;L2982&amp;"/"&amp;N2982</f>
        <v>SI-10M2:DI-BPMSigPatch/BI_OUT
SI-10M2:DI-BPMRFFE/BI_IN</v>
      </c>
      <c r="R2982" s="12" t="s">
        <v>354</v>
      </c>
      <c r="S2982" s="12" t="s">
        <v>354</v>
      </c>
      <c r="T2982" s="22" t="str">
        <f aca="false">Def_Sistemas_Conectores_Cabos!$C$14</f>
        <v>Datalink Extrudado</v>
      </c>
      <c r="U2982" s="11" t="s">
        <v>355</v>
      </c>
      <c r="V2982" s="13"/>
    </row>
    <row r="2983" customFormat="false" ht="15.75" hidden="true" customHeight="true" outlineLevel="0" collapsed="false">
      <c r="A2983" s="4" t="str">
        <f aca="false">Def_Sistemas_Conectores_Cabos!$A$22</f>
        <v>BPM de elétrons</v>
      </c>
      <c r="B2983" s="5" t="str">
        <f aca="false">Datas_Entregas!$A$6</f>
        <v>Linhas de Luz (fases I-A e II)</v>
      </c>
      <c r="C2983" s="6" t="n">
        <f aca="false" t="array" ref="C2983:C2983">INDEX(Datas_Entregas!$B$2:$B$100, MATCH(B2983, Datas_Entregas!$A$2:$A$100, 0), 1)</f>
        <v>43374</v>
      </c>
      <c r="D2983" s="5" t="str">
        <f aca="false">Def_Status_Montagem!$A$2</f>
        <v>A verificar</v>
      </c>
      <c r="E2983" s="4" t="str">
        <f aca="false">Def_Status_Montagem!$B$4</f>
        <v>Contratada (inclui etiqueta)</v>
      </c>
      <c r="F2983" s="25" t="str">
        <f aca="false" t="array" ref="F2983:F2983">INDEX(Def_Instancias_Equipamentos!$F$2:$F$4986, MATCH(K2983, Def_Instancias_Equipamentos!$D$2:$D$4986, 0), 1)</f>
        <v>Túnel (Anel)</v>
      </c>
      <c r="G2983" s="26" t="str">
        <f aca="false" t="array" ref="G2983:G2983">INDEX(Def_Instancias_Equipamentos!$F$2:$F$4986, MATCH(L2983, Def_Instancias_Equipamentos!$D$2:$D$4986, 0), 1)</f>
        <v>Sala Racks 10</v>
      </c>
      <c r="H2983" s="7" t="str">
        <f aca="false" t="array" ref="H2983:H2983">INDEX(Def_Instancias_Equipamentos!$E$2:$E$4986, MATCH(K2983, Def_Instancias_Equipamentos!$D$2:$D$4986, 0), 1)</f>
        <v>SI-10SB</v>
      </c>
      <c r="I2983" s="8" t="str">
        <f aca="false" t="array" ref="I2983:I2983">INDEX(Def_Instancias_Equipamentos!$E$2:$E$4986, MATCH(L2983, Def_Instancias_Equipamentos!$D$2:$D$4986, 0), 1)</f>
        <v>IA-10RaBPM</v>
      </c>
      <c r="J2983" s="8" t="str">
        <f aca="false">IF(H2983=I2983, "INTERNO", "EXTERNO")</f>
        <v>EXTERNO</v>
      </c>
      <c r="K2983" s="9" t="str">
        <f aca="false">Def_Instancias_Equipamentos!$D$1070</f>
        <v>SI-10SB:DI-BPMSigPatch-1</v>
      </c>
      <c r="L2983" s="4" t="str">
        <f aca="false">Def_Instancias_Equipamentos!$D$809</f>
        <v>SI-10SB:DI-BPMRFFE-1</v>
      </c>
      <c r="M2983" s="10" t="s">
        <v>170</v>
      </c>
      <c r="N2983" s="11" t="s">
        <v>84</v>
      </c>
      <c r="O2983" s="21" t="str">
        <f aca="false">Def_Sistemas_Conectores_Cabos!$B$7</f>
        <v>SMA 50-ohm</v>
      </c>
      <c r="P2983" s="4" t="str">
        <f aca="false">Def_Sistemas_Conectores_Cabos!$B$7</f>
        <v>SMA 50-ohm</v>
      </c>
      <c r="Q2983" s="8" t="str">
        <f aca="false">K2983&amp;"/"&amp;M2983&amp;CHAR(10)&amp;L2983&amp;"/"&amp;N2983</f>
        <v>SI-10SB:DI-BPMSigPatch-1/BI_OUT
SI-10SB:DI-BPMRFFE-1/BI_IN</v>
      </c>
      <c r="R2983" s="12" t="s">
        <v>354</v>
      </c>
      <c r="S2983" s="12" t="s">
        <v>354</v>
      </c>
      <c r="T2983" s="22" t="str">
        <f aca="false">Def_Sistemas_Conectores_Cabos!$C$14</f>
        <v>Datalink Extrudado</v>
      </c>
      <c r="U2983" s="11" t="s">
        <v>355</v>
      </c>
      <c r="V2983" s="13"/>
    </row>
    <row r="2984" customFormat="false" ht="15.75" hidden="true" customHeight="true" outlineLevel="0" collapsed="false">
      <c r="A2984" s="4" t="str">
        <f aca="false">Def_Sistemas_Conectores_Cabos!$A$22</f>
        <v>BPM de elétrons</v>
      </c>
      <c r="B2984" s="5" t="str">
        <f aca="false">Datas_Entregas!$A$6</f>
        <v>Linhas de Luz (fases I-A e II)</v>
      </c>
      <c r="C2984" s="6" t="n">
        <f aca="false" t="array" ref="C2984:C2984">INDEX(Datas_Entregas!$B$2:$B$100, MATCH(B2984, Datas_Entregas!$A$2:$A$100, 0), 1)</f>
        <v>43374</v>
      </c>
      <c r="D2984" s="5" t="str">
        <f aca="false">Def_Status_Montagem!$A$2</f>
        <v>A verificar</v>
      </c>
      <c r="E2984" s="4" t="str">
        <f aca="false">Def_Status_Montagem!$B$4</f>
        <v>Contratada (inclui etiqueta)</v>
      </c>
      <c r="F2984" s="25" t="str">
        <f aca="false" t="array" ref="F2984:F2984">INDEX(Def_Instancias_Equipamentos!$F$2:$F$4986, MATCH(K2984, Def_Instancias_Equipamentos!$D$2:$D$4986, 0), 1)</f>
        <v>Túnel (Anel)</v>
      </c>
      <c r="G2984" s="26" t="str">
        <f aca="false" t="array" ref="G2984:G2984">INDEX(Def_Instancias_Equipamentos!$F$2:$F$4986, MATCH(L2984, Def_Instancias_Equipamentos!$D$2:$D$4986, 0), 1)</f>
        <v>Sala Racks 10</v>
      </c>
      <c r="H2984" s="7" t="str">
        <f aca="false" t="array" ref="H2984:H2984">INDEX(Def_Instancias_Equipamentos!$E$2:$E$4986, MATCH(K2984, Def_Instancias_Equipamentos!$D$2:$D$4986, 0), 1)</f>
        <v>SI-10SB</v>
      </c>
      <c r="I2984" s="8" t="str">
        <f aca="false" t="array" ref="I2984:I2984">INDEX(Def_Instancias_Equipamentos!$E$2:$E$4986, MATCH(L2984, Def_Instancias_Equipamentos!$D$2:$D$4986, 0), 1)</f>
        <v>IA-10RaBPM</v>
      </c>
      <c r="J2984" s="8" t="str">
        <f aca="false">IF(H2984=I2984, "INTERNO", "EXTERNO")</f>
        <v>EXTERNO</v>
      </c>
      <c r="K2984" s="9" t="str">
        <f aca="false">Def_Instancias_Equipamentos!$D$1071</f>
        <v>SI-10SB:DI-BPMSigPatch-2</v>
      </c>
      <c r="L2984" s="4" t="str">
        <f aca="false">Def_Instancias_Equipamentos!$D$810</f>
        <v>SI-10SB:DI-BPMRFFE-2</v>
      </c>
      <c r="M2984" s="10" t="s">
        <v>170</v>
      </c>
      <c r="N2984" s="11" t="s">
        <v>84</v>
      </c>
      <c r="O2984" s="21" t="str">
        <f aca="false">Def_Sistemas_Conectores_Cabos!$B$7</f>
        <v>SMA 50-ohm</v>
      </c>
      <c r="P2984" s="4" t="str">
        <f aca="false">Def_Sistemas_Conectores_Cabos!$B$7</f>
        <v>SMA 50-ohm</v>
      </c>
      <c r="Q2984" s="8" t="str">
        <f aca="false">K2984&amp;"/"&amp;M2984&amp;CHAR(10)&amp;L2984&amp;"/"&amp;N2984</f>
        <v>SI-10SB:DI-BPMSigPatch-2/BI_OUT
SI-10SB:DI-BPMRFFE-2/BI_IN</v>
      </c>
      <c r="R2984" s="12" t="s">
        <v>354</v>
      </c>
      <c r="S2984" s="12" t="s">
        <v>354</v>
      </c>
      <c r="T2984" s="22" t="str">
        <f aca="false">Def_Sistemas_Conectores_Cabos!$C$14</f>
        <v>Datalink Extrudado</v>
      </c>
      <c r="U2984" s="11" t="s">
        <v>355</v>
      </c>
      <c r="V2984" s="13"/>
    </row>
    <row r="2985" customFormat="false" ht="15.75" hidden="true" customHeight="true" outlineLevel="0" collapsed="false">
      <c r="A2985" s="4" t="str">
        <f aca="false">Def_Sistemas_Conectores_Cabos!$A$22</f>
        <v>BPM de elétrons</v>
      </c>
      <c r="B2985" s="5" t="str">
        <f aca="false">Datas_Entregas!$A$3</f>
        <v>BTS/Anel</v>
      </c>
      <c r="C2985" s="6" t="n">
        <f aca="false" t="array" ref="C2985:C2985">INDEX(Datas_Entregas!$B$2:$B$100, MATCH(B2985, Datas_Entregas!$A$2:$A$100, 0), 1)</f>
        <v>43296</v>
      </c>
      <c r="D2985" s="5" t="str">
        <f aca="false">Def_Status_Montagem!$A$2</f>
        <v>A verificar</v>
      </c>
      <c r="E2985" s="4" t="str">
        <f aca="false">Def_Status_Montagem!$B$4</f>
        <v>Contratada (inclui etiqueta)</v>
      </c>
      <c r="F2985" s="25" t="str">
        <f aca="false" t="array" ref="F2985:F2985">INDEX(Def_Instancias_Equipamentos!$F$2:$F$4986, MATCH(K2985, Def_Instancias_Equipamentos!$D$2:$D$4986, 0), 1)</f>
        <v>Túnel (Anel)</v>
      </c>
      <c r="G2985" s="26" t="str">
        <f aca="false" t="array" ref="G2985:G2985">INDEX(Def_Instancias_Equipamentos!$F$2:$F$4986, MATCH(L2985, Def_Instancias_Equipamentos!$D$2:$D$4986, 0), 1)</f>
        <v>Sala Racks 11</v>
      </c>
      <c r="H2985" s="7" t="str">
        <f aca="false" t="array" ref="H2985:H2985">INDEX(Def_Instancias_Equipamentos!$E$2:$E$4986, MATCH(K2985, Def_Instancias_Equipamentos!$D$2:$D$4986, 0), 1)</f>
        <v>SI-11C1</v>
      </c>
      <c r="I2985" s="8" t="str">
        <f aca="false" t="array" ref="I2985:I2985">INDEX(Def_Instancias_Equipamentos!$E$2:$E$4986, MATCH(L2985, Def_Instancias_Equipamentos!$D$2:$D$4986, 0), 1)</f>
        <v>IA-11RaBPM</v>
      </c>
      <c r="J2985" s="8" t="str">
        <f aca="false">IF(H2985=I2985, "INTERNO", "EXTERNO")</f>
        <v>EXTERNO</v>
      </c>
      <c r="K2985" s="9" t="str">
        <f aca="false">Def_Instancias_Equipamentos!$D$972</f>
        <v>SI-11C1:DI-BPMSigPatch-1</v>
      </c>
      <c r="L2985" s="4" t="str">
        <f aca="false">Def_Instancias_Equipamentos!$D$711</f>
        <v>SI-11C1:DI-BPMRFFE-1</v>
      </c>
      <c r="M2985" s="10" t="s">
        <v>170</v>
      </c>
      <c r="N2985" s="11" t="s">
        <v>84</v>
      </c>
      <c r="O2985" s="21" t="str">
        <f aca="false">Def_Sistemas_Conectores_Cabos!$B$7</f>
        <v>SMA 50-ohm</v>
      </c>
      <c r="P2985" s="4" t="str">
        <f aca="false">Def_Sistemas_Conectores_Cabos!$B$7</f>
        <v>SMA 50-ohm</v>
      </c>
      <c r="Q2985" s="8" t="str">
        <f aca="false">K2985&amp;"/"&amp;M2985&amp;CHAR(10)&amp;L2985&amp;"/"&amp;N2985</f>
        <v>SI-11C1:DI-BPMSigPatch-1/BI_OUT
SI-11C1:DI-BPMRFFE-1/BI_IN</v>
      </c>
      <c r="R2985" s="12" t="s">
        <v>354</v>
      </c>
      <c r="S2985" s="12" t="s">
        <v>354</v>
      </c>
      <c r="T2985" s="22" t="str">
        <f aca="false">Def_Sistemas_Conectores_Cabos!$C$14</f>
        <v>Datalink Extrudado</v>
      </c>
      <c r="U2985" s="11" t="s">
        <v>355</v>
      </c>
      <c r="V2985" s="13"/>
    </row>
    <row r="2986" customFormat="false" ht="15.75" hidden="true" customHeight="true" outlineLevel="0" collapsed="false">
      <c r="A2986" s="4" t="str">
        <f aca="false">Def_Sistemas_Conectores_Cabos!$A$22</f>
        <v>BPM de elétrons</v>
      </c>
      <c r="B2986" s="5" t="str">
        <f aca="false">Datas_Entregas!$A$3</f>
        <v>BTS/Anel</v>
      </c>
      <c r="C2986" s="6" t="n">
        <f aca="false" t="array" ref="C2986:C2986">INDEX(Datas_Entregas!$B$2:$B$100, MATCH(B2986, Datas_Entregas!$A$2:$A$100, 0), 1)</f>
        <v>43296</v>
      </c>
      <c r="D2986" s="5" t="str">
        <f aca="false">Def_Status_Montagem!$A$2</f>
        <v>A verificar</v>
      </c>
      <c r="E2986" s="4" t="str">
        <f aca="false">Def_Status_Montagem!$B$4</f>
        <v>Contratada (inclui etiqueta)</v>
      </c>
      <c r="F2986" s="25" t="str">
        <f aca="false" t="array" ref="F2986:F2986">INDEX(Def_Instancias_Equipamentos!$F$2:$F$4986, MATCH(K2986, Def_Instancias_Equipamentos!$D$2:$D$4986, 0), 1)</f>
        <v>Túnel (Anel)</v>
      </c>
      <c r="G2986" s="26" t="str">
        <f aca="false" t="array" ref="G2986:G2986">INDEX(Def_Instancias_Equipamentos!$F$2:$F$4986, MATCH(L2986, Def_Instancias_Equipamentos!$D$2:$D$4986, 0), 1)</f>
        <v>Sala Racks 11</v>
      </c>
      <c r="H2986" s="7" t="str">
        <f aca="false" t="array" ref="H2986:H2986">INDEX(Def_Instancias_Equipamentos!$E$2:$E$4986, MATCH(K2986, Def_Instancias_Equipamentos!$D$2:$D$4986, 0), 1)</f>
        <v>SI-11C1</v>
      </c>
      <c r="I2986" s="8" t="str">
        <f aca="false" t="array" ref="I2986:I2986">INDEX(Def_Instancias_Equipamentos!$E$2:$E$4986, MATCH(L2986, Def_Instancias_Equipamentos!$D$2:$D$4986, 0), 1)</f>
        <v>IA-11RaBPM</v>
      </c>
      <c r="J2986" s="8" t="str">
        <f aca="false">IF(H2986=I2986, "INTERNO", "EXTERNO")</f>
        <v>EXTERNO</v>
      </c>
      <c r="K2986" s="9" t="str">
        <f aca="false">Def_Instancias_Equipamentos!$D$973</f>
        <v>SI-11C1:DI-BPMSigPatch-2</v>
      </c>
      <c r="L2986" s="4" t="str">
        <f aca="false">Def_Instancias_Equipamentos!$D$712</f>
        <v>SI-11C1:DI-BPMRFFE-2</v>
      </c>
      <c r="M2986" s="10" t="s">
        <v>170</v>
      </c>
      <c r="N2986" s="11" t="s">
        <v>84</v>
      </c>
      <c r="O2986" s="21" t="str">
        <f aca="false">Def_Sistemas_Conectores_Cabos!$B$7</f>
        <v>SMA 50-ohm</v>
      </c>
      <c r="P2986" s="4" t="str">
        <f aca="false">Def_Sistemas_Conectores_Cabos!$B$7</f>
        <v>SMA 50-ohm</v>
      </c>
      <c r="Q2986" s="8" t="str">
        <f aca="false">K2986&amp;"/"&amp;M2986&amp;CHAR(10)&amp;L2986&amp;"/"&amp;N2986</f>
        <v>SI-11C1:DI-BPMSigPatch-2/BI_OUT
SI-11C1:DI-BPMRFFE-2/BI_IN</v>
      </c>
      <c r="R2986" s="12" t="s">
        <v>354</v>
      </c>
      <c r="S2986" s="12" t="s">
        <v>354</v>
      </c>
      <c r="T2986" s="22" t="str">
        <f aca="false">Def_Sistemas_Conectores_Cabos!$C$14</f>
        <v>Datalink Extrudado</v>
      </c>
      <c r="U2986" s="11" t="s">
        <v>355</v>
      </c>
      <c r="V2986" s="13"/>
    </row>
    <row r="2987" customFormat="false" ht="15.75" hidden="true" customHeight="true" outlineLevel="0" collapsed="false">
      <c r="A2987" s="4" t="str">
        <f aca="false">Def_Sistemas_Conectores_Cabos!$A$22</f>
        <v>BPM de elétrons</v>
      </c>
      <c r="B2987" s="5" t="str">
        <f aca="false">Datas_Entregas!$A$3</f>
        <v>BTS/Anel</v>
      </c>
      <c r="C2987" s="6" t="n">
        <f aca="false" t="array" ref="C2987:C2987">INDEX(Datas_Entregas!$B$2:$B$100, MATCH(B2987, Datas_Entregas!$A$2:$A$100, 0), 1)</f>
        <v>43296</v>
      </c>
      <c r="D2987" s="5" t="str">
        <f aca="false">Def_Status_Montagem!$A$2</f>
        <v>A verificar</v>
      </c>
      <c r="E2987" s="4" t="str">
        <f aca="false">Def_Status_Montagem!$B$4</f>
        <v>Contratada (inclui etiqueta)</v>
      </c>
      <c r="F2987" s="25" t="str">
        <f aca="false" t="array" ref="F2987:F2987">INDEX(Def_Instancias_Equipamentos!$F$2:$F$4986, MATCH(K2987, Def_Instancias_Equipamentos!$D$2:$D$4986, 0), 1)</f>
        <v>Túnel (Anel)</v>
      </c>
      <c r="G2987" s="26" t="str">
        <f aca="false" t="array" ref="G2987:G2987">INDEX(Def_Instancias_Equipamentos!$F$2:$F$4986, MATCH(L2987, Def_Instancias_Equipamentos!$D$2:$D$4986, 0), 1)</f>
        <v>Sala Racks 11</v>
      </c>
      <c r="H2987" s="7" t="str">
        <f aca="false" t="array" ref="H2987:H2987">INDEX(Def_Instancias_Equipamentos!$E$2:$E$4986, MATCH(K2987, Def_Instancias_Equipamentos!$D$2:$D$4986, 0), 1)</f>
        <v>SI-11C2</v>
      </c>
      <c r="I2987" s="8" t="str">
        <f aca="false" t="array" ref="I2987:I2987">INDEX(Def_Instancias_Equipamentos!$E$2:$E$4986, MATCH(L2987, Def_Instancias_Equipamentos!$D$2:$D$4986, 0), 1)</f>
        <v>IA-11RaBPM</v>
      </c>
      <c r="J2987" s="8" t="str">
        <f aca="false">IF(H2987=I2987, "INTERNO", "EXTERNO")</f>
        <v>EXTERNO</v>
      </c>
      <c r="K2987" s="9" t="str">
        <f aca="false">Def_Instancias_Equipamentos!$D$974</f>
        <v>SI-11C2:DI-BPMSigPatch</v>
      </c>
      <c r="L2987" s="4" t="str">
        <f aca="false">Def_Instancias_Equipamentos!$D$713</f>
        <v>SI-11C2:DI-BPMRFFE</v>
      </c>
      <c r="M2987" s="10" t="s">
        <v>170</v>
      </c>
      <c r="N2987" s="11" t="s">
        <v>84</v>
      </c>
      <c r="O2987" s="21" t="str">
        <f aca="false">Def_Sistemas_Conectores_Cabos!$B$7</f>
        <v>SMA 50-ohm</v>
      </c>
      <c r="P2987" s="4" t="str">
        <f aca="false">Def_Sistemas_Conectores_Cabos!$B$7</f>
        <v>SMA 50-ohm</v>
      </c>
      <c r="Q2987" s="8" t="str">
        <f aca="false">K2987&amp;"/"&amp;M2987&amp;CHAR(10)&amp;L2987&amp;"/"&amp;N2987</f>
        <v>SI-11C2:DI-BPMSigPatch/BI_OUT
SI-11C2:DI-BPMRFFE/BI_IN</v>
      </c>
      <c r="R2987" s="12" t="s">
        <v>354</v>
      </c>
      <c r="S2987" s="12" t="s">
        <v>354</v>
      </c>
      <c r="T2987" s="22" t="str">
        <f aca="false">Def_Sistemas_Conectores_Cabos!$C$14</f>
        <v>Datalink Extrudado</v>
      </c>
      <c r="U2987" s="11" t="s">
        <v>355</v>
      </c>
      <c r="V2987" s="13"/>
    </row>
    <row r="2988" customFormat="false" ht="15.75" hidden="true" customHeight="true" outlineLevel="0" collapsed="false">
      <c r="A2988" s="4" t="str">
        <f aca="false">Def_Sistemas_Conectores_Cabos!$A$22</f>
        <v>BPM de elétrons</v>
      </c>
      <c r="B2988" s="5" t="str">
        <f aca="false">Datas_Entregas!$A$3</f>
        <v>BTS/Anel</v>
      </c>
      <c r="C2988" s="6" t="n">
        <f aca="false" t="array" ref="C2988:C2988">INDEX(Datas_Entregas!$B$2:$B$100, MATCH(B2988, Datas_Entregas!$A$2:$A$100, 0), 1)</f>
        <v>43296</v>
      </c>
      <c r="D2988" s="5" t="str">
        <f aca="false">Def_Status_Montagem!$A$2</f>
        <v>A verificar</v>
      </c>
      <c r="E2988" s="4" t="str">
        <f aca="false">Def_Status_Montagem!$B$4</f>
        <v>Contratada (inclui etiqueta)</v>
      </c>
      <c r="F2988" s="25" t="str">
        <f aca="false" t="array" ref="F2988:F2988">INDEX(Def_Instancias_Equipamentos!$F$2:$F$4986, MATCH(K2988, Def_Instancias_Equipamentos!$D$2:$D$4986, 0), 1)</f>
        <v>Túnel (Anel)</v>
      </c>
      <c r="G2988" s="26" t="str">
        <f aca="false" t="array" ref="G2988:G2988">INDEX(Def_Instancias_Equipamentos!$F$2:$F$4986, MATCH(L2988, Def_Instancias_Equipamentos!$D$2:$D$4986, 0), 1)</f>
        <v>Sala Racks 11</v>
      </c>
      <c r="H2988" s="7" t="str">
        <f aca="false" t="array" ref="H2988:H2988">INDEX(Def_Instancias_Equipamentos!$E$2:$E$4986, MATCH(K2988, Def_Instancias_Equipamentos!$D$2:$D$4986, 0), 1)</f>
        <v>SI-11C3</v>
      </c>
      <c r="I2988" s="8" t="str">
        <f aca="false" t="array" ref="I2988:I2988">INDEX(Def_Instancias_Equipamentos!$E$2:$E$4986, MATCH(L2988, Def_Instancias_Equipamentos!$D$2:$D$4986, 0), 1)</f>
        <v>IA-11RaBPM</v>
      </c>
      <c r="J2988" s="8" t="str">
        <f aca="false">IF(H2988=I2988, "INTERNO", "EXTERNO")</f>
        <v>EXTERNO</v>
      </c>
      <c r="K2988" s="9" t="str">
        <f aca="false">Def_Instancias_Equipamentos!$D$975</f>
        <v>SI-11C3:DI-BPMSigPatch-1</v>
      </c>
      <c r="L2988" s="4" t="str">
        <f aca="false">Def_Instancias_Equipamentos!$D$714</f>
        <v>SI-11C3:DI-BPMRFFE-1</v>
      </c>
      <c r="M2988" s="10" t="s">
        <v>170</v>
      </c>
      <c r="N2988" s="11" t="s">
        <v>84</v>
      </c>
      <c r="O2988" s="21" t="str">
        <f aca="false">Def_Sistemas_Conectores_Cabos!$B$7</f>
        <v>SMA 50-ohm</v>
      </c>
      <c r="P2988" s="4" t="str">
        <f aca="false">Def_Sistemas_Conectores_Cabos!$B$7</f>
        <v>SMA 50-ohm</v>
      </c>
      <c r="Q2988" s="8" t="str">
        <f aca="false">K2988&amp;"/"&amp;M2988&amp;CHAR(10)&amp;L2988&amp;"/"&amp;N2988</f>
        <v>SI-11C3:DI-BPMSigPatch-1/BI_OUT
SI-11C3:DI-BPMRFFE-1/BI_IN</v>
      </c>
      <c r="R2988" s="12" t="s">
        <v>354</v>
      </c>
      <c r="S2988" s="12" t="s">
        <v>354</v>
      </c>
      <c r="T2988" s="22" t="str">
        <f aca="false">Def_Sistemas_Conectores_Cabos!$C$14</f>
        <v>Datalink Extrudado</v>
      </c>
      <c r="U2988" s="11" t="s">
        <v>355</v>
      </c>
      <c r="V2988" s="13"/>
    </row>
    <row r="2989" customFormat="false" ht="15.75" hidden="true" customHeight="true" outlineLevel="0" collapsed="false">
      <c r="A2989" s="4" t="str">
        <f aca="false">Def_Sistemas_Conectores_Cabos!$A$22</f>
        <v>BPM de elétrons</v>
      </c>
      <c r="B2989" s="5" t="str">
        <f aca="false">Datas_Entregas!$A$3</f>
        <v>BTS/Anel</v>
      </c>
      <c r="C2989" s="6" t="n">
        <f aca="false" t="array" ref="C2989:C2989">INDEX(Datas_Entregas!$B$2:$B$100, MATCH(B2989, Datas_Entregas!$A$2:$A$100, 0), 1)</f>
        <v>43296</v>
      </c>
      <c r="D2989" s="5" t="str">
        <f aca="false">Def_Status_Montagem!$A$2</f>
        <v>A verificar</v>
      </c>
      <c r="E2989" s="4" t="str">
        <f aca="false">Def_Status_Montagem!$B$4</f>
        <v>Contratada (inclui etiqueta)</v>
      </c>
      <c r="F2989" s="25" t="str">
        <f aca="false" t="array" ref="F2989:F2989">INDEX(Def_Instancias_Equipamentos!$F$2:$F$4986, MATCH(K2989, Def_Instancias_Equipamentos!$D$2:$D$4986, 0), 1)</f>
        <v>Túnel (Anel)</v>
      </c>
      <c r="G2989" s="26" t="str">
        <f aca="false" t="array" ref="G2989:G2989">INDEX(Def_Instancias_Equipamentos!$F$2:$F$4986, MATCH(L2989, Def_Instancias_Equipamentos!$D$2:$D$4986, 0), 1)</f>
        <v>Sala Racks 11</v>
      </c>
      <c r="H2989" s="7" t="str">
        <f aca="false" t="array" ref="H2989:H2989">INDEX(Def_Instancias_Equipamentos!$E$2:$E$4986, MATCH(K2989, Def_Instancias_Equipamentos!$D$2:$D$4986, 0), 1)</f>
        <v>SI-11C3</v>
      </c>
      <c r="I2989" s="8" t="str">
        <f aca="false" t="array" ref="I2989:I2989">INDEX(Def_Instancias_Equipamentos!$E$2:$E$4986, MATCH(L2989, Def_Instancias_Equipamentos!$D$2:$D$4986, 0), 1)</f>
        <v>IA-11RaBPM</v>
      </c>
      <c r="J2989" s="8" t="str">
        <f aca="false">IF(H2989=I2989, "INTERNO", "EXTERNO")</f>
        <v>EXTERNO</v>
      </c>
      <c r="K2989" s="9" t="str">
        <f aca="false">Def_Instancias_Equipamentos!$D$976</f>
        <v>SI-11C3:DI-BPMSigPatch-2</v>
      </c>
      <c r="L2989" s="4" t="str">
        <f aca="false">Def_Instancias_Equipamentos!$D$715</f>
        <v>SI-11C3:DI-BPMRFFE-2</v>
      </c>
      <c r="M2989" s="10" t="s">
        <v>170</v>
      </c>
      <c r="N2989" s="11" t="s">
        <v>84</v>
      </c>
      <c r="O2989" s="21" t="str">
        <f aca="false">Def_Sistemas_Conectores_Cabos!$B$7</f>
        <v>SMA 50-ohm</v>
      </c>
      <c r="P2989" s="4" t="str">
        <f aca="false">Def_Sistemas_Conectores_Cabos!$B$7</f>
        <v>SMA 50-ohm</v>
      </c>
      <c r="Q2989" s="8" t="str">
        <f aca="false">K2989&amp;"/"&amp;M2989&amp;CHAR(10)&amp;L2989&amp;"/"&amp;N2989</f>
        <v>SI-11C3:DI-BPMSigPatch-2/BI_OUT
SI-11C3:DI-BPMRFFE-2/BI_IN</v>
      </c>
      <c r="R2989" s="12" t="s">
        <v>354</v>
      </c>
      <c r="S2989" s="12" t="s">
        <v>354</v>
      </c>
      <c r="T2989" s="22" t="str">
        <f aca="false">Def_Sistemas_Conectores_Cabos!$C$14</f>
        <v>Datalink Extrudado</v>
      </c>
      <c r="U2989" s="11" t="s">
        <v>355</v>
      </c>
      <c r="V2989" s="13"/>
    </row>
    <row r="2990" customFormat="false" ht="15.75" hidden="true" customHeight="true" outlineLevel="0" collapsed="false">
      <c r="A2990" s="4" t="str">
        <f aca="false">Def_Sistemas_Conectores_Cabos!$A$22</f>
        <v>BPM de elétrons</v>
      </c>
      <c r="B2990" s="5" t="str">
        <f aca="false">Datas_Entregas!$A$3</f>
        <v>BTS/Anel</v>
      </c>
      <c r="C2990" s="6" t="n">
        <f aca="false" t="array" ref="C2990:C2990">INDEX(Datas_Entregas!$B$2:$B$100, MATCH(B2990, Datas_Entregas!$A$2:$A$100, 0), 1)</f>
        <v>43296</v>
      </c>
      <c r="D2990" s="5" t="str">
        <f aca="false">Def_Status_Montagem!$A$2</f>
        <v>A verificar</v>
      </c>
      <c r="E2990" s="4" t="str">
        <f aca="false">Def_Status_Montagem!$B$4</f>
        <v>Contratada (inclui etiqueta)</v>
      </c>
      <c r="F2990" s="25" t="str">
        <f aca="false" t="array" ref="F2990:F2990">INDEX(Def_Instancias_Equipamentos!$F$2:$F$4986, MATCH(K2990, Def_Instancias_Equipamentos!$D$2:$D$4986, 0), 1)</f>
        <v>Túnel (Anel)</v>
      </c>
      <c r="G2990" s="26" t="str">
        <f aca="false" t="array" ref="G2990:G2990">INDEX(Def_Instancias_Equipamentos!$F$2:$F$4986, MATCH(L2990, Def_Instancias_Equipamentos!$D$2:$D$4986, 0), 1)</f>
        <v>Sala Racks 11</v>
      </c>
      <c r="H2990" s="7" t="str">
        <f aca="false" t="array" ref="H2990:H2990">INDEX(Def_Instancias_Equipamentos!$E$2:$E$4986, MATCH(K2990, Def_Instancias_Equipamentos!$D$2:$D$4986, 0), 1)</f>
        <v>SI-11C4</v>
      </c>
      <c r="I2990" s="8" t="str">
        <f aca="false" t="array" ref="I2990:I2990">INDEX(Def_Instancias_Equipamentos!$E$2:$E$4986, MATCH(L2990, Def_Instancias_Equipamentos!$D$2:$D$4986, 0), 1)</f>
        <v>IA-11RaBPM</v>
      </c>
      <c r="J2990" s="8" t="str">
        <f aca="false">IF(H2990=I2990, "INTERNO", "EXTERNO")</f>
        <v>EXTERNO</v>
      </c>
      <c r="K2990" s="9" t="str">
        <f aca="false">Def_Instancias_Equipamentos!$D$977</f>
        <v>SI-11C4:DI-BPMSigPatch</v>
      </c>
      <c r="L2990" s="4" t="str">
        <f aca="false">Def_Instancias_Equipamentos!$D$716</f>
        <v>SI-11C4:DI-BPMRFFE</v>
      </c>
      <c r="M2990" s="10" t="s">
        <v>170</v>
      </c>
      <c r="N2990" s="11" t="s">
        <v>84</v>
      </c>
      <c r="O2990" s="21" t="str">
        <f aca="false">Def_Sistemas_Conectores_Cabos!$B$7</f>
        <v>SMA 50-ohm</v>
      </c>
      <c r="P2990" s="4" t="str">
        <f aca="false">Def_Sistemas_Conectores_Cabos!$B$7</f>
        <v>SMA 50-ohm</v>
      </c>
      <c r="Q2990" s="8" t="str">
        <f aca="false">K2990&amp;"/"&amp;M2990&amp;CHAR(10)&amp;L2990&amp;"/"&amp;N2990</f>
        <v>SI-11C4:DI-BPMSigPatch/BI_OUT
SI-11C4:DI-BPMRFFE/BI_IN</v>
      </c>
      <c r="R2990" s="12" t="s">
        <v>354</v>
      </c>
      <c r="S2990" s="12" t="s">
        <v>354</v>
      </c>
      <c r="T2990" s="22" t="str">
        <f aca="false">Def_Sistemas_Conectores_Cabos!$C$14</f>
        <v>Datalink Extrudado</v>
      </c>
      <c r="U2990" s="11" t="s">
        <v>355</v>
      </c>
      <c r="V2990" s="13"/>
    </row>
    <row r="2991" customFormat="false" ht="15.75" hidden="true" customHeight="true" outlineLevel="0" collapsed="false">
      <c r="A2991" s="4" t="str">
        <f aca="false">Def_Sistemas_Conectores_Cabos!$A$22</f>
        <v>BPM de elétrons</v>
      </c>
      <c r="B2991" s="5" t="str">
        <f aca="false">Datas_Entregas!$A$3</f>
        <v>BTS/Anel</v>
      </c>
      <c r="C2991" s="6" t="n">
        <f aca="false" t="array" ref="C2991:C2991">INDEX(Datas_Entregas!$B$2:$B$100, MATCH(B2991, Datas_Entregas!$A$2:$A$100, 0), 1)</f>
        <v>43296</v>
      </c>
      <c r="D2991" s="5" t="str">
        <f aca="false">Def_Status_Montagem!$A$2</f>
        <v>A verificar</v>
      </c>
      <c r="E2991" s="4" t="str">
        <f aca="false">Def_Status_Montagem!$B$4</f>
        <v>Contratada (inclui etiqueta)</v>
      </c>
      <c r="F2991" s="25" t="str">
        <f aca="false" t="array" ref="F2991:F2991">INDEX(Def_Instancias_Equipamentos!$F$2:$F$4986, MATCH(K2991, Def_Instancias_Equipamentos!$D$2:$D$4986, 0), 1)</f>
        <v>Túnel (Anel)</v>
      </c>
      <c r="G2991" s="26" t="str">
        <f aca="false" t="array" ref="G2991:G2991">INDEX(Def_Instancias_Equipamentos!$F$2:$F$4986, MATCH(L2991, Def_Instancias_Equipamentos!$D$2:$D$4986, 0), 1)</f>
        <v>Sala Racks 11</v>
      </c>
      <c r="H2991" s="7" t="str">
        <f aca="false" t="array" ref="H2991:H2991">INDEX(Def_Instancias_Equipamentos!$E$2:$E$4986, MATCH(K2991, Def_Instancias_Equipamentos!$D$2:$D$4986, 0), 1)</f>
        <v>SI-11M1</v>
      </c>
      <c r="I2991" s="8" t="str">
        <f aca="false" t="array" ref="I2991:I2991">INDEX(Def_Instancias_Equipamentos!$E$2:$E$4986, MATCH(L2991, Def_Instancias_Equipamentos!$D$2:$D$4986, 0), 1)</f>
        <v>IA-11RaBPM</v>
      </c>
      <c r="J2991" s="8" t="str">
        <f aca="false">IF(H2991=I2991, "INTERNO", "EXTERNO")</f>
        <v>EXTERNO</v>
      </c>
      <c r="K2991" s="9" t="str">
        <f aca="false">Def_Instancias_Equipamentos!$D$978</f>
        <v>SI-11M1:DI-BPMSigPatch</v>
      </c>
      <c r="L2991" s="4" t="str">
        <f aca="false">Def_Instancias_Equipamentos!$D$717</f>
        <v>SI-11M1:DI-BPMRFFE</v>
      </c>
      <c r="M2991" s="10" t="s">
        <v>170</v>
      </c>
      <c r="N2991" s="11" t="s">
        <v>84</v>
      </c>
      <c r="O2991" s="21" t="str">
        <f aca="false">Def_Sistemas_Conectores_Cabos!$B$7</f>
        <v>SMA 50-ohm</v>
      </c>
      <c r="P2991" s="4" t="str">
        <f aca="false">Def_Sistemas_Conectores_Cabos!$B$7</f>
        <v>SMA 50-ohm</v>
      </c>
      <c r="Q2991" s="8" t="str">
        <f aca="false">K2991&amp;"/"&amp;M2991&amp;CHAR(10)&amp;L2991&amp;"/"&amp;N2991</f>
        <v>SI-11M1:DI-BPMSigPatch/BI_OUT
SI-11M1:DI-BPMRFFE/BI_IN</v>
      </c>
      <c r="R2991" s="12" t="s">
        <v>354</v>
      </c>
      <c r="S2991" s="12" t="s">
        <v>354</v>
      </c>
      <c r="T2991" s="22" t="str">
        <f aca="false">Def_Sistemas_Conectores_Cabos!$C$14</f>
        <v>Datalink Extrudado</v>
      </c>
      <c r="U2991" s="11" t="s">
        <v>355</v>
      </c>
      <c r="V2991" s="13"/>
    </row>
    <row r="2992" customFormat="false" ht="15.75" hidden="true" customHeight="true" outlineLevel="0" collapsed="false">
      <c r="A2992" s="4" t="str">
        <f aca="false">Def_Sistemas_Conectores_Cabos!$A$22</f>
        <v>BPM de elétrons</v>
      </c>
      <c r="B2992" s="5" t="str">
        <f aca="false">Datas_Entregas!$A$3</f>
        <v>BTS/Anel</v>
      </c>
      <c r="C2992" s="6" t="n">
        <f aca="false" t="array" ref="C2992:C2992">INDEX(Datas_Entregas!$B$2:$B$100, MATCH(B2992, Datas_Entregas!$A$2:$A$100, 0), 1)</f>
        <v>43296</v>
      </c>
      <c r="D2992" s="5" t="str">
        <f aca="false">Def_Status_Montagem!$A$2</f>
        <v>A verificar</v>
      </c>
      <c r="E2992" s="4" t="str">
        <f aca="false">Def_Status_Montagem!$B$4</f>
        <v>Contratada (inclui etiqueta)</v>
      </c>
      <c r="F2992" s="25" t="str">
        <f aca="false" t="array" ref="F2992:F2992">INDEX(Def_Instancias_Equipamentos!$F$2:$F$4986, MATCH(K2992, Def_Instancias_Equipamentos!$D$2:$D$4986, 0), 1)</f>
        <v>Túnel (Anel)</v>
      </c>
      <c r="G2992" s="26" t="str">
        <f aca="false" t="array" ref="G2992:G2992">INDEX(Def_Instancias_Equipamentos!$F$2:$F$4986, MATCH(L2992, Def_Instancias_Equipamentos!$D$2:$D$4986, 0), 1)</f>
        <v>Sala Racks 11</v>
      </c>
      <c r="H2992" s="7" t="str">
        <f aca="false" t="array" ref="H2992:H2992">INDEX(Def_Instancias_Equipamentos!$E$2:$E$4986, MATCH(K2992, Def_Instancias_Equipamentos!$D$2:$D$4986, 0), 1)</f>
        <v>SI-11M2</v>
      </c>
      <c r="I2992" s="8" t="str">
        <f aca="false" t="array" ref="I2992:I2992">INDEX(Def_Instancias_Equipamentos!$E$2:$E$4986, MATCH(L2992, Def_Instancias_Equipamentos!$D$2:$D$4986, 0), 1)</f>
        <v>IA-11RaBPM</v>
      </c>
      <c r="J2992" s="8" t="str">
        <f aca="false">IF(H2992=I2992, "INTERNO", "EXTERNO")</f>
        <v>EXTERNO</v>
      </c>
      <c r="K2992" s="9" t="str">
        <f aca="false">Def_Instancias_Equipamentos!$D$979</f>
        <v>SI-11M2:DI-BPMSigPatch</v>
      </c>
      <c r="L2992" s="4" t="str">
        <f aca="false">Def_Instancias_Equipamentos!$D$718</f>
        <v>SI-11M2:DI-BPMRFFE</v>
      </c>
      <c r="M2992" s="10" t="s">
        <v>170</v>
      </c>
      <c r="N2992" s="11" t="s">
        <v>84</v>
      </c>
      <c r="O2992" s="21" t="str">
        <f aca="false">Def_Sistemas_Conectores_Cabos!$B$7</f>
        <v>SMA 50-ohm</v>
      </c>
      <c r="P2992" s="4" t="str">
        <f aca="false">Def_Sistemas_Conectores_Cabos!$B$7</f>
        <v>SMA 50-ohm</v>
      </c>
      <c r="Q2992" s="8" t="str">
        <f aca="false">K2992&amp;"/"&amp;M2992&amp;CHAR(10)&amp;L2992&amp;"/"&amp;N2992</f>
        <v>SI-11M2:DI-BPMSigPatch/BI_OUT
SI-11M2:DI-BPMRFFE/BI_IN</v>
      </c>
      <c r="R2992" s="12" t="s">
        <v>354</v>
      </c>
      <c r="S2992" s="12" t="s">
        <v>354</v>
      </c>
      <c r="T2992" s="22" t="str">
        <f aca="false">Def_Sistemas_Conectores_Cabos!$C$14</f>
        <v>Datalink Extrudado</v>
      </c>
      <c r="U2992" s="11" t="s">
        <v>355</v>
      </c>
      <c r="V2992" s="13"/>
    </row>
    <row r="2993" customFormat="false" ht="15.75" hidden="true" customHeight="true" outlineLevel="0" collapsed="false">
      <c r="A2993" s="4" t="str">
        <f aca="false">Def_Sistemas_Conectores_Cabos!$A$22</f>
        <v>BPM de elétrons</v>
      </c>
      <c r="B2993" s="5" t="str">
        <f aca="false">Datas_Entregas!$A$3</f>
        <v>BTS/Anel</v>
      </c>
      <c r="C2993" s="6" t="n">
        <f aca="false" t="array" ref="C2993:C2993">INDEX(Datas_Entregas!$B$2:$B$100, MATCH(B2993, Datas_Entregas!$A$2:$A$100, 0), 1)</f>
        <v>43296</v>
      </c>
      <c r="D2993" s="5" t="str">
        <f aca="false">Def_Status_Montagem!$A$2</f>
        <v>A verificar</v>
      </c>
      <c r="E2993" s="4" t="str">
        <f aca="false">Def_Status_Montagem!$B$4</f>
        <v>Contratada (inclui etiqueta)</v>
      </c>
      <c r="F2993" s="25" t="str">
        <f aca="false" t="array" ref="F2993:F2993">INDEX(Def_Instancias_Equipamentos!$F$2:$F$4986, MATCH(K2993, Def_Instancias_Equipamentos!$D$2:$D$4986, 0), 1)</f>
        <v>Túnel (Anel)</v>
      </c>
      <c r="G2993" s="26" t="str">
        <f aca="false" t="array" ref="G2993:G2993">INDEX(Def_Instancias_Equipamentos!$F$2:$F$4986, MATCH(L2993, Def_Instancias_Equipamentos!$D$2:$D$4986, 0), 1)</f>
        <v>Sala Racks 11</v>
      </c>
      <c r="H2993" s="7" t="str">
        <f aca="false" t="array" ref="H2993:H2993">INDEX(Def_Instancias_Equipamentos!$E$2:$E$4986, MATCH(K2993, Def_Instancias_Equipamentos!$D$2:$D$4986, 0), 1)</f>
        <v>SI-11SP</v>
      </c>
      <c r="I2993" s="8" t="str">
        <f aca="false" t="array" ref="I2993:I2993">INDEX(Def_Instancias_Equipamentos!$E$2:$E$4986, MATCH(L2993, Def_Instancias_Equipamentos!$D$2:$D$4986, 0), 1)</f>
        <v>IA-11RaBPM</v>
      </c>
      <c r="J2993" s="8" t="str">
        <f aca="false">IF(H2993=I2993, "INTERNO", "EXTERNO")</f>
        <v>EXTERNO</v>
      </c>
      <c r="K2993" s="9" t="str">
        <f aca="false">Def_Instancias_Equipamentos!$D$1072</f>
        <v>SI-11SP:DI-BPMSigPatch-1</v>
      </c>
      <c r="L2993" s="4" t="str">
        <f aca="false">Def_Instancias_Equipamentos!$D$811</f>
        <v>SI-11SP:DI-BPMRFFE-1</v>
      </c>
      <c r="M2993" s="10" t="s">
        <v>170</v>
      </c>
      <c r="N2993" s="11" t="s">
        <v>84</v>
      </c>
      <c r="O2993" s="21" t="str">
        <f aca="false">Def_Sistemas_Conectores_Cabos!$B$7</f>
        <v>SMA 50-ohm</v>
      </c>
      <c r="P2993" s="4" t="str">
        <f aca="false">Def_Sistemas_Conectores_Cabos!$B$7</f>
        <v>SMA 50-ohm</v>
      </c>
      <c r="Q2993" s="8" t="str">
        <f aca="false">K2993&amp;"/"&amp;M2993&amp;CHAR(10)&amp;L2993&amp;"/"&amp;N2993</f>
        <v>SI-11SP:DI-BPMSigPatch-1/BI_OUT
SI-11SP:DI-BPMRFFE-1/BI_IN</v>
      </c>
      <c r="R2993" s="12" t="s">
        <v>354</v>
      </c>
      <c r="S2993" s="12" t="s">
        <v>354</v>
      </c>
      <c r="T2993" s="22" t="str">
        <f aca="false">Def_Sistemas_Conectores_Cabos!$C$14</f>
        <v>Datalink Extrudado</v>
      </c>
      <c r="U2993" s="11" t="s">
        <v>355</v>
      </c>
      <c r="V2993" s="13"/>
    </row>
    <row r="2994" customFormat="false" ht="15.75" hidden="true" customHeight="true" outlineLevel="0" collapsed="false">
      <c r="A2994" s="4" t="str">
        <f aca="false">Def_Sistemas_Conectores_Cabos!$A$22</f>
        <v>BPM de elétrons</v>
      </c>
      <c r="B2994" s="5" t="str">
        <f aca="false">Datas_Entregas!$A$3</f>
        <v>BTS/Anel</v>
      </c>
      <c r="C2994" s="6" t="n">
        <f aca="false" t="array" ref="C2994:C2994">INDEX(Datas_Entregas!$B$2:$B$100, MATCH(B2994, Datas_Entregas!$A$2:$A$100, 0), 1)</f>
        <v>43296</v>
      </c>
      <c r="D2994" s="5" t="str">
        <f aca="false">Def_Status_Montagem!$A$2</f>
        <v>A verificar</v>
      </c>
      <c r="E2994" s="4" t="str">
        <f aca="false">Def_Status_Montagem!$B$4</f>
        <v>Contratada (inclui etiqueta)</v>
      </c>
      <c r="F2994" s="25" t="str">
        <f aca="false" t="array" ref="F2994:F2994">INDEX(Def_Instancias_Equipamentos!$F$2:$F$4986, MATCH(K2994, Def_Instancias_Equipamentos!$D$2:$D$4986, 0), 1)</f>
        <v>Túnel (Anel)</v>
      </c>
      <c r="G2994" s="26" t="str">
        <f aca="false" t="array" ref="G2994:G2994">INDEX(Def_Instancias_Equipamentos!$F$2:$F$4986, MATCH(L2994, Def_Instancias_Equipamentos!$D$2:$D$4986, 0), 1)</f>
        <v>Sala Racks 11</v>
      </c>
      <c r="H2994" s="7" t="str">
        <f aca="false" t="array" ref="H2994:H2994">INDEX(Def_Instancias_Equipamentos!$E$2:$E$4986, MATCH(K2994, Def_Instancias_Equipamentos!$D$2:$D$4986, 0), 1)</f>
        <v>SI-11SP</v>
      </c>
      <c r="I2994" s="8" t="str">
        <f aca="false" t="array" ref="I2994:I2994">INDEX(Def_Instancias_Equipamentos!$E$2:$E$4986, MATCH(L2994, Def_Instancias_Equipamentos!$D$2:$D$4986, 0), 1)</f>
        <v>IA-11RaBPM</v>
      </c>
      <c r="J2994" s="8" t="str">
        <f aca="false">IF(H2994=I2994, "INTERNO", "EXTERNO")</f>
        <v>EXTERNO</v>
      </c>
      <c r="K2994" s="9" t="str">
        <f aca="false">Def_Instancias_Equipamentos!$D$1073</f>
        <v>SI-11SP:DI-BPMSigPatch-2</v>
      </c>
      <c r="L2994" s="4" t="str">
        <f aca="false">Def_Instancias_Equipamentos!$D$812</f>
        <v>SI-11SP:DI-BPMRFFE-2</v>
      </c>
      <c r="M2994" s="10" t="s">
        <v>170</v>
      </c>
      <c r="N2994" s="11" t="s">
        <v>84</v>
      </c>
      <c r="O2994" s="21" t="str">
        <f aca="false">Def_Sistemas_Conectores_Cabos!$B$7</f>
        <v>SMA 50-ohm</v>
      </c>
      <c r="P2994" s="4" t="str">
        <f aca="false">Def_Sistemas_Conectores_Cabos!$B$7</f>
        <v>SMA 50-ohm</v>
      </c>
      <c r="Q2994" s="8" t="str">
        <f aca="false">K2994&amp;"/"&amp;M2994&amp;CHAR(10)&amp;L2994&amp;"/"&amp;N2994</f>
        <v>SI-11SP:DI-BPMSigPatch-2/BI_OUT
SI-11SP:DI-BPMRFFE-2/BI_IN</v>
      </c>
      <c r="R2994" s="12" t="s">
        <v>354</v>
      </c>
      <c r="S2994" s="12" t="s">
        <v>354</v>
      </c>
      <c r="T2994" s="22" t="str">
        <f aca="false">Def_Sistemas_Conectores_Cabos!$C$14</f>
        <v>Datalink Extrudado</v>
      </c>
      <c r="U2994" s="11" t="s">
        <v>355</v>
      </c>
      <c r="V2994" s="13"/>
    </row>
    <row r="2995" customFormat="false" ht="15.75" hidden="true" customHeight="true" outlineLevel="0" collapsed="false">
      <c r="A2995" s="4" t="str">
        <f aca="false">Def_Sistemas_Conectores_Cabos!$A$22</f>
        <v>BPM de elétrons</v>
      </c>
      <c r="B2995" s="5" t="str">
        <f aca="false">Datas_Entregas!$A$3</f>
        <v>BTS/Anel</v>
      </c>
      <c r="C2995" s="6" t="n">
        <f aca="false" t="array" ref="C2995:C2995">INDEX(Datas_Entregas!$B$2:$B$100, MATCH(B2995, Datas_Entregas!$A$2:$A$100, 0), 1)</f>
        <v>43296</v>
      </c>
      <c r="D2995" s="5" t="str">
        <f aca="false">Def_Status_Montagem!$A$2</f>
        <v>A verificar</v>
      </c>
      <c r="E2995" s="4" t="str">
        <f aca="false">Def_Status_Montagem!$B$4</f>
        <v>Contratada (inclui etiqueta)</v>
      </c>
      <c r="F2995" s="25" t="str">
        <f aca="false" t="array" ref="F2995:F2995">INDEX(Def_Instancias_Equipamentos!$F$2:$F$4986, MATCH(K2995, Def_Instancias_Equipamentos!$D$2:$D$4986, 0), 1)</f>
        <v>Túnel (Anel)</v>
      </c>
      <c r="G2995" s="26" t="str">
        <f aca="false" t="array" ref="G2995:G2995">INDEX(Def_Instancias_Equipamentos!$F$2:$F$4986, MATCH(L2995, Def_Instancias_Equipamentos!$D$2:$D$4986, 0), 1)</f>
        <v>Sala Racks 12</v>
      </c>
      <c r="H2995" s="7" t="str">
        <f aca="false" t="array" ref="H2995:H2995">INDEX(Def_Instancias_Equipamentos!$E$2:$E$4986, MATCH(K2995, Def_Instancias_Equipamentos!$D$2:$D$4986, 0), 1)</f>
        <v>SI-12C1</v>
      </c>
      <c r="I2995" s="8" t="str">
        <f aca="false" t="array" ref="I2995:I2995">INDEX(Def_Instancias_Equipamentos!$E$2:$E$4986, MATCH(L2995, Def_Instancias_Equipamentos!$D$2:$D$4986, 0), 1)</f>
        <v>IA-12RaBPM</v>
      </c>
      <c r="J2995" s="8" t="str">
        <f aca="false">IF(H2995=I2995, "INTERNO", "EXTERNO")</f>
        <v>EXTERNO</v>
      </c>
      <c r="K2995" s="9" t="str">
        <f aca="false">Def_Instancias_Equipamentos!$D$980</f>
        <v>SI-12C1:DI-BPMSigPatch-1</v>
      </c>
      <c r="L2995" s="4" t="str">
        <f aca="false">Def_Instancias_Equipamentos!$D$719</f>
        <v>SI-12C1:DI-BPMRFFE-1</v>
      </c>
      <c r="M2995" s="10" t="s">
        <v>170</v>
      </c>
      <c r="N2995" s="11" t="s">
        <v>84</v>
      </c>
      <c r="O2995" s="21" t="str">
        <f aca="false">Def_Sistemas_Conectores_Cabos!$B$7</f>
        <v>SMA 50-ohm</v>
      </c>
      <c r="P2995" s="4" t="str">
        <f aca="false">Def_Sistemas_Conectores_Cabos!$B$7</f>
        <v>SMA 50-ohm</v>
      </c>
      <c r="Q2995" s="8" t="str">
        <f aca="false">K2995&amp;"/"&amp;M2995&amp;CHAR(10)&amp;L2995&amp;"/"&amp;N2995</f>
        <v>SI-12C1:DI-BPMSigPatch-1/BI_OUT
SI-12C1:DI-BPMRFFE-1/BI_IN</v>
      </c>
      <c r="R2995" s="12" t="s">
        <v>354</v>
      </c>
      <c r="S2995" s="12" t="s">
        <v>354</v>
      </c>
      <c r="T2995" s="22" t="str">
        <f aca="false">Def_Sistemas_Conectores_Cabos!$C$14</f>
        <v>Datalink Extrudado</v>
      </c>
      <c r="U2995" s="11" t="s">
        <v>355</v>
      </c>
      <c r="V2995" s="13"/>
    </row>
    <row r="2996" customFormat="false" ht="15.75" hidden="true" customHeight="true" outlineLevel="0" collapsed="false">
      <c r="A2996" s="4" t="str">
        <f aca="false">Def_Sistemas_Conectores_Cabos!$A$22</f>
        <v>BPM de elétrons</v>
      </c>
      <c r="B2996" s="5" t="str">
        <f aca="false">Datas_Entregas!$A$3</f>
        <v>BTS/Anel</v>
      </c>
      <c r="C2996" s="6" t="n">
        <f aca="false" t="array" ref="C2996:C2996">INDEX(Datas_Entregas!$B$2:$B$100, MATCH(B2996, Datas_Entregas!$A$2:$A$100, 0), 1)</f>
        <v>43296</v>
      </c>
      <c r="D2996" s="5" t="str">
        <f aca="false">Def_Status_Montagem!$A$2</f>
        <v>A verificar</v>
      </c>
      <c r="E2996" s="4" t="str">
        <f aca="false">Def_Status_Montagem!$B$4</f>
        <v>Contratada (inclui etiqueta)</v>
      </c>
      <c r="F2996" s="25" t="str">
        <f aca="false" t="array" ref="F2996:F2996">INDEX(Def_Instancias_Equipamentos!$F$2:$F$4986, MATCH(K2996, Def_Instancias_Equipamentos!$D$2:$D$4986, 0), 1)</f>
        <v>Túnel (Anel)</v>
      </c>
      <c r="G2996" s="26" t="str">
        <f aca="false" t="array" ref="G2996:G2996">INDEX(Def_Instancias_Equipamentos!$F$2:$F$4986, MATCH(L2996, Def_Instancias_Equipamentos!$D$2:$D$4986, 0), 1)</f>
        <v>Sala Racks 12</v>
      </c>
      <c r="H2996" s="7" t="str">
        <f aca="false" t="array" ref="H2996:H2996">INDEX(Def_Instancias_Equipamentos!$E$2:$E$4986, MATCH(K2996, Def_Instancias_Equipamentos!$D$2:$D$4986, 0), 1)</f>
        <v>SI-12C1</v>
      </c>
      <c r="I2996" s="8" t="str">
        <f aca="false" t="array" ref="I2996:I2996">INDEX(Def_Instancias_Equipamentos!$E$2:$E$4986, MATCH(L2996, Def_Instancias_Equipamentos!$D$2:$D$4986, 0), 1)</f>
        <v>IA-12RaBPM</v>
      </c>
      <c r="J2996" s="8" t="str">
        <f aca="false">IF(H2996=I2996, "INTERNO", "EXTERNO")</f>
        <v>EXTERNO</v>
      </c>
      <c r="K2996" s="9" t="str">
        <f aca="false">Def_Instancias_Equipamentos!$D$981</f>
        <v>SI-12C1:DI-BPMSigPatch-2</v>
      </c>
      <c r="L2996" s="4" t="str">
        <f aca="false">Def_Instancias_Equipamentos!$D$720</f>
        <v>SI-12C1:DI-BPMRFFE-2</v>
      </c>
      <c r="M2996" s="10" t="s">
        <v>170</v>
      </c>
      <c r="N2996" s="11" t="s">
        <v>84</v>
      </c>
      <c r="O2996" s="21" t="str">
        <f aca="false">Def_Sistemas_Conectores_Cabos!$B$7</f>
        <v>SMA 50-ohm</v>
      </c>
      <c r="P2996" s="4" t="str">
        <f aca="false">Def_Sistemas_Conectores_Cabos!$B$7</f>
        <v>SMA 50-ohm</v>
      </c>
      <c r="Q2996" s="8" t="str">
        <f aca="false">K2996&amp;"/"&amp;M2996&amp;CHAR(10)&amp;L2996&amp;"/"&amp;N2996</f>
        <v>SI-12C1:DI-BPMSigPatch-2/BI_OUT
SI-12C1:DI-BPMRFFE-2/BI_IN</v>
      </c>
      <c r="R2996" s="12" t="s">
        <v>354</v>
      </c>
      <c r="S2996" s="12" t="s">
        <v>354</v>
      </c>
      <c r="T2996" s="22" t="str">
        <f aca="false">Def_Sistemas_Conectores_Cabos!$C$14</f>
        <v>Datalink Extrudado</v>
      </c>
      <c r="U2996" s="11" t="s">
        <v>355</v>
      </c>
      <c r="V2996" s="13"/>
    </row>
    <row r="2997" customFormat="false" ht="15.75" hidden="true" customHeight="true" outlineLevel="0" collapsed="false">
      <c r="A2997" s="4" t="str">
        <f aca="false">Def_Sistemas_Conectores_Cabos!$A$22</f>
        <v>BPM de elétrons</v>
      </c>
      <c r="B2997" s="5" t="str">
        <f aca="false">Datas_Entregas!$A$3</f>
        <v>BTS/Anel</v>
      </c>
      <c r="C2997" s="6" t="n">
        <f aca="false" t="array" ref="C2997:C2997">INDEX(Datas_Entregas!$B$2:$B$100, MATCH(B2997, Datas_Entregas!$A$2:$A$100, 0), 1)</f>
        <v>43296</v>
      </c>
      <c r="D2997" s="5" t="str">
        <f aca="false">Def_Status_Montagem!$A$2</f>
        <v>A verificar</v>
      </c>
      <c r="E2997" s="4" t="str">
        <f aca="false">Def_Status_Montagem!$B$4</f>
        <v>Contratada (inclui etiqueta)</v>
      </c>
      <c r="F2997" s="25" t="str">
        <f aca="false" t="array" ref="F2997:F2997">INDEX(Def_Instancias_Equipamentos!$F$2:$F$4986, MATCH(K2997, Def_Instancias_Equipamentos!$D$2:$D$4986, 0), 1)</f>
        <v>Túnel (Anel)</v>
      </c>
      <c r="G2997" s="26" t="str">
        <f aca="false" t="array" ref="G2997:G2997">INDEX(Def_Instancias_Equipamentos!$F$2:$F$4986, MATCH(L2997, Def_Instancias_Equipamentos!$D$2:$D$4986, 0), 1)</f>
        <v>Sala Racks 12</v>
      </c>
      <c r="H2997" s="7" t="str">
        <f aca="false" t="array" ref="H2997:H2997">INDEX(Def_Instancias_Equipamentos!$E$2:$E$4986, MATCH(K2997, Def_Instancias_Equipamentos!$D$2:$D$4986, 0), 1)</f>
        <v>SI-12C2</v>
      </c>
      <c r="I2997" s="8" t="str">
        <f aca="false" t="array" ref="I2997:I2997">INDEX(Def_Instancias_Equipamentos!$E$2:$E$4986, MATCH(L2997, Def_Instancias_Equipamentos!$D$2:$D$4986, 0), 1)</f>
        <v>IA-12RaBPM</v>
      </c>
      <c r="J2997" s="8" t="str">
        <f aca="false">IF(H2997=I2997, "INTERNO", "EXTERNO")</f>
        <v>EXTERNO</v>
      </c>
      <c r="K2997" s="9" t="str">
        <f aca="false">Def_Instancias_Equipamentos!$D$982</f>
        <v>SI-12C2:DI-BPMSigPatch</v>
      </c>
      <c r="L2997" s="4" t="str">
        <f aca="false">Def_Instancias_Equipamentos!$D$721</f>
        <v>SI-12C2:DI-BPMRFFE</v>
      </c>
      <c r="M2997" s="10" t="s">
        <v>170</v>
      </c>
      <c r="N2997" s="11" t="s">
        <v>84</v>
      </c>
      <c r="O2997" s="21" t="str">
        <f aca="false">Def_Sistemas_Conectores_Cabos!$B$7</f>
        <v>SMA 50-ohm</v>
      </c>
      <c r="P2997" s="4" t="str">
        <f aca="false">Def_Sistemas_Conectores_Cabos!$B$7</f>
        <v>SMA 50-ohm</v>
      </c>
      <c r="Q2997" s="8" t="str">
        <f aca="false">K2997&amp;"/"&amp;M2997&amp;CHAR(10)&amp;L2997&amp;"/"&amp;N2997</f>
        <v>SI-12C2:DI-BPMSigPatch/BI_OUT
SI-12C2:DI-BPMRFFE/BI_IN</v>
      </c>
      <c r="R2997" s="12" t="s">
        <v>354</v>
      </c>
      <c r="S2997" s="12" t="s">
        <v>354</v>
      </c>
      <c r="T2997" s="22" t="str">
        <f aca="false">Def_Sistemas_Conectores_Cabos!$C$14</f>
        <v>Datalink Extrudado</v>
      </c>
      <c r="U2997" s="11" t="s">
        <v>355</v>
      </c>
      <c r="V2997" s="13"/>
    </row>
    <row r="2998" customFormat="false" ht="15.75" hidden="true" customHeight="true" outlineLevel="0" collapsed="false">
      <c r="A2998" s="4" t="str">
        <f aca="false">Def_Sistemas_Conectores_Cabos!$A$22</f>
        <v>BPM de elétrons</v>
      </c>
      <c r="B2998" s="5" t="str">
        <f aca="false">Datas_Entregas!$A$3</f>
        <v>BTS/Anel</v>
      </c>
      <c r="C2998" s="6" t="n">
        <f aca="false" t="array" ref="C2998:C2998">INDEX(Datas_Entregas!$B$2:$B$100, MATCH(B2998, Datas_Entregas!$A$2:$A$100, 0), 1)</f>
        <v>43296</v>
      </c>
      <c r="D2998" s="5" t="str">
        <f aca="false">Def_Status_Montagem!$A$2</f>
        <v>A verificar</v>
      </c>
      <c r="E2998" s="4" t="str">
        <f aca="false">Def_Status_Montagem!$B$4</f>
        <v>Contratada (inclui etiqueta)</v>
      </c>
      <c r="F2998" s="25" t="str">
        <f aca="false" t="array" ref="F2998:F2998">INDEX(Def_Instancias_Equipamentos!$F$2:$F$4986, MATCH(K2998, Def_Instancias_Equipamentos!$D$2:$D$4986, 0), 1)</f>
        <v>Túnel (Anel)</v>
      </c>
      <c r="G2998" s="26" t="str">
        <f aca="false" t="array" ref="G2998:G2998">INDEX(Def_Instancias_Equipamentos!$F$2:$F$4986, MATCH(L2998, Def_Instancias_Equipamentos!$D$2:$D$4986, 0), 1)</f>
        <v>Sala Racks 12</v>
      </c>
      <c r="H2998" s="7" t="str">
        <f aca="false" t="array" ref="H2998:H2998">INDEX(Def_Instancias_Equipamentos!$E$2:$E$4986, MATCH(K2998, Def_Instancias_Equipamentos!$D$2:$D$4986, 0), 1)</f>
        <v>SI-12C3</v>
      </c>
      <c r="I2998" s="8" t="str">
        <f aca="false" t="array" ref="I2998:I2998">INDEX(Def_Instancias_Equipamentos!$E$2:$E$4986, MATCH(L2998, Def_Instancias_Equipamentos!$D$2:$D$4986, 0), 1)</f>
        <v>IA-12RaBPM</v>
      </c>
      <c r="J2998" s="8" t="str">
        <f aca="false">IF(H2998=I2998, "INTERNO", "EXTERNO")</f>
        <v>EXTERNO</v>
      </c>
      <c r="K2998" s="9" t="str">
        <f aca="false">Def_Instancias_Equipamentos!$D$983</f>
        <v>SI-12C3:DI-BPMSigPatch-1</v>
      </c>
      <c r="L2998" s="4" t="str">
        <f aca="false">Def_Instancias_Equipamentos!$D$722</f>
        <v>SI-12C3:DI-BPMRFFE-1</v>
      </c>
      <c r="M2998" s="10" t="s">
        <v>170</v>
      </c>
      <c r="N2998" s="11" t="s">
        <v>84</v>
      </c>
      <c r="O2998" s="21" t="str">
        <f aca="false">Def_Sistemas_Conectores_Cabos!$B$7</f>
        <v>SMA 50-ohm</v>
      </c>
      <c r="P2998" s="4" t="str">
        <f aca="false">Def_Sistemas_Conectores_Cabos!$B$7</f>
        <v>SMA 50-ohm</v>
      </c>
      <c r="Q2998" s="8" t="str">
        <f aca="false">K2998&amp;"/"&amp;M2998&amp;CHAR(10)&amp;L2998&amp;"/"&amp;N2998</f>
        <v>SI-12C3:DI-BPMSigPatch-1/BI_OUT
SI-12C3:DI-BPMRFFE-1/BI_IN</v>
      </c>
      <c r="R2998" s="12" t="s">
        <v>354</v>
      </c>
      <c r="S2998" s="12" t="s">
        <v>354</v>
      </c>
      <c r="T2998" s="22" t="str">
        <f aca="false">Def_Sistemas_Conectores_Cabos!$C$14</f>
        <v>Datalink Extrudado</v>
      </c>
      <c r="U2998" s="11" t="s">
        <v>355</v>
      </c>
      <c r="V2998" s="13"/>
    </row>
    <row r="2999" customFormat="false" ht="15.75" hidden="true" customHeight="true" outlineLevel="0" collapsed="false">
      <c r="A2999" s="4" t="str">
        <f aca="false">Def_Sistemas_Conectores_Cabos!$A$22</f>
        <v>BPM de elétrons</v>
      </c>
      <c r="B2999" s="5" t="str">
        <f aca="false">Datas_Entregas!$A$3</f>
        <v>BTS/Anel</v>
      </c>
      <c r="C2999" s="6" t="n">
        <f aca="false" t="array" ref="C2999:C2999">INDEX(Datas_Entregas!$B$2:$B$100, MATCH(B2999, Datas_Entregas!$A$2:$A$100, 0), 1)</f>
        <v>43296</v>
      </c>
      <c r="D2999" s="5" t="str">
        <f aca="false">Def_Status_Montagem!$A$2</f>
        <v>A verificar</v>
      </c>
      <c r="E2999" s="4" t="str">
        <f aca="false">Def_Status_Montagem!$B$4</f>
        <v>Contratada (inclui etiqueta)</v>
      </c>
      <c r="F2999" s="25" t="str">
        <f aca="false" t="array" ref="F2999:F2999">INDEX(Def_Instancias_Equipamentos!$F$2:$F$4986, MATCH(K2999, Def_Instancias_Equipamentos!$D$2:$D$4986, 0), 1)</f>
        <v>Túnel (Anel)</v>
      </c>
      <c r="G2999" s="26" t="str">
        <f aca="false" t="array" ref="G2999:G2999">INDEX(Def_Instancias_Equipamentos!$F$2:$F$4986, MATCH(L2999, Def_Instancias_Equipamentos!$D$2:$D$4986, 0), 1)</f>
        <v>Sala Racks 12</v>
      </c>
      <c r="H2999" s="7" t="str">
        <f aca="false" t="array" ref="H2999:H2999">INDEX(Def_Instancias_Equipamentos!$E$2:$E$4986, MATCH(K2999, Def_Instancias_Equipamentos!$D$2:$D$4986, 0), 1)</f>
        <v>SI-12C3</v>
      </c>
      <c r="I2999" s="8" t="str">
        <f aca="false" t="array" ref="I2999:I2999">INDEX(Def_Instancias_Equipamentos!$E$2:$E$4986, MATCH(L2999, Def_Instancias_Equipamentos!$D$2:$D$4986, 0), 1)</f>
        <v>IA-12RaBPM</v>
      </c>
      <c r="J2999" s="8" t="str">
        <f aca="false">IF(H2999=I2999, "INTERNO", "EXTERNO")</f>
        <v>EXTERNO</v>
      </c>
      <c r="K2999" s="9" t="str">
        <f aca="false">Def_Instancias_Equipamentos!$D$984</f>
        <v>SI-12C3:DI-BPMSigPatch-2</v>
      </c>
      <c r="L2999" s="4" t="str">
        <f aca="false">Def_Instancias_Equipamentos!$D$723</f>
        <v>SI-12C3:DI-BPMRFFE-2</v>
      </c>
      <c r="M2999" s="10" t="s">
        <v>170</v>
      </c>
      <c r="N2999" s="11" t="s">
        <v>84</v>
      </c>
      <c r="O2999" s="21" t="str">
        <f aca="false">Def_Sistemas_Conectores_Cabos!$B$7</f>
        <v>SMA 50-ohm</v>
      </c>
      <c r="P2999" s="4" t="str">
        <f aca="false">Def_Sistemas_Conectores_Cabos!$B$7</f>
        <v>SMA 50-ohm</v>
      </c>
      <c r="Q2999" s="8" t="str">
        <f aca="false">K2999&amp;"/"&amp;M2999&amp;CHAR(10)&amp;L2999&amp;"/"&amp;N2999</f>
        <v>SI-12C3:DI-BPMSigPatch-2/BI_OUT
SI-12C3:DI-BPMRFFE-2/BI_IN</v>
      </c>
      <c r="R2999" s="12" t="s">
        <v>354</v>
      </c>
      <c r="S2999" s="12" t="s">
        <v>354</v>
      </c>
      <c r="T2999" s="22" t="str">
        <f aca="false">Def_Sistemas_Conectores_Cabos!$C$14</f>
        <v>Datalink Extrudado</v>
      </c>
      <c r="U2999" s="11" t="s">
        <v>355</v>
      </c>
      <c r="V2999" s="13"/>
    </row>
    <row r="3000" customFormat="false" ht="15.75" hidden="true" customHeight="true" outlineLevel="0" collapsed="false">
      <c r="A3000" s="4" t="str">
        <f aca="false">Def_Sistemas_Conectores_Cabos!$A$22</f>
        <v>BPM de elétrons</v>
      </c>
      <c r="B3000" s="5" t="str">
        <f aca="false">Datas_Entregas!$A$3</f>
        <v>BTS/Anel</v>
      </c>
      <c r="C3000" s="6" t="n">
        <f aca="false" t="array" ref="C3000:C3000">INDEX(Datas_Entregas!$B$2:$B$100, MATCH(B3000, Datas_Entregas!$A$2:$A$100, 0), 1)</f>
        <v>43296</v>
      </c>
      <c r="D3000" s="5" t="str">
        <f aca="false">Def_Status_Montagem!$A$2</f>
        <v>A verificar</v>
      </c>
      <c r="E3000" s="4" t="str">
        <f aca="false">Def_Status_Montagem!$B$4</f>
        <v>Contratada (inclui etiqueta)</v>
      </c>
      <c r="F3000" s="25" t="str">
        <f aca="false" t="array" ref="F3000:F3000">INDEX(Def_Instancias_Equipamentos!$F$2:$F$4986, MATCH(K3000, Def_Instancias_Equipamentos!$D$2:$D$4986, 0), 1)</f>
        <v>Túnel (Anel)</v>
      </c>
      <c r="G3000" s="26" t="str">
        <f aca="false" t="array" ref="G3000:G3000">INDEX(Def_Instancias_Equipamentos!$F$2:$F$4986, MATCH(L3000, Def_Instancias_Equipamentos!$D$2:$D$4986, 0), 1)</f>
        <v>Sala Racks 12</v>
      </c>
      <c r="H3000" s="7" t="str">
        <f aca="false" t="array" ref="H3000:H3000">INDEX(Def_Instancias_Equipamentos!$E$2:$E$4986, MATCH(K3000, Def_Instancias_Equipamentos!$D$2:$D$4986, 0), 1)</f>
        <v>SI-12C4</v>
      </c>
      <c r="I3000" s="8" t="str">
        <f aca="false" t="array" ref="I3000:I3000">INDEX(Def_Instancias_Equipamentos!$E$2:$E$4986, MATCH(L3000, Def_Instancias_Equipamentos!$D$2:$D$4986, 0), 1)</f>
        <v>IA-12RaBPM</v>
      </c>
      <c r="J3000" s="8" t="str">
        <f aca="false">IF(H3000=I3000, "INTERNO", "EXTERNO")</f>
        <v>EXTERNO</v>
      </c>
      <c r="K3000" s="9" t="str">
        <f aca="false">Def_Instancias_Equipamentos!$D$985</f>
        <v>SI-12C4:DI-BPMSigPatch</v>
      </c>
      <c r="L3000" s="4" t="str">
        <f aca="false">Def_Instancias_Equipamentos!$D$724</f>
        <v>SI-12C4:DI-BPMRFFE</v>
      </c>
      <c r="M3000" s="10" t="s">
        <v>170</v>
      </c>
      <c r="N3000" s="11" t="s">
        <v>84</v>
      </c>
      <c r="O3000" s="21" t="str">
        <f aca="false">Def_Sistemas_Conectores_Cabos!$B$7</f>
        <v>SMA 50-ohm</v>
      </c>
      <c r="P3000" s="4" t="str">
        <f aca="false">Def_Sistemas_Conectores_Cabos!$B$7</f>
        <v>SMA 50-ohm</v>
      </c>
      <c r="Q3000" s="8" t="str">
        <f aca="false">K3000&amp;"/"&amp;M3000&amp;CHAR(10)&amp;L3000&amp;"/"&amp;N3000</f>
        <v>SI-12C4:DI-BPMSigPatch/BI_OUT
SI-12C4:DI-BPMRFFE/BI_IN</v>
      </c>
      <c r="R3000" s="12" t="s">
        <v>354</v>
      </c>
      <c r="S3000" s="12" t="s">
        <v>354</v>
      </c>
      <c r="T3000" s="22" t="str">
        <f aca="false">Def_Sistemas_Conectores_Cabos!$C$14</f>
        <v>Datalink Extrudado</v>
      </c>
      <c r="U3000" s="11" t="s">
        <v>355</v>
      </c>
      <c r="V3000" s="13"/>
    </row>
    <row r="3001" customFormat="false" ht="15.75" hidden="true" customHeight="true" outlineLevel="0" collapsed="false">
      <c r="A3001" s="4" t="str">
        <f aca="false">Def_Sistemas_Conectores_Cabos!$A$22</f>
        <v>BPM de elétrons</v>
      </c>
      <c r="B3001" s="5" t="str">
        <f aca="false">Datas_Entregas!$A$3</f>
        <v>BTS/Anel</v>
      </c>
      <c r="C3001" s="6" t="n">
        <f aca="false" t="array" ref="C3001:C3001">INDEX(Datas_Entregas!$B$2:$B$100, MATCH(B3001, Datas_Entregas!$A$2:$A$100, 0), 1)</f>
        <v>43296</v>
      </c>
      <c r="D3001" s="5" t="str">
        <f aca="false">Def_Status_Montagem!$A$2</f>
        <v>A verificar</v>
      </c>
      <c r="E3001" s="4" t="str">
        <f aca="false">Def_Status_Montagem!$B$4</f>
        <v>Contratada (inclui etiqueta)</v>
      </c>
      <c r="F3001" s="25" t="str">
        <f aca="false" t="array" ref="F3001:F3001">INDEX(Def_Instancias_Equipamentos!$F$2:$F$4986, MATCH(K3001, Def_Instancias_Equipamentos!$D$2:$D$4986, 0), 1)</f>
        <v>Túnel (Anel)</v>
      </c>
      <c r="G3001" s="26" t="str">
        <f aca="false" t="array" ref="G3001:G3001">INDEX(Def_Instancias_Equipamentos!$F$2:$F$4986, MATCH(L3001, Def_Instancias_Equipamentos!$D$2:$D$4986, 0), 1)</f>
        <v>Sala Racks 12</v>
      </c>
      <c r="H3001" s="7" t="str">
        <f aca="false" t="array" ref="H3001:H3001">INDEX(Def_Instancias_Equipamentos!$E$2:$E$4986, MATCH(K3001, Def_Instancias_Equipamentos!$D$2:$D$4986, 0), 1)</f>
        <v>SI-12M1</v>
      </c>
      <c r="I3001" s="8" t="str">
        <f aca="false" t="array" ref="I3001:I3001">INDEX(Def_Instancias_Equipamentos!$E$2:$E$4986, MATCH(L3001, Def_Instancias_Equipamentos!$D$2:$D$4986, 0), 1)</f>
        <v>IA-12RaBPM</v>
      </c>
      <c r="J3001" s="8" t="str">
        <f aca="false">IF(H3001=I3001, "INTERNO", "EXTERNO")</f>
        <v>EXTERNO</v>
      </c>
      <c r="K3001" s="9" t="str">
        <f aca="false">Def_Instancias_Equipamentos!$D$986</f>
        <v>SI-12M1:DI-BPMSigPatch</v>
      </c>
      <c r="L3001" s="4" t="str">
        <f aca="false">Def_Instancias_Equipamentos!$D$725</f>
        <v>SI-12M1:DI-BPMRFFE</v>
      </c>
      <c r="M3001" s="10" t="s">
        <v>170</v>
      </c>
      <c r="N3001" s="11" t="s">
        <v>84</v>
      </c>
      <c r="O3001" s="21" t="str">
        <f aca="false">Def_Sistemas_Conectores_Cabos!$B$7</f>
        <v>SMA 50-ohm</v>
      </c>
      <c r="P3001" s="4" t="str">
        <f aca="false">Def_Sistemas_Conectores_Cabos!$B$7</f>
        <v>SMA 50-ohm</v>
      </c>
      <c r="Q3001" s="8" t="str">
        <f aca="false">K3001&amp;"/"&amp;M3001&amp;CHAR(10)&amp;L3001&amp;"/"&amp;N3001</f>
        <v>SI-12M1:DI-BPMSigPatch/BI_OUT
SI-12M1:DI-BPMRFFE/BI_IN</v>
      </c>
      <c r="R3001" s="12" t="s">
        <v>354</v>
      </c>
      <c r="S3001" s="12" t="s">
        <v>354</v>
      </c>
      <c r="T3001" s="22" t="str">
        <f aca="false">Def_Sistemas_Conectores_Cabos!$C$14</f>
        <v>Datalink Extrudado</v>
      </c>
      <c r="U3001" s="11" t="s">
        <v>355</v>
      </c>
      <c r="V3001" s="13"/>
    </row>
    <row r="3002" customFormat="false" ht="15.75" hidden="true" customHeight="true" outlineLevel="0" collapsed="false">
      <c r="A3002" s="4" t="str">
        <f aca="false">Def_Sistemas_Conectores_Cabos!$A$22</f>
        <v>BPM de elétrons</v>
      </c>
      <c r="B3002" s="5" t="str">
        <f aca="false">Datas_Entregas!$A$3</f>
        <v>BTS/Anel</v>
      </c>
      <c r="C3002" s="6" t="n">
        <f aca="false" t="array" ref="C3002:C3002">INDEX(Datas_Entregas!$B$2:$B$100, MATCH(B3002, Datas_Entregas!$A$2:$A$100, 0), 1)</f>
        <v>43296</v>
      </c>
      <c r="D3002" s="5" t="str">
        <f aca="false">Def_Status_Montagem!$A$2</f>
        <v>A verificar</v>
      </c>
      <c r="E3002" s="4" t="str">
        <f aca="false">Def_Status_Montagem!$B$4</f>
        <v>Contratada (inclui etiqueta)</v>
      </c>
      <c r="F3002" s="25" t="str">
        <f aca="false" t="array" ref="F3002:F3002">INDEX(Def_Instancias_Equipamentos!$F$2:$F$4986, MATCH(K3002, Def_Instancias_Equipamentos!$D$2:$D$4986, 0), 1)</f>
        <v>Túnel (Anel)</v>
      </c>
      <c r="G3002" s="26" t="str">
        <f aca="false" t="array" ref="G3002:G3002">INDEX(Def_Instancias_Equipamentos!$F$2:$F$4986, MATCH(L3002, Def_Instancias_Equipamentos!$D$2:$D$4986, 0), 1)</f>
        <v>Sala Racks 12</v>
      </c>
      <c r="H3002" s="7" t="str">
        <f aca="false" t="array" ref="H3002:H3002">INDEX(Def_Instancias_Equipamentos!$E$2:$E$4986, MATCH(K3002, Def_Instancias_Equipamentos!$D$2:$D$4986, 0), 1)</f>
        <v>SI-12M2</v>
      </c>
      <c r="I3002" s="8" t="str">
        <f aca="false" t="array" ref="I3002:I3002">INDEX(Def_Instancias_Equipamentos!$E$2:$E$4986, MATCH(L3002, Def_Instancias_Equipamentos!$D$2:$D$4986, 0), 1)</f>
        <v>IA-12RaBPM</v>
      </c>
      <c r="J3002" s="8" t="str">
        <f aca="false">IF(H3002=I3002, "INTERNO", "EXTERNO")</f>
        <v>EXTERNO</v>
      </c>
      <c r="K3002" s="9" t="str">
        <f aca="false">Def_Instancias_Equipamentos!$D$987</f>
        <v>SI-12M2:DI-BPMSigPatch</v>
      </c>
      <c r="L3002" s="4" t="str">
        <f aca="false">Def_Instancias_Equipamentos!$D$726</f>
        <v>SI-12M2:DI-BPMRFFE</v>
      </c>
      <c r="M3002" s="10" t="s">
        <v>170</v>
      </c>
      <c r="N3002" s="11" t="s">
        <v>84</v>
      </c>
      <c r="O3002" s="21" t="str">
        <f aca="false">Def_Sistemas_Conectores_Cabos!$B$7</f>
        <v>SMA 50-ohm</v>
      </c>
      <c r="P3002" s="4" t="str">
        <f aca="false">Def_Sistemas_Conectores_Cabos!$B$7</f>
        <v>SMA 50-ohm</v>
      </c>
      <c r="Q3002" s="8" t="str">
        <f aca="false">K3002&amp;"/"&amp;M3002&amp;CHAR(10)&amp;L3002&amp;"/"&amp;N3002</f>
        <v>SI-12M2:DI-BPMSigPatch/BI_OUT
SI-12M2:DI-BPMRFFE/BI_IN</v>
      </c>
      <c r="R3002" s="12" t="s">
        <v>354</v>
      </c>
      <c r="S3002" s="12" t="s">
        <v>354</v>
      </c>
      <c r="T3002" s="22" t="str">
        <f aca="false">Def_Sistemas_Conectores_Cabos!$C$14</f>
        <v>Datalink Extrudado</v>
      </c>
      <c r="U3002" s="11" t="s">
        <v>355</v>
      </c>
      <c r="V3002" s="13"/>
    </row>
    <row r="3003" customFormat="false" ht="15.75" hidden="true" customHeight="true" outlineLevel="0" collapsed="false">
      <c r="A3003" s="4" t="str">
        <f aca="false">Def_Sistemas_Conectores_Cabos!$A$22</f>
        <v>BPM de elétrons</v>
      </c>
      <c r="B3003" s="5" t="str">
        <f aca="false">Datas_Entregas!$A$3</f>
        <v>BTS/Anel</v>
      </c>
      <c r="C3003" s="6" t="n">
        <f aca="false" t="array" ref="C3003:C3003">INDEX(Datas_Entregas!$B$2:$B$100, MATCH(B3003, Datas_Entregas!$A$2:$A$100, 0), 1)</f>
        <v>43296</v>
      </c>
      <c r="D3003" s="5" t="str">
        <f aca="false">Def_Status_Montagem!$A$2</f>
        <v>A verificar</v>
      </c>
      <c r="E3003" s="4" t="str">
        <f aca="false">Def_Status_Montagem!$B$4</f>
        <v>Contratada (inclui etiqueta)</v>
      </c>
      <c r="F3003" s="25" t="str">
        <f aca="false" t="array" ref="F3003:F3003">INDEX(Def_Instancias_Equipamentos!$F$2:$F$4986, MATCH(K3003, Def_Instancias_Equipamentos!$D$2:$D$4986, 0), 1)</f>
        <v>Túnel (Anel)</v>
      </c>
      <c r="G3003" s="26" t="str">
        <f aca="false" t="array" ref="G3003:G3003">INDEX(Def_Instancias_Equipamentos!$F$2:$F$4986, MATCH(L3003, Def_Instancias_Equipamentos!$D$2:$D$4986, 0), 1)</f>
        <v>Sala Racks 12</v>
      </c>
      <c r="H3003" s="7" t="str">
        <f aca="false" t="array" ref="H3003:H3003">INDEX(Def_Instancias_Equipamentos!$E$2:$E$4986, MATCH(K3003, Def_Instancias_Equipamentos!$D$2:$D$4986, 0), 1)</f>
        <v>SI-12SB</v>
      </c>
      <c r="I3003" s="8" t="str">
        <f aca="false" t="array" ref="I3003:I3003">INDEX(Def_Instancias_Equipamentos!$E$2:$E$4986, MATCH(L3003, Def_Instancias_Equipamentos!$D$2:$D$4986, 0), 1)</f>
        <v>IA-12RaBPM</v>
      </c>
      <c r="J3003" s="8" t="str">
        <f aca="false">IF(H3003=I3003, "INTERNO", "EXTERNO")</f>
        <v>EXTERNO</v>
      </c>
      <c r="K3003" s="9" t="str">
        <f aca="false">Def_Instancias_Equipamentos!$D$1074</f>
        <v>SI-12SB:DI-BPMSigPatch-1</v>
      </c>
      <c r="L3003" s="4" t="str">
        <f aca="false">Def_Instancias_Equipamentos!$D$813</f>
        <v>SI-12SB:DI-BPMRFFE-1</v>
      </c>
      <c r="M3003" s="10" t="s">
        <v>170</v>
      </c>
      <c r="N3003" s="11" t="s">
        <v>84</v>
      </c>
      <c r="O3003" s="21" t="str">
        <f aca="false">Def_Sistemas_Conectores_Cabos!$B$7</f>
        <v>SMA 50-ohm</v>
      </c>
      <c r="P3003" s="4" t="str">
        <f aca="false">Def_Sistemas_Conectores_Cabos!$B$7</f>
        <v>SMA 50-ohm</v>
      </c>
      <c r="Q3003" s="8" t="str">
        <f aca="false">K3003&amp;"/"&amp;M3003&amp;CHAR(10)&amp;L3003&amp;"/"&amp;N3003</f>
        <v>SI-12SB:DI-BPMSigPatch-1/BI_OUT
SI-12SB:DI-BPMRFFE-1/BI_IN</v>
      </c>
      <c r="R3003" s="12" t="s">
        <v>354</v>
      </c>
      <c r="S3003" s="12" t="s">
        <v>354</v>
      </c>
      <c r="T3003" s="22" t="str">
        <f aca="false">Def_Sistemas_Conectores_Cabos!$C$14</f>
        <v>Datalink Extrudado</v>
      </c>
      <c r="U3003" s="11" t="s">
        <v>355</v>
      </c>
      <c r="V3003" s="13"/>
    </row>
    <row r="3004" customFormat="false" ht="15.75" hidden="true" customHeight="true" outlineLevel="0" collapsed="false">
      <c r="A3004" s="4" t="str">
        <f aca="false">Def_Sistemas_Conectores_Cabos!$A$22</f>
        <v>BPM de elétrons</v>
      </c>
      <c r="B3004" s="5" t="str">
        <f aca="false">Datas_Entregas!$A$3</f>
        <v>BTS/Anel</v>
      </c>
      <c r="C3004" s="6" t="n">
        <f aca="false" t="array" ref="C3004:C3004">INDEX(Datas_Entregas!$B$2:$B$100, MATCH(B3004, Datas_Entregas!$A$2:$A$100, 0), 1)</f>
        <v>43296</v>
      </c>
      <c r="D3004" s="5" t="str">
        <f aca="false">Def_Status_Montagem!$A$2</f>
        <v>A verificar</v>
      </c>
      <c r="E3004" s="4" t="str">
        <f aca="false">Def_Status_Montagem!$B$4</f>
        <v>Contratada (inclui etiqueta)</v>
      </c>
      <c r="F3004" s="25" t="str">
        <f aca="false" t="array" ref="F3004:F3004">INDEX(Def_Instancias_Equipamentos!$F$2:$F$4986, MATCH(K3004, Def_Instancias_Equipamentos!$D$2:$D$4986, 0), 1)</f>
        <v>Túnel (Anel)</v>
      </c>
      <c r="G3004" s="26" t="str">
        <f aca="false" t="array" ref="G3004:G3004">INDEX(Def_Instancias_Equipamentos!$F$2:$F$4986, MATCH(L3004, Def_Instancias_Equipamentos!$D$2:$D$4986, 0), 1)</f>
        <v>Sala Racks 12</v>
      </c>
      <c r="H3004" s="7" t="str">
        <f aca="false" t="array" ref="H3004:H3004">INDEX(Def_Instancias_Equipamentos!$E$2:$E$4986, MATCH(K3004, Def_Instancias_Equipamentos!$D$2:$D$4986, 0), 1)</f>
        <v>SI-12SB</v>
      </c>
      <c r="I3004" s="8" t="str">
        <f aca="false" t="array" ref="I3004:I3004">INDEX(Def_Instancias_Equipamentos!$E$2:$E$4986, MATCH(L3004, Def_Instancias_Equipamentos!$D$2:$D$4986, 0), 1)</f>
        <v>IA-12RaBPM</v>
      </c>
      <c r="J3004" s="8" t="str">
        <f aca="false">IF(H3004=I3004, "INTERNO", "EXTERNO")</f>
        <v>EXTERNO</v>
      </c>
      <c r="K3004" s="9" t="str">
        <f aca="false">Def_Instancias_Equipamentos!$D$1075</f>
        <v>SI-12SB:DI-BPMSigPatch-2</v>
      </c>
      <c r="L3004" s="4" t="str">
        <f aca="false">Def_Instancias_Equipamentos!$D$814</f>
        <v>SI-12SB:DI-BPMRFFE-2</v>
      </c>
      <c r="M3004" s="10" t="s">
        <v>170</v>
      </c>
      <c r="N3004" s="11" t="s">
        <v>84</v>
      </c>
      <c r="O3004" s="21" t="str">
        <f aca="false">Def_Sistemas_Conectores_Cabos!$B$7</f>
        <v>SMA 50-ohm</v>
      </c>
      <c r="P3004" s="4" t="str">
        <f aca="false">Def_Sistemas_Conectores_Cabos!$B$7</f>
        <v>SMA 50-ohm</v>
      </c>
      <c r="Q3004" s="8" t="str">
        <f aca="false">K3004&amp;"/"&amp;M3004&amp;CHAR(10)&amp;L3004&amp;"/"&amp;N3004</f>
        <v>SI-12SB:DI-BPMSigPatch-2/BI_OUT
SI-12SB:DI-BPMRFFE-2/BI_IN</v>
      </c>
      <c r="R3004" s="12" t="s">
        <v>354</v>
      </c>
      <c r="S3004" s="12" t="s">
        <v>354</v>
      </c>
      <c r="T3004" s="22" t="str">
        <f aca="false">Def_Sistemas_Conectores_Cabos!$C$14</f>
        <v>Datalink Extrudado</v>
      </c>
      <c r="U3004" s="11" t="s">
        <v>355</v>
      </c>
      <c r="V3004" s="13"/>
    </row>
    <row r="3005" customFormat="false" ht="15.75" hidden="true" customHeight="true" outlineLevel="0" collapsed="false">
      <c r="A3005" s="4" t="str">
        <f aca="false">Def_Sistemas_Conectores_Cabos!$A$22</f>
        <v>BPM de elétrons</v>
      </c>
      <c r="B3005" s="5" t="str">
        <f aca="false">Datas_Entregas!$A$3</f>
        <v>BTS/Anel</v>
      </c>
      <c r="C3005" s="6" t="n">
        <f aca="false" t="array" ref="C3005:C3005">INDEX(Datas_Entregas!$B$2:$B$100, MATCH(B3005, Datas_Entregas!$A$2:$A$100, 0), 1)</f>
        <v>43296</v>
      </c>
      <c r="D3005" s="5" t="str">
        <f aca="false">Def_Status_Montagem!$A$2</f>
        <v>A verificar</v>
      </c>
      <c r="E3005" s="4" t="str">
        <f aca="false">Def_Status_Montagem!$B$4</f>
        <v>Contratada (inclui etiqueta)</v>
      </c>
      <c r="F3005" s="25" t="str">
        <f aca="false" t="array" ref="F3005:F3005">INDEX(Def_Instancias_Equipamentos!$F$2:$F$4986, MATCH(K3005, Def_Instancias_Equipamentos!$D$2:$D$4986, 0), 1)</f>
        <v>Túnel (Anel)</v>
      </c>
      <c r="G3005" s="26" t="str">
        <f aca="false" t="array" ref="G3005:G3005">INDEX(Def_Instancias_Equipamentos!$F$2:$F$4986, MATCH(L3005, Def_Instancias_Equipamentos!$D$2:$D$4986, 0), 1)</f>
        <v>Sala Racks 13</v>
      </c>
      <c r="H3005" s="7" t="str">
        <f aca="false" t="array" ref="H3005:H3005">INDEX(Def_Instancias_Equipamentos!$E$2:$E$4986, MATCH(K3005, Def_Instancias_Equipamentos!$D$2:$D$4986, 0), 1)</f>
        <v>SI-13C1</v>
      </c>
      <c r="I3005" s="8" t="str">
        <f aca="false" t="array" ref="I3005:I3005">INDEX(Def_Instancias_Equipamentos!$E$2:$E$4986, MATCH(L3005, Def_Instancias_Equipamentos!$D$2:$D$4986, 0), 1)</f>
        <v>IA-13RaBPM</v>
      </c>
      <c r="J3005" s="8" t="str">
        <f aca="false">IF(H3005=I3005, "INTERNO", "EXTERNO")</f>
        <v>EXTERNO</v>
      </c>
      <c r="K3005" s="9" t="str">
        <f aca="false">Def_Instancias_Equipamentos!$D$988</f>
        <v>SI-13C1:DI-BPMSigPatch-1</v>
      </c>
      <c r="L3005" s="4" t="str">
        <f aca="false">Def_Instancias_Equipamentos!$D$727</f>
        <v>SI-13C1:DI-BPMRFFE-1</v>
      </c>
      <c r="M3005" s="10" t="s">
        <v>170</v>
      </c>
      <c r="N3005" s="11" t="s">
        <v>84</v>
      </c>
      <c r="O3005" s="21" t="str">
        <f aca="false">Def_Sistemas_Conectores_Cabos!$B$7</f>
        <v>SMA 50-ohm</v>
      </c>
      <c r="P3005" s="4" t="str">
        <f aca="false">Def_Sistemas_Conectores_Cabos!$B$7</f>
        <v>SMA 50-ohm</v>
      </c>
      <c r="Q3005" s="8" t="str">
        <f aca="false">K3005&amp;"/"&amp;M3005&amp;CHAR(10)&amp;L3005&amp;"/"&amp;N3005</f>
        <v>SI-13C1:DI-BPMSigPatch-1/BI_OUT
SI-13C1:DI-BPMRFFE-1/BI_IN</v>
      </c>
      <c r="R3005" s="12" t="s">
        <v>354</v>
      </c>
      <c r="S3005" s="12" t="s">
        <v>354</v>
      </c>
      <c r="T3005" s="22" t="str">
        <f aca="false">Def_Sistemas_Conectores_Cabos!$C$14</f>
        <v>Datalink Extrudado</v>
      </c>
      <c r="U3005" s="11" t="s">
        <v>355</v>
      </c>
      <c r="V3005" s="13"/>
    </row>
    <row r="3006" customFormat="false" ht="15.75" hidden="true" customHeight="true" outlineLevel="0" collapsed="false">
      <c r="A3006" s="4" t="str">
        <f aca="false">Def_Sistemas_Conectores_Cabos!$A$22</f>
        <v>BPM de elétrons</v>
      </c>
      <c r="B3006" s="5" t="str">
        <f aca="false">Datas_Entregas!$A$3</f>
        <v>BTS/Anel</v>
      </c>
      <c r="C3006" s="6" t="n">
        <f aca="false" t="array" ref="C3006:C3006">INDEX(Datas_Entregas!$B$2:$B$100, MATCH(B3006, Datas_Entregas!$A$2:$A$100, 0), 1)</f>
        <v>43296</v>
      </c>
      <c r="D3006" s="5" t="str">
        <f aca="false">Def_Status_Montagem!$A$2</f>
        <v>A verificar</v>
      </c>
      <c r="E3006" s="4" t="str">
        <f aca="false">Def_Status_Montagem!$B$4</f>
        <v>Contratada (inclui etiqueta)</v>
      </c>
      <c r="F3006" s="25" t="str">
        <f aca="false" t="array" ref="F3006:F3006">INDEX(Def_Instancias_Equipamentos!$F$2:$F$4986, MATCH(K3006, Def_Instancias_Equipamentos!$D$2:$D$4986, 0), 1)</f>
        <v>Túnel (Anel)</v>
      </c>
      <c r="G3006" s="26" t="str">
        <f aca="false" t="array" ref="G3006:G3006">INDEX(Def_Instancias_Equipamentos!$F$2:$F$4986, MATCH(L3006, Def_Instancias_Equipamentos!$D$2:$D$4986, 0), 1)</f>
        <v>Sala Racks 13</v>
      </c>
      <c r="H3006" s="7" t="str">
        <f aca="false" t="array" ref="H3006:H3006">INDEX(Def_Instancias_Equipamentos!$E$2:$E$4986, MATCH(K3006, Def_Instancias_Equipamentos!$D$2:$D$4986, 0), 1)</f>
        <v>SI-13C1</v>
      </c>
      <c r="I3006" s="8" t="str">
        <f aca="false" t="array" ref="I3006:I3006">INDEX(Def_Instancias_Equipamentos!$E$2:$E$4986, MATCH(L3006, Def_Instancias_Equipamentos!$D$2:$D$4986, 0), 1)</f>
        <v>IA-13RaBPM</v>
      </c>
      <c r="J3006" s="8" t="str">
        <f aca="false">IF(H3006=I3006, "INTERNO", "EXTERNO")</f>
        <v>EXTERNO</v>
      </c>
      <c r="K3006" s="9" t="str">
        <f aca="false">Def_Instancias_Equipamentos!$D$989</f>
        <v>SI-13C1:DI-BPMSigPatch-2</v>
      </c>
      <c r="L3006" s="4" t="str">
        <f aca="false">Def_Instancias_Equipamentos!$D$728</f>
        <v>SI-13C1:DI-BPMRFFE-2</v>
      </c>
      <c r="M3006" s="10" t="s">
        <v>170</v>
      </c>
      <c r="N3006" s="11" t="s">
        <v>84</v>
      </c>
      <c r="O3006" s="21" t="str">
        <f aca="false">Def_Sistemas_Conectores_Cabos!$B$7</f>
        <v>SMA 50-ohm</v>
      </c>
      <c r="P3006" s="4" t="str">
        <f aca="false">Def_Sistemas_Conectores_Cabos!$B$7</f>
        <v>SMA 50-ohm</v>
      </c>
      <c r="Q3006" s="8" t="str">
        <f aca="false">K3006&amp;"/"&amp;M3006&amp;CHAR(10)&amp;L3006&amp;"/"&amp;N3006</f>
        <v>SI-13C1:DI-BPMSigPatch-2/BI_OUT
SI-13C1:DI-BPMRFFE-2/BI_IN</v>
      </c>
      <c r="R3006" s="12" t="s">
        <v>354</v>
      </c>
      <c r="S3006" s="12" t="s">
        <v>354</v>
      </c>
      <c r="T3006" s="22" t="str">
        <f aca="false">Def_Sistemas_Conectores_Cabos!$C$14</f>
        <v>Datalink Extrudado</v>
      </c>
      <c r="U3006" s="11" t="s">
        <v>355</v>
      </c>
      <c r="V3006" s="13"/>
    </row>
    <row r="3007" customFormat="false" ht="15.75" hidden="true" customHeight="true" outlineLevel="0" collapsed="false">
      <c r="A3007" s="4" t="str">
        <f aca="false">Def_Sistemas_Conectores_Cabos!$A$22</f>
        <v>BPM de elétrons</v>
      </c>
      <c r="B3007" s="5" t="str">
        <f aca="false">Datas_Entregas!$A$3</f>
        <v>BTS/Anel</v>
      </c>
      <c r="C3007" s="6" t="n">
        <f aca="false" t="array" ref="C3007:C3007">INDEX(Datas_Entregas!$B$2:$B$100, MATCH(B3007, Datas_Entregas!$A$2:$A$100, 0), 1)</f>
        <v>43296</v>
      </c>
      <c r="D3007" s="5" t="str">
        <f aca="false">Def_Status_Montagem!$A$2</f>
        <v>A verificar</v>
      </c>
      <c r="E3007" s="4" t="str">
        <f aca="false">Def_Status_Montagem!$B$4</f>
        <v>Contratada (inclui etiqueta)</v>
      </c>
      <c r="F3007" s="25" t="str">
        <f aca="false" t="array" ref="F3007:F3007">INDEX(Def_Instancias_Equipamentos!$F$2:$F$4986, MATCH(K3007, Def_Instancias_Equipamentos!$D$2:$D$4986, 0), 1)</f>
        <v>Túnel (Anel)</v>
      </c>
      <c r="G3007" s="26" t="str">
        <f aca="false" t="array" ref="G3007:G3007">INDEX(Def_Instancias_Equipamentos!$F$2:$F$4986, MATCH(L3007, Def_Instancias_Equipamentos!$D$2:$D$4986, 0), 1)</f>
        <v>Sala Racks 13</v>
      </c>
      <c r="H3007" s="7" t="str">
        <f aca="false" t="array" ref="H3007:H3007">INDEX(Def_Instancias_Equipamentos!$E$2:$E$4986, MATCH(K3007, Def_Instancias_Equipamentos!$D$2:$D$4986, 0), 1)</f>
        <v>SI-13C2</v>
      </c>
      <c r="I3007" s="8" t="str">
        <f aca="false" t="array" ref="I3007:I3007">INDEX(Def_Instancias_Equipamentos!$E$2:$E$4986, MATCH(L3007, Def_Instancias_Equipamentos!$D$2:$D$4986, 0), 1)</f>
        <v>IA-13RaBPM</v>
      </c>
      <c r="J3007" s="8" t="str">
        <f aca="false">IF(H3007=I3007, "INTERNO", "EXTERNO")</f>
        <v>EXTERNO</v>
      </c>
      <c r="K3007" s="9" t="str">
        <f aca="false">Def_Instancias_Equipamentos!$D$990</f>
        <v>SI-13C2:DI-BPMSigPatch</v>
      </c>
      <c r="L3007" s="4" t="str">
        <f aca="false">Def_Instancias_Equipamentos!$D$729</f>
        <v>SI-13C2:DI-BPMRFFE</v>
      </c>
      <c r="M3007" s="10" t="s">
        <v>170</v>
      </c>
      <c r="N3007" s="11" t="s">
        <v>84</v>
      </c>
      <c r="O3007" s="21" t="str">
        <f aca="false">Def_Sistemas_Conectores_Cabos!$B$7</f>
        <v>SMA 50-ohm</v>
      </c>
      <c r="P3007" s="4" t="str">
        <f aca="false">Def_Sistemas_Conectores_Cabos!$B$7</f>
        <v>SMA 50-ohm</v>
      </c>
      <c r="Q3007" s="8" t="str">
        <f aca="false">K3007&amp;"/"&amp;M3007&amp;CHAR(10)&amp;L3007&amp;"/"&amp;N3007</f>
        <v>SI-13C2:DI-BPMSigPatch/BI_OUT
SI-13C2:DI-BPMRFFE/BI_IN</v>
      </c>
      <c r="R3007" s="12" t="s">
        <v>354</v>
      </c>
      <c r="S3007" s="12" t="s">
        <v>354</v>
      </c>
      <c r="T3007" s="22" t="str">
        <f aca="false">Def_Sistemas_Conectores_Cabos!$C$14</f>
        <v>Datalink Extrudado</v>
      </c>
      <c r="U3007" s="11" t="s">
        <v>355</v>
      </c>
      <c r="V3007" s="13"/>
    </row>
    <row r="3008" customFormat="false" ht="15.75" hidden="true" customHeight="true" outlineLevel="0" collapsed="false">
      <c r="A3008" s="4" t="str">
        <f aca="false">Def_Sistemas_Conectores_Cabos!$A$22</f>
        <v>BPM de elétrons</v>
      </c>
      <c r="B3008" s="5" t="str">
        <f aca="false">Datas_Entregas!$A$3</f>
        <v>BTS/Anel</v>
      </c>
      <c r="C3008" s="6" t="n">
        <f aca="false" t="array" ref="C3008:C3008">INDEX(Datas_Entregas!$B$2:$B$100, MATCH(B3008, Datas_Entregas!$A$2:$A$100, 0), 1)</f>
        <v>43296</v>
      </c>
      <c r="D3008" s="5" t="str">
        <f aca="false">Def_Status_Montagem!$A$2</f>
        <v>A verificar</v>
      </c>
      <c r="E3008" s="4" t="str">
        <f aca="false">Def_Status_Montagem!$B$4</f>
        <v>Contratada (inclui etiqueta)</v>
      </c>
      <c r="F3008" s="25" t="str">
        <f aca="false" t="array" ref="F3008:F3008">INDEX(Def_Instancias_Equipamentos!$F$2:$F$4986, MATCH(K3008, Def_Instancias_Equipamentos!$D$2:$D$4986, 0), 1)</f>
        <v>Túnel (Anel)</v>
      </c>
      <c r="G3008" s="26" t="str">
        <f aca="false" t="array" ref="G3008:G3008">INDEX(Def_Instancias_Equipamentos!$F$2:$F$4986, MATCH(L3008, Def_Instancias_Equipamentos!$D$2:$D$4986, 0), 1)</f>
        <v>Sala Racks 13</v>
      </c>
      <c r="H3008" s="7" t="str">
        <f aca="false" t="array" ref="H3008:H3008">INDEX(Def_Instancias_Equipamentos!$E$2:$E$4986, MATCH(K3008, Def_Instancias_Equipamentos!$D$2:$D$4986, 0), 1)</f>
        <v>SI-13C3</v>
      </c>
      <c r="I3008" s="8" t="str">
        <f aca="false" t="array" ref="I3008:I3008">INDEX(Def_Instancias_Equipamentos!$E$2:$E$4986, MATCH(L3008, Def_Instancias_Equipamentos!$D$2:$D$4986, 0), 1)</f>
        <v>IA-13RaBPM</v>
      </c>
      <c r="J3008" s="8" t="str">
        <f aca="false">IF(H3008=I3008, "INTERNO", "EXTERNO")</f>
        <v>EXTERNO</v>
      </c>
      <c r="K3008" s="9" t="str">
        <f aca="false">Def_Instancias_Equipamentos!$D$991</f>
        <v>SI-13C3:DI-BPMSigPatch-1</v>
      </c>
      <c r="L3008" s="4" t="str">
        <f aca="false">Def_Instancias_Equipamentos!$D$730</f>
        <v>SI-13C3:DI-BPMRFFE-1</v>
      </c>
      <c r="M3008" s="10" t="s">
        <v>170</v>
      </c>
      <c r="N3008" s="11" t="s">
        <v>84</v>
      </c>
      <c r="O3008" s="21" t="str">
        <f aca="false">Def_Sistemas_Conectores_Cabos!$B$7</f>
        <v>SMA 50-ohm</v>
      </c>
      <c r="P3008" s="4" t="str">
        <f aca="false">Def_Sistemas_Conectores_Cabos!$B$7</f>
        <v>SMA 50-ohm</v>
      </c>
      <c r="Q3008" s="8" t="str">
        <f aca="false">K3008&amp;"/"&amp;M3008&amp;CHAR(10)&amp;L3008&amp;"/"&amp;N3008</f>
        <v>SI-13C3:DI-BPMSigPatch-1/BI_OUT
SI-13C3:DI-BPMRFFE-1/BI_IN</v>
      </c>
      <c r="R3008" s="12" t="s">
        <v>354</v>
      </c>
      <c r="S3008" s="12" t="s">
        <v>354</v>
      </c>
      <c r="T3008" s="22" t="str">
        <f aca="false">Def_Sistemas_Conectores_Cabos!$C$14</f>
        <v>Datalink Extrudado</v>
      </c>
      <c r="U3008" s="11" t="s">
        <v>355</v>
      </c>
      <c r="V3008" s="13"/>
    </row>
    <row r="3009" customFormat="false" ht="15.75" hidden="true" customHeight="true" outlineLevel="0" collapsed="false">
      <c r="A3009" s="4" t="str">
        <f aca="false">Def_Sistemas_Conectores_Cabos!$A$22</f>
        <v>BPM de elétrons</v>
      </c>
      <c r="B3009" s="5" t="str">
        <f aca="false">Datas_Entregas!$A$3</f>
        <v>BTS/Anel</v>
      </c>
      <c r="C3009" s="6" t="n">
        <f aca="false" t="array" ref="C3009:C3009">INDEX(Datas_Entregas!$B$2:$B$100, MATCH(B3009, Datas_Entregas!$A$2:$A$100, 0), 1)</f>
        <v>43296</v>
      </c>
      <c r="D3009" s="5" t="str">
        <f aca="false">Def_Status_Montagem!$A$2</f>
        <v>A verificar</v>
      </c>
      <c r="E3009" s="4" t="str">
        <f aca="false">Def_Status_Montagem!$B$4</f>
        <v>Contratada (inclui etiqueta)</v>
      </c>
      <c r="F3009" s="25" t="str">
        <f aca="false" t="array" ref="F3009:F3009">INDEX(Def_Instancias_Equipamentos!$F$2:$F$4986, MATCH(K3009, Def_Instancias_Equipamentos!$D$2:$D$4986, 0), 1)</f>
        <v>Túnel (Anel)</v>
      </c>
      <c r="G3009" s="26" t="str">
        <f aca="false" t="array" ref="G3009:G3009">INDEX(Def_Instancias_Equipamentos!$F$2:$F$4986, MATCH(L3009, Def_Instancias_Equipamentos!$D$2:$D$4986, 0), 1)</f>
        <v>Sala Racks 13</v>
      </c>
      <c r="H3009" s="7" t="str">
        <f aca="false" t="array" ref="H3009:H3009">INDEX(Def_Instancias_Equipamentos!$E$2:$E$4986, MATCH(K3009, Def_Instancias_Equipamentos!$D$2:$D$4986, 0), 1)</f>
        <v>SI-13C3</v>
      </c>
      <c r="I3009" s="8" t="str">
        <f aca="false" t="array" ref="I3009:I3009">INDEX(Def_Instancias_Equipamentos!$E$2:$E$4986, MATCH(L3009, Def_Instancias_Equipamentos!$D$2:$D$4986, 0), 1)</f>
        <v>IA-13RaBPM</v>
      </c>
      <c r="J3009" s="8" t="str">
        <f aca="false">IF(H3009=I3009, "INTERNO", "EXTERNO")</f>
        <v>EXTERNO</v>
      </c>
      <c r="K3009" s="9" t="str">
        <f aca="false">Def_Instancias_Equipamentos!$D$992</f>
        <v>SI-13C3:DI-BPMSigPatch-2</v>
      </c>
      <c r="L3009" s="4" t="str">
        <f aca="false">Def_Instancias_Equipamentos!$D$731</f>
        <v>SI-13C3:DI-BPMRFFE-2</v>
      </c>
      <c r="M3009" s="10" t="s">
        <v>170</v>
      </c>
      <c r="N3009" s="11" t="s">
        <v>84</v>
      </c>
      <c r="O3009" s="21" t="str">
        <f aca="false">Def_Sistemas_Conectores_Cabos!$B$7</f>
        <v>SMA 50-ohm</v>
      </c>
      <c r="P3009" s="4" t="str">
        <f aca="false">Def_Sistemas_Conectores_Cabos!$B$7</f>
        <v>SMA 50-ohm</v>
      </c>
      <c r="Q3009" s="8" t="str">
        <f aca="false">K3009&amp;"/"&amp;M3009&amp;CHAR(10)&amp;L3009&amp;"/"&amp;N3009</f>
        <v>SI-13C3:DI-BPMSigPatch-2/BI_OUT
SI-13C3:DI-BPMRFFE-2/BI_IN</v>
      </c>
      <c r="R3009" s="12" t="s">
        <v>354</v>
      </c>
      <c r="S3009" s="12" t="s">
        <v>354</v>
      </c>
      <c r="T3009" s="22" t="str">
        <f aca="false">Def_Sistemas_Conectores_Cabos!$C$14</f>
        <v>Datalink Extrudado</v>
      </c>
      <c r="U3009" s="11" t="s">
        <v>355</v>
      </c>
      <c r="V3009" s="13"/>
    </row>
    <row r="3010" customFormat="false" ht="15.75" hidden="true" customHeight="true" outlineLevel="0" collapsed="false">
      <c r="A3010" s="4" t="str">
        <f aca="false">Def_Sistemas_Conectores_Cabos!$A$22</f>
        <v>BPM de elétrons</v>
      </c>
      <c r="B3010" s="5" t="str">
        <f aca="false">Datas_Entregas!$A$3</f>
        <v>BTS/Anel</v>
      </c>
      <c r="C3010" s="6" t="n">
        <f aca="false" t="array" ref="C3010:C3010">INDEX(Datas_Entregas!$B$2:$B$100, MATCH(B3010, Datas_Entregas!$A$2:$A$100, 0), 1)</f>
        <v>43296</v>
      </c>
      <c r="D3010" s="5" t="str">
        <f aca="false">Def_Status_Montagem!$A$2</f>
        <v>A verificar</v>
      </c>
      <c r="E3010" s="4" t="str">
        <f aca="false">Def_Status_Montagem!$B$4</f>
        <v>Contratada (inclui etiqueta)</v>
      </c>
      <c r="F3010" s="25" t="str">
        <f aca="false" t="array" ref="F3010:F3010">INDEX(Def_Instancias_Equipamentos!$F$2:$F$4986, MATCH(K3010, Def_Instancias_Equipamentos!$D$2:$D$4986, 0), 1)</f>
        <v>Túnel (Anel)</v>
      </c>
      <c r="G3010" s="26" t="str">
        <f aca="false" t="array" ref="G3010:G3010">INDEX(Def_Instancias_Equipamentos!$F$2:$F$4986, MATCH(L3010, Def_Instancias_Equipamentos!$D$2:$D$4986, 0), 1)</f>
        <v>Sala Racks 13</v>
      </c>
      <c r="H3010" s="7" t="str">
        <f aca="false" t="array" ref="H3010:H3010">INDEX(Def_Instancias_Equipamentos!$E$2:$E$4986, MATCH(K3010, Def_Instancias_Equipamentos!$D$2:$D$4986, 0), 1)</f>
        <v>SI-13C4</v>
      </c>
      <c r="I3010" s="8" t="str">
        <f aca="false" t="array" ref="I3010:I3010">INDEX(Def_Instancias_Equipamentos!$E$2:$E$4986, MATCH(L3010, Def_Instancias_Equipamentos!$D$2:$D$4986, 0), 1)</f>
        <v>IA-13RaBPM</v>
      </c>
      <c r="J3010" s="8" t="str">
        <f aca="false">IF(H3010=I3010, "INTERNO", "EXTERNO")</f>
        <v>EXTERNO</v>
      </c>
      <c r="K3010" s="9" t="str">
        <f aca="false">Def_Instancias_Equipamentos!$D$993</f>
        <v>SI-13C4:DI-BPMSigPatch</v>
      </c>
      <c r="L3010" s="4" t="str">
        <f aca="false">Def_Instancias_Equipamentos!$D$732</f>
        <v>SI-13C4:DI-BPMRFFE</v>
      </c>
      <c r="M3010" s="10" t="s">
        <v>170</v>
      </c>
      <c r="N3010" s="11" t="s">
        <v>84</v>
      </c>
      <c r="O3010" s="21" t="str">
        <f aca="false">Def_Sistemas_Conectores_Cabos!$B$7</f>
        <v>SMA 50-ohm</v>
      </c>
      <c r="P3010" s="4" t="str">
        <f aca="false">Def_Sistemas_Conectores_Cabos!$B$7</f>
        <v>SMA 50-ohm</v>
      </c>
      <c r="Q3010" s="8" t="str">
        <f aca="false">K3010&amp;"/"&amp;M3010&amp;CHAR(10)&amp;L3010&amp;"/"&amp;N3010</f>
        <v>SI-13C4:DI-BPMSigPatch/BI_OUT
SI-13C4:DI-BPMRFFE/BI_IN</v>
      </c>
      <c r="R3010" s="12" t="s">
        <v>354</v>
      </c>
      <c r="S3010" s="12" t="s">
        <v>354</v>
      </c>
      <c r="T3010" s="22" t="str">
        <f aca="false">Def_Sistemas_Conectores_Cabos!$C$14</f>
        <v>Datalink Extrudado</v>
      </c>
      <c r="U3010" s="11" t="s">
        <v>355</v>
      </c>
      <c r="V3010" s="13"/>
    </row>
    <row r="3011" customFormat="false" ht="15.75" hidden="true" customHeight="true" outlineLevel="0" collapsed="false">
      <c r="A3011" s="4" t="str">
        <f aca="false">Def_Sistemas_Conectores_Cabos!$A$22</f>
        <v>BPM de elétrons</v>
      </c>
      <c r="B3011" s="5" t="str">
        <f aca="false">Datas_Entregas!$A$3</f>
        <v>BTS/Anel</v>
      </c>
      <c r="C3011" s="6" t="n">
        <f aca="false" t="array" ref="C3011:C3011">INDEX(Datas_Entregas!$B$2:$B$100, MATCH(B3011, Datas_Entregas!$A$2:$A$100, 0), 1)</f>
        <v>43296</v>
      </c>
      <c r="D3011" s="5" t="str">
        <f aca="false">Def_Status_Montagem!$A$2</f>
        <v>A verificar</v>
      </c>
      <c r="E3011" s="4" t="str">
        <f aca="false">Def_Status_Montagem!$B$4</f>
        <v>Contratada (inclui etiqueta)</v>
      </c>
      <c r="F3011" s="25" t="str">
        <f aca="false" t="array" ref="F3011:F3011">INDEX(Def_Instancias_Equipamentos!$F$2:$F$4986, MATCH(K3011, Def_Instancias_Equipamentos!$D$2:$D$4986, 0), 1)</f>
        <v>Túnel (Anel)</v>
      </c>
      <c r="G3011" s="26" t="str">
        <f aca="false" t="array" ref="G3011:G3011">INDEX(Def_Instancias_Equipamentos!$F$2:$F$4986, MATCH(L3011, Def_Instancias_Equipamentos!$D$2:$D$4986, 0), 1)</f>
        <v>Sala Racks 13</v>
      </c>
      <c r="H3011" s="7" t="str">
        <f aca="false" t="array" ref="H3011:H3011">INDEX(Def_Instancias_Equipamentos!$E$2:$E$4986, MATCH(K3011, Def_Instancias_Equipamentos!$D$2:$D$4986, 0), 1)</f>
        <v>SI-13M1</v>
      </c>
      <c r="I3011" s="8" t="str">
        <f aca="false" t="array" ref="I3011:I3011">INDEX(Def_Instancias_Equipamentos!$E$2:$E$4986, MATCH(L3011, Def_Instancias_Equipamentos!$D$2:$D$4986, 0), 1)</f>
        <v>IA-13RaBPM</v>
      </c>
      <c r="J3011" s="8" t="str">
        <f aca="false">IF(H3011=I3011, "INTERNO", "EXTERNO")</f>
        <v>EXTERNO</v>
      </c>
      <c r="K3011" s="9" t="str">
        <f aca="false">Def_Instancias_Equipamentos!$D$994</f>
        <v>SI-13M1:DI-BPMSigPatch</v>
      </c>
      <c r="L3011" s="4" t="str">
        <f aca="false">Def_Instancias_Equipamentos!$D$733</f>
        <v>SI-13M1:DI-BPMRFFE</v>
      </c>
      <c r="M3011" s="10" t="s">
        <v>170</v>
      </c>
      <c r="N3011" s="11" t="s">
        <v>84</v>
      </c>
      <c r="O3011" s="21" t="str">
        <f aca="false">Def_Sistemas_Conectores_Cabos!$B$7</f>
        <v>SMA 50-ohm</v>
      </c>
      <c r="P3011" s="4" t="str">
        <f aca="false">Def_Sistemas_Conectores_Cabos!$B$7</f>
        <v>SMA 50-ohm</v>
      </c>
      <c r="Q3011" s="8" t="str">
        <f aca="false">K3011&amp;"/"&amp;M3011&amp;CHAR(10)&amp;L3011&amp;"/"&amp;N3011</f>
        <v>SI-13M1:DI-BPMSigPatch/BI_OUT
SI-13M1:DI-BPMRFFE/BI_IN</v>
      </c>
      <c r="R3011" s="12" t="s">
        <v>354</v>
      </c>
      <c r="S3011" s="12" t="s">
        <v>354</v>
      </c>
      <c r="T3011" s="22" t="str">
        <f aca="false">Def_Sistemas_Conectores_Cabos!$C$14</f>
        <v>Datalink Extrudado</v>
      </c>
      <c r="U3011" s="11" t="s">
        <v>355</v>
      </c>
      <c r="V3011" s="13"/>
    </row>
    <row r="3012" customFormat="false" ht="15.75" hidden="true" customHeight="true" outlineLevel="0" collapsed="false">
      <c r="A3012" s="4" t="str">
        <f aca="false">Def_Sistemas_Conectores_Cabos!$A$22</f>
        <v>BPM de elétrons</v>
      </c>
      <c r="B3012" s="5" t="str">
        <f aca="false">Datas_Entregas!$A$3</f>
        <v>BTS/Anel</v>
      </c>
      <c r="C3012" s="6" t="n">
        <f aca="false" t="array" ref="C3012:C3012">INDEX(Datas_Entregas!$B$2:$B$100, MATCH(B3012, Datas_Entregas!$A$2:$A$100, 0), 1)</f>
        <v>43296</v>
      </c>
      <c r="D3012" s="5" t="str">
        <f aca="false">Def_Status_Montagem!$A$2</f>
        <v>A verificar</v>
      </c>
      <c r="E3012" s="4" t="str">
        <f aca="false">Def_Status_Montagem!$B$4</f>
        <v>Contratada (inclui etiqueta)</v>
      </c>
      <c r="F3012" s="25" t="str">
        <f aca="false" t="array" ref="F3012:F3012">INDEX(Def_Instancias_Equipamentos!$F$2:$F$4986, MATCH(K3012, Def_Instancias_Equipamentos!$D$2:$D$4986, 0), 1)</f>
        <v>Túnel (Anel)</v>
      </c>
      <c r="G3012" s="26" t="str">
        <f aca="false" t="array" ref="G3012:G3012">INDEX(Def_Instancias_Equipamentos!$F$2:$F$4986, MATCH(L3012, Def_Instancias_Equipamentos!$D$2:$D$4986, 0), 1)</f>
        <v>Sala Racks 13</v>
      </c>
      <c r="H3012" s="7" t="str">
        <f aca="false" t="array" ref="H3012:H3012">INDEX(Def_Instancias_Equipamentos!$E$2:$E$4986, MATCH(K3012, Def_Instancias_Equipamentos!$D$2:$D$4986, 0), 1)</f>
        <v>SI-13M2</v>
      </c>
      <c r="I3012" s="8" t="str">
        <f aca="false" t="array" ref="I3012:I3012">INDEX(Def_Instancias_Equipamentos!$E$2:$E$4986, MATCH(L3012, Def_Instancias_Equipamentos!$D$2:$D$4986, 0), 1)</f>
        <v>IA-13RaBPM</v>
      </c>
      <c r="J3012" s="8" t="str">
        <f aca="false">IF(H3012=I3012, "INTERNO", "EXTERNO")</f>
        <v>EXTERNO</v>
      </c>
      <c r="K3012" s="9" t="str">
        <f aca="false">Def_Instancias_Equipamentos!$D$995</f>
        <v>SI-13M2:DI-BPMSigPatch</v>
      </c>
      <c r="L3012" s="4" t="str">
        <f aca="false">Def_Instancias_Equipamentos!$D$734</f>
        <v>SI-13M2:DI-BPMRFFE</v>
      </c>
      <c r="M3012" s="10" t="s">
        <v>170</v>
      </c>
      <c r="N3012" s="11" t="s">
        <v>84</v>
      </c>
      <c r="O3012" s="21" t="str">
        <f aca="false">Def_Sistemas_Conectores_Cabos!$B$7</f>
        <v>SMA 50-ohm</v>
      </c>
      <c r="P3012" s="4" t="str">
        <f aca="false">Def_Sistemas_Conectores_Cabos!$B$7</f>
        <v>SMA 50-ohm</v>
      </c>
      <c r="Q3012" s="8" t="str">
        <f aca="false">K3012&amp;"/"&amp;M3012&amp;CHAR(10)&amp;L3012&amp;"/"&amp;N3012</f>
        <v>SI-13M2:DI-BPMSigPatch/BI_OUT
SI-13M2:DI-BPMRFFE/BI_IN</v>
      </c>
      <c r="R3012" s="12" t="s">
        <v>354</v>
      </c>
      <c r="S3012" s="12" t="s">
        <v>354</v>
      </c>
      <c r="T3012" s="22" t="str">
        <f aca="false">Def_Sistemas_Conectores_Cabos!$C$14</f>
        <v>Datalink Extrudado</v>
      </c>
      <c r="U3012" s="11" t="s">
        <v>355</v>
      </c>
      <c r="V3012" s="13"/>
    </row>
    <row r="3013" customFormat="false" ht="15.75" hidden="true" customHeight="true" outlineLevel="0" collapsed="false">
      <c r="A3013" s="4" t="str">
        <f aca="false">Def_Sistemas_Conectores_Cabos!$A$22</f>
        <v>BPM de elétrons</v>
      </c>
      <c r="B3013" s="5" t="str">
        <f aca="false">Datas_Entregas!$A$6</f>
        <v>Linhas de Luz (fases I-A e II)</v>
      </c>
      <c r="C3013" s="6" t="n">
        <f aca="false" t="array" ref="C3013:C3013">INDEX(Datas_Entregas!$B$2:$B$100, MATCH(B3013, Datas_Entregas!$A$2:$A$100, 0), 1)</f>
        <v>43374</v>
      </c>
      <c r="D3013" s="5" t="str">
        <f aca="false">Def_Status_Montagem!$A$2</f>
        <v>A verificar</v>
      </c>
      <c r="E3013" s="4" t="str">
        <f aca="false">Def_Status_Montagem!$B$4</f>
        <v>Contratada (inclui etiqueta)</v>
      </c>
      <c r="F3013" s="25" t="str">
        <f aca="false" t="array" ref="F3013:F3013">INDEX(Def_Instancias_Equipamentos!$F$2:$F$4986, MATCH(K3013, Def_Instancias_Equipamentos!$D$2:$D$4986, 0), 1)</f>
        <v>Túnel (Anel)</v>
      </c>
      <c r="G3013" s="26" t="str">
        <f aca="false" t="array" ref="G3013:G3013">INDEX(Def_Instancias_Equipamentos!$F$2:$F$4986, MATCH(L3013, Def_Instancias_Equipamentos!$D$2:$D$4986, 0), 1)</f>
        <v>Sala Racks 13</v>
      </c>
      <c r="H3013" s="7" t="str">
        <f aca="false" t="array" ref="H3013:H3013">INDEX(Def_Instancias_Equipamentos!$E$2:$E$4986, MATCH(K3013, Def_Instancias_Equipamentos!$D$2:$D$4986, 0), 1)</f>
        <v>SI-13SA</v>
      </c>
      <c r="I3013" s="8" t="str">
        <f aca="false" t="array" ref="I3013:I3013">INDEX(Def_Instancias_Equipamentos!$E$2:$E$4986, MATCH(L3013, Def_Instancias_Equipamentos!$D$2:$D$4986, 0), 1)</f>
        <v>IA-13RaBPM</v>
      </c>
      <c r="J3013" s="8" t="str">
        <f aca="false">IF(H3013=I3013, "INTERNO", "EXTERNO")</f>
        <v>EXTERNO</v>
      </c>
      <c r="K3013" s="9" t="str">
        <f aca="false">Def_Instancias_Equipamentos!$D$1076</f>
        <v>SI-13SA:DI-BPMSigPatch-1</v>
      </c>
      <c r="L3013" s="4" t="str">
        <f aca="false">Def_Instancias_Equipamentos!$D$815</f>
        <v>SI-13SA:DI-BPMRFFE-1</v>
      </c>
      <c r="M3013" s="10" t="s">
        <v>170</v>
      </c>
      <c r="N3013" s="11" t="s">
        <v>84</v>
      </c>
      <c r="O3013" s="21" t="str">
        <f aca="false">Def_Sistemas_Conectores_Cabos!$B$7</f>
        <v>SMA 50-ohm</v>
      </c>
      <c r="P3013" s="4" t="str">
        <f aca="false">Def_Sistemas_Conectores_Cabos!$B$7</f>
        <v>SMA 50-ohm</v>
      </c>
      <c r="Q3013" s="8" t="str">
        <f aca="false">K3013&amp;"/"&amp;M3013&amp;CHAR(10)&amp;L3013&amp;"/"&amp;N3013</f>
        <v>SI-13SA:DI-BPMSigPatch-1/BI_OUT
SI-13SA:DI-BPMRFFE-1/BI_IN</v>
      </c>
      <c r="R3013" s="12" t="s">
        <v>354</v>
      </c>
      <c r="S3013" s="12" t="s">
        <v>354</v>
      </c>
      <c r="T3013" s="22" t="str">
        <f aca="false">Def_Sistemas_Conectores_Cabos!$C$14</f>
        <v>Datalink Extrudado</v>
      </c>
      <c r="U3013" s="11" t="s">
        <v>355</v>
      </c>
      <c r="V3013" s="13"/>
    </row>
    <row r="3014" customFormat="false" ht="15.75" hidden="true" customHeight="true" outlineLevel="0" collapsed="false">
      <c r="A3014" s="4" t="str">
        <f aca="false">Def_Sistemas_Conectores_Cabos!$A$22</f>
        <v>BPM de elétrons</v>
      </c>
      <c r="B3014" s="5" t="str">
        <f aca="false">Datas_Entregas!$A$6</f>
        <v>Linhas de Luz (fases I-A e II)</v>
      </c>
      <c r="C3014" s="6" t="n">
        <f aca="false" t="array" ref="C3014:C3014">INDEX(Datas_Entregas!$B$2:$B$100, MATCH(B3014, Datas_Entregas!$A$2:$A$100, 0), 1)</f>
        <v>43374</v>
      </c>
      <c r="D3014" s="5" t="str">
        <f aca="false">Def_Status_Montagem!$A$2</f>
        <v>A verificar</v>
      </c>
      <c r="E3014" s="4" t="str">
        <f aca="false">Def_Status_Montagem!$B$4</f>
        <v>Contratada (inclui etiqueta)</v>
      </c>
      <c r="F3014" s="25" t="str">
        <f aca="false" t="array" ref="F3014:F3014">INDEX(Def_Instancias_Equipamentos!$F$2:$F$4986, MATCH(K3014, Def_Instancias_Equipamentos!$D$2:$D$4986, 0), 1)</f>
        <v>Túnel (Anel)</v>
      </c>
      <c r="G3014" s="26" t="str">
        <f aca="false" t="array" ref="G3014:G3014">INDEX(Def_Instancias_Equipamentos!$F$2:$F$4986, MATCH(L3014, Def_Instancias_Equipamentos!$D$2:$D$4986, 0), 1)</f>
        <v>Sala Racks 13</v>
      </c>
      <c r="H3014" s="7" t="str">
        <f aca="false" t="array" ref="H3014:H3014">INDEX(Def_Instancias_Equipamentos!$E$2:$E$4986, MATCH(K3014, Def_Instancias_Equipamentos!$D$2:$D$4986, 0), 1)</f>
        <v>SI-13SA</v>
      </c>
      <c r="I3014" s="8" t="str">
        <f aca="false" t="array" ref="I3014:I3014">INDEX(Def_Instancias_Equipamentos!$E$2:$E$4986, MATCH(L3014, Def_Instancias_Equipamentos!$D$2:$D$4986, 0), 1)</f>
        <v>IA-13RaBPM</v>
      </c>
      <c r="J3014" s="8" t="str">
        <f aca="false">IF(H3014=I3014, "INTERNO", "EXTERNO")</f>
        <v>EXTERNO</v>
      </c>
      <c r="K3014" s="9" t="str">
        <f aca="false">Def_Instancias_Equipamentos!$D$1077</f>
        <v>SI-13SA:DI-BPMSigPatch-2</v>
      </c>
      <c r="L3014" s="4" t="str">
        <f aca="false">Def_Instancias_Equipamentos!$D$816</f>
        <v>SI-13SA:DI-BPMRFFE-2</v>
      </c>
      <c r="M3014" s="10" t="s">
        <v>170</v>
      </c>
      <c r="N3014" s="11" t="s">
        <v>84</v>
      </c>
      <c r="O3014" s="21" t="str">
        <f aca="false">Def_Sistemas_Conectores_Cabos!$B$7</f>
        <v>SMA 50-ohm</v>
      </c>
      <c r="P3014" s="4" t="str">
        <f aca="false">Def_Sistemas_Conectores_Cabos!$B$7</f>
        <v>SMA 50-ohm</v>
      </c>
      <c r="Q3014" s="8" t="str">
        <f aca="false">K3014&amp;"/"&amp;M3014&amp;CHAR(10)&amp;L3014&amp;"/"&amp;N3014</f>
        <v>SI-13SA:DI-BPMSigPatch-2/BI_OUT
SI-13SA:DI-BPMRFFE-2/BI_IN</v>
      </c>
      <c r="R3014" s="12" t="s">
        <v>354</v>
      </c>
      <c r="S3014" s="12" t="s">
        <v>354</v>
      </c>
      <c r="T3014" s="22" t="str">
        <f aca="false">Def_Sistemas_Conectores_Cabos!$C$14</f>
        <v>Datalink Extrudado</v>
      </c>
      <c r="U3014" s="11" t="s">
        <v>355</v>
      </c>
      <c r="V3014" s="13"/>
    </row>
    <row r="3015" customFormat="false" ht="15.75" hidden="true" customHeight="true" outlineLevel="0" collapsed="false">
      <c r="A3015" s="4" t="str">
        <f aca="false">Def_Sistemas_Conectores_Cabos!$A$22</f>
        <v>BPM de elétrons</v>
      </c>
      <c r="B3015" s="5" t="str">
        <f aca="false">Datas_Entregas!$A$3</f>
        <v>BTS/Anel</v>
      </c>
      <c r="C3015" s="6" t="n">
        <f aca="false" t="array" ref="C3015:C3015">INDEX(Datas_Entregas!$B$2:$B$100, MATCH(B3015, Datas_Entregas!$A$2:$A$100, 0), 1)</f>
        <v>43296</v>
      </c>
      <c r="D3015" s="5" t="str">
        <f aca="false">Def_Status_Montagem!$A$2</f>
        <v>A verificar</v>
      </c>
      <c r="E3015" s="4" t="str">
        <f aca="false">Def_Status_Montagem!$B$4</f>
        <v>Contratada (inclui etiqueta)</v>
      </c>
      <c r="F3015" s="25" t="str">
        <f aca="false" t="array" ref="F3015:F3015">INDEX(Def_Instancias_Equipamentos!$F$2:$F$4986, MATCH(K3015, Def_Instancias_Equipamentos!$D$2:$D$4986, 0), 1)</f>
        <v>Túnel (Anel)</v>
      </c>
      <c r="G3015" s="26" t="str">
        <f aca="false" t="array" ref="G3015:G3015">INDEX(Def_Instancias_Equipamentos!$F$2:$F$4986, MATCH(L3015, Def_Instancias_Equipamentos!$D$2:$D$4986, 0), 1)</f>
        <v>Sala Racks 14</v>
      </c>
      <c r="H3015" s="7" t="str">
        <f aca="false" t="array" ref="H3015:H3015">INDEX(Def_Instancias_Equipamentos!$E$2:$E$4986, MATCH(K3015, Def_Instancias_Equipamentos!$D$2:$D$4986, 0), 1)</f>
        <v>SI-14C1</v>
      </c>
      <c r="I3015" s="8" t="str">
        <f aca="false" t="array" ref="I3015:I3015">INDEX(Def_Instancias_Equipamentos!$E$2:$E$4986, MATCH(L3015, Def_Instancias_Equipamentos!$D$2:$D$4986, 0), 1)</f>
        <v>IA-14RaBPM</v>
      </c>
      <c r="J3015" s="8" t="str">
        <f aca="false">IF(H3015=I3015, "INTERNO", "EXTERNO")</f>
        <v>EXTERNO</v>
      </c>
      <c r="K3015" s="9" t="str">
        <f aca="false">Def_Instancias_Equipamentos!$D$996</f>
        <v>SI-14C1:DI-BPMSigPatch-1</v>
      </c>
      <c r="L3015" s="4" t="str">
        <f aca="false">Def_Instancias_Equipamentos!$D$735</f>
        <v>SI-14C1:DI-BPMRFFE-1</v>
      </c>
      <c r="M3015" s="10" t="s">
        <v>170</v>
      </c>
      <c r="N3015" s="11" t="s">
        <v>84</v>
      </c>
      <c r="O3015" s="21" t="str">
        <f aca="false">Def_Sistemas_Conectores_Cabos!$B$7</f>
        <v>SMA 50-ohm</v>
      </c>
      <c r="P3015" s="4" t="str">
        <f aca="false">Def_Sistemas_Conectores_Cabos!$B$7</f>
        <v>SMA 50-ohm</v>
      </c>
      <c r="Q3015" s="8" t="str">
        <f aca="false">K3015&amp;"/"&amp;M3015&amp;CHAR(10)&amp;L3015&amp;"/"&amp;N3015</f>
        <v>SI-14C1:DI-BPMSigPatch-1/BI_OUT
SI-14C1:DI-BPMRFFE-1/BI_IN</v>
      </c>
      <c r="R3015" s="12" t="s">
        <v>354</v>
      </c>
      <c r="S3015" s="12" t="s">
        <v>354</v>
      </c>
      <c r="T3015" s="22" t="str">
        <f aca="false">Def_Sistemas_Conectores_Cabos!$C$14</f>
        <v>Datalink Extrudado</v>
      </c>
      <c r="U3015" s="11" t="s">
        <v>355</v>
      </c>
      <c r="V3015" s="13"/>
    </row>
    <row r="3016" customFormat="false" ht="15.75" hidden="true" customHeight="true" outlineLevel="0" collapsed="false">
      <c r="A3016" s="4" t="str">
        <f aca="false">Def_Sistemas_Conectores_Cabos!$A$22</f>
        <v>BPM de elétrons</v>
      </c>
      <c r="B3016" s="5" t="str">
        <f aca="false">Datas_Entregas!$A$3</f>
        <v>BTS/Anel</v>
      </c>
      <c r="C3016" s="6" t="n">
        <f aca="false" t="array" ref="C3016:C3016">INDEX(Datas_Entregas!$B$2:$B$100, MATCH(B3016, Datas_Entregas!$A$2:$A$100, 0), 1)</f>
        <v>43296</v>
      </c>
      <c r="D3016" s="5" t="str">
        <f aca="false">Def_Status_Montagem!$A$2</f>
        <v>A verificar</v>
      </c>
      <c r="E3016" s="4" t="str">
        <f aca="false">Def_Status_Montagem!$B$4</f>
        <v>Contratada (inclui etiqueta)</v>
      </c>
      <c r="F3016" s="25" t="str">
        <f aca="false" t="array" ref="F3016:F3016">INDEX(Def_Instancias_Equipamentos!$F$2:$F$4986, MATCH(K3016, Def_Instancias_Equipamentos!$D$2:$D$4986, 0), 1)</f>
        <v>Túnel (Anel)</v>
      </c>
      <c r="G3016" s="26" t="str">
        <f aca="false" t="array" ref="G3016:G3016">INDEX(Def_Instancias_Equipamentos!$F$2:$F$4986, MATCH(L3016, Def_Instancias_Equipamentos!$D$2:$D$4986, 0), 1)</f>
        <v>Sala Racks 14</v>
      </c>
      <c r="H3016" s="7" t="str">
        <f aca="false" t="array" ref="H3016:H3016">INDEX(Def_Instancias_Equipamentos!$E$2:$E$4986, MATCH(K3016, Def_Instancias_Equipamentos!$D$2:$D$4986, 0), 1)</f>
        <v>SI-14C1</v>
      </c>
      <c r="I3016" s="8" t="str">
        <f aca="false" t="array" ref="I3016:I3016">INDEX(Def_Instancias_Equipamentos!$E$2:$E$4986, MATCH(L3016, Def_Instancias_Equipamentos!$D$2:$D$4986, 0), 1)</f>
        <v>IA-14RaBPM</v>
      </c>
      <c r="J3016" s="8" t="str">
        <f aca="false">IF(H3016=I3016, "INTERNO", "EXTERNO")</f>
        <v>EXTERNO</v>
      </c>
      <c r="K3016" s="9" t="str">
        <f aca="false">Def_Instancias_Equipamentos!$D$997</f>
        <v>SI-14C1:DI-BPMSigPatch-2</v>
      </c>
      <c r="L3016" s="4" t="str">
        <f aca="false">Def_Instancias_Equipamentos!$D$736</f>
        <v>SI-14C1:DI-BPMRFFE-2</v>
      </c>
      <c r="M3016" s="10" t="s">
        <v>170</v>
      </c>
      <c r="N3016" s="11" t="s">
        <v>84</v>
      </c>
      <c r="O3016" s="21" t="str">
        <f aca="false">Def_Sistemas_Conectores_Cabos!$B$7</f>
        <v>SMA 50-ohm</v>
      </c>
      <c r="P3016" s="4" t="str">
        <f aca="false">Def_Sistemas_Conectores_Cabos!$B$7</f>
        <v>SMA 50-ohm</v>
      </c>
      <c r="Q3016" s="8" t="str">
        <f aca="false">K3016&amp;"/"&amp;M3016&amp;CHAR(10)&amp;L3016&amp;"/"&amp;N3016</f>
        <v>SI-14C1:DI-BPMSigPatch-2/BI_OUT
SI-14C1:DI-BPMRFFE-2/BI_IN</v>
      </c>
      <c r="R3016" s="12" t="s">
        <v>354</v>
      </c>
      <c r="S3016" s="12" t="s">
        <v>354</v>
      </c>
      <c r="T3016" s="22" t="str">
        <f aca="false">Def_Sistemas_Conectores_Cabos!$C$14</f>
        <v>Datalink Extrudado</v>
      </c>
      <c r="U3016" s="11" t="s">
        <v>355</v>
      </c>
      <c r="V3016" s="13"/>
    </row>
    <row r="3017" customFormat="false" ht="15.75" hidden="true" customHeight="true" outlineLevel="0" collapsed="false">
      <c r="A3017" s="4" t="str">
        <f aca="false">Def_Sistemas_Conectores_Cabos!$A$22</f>
        <v>BPM de elétrons</v>
      </c>
      <c r="B3017" s="5" t="str">
        <f aca="false">Datas_Entregas!$A$3</f>
        <v>BTS/Anel</v>
      </c>
      <c r="C3017" s="6" t="n">
        <f aca="false" t="array" ref="C3017:C3017">INDEX(Datas_Entregas!$B$2:$B$100, MATCH(B3017, Datas_Entregas!$A$2:$A$100, 0), 1)</f>
        <v>43296</v>
      </c>
      <c r="D3017" s="5" t="str">
        <f aca="false">Def_Status_Montagem!$A$2</f>
        <v>A verificar</v>
      </c>
      <c r="E3017" s="4" t="str">
        <f aca="false">Def_Status_Montagem!$B$4</f>
        <v>Contratada (inclui etiqueta)</v>
      </c>
      <c r="F3017" s="25" t="str">
        <f aca="false" t="array" ref="F3017:F3017">INDEX(Def_Instancias_Equipamentos!$F$2:$F$4986, MATCH(K3017, Def_Instancias_Equipamentos!$D$2:$D$4986, 0), 1)</f>
        <v>Túnel (Anel)</v>
      </c>
      <c r="G3017" s="26" t="str">
        <f aca="false" t="array" ref="G3017:G3017">INDEX(Def_Instancias_Equipamentos!$F$2:$F$4986, MATCH(L3017, Def_Instancias_Equipamentos!$D$2:$D$4986, 0), 1)</f>
        <v>Sala Racks 14</v>
      </c>
      <c r="H3017" s="7" t="str">
        <f aca="false" t="array" ref="H3017:H3017">INDEX(Def_Instancias_Equipamentos!$E$2:$E$4986, MATCH(K3017, Def_Instancias_Equipamentos!$D$2:$D$4986, 0), 1)</f>
        <v>SI-14C2</v>
      </c>
      <c r="I3017" s="8" t="str">
        <f aca="false" t="array" ref="I3017:I3017">INDEX(Def_Instancias_Equipamentos!$E$2:$E$4986, MATCH(L3017, Def_Instancias_Equipamentos!$D$2:$D$4986, 0), 1)</f>
        <v>IA-14RaBPM</v>
      </c>
      <c r="J3017" s="8" t="str">
        <f aca="false">IF(H3017=I3017, "INTERNO", "EXTERNO")</f>
        <v>EXTERNO</v>
      </c>
      <c r="K3017" s="9" t="str">
        <f aca="false">Def_Instancias_Equipamentos!$D$998</f>
        <v>SI-14C2:DI-BPMSigPatch</v>
      </c>
      <c r="L3017" s="4" t="str">
        <f aca="false">Def_Instancias_Equipamentos!$D$737</f>
        <v>SI-14C2:DI-BPMRFFE</v>
      </c>
      <c r="M3017" s="10" t="s">
        <v>170</v>
      </c>
      <c r="N3017" s="11" t="s">
        <v>84</v>
      </c>
      <c r="O3017" s="21" t="str">
        <f aca="false">Def_Sistemas_Conectores_Cabos!$B$7</f>
        <v>SMA 50-ohm</v>
      </c>
      <c r="P3017" s="4" t="str">
        <f aca="false">Def_Sistemas_Conectores_Cabos!$B$7</f>
        <v>SMA 50-ohm</v>
      </c>
      <c r="Q3017" s="8" t="str">
        <f aca="false">K3017&amp;"/"&amp;M3017&amp;CHAR(10)&amp;L3017&amp;"/"&amp;N3017</f>
        <v>SI-14C2:DI-BPMSigPatch/BI_OUT
SI-14C2:DI-BPMRFFE/BI_IN</v>
      </c>
      <c r="R3017" s="12" t="s">
        <v>354</v>
      </c>
      <c r="S3017" s="12" t="s">
        <v>354</v>
      </c>
      <c r="T3017" s="22" t="str">
        <f aca="false">Def_Sistemas_Conectores_Cabos!$C$14</f>
        <v>Datalink Extrudado</v>
      </c>
      <c r="U3017" s="11" t="s">
        <v>355</v>
      </c>
      <c r="V3017" s="13"/>
    </row>
    <row r="3018" customFormat="false" ht="15.75" hidden="true" customHeight="true" outlineLevel="0" collapsed="false">
      <c r="A3018" s="4" t="str">
        <f aca="false">Def_Sistemas_Conectores_Cabos!$A$22</f>
        <v>BPM de elétrons</v>
      </c>
      <c r="B3018" s="5" t="str">
        <f aca="false">Datas_Entregas!$A$3</f>
        <v>BTS/Anel</v>
      </c>
      <c r="C3018" s="6" t="n">
        <f aca="false" t="array" ref="C3018:C3018">INDEX(Datas_Entregas!$B$2:$B$100, MATCH(B3018, Datas_Entregas!$A$2:$A$100, 0), 1)</f>
        <v>43296</v>
      </c>
      <c r="D3018" s="5" t="str">
        <f aca="false">Def_Status_Montagem!$A$2</f>
        <v>A verificar</v>
      </c>
      <c r="E3018" s="4" t="str">
        <f aca="false">Def_Status_Montagem!$B$4</f>
        <v>Contratada (inclui etiqueta)</v>
      </c>
      <c r="F3018" s="25" t="str">
        <f aca="false" t="array" ref="F3018:F3018">INDEX(Def_Instancias_Equipamentos!$F$2:$F$4986, MATCH(K3018, Def_Instancias_Equipamentos!$D$2:$D$4986, 0), 1)</f>
        <v>Túnel (Anel)</v>
      </c>
      <c r="G3018" s="26" t="str">
        <f aca="false" t="array" ref="G3018:G3018">INDEX(Def_Instancias_Equipamentos!$F$2:$F$4986, MATCH(L3018, Def_Instancias_Equipamentos!$D$2:$D$4986, 0), 1)</f>
        <v>Sala Racks 14</v>
      </c>
      <c r="H3018" s="7" t="str">
        <f aca="false" t="array" ref="H3018:H3018">INDEX(Def_Instancias_Equipamentos!$E$2:$E$4986, MATCH(K3018, Def_Instancias_Equipamentos!$D$2:$D$4986, 0), 1)</f>
        <v>SI-14C3</v>
      </c>
      <c r="I3018" s="8" t="str">
        <f aca="false" t="array" ref="I3018:I3018">INDEX(Def_Instancias_Equipamentos!$E$2:$E$4986, MATCH(L3018, Def_Instancias_Equipamentos!$D$2:$D$4986, 0), 1)</f>
        <v>IA-14RaBPM</v>
      </c>
      <c r="J3018" s="8" t="str">
        <f aca="false">IF(H3018=I3018, "INTERNO", "EXTERNO")</f>
        <v>EXTERNO</v>
      </c>
      <c r="K3018" s="9" t="str">
        <f aca="false">Def_Instancias_Equipamentos!$D$999</f>
        <v>SI-14C3:DI-BPMSigPatch-1</v>
      </c>
      <c r="L3018" s="4" t="str">
        <f aca="false">Def_Instancias_Equipamentos!$D$738</f>
        <v>SI-14C3:DI-BPMRFFE-1</v>
      </c>
      <c r="M3018" s="10" t="s">
        <v>170</v>
      </c>
      <c r="N3018" s="11" t="s">
        <v>84</v>
      </c>
      <c r="O3018" s="21" t="str">
        <f aca="false">Def_Sistemas_Conectores_Cabos!$B$7</f>
        <v>SMA 50-ohm</v>
      </c>
      <c r="P3018" s="4" t="str">
        <f aca="false">Def_Sistemas_Conectores_Cabos!$B$7</f>
        <v>SMA 50-ohm</v>
      </c>
      <c r="Q3018" s="8" t="str">
        <f aca="false">K3018&amp;"/"&amp;M3018&amp;CHAR(10)&amp;L3018&amp;"/"&amp;N3018</f>
        <v>SI-14C3:DI-BPMSigPatch-1/BI_OUT
SI-14C3:DI-BPMRFFE-1/BI_IN</v>
      </c>
      <c r="R3018" s="12" t="s">
        <v>354</v>
      </c>
      <c r="S3018" s="12" t="s">
        <v>354</v>
      </c>
      <c r="T3018" s="22" t="str">
        <f aca="false">Def_Sistemas_Conectores_Cabos!$C$14</f>
        <v>Datalink Extrudado</v>
      </c>
      <c r="U3018" s="11" t="s">
        <v>355</v>
      </c>
      <c r="V3018" s="13"/>
    </row>
    <row r="3019" customFormat="false" ht="15.75" hidden="true" customHeight="true" outlineLevel="0" collapsed="false">
      <c r="A3019" s="4" t="str">
        <f aca="false">Def_Sistemas_Conectores_Cabos!$A$22</f>
        <v>BPM de elétrons</v>
      </c>
      <c r="B3019" s="5" t="str">
        <f aca="false">Datas_Entregas!$A$3</f>
        <v>BTS/Anel</v>
      </c>
      <c r="C3019" s="6" t="n">
        <f aca="false" t="array" ref="C3019:C3019">INDEX(Datas_Entregas!$B$2:$B$100, MATCH(B3019, Datas_Entregas!$A$2:$A$100, 0), 1)</f>
        <v>43296</v>
      </c>
      <c r="D3019" s="5" t="str">
        <f aca="false">Def_Status_Montagem!$A$2</f>
        <v>A verificar</v>
      </c>
      <c r="E3019" s="4" t="str">
        <f aca="false">Def_Status_Montagem!$B$4</f>
        <v>Contratada (inclui etiqueta)</v>
      </c>
      <c r="F3019" s="25" t="str">
        <f aca="false" t="array" ref="F3019:F3019">INDEX(Def_Instancias_Equipamentos!$F$2:$F$4986, MATCH(K3019, Def_Instancias_Equipamentos!$D$2:$D$4986, 0), 1)</f>
        <v>Túnel (Anel)</v>
      </c>
      <c r="G3019" s="26" t="str">
        <f aca="false" t="array" ref="G3019:G3019">INDEX(Def_Instancias_Equipamentos!$F$2:$F$4986, MATCH(L3019, Def_Instancias_Equipamentos!$D$2:$D$4986, 0), 1)</f>
        <v>Sala Racks 14</v>
      </c>
      <c r="H3019" s="7" t="str">
        <f aca="false" t="array" ref="H3019:H3019">INDEX(Def_Instancias_Equipamentos!$E$2:$E$4986, MATCH(K3019, Def_Instancias_Equipamentos!$D$2:$D$4986, 0), 1)</f>
        <v>SI-14C3</v>
      </c>
      <c r="I3019" s="8" t="str">
        <f aca="false" t="array" ref="I3019:I3019">INDEX(Def_Instancias_Equipamentos!$E$2:$E$4986, MATCH(L3019, Def_Instancias_Equipamentos!$D$2:$D$4986, 0), 1)</f>
        <v>IA-14RaBPM</v>
      </c>
      <c r="J3019" s="8" t="str">
        <f aca="false">IF(H3019=I3019, "INTERNO", "EXTERNO")</f>
        <v>EXTERNO</v>
      </c>
      <c r="K3019" s="9" t="str">
        <f aca="false">Def_Instancias_Equipamentos!$D$1000</f>
        <v>SI-14C3:DI-BPMSigPatch-2</v>
      </c>
      <c r="L3019" s="4" t="str">
        <f aca="false">Def_Instancias_Equipamentos!$D$739</f>
        <v>SI-14C3:DI-BPMRFFE-2</v>
      </c>
      <c r="M3019" s="10" t="s">
        <v>170</v>
      </c>
      <c r="N3019" s="11" t="s">
        <v>84</v>
      </c>
      <c r="O3019" s="21" t="str">
        <f aca="false">Def_Sistemas_Conectores_Cabos!$B$7</f>
        <v>SMA 50-ohm</v>
      </c>
      <c r="P3019" s="4" t="str">
        <f aca="false">Def_Sistemas_Conectores_Cabos!$B$7</f>
        <v>SMA 50-ohm</v>
      </c>
      <c r="Q3019" s="8" t="str">
        <f aca="false">K3019&amp;"/"&amp;M3019&amp;CHAR(10)&amp;L3019&amp;"/"&amp;N3019</f>
        <v>SI-14C3:DI-BPMSigPatch-2/BI_OUT
SI-14C3:DI-BPMRFFE-2/BI_IN</v>
      </c>
      <c r="R3019" s="12" t="s">
        <v>354</v>
      </c>
      <c r="S3019" s="12" t="s">
        <v>354</v>
      </c>
      <c r="T3019" s="22" t="str">
        <f aca="false">Def_Sistemas_Conectores_Cabos!$C$14</f>
        <v>Datalink Extrudado</v>
      </c>
      <c r="U3019" s="11" t="s">
        <v>355</v>
      </c>
      <c r="V3019" s="13"/>
    </row>
    <row r="3020" customFormat="false" ht="15.75" hidden="true" customHeight="true" outlineLevel="0" collapsed="false">
      <c r="A3020" s="4" t="str">
        <f aca="false">Def_Sistemas_Conectores_Cabos!$A$22</f>
        <v>BPM de elétrons</v>
      </c>
      <c r="B3020" s="5" t="str">
        <f aca="false">Datas_Entregas!$A$3</f>
        <v>BTS/Anel</v>
      </c>
      <c r="C3020" s="6" t="n">
        <f aca="false" t="array" ref="C3020:C3020">INDEX(Datas_Entregas!$B$2:$B$100, MATCH(B3020, Datas_Entregas!$A$2:$A$100, 0), 1)</f>
        <v>43296</v>
      </c>
      <c r="D3020" s="5" t="str">
        <f aca="false">Def_Status_Montagem!$A$2</f>
        <v>A verificar</v>
      </c>
      <c r="E3020" s="4" t="str">
        <f aca="false">Def_Status_Montagem!$B$4</f>
        <v>Contratada (inclui etiqueta)</v>
      </c>
      <c r="F3020" s="25" t="str">
        <f aca="false" t="array" ref="F3020:F3020">INDEX(Def_Instancias_Equipamentos!$F$2:$F$4986, MATCH(K3020, Def_Instancias_Equipamentos!$D$2:$D$4986, 0), 1)</f>
        <v>Túnel (Anel)</v>
      </c>
      <c r="G3020" s="26" t="str">
        <f aca="false" t="array" ref="G3020:G3020">INDEX(Def_Instancias_Equipamentos!$F$2:$F$4986, MATCH(L3020, Def_Instancias_Equipamentos!$D$2:$D$4986, 0), 1)</f>
        <v>Sala Racks 14</v>
      </c>
      <c r="H3020" s="7" t="str">
        <f aca="false" t="array" ref="H3020:H3020">INDEX(Def_Instancias_Equipamentos!$E$2:$E$4986, MATCH(K3020, Def_Instancias_Equipamentos!$D$2:$D$4986, 0), 1)</f>
        <v>SI-14C4</v>
      </c>
      <c r="I3020" s="8" t="str">
        <f aca="false" t="array" ref="I3020:I3020">INDEX(Def_Instancias_Equipamentos!$E$2:$E$4986, MATCH(L3020, Def_Instancias_Equipamentos!$D$2:$D$4986, 0), 1)</f>
        <v>IA-14RaBPM</v>
      </c>
      <c r="J3020" s="8" t="str">
        <f aca="false">IF(H3020=I3020, "INTERNO", "EXTERNO")</f>
        <v>EXTERNO</v>
      </c>
      <c r="K3020" s="9" t="str">
        <f aca="false">Def_Instancias_Equipamentos!$D$1001</f>
        <v>SI-14C4:DI-BPMSigPatch</v>
      </c>
      <c r="L3020" s="4" t="str">
        <f aca="false">Def_Instancias_Equipamentos!$D$740</f>
        <v>SI-14C4:DI-BPMRFFE</v>
      </c>
      <c r="M3020" s="10" t="s">
        <v>170</v>
      </c>
      <c r="N3020" s="11" t="s">
        <v>84</v>
      </c>
      <c r="O3020" s="21" t="str">
        <f aca="false">Def_Sistemas_Conectores_Cabos!$B$7</f>
        <v>SMA 50-ohm</v>
      </c>
      <c r="P3020" s="4" t="str">
        <f aca="false">Def_Sistemas_Conectores_Cabos!$B$7</f>
        <v>SMA 50-ohm</v>
      </c>
      <c r="Q3020" s="8" t="str">
        <f aca="false">K3020&amp;"/"&amp;M3020&amp;CHAR(10)&amp;L3020&amp;"/"&amp;N3020</f>
        <v>SI-14C4:DI-BPMSigPatch/BI_OUT
SI-14C4:DI-BPMRFFE/BI_IN</v>
      </c>
      <c r="R3020" s="12" t="s">
        <v>354</v>
      </c>
      <c r="S3020" s="12" t="s">
        <v>354</v>
      </c>
      <c r="T3020" s="22" t="str">
        <f aca="false">Def_Sistemas_Conectores_Cabos!$C$14</f>
        <v>Datalink Extrudado</v>
      </c>
      <c r="U3020" s="11" t="s">
        <v>355</v>
      </c>
      <c r="V3020" s="13"/>
    </row>
    <row r="3021" customFormat="false" ht="15.75" hidden="true" customHeight="true" outlineLevel="0" collapsed="false">
      <c r="A3021" s="4" t="str">
        <f aca="false">Def_Sistemas_Conectores_Cabos!$A$22</f>
        <v>BPM de elétrons</v>
      </c>
      <c r="B3021" s="5" t="str">
        <f aca="false">Datas_Entregas!$A$3</f>
        <v>BTS/Anel</v>
      </c>
      <c r="C3021" s="6" t="n">
        <f aca="false" t="array" ref="C3021:C3021">INDEX(Datas_Entregas!$B$2:$B$100, MATCH(B3021, Datas_Entregas!$A$2:$A$100, 0), 1)</f>
        <v>43296</v>
      </c>
      <c r="D3021" s="5" t="str">
        <f aca="false">Def_Status_Montagem!$A$2</f>
        <v>A verificar</v>
      </c>
      <c r="E3021" s="4" t="str">
        <f aca="false">Def_Status_Montagem!$B$4</f>
        <v>Contratada (inclui etiqueta)</v>
      </c>
      <c r="F3021" s="25" t="str">
        <f aca="false" t="array" ref="F3021:F3021">INDEX(Def_Instancias_Equipamentos!$F$2:$F$4986, MATCH(K3021, Def_Instancias_Equipamentos!$D$2:$D$4986, 0), 1)</f>
        <v>Túnel (Anel)</v>
      </c>
      <c r="G3021" s="26" t="str">
        <f aca="false" t="array" ref="G3021:G3021">INDEX(Def_Instancias_Equipamentos!$F$2:$F$4986, MATCH(L3021, Def_Instancias_Equipamentos!$D$2:$D$4986, 0), 1)</f>
        <v>Sala Racks 14</v>
      </c>
      <c r="H3021" s="7" t="str">
        <f aca="false" t="array" ref="H3021:H3021">INDEX(Def_Instancias_Equipamentos!$E$2:$E$4986, MATCH(K3021, Def_Instancias_Equipamentos!$D$2:$D$4986, 0), 1)</f>
        <v>SI-14M1</v>
      </c>
      <c r="I3021" s="8" t="str">
        <f aca="false" t="array" ref="I3021:I3021">INDEX(Def_Instancias_Equipamentos!$E$2:$E$4986, MATCH(L3021, Def_Instancias_Equipamentos!$D$2:$D$4986, 0), 1)</f>
        <v>IA-14RaBPM</v>
      </c>
      <c r="J3021" s="8" t="str">
        <f aca="false">IF(H3021=I3021, "INTERNO", "EXTERNO")</f>
        <v>EXTERNO</v>
      </c>
      <c r="K3021" s="9" t="str">
        <f aca="false">Def_Instancias_Equipamentos!$D$1002</f>
        <v>SI-14M1:DI-BPMSigPatch</v>
      </c>
      <c r="L3021" s="4" t="str">
        <f aca="false">Def_Instancias_Equipamentos!$D$741</f>
        <v>SI-14M1:DI-BPMRFFE</v>
      </c>
      <c r="M3021" s="10" t="s">
        <v>170</v>
      </c>
      <c r="N3021" s="11" t="s">
        <v>84</v>
      </c>
      <c r="O3021" s="21" t="str">
        <f aca="false">Def_Sistemas_Conectores_Cabos!$B$7</f>
        <v>SMA 50-ohm</v>
      </c>
      <c r="P3021" s="4" t="str">
        <f aca="false">Def_Sistemas_Conectores_Cabos!$B$7</f>
        <v>SMA 50-ohm</v>
      </c>
      <c r="Q3021" s="8" t="str">
        <f aca="false">K3021&amp;"/"&amp;M3021&amp;CHAR(10)&amp;L3021&amp;"/"&amp;N3021</f>
        <v>SI-14M1:DI-BPMSigPatch/BI_OUT
SI-14M1:DI-BPMRFFE/BI_IN</v>
      </c>
      <c r="R3021" s="12" t="s">
        <v>354</v>
      </c>
      <c r="S3021" s="12" t="s">
        <v>354</v>
      </c>
      <c r="T3021" s="22" t="str">
        <f aca="false">Def_Sistemas_Conectores_Cabos!$C$14</f>
        <v>Datalink Extrudado</v>
      </c>
      <c r="U3021" s="11" t="s">
        <v>355</v>
      </c>
      <c r="V3021" s="13"/>
    </row>
    <row r="3022" customFormat="false" ht="15.75" hidden="true" customHeight="true" outlineLevel="0" collapsed="false">
      <c r="A3022" s="4" t="str">
        <f aca="false">Def_Sistemas_Conectores_Cabos!$A$22</f>
        <v>BPM de elétrons</v>
      </c>
      <c r="B3022" s="5" t="str">
        <f aca="false">Datas_Entregas!$A$3</f>
        <v>BTS/Anel</v>
      </c>
      <c r="C3022" s="6" t="n">
        <f aca="false" t="array" ref="C3022:C3022">INDEX(Datas_Entregas!$B$2:$B$100, MATCH(B3022, Datas_Entregas!$A$2:$A$100, 0), 1)</f>
        <v>43296</v>
      </c>
      <c r="D3022" s="5" t="str">
        <f aca="false">Def_Status_Montagem!$A$2</f>
        <v>A verificar</v>
      </c>
      <c r="E3022" s="4" t="str">
        <f aca="false">Def_Status_Montagem!$B$4</f>
        <v>Contratada (inclui etiqueta)</v>
      </c>
      <c r="F3022" s="25" t="str">
        <f aca="false" t="array" ref="F3022:F3022">INDEX(Def_Instancias_Equipamentos!$F$2:$F$4986, MATCH(K3022, Def_Instancias_Equipamentos!$D$2:$D$4986, 0), 1)</f>
        <v>Túnel (Anel)</v>
      </c>
      <c r="G3022" s="26" t="str">
        <f aca="false" t="array" ref="G3022:G3022">INDEX(Def_Instancias_Equipamentos!$F$2:$F$4986, MATCH(L3022, Def_Instancias_Equipamentos!$D$2:$D$4986, 0), 1)</f>
        <v>Sala Racks 14</v>
      </c>
      <c r="H3022" s="7" t="str">
        <f aca="false" t="array" ref="H3022:H3022">INDEX(Def_Instancias_Equipamentos!$E$2:$E$4986, MATCH(K3022, Def_Instancias_Equipamentos!$D$2:$D$4986, 0), 1)</f>
        <v>SI-14M2</v>
      </c>
      <c r="I3022" s="8" t="str">
        <f aca="false" t="array" ref="I3022:I3022">INDEX(Def_Instancias_Equipamentos!$E$2:$E$4986, MATCH(L3022, Def_Instancias_Equipamentos!$D$2:$D$4986, 0), 1)</f>
        <v>IA-14RaBPM</v>
      </c>
      <c r="J3022" s="8" t="str">
        <f aca="false">IF(H3022=I3022, "INTERNO", "EXTERNO")</f>
        <v>EXTERNO</v>
      </c>
      <c r="K3022" s="9" t="str">
        <f aca="false">Def_Instancias_Equipamentos!$D$1003</f>
        <v>SI-14M2:DI-BPMSigPatch</v>
      </c>
      <c r="L3022" s="4" t="str">
        <f aca="false">Def_Instancias_Equipamentos!$D$742</f>
        <v>SI-14M2:DI-BPMRFFE</v>
      </c>
      <c r="M3022" s="10" t="s">
        <v>170</v>
      </c>
      <c r="N3022" s="11" t="s">
        <v>84</v>
      </c>
      <c r="O3022" s="21" t="str">
        <f aca="false">Def_Sistemas_Conectores_Cabos!$B$7</f>
        <v>SMA 50-ohm</v>
      </c>
      <c r="P3022" s="4" t="str">
        <f aca="false">Def_Sistemas_Conectores_Cabos!$B$7</f>
        <v>SMA 50-ohm</v>
      </c>
      <c r="Q3022" s="8" t="str">
        <f aca="false">K3022&amp;"/"&amp;M3022&amp;CHAR(10)&amp;L3022&amp;"/"&amp;N3022</f>
        <v>SI-14M2:DI-BPMSigPatch/BI_OUT
SI-14M2:DI-BPMRFFE/BI_IN</v>
      </c>
      <c r="R3022" s="12" t="s">
        <v>354</v>
      </c>
      <c r="S3022" s="12" t="s">
        <v>354</v>
      </c>
      <c r="T3022" s="22" t="str">
        <f aca="false">Def_Sistemas_Conectores_Cabos!$C$14</f>
        <v>Datalink Extrudado</v>
      </c>
      <c r="U3022" s="11" t="s">
        <v>355</v>
      </c>
      <c r="V3022" s="13"/>
    </row>
    <row r="3023" customFormat="false" ht="15.75" hidden="true" customHeight="true" outlineLevel="0" collapsed="false">
      <c r="A3023" s="4" t="str">
        <f aca="false">Def_Sistemas_Conectores_Cabos!$A$22</f>
        <v>BPM de elétrons</v>
      </c>
      <c r="B3023" s="5" t="str">
        <f aca="false">Datas_Entregas!$A$3</f>
        <v>BTS/Anel</v>
      </c>
      <c r="C3023" s="6" t="n">
        <f aca="false" t="array" ref="C3023:C3023">INDEX(Datas_Entregas!$B$2:$B$100, MATCH(B3023, Datas_Entregas!$A$2:$A$100, 0), 1)</f>
        <v>43296</v>
      </c>
      <c r="D3023" s="5" t="str">
        <f aca="false">Def_Status_Montagem!$A$2</f>
        <v>A verificar</v>
      </c>
      <c r="E3023" s="4" t="str">
        <f aca="false">Def_Status_Montagem!$B$4</f>
        <v>Contratada (inclui etiqueta)</v>
      </c>
      <c r="F3023" s="25" t="str">
        <f aca="false" t="array" ref="F3023:F3023">INDEX(Def_Instancias_Equipamentos!$F$2:$F$4986, MATCH(K3023, Def_Instancias_Equipamentos!$D$2:$D$4986, 0), 1)</f>
        <v>Túnel (Anel)</v>
      </c>
      <c r="G3023" s="26" t="str">
        <f aca="false" t="array" ref="G3023:G3023">INDEX(Def_Instancias_Equipamentos!$F$2:$F$4986, MATCH(L3023, Def_Instancias_Equipamentos!$D$2:$D$4986, 0), 1)</f>
        <v>Sala Racks 14</v>
      </c>
      <c r="H3023" s="7" t="str">
        <f aca="false" t="array" ref="H3023:H3023">INDEX(Def_Instancias_Equipamentos!$E$2:$E$4986, MATCH(K3023, Def_Instancias_Equipamentos!$D$2:$D$4986, 0), 1)</f>
        <v>SI-14SB</v>
      </c>
      <c r="I3023" s="8" t="str">
        <f aca="false" t="array" ref="I3023:I3023">INDEX(Def_Instancias_Equipamentos!$E$2:$E$4986, MATCH(L3023, Def_Instancias_Equipamentos!$D$2:$D$4986, 0), 1)</f>
        <v>IA-14RaBPM</v>
      </c>
      <c r="J3023" s="8" t="str">
        <f aca="false">IF(H3023=I3023, "INTERNO", "EXTERNO")</f>
        <v>EXTERNO</v>
      </c>
      <c r="K3023" s="9" t="str">
        <f aca="false">Def_Instancias_Equipamentos!$D$1078</f>
        <v>SI-14SB:DI-BPMSigPatch-1</v>
      </c>
      <c r="L3023" s="4" t="str">
        <f aca="false">Def_Instancias_Equipamentos!$D$817</f>
        <v>SI-14SB:DI-BPMRFFE-1</v>
      </c>
      <c r="M3023" s="10" t="s">
        <v>170</v>
      </c>
      <c r="N3023" s="11" t="s">
        <v>84</v>
      </c>
      <c r="O3023" s="21" t="str">
        <f aca="false">Def_Sistemas_Conectores_Cabos!$B$7</f>
        <v>SMA 50-ohm</v>
      </c>
      <c r="P3023" s="4" t="str">
        <f aca="false">Def_Sistemas_Conectores_Cabos!$B$7</f>
        <v>SMA 50-ohm</v>
      </c>
      <c r="Q3023" s="8" t="str">
        <f aca="false">K3023&amp;"/"&amp;M3023&amp;CHAR(10)&amp;L3023&amp;"/"&amp;N3023</f>
        <v>SI-14SB:DI-BPMSigPatch-1/BI_OUT
SI-14SB:DI-BPMRFFE-1/BI_IN</v>
      </c>
      <c r="R3023" s="12" t="s">
        <v>354</v>
      </c>
      <c r="S3023" s="12" t="s">
        <v>354</v>
      </c>
      <c r="T3023" s="22" t="str">
        <f aca="false">Def_Sistemas_Conectores_Cabos!$C$14</f>
        <v>Datalink Extrudado</v>
      </c>
      <c r="U3023" s="11" t="s">
        <v>355</v>
      </c>
      <c r="V3023" s="13"/>
    </row>
    <row r="3024" customFormat="false" ht="15.75" hidden="true" customHeight="true" outlineLevel="0" collapsed="false">
      <c r="A3024" s="4" t="str">
        <f aca="false">Def_Sistemas_Conectores_Cabos!$A$22</f>
        <v>BPM de elétrons</v>
      </c>
      <c r="B3024" s="5" t="str">
        <f aca="false">Datas_Entregas!$A$3</f>
        <v>BTS/Anel</v>
      </c>
      <c r="C3024" s="6" t="n">
        <f aca="false" t="array" ref="C3024:C3024">INDEX(Datas_Entregas!$B$2:$B$100, MATCH(B3024, Datas_Entregas!$A$2:$A$100, 0), 1)</f>
        <v>43296</v>
      </c>
      <c r="D3024" s="5" t="str">
        <f aca="false">Def_Status_Montagem!$A$2</f>
        <v>A verificar</v>
      </c>
      <c r="E3024" s="4" t="str">
        <f aca="false">Def_Status_Montagem!$B$4</f>
        <v>Contratada (inclui etiqueta)</v>
      </c>
      <c r="F3024" s="25" t="str">
        <f aca="false" t="array" ref="F3024:F3024">INDEX(Def_Instancias_Equipamentos!$F$2:$F$4986, MATCH(K3024, Def_Instancias_Equipamentos!$D$2:$D$4986, 0), 1)</f>
        <v>Túnel (Anel)</v>
      </c>
      <c r="G3024" s="26" t="str">
        <f aca="false" t="array" ref="G3024:G3024">INDEX(Def_Instancias_Equipamentos!$F$2:$F$4986, MATCH(L3024, Def_Instancias_Equipamentos!$D$2:$D$4986, 0), 1)</f>
        <v>Sala Racks 14</v>
      </c>
      <c r="H3024" s="7" t="str">
        <f aca="false" t="array" ref="H3024:H3024">INDEX(Def_Instancias_Equipamentos!$E$2:$E$4986, MATCH(K3024, Def_Instancias_Equipamentos!$D$2:$D$4986, 0), 1)</f>
        <v>SI-14SB</v>
      </c>
      <c r="I3024" s="8" t="str">
        <f aca="false" t="array" ref="I3024:I3024">INDEX(Def_Instancias_Equipamentos!$E$2:$E$4986, MATCH(L3024, Def_Instancias_Equipamentos!$D$2:$D$4986, 0), 1)</f>
        <v>IA-14RaBPM</v>
      </c>
      <c r="J3024" s="8" t="str">
        <f aca="false">IF(H3024=I3024, "INTERNO", "EXTERNO")</f>
        <v>EXTERNO</v>
      </c>
      <c r="K3024" s="9" t="str">
        <f aca="false">Def_Instancias_Equipamentos!$D$1079</f>
        <v>SI-14SB:DI-BPMSigPatch-2</v>
      </c>
      <c r="L3024" s="4" t="str">
        <f aca="false">Def_Instancias_Equipamentos!$D$818</f>
        <v>SI-14SB:DI-BPMRFFE-2</v>
      </c>
      <c r="M3024" s="10" t="s">
        <v>170</v>
      </c>
      <c r="N3024" s="11" t="s">
        <v>84</v>
      </c>
      <c r="O3024" s="21" t="str">
        <f aca="false">Def_Sistemas_Conectores_Cabos!$B$7</f>
        <v>SMA 50-ohm</v>
      </c>
      <c r="P3024" s="4" t="str">
        <f aca="false">Def_Sistemas_Conectores_Cabos!$B$7</f>
        <v>SMA 50-ohm</v>
      </c>
      <c r="Q3024" s="8" t="str">
        <f aca="false">K3024&amp;"/"&amp;M3024&amp;CHAR(10)&amp;L3024&amp;"/"&amp;N3024</f>
        <v>SI-14SB:DI-BPMSigPatch-2/BI_OUT
SI-14SB:DI-BPMRFFE-2/BI_IN</v>
      </c>
      <c r="R3024" s="12" t="s">
        <v>354</v>
      </c>
      <c r="S3024" s="12" t="s">
        <v>354</v>
      </c>
      <c r="T3024" s="22" t="str">
        <f aca="false">Def_Sistemas_Conectores_Cabos!$C$14</f>
        <v>Datalink Extrudado</v>
      </c>
      <c r="U3024" s="11" t="s">
        <v>355</v>
      </c>
      <c r="V3024" s="13"/>
    </row>
    <row r="3025" customFormat="false" ht="15.75" hidden="true" customHeight="true" outlineLevel="0" collapsed="false">
      <c r="A3025" s="4" t="str">
        <f aca="false">Def_Sistemas_Conectores_Cabos!$A$22</f>
        <v>BPM de elétrons</v>
      </c>
      <c r="B3025" s="5" t="str">
        <f aca="false">Datas_Entregas!$A$3</f>
        <v>BTS/Anel</v>
      </c>
      <c r="C3025" s="6" t="n">
        <f aca="false" t="array" ref="C3025:C3025">INDEX(Datas_Entregas!$B$2:$B$100, MATCH(B3025, Datas_Entregas!$A$2:$A$100, 0), 1)</f>
        <v>43296</v>
      </c>
      <c r="D3025" s="5" t="str">
        <f aca="false">Def_Status_Montagem!$A$2</f>
        <v>A verificar</v>
      </c>
      <c r="E3025" s="4" t="str">
        <f aca="false">Def_Status_Montagem!$B$4</f>
        <v>Contratada (inclui etiqueta)</v>
      </c>
      <c r="F3025" s="25" t="str">
        <f aca="false" t="array" ref="F3025:F3025">INDEX(Def_Instancias_Equipamentos!$F$2:$F$4986, MATCH(K3025, Def_Instancias_Equipamentos!$D$2:$D$4986, 0), 1)</f>
        <v>Túnel (Anel)</v>
      </c>
      <c r="G3025" s="26" t="str">
        <f aca="false" t="array" ref="G3025:G3025">INDEX(Def_Instancias_Equipamentos!$F$2:$F$4986, MATCH(L3025, Def_Instancias_Equipamentos!$D$2:$D$4986, 0), 1)</f>
        <v>Sala Racks 15</v>
      </c>
      <c r="H3025" s="7" t="str">
        <f aca="false" t="array" ref="H3025:H3025">INDEX(Def_Instancias_Equipamentos!$E$2:$E$4986, MATCH(K3025, Def_Instancias_Equipamentos!$D$2:$D$4986, 0), 1)</f>
        <v>SI-15C1</v>
      </c>
      <c r="I3025" s="8" t="str">
        <f aca="false" t="array" ref="I3025:I3025">INDEX(Def_Instancias_Equipamentos!$E$2:$E$4986, MATCH(L3025, Def_Instancias_Equipamentos!$D$2:$D$4986, 0), 1)</f>
        <v>IA-15RaBPM</v>
      </c>
      <c r="J3025" s="8" t="str">
        <f aca="false">IF(H3025=I3025, "INTERNO", "EXTERNO")</f>
        <v>EXTERNO</v>
      </c>
      <c r="K3025" s="9" t="str">
        <f aca="false">Def_Instancias_Equipamentos!$D$1004</f>
        <v>SI-15C1:DI-BPMSigPatch-1</v>
      </c>
      <c r="L3025" s="4" t="str">
        <f aca="false">Def_Instancias_Equipamentos!$D$743</f>
        <v>SI-15C1:DI-BPMRFFE-1</v>
      </c>
      <c r="M3025" s="10" t="s">
        <v>170</v>
      </c>
      <c r="N3025" s="11" t="s">
        <v>84</v>
      </c>
      <c r="O3025" s="21" t="str">
        <f aca="false">Def_Sistemas_Conectores_Cabos!$B$7</f>
        <v>SMA 50-ohm</v>
      </c>
      <c r="P3025" s="4" t="str">
        <f aca="false">Def_Sistemas_Conectores_Cabos!$B$7</f>
        <v>SMA 50-ohm</v>
      </c>
      <c r="Q3025" s="8" t="str">
        <f aca="false">K3025&amp;"/"&amp;M3025&amp;CHAR(10)&amp;L3025&amp;"/"&amp;N3025</f>
        <v>SI-15C1:DI-BPMSigPatch-1/BI_OUT
SI-15C1:DI-BPMRFFE-1/BI_IN</v>
      </c>
      <c r="R3025" s="12" t="s">
        <v>354</v>
      </c>
      <c r="S3025" s="12" t="s">
        <v>354</v>
      </c>
      <c r="T3025" s="22" t="str">
        <f aca="false">Def_Sistemas_Conectores_Cabos!$C$14</f>
        <v>Datalink Extrudado</v>
      </c>
      <c r="U3025" s="11" t="s">
        <v>355</v>
      </c>
      <c r="V3025" s="13"/>
    </row>
    <row r="3026" customFormat="false" ht="15.75" hidden="true" customHeight="true" outlineLevel="0" collapsed="false">
      <c r="A3026" s="4" t="str">
        <f aca="false">Def_Sistemas_Conectores_Cabos!$A$22</f>
        <v>BPM de elétrons</v>
      </c>
      <c r="B3026" s="5" t="str">
        <f aca="false">Datas_Entregas!$A$3</f>
        <v>BTS/Anel</v>
      </c>
      <c r="C3026" s="6" t="n">
        <f aca="false" t="array" ref="C3026:C3026">INDEX(Datas_Entregas!$B$2:$B$100, MATCH(B3026, Datas_Entregas!$A$2:$A$100, 0), 1)</f>
        <v>43296</v>
      </c>
      <c r="D3026" s="5" t="str">
        <f aca="false">Def_Status_Montagem!$A$2</f>
        <v>A verificar</v>
      </c>
      <c r="E3026" s="4" t="str">
        <f aca="false">Def_Status_Montagem!$B$4</f>
        <v>Contratada (inclui etiqueta)</v>
      </c>
      <c r="F3026" s="25" t="str">
        <f aca="false" t="array" ref="F3026:F3026">INDEX(Def_Instancias_Equipamentos!$F$2:$F$4986, MATCH(K3026, Def_Instancias_Equipamentos!$D$2:$D$4986, 0), 1)</f>
        <v>Túnel (Anel)</v>
      </c>
      <c r="G3026" s="26" t="str">
        <f aca="false" t="array" ref="G3026:G3026">INDEX(Def_Instancias_Equipamentos!$F$2:$F$4986, MATCH(L3026, Def_Instancias_Equipamentos!$D$2:$D$4986, 0), 1)</f>
        <v>Sala Racks 15</v>
      </c>
      <c r="H3026" s="7" t="str">
        <f aca="false" t="array" ref="H3026:H3026">INDEX(Def_Instancias_Equipamentos!$E$2:$E$4986, MATCH(K3026, Def_Instancias_Equipamentos!$D$2:$D$4986, 0), 1)</f>
        <v>SI-15C1</v>
      </c>
      <c r="I3026" s="8" t="str">
        <f aca="false" t="array" ref="I3026:I3026">INDEX(Def_Instancias_Equipamentos!$E$2:$E$4986, MATCH(L3026, Def_Instancias_Equipamentos!$D$2:$D$4986, 0), 1)</f>
        <v>IA-15RaBPM</v>
      </c>
      <c r="J3026" s="8" t="str">
        <f aca="false">IF(H3026=I3026, "INTERNO", "EXTERNO")</f>
        <v>EXTERNO</v>
      </c>
      <c r="K3026" s="9" t="str">
        <f aca="false">Def_Instancias_Equipamentos!$D$1005</f>
        <v>SI-15C1:DI-BPMSigPatch-2</v>
      </c>
      <c r="L3026" s="4" t="str">
        <f aca="false">Def_Instancias_Equipamentos!$D$744</f>
        <v>SI-15C1:DI-BPMRFFE-2</v>
      </c>
      <c r="M3026" s="10" t="s">
        <v>170</v>
      </c>
      <c r="N3026" s="11" t="s">
        <v>84</v>
      </c>
      <c r="O3026" s="21" t="str">
        <f aca="false">Def_Sistemas_Conectores_Cabos!$B$7</f>
        <v>SMA 50-ohm</v>
      </c>
      <c r="P3026" s="4" t="str">
        <f aca="false">Def_Sistemas_Conectores_Cabos!$B$7</f>
        <v>SMA 50-ohm</v>
      </c>
      <c r="Q3026" s="8" t="str">
        <f aca="false">K3026&amp;"/"&amp;M3026&amp;CHAR(10)&amp;L3026&amp;"/"&amp;N3026</f>
        <v>SI-15C1:DI-BPMSigPatch-2/BI_OUT
SI-15C1:DI-BPMRFFE-2/BI_IN</v>
      </c>
      <c r="R3026" s="12" t="s">
        <v>354</v>
      </c>
      <c r="S3026" s="12" t="s">
        <v>354</v>
      </c>
      <c r="T3026" s="22" t="str">
        <f aca="false">Def_Sistemas_Conectores_Cabos!$C$14</f>
        <v>Datalink Extrudado</v>
      </c>
      <c r="U3026" s="11" t="s">
        <v>355</v>
      </c>
      <c r="V3026" s="13"/>
    </row>
    <row r="3027" customFormat="false" ht="15.75" hidden="true" customHeight="true" outlineLevel="0" collapsed="false">
      <c r="A3027" s="4" t="str">
        <f aca="false">Def_Sistemas_Conectores_Cabos!$A$22</f>
        <v>BPM de elétrons</v>
      </c>
      <c r="B3027" s="5" t="str">
        <f aca="false">Datas_Entregas!$A$3</f>
        <v>BTS/Anel</v>
      </c>
      <c r="C3027" s="6" t="n">
        <f aca="false" t="array" ref="C3027:C3027">INDEX(Datas_Entregas!$B$2:$B$100, MATCH(B3027, Datas_Entregas!$A$2:$A$100, 0), 1)</f>
        <v>43296</v>
      </c>
      <c r="D3027" s="5" t="str">
        <f aca="false">Def_Status_Montagem!$A$2</f>
        <v>A verificar</v>
      </c>
      <c r="E3027" s="4" t="str">
        <f aca="false">Def_Status_Montagem!$B$4</f>
        <v>Contratada (inclui etiqueta)</v>
      </c>
      <c r="F3027" s="25" t="str">
        <f aca="false" t="array" ref="F3027:F3027">INDEX(Def_Instancias_Equipamentos!$F$2:$F$4986, MATCH(K3027, Def_Instancias_Equipamentos!$D$2:$D$4986, 0), 1)</f>
        <v>Túnel (Anel)</v>
      </c>
      <c r="G3027" s="26" t="str">
        <f aca="false" t="array" ref="G3027:G3027">INDEX(Def_Instancias_Equipamentos!$F$2:$F$4986, MATCH(L3027, Def_Instancias_Equipamentos!$D$2:$D$4986, 0), 1)</f>
        <v>Sala Racks 15</v>
      </c>
      <c r="H3027" s="7" t="str">
        <f aca="false" t="array" ref="H3027:H3027">INDEX(Def_Instancias_Equipamentos!$E$2:$E$4986, MATCH(K3027, Def_Instancias_Equipamentos!$D$2:$D$4986, 0), 1)</f>
        <v>SI-15C2</v>
      </c>
      <c r="I3027" s="8" t="str">
        <f aca="false" t="array" ref="I3027:I3027">INDEX(Def_Instancias_Equipamentos!$E$2:$E$4986, MATCH(L3027, Def_Instancias_Equipamentos!$D$2:$D$4986, 0), 1)</f>
        <v>IA-15RaBPM</v>
      </c>
      <c r="J3027" s="8" t="str">
        <f aca="false">IF(H3027=I3027, "INTERNO", "EXTERNO")</f>
        <v>EXTERNO</v>
      </c>
      <c r="K3027" s="9" t="str">
        <f aca="false">Def_Instancias_Equipamentos!$D$1006</f>
        <v>SI-15C2:DI-BPMSigPatch</v>
      </c>
      <c r="L3027" s="4" t="str">
        <f aca="false">Def_Instancias_Equipamentos!$D$745</f>
        <v>SI-15C2:DI-BPMRFFE</v>
      </c>
      <c r="M3027" s="10" t="s">
        <v>170</v>
      </c>
      <c r="N3027" s="11" t="s">
        <v>84</v>
      </c>
      <c r="O3027" s="21" t="str">
        <f aca="false">Def_Sistemas_Conectores_Cabos!$B$7</f>
        <v>SMA 50-ohm</v>
      </c>
      <c r="P3027" s="4" t="str">
        <f aca="false">Def_Sistemas_Conectores_Cabos!$B$7</f>
        <v>SMA 50-ohm</v>
      </c>
      <c r="Q3027" s="8" t="str">
        <f aca="false">K3027&amp;"/"&amp;M3027&amp;CHAR(10)&amp;L3027&amp;"/"&amp;N3027</f>
        <v>SI-15C2:DI-BPMSigPatch/BI_OUT
SI-15C2:DI-BPMRFFE/BI_IN</v>
      </c>
      <c r="R3027" s="12" t="s">
        <v>354</v>
      </c>
      <c r="S3027" s="12" t="s">
        <v>354</v>
      </c>
      <c r="T3027" s="22" t="str">
        <f aca="false">Def_Sistemas_Conectores_Cabos!$C$14</f>
        <v>Datalink Extrudado</v>
      </c>
      <c r="U3027" s="11" t="s">
        <v>355</v>
      </c>
      <c r="V3027" s="13"/>
    </row>
    <row r="3028" customFormat="false" ht="15.75" hidden="true" customHeight="true" outlineLevel="0" collapsed="false">
      <c r="A3028" s="4" t="str">
        <f aca="false">Def_Sistemas_Conectores_Cabos!$A$22</f>
        <v>BPM de elétrons</v>
      </c>
      <c r="B3028" s="5" t="str">
        <f aca="false">Datas_Entregas!$A$3</f>
        <v>BTS/Anel</v>
      </c>
      <c r="C3028" s="6" t="n">
        <f aca="false" t="array" ref="C3028:C3028">INDEX(Datas_Entregas!$B$2:$B$100, MATCH(B3028, Datas_Entregas!$A$2:$A$100, 0), 1)</f>
        <v>43296</v>
      </c>
      <c r="D3028" s="5" t="str">
        <f aca="false">Def_Status_Montagem!$A$2</f>
        <v>A verificar</v>
      </c>
      <c r="E3028" s="4" t="str">
        <f aca="false">Def_Status_Montagem!$B$4</f>
        <v>Contratada (inclui etiqueta)</v>
      </c>
      <c r="F3028" s="25" t="str">
        <f aca="false" t="array" ref="F3028:F3028">INDEX(Def_Instancias_Equipamentos!$F$2:$F$4986, MATCH(K3028, Def_Instancias_Equipamentos!$D$2:$D$4986, 0), 1)</f>
        <v>Túnel (Anel)</v>
      </c>
      <c r="G3028" s="26" t="str">
        <f aca="false" t="array" ref="G3028:G3028">INDEX(Def_Instancias_Equipamentos!$F$2:$F$4986, MATCH(L3028, Def_Instancias_Equipamentos!$D$2:$D$4986, 0), 1)</f>
        <v>Sala Racks 15</v>
      </c>
      <c r="H3028" s="7" t="str">
        <f aca="false" t="array" ref="H3028:H3028">INDEX(Def_Instancias_Equipamentos!$E$2:$E$4986, MATCH(K3028, Def_Instancias_Equipamentos!$D$2:$D$4986, 0), 1)</f>
        <v>SI-15C3</v>
      </c>
      <c r="I3028" s="8" t="str">
        <f aca="false" t="array" ref="I3028:I3028">INDEX(Def_Instancias_Equipamentos!$E$2:$E$4986, MATCH(L3028, Def_Instancias_Equipamentos!$D$2:$D$4986, 0), 1)</f>
        <v>IA-15RaBPM</v>
      </c>
      <c r="J3028" s="8" t="str">
        <f aca="false">IF(H3028=I3028, "INTERNO", "EXTERNO")</f>
        <v>EXTERNO</v>
      </c>
      <c r="K3028" s="9" t="str">
        <f aca="false">Def_Instancias_Equipamentos!$D$1007</f>
        <v>SI-15C3:DI-BPMSigPatch-1</v>
      </c>
      <c r="L3028" s="4" t="str">
        <f aca="false">Def_Instancias_Equipamentos!$D$746</f>
        <v>SI-15C3:DI-BPMRFFE-1</v>
      </c>
      <c r="M3028" s="10" t="s">
        <v>170</v>
      </c>
      <c r="N3028" s="11" t="s">
        <v>84</v>
      </c>
      <c r="O3028" s="21" t="str">
        <f aca="false">Def_Sistemas_Conectores_Cabos!$B$7</f>
        <v>SMA 50-ohm</v>
      </c>
      <c r="P3028" s="4" t="str">
        <f aca="false">Def_Sistemas_Conectores_Cabos!$B$7</f>
        <v>SMA 50-ohm</v>
      </c>
      <c r="Q3028" s="8" t="str">
        <f aca="false">K3028&amp;"/"&amp;M3028&amp;CHAR(10)&amp;L3028&amp;"/"&amp;N3028</f>
        <v>SI-15C3:DI-BPMSigPatch-1/BI_OUT
SI-15C3:DI-BPMRFFE-1/BI_IN</v>
      </c>
      <c r="R3028" s="12" t="s">
        <v>354</v>
      </c>
      <c r="S3028" s="12" t="s">
        <v>354</v>
      </c>
      <c r="T3028" s="22" t="str">
        <f aca="false">Def_Sistemas_Conectores_Cabos!$C$14</f>
        <v>Datalink Extrudado</v>
      </c>
      <c r="U3028" s="11" t="s">
        <v>355</v>
      </c>
      <c r="V3028" s="13"/>
    </row>
    <row r="3029" customFormat="false" ht="15.75" hidden="true" customHeight="true" outlineLevel="0" collapsed="false">
      <c r="A3029" s="4" t="str">
        <f aca="false">Def_Sistemas_Conectores_Cabos!$A$22</f>
        <v>BPM de elétrons</v>
      </c>
      <c r="B3029" s="5" t="str">
        <f aca="false">Datas_Entregas!$A$3</f>
        <v>BTS/Anel</v>
      </c>
      <c r="C3029" s="6" t="n">
        <f aca="false" t="array" ref="C3029:C3029">INDEX(Datas_Entregas!$B$2:$B$100, MATCH(B3029, Datas_Entregas!$A$2:$A$100, 0), 1)</f>
        <v>43296</v>
      </c>
      <c r="D3029" s="5" t="str">
        <f aca="false">Def_Status_Montagem!$A$2</f>
        <v>A verificar</v>
      </c>
      <c r="E3029" s="4" t="str">
        <f aca="false">Def_Status_Montagem!$B$4</f>
        <v>Contratada (inclui etiqueta)</v>
      </c>
      <c r="F3029" s="25" t="str">
        <f aca="false" t="array" ref="F3029:F3029">INDEX(Def_Instancias_Equipamentos!$F$2:$F$4986, MATCH(K3029, Def_Instancias_Equipamentos!$D$2:$D$4986, 0), 1)</f>
        <v>Túnel (Anel)</v>
      </c>
      <c r="G3029" s="26" t="str">
        <f aca="false" t="array" ref="G3029:G3029">INDEX(Def_Instancias_Equipamentos!$F$2:$F$4986, MATCH(L3029, Def_Instancias_Equipamentos!$D$2:$D$4986, 0), 1)</f>
        <v>Sala Racks 15</v>
      </c>
      <c r="H3029" s="7" t="str">
        <f aca="false" t="array" ref="H3029:H3029">INDEX(Def_Instancias_Equipamentos!$E$2:$E$4986, MATCH(K3029, Def_Instancias_Equipamentos!$D$2:$D$4986, 0), 1)</f>
        <v>SI-15C3</v>
      </c>
      <c r="I3029" s="8" t="str">
        <f aca="false" t="array" ref="I3029:I3029">INDEX(Def_Instancias_Equipamentos!$E$2:$E$4986, MATCH(L3029, Def_Instancias_Equipamentos!$D$2:$D$4986, 0), 1)</f>
        <v>IA-15RaBPM</v>
      </c>
      <c r="J3029" s="8" t="str">
        <f aca="false">IF(H3029=I3029, "INTERNO", "EXTERNO")</f>
        <v>EXTERNO</v>
      </c>
      <c r="K3029" s="9" t="str">
        <f aca="false">Def_Instancias_Equipamentos!$D$1008</f>
        <v>SI-15C3:DI-BPMSigPatch-2</v>
      </c>
      <c r="L3029" s="4" t="str">
        <f aca="false">Def_Instancias_Equipamentos!$D$747</f>
        <v>SI-15C3:DI-BPMRFFE-2</v>
      </c>
      <c r="M3029" s="10" t="s">
        <v>170</v>
      </c>
      <c r="N3029" s="11" t="s">
        <v>84</v>
      </c>
      <c r="O3029" s="21" t="str">
        <f aca="false">Def_Sistemas_Conectores_Cabos!$B$7</f>
        <v>SMA 50-ohm</v>
      </c>
      <c r="P3029" s="4" t="str">
        <f aca="false">Def_Sistemas_Conectores_Cabos!$B$7</f>
        <v>SMA 50-ohm</v>
      </c>
      <c r="Q3029" s="8" t="str">
        <f aca="false">K3029&amp;"/"&amp;M3029&amp;CHAR(10)&amp;L3029&amp;"/"&amp;N3029</f>
        <v>SI-15C3:DI-BPMSigPatch-2/BI_OUT
SI-15C3:DI-BPMRFFE-2/BI_IN</v>
      </c>
      <c r="R3029" s="12" t="s">
        <v>354</v>
      </c>
      <c r="S3029" s="12" t="s">
        <v>354</v>
      </c>
      <c r="T3029" s="22" t="str">
        <f aca="false">Def_Sistemas_Conectores_Cabos!$C$14</f>
        <v>Datalink Extrudado</v>
      </c>
      <c r="U3029" s="11" t="s">
        <v>355</v>
      </c>
      <c r="V3029" s="13"/>
    </row>
    <row r="3030" customFormat="false" ht="15.75" hidden="true" customHeight="true" outlineLevel="0" collapsed="false">
      <c r="A3030" s="4" t="str">
        <f aca="false">Def_Sistemas_Conectores_Cabos!$A$22</f>
        <v>BPM de elétrons</v>
      </c>
      <c r="B3030" s="5" t="str">
        <f aca="false">Datas_Entregas!$A$3</f>
        <v>BTS/Anel</v>
      </c>
      <c r="C3030" s="6" t="n">
        <f aca="false" t="array" ref="C3030:C3030">INDEX(Datas_Entregas!$B$2:$B$100, MATCH(B3030, Datas_Entregas!$A$2:$A$100, 0), 1)</f>
        <v>43296</v>
      </c>
      <c r="D3030" s="5" t="str">
        <f aca="false">Def_Status_Montagem!$A$2</f>
        <v>A verificar</v>
      </c>
      <c r="E3030" s="4" t="str">
        <f aca="false">Def_Status_Montagem!$B$4</f>
        <v>Contratada (inclui etiqueta)</v>
      </c>
      <c r="F3030" s="25" t="str">
        <f aca="false" t="array" ref="F3030:F3030">INDEX(Def_Instancias_Equipamentos!$F$2:$F$4986, MATCH(K3030, Def_Instancias_Equipamentos!$D$2:$D$4986, 0), 1)</f>
        <v>Túnel (Anel)</v>
      </c>
      <c r="G3030" s="26" t="str">
        <f aca="false" t="array" ref="G3030:G3030">INDEX(Def_Instancias_Equipamentos!$F$2:$F$4986, MATCH(L3030, Def_Instancias_Equipamentos!$D$2:$D$4986, 0), 1)</f>
        <v>Sala Racks 15</v>
      </c>
      <c r="H3030" s="7" t="str">
        <f aca="false" t="array" ref="H3030:H3030">INDEX(Def_Instancias_Equipamentos!$E$2:$E$4986, MATCH(K3030, Def_Instancias_Equipamentos!$D$2:$D$4986, 0), 1)</f>
        <v>SI-15C4</v>
      </c>
      <c r="I3030" s="8" t="str">
        <f aca="false" t="array" ref="I3030:I3030">INDEX(Def_Instancias_Equipamentos!$E$2:$E$4986, MATCH(L3030, Def_Instancias_Equipamentos!$D$2:$D$4986, 0), 1)</f>
        <v>IA-15RaBPM</v>
      </c>
      <c r="J3030" s="8" t="str">
        <f aca="false">IF(H3030=I3030, "INTERNO", "EXTERNO")</f>
        <v>EXTERNO</v>
      </c>
      <c r="K3030" s="9" t="str">
        <f aca="false">Def_Instancias_Equipamentos!$D$1009</f>
        <v>SI-15C4:DI-BPMSigPatch</v>
      </c>
      <c r="L3030" s="4" t="str">
        <f aca="false">Def_Instancias_Equipamentos!$D$748</f>
        <v>SI-15C4:DI-BPMRFFE</v>
      </c>
      <c r="M3030" s="10" t="s">
        <v>170</v>
      </c>
      <c r="N3030" s="11" t="s">
        <v>84</v>
      </c>
      <c r="O3030" s="21" t="str">
        <f aca="false">Def_Sistemas_Conectores_Cabos!$B$7</f>
        <v>SMA 50-ohm</v>
      </c>
      <c r="P3030" s="4" t="str">
        <f aca="false">Def_Sistemas_Conectores_Cabos!$B$7</f>
        <v>SMA 50-ohm</v>
      </c>
      <c r="Q3030" s="8" t="str">
        <f aca="false">K3030&amp;"/"&amp;M3030&amp;CHAR(10)&amp;L3030&amp;"/"&amp;N3030</f>
        <v>SI-15C4:DI-BPMSigPatch/BI_OUT
SI-15C4:DI-BPMRFFE/BI_IN</v>
      </c>
      <c r="R3030" s="12" t="s">
        <v>354</v>
      </c>
      <c r="S3030" s="12" t="s">
        <v>354</v>
      </c>
      <c r="T3030" s="22" t="str">
        <f aca="false">Def_Sistemas_Conectores_Cabos!$C$14</f>
        <v>Datalink Extrudado</v>
      </c>
      <c r="U3030" s="11" t="s">
        <v>355</v>
      </c>
      <c r="V3030" s="13"/>
    </row>
    <row r="3031" customFormat="false" ht="15.75" hidden="true" customHeight="true" outlineLevel="0" collapsed="false">
      <c r="A3031" s="4" t="str">
        <f aca="false">Def_Sistemas_Conectores_Cabos!$A$22</f>
        <v>BPM de elétrons</v>
      </c>
      <c r="B3031" s="5" t="str">
        <f aca="false">Datas_Entregas!$A$3</f>
        <v>BTS/Anel</v>
      </c>
      <c r="C3031" s="6" t="n">
        <f aca="false" t="array" ref="C3031:C3031">INDEX(Datas_Entregas!$B$2:$B$100, MATCH(B3031, Datas_Entregas!$A$2:$A$100, 0), 1)</f>
        <v>43296</v>
      </c>
      <c r="D3031" s="5" t="str">
        <f aca="false">Def_Status_Montagem!$A$2</f>
        <v>A verificar</v>
      </c>
      <c r="E3031" s="4" t="str">
        <f aca="false">Def_Status_Montagem!$B$4</f>
        <v>Contratada (inclui etiqueta)</v>
      </c>
      <c r="F3031" s="25" t="str">
        <f aca="false" t="array" ref="F3031:F3031">INDEX(Def_Instancias_Equipamentos!$F$2:$F$4986, MATCH(K3031, Def_Instancias_Equipamentos!$D$2:$D$4986, 0), 1)</f>
        <v>Túnel (Anel)</v>
      </c>
      <c r="G3031" s="26" t="str">
        <f aca="false" t="array" ref="G3031:G3031">INDEX(Def_Instancias_Equipamentos!$F$2:$F$4986, MATCH(L3031, Def_Instancias_Equipamentos!$D$2:$D$4986, 0), 1)</f>
        <v>Sala Racks 15</v>
      </c>
      <c r="H3031" s="7" t="str">
        <f aca="false" t="array" ref="H3031:H3031">INDEX(Def_Instancias_Equipamentos!$E$2:$E$4986, MATCH(K3031, Def_Instancias_Equipamentos!$D$2:$D$4986, 0), 1)</f>
        <v>SI-15M1</v>
      </c>
      <c r="I3031" s="8" t="str">
        <f aca="false" t="array" ref="I3031:I3031">INDEX(Def_Instancias_Equipamentos!$E$2:$E$4986, MATCH(L3031, Def_Instancias_Equipamentos!$D$2:$D$4986, 0), 1)</f>
        <v>IA-15RaBPM</v>
      </c>
      <c r="J3031" s="8" t="str">
        <f aca="false">IF(H3031=I3031, "INTERNO", "EXTERNO")</f>
        <v>EXTERNO</v>
      </c>
      <c r="K3031" s="9" t="str">
        <f aca="false">Def_Instancias_Equipamentos!$D$1010</f>
        <v>SI-15M1:DI-BPMSigPatch</v>
      </c>
      <c r="L3031" s="4" t="str">
        <f aca="false">Def_Instancias_Equipamentos!$D$749</f>
        <v>SI-15M1:DI-BPMRFFE</v>
      </c>
      <c r="M3031" s="10" t="s">
        <v>170</v>
      </c>
      <c r="N3031" s="11" t="s">
        <v>84</v>
      </c>
      <c r="O3031" s="21" t="str">
        <f aca="false">Def_Sistemas_Conectores_Cabos!$B$7</f>
        <v>SMA 50-ohm</v>
      </c>
      <c r="P3031" s="4" t="str">
        <f aca="false">Def_Sistemas_Conectores_Cabos!$B$7</f>
        <v>SMA 50-ohm</v>
      </c>
      <c r="Q3031" s="8" t="str">
        <f aca="false">K3031&amp;"/"&amp;M3031&amp;CHAR(10)&amp;L3031&amp;"/"&amp;N3031</f>
        <v>SI-15M1:DI-BPMSigPatch/BI_OUT
SI-15M1:DI-BPMRFFE/BI_IN</v>
      </c>
      <c r="R3031" s="12" t="s">
        <v>354</v>
      </c>
      <c r="S3031" s="12" t="s">
        <v>354</v>
      </c>
      <c r="T3031" s="22" t="str">
        <f aca="false">Def_Sistemas_Conectores_Cabos!$C$14</f>
        <v>Datalink Extrudado</v>
      </c>
      <c r="U3031" s="11" t="s">
        <v>355</v>
      </c>
      <c r="V3031" s="13"/>
    </row>
    <row r="3032" customFormat="false" ht="15.75" hidden="true" customHeight="true" outlineLevel="0" collapsed="false">
      <c r="A3032" s="4" t="str">
        <f aca="false">Def_Sistemas_Conectores_Cabos!$A$22</f>
        <v>BPM de elétrons</v>
      </c>
      <c r="B3032" s="5" t="str">
        <f aca="false">Datas_Entregas!$A$3</f>
        <v>BTS/Anel</v>
      </c>
      <c r="C3032" s="6" t="n">
        <f aca="false" t="array" ref="C3032:C3032">INDEX(Datas_Entregas!$B$2:$B$100, MATCH(B3032, Datas_Entregas!$A$2:$A$100, 0), 1)</f>
        <v>43296</v>
      </c>
      <c r="D3032" s="5" t="str">
        <f aca="false">Def_Status_Montagem!$A$2</f>
        <v>A verificar</v>
      </c>
      <c r="E3032" s="4" t="str">
        <f aca="false">Def_Status_Montagem!$B$4</f>
        <v>Contratada (inclui etiqueta)</v>
      </c>
      <c r="F3032" s="25" t="str">
        <f aca="false" t="array" ref="F3032:F3032">INDEX(Def_Instancias_Equipamentos!$F$2:$F$4986, MATCH(K3032, Def_Instancias_Equipamentos!$D$2:$D$4986, 0), 1)</f>
        <v>Túnel (Anel)</v>
      </c>
      <c r="G3032" s="26" t="str">
        <f aca="false" t="array" ref="G3032:G3032">INDEX(Def_Instancias_Equipamentos!$F$2:$F$4986, MATCH(L3032, Def_Instancias_Equipamentos!$D$2:$D$4986, 0), 1)</f>
        <v>Sala Racks 15</v>
      </c>
      <c r="H3032" s="7" t="str">
        <f aca="false" t="array" ref="H3032:H3032">INDEX(Def_Instancias_Equipamentos!$E$2:$E$4986, MATCH(K3032, Def_Instancias_Equipamentos!$D$2:$D$4986, 0), 1)</f>
        <v>SI-15M2</v>
      </c>
      <c r="I3032" s="8" t="str">
        <f aca="false" t="array" ref="I3032:I3032">INDEX(Def_Instancias_Equipamentos!$E$2:$E$4986, MATCH(L3032, Def_Instancias_Equipamentos!$D$2:$D$4986, 0), 1)</f>
        <v>IA-15RaBPM</v>
      </c>
      <c r="J3032" s="8" t="str">
        <f aca="false">IF(H3032=I3032, "INTERNO", "EXTERNO")</f>
        <v>EXTERNO</v>
      </c>
      <c r="K3032" s="9" t="str">
        <f aca="false">Def_Instancias_Equipamentos!$D$1011</f>
        <v>SI-15M2:DI-BPMSigPatch</v>
      </c>
      <c r="L3032" s="4" t="str">
        <f aca="false">Def_Instancias_Equipamentos!$D$750</f>
        <v>SI-15M2:DI-BPMRFFE</v>
      </c>
      <c r="M3032" s="10" t="s">
        <v>170</v>
      </c>
      <c r="N3032" s="11" t="s">
        <v>84</v>
      </c>
      <c r="O3032" s="21" t="str">
        <f aca="false">Def_Sistemas_Conectores_Cabos!$B$7</f>
        <v>SMA 50-ohm</v>
      </c>
      <c r="P3032" s="4" t="str">
        <f aca="false">Def_Sistemas_Conectores_Cabos!$B$7</f>
        <v>SMA 50-ohm</v>
      </c>
      <c r="Q3032" s="8" t="str">
        <f aca="false">K3032&amp;"/"&amp;M3032&amp;CHAR(10)&amp;L3032&amp;"/"&amp;N3032</f>
        <v>SI-15M2:DI-BPMSigPatch/BI_OUT
SI-15M2:DI-BPMRFFE/BI_IN</v>
      </c>
      <c r="R3032" s="12" t="s">
        <v>354</v>
      </c>
      <c r="S3032" s="12" t="s">
        <v>354</v>
      </c>
      <c r="T3032" s="22" t="str">
        <f aca="false">Def_Sistemas_Conectores_Cabos!$C$14</f>
        <v>Datalink Extrudado</v>
      </c>
      <c r="U3032" s="11" t="s">
        <v>355</v>
      </c>
      <c r="V3032" s="13"/>
    </row>
    <row r="3033" customFormat="false" ht="15.75" hidden="true" customHeight="true" outlineLevel="0" collapsed="false">
      <c r="A3033" s="4" t="str">
        <f aca="false">Def_Sistemas_Conectores_Cabos!$A$22</f>
        <v>BPM de elétrons</v>
      </c>
      <c r="B3033" s="5" t="str">
        <f aca="false">Datas_Entregas!$A$3</f>
        <v>BTS/Anel</v>
      </c>
      <c r="C3033" s="6" t="n">
        <f aca="false" t="array" ref="C3033:C3033">INDEX(Datas_Entregas!$B$2:$B$100, MATCH(B3033, Datas_Entregas!$A$2:$A$100, 0), 1)</f>
        <v>43296</v>
      </c>
      <c r="D3033" s="5" t="str">
        <f aca="false">Def_Status_Montagem!$A$2</f>
        <v>A verificar</v>
      </c>
      <c r="E3033" s="4" t="str">
        <f aca="false">Def_Status_Montagem!$B$4</f>
        <v>Contratada (inclui etiqueta)</v>
      </c>
      <c r="F3033" s="25" t="str">
        <f aca="false" t="array" ref="F3033:F3033">INDEX(Def_Instancias_Equipamentos!$F$2:$F$4986, MATCH(K3033, Def_Instancias_Equipamentos!$D$2:$D$4986, 0), 1)</f>
        <v>Túnel (Anel)</v>
      </c>
      <c r="G3033" s="26" t="str">
        <f aca="false" t="array" ref="G3033:G3033">INDEX(Def_Instancias_Equipamentos!$F$2:$F$4986, MATCH(L3033, Def_Instancias_Equipamentos!$D$2:$D$4986, 0), 1)</f>
        <v>Sala Racks 15</v>
      </c>
      <c r="H3033" s="7" t="str">
        <f aca="false" t="array" ref="H3033:H3033">INDEX(Def_Instancias_Equipamentos!$E$2:$E$4986, MATCH(K3033, Def_Instancias_Equipamentos!$D$2:$D$4986, 0), 1)</f>
        <v>SI-15SP</v>
      </c>
      <c r="I3033" s="8" t="str">
        <f aca="false" t="array" ref="I3033:I3033">INDEX(Def_Instancias_Equipamentos!$E$2:$E$4986, MATCH(L3033, Def_Instancias_Equipamentos!$D$2:$D$4986, 0), 1)</f>
        <v>IA-15RaBPM</v>
      </c>
      <c r="J3033" s="8" t="str">
        <f aca="false">IF(H3033=I3033, "INTERNO", "EXTERNO")</f>
        <v>EXTERNO</v>
      </c>
      <c r="K3033" s="9" t="str">
        <f aca="false">Def_Instancias_Equipamentos!$D$1080</f>
        <v>SI-15SP:DI-BPMSigPatch-1</v>
      </c>
      <c r="L3033" s="4" t="str">
        <f aca="false">Def_Instancias_Equipamentos!$D$819</f>
        <v>SI-15SP:DI-BPMRFFE-1</v>
      </c>
      <c r="M3033" s="10" t="s">
        <v>170</v>
      </c>
      <c r="N3033" s="11" t="s">
        <v>84</v>
      </c>
      <c r="O3033" s="21" t="str">
        <f aca="false">Def_Sistemas_Conectores_Cabos!$B$7</f>
        <v>SMA 50-ohm</v>
      </c>
      <c r="P3033" s="4" t="str">
        <f aca="false">Def_Sistemas_Conectores_Cabos!$B$7</f>
        <v>SMA 50-ohm</v>
      </c>
      <c r="Q3033" s="8" t="str">
        <f aca="false">K3033&amp;"/"&amp;M3033&amp;CHAR(10)&amp;L3033&amp;"/"&amp;N3033</f>
        <v>SI-15SP:DI-BPMSigPatch-1/BI_OUT
SI-15SP:DI-BPMRFFE-1/BI_IN</v>
      </c>
      <c r="R3033" s="12" t="s">
        <v>354</v>
      </c>
      <c r="S3033" s="12" t="s">
        <v>354</v>
      </c>
      <c r="T3033" s="22" t="str">
        <f aca="false">Def_Sistemas_Conectores_Cabos!$C$14</f>
        <v>Datalink Extrudado</v>
      </c>
      <c r="U3033" s="11" t="s">
        <v>355</v>
      </c>
      <c r="V3033" s="13"/>
    </row>
    <row r="3034" customFormat="false" ht="15.75" hidden="true" customHeight="true" outlineLevel="0" collapsed="false">
      <c r="A3034" s="4" t="str">
        <f aca="false">Def_Sistemas_Conectores_Cabos!$A$22</f>
        <v>BPM de elétrons</v>
      </c>
      <c r="B3034" s="5" t="str">
        <f aca="false">Datas_Entregas!$A$3</f>
        <v>BTS/Anel</v>
      </c>
      <c r="C3034" s="6" t="n">
        <f aca="false" t="array" ref="C3034:C3034">INDEX(Datas_Entregas!$B$2:$B$100, MATCH(B3034, Datas_Entregas!$A$2:$A$100, 0), 1)</f>
        <v>43296</v>
      </c>
      <c r="D3034" s="5" t="str">
        <f aca="false">Def_Status_Montagem!$A$2</f>
        <v>A verificar</v>
      </c>
      <c r="E3034" s="4" t="str">
        <f aca="false">Def_Status_Montagem!$B$4</f>
        <v>Contratada (inclui etiqueta)</v>
      </c>
      <c r="F3034" s="25" t="str">
        <f aca="false" t="array" ref="F3034:F3034">INDEX(Def_Instancias_Equipamentos!$F$2:$F$4986, MATCH(K3034, Def_Instancias_Equipamentos!$D$2:$D$4986, 0), 1)</f>
        <v>Túnel (Anel)</v>
      </c>
      <c r="G3034" s="26" t="str">
        <f aca="false" t="array" ref="G3034:G3034">INDEX(Def_Instancias_Equipamentos!$F$2:$F$4986, MATCH(L3034, Def_Instancias_Equipamentos!$D$2:$D$4986, 0), 1)</f>
        <v>Sala Racks 15</v>
      </c>
      <c r="H3034" s="7" t="str">
        <f aca="false" t="array" ref="H3034:H3034">INDEX(Def_Instancias_Equipamentos!$E$2:$E$4986, MATCH(K3034, Def_Instancias_Equipamentos!$D$2:$D$4986, 0), 1)</f>
        <v>SI-15SP</v>
      </c>
      <c r="I3034" s="8" t="str">
        <f aca="false" t="array" ref="I3034:I3034">INDEX(Def_Instancias_Equipamentos!$E$2:$E$4986, MATCH(L3034, Def_Instancias_Equipamentos!$D$2:$D$4986, 0), 1)</f>
        <v>IA-15RaBPM</v>
      </c>
      <c r="J3034" s="8" t="str">
        <f aca="false">IF(H3034=I3034, "INTERNO", "EXTERNO")</f>
        <v>EXTERNO</v>
      </c>
      <c r="K3034" s="9" t="str">
        <f aca="false">Def_Instancias_Equipamentos!$D$1081</f>
        <v>SI-15SP:DI-BPMSigPatch-2</v>
      </c>
      <c r="L3034" s="4" t="str">
        <f aca="false">Def_Instancias_Equipamentos!$D$820</f>
        <v>SI-15SP:DI-BPMRFFE-2</v>
      </c>
      <c r="M3034" s="10" t="s">
        <v>170</v>
      </c>
      <c r="N3034" s="11" t="s">
        <v>84</v>
      </c>
      <c r="O3034" s="21" t="str">
        <f aca="false">Def_Sistemas_Conectores_Cabos!$B$7</f>
        <v>SMA 50-ohm</v>
      </c>
      <c r="P3034" s="4" t="str">
        <f aca="false">Def_Sistemas_Conectores_Cabos!$B$7</f>
        <v>SMA 50-ohm</v>
      </c>
      <c r="Q3034" s="8" t="str">
        <f aca="false">K3034&amp;"/"&amp;M3034&amp;CHAR(10)&amp;L3034&amp;"/"&amp;N3034</f>
        <v>SI-15SP:DI-BPMSigPatch-2/BI_OUT
SI-15SP:DI-BPMRFFE-2/BI_IN</v>
      </c>
      <c r="R3034" s="12" t="s">
        <v>354</v>
      </c>
      <c r="S3034" s="12" t="s">
        <v>354</v>
      </c>
      <c r="T3034" s="22" t="str">
        <f aca="false">Def_Sistemas_Conectores_Cabos!$C$14</f>
        <v>Datalink Extrudado</v>
      </c>
      <c r="U3034" s="11" t="s">
        <v>355</v>
      </c>
      <c r="V3034" s="13"/>
    </row>
    <row r="3035" customFormat="false" ht="15.75" hidden="true" customHeight="true" outlineLevel="0" collapsed="false">
      <c r="A3035" s="4" t="str">
        <f aca="false">Def_Sistemas_Conectores_Cabos!$A$22</f>
        <v>BPM de elétrons</v>
      </c>
      <c r="B3035" s="5" t="str">
        <f aca="false">Datas_Entregas!$A$3</f>
        <v>BTS/Anel</v>
      </c>
      <c r="C3035" s="6" t="n">
        <f aca="false" t="array" ref="C3035:C3035">INDEX(Datas_Entregas!$B$2:$B$100, MATCH(B3035, Datas_Entregas!$A$2:$A$100, 0), 1)</f>
        <v>43296</v>
      </c>
      <c r="D3035" s="5" t="str">
        <f aca="false">Def_Status_Montagem!$A$2</f>
        <v>A verificar</v>
      </c>
      <c r="E3035" s="4" t="str">
        <f aca="false">Def_Status_Montagem!$B$4</f>
        <v>Contratada (inclui etiqueta)</v>
      </c>
      <c r="F3035" s="25" t="str">
        <f aca="false" t="array" ref="F3035:F3035">INDEX(Def_Instancias_Equipamentos!$F$2:$F$4986, MATCH(K3035, Def_Instancias_Equipamentos!$D$2:$D$4986, 0), 1)</f>
        <v>Túnel (Anel)</v>
      </c>
      <c r="G3035" s="26" t="str">
        <f aca="false" t="array" ref="G3035:G3035">INDEX(Def_Instancias_Equipamentos!$F$2:$F$4986, MATCH(L3035, Def_Instancias_Equipamentos!$D$2:$D$4986, 0), 1)</f>
        <v>Sala Racks 16</v>
      </c>
      <c r="H3035" s="7" t="str">
        <f aca="false" t="array" ref="H3035:H3035">INDEX(Def_Instancias_Equipamentos!$E$2:$E$4986, MATCH(K3035, Def_Instancias_Equipamentos!$D$2:$D$4986, 0), 1)</f>
        <v>SI-16C1</v>
      </c>
      <c r="I3035" s="8" t="str">
        <f aca="false" t="array" ref="I3035:I3035">INDEX(Def_Instancias_Equipamentos!$E$2:$E$4986, MATCH(L3035, Def_Instancias_Equipamentos!$D$2:$D$4986, 0), 1)</f>
        <v>IA-16RaBPM</v>
      </c>
      <c r="J3035" s="8" t="str">
        <f aca="false">IF(H3035=I3035, "INTERNO", "EXTERNO")</f>
        <v>EXTERNO</v>
      </c>
      <c r="K3035" s="9" t="str">
        <f aca="false">Def_Instancias_Equipamentos!$D$1012</f>
        <v>SI-16C1:DI-BPMSigPatch-1</v>
      </c>
      <c r="L3035" s="4" t="str">
        <f aca="false">Def_Instancias_Equipamentos!$D$751</f>
        <v>SI-16C1:DI-BPMRFFE-1</v>
      </c>
      <c r="M3035" s="10" t="s">
        <v>170</v>
      </c>
      <c r="N3035" s="11" t="s">
        <v>84</v>
      </c>
      <c r="O3035" s="21" t="str">
        <f aca="false">Def_Sistemas_Conectores_Cabos!$B$7</f>
        <v>SMA 50-ohm</v>
      </c>
      <c r="P3035" s="4" t="str">
        <f aca="false">Def_Sistemas_Conectores_Cabos!$B$7</f>
        <v>SMA 50-ohm</v>
      </c>
      <c r="Q3035" s="8" t="str">
        <f aca="false">K3035&amp;"/"&amp;M3035&amp;CHAR(10)&amp;L3035&amp;"/"&amp;N3035</f>
        <v>SI-16C1:DI-BPMSigPatch-1/BI_OUT
SI-16C1:DI-BPMRFFE-1/BI_IN</v>
      </c>
      <c r="R3035" s="12" t="s">
        <v>354</v>
      </c>
      <c r="S3035" s="12" t="s">
        <v>354</v>
      </c>
      <c r="T3035" s="22" t="str">
        <f aca="false">Def_Sistemas_Conectores_Cabos!$C$14</f>
        <v>Datalink Extrudado</v>
      </c>
      <c r="U3035" s="11" t="s">
        <v>355</v>
      </c>
      <c r="V3035" s="13"/>
    </row>
    <row r="3036" customFormat="false" ht="15.75" hidden="true" customHeight="true" outlineLevel="0" collapsed="false">
      <c r="A3036" s="4" t="str">
        <f aca="false">Def_Sistemas_Conectores_Cabos!$A$22</f>
        <v>BPM de elétrons</v>
      </c>
      <c r="B3036" s="5" t="str">
        <f aca="false">Datas_Entregas!$A$3</f>
        <v>BTS/Anel</v>
      </c>
      <c r="C3036" s="6" t="n">
        <f aca="false" t="array" ref="C3036:C3036">INDEX(Datas_Entregas!$B$2:$B$100, MATCH(B3036, Datas_Entregas!$A$2:$A$100, 0), 1)</f>
        <v>43296</v>
      </c>
      <c r="D3036" s="5" t="str">
        <f aca="false">Def_Status_Montagem!$A$2</f>
        <v>A verificar</v>
      </c>
      <c r="E3036" s="4" t="str">
        <f aca="false">Def_Status_Montagem!$B$4</f>
        <v>Contratada (inclui etiqueta)</v>
      </c>
      <c r="F3036" s="25" t="str">
        <f aca="false" t="array" ref="F3036:F3036">INDEX(Def_Instancias_Equipamentos!$F$2:$F$4986, MATCH(K3036, Def_Instancias_Equipamentos!$D$2:$D$4986, 0), 1)</f>
        <v>Túnel (Anel)</v>
      </c>
      <c r="G3036" s="26" t="str">
        <f aca="false" t="array" ref="G3036:G3036">INDEX(Def_Instancias_Equipamentos!$F$2:$F$4986, MATCH(L3036, Def_Instancias_Equipamentos!$D$2:$D$4986, 0), 1)</f>
        <v>Sala Racks 16</v>
      </c>
      <c r="H3036" s="7" t="str">
        <f aca="false" t="array" ref="H3036:H3036">INDEX(Def_Instancias_Equipamentos!$E$2:$E$4986, MATCH(K3036, Def_Instancias_Equipamentos!$D$2:$D$4986, 0), 1)</f>
        <v>SI-16C1</v>
      </c>
      <c r="I3036" s="8" t="str">
        <f aca="false" t="array" ref="I3036:I3036">INDEX(Def_Instancias_Equipamentos!$E$2:$E$4986, MATCH(L3036, Def_Instancias_Equipamentos!$D$2:$D$4986, 0), 1)</f>
        <v>IA-16RaBPM</v>
      </c>
      <c r="J3036" s="8" t="str">
        <f aca="false">IF(H3036=I3036, "INTERNO", "EXTERNO")</f>
        <v>EXTERNO</v>
      </c>
      <c r="K3036" s="9" t="str">
        <f aca="false">Def_Instancias_Equipamentos!$D$1013</f>
        <v>SI-16C1:DI-BPMSigPatch-2</v>
      </c>
      <c r="L3036" s="4" t="str">
        <f aca="false">Def_Instancias_Equipamentos!$D$752</f>
        <v>SI-16C1:DI-BPMRFFE-2</v>
      </c>
      <c r="M3036" s="10" t="s">
        <v>170</v>
      </c>
      <c r="N3036" s="11" t="s">
        <v>84</v>
      </c>
      <c r="O3036" s="21" t="str">
        <f aca="false">Def_Sistemas_Conectores_Cabos!$B$7</f>
        <v>SMA 50-ohm</v>
      </c>
      <c r="P3036" s="4" t="str">
        <f aca="false">Def_Sistemas_Conectores_Cabos!$B$7</f>
        <v>SMA 50-ohm</v>
      </c>
      <c r="Q3036" s="8" t="str">
        <f aca="false">K3036&amp;"/"&amp;M3036&amp;CHAR(10)&amp;L3036&amp;"/"&amp;N3036</f>
        <v>SI-16C1:DI-BPMSigPatch-2/BI_OUT
SI-16C1:DI-BPMRFFE-2/BI_IN</v>
      </c>
      <c r="R3036" s="12" t="s">
        <v>354</v>
      </c>
      <c r="S3036" s="12" t="s">
        <v>354</v>
      </c>
      <c r="T3036" s="22" t="str">
        <f aca="false">Def_Sistemas_Conectores_Cabos!$C$14</f>
        <v>Datalink Extrudado</v>
      </c>
      <c r="U3036" s="11" t="s">
        <v>355</v>
      </c>
      <c r="V3036" s="13"/>
    </row>
    <row r="3037" customFormat="false" ht="15.75" hidden="true" customHeight="true" outlineLevel="0" collapsed="false">
      <c r="A3037" s="4" t="str">
        <f aca="false">Def_Sistemas_Conectores_Cabos!$A$22</f>
        <v>BPM de elétrons</v>
      </c>
      <c r="B3037" s="5" t="str">
        <f aca="false">Datas_Entregas!$A$3</f>
        <v>BTS/Anel</v>
      </c>
      <c r="C3037" s="6" t="n">
        <f aca="false" t="array" ref="C3037:C3037">INDEX(Datas_Entregas!$B$2:$B$100, MATCH(B3037, Datas_Entregas!$A$2:$A$100, 0), 1)</f>
        <v>43296</v>
      </c>
      <c r="D3037" s="5" t="str">
        <f aca="false">Def_Status_Montagem!$A$2</f>
        <v>A verificar</v>
      </c>
      <c r="E3037" s="4" t="str">
        <f aca="false">Def_Status_Montagem!$B$4</f>
        <v>Contratada (inclui etiqueta)</v>
      </c>
      <c r="F3037" s="25" t="str">
        <f aca="false" t="array" ref="F3037:F3037">INDEX(Def_Instancias_Equipamentos!$F$2:$F$4986, MATCH(K3037, Def_Instancias_Equipamentos!$D$2:$D$4986, 0), 1)</f>
        <v>Túnel (Anel)</v>
      </c>
      <c r="G3037" s="26" t="str">
        <f aca="false" t="array" ref="G3037:G3037">INDEX(Def_Instancias_Equipamentos!$F$2:$F$4986, MATCH(L3037, Def_Instancias_Equipamentos!$D$2:$D$4986, 0), 1)</f>
        <v>Sala Racks 16</v>
      </c>
      <c r="H3037" s="7" t="str">
        <f aca="false" t="array" ref="H3037:H3037">INDEX(Def_Instancias_Equipamentos!$E$2:$E$4986, MATCH(K3037, Def_Instancias_Equipamentos!$D$2:$D$4986, 0), 1)</f>
        <v>SI-16C2</v>
      </c>
      <c r="I3037" s="8" t="str">
        <f aca="false" t="array" ref="I3037:I3037">INDEX(Def_Instancias_Equipamentos!$E$2:$E$4986, MATCH(L3037, Def_Instancias_Equipamentos!$D$2:$D$4986, 0), 1)</f>
        <v>IA-16RaBPM</v>
      </c>
      <c r="J3037" s="8" t="str">
        <f aca="false">IF(H3037=I3037, "INTERNO", "EXTERNO")</f>
        <v>EXTERNO</v>
      </c>
      <c r="K3037" s="9" t="str">
        <f aca="false">Def_Instancias_Equipamentos!$D$1014</f>
        <v>SI-16C2:DI-BPMSigPatch</v>
      </c>
      <c r="L3037" s="4" t="str">
        <f aca="false">Def_Instancias_Equipamentos!$D$753</f>
        <v>SI-16C2:DI-BPMRFFE</v>
      </c>
      <c r="M3037" s="10" t="s">
        <v>170</v>
      </c>
      <c r="N3037" s="11" t="s">
        <v>84</v>
      </c>
      <c r="O3037" s="21" t="str">
        <f aca="false">Def_Sistemas_Conectores_Cabos!$B$7</f>
        <v>SMA 50-ohm</v>
      </c>
      <c r="P3037" s="4" t="str">
        <f aca="false">Def_Sistemas_Conectores_Cabos!$B$7</f>
        <v>SMA 50-ohm</v>
      </c>
      <c r="Q3037" s="8" t="str">
        <f aca="false">K3037&amp;"/"&amp;M3037&amp;CHAR(10)&amp;L3037&amp;"/"&amp;N3037</f>
        <v>SI-16C2:DI-BPMSigPatch/BI_OUT
SI-16C2:DI-BPMRFFE/BI_IN</v>
      </c>
      <c r="R3037" s="12" t="s">
        <v>354</v>
      </c>
      <c r="S3037" s="12" t="s">
        <v>354</v>
      </c>
      <c r="T3037" s="22" t="str">
        <f aca="false">Def_Sistemas_Conectores_Cabos!$C$14</f>
        <v>Datalink Extrudado</v>
      </c>
      <c r="U3037" s="11" t="s">
        <v>355</v>
      </c>
      <c r="V3037" s="13"/>
    </row>
    <row r="3038" customFormat="false" ht="15.75" hidden="true" customHeight="true" outlineLevel="0" collapsed="false">
      <c r="A3038" s="4" t="str">
        <f aca="false">Def_Sistemas_Conectores_Cabos!$A$22</f>
        <v>BPM de elétrons</v>
      </c>
      <c r="B3038" s="5" t="str">
        <f aca="false">Datas_Entregas!$A$3</f>
        <v>BTS/Anel</v>
      </c>
      <c r="C3038" s="6" t="n">
        <f aca="false" t="array" ref="C3038:C3038">INDEX(Datas_Entregas!$B$2:$B$100, MATCH(B3038, Datas_Entregas!$A$2:$A$100, 0), 1)</f>
        <v>43296</v>
      </c>
      <c r="D3038" s="5" t="str">
        <f aca="false">Def_Status_Montagem!$A$2</f>
        <v>A verificar</v>
      </c>
      <c r="E3038" s="4" t="str">
        <f aca="false">Def_Status_Montagem!$B$4</f>
        <v>Contratada (inclui etiqueta)</v>
      </c>
      <c r="F3038" s="25" t="str">
        <f aca="false" t="array" ref="F3038:F3038">INDEX(Def_Instancias_Equipamentos!$F$2:$F$4986, MATCH(K3038, Def_Instancias_Equipamentos!$D$2:$D$4986, 0), 1)</f>
        <v>Túnel (Anel)</v>
      </c>
      <c r="G3038" s="26" t="str">
        <f aca="false" t="array" ref="G3038:G3038">INDEX(Def_Instancias_Equipamentos!$F$2:$F$4986, MATCH(L3038, Def_Instancias_Equipamentos!$D$2:$D$4986, 0), 1)</f>
        <v>Sala Racks 16</v>
      </c>
      <c r="H3038" s="7" t="str">
        <f aca="false" t="array" ref="H3038:H3038">INDEX(Def_Instancias_Equipamentos!$E$2:$E$4986, MATCH(K3038, Def_Instancias_Equipamentos!$D$2:$D$4986, 0), 1)</f>
        <v>SI-16C3</v>
      </c>
      <c r="I3038" s="8" t="str">
        <f aca="false" t="array" ref="I3038:I3038">INDEX(Def_Instancias_Equipamentos!$E$2:$E$4986, MATCH(L3038, Def_Instancias_Equipamentos!$D$2:$D$4986, 0), 1)</f>
        <v>IA-16RaBPM</v>
      </c>
      <c r="J3038" s="8" t="str">
        <f aca="false">IF(H3038=I3038, "INTERNO", "EXTERNO")</f>
        <v>EXTERNO</v>
      </c>
      <c r="K3038" s="9" t="str">
        <f aca="false">Def_Instancias_Equipamentos!$D$1015</f>
        <v>SI-16C3:DI-BPMSigPatch-1</v>
      </c>
      <c r="L3038" s="4" t="str">
        <f aca="false">Def_Instancias_Equipamentos!$D$754</f>
        <v>SI-16C3:DI-BPMRFFE-1</v>
      </c>
      <c r="M3038" s="10" t="s">
        <v>170</v>
      </c>
      <c r="N3038" s="11" t="s">
        <v>84</v>
      </c>
      <c r="O3038" s="21" t="str">
        <f aca="false">Def_Sistemas_Conectores_Cabos!$B$7</f>
        <v>SMA 50-ohm</v>
      </c>
      <c r="P3038" s="4" t="str">
        <f aca="false">Def_Sistemas_Conectores_Cabos!$B$7</f>
        <v>SMA 50-ohm</v>
      </c>
      <c r="Q3038" s="8" t="str">
        <f aca="false">K3038&amp;"/"&amp;M3038&amp;CHAR(10)&amp;L3038&amp;"/"&amp;N3038</f>
        <v>SI-16C3:DI-BPMSigPatch-1/BI_OUT
SI-16C3:DI-BPMRFFE-1/BI_IN</v>
      </c>
      <c r="R3038" s="12" t="s">
        <v>354</v>
      </c>
      <c r="S3038" s="12" t="s">
        <v>354</v>
      </c>
      <c r="T3038" s="22" t="str">
        <f aca="false">Def_Sistemas_Conectores_Cabos!$C$14</f>
        <v>Datalink Extrudado</v>
      </c>
      <c r="U3038" s="11" t="s">
        <v>355</v>
      </c>
      <c r="V3038" s="13"/>
    </row>
    <row r="3039" customFormat="false" ht="15.75" hidden="true" customHeight="true" outlineLevel="0" collapsed="false">
      <c r="A3039" s="4" t="str">
        <f aca="false">Def_Sistemas_Conectores_Cabos!$A$22</f>
        <v>BPM de elétrons</v>
      </c>
      <c r="B3039" s="5" t="str">
        <f aca="false">Datas_Entregas!$A$3</f>
        <v>BTS/Anel</v>
      </c>
      <c r="C3039" s="6" t="n">
        <f aca="false" t="array" ref="C3039:C3039">INDEX(Datas_Entregas!$B$2:$B$100, MATCH(B3039, Datas_Entregas!$A$2:$A$100, 0), 1)</f>
        <v>43296</v>
      </c>
      <c r="D3039" s="5" t="str">
        <f aca="false">Def_Status_Montagem!$A$2</f>
        <v>A verificar</v>
      </c>
      <c r="E3039" s="4" t="str">
        <f aca="false">Def_Status_Montagem!$B$4</f>
        <v>Contratada (inclui etiqueta)</v>
      </c>
      <c r="F3039" s="25" t="str">
        <f aca="false" t="array" ref="F3039:F3039">INDEX(Def_Instancias_Equipamentos!$F$2:$F$4986, MATCH(K3039, Def_Instancias_Equipamentos!$D$2:$D$4986, 0), 1)</f>
        <v>Túnel (Anel)</v>
      </c>
      <c r="G3039" s="26" t="str">
        <f aca="false" t="array" ref="G3039:G3039">INDEX(Def_Instancias_Equipamentos!$F$2:$F$4986, MATCH(L3039, Def_Instancias_Equipamentos!$D$2:$D$4986, 0), 1)</f>
        <v>Sala Racks 16</v>
      </c>
      <c r="H3039" s="7" t="str">
        <f aca="false" t="array" ref="H3039:H3039">INDEX(Def_Instancias_Equipamentos!$E$2:$E$4986, MATCH(K3039, Def_Instancias_Equipamentos!$D$2:$D$4986, 0), 1)</f>
        <v>SI-16C3</v>
      </c>
      <c r="I3039" s="8" t="str">
        <f aca="false" t="array" ref="I3039:I3039">INDEX(Def_Instancias_Equipamentos!$E$2:$E$4986, MATCH(L3039, Def_Instancias_Equipamentos!$D$2:$D$4986, 0), 1)</f>
        <v>IA-16RaBPM</v>
      </c>
      <c r="J3039" s="8" t="str">
        <f aca="false">IF(H3039=I3039, "INTERNO", "EXTERNO")</f>
        <v>EXTERNO</v>
      </c>
      <c r="K3039" s="9" t="str">
        <f aca="false">Def_Instancias_Equipamentos!$D$1016</f>
        <v>SI-16C3:DI-BPMSigPatch-2</v>
      </c>
      <c r="L3039" s="4" t="str">
        <f aca="false">Def_Instancias_Equipamentos!$D$755</f>
        <v>SI-16C3:DI-BPMRFFE-2</v>
      </c>
      <c r="M3039" s="10" t="s">
        <v>170</v>
      </c>
      <c r="N3039" s="11" t="s">
        <v>84</v>
      </c>
      <c r="O3039" s="21" t="str">
        <f aca="false">Def_Sistemas_Conectores_Cabos!$B$7</f>
        <v>SMA 50-ohm</v>
      </c>
      <c r="P3039" s="4" t="str">
        <f aca="false">Def_Sistemas_Conectores_Cabos!$B$7</f>
        <v>SMA 50-ohm</v>
      </c>
      <c r="Q3039" s="8" t="str">
        <f aca="false">K3039&amp;"/"&amp;M3039&amp;CHAR(10)&amp;L3039&amp;"/"&amp;N3039</f>
        <v>SI-16C3:DI-BPMSigPatch-2/BI_OUT
SI-16C3:DI-BPMRFFE-2/BI_IN</v>
      </c>
      <c r="R3039" s="12" t="s">
        <v>354</v>
      </c>
      <c r="S3039" s="12" t="s">
        <v>354</v>
      </c>
      <c r="T3039" s="22" t="str">
        <f aca="false">Def_Sistemas_Conectores_Cabos!$C$14</f>
        <v>Datalink Extrudado</v>
      </c>
      <c r="U3039" s="11" t="s">
        <v>355</v>
      </c>
      <c r="V3039" s="13"/>
    </row>
    <row r="3040" customFormat="false" ht="15.75" hidden="true" customHeight="true" outlineLevel="0" collapsed="false">
      <c r="A3040" s="4" t="str">
        <f aca="false">Def_Sistemas_Conectores_Cabos!$A$22</f>
        <v>BPM de elétrons</v>
      </c>
      <c r="B3040" s="5" t="str">
        <f aca="false">Datas_Entregas!$A$3</f>
        <v>BTS/Anel</v>
      </c>
      <c r="C3040" s="6" t="n">
        <f aca="false" t="array" ref="C3040:C3040">INDEX(Datas_Entregas!$B$2:$B$100, MATCH(B3040, Datas_Entregas!$A$2:$A$100, 0), 1)</f>
        <v>43296</v>
      </c>
      <c r="D3040" s="5" t="str">
        <f aca="false">Def_Status_Montagem!$A$2</f>
        <v>A verificar</v>
      </c>
      <c r="E3040" s="4" t="str">
        <f aca="false">Def_Status_Montagem!$B$4</f>
        <v>Contratada (inclui etiqueta)</v>
      </c>
      <c r="F3040" s="25" t="str">
        <f aca="false" t="array" ref="F3040:F3040">INDEX(Def_Instancias_Equipamentos!$F$2:$F$4986, MATCH(K3040, Def_Instancias_Equipamentos!$D$2:$D$4986, 0), 1)</f>
        <v>Túnel (Anel)</v>
      </c>
      <c r="G3040" s="26" t="str">
        <f aca="false" t="array" ref="G3040:G3040">INDEX(Def_Instancias_Equipamentos!$F$2:$F$4986, MATCH(L3040, Def_Instancias_Equipamentos!$D$2:$D$4986, 0), 1)</f>
        <v>Sala Racks 16</v>
      </c>
      <c r="H3040" s="7" t="str">
        <f aca="false" t="array" ref="H3040:H3040">INDEX(Def_Instancias_Equipamentos!$E$2:$E$4986, MATCH(K3040, Def_Instancias_Equipamentos!$D$2:$D$4986, 0), 1)</f>
        <v>SI-16C4</v>
      </c>
      <c r="I3040" s="8" t="str">
        <f aca="false" t="array" ref="I3040:I3040">INDEX(Def_Instancias_Equipamentos!$E$2:$E$4986, MATCH(L3040, Def_Instancias_Equipamentos!$D$2:$D$4986, 0), 1)</f>
        <v>IA-16RaBPM</v>
      </c>
      <c r="J3040" s="8" t="str">
        <f aca="false">IF(H3040=I3040, "INTERNO", "EXTERNO")</f>
        <v>EXTERNO</v>
      </c>
      <c r="K3040" s="9" t="str">
        <f aca="false">Def_Instancias_Equipamentos!$D$1017</f>
        <v>SI-16C4:DI-BPMSigPatch</v>
      </c>
      <c r="L3040" s="4" t="str">
        <f aca="false">Def_Instancias_Equipamentos!$D$756</f>
        <v>SI-16C4:DI-BPMRFFE</v>
      </c>
      <c r="M3040" s="10" t="s">
        <v>170</v>
      </c>
      <c r="N3040" s="11" t="s">
        <v>84</v>
      </c>
      <c r="O3040" s="21" t="str">
        <f aca="false">Def_Sistemas_Conectores_Cabos!$B$7</f>
        <v>SMA 50-ohm</v>
      </c>
      <c r="P3040" s="4" t="str">
        <f aca="false">Def_Sistemas_Conectores_Cabos!$B$7</f>
        <v>SMA 50-ohm</v>
      </c>
      <c r="Q3040" s="8" t="str">
        <f aca="false">K3040&amp;"/"&amp;M3040&amp;CHAR(10)&amp;L3040&amp;"/"&amp;N3040</f>
        <v>SI-16C4:DI-BPMSigPatch/BI_OUT
SI-16C4:DI-BPMRFFE/BI_IN</v>
      </c>
      <c r="R3040" s="12" t="s">
        <v>354</v>
      </c>
      <c r="S3040" s="12" t="s">
        <v>354</v>
      </c>
      <c r="T3040" s="22" t="str">
        <f aca="false">Def_Sistemas_Conectores_Cabos!$C$14</f>
        <v>Datalink Extrudado</v>
      </c>
      <c r="U3040" s="11" t="s">
        <v>355</v>
      </c>
      <c r="V3040" s="13"/>
    </row>
    <row r="3041" customFormat="false" ht="15.75" hidden="true" customHeight="true" outlineLevel="0" collapsed="false">
      <c r="A3041" s="4" t="str">
        <f aca="false">Def_Sistemas_Conectores_Cabos!$A$22</f>
        <v>BPM de elétrons</v>
      </c>
      <c r="B3041" s="5" t="str">
        <f aca="false">Datas_Entregas!$A$3</f>
        <v>BTS/Anel</v>
      </c>
      <c r="C3041" s="6" t="n">
        <f aca="false" t="array" ref="C3041:C3041">INDEX(Datas_Entregas!$B$2:$B$100, MATCH(B3041, Datas_Entregas!$A$2:$A$100, 0), 1)</f>
        <v>43296</v>
      </c>
      <c r="D3041" s="5" t="str">
        <f aca="false">Def_Status_Montagem!$A$2</f>
        <v>A verificar</v>
      </c>
      <c r="E3041" s="4" t="str">
        <f aca="false">Def_Status_Montagem!$B$4</f>
        <v>Contratada (inclui etiqueta)</v>
      </c>
      <c r="F3041" s="25" t="str">
        <f aca="false" t="array" ref="F3041:F3041">INDEX(Def_Instancias_Equipamentos!$F$2:$F$4986, MATCH(K3041, Def_Instancias_Equipamentos!$D$2:$D$4986, 0), 1)</f>
        <v>Túnel (Anel)</v>
      </c>
      <c r="G3041" s="26" t="str">
        <f aca="false" t="array" ref="G3041:G3041">INDEX(Def_Instancias_Equipamentos!$F$2:$F$4986, MATCH(L3041, Def_Instancias_Equipamentos!$D$2:$D$4986, 0), 1)</f>
        <v>Sala Racks 16</v>
      </c>
      <c r="H3041" s="7" t="str">
        <f aca="false" t="array" ref="H3041:H3041">INDEX(Def_Instancias_Equipamentos!$E$2:$E$4986, MATCH(K3041, Def_Instancias_Equipamentos!$D$2:$D$4986, 0), 1)</f>
        <v>SI-16M1</v>
      </c>
      <c r="I3041" s="8" t="str">
        <f aca="false" t="array" ref="I3041:I3041">INDEX(Def_Instancias_Equipamentos!$E$2:$E$4986, MATCH(L3041, Def_Instancias_Equipamentos!$D$2:$D$4986, 0), 1)</f>
        <v>IA-16RaBPM</v>
      </c>
      <c r="J3041" s="8" t="str">
        <f aca="false">IF(H3041=I3041, "INTERNO", "EXTERNO")</f>
        <v>EXTERNO</v>
      </c>
      <c r="K3041" s="9" t="str">
        <f aca="false">Def_Instancias_Equipamentos!$D$1018</f>
        <v>SI-16M1:DI-BPMSigPatch</v>
      </c>
      <c r="L3041" s="4" t="str">
        <f aca="false">Def_Instancias_Equipamentos!$D$757</f>
        <v>SI-16M1:DI-BPMRFFE</v>
      </c>
      <c r="M3041" s="10" t="s">
        <v>170</v>
      </c>
      <c r="N3041" s="11" t="s">
        <v>84</v>
      </c>
      <c r="O3041" s="21" t="str">
        <f aca="false">Def_Sistemas_Conectores_Cabos!$B$7</f>
        <v>SMA 50-ohm</v>
      </c>
      <c r="P3041" s="4" t="str">
        <f aca="false">Def_Sistemas_Conectores_Cabos!$B$7</f>
        <v>SMA 50-ohm</v>
      </c>
      <c r="Q3041" s="8" t="str">
        <f aca="false">K3041&amp;"/"&amp;M3041&amp;CHAR(10)&amp;L3041&amp;"/"&amp;N3041</f>
        <v>SI-16M1:DI-BPMSigPatch/BI_OUT
SI-16M1:DI-BPMRFFE/BI_IN</v>
      </c>
      <c r="R3041" s="12" t="s">
        <v>354</v>
      </c>
      <c r="S3041" s="12" t="s">
        <v>354</v>
      </c>
      <c r="T3041" s="22" t="str">
        <f aca="false">Def_Sistemas_Conectores_Cabos!$C$14</f>
        <v>Datalink Extrudado</v>
      </c>
      <c r="U3041" s="11" t="s">
        <v>355</v>
      </c>
      <c r="V3041" s="13"/>
    </row>
    <row r="3042" customFormat="false" ht="15.75" hidden="true" customHeight="true" outlineLevel="0" collapsed="false">
      <c r="A3042" s="4" t="str">
        <f aca="false">Def_Sistemas_Conectores_Cabos!$A$22</f>
        <v>BPM de elétrons</v>
      </c>
      <c r="B3042" s="5" t="str">
        <f aca="false">Datas_Entregas!$A$3</f>
        <v>BTS/Anel</v>
      </c>
      <c r="C3042" s="6" t="n">
        <f aca="false" t="array" ref="C3042:C3042">INDEX(Datas_Entregas!$B$2:$B$100, MATCH(B3042, Datas_Entregas!$A$2:$A$100, 0), 1)</f>
        <v>43296</v>
      </c>
      <c r="D3042" s="5" t="str">
        <f aca="false">Def_Status_Montagem!$A$2</f>
        <v>A verificar</v>
      </c>
      <c r="E3042" s="4" t="str">
        <f aca="false">Def_Status_Montagem!$B$4</f>
        <v>Contratada (inclui etiqueta)</v>
      </c>
      <c r="F3042" s="25" t="str">
        <f aca="false" t="array" ref="F3042:F3042">INDEX(Def_Instancias_Equipamentos!$F$2:$F$4986, MATCH(K3042, Def_Instancias_Equipamentos!$D$2:$D$4986, 0), 1)</f>
        <v>Túnel (Anel)</v>
      </c>
      <c r="G3042" s="26" t="str">
        <f aca="false" t="array" ref="G3042:G3042">INDEX(Def_Instancias_Equipamentos!$F$2:$F$4986, MATCH(L3042, Def_Instancias_Equipamentos!$D$2:$D$4986, 0), 1)</f>
        <v>Sala Racks 16</v>
      </c>
      <c r="H3042" s="7" t="str">
        <f aca="false" t="array" ref="H3042:H3042">INDEX(Def_Instancias_Equipamentos!$E$2:$E$4986, MATCH(K3042, Def_Instancias_Equipamentos!$D$2:$D$4986, 0), 1)</f>
        <v>SI-16M2</v>
      </c>
      <c r="I3042" s="8" t="str">
        <f aca="false" t="array" ref="I3042:I3042">INDEX(Def_Instancias_Equipamentos!$E$2:$E$4986, MATCH(L3042, Def_Instancias_Equipamentos!$D$2:$D$4986, 0), 1)</f>
        <v>IA-16RaBPM</v>
      </c>
      <c r="J3042" s="8" t="str">
        <f aca="false">IF(H3042=I3042, "INTERNO", "EXTERNO")</f>
        <v>EXTERNO</v>
      </c>
      <c r="K3042" s="9" t="str">
        <f aca="false">Def_Instancias_Equipamentos!$D$1019</f>
        <v>SI-16M2:DI-BPMSigPatch</v>
      </c>
      <c r="L3042" s="4" t="str">
        <f aca="false">Def_Instancias_Equipamentos!$D$758</f>
        <v>SI-16M2:DI-BPMRFFE</v>
      </c>
      <c r="M3042" s="10" t="s">
        <v>170</v>
      </c>
      <c r="N3042" s="11" t="s">
        <v>84</v>
      </c>
      <c r="O3042" s="21" t="str">
        <f aca="false">Def_Sistemas_Conectores_Cabos!$B$7</f>
        <v>SMA 50-ohm</v>
      </c>
      <c r="P3042" s="4" t="str">
        <f aca="false">Def_Sistemas_Conectores_Cabos!$B$7</f>
        <v>SMA 50-ohm</v>
      </c>
      <c r="Q3042" s="8" t="str">
        <f aca="false">K3042&amp;"/"&amp;M3042&amp;CHAR(10)&amp;L3042&amp;"/"&amp;N3042</f>
        <v>SI-16M2:DI-BPMSigPatch/BI_OUT
SI-16M2:DI-BPMRFFE/BI_IN</v>
      </c>
      <c r="R3042" s="12" t="s">
        <v>354</v>
      </c>
      <c r="S3042" s="12" t="s">
        <v>354</v>
      </c>
      <c r="T3042" s="22" t="str">
        <f aca="false">Def_Sistemas_Conectores_Cabos!$C$14</f>
        <v>Datalink Extrudado</v>
      </c>
      <c r="U3042" s="11" t="s">
        <v>355</v>
      </c>
      <c r="V3042" s="13"/>
    </row>
    <row r="3043" customFormat="false" ht="15.75" hidden="true" customHeight="true" outlineLevel="0" collapsed="false">
      <c r="A3043" s="4" t="str">
        <f aca="false">Def_Sistemas_Conectores_Cabos!$A$22</f>
        <v>BPM de elétrons</v>
      </c>
      <c r="B3043" s="5" t="str">
        <f aca="false">Datas_Entregas!$A$6</f>
        <v>Linhas de Luz (fases I-A e II)</v>
      </c>
      <c r="C3043" s="6" t="n">
        <f aca="false" t="array" ref="C3043:C3043">INDEX(Datas_Entregas!$B$2:$B$100, MATCH(B3043, Datas_Entregas!$A$2:$A$100, 0), 1)</f>
        <v>43374</v>
      </c>
      <c r="D3043" s="5" t="str">
        <f aca="false">Def_Status_Montagem!$A$2</f>
        <v>A verificar</v>
      </c>
      <c r="E3043" s="4" t="str">
        <f aca="false">Def_Status_Montagem!$B$4</f>
        <v>Contratada (inclui etiqueta)</v>
      </c>
      <c r="F3043" s="25" t="str">
        <f aca="false" t="array" ref="F3043:F3043">INDEX(Def_Instancias_Equipamentos!$F$2:$F$4986, MATCH(K3043, Def_Instancias_Equipamentos!$D$2:$D$4986, 0), 1)</f>
        <v>Túnel (Anel)</v>
      </c>
      <c r="G3043" s="26" t="str">
        <f aca="false" t="array" ref="G3043:G3043">INDEX(Def_Instancias_Equipamentos!$F$2:$F$4986, MATCH(L3043, Def_Instancias_Equipamentos!$D$2:$D$4986, 0), 1)</f>
        <v>Sala Racks 16</v>
      </c>
      <c r="H3043" s="7" t="str">
        <f aca="false" t="array" ref="H3043:H3043">INDEX(Def_Instancias_Equipamentos!$E$2:$E$4986, MATCH(K3043, Def_Instancias_Equipamentos!$D$2:$D$4986, 0), 1)</f>
        <v>SI-16SB</v>
      </c>
      <c r="I3043" s="8" t="str">
        <f aca="false" t="array" ref="I3043:I3043">INDEX(Def_Instancias_Equipamentos!$E$2:$E$4986, MATCH(L3043, Def_Instancias_Equipamentos!$D$2:$D$4986, 0), 1)</f>
        <v>IA-16RaBPM</v>
      </c>
      <c r="J3043" s="8" t="str">
        <f aca="false">IF(H3043=I3043, "INTERNO", "EXTERNO")</f>
        <v>EXTERNO</v>
      </c>
      <c r="K3043" s="9" t="str">
        <f aca="false">Def_Instancias_Equipamentos!$D$1082</f>
        <v>SI-16SB:DI-BPMSigPatch-1</v>
      </c>
      <c r="L3043" s="4" t="str">
        <f aca="false">Def_Instancias_Equipamentos!$D$821</f>
        <v>SI-16SB:DI-BPMRFFE-1</v>
      </c>
      <c r="M3043" s="10" t="s">
        <v>170</v>
      </c>
      <c r="N3043" s="11" t="s">
        <v>84</v>
      </c>
      <c r="O3043" s="21" t="str">
        <f aca="false">Def_Sistemas_Conectores_Cabos!$B$7</f>
        <v>SMA 50-ohm</v>
      </c>
      <c r="P3043" s="4" t="str">
        <f aca="false">Def_Sistemas_Conectores_Cabos!$B$7</f>
        <v>SMA 50-ohm</v>
      </c>
      <c r="Q3043" s="8" t="str">
        <f aca="false">K3043&amp;"/"&amp;M3043&amp;CHAR(10)&amp;L3043&amp;"/"&amp;N3043</f>
        <v>SI-16SB:DI-BPMSigPatch-1/BI_OUT
SI-16SB:DI-BPMRFFE-1/BI_IN</v>
      </c>
      <c r="R3043" s="12" t="s">
        <v>354</v>
      </c>
      <c r="S3043" s="12" t="s">
        <v>354</v>
      </c>
      <c r="T3043" s="22" t="str">
        <f aca="false">Def_Sistemas_Conectores_Cabos!$C$14</f>
        <v>Datalink Extrudado</v>
      </c>
      <c r="U3043" s="11" t="s">
        <v>355</v>
      </c>
      <c r="V3043" s="13"/>
    </row>
    <row r="3044" customFormat="false" ht="15.75" hidden="true" customHeight="true" outlineLevel="0" collapsed="false">
      <c r="A3044" s="4" t="str">
        <f aca="false">Def_Sistemas_Conectores_Cabos!$A$22</f>
        <v>BPM de elétrons</v>
      </c>
      <c r="B3044" s="5" t="str">
        <f aca="false">Datas_Entregas!$A$6</f>
        <v>Linhas de Luz (fases I-A e II)</v>
      </c>
      <c r="C3044" s="6" t="n">
        <f aca="false" t="array" ref="C3044:C3044">INDEX(Datas_Entregas!$B$2:$B$100, MATCH(B3044, Datas_Entregas!$A$2:$A$100, 0), 1)</f>
        <v>43374</v>
      </c>
      <c r="D3044" s="5" t="str">
        <f aca="false">Def_Status_Montagem!$A$2</f>
        <v>A verificar</v>
      </c>
      <c r="E3044" s="4" t="str">
        <f aca="false">Def_Status_Montagem!$B$4</f>
        <v>Contratada (inclui etiqueta)</v>
      </c>
      <c r="F3044" s="25" t="str">
        <f aca="false" t="array" ref="F3044:F3044">INDEX(Def_Instancias_Equipamentos!$F$2:$F$4986, MATCH(K3044, Def_Instancias_Equipamentos!$D$2:$D$4986, 0), 1)</f>
        <v>Túnel (Anel)</v>
      </c>
      <c r="G3044" s="26" t="str">
        <f aca="false" t="array" ref="G3044:G3044">INDEX(Def_Instancias_Equipamentos!$F$2:$F$4986, MATCH(L3044, Def_Instancias_Equipamentos!$D$2:$D$4986, 0), 1)</f>
        <v>Sala Racks 16</v>
      </c>
      <c r="H3044" s="7" t="str">
        <f aca="false" t="array" ref="H3044:H3044">INDEX(Def_Instancias_Equipamentos!$E$2:$E$4986, MATCH(K3044, Def_Instancias_Equipamentos!$D$2:$D$4986, 0), 1)</f>
        <v>SI-16SB</v>
      </c>
      <c r="I3044" s="8" t="str">
        <f aca="false" t="array" ref="I3044:I3044">INDEX(Def_Instancias_Equipamentos!$E$2:$E$4986, MATCH(L3044, Def_Instancias_Equipamentos!$D$2:$D$4986, 0), 1)</f>
        <v>IA-16RaBPM</v>
      </c>
      <c r="J3044" s="8" t="str">
        <f aca="false">IF(H3044=I3044, "INTERNO", "EXTERNO")</f>
        <v>EXTERNO</v>
      </c>
      <c r="K3044" s="9" t="str">
        <f aca="false">Def_Instancias_Equipamentos!$D$1083</f>
        <v>SI-16SB:DI-BPMSigPatch-2</v>
      </c>
      <c r="L3044" s="4" t="str">
        <f aca="false">Def_Instancias_Equipamentos!$D$822</f>
        <v>SI-16SB:DI-BPMRFFE-2</v>
      </c>
      <c r="M3044" s="10" t="s">
        <v>170</v>
      </c>
      <c r="N3044" s="11" t="s">
        <v>84</v>
      </c>
      <c r="O3044" s="21" t="str">
        <f aca="false">Def_Sistemas_Conectores_Cabos!$B$7</f>
        <v>SMA 50-ohm</v>
      </c>
      <c r="P3044" s="4" t="str">
        <f aca="false">Def_Sistemas_Conectores_Cabos!$B$7</f>
        <v>SMA 50-ohm</v>
      </c>
      <c r="Q3044" s="8" t="str">
        <f aca="false">K3044&amp;"/"&amp;M3044&amp;CHAR(10)&amp;L3044&amp;"/"&amp;N3044</f>
        <v>SI-16SB:DI-BPMSigPatch-2/BI_OUT
SI-16SB:DI-BPMRFFE-2/BI_IN</v>
      </c>
      <c r="R3044" s="12" t="s">
        <v>354</v>
      </c>
      <c r="S3044" s="12" t="s">
        <v>354</v>
      </c>
      <c r="T3044" s="22" t="str">
        <f aca="false">Def_Sistemas_Conectores_Cabos!$C$14</f>
        <v>Datalink Extrudado</v>
      </c>
      <c r="U3044" s="11" t="s">
        <v>355</v>
      </c>
      <c r="V3044" s="13"/>
    </row>
    <row r="3045" customFormat="false" ht="15.75" hidden="true" customHeight="true" outlineLevel="0" collapsed="false">
      <c r="A3045" s="4" t="str">
        <f aca="false">Def_Sistemas_Conectores_Cabos!$A$22</f>
        <v>BPM de elétrons</v>
      </c>
      <c r="B3045" s="5" t="str">
        <f aca="false">Datas_Entregas!$A$3</f>
        <v>BTS/Anel</v>
      </c>
      <c r="C3045" s="6" t="n">
        <f aca="false" t="array" ref="C3045:C3045">INDEX(Datas_Entregas!$B$2:$B$100, MATCH(B3045, Datas_Entregas!$A$2:$A$100, 0), 1)</f>
        <v>43296</v>
      </c>
      <c r="D3045" s="5" t="str">
        <f aca="false">Def_Status_Montagem!$A$2</f>
        <v>A verificar</v>
      </c>
      <c r="E3045" s="4" t="str">
        <f aca="false">Def_Status_Montagem!$B$4</f>
        <v>Contratada (inclui etiqueta)</v>
      </c>
      <c r="F3045" s="25" t="str">
        <f aca="false" t="array" ref="F3045:F3045">INDEX(Def_Instancias_Equipamentos!$F$2:$F$4986, MATCH(K3045, Def_Instancias_Equipamentos!$D$2:$D$4986, 0), 1)</f>
        <v>Túnel (Anel)</v>
      </c>
      <c r="G3045" s="26" t="str">
        <f aca="false" t="array" ref="G3045:G3045">INDEX(Def_Instancias_Equipamentos!$F$2:$F$4986, MATCH(L3045, Def_Instancias_Equipamentos!$D$2:$D$4986, 0), 1)</f>
        <v>Sala Racks 17</v>
      </c>
      <c r="H3045" s="7" t="str">
        <f aca="false" t="array" ref="H3045:H3045">INDEX(Def_Instancias_Equipamentos!$E$2:$E$4986, MATCH(K3045, Def_Instancias_Equipamentos!$D$2:$D$4986, 0), 1)</f>
        <v>SI-17C1</v>
      </c>
      <c r="I3045" s="8" t="str">
        <f aca="false" t="array" ref="I3045:I3045">INDEX(Def_Instancias_Equipamentos!$E$2:$E$4986, MATCH(L3045, Def_Instancias_Equipamentos!$D$2:$D$4986, 0), 1)</f>
        <v>IA-17RaBPM</v>
      </c>
      <c r="J3045" s="8" t="str">
        <f aca="false">IF(H3045=I3045, "INTERNO", "EXTERNO")</f>
        <v>EXTERNO</v>
      </c>
      <c r="K3045" s="9" t="str">
        <f aca="false">Def_Instancias_Equipamentos!$D$1020</f>
        <v>SI-17C1:DI-BPMSigPatch-1</v>
      </c>
      <c r="L3045" s="4" t="str">
        <f aca="false">Def_Instancias_Equipamentos!$D$759</f>
        <v>SI-17C1:DI-BPMRFFE-1</v>
      </c>
      <c r="M3045" s="10" t="s">
        <v>170</v>
      </c>
      <c r="N3045" s="11" t="s">
        <v>84</v>
      </c>
      <c r="O3045" s="21" t="str">
        <f aca="false">Def_Sistemas_Conectores_Cabos!$B$7</f>
        <v>SMA 50-ohm</v>
      </c>
      <c r="P3045" s="4" t="str">
        <f aca="false">Def_Sistemas_Conectores_Cabos!$B$7</f>
        <v>SMA 50-ohm</v>
      </c>
      <c r="Q3045" s="8" t="str">
        <f aca="false">K3045&amp;"/"&amp;M3045&amp;CHAR(10)&amp;L3045&amp;"/"&amp;N3045</f>
        <v>SI-17C1:DI-BPMSigPatch-1/BI_OUT
SI-17C1:DI-BPMRFFE-1/BI_IN</v>
      </c>
      <c r="R3045" s="12" t="s">
        <v>354</v>
      </c>
      <c r="S3045" s="12" t="s">
        <v>354</v>
      </c>
      <c r="T3045" s="22" t="str">
        <f aca="false">Def_Sistemas_Conectores_Cabos!$C$14</f>
        <v>Datalink Extrudado</v>
      </c>
      <c r="U3045" s="11" t="s">
        <v>355</v>
      </c>
      <c r="V3045" s="13"/>
    </row>
    <row r="3046" customFormat="false" ht="15.75" hidden="true" customHeight="true" outlineLevel="0" collapsed="false">
      <c r="A3046" s="4" t="str">
        <f aca="false">Def_Sistemas_Conectores_Cabos!$A$22</f>
        <v>BPM de elétrons</v>
      </c>
      <c r="B3046" s="5" t="str">
        <f aca="false">Datas_Entregas!$A$3</f>
        <v>BTS/Anel</v>
      </c>
      <c r="C3046" s="6" t="n">
        <f aca="false" t="array" ref="C3046:C3046">INDEX(Datas_Entregas!$B$2:$B$100, MATCH(B3046, Datas_Entregas!$A$2:$A$100, 0), 1)</f>
        <v>43296</v>
      </c>
      <c r="D3046" s="5" t="str">
        <f aca="false">Def_Status_Montagem!$A$2</f>
        <v>A verificar</v>
      </c>
      <c r="E3046" s="4" t="str">
        <f aca="false">Def_Status_Montagem!$B$4</f>
        <v>Contratada (inclui etiqueta)</v>
      </c>
      <c r="F3046" s="25" t="str">
        <f aca="false" t="array" ref="F3046:F3046">INDEX(Def_Instancias_Equipamentos!$F$2:$F$4986, MATCH(K3046, Def_Instancias_Equipamentos!$D$2:$D$4986, 0), 1)</f>
        <v>Túnel (Anel)</v>
      </c>
      <c r="G3046" s="26" t="str">
        <f aca="false" t="array" ref="G3046:G3046">INDEX(Def_Instancias_Equipamentos!$F$2:$F$4986, MATCH(L3046, Def_Instancias_Equipamentos!$D$2:$D$4986, 0), 1)</f>
        <v>Sala Racks 17</v>
      </c>
      <c r="H3046" s="7" t="str">
        <f aca="false" t="array" ref="H3046:H3046">INDEX(Def_Instancias_Equipamentos!$E$2:$E$4986, MATCH(K3046, Def_Instancias_Equipamentos!$D$2:$D$4986, 0), 1)</f>
        <v>SI-17C1</v>
      </c>
      <c r="I3046" s="8" t="str">
        <f aca="false" t="array" ref="I3046:I3046">INDEX(Def_Instancias_Equipamentos!$E$2:$E$4986, MATCH(L3046, Def_Instancias_Equipamentos!$D$2:$D$4986, 0), 1)</f>
        <v>IA-17RaBPM</v>
      </c>
      <c r="J3046" s="8" t="str">
        <f aca="false">IF(H3046=I3046, "INTERNO", "EXTERNO")</f>
        <v>EXTERNO</v>
      </c>
      <c r="K3046" s="9" t="str">
        <f aca="false">Def_Instancias_Equipamentos!$D$1021</f>
        <v>SI-17C1:DI-BPMSigPatch-2</v>
      </c>
      <c r="L3046" s="4" t="str">
        <f aca="false">Def_Instancias_Equipamentos!$D$760</f>
        <v>SI-17C1:DI-BPMRFFE-2</v>
      </c>
      <c r="M3046" s="10" t="s">
        <v>170</v>
      </c>
      <c r="N3046" s="11" t="s">
        <v>84</v>
      </c>
      <c r="O3046" s="21" t="str">
        <f aca="false">Def_Sistemas_Conectores_Cabos!$B$7</f>
        <v>SMA 50-ohm</v>
      </c>
      <c r="P3046" s="4" t="str">
        <f aca="false">Def_Sistemas_Conectores_Cabos!$B$7</f>
        <v>SMA 50-ohm</v>
      </c>
      <c r="Q3046" s="8" t="str">
        <f aca="false">K3046&amp;"/"&amp;M3046&amp;CHAR(10)&amp;L3046&amp;"/"&amp;N3046</f>
        <v>SI-17C1:DI-BPMSigPatch-2/BI_OUT
SI-17C1:DI-BPMRFFE-2/BI_IN</v>
      </c>
      <c r="R3046" s="12" t="s">
        <v>354</v>
      </c>
      <c r="S3046" s="12" t="s">
        <v>354</v>
      </c>
      <c r="T3046" s="22" t="str">
        <f aca="false">Def_Sistemas_Conectores_Cabos!$C$14</f>
        <v>Datalink Extrudado</v>
      </c>
      <c r="U3046" s="11" t="s">
        <v>355</v>
      </c>
      <c r="V3046" s="13"/>
    </row>
    <row r="3047" customFormat="false" ht="15.75" hidden="true" customHeight="true" outlineLevel="0" collapsed="false">
      <c r="A3047" s="4" t="str">
        <f aca="false">Def_Sistemas_Conectores_Cabos!$A$22</f>
        <v>BPM de elétrons</v>
      </c>
      <c r="B3047" s="5" t="str">
        <f aca="false">Datas_Entregas!$A$3</f>
        <v>BTS/Anel</v>
      </c>
      <c r="C3047" s="6" t="n">
        <f aca="false" t="array" ref="C3047:C3047">INDEX(Datas_Entregas!$B$2:$B$100, MATCH(B3047, Datas_Entregas!$A$2:$A$100, 0), 1)</f>
        <v>43296</v>
      </c>
      <c r="D3047" s="5" t="str">
        <f aca="false">Def_Status_Montagem!$A$2</f>
        <v>A verificar</v>
      </c>
      <c r="E3047" s="4" t="str">
        <f aca="false">Def_Status_Montagem!$B$4</f>
        <v>Contratada (inclui etiqueta)</v>
      </c>
      <c r="F3047" s="25" t="str">
        <f aca="false" t="array" ref="F3047:F3047">INDEX(Def_Instancias_Equipamentos!$F$2:$F$4986, MATCH(K3047, Def_Instancias_Equipamentos!$D$2:$D$4986, 0), 1)</f>
        <v>Túnel (Anel)</v>
      </c>
      <c r="G3047" s="26" t="str">
        <f aca="false" t="array" ref="G3047:G3047">INDEX(Def_Instancias_Equipamentos!$F$2:$F$4986, MATCH(L3047, Def_Instancias_Equipamentos!$D$2:$D$4986, 0), 1)</f>
        <v>Sala Racks 17</v>
      </c>
      <c r="H3047" s="7" t="str">
        <f aca="false" t="array" ref="H3047:H3047">INDEX(Def_Instancias_Equipamentos!$E$2:$E$4986, MATCH(K3047, Def_Instancias_Equipamentos!$D$2:$D$4986, 0), 1)</f>
        <v>SI-17C2</v>
      </c>
      <c r="I3047" s="8" t="str">
        <f aca="false" t="array" ref="I3047:I3047">INDEX(Def_Instancias_Equipamentos!$E$2:$E$4986, MATCH(L3047, Def_Instancias_Equipamentos!$D$2:$D$4986, 0), 1)</f>
        <v>IA-17RaBPM</v>
      </c>
      <c r="J3047" s="8" t="str">
        <f aca="false">IF(H3047=I3047, "INTERNO", "EXTERNO")</f>
        <v>EXTERNO</v>
      </c>
      <c r="K3047" s="9" t="str">
        <f aca="false">Def_Instancias_Equipamentos!$D$1022</f>
        <v>SI-17C2:DI-BPMSigPatch</v>
      </c>
      <c r="L3047" s="4" t="str">
        <f aca="false">Def_Instancias_Equipamentos!$D$761</f>
        <v>SI-17C2:DI-BPMRFFE</v>
      </c>
      <c r="M3047" s="10" t="s">
        <v>170</v>
      </c>
      <c r="N3047" s="11" t="s">
        <v>84</v>
      </c>
      <c r="O3047" s="21" t="str">
        <f aca="false">Def_Sistemas_Conectores_Cabos!$B$7</f>
        <v>SMA 50-ohm</v>
      </c>
      <c r="P3047" s="4" t="str">
        <f aca="false">Def_Sistemas_Conectores_Cabos!$B$7</f>
        <v>SMA 50-ohm</v>
      </c>
      <c r="Q3047" s="8" t="str">
        <f aca="false">K3047&amp;"/"&amp;M3047&amp;CHAR(10)&amp;L3047&amp;"/"&amp;N3047</f>
        <v>SI-17C2:DI-BPMSigPatch/BI_OUT
SI-17C2:DI-BPMRFFE/BI_IN</v>
      </c>
      <c r="R3047" s="12" t="s">
        <v>354</v>
      </c>
      <c r="S3047" s="12" t="s">
        <v>354</v>
      </c>
      <c r="T3047" s="22" t="str">
        <f aca="false">Def_Sistemas_Conectores_Cabos!$C$14</f>
        <v>Datalink Extrudado</v>
      </c>
      <c r="U3047" s="11" t="s">
        <v>355</v>
      </c>
      <c r="V3047" s="13"/>
    </row>
    <row r="3048" customFormat="false" ht="15.75" hidden="true" customHeight="true" outlineLevel="0" collapsed="false">
      <c r="A3048" s="4" t="str">
        <f aca="false">Def_Sistemas_Conectores_Cabos!$A$22</f>
        <v>BPM de elétrons</v>
      </c>
      <c r="B3048" s="5" t="str">
        <f aca="false">Datas_Entregas!$A$3</f>
        <v>BTS/Anel</v>
      </c>
      <c r="C3048" s="6" t="n">
        <f aca="false" t="array" ref="C3048:C3048">INDEX(Datas_Entregas!$B$2:$B$100, MATCH(B3048, Datas_Entregas!$A$2:$A$100, 0), 1)</f>
        <v>43296</v>
      </c>
      <c r="D3048" s="5" t="str">
        <f aca="false">Def_Status_Montagem!$A$2</f>
        <v>A verificar</v>
      </c>
      <c r="E3048" s="4" t="str">
        <f aca="false">Def_Status_Montagem!$B$4</f>
        <v>Contratada (inclui etiqueta)</v>
      </c>
      <c r="F3048" s="25" t="str">
        <f aca="false" t="array" ref="F3048:F3048">INDEX(Def_Instancias_Equipamentos!$F$2:$F$4986, MATCH(K3048, Def_Instancias_Equipamentos!$D$2:$D$4986, 0), 1)</f>
        <v>Túnel (Anel)</v>
      </c>
      <c r="G3048" s="26" t="str">
        <f aca="false" t="array" ref="G3048:G3048">INDEX(Def_Instancias_Equipamentos!$F$2:$F$4986, MATCH(L3048, Def_Instancias_Equipamentos!$D$2:$D$4986, 0), 1)</f>
        <v>Sala Racks 17</v>
      </c>
      <c r="H3048" s="7" t="str">
        <f aca="false" t="array" ref="H3048:H3048">INDEX(Def_Instancias_Equipamentos!$E$2:$E$4986, MATCH(K3048, Def_Instancias_Equipamentos!$D$2:$D$4986, 0), 1)</f>
        <v>SI-17C3</v>
      </c>
      <c r="I3048" s="8" t="str">
        <f aca="false" t="array" ref="I3048:I3048">INDEX(Def_Instancias_Equipamentos!$E$2:$E$4986, MATCH(L3048, Def_Instancias_Equipamentos!$D$2:$D$4986, 0), 1)</f>
        <v>IA-17RaBPM</v>
      </c>
      <c r="J3048" s="8" t="str">
        <f aca="false">IF(H3048=I3048, "INTERNO", "EXTERNO")</f>
        <v>EXTERNO</v>
      </c>
      <c r="K3048" s="9" t="str">
        <f aca="false">Def_Instancias_Equipamentos!$D$1023</f>
        <v>SI-17C3:DI-BPMSigPatch-1</v>
      </c>
      <c r="L3048" s="4" t="str">
        <f aca="false">Def_Instancias_Equipamentos!$D$762</f>
        <v>SI-17C3:DI-BPMRFFE-1</v>
      </c>
      <c r="M3048" s="10" t="s">
        <v>170</v>
      </c>
      <c r="N3048" s="11" t="s">
        <v>84</v>
      </c>
      <c r="O3048" s="21" t="str">
        <f aca="false">Def_Sistemas_Conectores_Cabos!$B$7</f>
        <v>SMA 50-ohm</v>
      </c>
      <c r="P3048" s="4" t="str">
        <f aca="false">Def_Sistemas_Conectores_Cabos!$B$7</f>
        <v>SMA 50-ohm</v>
      </c>
      <c r="Q3048" s="8" t="str">
        <f aca="false">K3048&amp;"/"&amp;M3048&amp;CHAR(10)&amp;L3048&amp;"/"&amp;N3048</f>
        <v>SI-17C3:DI-BPMSigPatch-1/BI_OUT
SI-17C3:DI-BPMRFFE-1/BI_IN</v>
      </c>
      <c r="R3048" s="12" t="s">
        <v>354</v>
      </c>
      <c r="S3048" s="12" t="s">
        <v>354</v>
      </c>
      <c r="T3048" s="22" t="str">
        <f aca="false">Def_Sistemas_Conectores_Cabos!$C$14</f>
        <v>Datalink Extrudado</v>
      </c>
      <c r="U3048" s="11" t="s">
        <v>355</v>
      </c>
      <c r="V3048" s="13"/>
    </row>
    <row r="3049" customFormat="false" ht="15.75" hidden="true" customHeight="true" outlineLevel="0" collapsed="false">
      <c r="A3049" s="4" t="str">
        <f aca="false">Def_Sistemas_Conectores_Cabos!$A$22</f>
        <v>BPM de elétrons</v>
      </c>
      <c r="B3049" s="5" t="str">
        <f aca="false">Datas_Entregas!$A$3</f>
        <v>BTS/Anel</v>
      </c>
      <c r="C3049" s="6" t="n">
        <f aca="false" t="array" ref="C3049:C3049">INDEX(Datas_Entregas!$B$2:$B$100, MATCH(B3049, Datas_Entregas!$A$2:$A$100, 0), 1)</f>
        <v>43296</v>
      </c>
      <c r="D3049" s="5" t="str">
        <f aca="false">Def_Status_Montagem!$A$2</f>
        <v>A verificar</v>
      </c>
      <c r="E3049" s="4" t="str">
        <f aca="false">Def_Status_Montagem!$B$4</f>
        <v>Contratada (inclui etiqueta)</v>
      </c>
      <c r="F3049" s="25" t="str">
        <f aca="false" t="array" ref="F3049:F3049">INDEX(Def_Instancias_Equipamentos!$F$2:$F$4986, MATCH(K3049, Def_Instancias_Equipamentos!$D$2:$D$4986, 0), 1)</f>
        <v>Túnel (Anel)</v>
      </c>
      <c r="G3049" s="26" t="str">
        <f aca="false" t="array" ref="G3049:G3049">INDEX(Def_Instancias_Equipamentos!$F$2:$F$4986, MATCH(L3049, Def_Instancias_Equipamentos!$D$2:$D$4986, 0), 1)</f>
        <v>Sala Racks 17</v>
      </c>
      <c r="H3049" s="7" t="str">
        <f aca="false" t="array" ref="H3049:H3049">INDEX(Def_Instancias_Equipamentos!$E$2:$E$4986, MATCH(K3049, Def_Instancias_Equipamentos!$D$2:$D$4986, 0), 1)</f>
        <v>SI-17C3</v>
      </c>
      <c r="I3049" s="8" t="str">
        <f aca="false" t="array" ref="I3049:I3049">INDEX(Def_Instancias_Equipamentos!$E$2:$E$4986, MATCH(L3049, Def_Instancias_Equipamentos!$D$2:$D$4986, 0), 1)</f>
        <v>IA-17RaBPM</v>
      </c>
      <c r="J3049" s="8" t="str">
        <f aca="false">IF(H3049=I3049, "INTERNO", "EXTERNO")</f>
        <v>EXTERNO</v>
      </c>
      <c r="K3049" s="9" t="str">
        <f aca="false">Def_Instancias_Equipamentos!$D$1024</f>
        <v>SI-17C3:DI-BPMSigPatch-2</v>
      </c>
      <c r="L3049" s="4" t="str">
        <f aca="false">Def_Instancias_Equipamentos!$D$763</f>
        <v>SI-17C3:DI-BPMRFFE-2</v>
      </c>
      <c r="M3049" s="10" t="s">
        <v>170</v>
      </c>
      <c r="N3049" s="11" t="s">
        <v>84</v>
      </c>
      <c r="O3049" s="21" t="str">
        <f aca="false">Def_Sistemas_Conectores_Cabos!$B$7</f>
        <v>SMA 50-ohm</v>
      </c>
      <c r="P3049" s="4" t="str">
        <f aca="false">Def_Sistemas_Conectores_Cabos!$B$7</f>
        <v>SMA 50-ohm</v>
      </c>
      <c r="Q3049" s="8" t="str">
        <f aca="false">K3049&amp;"/"&amp;M3049&amp;CHAR(10)&amp;L3049&amp;"/"&amp;N3049</f>
        <v>SI-17C3:DI-BPMSigPatch-2/BI_OUT
SI-17C3:DI-BPMRFFE-2/BI_IN</v>
      </c>
      <c r="R3049" s="12" t="s">
        <v>354</v>
      </c>
      <c r="S3049" s="12" t="s">
        <v>354</v>
      </c>
      <c r="T3049" s="22" t="str">
        <f aca="false">Def_Sistemas_Conectores_Cabos!$C$14</f>
        <v>Datalink Extrudado</v>
      </c>
      <c r="U3049" s="11" t="s">
        <v>355</v>
      </c>
      <c r="V3049" s="13"/>
    </row>
    <row r="3050" customFormat="false" ht="15.75" hidden="true" customHeight="true" outlineLevel="0" collapsed="false">
      <c r="A3050" s="4" t="str">
        <f aca="false">Def_Sistemas_Conectores_Cabos!$A$22</f>
        <v>BPM de elétrons</v>
      </c>
      <c r="B3050" s="5" t="str">
        <f aca="false">Datas_Entregas!$A$3</f>
        <v>BTS/Anel</v>
      </c>
      <c r="C3050" s="6" t="n">
        <f aca="false" t="array" ref="C3050:C3050">INDEX(Datas_Entregas!$B$2:$B$100, MATCH(B3050, Datas_Entregas!$A$2:$A$100, 0), 1)</f>
        <v>43296</v>
      </c>
      <c r="D3050" s="5" t="str">
        <f aca="false">Def_Status_Montagem!$A$2</f>
        <v>A verificar</v>
      </c>
      <c r="E3050" s="4" t="str">
        <f aca="false">Def_Status_Montagem!$B$4</f>
        <v>Contratada (inclui etiqueta)</v>
      </c>
      <c r="F3050" s="25" t="str">
        <f aca="false" t="array" ref="F3050:F3050">INDEX(Def_Instancias_Equipamentos!$F$2:$F$4986, MATCH(K3050, Def_Instancias_Equipamentos!$D$2:$D$4986, 0), 1)</f>
        <v>Túnel (Anel)</v>
      </c>
      <c r="G3050" s="26" t="str">
        <f aca="false" t="array" ref="G3050:G3050">INDEX(Def_Instancias_Equipamentos!$F$2:$F$4986, MATCH(L3050, Def_Instancias_Equipamentos!$D$2:$D$4986, 0), 1)</f>
        <v>Sala Racks 17</v>
      </c>
      <c r="H3050" s="7" t="str">
        <f aca="false" t="array" ref="H3050:H3050">INDEX(Def_Instancias_Equipamentos!$E$2:$E$4986, MATCH(K3050, Def_Instancias_Equipamentos!$D$2:$D$4986, 0), 1)</f>
        <v>SI-17C4</v>
      </c>
      <c r="I3050" s="8" t="str">
        <f aca="false" t="array" ref="I3050:I3050">INDEX(Def_Instancias_Equipamentos!$E$2:$E$4986, MATCH(L3050, Def_Instancias_Equipamentos!$D$2:$D$4986, 0), 1)</f>
        <v>IA-17RaBPM</v>
      </c>
      <c r="J3050" s="8" t="str">
        <f aca="false">IF(H3050=I3050, "INTERNO", "EXTERNO")</f>
        <v>EXTERNO</v>
      </c>
      <c r="K3050" s="9" t="str">
        <f aca="false">Def_Instancias_Equipamentos!$D$1025</f>
        <v>SI-17C4:DI-BPMSigPatch</v>
      </c>
      <c r="L3050" s="4" t="str">
        <f aca="false">Def_Instancias_Equipamentos!$D$764</f>
        <v>SI-17C4:DI-BPMRFFE</v>
      </c>
      <c r="M3050" s="10" t="s">
        <v>170</v>
      </c>
      <c r="N3050" s="11" t="s">
        <v>84</v>
      </c>
      <c r="O3050" s="21" t="str">
        <f aca="false">Def_Sistemas_Conectores_Cabos!$B$7</f>
        <v>SMA 50-ohm</v>
      </c>
      <c r="P3050" s="4" t="str">
        <f aca="false">Def_Sistemas_Conectores_Cabos!$B$7</f>
        <v>SMA 50-ohm</v>
      </c>
      <c r="Q3050" s="8" t="str">
        <f aca="false">K3050&amp;"/"&amp;M3050&amp;CHAR(10)&amp;L3050&amp;"/"&amp;N3050</f>
        <v>SI-17C4:DI-BPMSigPatch/BI_OUT
SI-17C4:DI-BPMRFFE/BI_IN</v>
      </c>
      <c r="R3050" s="12" t="s">
        <v>354</v>
      </c>
      <c r="S3050" s="12" t="s">
        <v>354</v>
      </c>
      <c r="T3050" s="22" t="str">
        <f aca="false">Def_Sistemas_Conectores_Cabos!$C$14</f>
        <v>Datalink Extrudado</v>
      </c>
      <c r="U3050" s="11" t="s">
        <v>355</v>
      </c>
      <c r="V3050" s="13"/>
    </row>
    <row r="3051" customFormat="false" ht="15.75" hidden="true" customHeight="true" outlineLevel="0" collapsed="false">
      <c r="A3051" s="4" t="str">
        <f aca="false">Def_Sistemas_Conectores_Cabos!$A$22</f>
        <v>BPM de elétrons</v>
      </c>
      <c r="B3051" s="5" t="str">
        <f aca="false">Datas_Entregas!$A$3</f>
        <v>BTS/Anel</v>
      </c>
      <c r="C3051" s="6" t="n">
        <f aca="false" t="array" ref="C3051:C3051">INDEX(Datas_Entregas!$B$2:$B$100, MATCH(B3051, Datas_Entregas!$A$2:$A$100, 0), 1)</f>
        <v>43296</v>
      </c>
      <c r="D3051" s="5" t="str">
        <f aca="false">Def_Status_Montagem!$A$2</f>
        <v>A verificar</v>
      </c>
      <c r="E3051" s="4" t="str">
        <f aca="false">Def_Status_Montagem!$B$4</f>
        <v>Contratada (inclui etiqueta)</v>
      </c>
      <c r="F3051" s="25" t="str">
        <f aca="false" t="array" ref="F3051:F3051">INDEX(Def_Instancias_Equipamentos!$F$2:$F$4986, MATCH(K3051, Def_Instancias_Equipamentos!$D$2:$D$4986, 0), 1)</f>
        <v>Túnel (Anel)</v>
      </c>
      <c r="G3051" s="26" t="str">
        <f aca="false" t="array" ref="G3051:G3051">INDEX(Def_Instancias_Equipamentos!$F$2:$F$4986, MATCH(L3051, Def_Instancias_Equipamentos!$D$2:$D$4986, 0), 1)</f>
        <v>Sala Racks 17</v>
      </c>
      <c r="H3051" s="7" t="str">
        <f aca="false" t="array" ref="H3051:H3051">INDEX(Def_Instancias_Equipamentos!$E$2:$E$4986, MATCH(K3051, Def_Instancias_Equipamentos!$D$2:$D$4986, 0), 1)</f>
        <v>SI-17M1</v>
      </c>
      <c r="I3051" s="8" t="str">
        <f aca="false" t="array" ref="I3051:I3051">INDEX(Def_Instancias_Equipamentos!$E$2:$E$4986, MATCH(L3051, Def_Instancias_Equipamentos!$D$2:$D$4986, 0), 1)</f>
        <v>IA-17RaBPM</v>
      </c>
      <c r="J3051" s="8" t="str">
        <f aca="false">IF(H3051=I3051, "INTERNO", "EXTERNO")</f>
        <v>EXTERNO</v>
      </c>
      <c r="K3051" s="9" t="str">
        <f aca="false">Def_Instancias_Equipamentos!$D$1026</f>
        <v>SI-17M1:DI-BPMSigPatch</v>
      </c>
      <c r="L3051" s="4" t="str">
        <f aca="false">Def_Instancias_Equipamentos!$D$765</f>
        <v>SI-17M1:DI-BPMRFFE</v>
      </c>
      <c r="M3051" s="10" t="s">
        <v>170</v>
      </c>
      <c r="N3051" s="11" t="s">
        <v>84</v>
      </c>
      <c r="O3051" s="21" t="str">
        <f aca="false">Def_Sistemas_Conectores_Cabos!$B$7</f>
        <v>SMA 50-ohm</v>
      </c>
      <c r="P3051" s="4" t="str">
        <f aca="false">Def_Sistemas_Conectores_Cabos!$B$7</f>
        <v>SMA 50-ohm</v>
      </c>
      <c r="Q3051" s="8" t="str">
        <f aca="false">K3051&amp;"/"&amp;M3051&amp;CHAR(10)&amp;L3051&amp;"/"&amp;N3051</f>
        <v>SI-17M1:DI-BPMSigPatch/BI_OUT
SI-17M1:DI-BPMRFFE/BI_IN</v>
      </c>
      <c r="R3051" s="12" t="s">
        <v>354</v>
      </c>
      <c r="S3051" s="12" t="s">
        <v>354</v>
      </c>
      <c r="T3051" s="22" t="str">
        <f aca="false">Def_Sistemas_Conectores_Cabos!$C$14</f>
        <v>Datalink Extrudado</v>
      </c>
      <c r="U3051" s="11" t="s">
        <v>355</v>
      </c>
      <c r="V3051" s="13"/>
    </row>
    <row r="3052" customFormat="false" ht="15.75" hidden="true" customHeight="true" outlineLevel="0" collapsed="false">
      <c r="A3052" s="4" t="str">
        <f aca="false">Def_Sistemas_Conectores_Cabos!$A$22</f>
        <v>BPM de elétrons</v>
      </c>
      <c r="B3052" s="5" t="str">
        <f aca="false">Datas_Entregas!$A$3</f>
        <v>BTS/Anel</v>
      </c>
      <c r="C3052" s="6" t="n">
        <f aca="false" t="array" ref="C3052:C3052">INDEX(Datas_Entregas!$B$2:$B$100, MATCH(B3052, Datas_Entregas!$A$2:$A$100, 0), 1)</f>
        <v>43296</v>
      </c>
      <c r="D3052" s="5" t="str">
        <f aca="false">Def_Status_Montagem!$A$2</f>
        <v>A verificar</v>
      </c>
      <c r="E3052" s="4" t="str">
        <f aca="false">Def_Status_Montagem!$B$4</f>
        <v>Contratada (inclui etiqueta)</v>
      </c>
      <c r="F3052" s="25" t="str">
        <f aca="false" t="array" ref="F3052:F3052">INDEX(Def_Instancias_Equipamentos!$F$2:$F$4986, MATCH(K3052, Def_Instancias_Equipamentos!$D$2:$D$4986, 0), 1)</f>
        <v>Túnel (Anel)</v>
      </c>
      <c r="G3052" s="26" t="str">
        <f aca="false" t="array" ref="G3052:G3052">INDEX(Def_Instancias_Equipamentos!$F$2:$F$4986, MATCH(L3052, Def_Instancias_Equipamentos!$D$2:$D$4986, 0), 1)</f>
        <v>Sala Racks 17</v>
      </c>
      <c r="H3052" s="7" t="str">
        <f aca="false" t="array" ref="H3052:H3052">INDEX(Def_Instancias_Equipamentos!$E$2:$E$4986, MATCH(K3052, Def_Instancias_Equipamentos!$D$2:$D$4986, 0), 1)</f>
        <v>SI-17M2</v>
      </c>
      <c r="I3052" s="8" t="str">
        <f aca="false" t="array" ref="I3052:I3052">INDEX(Def_Instancias_Equipamentos!$E$2:$E$4986, MATCH(L3052, Def_Instancias_Equipamentos!$D$2:$D$4986, 0), 1)</f>
        <v>IA-17RaBPM</v>
      </c>
      <c r="J3052" s="8" t="str">
        <f aca="false">IF(H3052=I3052, "INTERNO", "EXTERNO")</f>
        <v>EXTERNO</v>
      </c>
      <c r="K3052" s="9" t="str">
        <f aca="false">Def_Instancias_Equipamentos!$D$1027</f>
        <v>SI-17M2:DI-BPMSigPatch</v>
      </c>
      <c r="L3052" s="4" t="str">
        <f aca="false">Def_Instancias_Equipamentos!$D$766</f>
        <v>SI-17M2:DI-BPMRFFE</v>
      </c>
      <c r="M3052" s="10" t="s">
        <v>170</v>
      </c>
      <c r="N3052" s="11" t="s">
        <v>84</v>
      </c>
      <c r="O3052" s="21" t="str">
        <f aca="false">Def_Sistemas_Conectores_Cabos!$B$7</f>
        <v>SMA 50-ohm</v>
      </c>
      <c r="P3052" s="4" t="str">
        <f aca="false">Def_Sistemas_Conectores_Cabos!$B$7</f>
        <v>SMA 50-ohm</v>
      </c>
      <c r="Q3052" s="8" t="str">
        <f aca="false">K3052&amp;"/"&amp;M3052&amp;CHAR(10)&amp;L3052&amp;"/"&amp;N3052</f>
        <v>SI-17M2:DI-BPMSigPatch/BI_OUT
SI-17M2:DI-BPMRFFE/BI_IN</v>
      </c>
      <c r="R3052" s="12" t="s">
        <v>354</v>
      </c>
      <c r="S3052" s="12" t="s">
        <v>354</v>
      </c>
      <c r="T3052" s="22" t="str">
        <f aca="false">Def_Sistemas_Conectores_Cabos!$C$14</f>
        <v>Datalink Extrudado</v>
      </c>
      <c r="U3052" s="11" t="s">
        <v>355</v>
      </c>
      <c r="V3052" s="13"/>
    </row>
    <row r="3053" customFormat="false" ht="15.75" hidden="true" customHeight="true" outlineLevel="0" collapsed="false">
      <c r="A3053" s="4" t="str">
        <f aca="false">Def_Sistemas_Conectores_Cabos!$A$22</f>
        <v>BPM de elétrons</v>
      </c>
      <c r="B3053" s="5" t="str">
        <f aca="false">Datas_Entregas!$A$6</f>
        <v>Linhas de Luz (fases I-A e II)</v>
      </c>
      <c r="C3053" s="6" t="n">
        <f aca="false" t="array" ref="C3053:C3053">INDEX(Datas_Entregas!$B$2:$B$100, MATCH(B3053, Datas_Entregas!$A$2:$A$100, 0), 1)</f>
        <v>43374</v>
      </c>
      <c r="D3053" s="5" t="str">
        <f aca="false">Def_Status_Montagem!$A$2</f>
        <v>A verificar</v>
      </c>
      <c r="E3053" s="4" t="str">
        <f aca="false">Def_Status_Montagem!$B$4</f>
        <v>Contratada (inclui etiqueta)</v>
      </c>
      <c r="F3053" s="25" t="str">
        <f aca="false" t="array" ref="F3053:F3053">INDEX(Def_Instancias_Equipamentos!$F$2:$F$4986, MATCH(K3053, Def_Instancias_Equipamentos!$D$2:$D$4986, 0), 1)</f>
        <v>Túnel (Anel)</v>
      </c>
      <c r="G3053" s="26" t="str">
        <f aca="false" t="array" ref="G3053:G3053">INDEX(Def_Instancias_Equipamentos!$F$2:$F$4986, MATCH(L3053, Def_Instancias_Equipamentos!$D$2:$D$4986, 0), 1)</f>
        <v>Sala Racks 17</v>
      </c>
      <c r="H3053" s="7" t="str">
        <f aca="false" t="array" ref="H3053:H3053">INDEX(Def_Instancias_Equipamentos!$E$2:$E$4986, MATCH(K3053, Def_Instancias_Equipamentos!$D$2:$D$4986, 0), 1)</f>
        <v>SI-17SA</v>
      </c>
      <c r="I3053" s="8" t="str">
        <f aca="false" t="array" ref="I3053:I3053">INDEX(Def_Instancias_Equipamentos!$E$2:$E$4986, MATCH(L3053, Def_Instancias_Equipamentos!$D$2:$D$4986, 0), 1)</f>
        <v>IA-17RaBPM</v>
      </c>
      <c r="J3053" s="8" t="str">
        <f aca="false">IF(H3053=I3053, "INTERNO", "EXTERNO")</f>
        <v>EXTERNO</v>
      </c>
      <c r="K3053" s="9" t="str">
        <f aca="false">Def_Instancias_Equipamentos!$D$1084</f>
        <v>SI-17SA:DI-BPMSigPatch-1</v>
      </c>
      <c r="L3053" s="4" t="str">
        <f aca="false">Def_Instancias_Equipamentos!$D$823</f>
        <v>SI-17SA:DI-BPMRFFE-1</v>
      </c>
      <c r="M3053" s="10" t="s">
        <v>170</v>
      </c>
      <c r="N3053" s="11" t="s">
        <v>84</v>
      </c>
      <c r="O3053" s="21" t="str">
        <f aca="false">Def_Sistemas_Conectores_Cabos!$B$7</f>
        <v>SMA 50-ohm</v>
      </c>
      <c r="P3053" s="4" t="str">
        <f aca="false">Def_Sistemas_Conectores_Cabos!$B$7</f>
        <v>SMA 50-ohm</v>
      </c>
      <c r="Q3053" s="8" t="str">
        <f aca="false">K3053&amp;"/"&amp;M3053&amp;CHAR(10)&amp;L3053&amp;"/"&amp;N3053</f>
        <v>SI-17SA:DI-BPMSigPatch-1/BI_OUT
SI-17SA:DI-BPMRFFE-1/BI_IN</v>
      </c>
      <c r="R3053" s="12" t="s">
        <v>354</v>
      </c>
      <c r="S3053" s="12" t="s">
        <v>354</v>
      </c>
      <c r="T3053" s="22" t="str">
        <f aca="false">Def_Sistemas_Conectores_Cabos!$C$14</f>
        <v>Datalink Extrudado</v>
      </c>
      <c r="U3053" s="11" t="s">
        <v>355</v>
      </c>
      <c r="V3053" s="13"/>
    </row>
    <row r="3054" customFormat="false" ht="15.75" hidden="true" customHeight="true" outlineLevel="0" collapsed="false">
      <c r="A3054" s="4" t="str">
        <f aca="false">Def_Sistemas_Conectores_Cabos!$A$22</f>
        <v>BPM de elétrons</v>
      </c>
      <c r="B3054" s="5" t="str">
        <f aca="false">Datas_Entregas!$A$6</f>
        <v>Linhas de Luz (fases I-A e II)</v>
      </c>
      <c r="C3054" s="6" t="n">
        <f aca="false" t="array" ref="C3054:C3054">INDEX(Datas_Entregas!$B$2:$B$100, MATCH(B3054, Datas_Entregas!$A$2:$A$100, 0), 1)</f>
        <v>43374</v>
      </c>
      <c r="D3054" s="5" t="str">
        <f aca="false">Def_Status_Montagem!$A$2</f>
        <v>A verificar</v>
      </c>
      <c r="E3054" s="4" t="str">
        <f aca="false">Def_Status_Montagem!$B$4</f>
        <v>Contratada (inclui etiqueta)</v>
      </c>
      <c r="F3054" s="25" t="str">
        <f aca="false" t="array" ref="F3054:F3054">INDEX(Def_Instancias_Equipamentos!$F$2:$F$4986, MATCH(K3054, Def_Instancias_Equipamentos!$D$2:$D$4986, 0), 1)</f>
        <v>Túnel (Anel)</v>
      </c>
      <c r="G3054" s="26" t="str">
        <f aca="false" t="array" ref="G3054:G3054">INDEX(Def_Instancias_Equipamentos!$F$2:$F$4986, MATCH(L3054, Def_Instancias_Equipamentos!$D$2:$D$4986, 0), 1)</f>
        <v>Sala Racks 17</v>
      </c>
      <c r="H3054" s="7" t="str">
        <f aca="false" t="array" ref="H3054:H3054">INDEX(Def_Instancias_Equipamentos!$E$2:$E$4986, MATCH(K3054, Def_Instancias_Equipamentos!$D$2:$D$4986, 0), 1)</f>
        <v>SI-17SA</v>
      </c>
      <c r="I3054" s="8" t="str">
        <f aca="false" t="array" ref="I3054:I3054">INDEX(Def_Instancias_Equipamentos!$E$2:$E$4986, MATCH(L3054, Def_Instancias_Equipamentos!$D$2:$D$4986, 0), 1)</f>
        <v>IA-17RaBPM</v>
      </c>
      <c r="J3054" s="8" t="str">
        <f aca="false">IF(H3054=I3054, "INTERNO", "EXTERNO")</f>
        <v>EXTERNO</v>
      </c>
      <c r="K3054" s="9" t="str">
        <f aca="false">Def_Instancias_Equipamentos!$D$1085</f>
        <v>SI-17SA:DI-BPMSigPatch-2</v>
      </c>
      <c r="L3054" s="4" t="str">
        <f aca="false">Def_Instancias_Equipamentos!$D$824</f>
        <v>SI-17SA:DI-BPMRFFE-2</v>
      </c>
      <c r="M3054" s="10" t="s">
        <v>170</v>
      </c>
      <c r="N3054" s="11" t="s">
        <v>84</v>
      </c>
      <c r="O3054" s="21" t="str">
        <f aca="false">Def_Sistemas_Conectores_Cabos!$B$7</f>
        <v>SMA 50-ohm</v>
      </c>
      <c r="P3054" s="4" t="str">
        <f aca="false">Def_Sistemas_Conectores_Cabos!$B$7</f>
        <v>SMA 50-ohm</v>
      </c>
      <c r="Q3054" s="8" t="str">
        <f aca="false">K3054&amp;"/"&amp;M3054&amp;CHAR(10)&amp;L3054&amp;"/"&amp;N3054</f>
        <v>SI-17SA:DI-BPMSigPatch-2/BI_OUT
SI-17SA:DI-BPMRFFE-2/BI_IN</v>
      </c>
      <c r="R3054" s="12" t="s">
        <v>354</v>
      </c>
      <c r="S3054" s="12" t="s">
        <v>354</v>
      </c>
      <c r="T3054" s="22" t="str">
        <f aca="false">Def_Sistemas_Conectores_Cabos!$C$14</f>
        <v>Datalink Extrudado</v>
      </c>
      <c r="U3054" s="11" t="s">
        <v>355</v>
      </c>
      <c r="V3054" s="13"/>
    </row>
    <row r="3055" customFormat="false" ht="15.75" hidden="true" customHeight="true" outlineLevel="0" collapsed="false">
      <c r="A3055" s="4" t="str">
        <f aca="false">Def_Sistemas_Conectores_Cabos!$A$22</f>
        <v>BPM de elétrons</v>
      </c>
      <c r="B3055" s="5" t="str">
        <f aca="false">Datas_Entregas!$A$3</f>
        <v>BTS/Anel</v>
      </c>
      <c r="C3055" s="6" t="n">
        <f aca="false" t="array" ref="C3055:C3055">INDEX(Datas_Entregas!$B$2:$B$100, MATCH(B3055, Datas_Entregas!$A$2:$A$100, 0), 1)</f>
        <v>43296</v>
      </c>
      <c r="D3055" s="5" t="str">
        <f aca="false">Def_Status_Montagem!$A$2</f>
        <v>A verificar</v>
      </c>
      <c r="E3055" s="4" t="str">
        <f aca="false">Def_Status_Montagem!$B$4</f>
        <v>Contratada (inclui etiqueta)</v>
      </c>
      <c r="F3055" s="25" t="str">
        <f aca="false" t="array" ref="F3055:F3055">INDEX(Def_Instancias_Equipamentos!$F$2:$F$4986, MATCH(K3055, Def_Instancias_Equipamentos!$D$2:$D$4986, 0), 1)</f>
        <v>Túnel (Anel)</v>
      </c>
      <c r="G3055" s="26" t="str">
        <f aca="false" t="array" ref="G3055:G3055">INDEX(Def_Instancias_Equipamentos!$F$2:$F$4986, MATCH(L3055, Def_Instancias_Equipamentos!$D$2:$D$4986, 0), 1)</f>
        <v>Sala Racks 18 parte 1</v>
      </c>
      <c r="H3055" s="7" t="str">
        <f aca="false" t="array" ref="H3055:H3055">INDEX(Def_Instancias_Equipamentos!$E$2:$E$4986, MATCH(K3055, Def_Instancias_Equipamentos!$D$2:$D$4986, 0), 1)</f>
        <v>SI-18C1</v>
      </c>
      <c r="I3055" s="8" t="str">
        <f aca="false" t="array" ref="I3055:I3055">INDEX(Def_Instancias_Equipamentos!$E$2:$E$4986, MATCH(L3055, Def_Instancias_Equipamentos!$D$2:$D$4986, 0), 1)</f>
        <v>IA-18RaBPM</v>
      </c>
      <c r="J3055" s="8" t="str">
        <f aca="false">IF(H3055=I3055, "INTERNO", "EXTERNO")</f>
        <v>EXTERNO</v>
      </c>
      <c r="K3055" s="9" t="str">
        <f aca="false">Def_Instancias_Equipamentos!$D$1028</f>
        <v>SI-18C1:DI-BPMSigPatch-1</v>
      </c>
      <c r="L3055" s="4" t="str">
        <f aca="false">Def_Instancias_Equipamentos!$D$767</f>
        <v>SI-18C1:DI-BPMRFFE-1</v>
      </c>
      <c r="M3055" s="10" t="s">
        <v>170</v>
      </c>
      <c r="N3055" s="11" t="s">
        <v>84</v>
      </c>
      <c r="O3055" s="21" t="str">
        <f aca="false">Def_Sistemas_Conectores_Cabos!$B$7</f>
        <v>SMA 50-ohm</v>
      </c>
      <c r="P3055" s="4" t="str">
        <f aca="false">Def_Sistemas_Conectores_Cabos!$B$7</f>
        <v>SMA 50-ohm</v>
      </c>
      <c r="Q3055" s="8" t="str">
        <f aca="false">K3055&amp;"/"&amp;M3055&amp;CHAR(10)&amp;L3055&amp;"/"&amp;N3055</f>
        <v>SI-18C1:DI-BPMSigPatch-1/BI_OUT
SI-18C1:DI-BPMRFFE-1/BI_IN</v>
      </c>
      <c r="R3055" s="12" t="s">
        <v>354</v>
      </c>
      <c r="S3055" s="12" t="s">
        <v>354</v>
      </c>
      <c r="T3055" s="22" t="str">
        <f aca="false">Def_Sistemas_Conectores_Cabos!$C$14</f>
        <v>Datalink Extrudado</v>
      </c>
      <c r="U3055" s="11" t="s">
        <v>355</v>
      </c>
      <c r="V3055" s="13"/>
    </row>
    <row r="3056" customFormat="false" ht="15.75" hidden="true" customHeight="true" outlineLevel="0" collapsed="false">
      <c r="A3056" s="4" t="str">
        <f aca="false">Def_Sistemas_Conectores_Cabos!$A$22</f>
        <v>BPM de elétrons</v>
      </c>
      <c r="B3056" s="5" t="str">
        <f aca="false">Datas_Entregas!$A$3</f>
        <v>BTS/Anel</v>
      </c>
      <c r="C3056" s="6" t="n">
        <f aca="false" t="array" ref="C3056:C3056">INDEX(Datas_Entregas!$B$2:$B$100, MATCH(B3056, Datas_Entregas!$A$2:$A$100, 0), 1)</f>
        <v>43296</v>
      </c>
      <c r="D3056" s="5" t="str">
        <f aca="false">Def_Status_Montagem!$A$2</f>
        <v>A verificar</v>
      </c>
      <c r="E3056" s="4" t="str">
        <f aca="false">Def_Status_Montagem!$B$4</f>
        <v>Contratada (inclui etiqueta)</v>
      </c>
      <c r="F3056" s="25" t="str">
        <f aca="false" t="array" ref="F3056:F3056">INDEX(Def_Instancias_Equipamentos!$F$2:$F$4986, MATCH(K3056, Def_Instancias_Equipamentos!$D$2:$D$4986, 0), 1)</f>
        <v>Túnel (Anel)</v>
      </c>
      <c r="G3056" s="26" t="str">
        <f aca="false" t="array" ref="G3056:G3056">INDEX(Def_Instancias_Equipamentos!$F$2:$F$4986, MATCH(L3056, Def_Instancias_Equipamentos!$D$2:$D$4986, 0), 1)</f>
        <v>Sala Racks 18 parte 1</v>
      </c>
      <c r="H3056" s="7" t="str">
        <f aca="false" t="array" ref="H3056:H3056">INDEX(Def_Instancias_Equipamentos!$E$2:$E$4986, MATCH(K3056, Def_Instancias_Equipamentos!$D$2:$D$4986, 0), 1)</f>
        <v>SI-18C1</v>
      </c>
      <c r="I3056" s="8" t="str">
        <f aca="false" t="array" ref="I3056:I3056">INDEX(Def_Instancias_Equipamentos!$E$2:$E$4986, MATCH(L3056, Def_Instancias_Equipamentos!$D$2:$D$4986, 0), 1)</f>
        <v>IA-18RaBPM</v>
      </c>
      <c r="J3056" s="8" t="str">
        <f aca="false">IF(H3056=I3056, "INTERNO", "EXTERNO")</f>
        <v>EXTERNO</v>
      </c>
      <c r="K3056" s="9" t="str">
        <f aca="false">Def_Instancias_Equipamentos!$D$1029</f>
        <v>SI-18C1:DI-BPMSigPatch-2</v>
      </c>
      <c r="L3056" s="4" t="str">
        <f aca="false">Def_Instancias_Equipamentos!$D$768</f>
        <v>SI-18C1:DI-BPMRFFE-2</v>
      </c>
      <c r="M3056" s="10" t="s">
        <v>170</v>
      </c>
      <c r="N3056" s="11" t="s">
        <v>84</v>
      </c>
      <c r="O3056" s="21" t="str">
        <f aca="false">Def_Sistemas_Conectores_Cabos!$B$7</f>
        <v>SMA 50-ohm</v>
      </c>
      <c r="P3056" s="4" t="str">
        <f aca="false">Def_Sistemas_Conectores_Cabos!$B$7</f>
        <v>SMA 50-ohm</v>
      </c>
      <c r="Q3056" s="8" t="str">
        <f aca="false">K3056&amp;"/"&amp;M3056&amp;CHAR(10)&amp;L3056&amp;"/"&amp;N3056</f>
        <v>SI-18C1:DI-BPMSigPatch-2/BI_OUT
SI-18C1:DI-BPMRFFE-2/BI_IN</v>
      </c>
      <c r="R3056" s="12" t="s">
        <v>354</v>
      </c>
      <c r="S3056" s="12" t="s">
        <v>354</v>
      </c>
      <c r="T3056" s="22" t="str">
        <f aca="false">Def_Sistemas_Conectores_Cabos!$C$14</f>
        <v>Datalink Extrudado</v>
      </c>
      <c r="U3056" s="11" t="s">
        <v>355</v>
      </c>
      <c r="V3056" s="13"/>
    </row>
    <row r="3057" customFormat="false" ht="15.75" hidden="true" customHeight="true" outlineLevel="0" collapsed="false">
      <c r="A3057" s="4" t="str">
        <f aca="false">Def_Sistemas_Conectores_Cabos!$A$22</f>
        <v>BPM de elétrons</v>
      </c>
      <c r="B3057" s="5" t="str">
        <f aca="false">Datas_Entregas!$A$3</f>
        <v>BTS/Anel</v>
      </c>
      <c r="C3057" s="6" t="n">
        <f aca="false" t="array" ref="C3057:C3057">INDEX(Datas_Entregas!$B$2:$B$100, MATCH(B3057, Datas_Entregas!$A$2:$A$100, 0), 1)</f>
        <v>43296</v>
      </c>
      <c r="D3057" s="5" t="str">
        <f aca="false">Def_Status_Montagem!$A$2</f>
        <v>A verificar</v>
      </c>
      <c r="E3057" s="4" t="str">
        <f aca="false">Def_Status_Montagem!$B$4</f>
        <v>Contratada (inclui etiqueta)</v>
      </c>
      <c r="F3057" s="25" t="str">
        <f aca="false" t="array" ref="F3057:F3057">INDEX(Def_Instancias_Equipamentos!$F$2:$F$4986, MATCH(K3057, Def_Instancias_Equipamentos!$D$2:$D$4986, 0), 1)</f>
        <v>Túnel (Anel)</v>
      </c>
      <c r="G3057" s="26" t="str">
        <f aca="false" t="array" ref="G3057:G3057">INDEX(Def_Instancias_Equipamentos!$F$2:$F$4986, MATCH(L3057, Def_Instancias_Equipamentos!$D$2:$D$4986, 0), 1)</f>
        <v>Sala Racks 18 parte 1</v>
      </c>
      <c r="H3057" s="7" t="str">
        <f aca="false" t="array" ref="H3057:H3057">INDEX(Def_Instancias_Equipamentos!$E$2:$E$4986, MATCH(K3057, Def_Instancias_Equipamentos!$D$2:$D$4986, 0), 1)</f>
        <v>SI-18C2</v>
      </c>
      <c r="I3057" s="8" t="str">
        <f aca="false" t="array" ref="I3057:I3057">INDEX(Def_Instancias_Equipamentos!$E$2:$E$4986, MATCH(L3057, Def_Instancias_Equipamentos!$D$2:$D$4986, 0), 1)</f>
        <v>IA-18RaBPM</v>
      </c>
      <c r="J3057" s="8" t="str">
        <f aca="false">IF(H3057=I3057, "INTERNO", "EXTERNO")</f>
        <v>EXTERNO</v>
      </c>
      <c r="K3057" s="9" t="str">
        <f aca="false">Def_Instancias_Equipamentos!$D$1030</f>
        <v>SI-18C2:DI-BPMSigPatch</v>
      </c>
      <c r="L3057" s="4" t="str">
        <f aca="false">Def_Instancias_Equipamentos!$D$769</f>
        <v>SI-18C2:DI-BPMRFFE</v>
      </c>
      <c r="M3057" s="10" t="s">
        <v>170</v>
      </c>
      <c r="N3057" s="11" t="s">
        <v>84</v>
      </c>
      <c r="O3057" s="21" t="str">
        <f aca="false">Def_Sistemas_Conectores_Cabos!$B$7</f>
        <v>SMA 50-ohm</v>
      </c>
      <c r="P3057" s="4" t="str">
        <f aca="false">Def_Sistemas_Conectores_Cabos!$B$7</f>
        <v>SMA 50-ohm</v>
      </c>
      <c r="Q3057" s="8" t="str">
        <f aca="false">K3057&amp;"/"&amp;M3057&amp;CHAR(10)&amp;L3057&amp;"/"&amp;N3057</f>
        <v>SI-18C2:DI-BPMSigPatch/BI_OUT
SI-18C2:DI-BPMRFFE/BI_IN</v>
      </c>
      <c r="R3057" s="12" t="s">
        <v>354</v>
      </c>
      <c r="S3057" s="12" t="s">
        <v>354</v>
      </c>
      <c r="T3057" s="22" t="str">
        <f aca="false">Def_Sistemas_Conectores_Cabos!$C$14</f>
        <v>Datalink Extrudado</v>
      </c>
      <c r="U3057" s="11" t="s">
        <v>355</v>
      </c>
      <c r="V3057" s="13"/>
    </row>
    <row r="3058" customFormat="false" ht="15.75" hidden="true" customHeight="true" outlineLevel="0" collapsed="false">
      <c r="A3058" s="4" t="str">
        <f aca="false">Def_Sistemas_Conectores_Cabos!$A$22</f>
        <v>BPM de elétrons</v>
      </c>
      <c r="B3058" s="5" t="str">
        <f aca="false">Datas_Entregas!$A$3</f>
        <v>BTS/Anel</v>
      </c>
      <c r="C3058" s="6" t="n">
        <f aca="false" t="array" ref="C3058:C3058">INDEX(Datas_Entregas!$B$2:$B$100, MATCH(B3058, Datas_Entregas!$A$2:$A$100, 0), 1)</f>
        <v>43296</v>
      </c>
      <c r="D3058" s="5" t="str">
        <f aca="false">Def_Status_Montagem!$A$2</f>
        <v>A verificar</v>
      </c>
      <c r="E3058" s="4" t="str">
        <f aca="false">Def_Status_Montagem!$B$4</f>
        <v>Contratada (inclui etiqueta)</v>
      </c>
      <c r="F3058" s="25" t="str">
        <f aca="false" t="array" ref="F3058:F3058">INDEX(Def_Instancias_Equipamentos!$F$2:$F$4986, MATCH(K3058, Def_Instancias_Equipamentos!$D$2:$D$4986, 0), 1)</f>
        <v>Túnel (Anel)</v>
      </c>
      <c r="G3058" s="26" t="str">
        <f aca="false" t="array" ref="G3058:G3058">INDEX(Def_Instancias_Equipamentos!$F$2:$F$4986, MATCH(L3058, Def_Instancias_Equipamentos!$D$2:$D$4986, 0), 1)</f>
        <v>Sala Racks 18 parte 1</v>
      </c>
      <c r="H3058" s="7" t="str">
        <f aca="false" t="array" ref="H3058:H3058">INDEX(Def_Instancias_Equipamentos!$E$2:$E$4986, MATCH(K3058, Def_Instancias_Equipamentos!$D$2:$D$4986, 0), 1)</f>
        <v>SI-18C3</v>
      </c>
      <c r="I3058" s="8" t="str">
        <f aca="false" t="array" ref="I3058:I3058">INDEX(Def_Instancias_Equipamentos!$E$2:$E$4986, MATCH(L3058, Def_Instancias_Equipamentos!$D$2:$D$4986, 0), 1)</f>
        <v>IA-18RaBPM</v>
      </c>
      <c r="J3058" s="8" t="str">
        <f aca="false">IF(H3058=I3058, "INTERNO", "EXTERNO")</f>
        <v>EXTERNO</v>
      </c>
      <c r="K3058" s="9" t="str">
        <f aca="false">Def_Instancias_Equipamentos!$D$1031</f>
        <v>SI-18C3:DI-BPMSigPatch-1</v>
      </c>
      <c r="L3058" s="4" t="str">
        <f aca="false">Def_Instancias_Equipamentos!$D$770</f>
        <v>SI-18C3:DI-BPMRFFE-1</v>
      </c>
      <c r="M3058" s="10" t="s">
        <v>170</v>
      </c>
      <c r="N3058" s="11" t="s">
        <v>84</v>
      </c>
      <c r="O3058" s="21" t="str">
        <f aca="false">Def_Sistemas_Conectores_Cabos!$B$7</f>
        <v>SMA 50-ohm</v>
      </c>
      <c r="P3058" s="4" t="str">
        <f aca="false">Def_Sistemas_Conectores_Cabos!$B$7</f>
        <v>SMA 50-ohm</v>
      </c>
      <c r="Q3058" s="8" t="str">
        <f aca="false">K3058&amp;"/"&amp;M3058&amp;CHAR(10)&amp;L3058&amp;"/"&amp;N3058</f>
        <v>SI-18C3:DI-BPMSigPatch-1/BI_OUT
SI-18C3:DI-BPMRFFE-1/BI_IN</v>
      </c>
      <c r="R3058" s="12" t="s">
        <v>354</v>
      </c>
      <c r="S3058" s="12" t="s">
        <v>354</v>
      </c>
      <c r="T3058" s="22" t="str">
        <f aca="false">Def_Sistemas_Conectores_Cabos!$C$14</f>
        <v>Datalink Extrudado</v>
      </c>
      <c r="U3058" s="11" t="s">
        <v>355</v>
      </c>
      <c r="V3058" s="13"/>
    </row>
    <row r="3059" customFormat="false" ht="15.75" hidden="true" customHeight="true" outlineLevel="0" collapsed="false">
      <c r="A3059" s="4" t="str">
        <f aca="false">Def_Sistemas_Conectores_Cabos!$A$22</f>
        <v>BPM de elétrons</v>
      </c>
      <c r="B3059" s="5" t="str">
        <f aca="false">Datas_Entregas!$A$3</f>
        <v>BTS/Anel</v>
      </c>
      <c r="C3059" s="6" t="n">
        <f aca="false" t="array" ref="C3059:C3059">INDEX(Datas_Entregas!$B$2:$B$100, MATCH(B3059, Datas_Entregas!$A$2:$A$100, 0), 1)</f>
        <v>43296</v>
      </c>
      <c r="D3059" s="5" t="str">
        <f aca="false">Def_Status_Montagem!$A$2</f>
        <v>A verificar</v>
      </c>
      <c r="E3059" s="4" t="str">
        <f aca="false">Def_Status_Montagem!$B$4</f>
        <v>Contratada (inclui etiqueta)</v>
      </c>
      <c r="F3059" s="25" t="str">
        <f aca="false" t="array" ref="F3059:F3059">INDEX(Def_Instancias_Equipamentos!$F$2:$F$4986, MATCH(K3059, Def_Instancias_Equipamentos!$D$2:$D$4986, 0), 1)</f>
        <v>Túnel (Anel)</v>
      </c>
      <c r="G3059" s="26" t="str">
        <f aca="false" t="array" ref="G3059:G3059">INDEX(Def_Instancias_Equipamentos!$F$2:$F$4986, MATCH(L3059, Def_Instancias_Equipamentos!$D$2:$D$4986, 0), 1)</f>
        <v>Sala Racks 18 parte 1</v>
      </c>
      <c r="H3059" s="7" t="str">
        <f aca="false" t="array" ref="H3059:H3059">INDEX(Def_Instancias_Equipamentos!$E$2:$E$4986, MATCH(K3059, Def_Instancias_Equipamentos!$D$2:$D$4986, 0), 1)</f>
        <v>SI-18C3</v>
      </c>
      <c r="I3059" s="8" t="str">
        <f aca="false" t="array" ref="I3059:I3059">INDEX(Def_Instancias_Equipamentos!$E$2:$E$4986, MATCH(L3059, Def_Instancias_Equipamentos!$D$2:$D$4986, 0), 1)</f>
        <v>IA-18RaBPM</v>
      </c>
      <c r="J3059" s="8" t="str">
        <f aca="false">IF(H3059=I3059, "INTERNO", "EXTERNO")</f>
        <v>EXTERNO</v>
      </c>
      <c r="K3059" s="9" t="str">
        <f aca="false">Def_Instancias_Equipamentos!$D$1032</f>
        <v>SI-18C3:DI-BPMSigPatch-2</v>
      </c>
      <c r="L3059" s="4" t="str">
        <f aca="false">Def_Instancias_Equipamentos!$D$771</f>
        <v>SI-18C3:DI-BPMRFFE-2</v>
      </c>
      <c r="M3059" s="10" t="s">
        <v>170</v>
      </c>
      <c r="N3059" s="11" t="s">
        <v>84</v>
      </c>
      <c r="O3059" s="21" t="str">
        <f aca="false">Def_Sistemas_Conectores_Cabos!$B$7</f>
        <v>SMA 50-ohm</v>
      </c>
      <c r="P3059" s="4" t="str">
        <f aca="false">Def_Sistemas_Conectores_Cabos!$B$7</f>
        <v>SMA 50-ohm</v>
      </c>
      <c r="Q3059" s="8" t="str">
        <f aca="false">K3059&amp;"/"&amp;M3059&amp;CHAR(10)&amp;L3059&amp;"/"&amp;N3059</f>
        <v>SI-18C3:DI-BPMSigPatch-2/BI_OUT
SI-18C3:DI-BPMRFFE-2/BI_IN</v>
      </c>
      <c r="R3059" s="12" t="s">
        <v>354</v>
      </c>
      <c r="S3059" s="12" t="s">
        <v>354</v>
      </c>
      <c r="T3059" s="22" t="str">
        <f aca="false">Def_Sistemas_Conectores_Cabos!$C$14</f>
        <v>Datalink Extrudado</v>
      </c>
      <c r="U3059" s="11" t="s">
        <v>355</v>
      </c>
      <c r="V3059" s="13"/>
    </row>
    <row r="3060" customFormat="false" ht="15.75" hidden="true" customHeight="true" outlineLevel="0" collapsed="false">
      <c r="A3060" s="4" t="str">
        <f aca="false">Def_Sistemas_Conectores_Cabos!$A$22</f>
        <v>BPM de elétrons</v>
      </c>
      <c r="B3060" s="5" t="str">
        <f aca="false">Datas_Entregas!$A$3</f>
        <v>BTS/Anel</v>
      </c>
      <c r="C3060" s="6" t="n">
        <f aca="false" t="array" ref="C3060:C3060">INDEX(Datas_Entregas!$B$2:$B$100, MATCH(B3060, Datas_Entregas!$A$2:$A$100, 0), 1)</f>
        <v>43296</v>
      </c>
      <c r="D3060" s="5" t="str">
        <f aca="false">Def_Status_Montagem!$A$2</f>
        <v>A verificar</v>
      </c>
      <c r="E3060" s="4" t="str">
        <f aca="false">Def_Status_Montagem!$B$4</f>
        <v>Contratada (inclui etiqueta)</v>
      </c>
      <c r="F3060" s="25" t="str">
        <f aca="false" t="array" ref="F3060:F3060">INDEX(Def_Instancias_Equipamentos!$F$2:$F$4986, MATCH(K3060, Def_Instancias_Equipamentos!$D$2:$D$4986, 0), 1)</f>
        <v>Túnel (Anel)</v>
      </c>
      <c r="G3060" s="26" t="str">
        <f aca="false" t="array" ref="G3060:G3060">INDEX(Def_Instancias_Equipamentos!$F$2:$F$4986, MATCH(L3060, Def_Instancias_Equipamentos!$D$2:$D$4986, 0), 1)</f>
        <v>Sala Racks 18 parte 1</v>
      </c>
      <c r="H3060" s="7" t="str">
        <f aca="false" t="array" ref="H3060:H3060">INDEX(Def_Instancias_Equipamentos!$E$2:$E$4986, MATCH(K3060, Def_Instancias_Equipamentos!$D$2:$D$4986, 0), 1)</f>
        <v>SI-18C4</v>
      </c>
      <c r="I3060" s="8" t="str">
        <f aca="false" t="array" ref="I3060:I3060">INDEX(Def_Instancias_Equipamentos!$E$2:$E$4986, MATCH(L3060, Def_Instancias_Equipamentos!$D$2:$D$4986, 0), 1)</f>
        <v>IA-18RaBPM</v>
      </c>
      <c r="J3060" s="8" t="str">
        <f aca="false">IF(H3060=I3060, "INTERNO", "EXTERNO")</f>
        <v>EXTERNO</v>
      </c>
      <c r="K3060" s="9" t="str">
        <f aca="false">Def_Instancias_Equipamentos!$D$1033</f>
        <v>SI-18C4:DI-BPMSigPatch</v>
      </c>
      <c r="L3060" s="4" t="str">
        <f aca="false">Def_Instancias_Equipamentos!$D$772</f>
        <v>SI-18C4:DI-BPMRFFE</v>
      </c>
      <c r="M3060" s="10" t="s">
        <v>170</v>
      </c>
      <c r="N3060" s="11" t="s">
        <v>84</v>
      </c>
      <c r="O3060" s="21" t="str">
        <f aca="false">Def_Sistemas_Conectores_Cabos!$B$7</f>
        <v>SMA 50-ohm</v>
      </c>
      <c r="P3060" s="4" t="str">
        <f aca="false">Def_Sistemas_Conectores_Cabos!$B$7</f>
        <v>SMA 50-ohm</v>
      </c>
      <c r="Q3060" s="8" t="str">
        <f aca="false">K3060&amp;"/"&amp;M3060&amp;CHAR(10)&amp;L3060&amp;"/"&amp;N3060</f>
        <v>SI-18C4:DI-BPMSigPatch/BI_OUT
SI-18C4:DI-BPMRFFE/BI_IN</v>
      </c>
      <c r="R3060" s="12" t="s">
        <v>354</v>
      </c>
      <c r="S3060" s="12" t="s">
        <v>354</v>
      </c>
      <c r="T3060" s="22" t="str">
        <f aca="false">Def_Sistemas_Conectores_Cabos!$C$14</f>
        <v>Datalink Extrudado</v>
      </c>
      <c r="U3060" s="11" t="s">
        <v>355</v>
      </c>
      <c r="V3060" s="13"/>
    </row>
    <row r="3061" customFormat="false" ht="15.75" hidden="true" customHeight="true" outlineLevel="0" collapsed="false">
      <c r="A3061" s="4" t="str">
        <f aca="false">Def_Sistemas_Conectores_Cabos!$A$22</f>
        <v>BPM de elétrons</v>
      </c>
      <c r="B3061" s="5" t="str">
        <f aca="false">Datas_Entregas!$A$3</f>
        <v>BTS/Anel</v>
      </c>
      <c r="C3061" s="6" t="n">
        <f aca="false" t="array" ref="C3061:C3061">INDEX(Datas_Entregas!$B$2:$B$100, MATCH(B3061, Datas_Entregas!$A$2:$A$100, 0), 1)</f>
        <v>43296</v>
      </c>
      <c r="D3061" s="5" t="str">
        <f aca="false">Def_Status_Montagem!$A$2</f>
        <v>A verificar</v>
      </c>
      <c r="E3061" s="4" t="str">
        <f aca="false">Def_Status_Montagem!$B$4</f>
        <v>Contratada (inclui etiqueta)</v>
      </c>
      <c r="F3061" s="25" t="str">
        <f aca="false" t="array" ref="F3061:F3061">INDEX(Def_Instancias_Equipamentos!$F$2:$F$4986, MATCH(K3061, Def_Instancias_Equipamentos!$D$2:$D$4986, 0), 1)</f>
        <v>Túnel (Anel)</v>
      </c>
      <c r="G3061" s="26" t="str">
        <f aca="false" t="array" ref="G3061:G3061">INDEX(Def_Instancias_Equipamentos!$F$2:$F$4986, MATCH(L3061, Def_Instancias_Equipamentos!$D$2:$D$4986, 0), 1)</f>
        <v>Sala Racks 18 parte 1</v>
      </c>
      <c r="H3061" s="7" t="str">
        <f aca="false" t="array" ref="H3061:H3061">INDEX(Def_Instancias_Equipamentos!$E$2:$E$4986, MATCH(K3061, Def_Instancias_Equipamentos!$D$2:$D$4986, 0), 1)</f>
        <v>SI-18M1</v>
      </c>
      <c r="I3061" s="8" t="str">
        <f aca="false" t="array" ref="I3061:I3061">INDEX(Def_Instancias_Equipamentos!$E$2:$E$4986, MATCH(L3061, Def_Instancias_Equipamentos!$D$2:$D$4986, 0), 1)</f>
        <v>IA-18RaBPM</v>
      </c>
      <c r="J3061" s="8" t="str">
        <f aca="false">IF(H3061=I3061, "INTERNO", "EXTERNO")</f>
        <v>EXTERNO</v>
      </c>
      <c r="K3061" s="9" t="str">
        <f aca="false">Def_Instancias_Equipamentos!$D$1034</f>
        <v>SI-18M1:DI-BPMSigPatch</v>
      </c>
      <c r="L3061" s="4" t="str">
        <f aca="false">Def_Instancias_Equipamentos!$D$773</f>
        <v>SI-18M1:DI-BPMRFFE</v>
      </c>
      <c r="M3061" s="10" t="s">
        <v>170</v>
      </c>
      <c r="N3061" s="11" t="s">
        <v>84</v>
      </c>
      <c r="O3061" s="21" t="str">
        <f aca="false">Def_Sistemas_Conectores_Cabos!$B$7</f>
        <v>SMA 50-ohm</v>
      </c>
      <c r="P3061" s="4" t="str">
        <f aca="false">Def_Sistemas_Conectores_Cabos!$B$7</f>
        <v>SMA 50-ohm</v>
      </c>
      <c r="Q3061" s="8" t="str">
        <f aca="false">K3061&amp;"/"&amp;M3061&amp;CHAR(10)&amp;L3061&amp;"/"&amp;N3061</f>
        <v>SI-18M1:DI-BPMSigPatch/BI_OUT
SI-18M1:DI-BPMRFFE/BI_IN</v>
      </c>
      <c r="R3061" s="12" t="s">
        <v>354</v>
      </c>
      <c r="S3061" s="12" t="s">
        <v>354</v>
      </c>
      <c r="T3061" s="22" t="str">
        <f aca="false">Def_Sistemas_Conectores_Cabos!$C$14</f>
        <v>Datalink Extrudado</v>
      </c>
      <c r="U3061" s="11" t="s">
        <v>355</v>
      </c>
      <c r="V3061" s="13"/>
    </row>
    <row r="3062" customFormat="false" ht="15.75" hidden="true" customHeight="true" outlineLevel="0" collapsed="false">
      <c r="A3062" s="4" t="str">
        <f aca="false">Def_Sistemas_Conectores_Cabos!$A$22</f>
        <v>BPM de elétrons</v>
      </c>
      <c r="B3062" s="5" t="str">
        <f aca="false">Datas_Entregas!$A$3</f>
        <v>BTS/Anel</v>
      </c>
      <c r="C3062" s="6" t="n">
        <f aca="false" t="array" ref="C3062:C3062">INDEX(Datas_Entregas!$B$2:$B$100, MATCH(B3062, Datas_Entregas!$A$2:$A$100, 0), 1)</f>
        <v>43296</v>
      </c>
      <c r="D3062" s="5" t="str">
        <f aca="false">Def_Status_Montagem!$A$2</f>
        <v>A verificar</v>
      </c>
      <c r="E3062" s="4" t="str">
        <f aca="false">Def_Status_Montagem!$B$4</f>
        <v>Contratada (inclui etiqueta)</v>
      </c>
      <c r="F3062" s="25" t="str">
        <f aca="false" t="array" ref="F3062:F3062">INDEX(Def_Instancias_Equipamentos!$F$2:$F$4986, MATCH(K3062, Def_Instancias_Equipamentos!$D$2:$D$4986, 0), 1)</f>
        <v>Túnel (Anel)</v>
      </c>
      <c r="G3062" s="26" t="str">
        <f aca="false" t="array" ref="G3062:G3062">INDEX(Def_Instancias_Equipamentos!$F$2:$F$4986, MATCH(L3062, Def_Instancias_Equipamentos!$D$2:$D$4986, 0), 1)</f>
        <v>Sala Racks 18 parte 1</v>
      </c>
      <c r="H3062" s="7" t="str">
        <f aca="false" t="array" ref="H3062:H3062">INDEX(Def_Instancias_Equipamentos!$E$2:$E$4986, MATCH(K3062, Def_Instancias_Equipamentos!$D$2:$D$4986, 0), 1)</f>
        <v>SI-18M2</v>
      </c>
      <c r="I3062" s="8" t="str">
        <f aca="false" t="array" ref="I3062:I3062">INDEX(Def_Instancias_Equipamentos!$E$2:$E$4986, MATCH(L3062, Def_Instancias_Equipamentos!$D$2:$D$4986, 0), 1)</f>
        <v>IA-18RaBPM</v>
      </c>
      <c r="J3062" s="8" t="str">
        <f aca="false">IF(H3062=I3062, "INTERNO", "EXTERNO")</f>
        <v>EXTERNO</v>
      </c>
      <c r="K3062" s="9" t="str">
        <f aca="false">Def_Instancias_Equipamentos!$D$1035</f>
        <v>SI-18M2:DI-BPMSigPatch</v>
      </c>
      <c r="L3062" s="4" t="str">
        <f aca="false">Def_Instancias_Equipamentos!$D$774</f>
        <v>SI-18M2:DI-BPMRFFE</v>
      </c>
      <c r="M3062" s="10" t="s">
        <v>170</v>
      </c>
      <c r="N3062" s="11" t="s">
        <v>84</v>
      </c>
      <c r="O3062" s="21" t="str">
        <f aca="false">Def_Sistemas_Conectores_Cabos!$B$7</f>
        <v>SMA 50-ohm</v>
      </c>
      <c r="P3062" s="4" t="str">
        <f aca="false">Def_Sistemas_Conectores_Cabos!$B$7</f>
        <v>SMA 50-ohm</v>
      </c>
      <c r="Q3062" s="8" t="str">
        <f aca="false">K3062&amp;"/"&amp;M3062&amp;CHAR(10)&amp;L3062&amp;"/"&amp;N3062</f>
        <v>SI-18M2:DI-BPMSigPatch/BI_OUT
SI-18M2:DI-BPMRFFE/BI_IN</v>
      </c>
      <c r="R3062" s="12" t="s">
        <v>354</v>
      </c>
      <c r="S3062" s="12" t="s">
        <v>354</v>
      </c>
      <c r="T3062" s="22" t="str">
        <f aca="false">Def_Sistemas_Conectores_Cabos!$C$14</f>
        <v>Datalink Extrudado</v>
      </c>
      <c r="U3062" s="11" t="s">
        <v>355</v>
      </c>
      <c r="V3062" s="13"/>
    </row>
    <row r="3063" customFormat="false" ht="15.75" hidden="true" customHeight="true" outlineLevel="0" collapsed="false">
      <c r="A3063" s="4" t="str">
        <f aca="false">Def_Sistemas_Conectores_Cabos!$A$22</f>
        <v>BPM de elétrons</v>
      </c>
      <c r="B3063" s="5" t="str">
        <f aca="false">Datas_Entregas!$A$6</f>
        <v>Linhas de Luz (fases I-A e II)</v>
      </c>
      <c r="C3063" s="6" t="n">
        <f aca="false" t="array" ref="C3063:C3063">INDEX(Datas_Entregas!$B$2:$B$100, MATCH(B3063, Datas_Entregas!$A$2:$A$100, 0), 1)</f>
        <v>43374</v>
      </c>
      <c r="D3063" s="5" t="str">
        <f aca="false">Def_Status_Montagem!$A$2</f>
        <v>A verificar</v>
      </c>
      <c r="E3063" s="4" t="str">
        <f aca="false">Def_Status_Montagem!$B$4</f>
        <v>Contratada (inclui etiqueta)</v>
      </c>
      <c r="F3063" s="25" t="str">
        <f aca="false" t="array" ref="F3063:F3063">INDEX(Def_Instancias_Equipamentos!$F$2:$F$4986, MATCH(K3063, Def_Instancias_Equipamentos!$D$2:$D$4986, 0), 1)</f>
        <v>Túnel (Anel)</v>
      </c>
      <c r="G3063" s="26" t="str">
        <f aca="false" t="array" ref="G3063:G3063">INDEX(Def_Instancias_Equipamentos!$F$2:$F$4986, MATCH(L3063, Def_Instancias_Equipamentos!$D$2:$D$4986, 0), 1)</f>
        <v>Sala Racks 18 parte 1</v>
      </c>
      <c r="H3063" s="7" t="str">
        <f aca="false" t="array" ref="H3063:H3063">INDEX(Def_Instancias_Equipamentos!$E$2:$E$4986, MATCH(K3063, Def_Instancias_Equipamentos!$D$2:$D$4986, 0), 1)</f>
        <v>SI-18SB</v>
      </c>
      <c r="I3063" s="8" t="str">
        <f aca="false" t="array" ref="I3063:I3063">INDEX(Def_Instancias_Equipamentos!$E$2:$E$4986, MATCH(L3063, Def_Instancias_Equipamentos!$D$2:$D$4986, 0), 1)</f>
        <v>IA-18RaBPM</v>
      </c>
      <c r="J3063" s="8" t="str">
        <f aca="false">IF(H3063=I3063, "INTERNO", "EXTERNO")</f>
        <v>EXTERNO</v>
      </c>
      <c r="K3063" s="9" t="str">
        <f aca="false">Def_Instancias_Equipamentos!$D$1086</f>
        <v>SI-18SB:DI-BPMSigPatch-1</v>
      </c>
      <c r="L3063" s="4" t="str">
        <f aca="false">Def_Instancias_Equipamentos!$D$825</f>
        <v>SI-18SB:DI-BPMRFFE-1</v>
      </c>
      <c r="M3063" s="10" t="s">
        <v>170</v>
      </c>
      <c r="N3063" s="11" t="s">
        <v>84</v>
      </c>
      <c r="O3063" s="21" t="str">
        <f aca="false">Def_Sistemas_Conectores_Cabos!$B$7</f>
        <v>SMA 50-ohm</v>
      </c>
      <c r="P3063" s="4" t="str">
        <f aca="false">Def_Sistemas_Conectores_Cabos!$B$7</f>
        <v>SMA 50-ohm</v>
      </c>
      <c r="Q3063" s="8" t="str">
        <f aca="false">K3063&amp;"/"&amp;M3063&amp;CHAR(10)&amp;L3063&amp;"/"&amp;N3063</f>
        <v>SI-18SB:DI-BPMSigPatch-1/BI_OUT
SI-18SB:DI-BPMRFFE-1/BI_IN</v>
      </c>
      <c r="R3063" s="12" t="s">
        <v>354</v>
      </c>
      <c r="S3063" s="12" t="s">
        <v>354</v>
      </c>
      <c r="T3063" s="22" t="str">
        <f aca="false">Def_Sistemas_Conectores_Cabos!$C$14</f>
        <v>Datalink Extrudado</v>
      </c>
      <c r="U3063" s="11" t="s">
        <v>355</v>
      </c>
      <c r="V3063" s="13"/>
    </row>
    <row r="3064" customFormat="false" ht="15.75" hidden="true" customHeight="true" outlineLevel="0" collapsed="false">
      <c r="A3064" s="4" t="str">
        <f aca="false">Def_Sistemas_Conectores_Cabos!$A$22</f>
        <v>BPM de elétrons</v>
      </c>
      <c r="B3064" s="5" t="str">
        <f aca="false">Datas_Entregas!$A$6</f>
        <v>Linhas de Luz (fases I-A e II)</v>
      </c>
      <c r="C3064" s="6" t="n">
        <f aca="false" t="array" ref="C3064:C3064">INDEX(Datas_Entregas!$B$2:$B$100, MATCH(B3064, Datas_Entregas!$A$2:$A$100, 0), 1)</f>
        <v>43374</v>
      </c>
      <c r="D3064" s="5" t="str">
        <f aca="false">Def_Status_Montagem!$A$2</f>
        <v>A verificar</v>
      </c>
      <c r="E3064" s="4" t="str">
        <f aca="false">Def_Status_Montagem!$B$4</f>
        <v>Contratada (inclui etiqueta)</v>
      </c>
      <c r="F3064" s="25" t="str">
        <f aca="false" t="array" ref="F3064:F3064">INDEX(Def_Instancias_Equipamentos!$F$2:$F$4986, MATCH(K3064, Def_Instancias_Equipamentos!$D$2:$D$4986, 0), 1)</f>
        <v>Túnel (Anel)</v>
      </c>
      <c r="G3064" s="26" t="str">
        <f aca="false" t="array" ref="G3064:G3064">INDEX(Def_Instancias_Equipamentos!$F$2:$F$4986, MATCH(L3064, Def_Instancias_Equipamentos!$D$2:$D$4986, 0), 1)</f>
        <v>Sala Racks 18 parte 1</v>
      </c>
      <c r="H3064" s="7" t="str">
        <f aca="false" t="array" ref="H3064:H3064">INDEX(Def_Instancias_Equipamentos!$E$2:$E$4986, MATCH(K3064, Def_Instancias_Equipamentos!$D$2:$D$4986, 0), 1)</f>
        <v>SI-18SB</v>
      </c>
      <c r="I3064" s="8" t="str">
        <f aca="false" t="array" ref="I3064:I3064">INDEX(Def_Instancias_Equipamentos!$E$2:$E$4986, MATCH(L3064, Def_Instancias_Equipamentos!$D$2:$D$4986, 0), 1)</f>
        <v>IA-18RaBPM</v>
      </c>
      <c r="J3064" s="8" t="str">
        <f aca="false">IF(H3064=I3064, "INTERNO", "EXTERNO")</f>
        <v>EXTERNO</v>
      </c>
      <c r="K3064" s="9" t="str">
        <f aca="false">Def_Instancias_Equipamentos!$D$1087</f>
        <v>SI-18SB:DI-BPMSigPatch-2</v>
      </c>
      <c r="L3064" s="4" t="str">
        <f aca="false">Def_Instancias_Equipamentos!$D$826</f>
        <v>SI-18SB:DI-BPMRFFE-2</v>
      </c>
      <c r="M3064" s="10" t="s">
        <v>170</v>
      </c>
      <c r="N3064" s="11" t="s">
        <v>84</v>
      </c>
      <c r="O3064" s="21" t="str">
        <f aca="false">Def_Sistemas_Conectores_Cabos!$B$7</f>
        <v>SMA 50-ohm</v>
      </c>
      <c r="P3064" s="4" t="str">
        <f aca="false">Def_Sistemas_Conectores_Cabos!$B$7</f>
        <v>SMA 50-ohm</v>
      </c>
      <c r="Q3064" s="8" t="str">
        <f aca="false">K3064&amp;"/"&amp;M3064&amp;CHAR(10)&amp;L3064&amp;"/"&amp;N3064</f>
        <v>SI-18SB:DI-BPMSigPatch-2/BI_OUT
SI-18SB:DI-BPMRFFE-2/BI_IN</v>
      </c>
      <c r="R3064" s="12" t="s">
        <v>354</v>
      </c>
      <c r="S3064" s="12" t="s">
        <v>354</v>
      </c>
      <c r="T3064" s="22" t="str">
        <f aca="false">Def_Sistemas_Conectores_Cabos!$C$14</f>
        <v>Datalink Extrudado</v>
      </c>
      <c r="U3064" s="11" t="s">
        <v>355</v>
      </c>
      <c r="V3064" s="13"/>
    </row>
    <row r="3065" customFormat="false" ht="15.75" hidden="true" customHeight="true" outlineLevel="0" collapsed="false">
      <c r="A3065" s="4" t="str">
        <f aca="false">Def_Sistemas_Conectores_Cabos!$A$22</f>
        <v>BPM de elétrons</v>
      </c>
      <c r="B3065" s="5" t="str">
        <f aca="false">Datas_Entregas!$A$3</f>
        <v>BTS/Anel</v>
      </c>
      <c r="C3065" s="6" t="n">
        <f aca="false" t="array" ref="C3065:C3065">INDEX(Datas_Entregas!$B$2:$B$100, MATCH(B3065, Datas_Entregas!$A$2:$A$100, 0), 1)</f>
        <v>43296</v>
      </c>
      <c r="D3065" s="5" t="str">
        <f aca="false">Def_Status_Montagem!$A$2</f>
        <v>A verificar</v>
      </c>
      <c r="E3065" s="4" t="str">
        <f aca="false">Def_Status_Montagem!$B$4</f>
        <v>Contratada (inclui etiqueta)</v>
      </c>
      <c r="F3065" s="25" t="str">
        <f aca="false" t="array" ref="F3065:F3065">INDEX(Def_Instancias_Equipamentos!$F$2:$F$4986, MATCH(K3065, Def_Instancias_Equipamentos!$D$2:$D$4986, 0), 1)</f>
        <v>Túnel (Anel)</v>
      </c>
      <c r="G3065" s="26" t="str">
        <f aca="false" t="array" ref="G3065:G3065">INDEX(Def_Instancias_Equipamentos!$F$2:$F$4986, MATCH(L3065, Def_Instancias_Equipamentos!$D$2:$D$4986, 0), 1)</f>
        <v>Sala Racks 18 parte 2</v>
      </c>
      <c r="H3065" s="7" t="str">
        <f aca="false" t="array" ref="H3065:H3065">INDEX(Def_Instancias_Equipamentos!$E$2:$E$4986, MATCH(K3065, Def_Instancias_Equipamentos!$D$2:$D$4986, 0), 1)</f>
        <v>SI-19C1</v>
      </c>
      <c r="I3065" s="8" t="str">
        <f aca="false" t="array" ref="I3065:I3065">INDEX(Def_Instancias_Equipamentos!$E$2:$E$4986, MATCH(L3065, Def_Instancias_Equipamentos!$D$2:$D$4986, 0), 1)</f>
        <v>IA-19RaBPM</v>
      </c>
      <c r="J3065" s="8" t="str">
        <f aca="false">IF(H3065=I3065, "INTERNO", "EXTERNO")</f>
        <v>EXTERNO</v>
      </c>
      <c r="K3065" s="9" t="str">
        <f aca="false">Def_Instancias_Equipamentos!$D$1036</f>
        <v>SI-19C1:DI-BPMSigPatch-1</v>
      </c>
      <c r="L3065" s="4" t="str">
        <f aca="false">Def_Instancias_Equipamentos!$D$775</f>
        <v>SI-19C1:DI-BPMRFFE-1</v>
      </c>
      <c r="M3065" s="10" t="s">
        <v>170</v>
      </c>
      <c r="N3065" s="11" t="s">
        <v>84</v>
      </c>
      <c r="O3065" s="21" t="str">
        <f aca="false">Def_Sistemas_Conectores_Cabos!$B$7</f>
        <v>SMA 50-ohm</v>
      </c>
      <c r="P3065" s="4" t="str">
        <f aca="false">Def_Sistemas_Conectores_Cabos!$B$7</f>
        <v>SMA 50-ohm</v>
      </c>
      <c r="Q3065" s="8" t="str">
        <f aca="false">K3065&amp;"/"&amp;M3065&amp;CHAR(10)&amp;L3065&amp;"/"&amp;N3065</f>
        <v>SI-19C1:DI-BPMSigPatch-1/BI_OUT
SI-19C1:DI-BPMRFFE-1/BI_IN</v>
      </c>
      <c r="R3065" s="12" t="s">
        <v>354</v>
      </c>
      <c r="S3065" s="12" t="s">
        <v>354</v>
      </c>
      <c r="T3065" s="22" t="str">
        <f aca="false">Def_Sistemas_Conectores_Cabos!$C$14</f>
        <v>Datalink Extrudado</v>
      </c>
      <c r="U3065" s="11" t="s">
        <v>355</v>
      </c>
      <c r="V3065" s="13"/>
    </row>
    <row r="3066" customFormat="false" ht="15.75" hidden="true" customHeight="true" outlineLevel="0" collapsed="false">
      <c r="A3066" s="4" t="str">
        <f aca="false">Def_Sistemas_Conectores_Cabos!$A$22</f>
        <v>BPM de elétrons</v>
      </c>
      <c r="B3066" s="5" t="str">
        <f aca="false">Datas_Entregas!$A$3</f>
        <v>BTS/Anel</v>
      </c>
      <c r="C3066" s="6" t="n">
        <f aca="false" t="array" ref="C3066:C3066">INDEX(Datas_Entregas!$B$2:$B$100, MATCH(B3066, Datas_Entregas!$A$2:$A$100, 0), 1)</f>
        <v>43296</v>
      </c>
      <c r="D3066" s="5" t="str">
        <f aca="false">Def_Status_Montagem!$A$2</f>
        <v>A verificar</v>
      </c>
      <c r="E3066" s="4" t="str">
        <f aca="false">Def_Status_Montagem!$B$4</f>
        <v>Contratada (inclui etiqueta)</v>
      </c>
      <c r="F3066" s="25" t="str">
        <f aca="false" t="array" ref="F3066:F3066">INDEX(Def_Instancias_Equipamentos!$F$2:$F$4986, MATCH(K3066, Def_Instancias_Equipamentos!$D$2:$D$4986, 0), 1)</f>
        <v>Túnel (Anel)</v>
      </c>
      <c r="G3066" s="26" t="str">
        <f aca="false" t="array" ref="G3066:G3066">INDEX(Def_Instancias_Equipamentos!$F$2:$F$4986, MATCH(L3066, Def_Instancias_Equipamentos!$D$2:$D$4986, 0), 1)</f>
        <v>Sala Racks 18 parte 2</v>
      </c>
      <c r="H3066" s="7" t="str">
        <f aca="false" t="array" ref="H3066:H3066">INDEX(Def_Instancias_Equipamentos!$E$2:$E$4986, MATCH(K3066, Def_Instancias_Equipamentos!$D$2:$D$4986, 0), 1)</f>
        <v>SI-19C1</v>
      </c>
      <c r="I3066" s="8" t="str">
        <f aca="false" t="array" ref="I3066:I3066">INDEX(Def_Instancias_Equipamentos!$E$2:$E$4986, MATCH(L3066, Def_Instancias_Equipamentos!$D$2:$D$4986, 0), 1)</f>
        <v>IA-19RaBPM</v>
      </c>
      <c r="J3066" s="8" t="str">
        <f aca="false">IF(H3066=I3066, "INTERNO", "EXTERNO")</f>
        <v>EXTERNO</v>
      </c>
      <c r="K3066" s="9" t="str">
        <f aca="false">Def_Instancias_Equipamentos!$D$1037</f>
        <v>SI-19C1:DI-BPMSigPatch-2</v>
      </c>
      <c r="L3066" s="4" t="str">
        <f aca="false">Def_Instancias_Equipamentos!$D$776</f>
        <v>SI-19C1:DI-BPMRFFE-2</v>
      </c>
      <c r="M3066" s="10" t="s">
        <v>170</v>
      </c>
      <c r="N3066" s="11" t="s">
        <v>84</v>
      </c>
      <c r="O3066" s="21" t="str">
        <f aca="false">Def_Sistemas_Conectores_Cabos!$B$7</f>
        <v>SMA 50-ohm</v>
      </c>
      <c r="P3066" s="4" t="str">
        <f aca="false">Def_Sistemas_Conectores_Cabos!$B$7</f>
        <v>SMA 50-ohm</v>
      </c>
      <c r="Q3066" s="8" t="str">
        <f aca="false">K3066&amp;"/"&amp;M3066&amp;CHAR(10)&amp;L3066&amp;"/"&amp;N3066</f>
        <v>SI-19C1:DI-BPMSigPatch-2/BI_OUT
SI-19C1:DI-BPMRFFE-2/BI_IN</v>
      </c>
      <c r="R3066" s="12" t="s">
        <v>354</v>
      </c>
      <c r="S3066" s="12" t="s">
        <v>354</v>
      </c>
      <c r="T3066" s="22" t="str">
        <f aca="false">Def_Sistemas_Conectores_Cabos!$C$14</f>
        <v>Datalink Extrudado</v>
      </c>
      <c r="U3066" s="11" t="s">
        <v>355</v>
      </c>
      <c r="V3066" s="13"/>
    </row>
    <row r="3067" customFormat="false" ht="15.75" hidden="true" customHeight="true" outlineLevel="0" collapsed="false">
      <c r="A3067" s="4" t="str">
        <f aca="false">Def_Sistemas_Conectores_Cabos!$A$22</f>
        <v>BPM de elétrons</v>
      </c>
      <c r="B3067" s="5" t="str">
        <f aca="false">Datas_Entregas!$A$3</f>
        <v>BTS/Anel</v>
      </c>
      <c r="C3067" s="6" t="n">
        <f aca="false" t="array" ref="C3067:C3067">INDEX(Datas_Entregas!$B$2:$B$100, MATCH(B3067, Datas_Entregas!$A$2:$A$100, 0), 1)</f>
        <v>43296</v>
      </c>
      <c r="D3067" s="5" t="str">
        <f aca="false">Def_Status_Montagem!$A$2</f>
        <v>A verificar</v>
      </c>
      <c r="E3067" s="4" t="str">
        <f aca="false">Def_Status_Montagem!$B$4</f>
        <v>Contratada (inclui etiqueta)</v>
      </c>
      <c r="F3067" s="25" t="str">
        <f aca="false" t="array" ref="F3067:F3067">INDEX(Def_Instancias_Equipamentos!$F$2:$F$4986, MATCH(K3067, Def_Instancias_Equipamentos!$D$2:$D$4986, 0), 1)</f>
        <v>Túnel (Anel)</v>
      </c>
      <c r="G3067" s="26" t="str">
        <f aca="false" t="array" ref="G3067:G3067">INDEX(Def_Instancias_Equipamentos!$F$2:$F$4986, MATCH(L3067, Def_Instancias_Equipamentos!$D$2:$D$4986, 0), 1)</f>
        <v>Sala Racks 18 parte 2</v>
      </c>
      <c r="H3067" s="7" t="str">
        <f aca="false" t="array" ref="H3067:H3067">INDEX(Def_Instancias_Equipamentos!$E$2:$E$4986, MATCH(K3067, Def_Instancias_Equipamentos!$D$2:$D$4986, 0), 1)</f>
        <v>SI-19C2</v>
      </c>
      <c r="I3067" s="8" t="str">
        <f aca="false" t="array" ref="I3067:I3067">INDEX(Def_Instancias_Equipamentos!$E$2:$E$4986, MATCH(L3067, Def_Instancias_Equipamentos!$D$2:$D$4986, 0), 1)</f>
        <v>IA-19RaBPM</v>
      </c>
      <c r="J3067" s="8" t="str">
        <f aca="false">IF(H3067=I3067, "INTERNO", "EXTERNO")</f>
        <v>EXTERNO</v>
      </c>
      <c r="K3067" s="9" t="str">
        <f aca="false">Def_Instancias_Equipamentos!$D$1038</f>
        <v>SI-19C2:DI-BPMSigPatch</v>
      </c>
      <c r="L3067" s="4" t="str">
        <f aca="false">Def_Instancias_Equipamentos!$D$777</f>
        <v>SI-19C2:DI-BPMRFFE</v>
      </c>
      <c r="M3067" s="10" t="s">
        <v>170</v>
      </c>
      <c r="N3067" s="11" t="s">
        <v>84</v>
      </c>
      <c r="O3067" s="21" t="str">
        <f aca="false">Def_Sistemas_Conectores_Cabos!$B$7</f>
        <v>SMA 50-ohm</v>
      </c>
      <c r="P3067" s="4" t="str">
        <f aca="false">Def_Sistemas_Conectores_Cabos!$B$7</f>
        <v>SMA 50-ohm</v>
      </c>
      <c r="Q3067" s="8" t="str">
        <f aca="false">K3067&amp;"/"&amp;M3067&amp;CHAR(10)&amp;L3067&amp;"/"&amp;N3067</f>
        <v>SI-19C2:DI-BPMSigPatch/BI_OUT
SI-19C2:DI-BPMRFFE/BI_IN</v>
      </c>
      <c r="R3067" s="12" t="s">
        <v>354</v>
      </c>
      <c r="S3067" s="12" t="s">
        <v>354</v>
      </c>
      <c r="T3067" s="22" t="str">
        <f aca="false">Def_Sistemas_Conectores_Cabos!$C$14</f>
        <v>Datalink Extrudado</v>
      </c>
      <c r="U3067" s="11" t="s">
        <v>355</v>
      </c>
      <c r="V3067" s="13"/>
    </row>
    <row r="3068" customFormat="false" ht="15.75" hidden="true" customHeight="true" outlineLevel="0" collapsed="false">
      <c r="A3068" s="4" t="str">
        <f aca="false">Def_Sistemas_Conectores_Cabos!$A$22</f>
        <v>BPM de elétrons</v>
      </c>
      <c r="B3068" s="5" t="str">
        <f aca="false">Datas_Entregas!$A$3</f>
        <v>BTS/Anel</v>
      </c>
      <c r="C3068" s="6" t="n">
        <f aca="false" t="array" ref="C3068:C3068">INDEX(Datas_Entregas!$B$2:$B$100, MATCH(B3068, Datas_Entregas!$A$2:$A$100, 0), 1)</f>
        <v>43296</v>
      </c>
      <c r="D3068" s="5" t="str">
        <f aca="false">Def_Status_Montagem!$A$2</f>
        <v>A verificar</v>
      </c>
      <c r="E3068" s="4" t="str">
        <f aca="false">Def_Status_Montagem!$B$4</f>
        <v>Contratada (inclui etiqueta)</v>
      </c>
      <c r="F3068" s="25" t="str">
        <f aca="false" t="array" ref="F3068:F3068">INDEX(Def_Instancias_Equipamentos!$F$2:$F$4986, MATCH(K3068, Def_Instancias_Equipamentos!$D$2:$D$4986, 0), 1)</f>
        <v>Túnel (Anel)</v>
      </c>
      <c r="G3068" s="26" t="str">
        <f aca="false" t="array" ref="G3068:G3068">INDEX(Def_Instancias_Equipamentos!$F$2:$F$4986, MATCH(L3068, Def_Instancias_Equipamentos!$D$2:$D$4986, 0), 1)</f>
        <v>Sala Racks 18 parte 2</v>
      </c>
      <c r="H3068" s="7" t="str">
        <f aca="false" t="array" ref="H3068:H3068">INDEX(Def_Instancias_Equipamentos!$E$2:$E$4986, MATCH(K3068, Def_Instancias_Equipamentos!$D$2:$D$4986, 0), 1)</f>
        <v>SI-19C3</v>
      </c>
      <c r="I3068" s="8" t="str">
        <f aca="false" t="array" ref="I3068:I3068">INDEX(Def_Instancias_Equipamentos!$E$2:$E$4986, MATCH(L3068, Def_Instancias_Equipamentos!$D$2:$D$4986, 0), 1)</f>
        <v>IA-19RaBPM</v>
      </c>
      <c r="J3068" s="8" t="str">
        <f aca="false">IF(H3068=I3068, "INTERNO", "EXTERNO")</f>
        <v>EXTERNO</v>
      </c>
      <c r="K3068" s="9" t="str">
        <f aca="false">Def_Instancias_Equipamentos!$D$1039</f>
        <v>SI-19C3:DI-BPMSigPatch-1</v>
      </c>
      <c r="L3068" s="4" t="str">
        <f aca="false">Def_Instancias_Equipamentos!$D$778</f>
        <v>SI-19C3:DI-BPMRFFE-1</v>
      </c>
      <c r="M3068" s="10" t="s">
        <v>170</v>
      </c>
      <c r="N3068" s="11" t="s">
        <v>84</v>
      </c>
      <c r="O3068" s="21" t="str">
        <f aca="false">Def_Sistemas_Conectores_Cabos!$B$7</f>
        <v>SMA 50-ohm</v>
      </c>
      <c r="P3068" s="4" t="str">
        <f aca="false">Def_Sistemas_Conectores_Cabos!$B$7</f>
        <v>SMA 50-ohm</v>
      </c>
      <c r="Q3068" s="8" t="str">
        <f aca="false">K3068&amp;"/"&amp;M3068&amp;CHAR(10)&amp;L3068&amp;"/"&amp;N3068</f>
        <v>SI-19C3:DI-BPMSigPatch-1/BI_OUT
SI-19C3:DI-BPMRFFE-1/BI_IN</v>
      </c>
      <c r="R3068" s="12" t="s">
        <v>354</v>
      </c>
      <c r="S3068" s="12" t="s">
        <v>354</v>
      </c>
      <c r="T3068" s="22" t="str">
        <f aca="false">Def_Sistemas_Conectores_Cabos!$C$14</f>
        <v>Datalink Extrudado</v>
      </c>
      <c r="U3068" s="11" t="s">
        <v>355</v>
      </c>
      <c r="V3068" s="13"/>
    </row>
    <row r="3069" customFormat="false" ht="15.75" hidden="true" customHeight="true" outlineLevel="0" collapsed="false">
      <c r="A3069" s="4" t="str">
        <f aca="false">Def_Sistemas_Conectores_Cabos!$A$22</f>
        <v>BPM de elétrons</v>
      </c>
      <c r="B3069" s="5" t="str">
        <f aca="false">Datas_Entregas!$A$3</f>
        <v>BTS/Anel</v>
      </c>
      <c r="C3069" s="6" t="n">
        <f aca="false" t="array" ref="C3069:C3069">INDEX(Datas_Entregas!$B$2:$B$100, MATCH(B3069, Datas_Entregas!$A$2:$A$100, 0), 1)</f>
        <v>43296</v>
      </c>
      <c r="D3069" s="5" t="str">
        <f aca="false">Def_Status_Montagem!$A$2</f>
        <v>A verificar</v>
      </c>
      <c r="E3069" s="4" t="str">
        <f aca="false">Def_Status_Montagem!$B$4</f>
        <v>Contratada (inclui etiqueta)</v>
      </c>
      <c r="F3069" s="25" t="str">
        <f aca="false" t="array" ref="F3069:F3069">INDEX(Def_Instancias_Equipamentos!$F$2:$F$4986, MATCH(K3069, Def_Instancias_Equipamentos!$D$2:$D$4986, 0), 1)</f>
        <v>Túnel (Anel)</v>
      </c>
      <c r="G3069" s="26" t="str">
        <f aca="false" t="array" ref="G3069:G3069">INDEX(Def_Instancias_Equipamentos!$F$2:$F$4986, MATCH(L3069, Def_Instancias_Equipamentos!$D$2:$D$4986, 0), 1)</f>
        <v>Sala Racks 18 parte 2</v>
      </c>
      <c r="H3069" s="7" t="str">
        <f aca="false" t="array" ref="H3069:H3069">INDEX(Def_Instancias_Equipamentos!$E$2:$E$4986, MATCH(K3069, Def_Instancias_Equipamentos!$D$2:$D$4986, 0), 1)</f>
        <v>SI-19C3</v>
      </c>
      <c r="I3069" s="8" t="str">
        <f aca="false" t="array" ref="I3069:I3069">INDEX(Def_Instancias_Equipamentos!$E$2:$E$4986, MATCH(L3069, Def_Instancias_Equipamentos!$D$2:$D$4986, 0), 1)</f>
        <v>IA-19RaBPM</v>
      </c>
      <c r="J3069" s="8" t="str">
        <f aca="false">IF(H3069=I3069, "INTERNO", "EXTERNO")</f>
        <v>EXTERNO</v>
      </c>
      <c r="K3069" s="9" t="str">
        <f aca="false">Def_Instancias_Equipamentos!$D$1040</f>
        <v>SI-19C3:DI-BPMSigPatch-2</v>
      </c>
      <c r="L3069" s="4" t="str">
        <f aca="false">Def_Instancias_Equipamentos!$D$779</f>
        <v>SI-19C3:DI-BPMRFFE-2</v>
      </c>
      <c r="M3069" s="10" t="s">
        <v>170</v>
      </c>
      <c r="N3069" s="11" t="s">
        <v>84</v>
      </c>
      <c r="O3069" s="21" t="str">
        <f aca="false">Def_Sistemas_Conectores_Cabos!$B$7</f>
        <v>SMA 50-ohm</v>
      </c>
      <c r="P3069" s="4" t="str">
        <f aca="false">Def_Sistemas_Conectores_Cabos!$B$7</f>
        <v>SMA 50-ohm</v>
      </c>
      <c r="Q3069" s="8" t="str">
        <f aca="false">K3069&amp;"/"&amp;M3069&amp;CHAR(10)&amp;L3069&amp;"/"&amp;N3069</f>
        <v>SI-19C3:DI-BPMSigPatch-2/BI_OUT
SI-19C3:DI-BPMRFFE-2/BI_IN</v>
      </c>
      <c r="R3069" s="12" t="s">
        <v>354</v>
      </c>
      <c r="S3069" s="12" t="s">
        <v>354</v>
      </c>
      <c r="T3069" s="22" t="str">
        <f aca="false">Def_Sistemas_Conectores_Cabos!$C$14</f>
        <v>Datalink Extrudado</v>
      </c>
      <c r="U3069" s="11" t="s">
        <v>355</v>
      </c>
      <c r="V3069" s="13"/>
    </row>
    <row r="3070" customFormat="false" ht="15.75" hidden="true" customHeight="true" outlineLevel="0" collapsed="false">
      <c r="A3070" s="4" t="str">
        <f aca="false">Def_Sistemas_Conectores_Cabos!$A$22</f>
        <v>BPM de elétrons</v>
      </c>
      <c r="B3070" s="5" t="str">
        <f aca="false">Datas_Entregas!$A$3</f>
        <v>BTS/Anel</v>
      </c>
      <c r="C3070" s="6" t="n">
        <f aca="false" t="array" ref="C3070:C3070">INDEX(Datas_Entregas!$B$2:$B$100, MATCH(B3070, Datas_Entregas!$A$2:$A$100, 0), 1)</f>
        <v>43296</v>
      </c>
      <c r="D3070" s="5" t="str">
        <f aca="false">Def_Status_Montagem!$A$2</f>
        <v>A verificar</v>
      </c>
      <c r="E3070" s="4" t="str">
        <f aca="false">Def_Status_Montagem!$B$4</f>
        <v>Contratada (inclui etiqueta)</v>
      </c>
      <c r="F3070" s="25" t="str">
        <f aca="false" t="array" ref="F3070:F3070">INDEX(Def_Instancias_Equipamentos!$F$2:$F$4986, MATCH(K3070, Def_Instancias_Equipamentos!$D$2:$D$4986, 0), 1)</f>
        <v>Túnel (Anel)</v>
      </c>
      <c r="G3070" s="26" t="str">
        <f aca="false" t="array" ref="G3070:G3070">INDEX(Def_Instancias_Equipamentos!$F$2:$F$4986, MATCH(L3070, Def_Instancias_Equipamentos!$D$2:$D$4986, 0), 1)</f>
        <v>Sala Racks 18 parte 2</v>
      </c>
      <c r="H3070" s="7" t="str">
        <f aca="false" t="array" ref="H3070:H3070">INDEX(Def_Instancias_Equipamentos!$E$2:$E$4986, MATCH(K3070, Def_Instancias_Equipamentos!$D$2:$D$4986, 0), 1)</f>
        <v>SI-19C4</v>
      </c>
      <c r="I3070" s="8" t="str">
        <f aca="false" t="array" ref="I3070:I3070">INDEX(Def_Instancias_Equipamentos!$E$2:$E$4986, MATCH(L3070, Def_Instancias_Equipamentos!$D$2:$D$4986, 0), 1)</f>
        <v>IA-19RaBPM</v>
      </c>
      <c r="J3070" s="8" t="str">
        <f aca="false">IF(H3070=I3070, "INTERNO", "EXTERNO")</f>
        <v>EXTERNO</v>
      </c>
      <c r="K3070" s="9" t="str">
        <f aca="false">Def_Instancias_Equipamentos!$D$1041</f>
        <v>SI-19C4:DI-BPMSigPatch</v>
      </c>
      <c r="L3070" s="4" t="str">
        <f aca="false">Def_Instancias_Equipamentos!$D$780</f>
        <v>SI-19C4:DI-BPMRFFE</v>
      </c>
      <c r="M3070" s="10" t="s">
        <v>170</v>
      </c>
      <c r="N3070" s="11" t="s">
        <v>84</v>
      </c>
      <c r="O3070" s="21" t="str">
        <f aca="false">Def_Sistemas_Conectores_Cabos!$B$7</f>
        <v>SMA 50-ohm</v>
      </c>
      <c r="P3070" s="4" t="str">
        <f aca="false">Def_Sistemas_Conectores_Cabos!$B$7</f>
        <v>SMA 50-ohm</v>
      </c>
      <c r="Q3070" s="8" t="str">
        <f aca="false">K3070&amp;"/"&amp;M3070&amp;CHAR(10)&amp;L3070&amp;"/"&amp;N3070</f>
        <v>SI-19C4:DI-BPMSigPatch/BI_OUT
SI-19C4:DI-BPMRFFE/BI_IN</v>
      </c>
      <c r="R3070" s="12" t="s">
        <v>354</v>
      </c>
      <c r="S3070" s="12" t="s">
        <v>354</v>
      </c>
      <c r="T3070" s="22" t="str">
        <f aca="false">Def_Sistemas_Conectores_Cabos!$C$14</f>
        <v>Datalink Extrudado</v>
      </c>
      <c r="U3070" s="11" t="s">
        <v>355</v>
      </c>
      <c r="V3070" s="13"/>
    </row>
    <row r="3071" customFormat="false" ht="15.75" hidden="true" customHeight="true" outlineLevel="0" collapsed="false">
      <c r="A3071" s="4" t="str">
        <f aca="false">Def_Sistemas_Conectores_Cabos!$A$22</f>
        <v>BPM de elétrons</v>
      </c>
      <c r="B3071" s="5" t="str">
        <f aca="false">Datas_Entregas!$A$3</f>
        <v>BTS/Anel</v>
      </c>
      <c r="C3071" s="6" t="n">
        <f aca="false" t="array" ref="C3071:C3071">INDEX(Datas_Entregas!$B$2:$B$100, MATCH(B3071, Datas_Entregas!$A$2:$A$100, 0), 1)</f>
        <v>43296</v>
      </c>
      <c r="D3071" s="5" t="str">
        <f aca="false">Def_Status_Montagem!$A$2</f>
        <v>A verificar</v>
      </c>
      <c r="E3071" s="4" t="str">
        <f aca="false">Def_Status_Montagem!$B$4</f>
        <v>Contratada (inclui etiqueta)</v>
      </c>
      <c r="F3071" s="25" t="str">
        <f aca="false" t="array" ref="F3071:F3071">INDEX(Def_Instancias_Equipamentos!$F$2:$F$4986, MATCH(K3071, Def_Instancias_Equipamentos!$D$2:$D$4986, 0), 1)</f>
        <v>Túnel (Anel)</v>
      </c>
      <c r="G3071" s="26" t="str">
        <f aca="false" t="array" ref="G3071:G3071">INDEX(Def_Instancias_Equipamentos!$F$2:$F$4986, MATCH(L3071, Def_Instancias_Equipamentos!$D$2:$D$4986, 0), 1)</f>
        <v>Sala Racks 18 parte 2</v>
      </c>
      <c r="H3071" s="7" t="str">
        <f aca="false" t="array" ref="H3071:H3071">INDEX(Def_Instancias_Equipamentos!$E$2:$E$4986, MATCH(K3071, Def_Instancias_Equipamentos!$D$2:$D$4986, 0), 1)</f>
        <v>SI-19M1</v>
      </c>
      <c r="I3071" s="8" t="str">
        <f aca="false" t="array" ref="I3071:I3071">INDEX(Def_Instancias_Equipamentos!$E$2:$E$4986, MATCH(L3071, Def_Instancias_Equipamentos!$D$2:$D$4986, 0), 1)</f>
        <v>IA-19RaBPM</v>
      </c>
      <c r="J3071" s="8" t="str">
        <f aca="false">IF(H3071=I3071, "INTERNO", "EXTERNO")</f>
        <v>EXTERNO</v>
      </c>
      <c r="K3071" s="9" t="str">
        <f aca="false">Def_Instancias_Equipamentos!$D$1042</f>
        <v>SI-19M1:DI-BPMSigPatch</v>
      </c>
      <c r="L3071" s="4" t="str">
        <f aca="false">Def_Instancias_Equipamentos!$D$781</f>
        <v>SI-19M1:DI-BPMRFFE</v>
      </c>
      <c r="M3071" s="10" t="s">
        <v>170</v>
      </c>
      <c r="N3071" s="11" t="s">
        <v>84</v>
      </c>
      <c r="O3071" s="21" t="str">
        <f aca="false">Def_Sistemas_Conectores_Cabos!$B$7</f>
        <v>SMA 50-ohm</v>
      </c>
      <c r="P3071" s="4" t="str">
        <f aca="false">Def_Sistemas_Conectores_Cabos!$B$7</f>
        <v>SMA 50-ohm</v>
      </c>
      <c r="Q3071" s="8" t="str">
        <f aca="false">K3071&amp;"/"&amp;M3071&amp;CHAR(10)&amp;L3071&amp;"/"&amp;N3071</f>
        <v>SI-19M1:DI-BPMSigPatch/BI_OUT
SI-19M1:DI-BPMRFFE/BI_IN</v>
      </c>
      <c r="R3071" s="12" t="s">
        <v>354</v>
      </c>
      <c r="S3071" s="12" t="s">
        <v>354</v>
      </c>
      <c r="T3071" s="22" t="str">
        <f aca="false">Def_Sistemas_Conectores_Cabos!$C$14</f>
        <v>Datalink Extrudado</v>
      </c>
      <c r="U3071" s="11" t="s">
        <v>355</v>
      </c>
      <c r="V3071" s="13"/>
    </row>
    <row r="3072" customFormat="false" ht="15.75" hidden="true" customHeight="true" outlineLevel="0" collapsed="false">
      <c r="A3072" s="4" t="str">
        <f aca="false">Def_Sistemas_Conectores_Cabos!$A$22</f>
        <v>BPM de elétrons</v>
      </c>
      <c r="B3072" s="5" t="str">
        <f aca="false">Datas_Entregas!$A$3</f>
        <v>BTS/Anel</v>
      </c>
      <c r="C3072" s="6" t="n">
        <f aca="false" t="array" ref="C3072:C3072">INDEX(Datas_Entregas!$B$2:$B$100, MATCH(B3072, Datas_Entregas!$A$2:$A$100, 0), 1)</f>
        <v>43296</v>
      </c>
      <c r="D3072" s="5" t="str">
        <f aca="false">Def_Status_Montagem!$A$2</f>
        <v>A verificar</v>
      </c>
      <c r="E3072" s="4" t="str">
        <f aca="false">Def_Status_Montagem!$B$4</f>
        <v>Contratada (inclui etiqueta)</v>
      </c>
      <c r="F3072" s="25" t="str">
        <f aca="false" t="array" ref="F3072:F3072">INDEX(Def_Instancias_Equipamentos!$F$2:$F$4986, MATCH(K3072, Def_Instancias_Equipamentos!$D$2:$D$4986, 0), 1)</f>
        <v>Túnel (Anel)</v>
      </c>
      <c r="G3072" s="26" t="str">
        <f aca="false" t="array" ref="G3072:G3072">INDEX(Def_Instancias_Equipamentos!$F$2:$F$4986, MATCH(L3072, Def_Instancias_Equipamentos!$D$2:$D$4986, 0), 1)</f>
        <v>Sala Racks 18 parte 2</v>
      </c>
      <c r="H3072" s="7" t="str">
        <f aca="false" t="array" ref="H3072:H3072">INDEX(Def_Instancias_Equipamentos!$E$2:$E$4986, MATCH(K3072, Def_Instancias_Equipamentos!$D$2:$D$4986, 0), 1)</f>
        <v>SI-19M2</v>
      </c>
      <c r="I3072" s="8" t="str">
        <f aca="false" t="array" ref="I3072:I3072">INDEX(Def_Instancias_Equipamentos!$E$2:$E$4986, MATCH(L3072, Def_Instancias_Equipamentos!$D$2:$D$4986, 0), 1)</f>
        <v>IA-19RaBPM</v>
      </c>
      <c r="J3072" s="8" t="str">
        <f aca="false">IF(H3072=I3072, "INTERNO", "EXTERNO")</f>
        <v>EXTERNO</v>
      </c>
      <c r="K3072" s="9" t="str">
        <f aca="false">Def_Instancias_Equipamentos!$D$1043</f>
        <v>SI-19M2:DI-BPMSigPatch</v>
      </c>
      <c r="L3072" s="4" t="str">
        <f aca="false">Def_Instancias_Equipamentos!$D$782</f>
        <v>SI-19M2:DI-BPMRFFE</v>
      </c>
      <c r="M3072" s="10" t="s">
        <v>170</v>
      </c>
      <c r="N3072" s="11" t="s">
        <v>84</v>
      </c>
      <c r="O3072" s="21" t="str">
        <f aca="false">Def_Sistemas_Conectores_Cabos!$B$7</f>
        <v>SMA 50-ohm</v>
      </c>
      <c r="P3072" s="4" t="str">
        <f aca="false">Def_Sistemas_Conectores_Cabos!$B$7</f>
        <v>SMA 50-ohm</v>
      </c>
      <c r="Q3072" s="8" t="str">
        <f aca="false">K3072&amp;"/"&amp;M3072&amp;CHAR(10)&amp;L3072&amp;"/"&amp;N3072</f>
        <v>SI-19M2:DI-BPMSigPatch/BI_OUT
SI-19M2:DI-BPMRFFE/BI_IN</v>
      </c>
      <c r="R3072" s="12" t="s">
        <v>354</v>
      </c>
      <c r="S3072" s="12" t="s">
        <v>354</v>
      </c>
      <c r="T3072" s="22" t="str">
        <f aca="false">Def_Sistemas_Conectores_Cabos!$C$14</f>
        <v>Datalink Extrudado</v>
      </c>
      <c r="U3072" s="11" t="s">
        <v>355</v>
      </c>
      <c r="V3072" s="13"/>
    </row>
    <row r="3073" customFormat="false" ht="15.75" hidden="true" customHeight="true" outlineLevel="0" collapsed="false">
      <c r="A3073" s="4" t="str">
        <f aca="false">Def_Sistemas_Conectores_Cabos!$A$22</f>
        <v>BPM de elétrons</v>
      </c>
      <c r="B3073" s="5" t="str">
        <f aca="false">Datas_Entregas!$A$6</f>
        <v>Linhas de Luz (fases I-A e II)</v>
      </c>
      <c r="C3073" s="6" t="n">
        <f aca="false" t="array" ref="C3073:C3073">INDEX(Datas_Entregas!$B$2:$B$100, MATCH(B3073, Datas_Entregas!$A$2:$A$100, 0), 1)</f>
        <v>43374</v>
      </c>
      <c r="D3073" s="5" t="str">
        <f aca="false">Def_Status_Montagem!$A$2</f>
        <v>A verificar</v>
      </c>
      <c r="E3073" s="4" t="str">
        <f aca="false">Def_Status_Montagem!$B$4</f>
        <v>Contratada (inclui etiqueta)</v>
      </c>
      <c r="F3073" s="25" t="str">
        <f aca="false" t="array" ref="F3073:F3073">INDEX(Def_Instancias_Equipamentos!$F$2:$F$4986, MATCH(K3073, Def_Instancias_Equipamentos!$D$2:$D$4986, 0), 1)</f>
        <v>Túnel (Anel)</v>
      </c>
      <c r="G3073" s="26" t="str">
        <f aca="false" t="array" ref="G3073:G3073">INDEX(Def_Instancias_Equipamentos!$F$2:$F$4986, MATCH(L3073, Def_Instancias_Equipamentos!$D$2:$D$4986, 0), 1)</f>
        <v>Sala Racks 18 parte 2</v>
      </c>
      <c r="H3073" s="7" t="str">
        <f aca="false" t="array" ref="H3073:H3073">INDEX(Def_Instancias_Equipamentos!$E$2:$E$4986, MATCH(K3073, Def_Instancias_Equipamentos!$D$2:$D$4986, 0), 1)</f>
        <v>SI-19SP</v>
      </c>
      <c r="I3073" s="8" t="str">
        <f aca="false" t="array" ref="I3073:I3073">INDEX(Def_Instancias_Equipamentos!$E$2:$E$4986, MATCH(L3073, Def_Instancias_Equipamentos!$D$2:$D$4986, 0), 1)</f>
        <v>IA-19RaBPM</v>
      </c>
      <c r="J3073" s="8" t="str">
        <f aca="false">IF(H3073=I3073, "INTERNO", "EXTERNO")</f>
        <v>EXTERNO</v>
      </c>
      <c r="K3073" s="9" t="str">
        <f aca="false">Def_Instancias_Equipamentos!$D$1088</f>
        <v>SI-19SP:DI-BPMSigPatch-1</v>
      </c>
      <c r="L3073" s="4" t="str">
        <f aca="false">Def_Instancias_Equipamentos!$D$827</f>
        <v>SI-19SP:DI-BPMRFFE-1</v>
      </c>
      <c r="M3073" s="10" t="s">
        <v>170</v>
      </c>
      <c r="N3073" s="11" t="s">
        <v>84</v>
      </c>
      <c r="O3073" s="21" t="str">
        <f aca="false">Def_Sistemas_Conectores_Cabos!$B$7</f>
        <v>SMA 50-ohm</v>
      </c>
      <c r="P3073" s="4" t="str">
        <f aca="false">Def_Sistemas_Conectores_Cabos!$B$7</f>
        <v>SMA 50-ohm</v>
      </c>
      <c r="Q3073" s="8" t="str">
        <f aca="false">K3073&amp;"/"&amp;M3073&amp;CHAR(10)&amp;L3073&amp;"/"&amp;N3073</f>
        <v>SI-19SP:DI-BPMSigPatch-1/BI_OUT
SI-19SP:DI-BPMRFFE-1/BI_IN</v>
      </c>
      <c r="R3073" s="12" t="s">
        <v>354</v>
      </c>
      <c r="S3073" s="12" t="s">
        <v>354</v>
      </c>
      <c r="T3073" s="22" t="str">
        <f aca="false">Def_Sistemas_Conectores_Cabos!$C$14</f>
        <v>Datalink Extrudado</v>
      </c>
      <c r="U3073" s="11" t="s">
        <v>355</v>
      </c>
      <c r="V3073" s="13"/>
    </row>
    <row r="3074" customFormat="false" ht="15.75" hidden="true" customHeight="true" outlineLevel="0" collapsed="false">
      <c r="A3074" s="4" t="str">
        <f aca="false">Def_Sistemas_Conectores_Cabos!$A$22</f>
        <v>BPM de elétrons</v>
      </c>
      <c r="B3074" s="5" t="str">
        <f aca="false">Datas_Entregas!$A$6</f>
        <v>Linhas de Luz (fases I-A e II)</v>
      </c>
      <c r="C3074" s="6" t="n">
        <f aca="false" t="array" ref="C3074:C3074">INDEX(Datas_Entregas!$B$2:$B$100, MATCH(B3074, Datas_Entregas!$A$2:$A$100, 0), 1)</f>
        <v>43374</v>
      </c>
      <c r="D3074" s="5" t="str">
        <f aca="false">Def_Status_Montagem!$A$2</f>
        <v>A verificar</v>
      </c>
      <c r="E3074" s="4" t="str">
        <f aca="false">Def_Status_Montagem!$B$4</f>
        <v>Contratada (inclui etiqueta)</v>
      </c>
      <c r="F3074" s="25" t="str">
        <f aca="false" t="array" ref="F3074:F3074">INDEX(Def_Instancias_Equipamentos!$F$2:$F$4986, MATCH(K3074, Def_Instancias_Equipamentos!$D$2:$D$4986, 0), 1)</f>
        <v>Túnel (Anel)</v>
      </c>
      <c r="G3074" s="26" t="str">
        <f aca="false" t="array" ref="G3074:G3074">INDEX(Def_Instancias_Equipamentos!$F$2:$F$4986, MATCH(L3074, Def_Instancias_Equipamentos!$D$2:$D$4986, 0), 1)</f>
        <v>Sala Racks 18 parte 2</v>
      </c>
      <c r="H3074" s="7" t="str">
        <f aca="false" t="array" ref="H3074:H3074">INDEX(Def_Instancias_Equipamentos!$E$2:$E$4986, MATCH(K3074, Def_Instancias_Equipamentos!$D$2:$D$4986, 0), 1)</f>
        <v>SI-19SP</v>
      </c>
      <c r="I3074" s="8" t="str">
        <f aca="false" t="array" ref="I3074:I3074">INDEX(Def_Instancias_Equipamentos!$E$2:$E$4986, MATCH(L3074, Def_Instancias_Equipamentos!$D$2:$D$4986, 0), 1)</f>
        <v>IA-19RaBPM</v>
      </c>
      <c r="J3074" s="8" t="str">
        <f aca="false">IF(H3074=I3074, "INTERNO", "EXTERNO")</f>
        <v>EXTERNO</v>
      </c>
      <c r="K3074" s="9" t="str">
        <f aca="false">Def_Instancias_Equipamentos!$D$1089</f>
        <v>SI-19SP:DI-BPMSigPatch-2</v>
      </c>
      <c r="L3074" s="4" t="str">
        <f aca="false">Def_Instancias_Equipamentos!$D$828</f>
        <v>SI-19SP:DI-BPMRFFE-2</v>
      </c>
      <c r="M3074" s="10" t="s">
        <v>170</v>
      </c>
      <c r="N3074" s="11" t="s">
        <v>84</v>
      </c>
      <c r="O3074" s="21" t="str">
        <f aca="false">Def_Sistemas_Conectores_Cabos!$B$7</f>
        <v>SMA 50-ohm</v>
      </c>
      <c r="P3074" s="4" t="str">
        <f aca="false">Def_Sistemas_Conectores_Cabos!$B$7</f>
        <v>SMA 50-ohm</v>
      </c>
      <c r="Q3074" s="8" t="str">
        <f aca="false">K3074&amp;"/"&amp;M3074&amp;CHAR(10)&amp;L3074&amp;"/"&amp;N3074</f>
        <v>SI-19SP:DI-BPMSigPatch-2/BI_OUT
SI-19SP:DI-BPMRFFE-2/BI_IN</v>
      </c>
      <c r="R3074" s="12" t="s">
        <v>354</v>
      </c>
      <c r="S3074" s="12" t="s">
        <v>354</v>
      </c>
      <c r="T3074" s="22" t="str">
        <f aca="false">Def_Sistemas_Conectores_Cabos!$C$14</f>
        <v>Datalink Extrudado</v>
      </c>
      <c r="U3074" s="11" t="s">
        <v>355</v>
      </c>
      <c r="V3074" s="13"/>
    </row>
    <row r="3075" customFormat="false" ht="15.75" hidden="true" customHeight="true" outlineLevel="0" collapsed="false">
      <c r="A3075" s="4" t="str">
        <f aca="false">Def_Sistemas_Conectores_Cabos!$A$22</f>
        <v>BPM de elétrons</v>
      </c>
      <c r="B3075" s="5" t="str">
        <f aca="false">Datas_Entregas!$A$3</f>
        <v>BTS/Anel</v>
      </c>
      <c r="C3075" s="6" t="n">
        <f aca="false" t="array" ref="C3075:C3075">INDEX(Datas_Entregas!$B$2:$B$100, MATCH(B3075, Datas_Entregas!$A$2:$A$100, 0), 1)</f>
        <v>43296</v>
      </c>
      <c r="D3075" s="5" t="str">
        <f aca="false">Def_Status_Montagem!$A$2</f>
        <v>A verificar</v>
      </c>
      <c r="E3075" s="4" t="str">
        <f aca="false">Def_Status_Montagem!$B$4</f>
        <v>Contratada (inclui etiqueta)</v>
      </c>
      <c r="F3075" s="25" t="str">
        <f aca="false" t="array" ref="F3075:F3075">INDEX(Def_Instancias_Equipamentos!$F$2:$F$4986, MATCH(K3075, Def_Instancias_Equipamentos!$D$2:$D$4986, 0), 1)</f>
        <v>Túnel (Anel)</v>
      </c>
      <c r="G3075" s="26" t="str">
        <f aca="false" t="array" ref="G3075:G3075">INDEX(Def_Instancias_Equipamentos!$F$2:$F$4986, MATCH(L3075, Def_Instancias_Equipamentos!$D$2:$D$4986, 0), 1)</f>
        <v>Sala Racks 19&amp;20</v>
      </c>
      <c r="H3075" s="7" t="str">
        <f aca="false" t="array" ref="H3075:H3075">INDEX(Def_Instancias_Equipamentos!$E$2:$E$4986, MATCH(K3075, Def_Instancias_Equipamentos!$D$2:$D$4986, 0), 1)</f>
        <v>SI-20C1</v>
      </c>
      <c r="I3075" s="8" t="str">
        <f aca="false" t="array" ref="I3075:I3075">INDEX(Def_Instancias_Equipamentos!$E$2:$E$4986, MATCH(L3075, Def_Instancias_Equipamentos!$D$2:$D$4986, 0), 1)</f>
        <v>IA-20RaBPM</v>
      </c>
      <c r="J3075" s="8" t="str">
        <f aca="false">IF(H3075=I3075, "INTERNO", "EXTERNO")</f>
        <v>EXTERNO</v>
      </c>
      <c r="K3075" s="9" t="str">
        <f aca="false">Def_Instancias_Equipamentos!$D$1044</f>
        <v>SI-20C1:DI-BPMSigPatch-1</v>
      </c>
      <c r="L3075" s="4" t="str">
        <f aca="false">Def_Instancias_Equipamentos!$D$783</f>
        <v>SI-20C1:DI-BPMRFFE-1</v>
      </c>
      <c r="M3075" s="10" t="s">
        <v>170</v>
      </c>
      <c r="N3075" s="11" t="s">
        <v>84</v>
      </c>
      <c r="O3075" s="21" t="str">
        <f aca="false">Def_Sistemas_Conectores_Cabos!$B$7</f>
        <v>SMA 50-ohm</v>
      </c>
      <c r="P3075" s="4" t="str">
        <f aca="false">Def_Sistemas_Conectores_Cabos!$B$7</f>
        <v>SMA 50-ohm</v>
      </c>
      <c r="Q3075" s="8" t="str">
        <f aca="false">K3075&amp;"/"&amp;M3075&amp;CHAR(10)&amp;L3075&amp;"/"&amp;N3075</f>
        <v>SI-20C1:DI-BPMSigPatch-1/BI_OUT
SI-20C1:DI-BPMRFFE-1/BI_IN</v>
      </c>
      <c r="R3075" s="12" t="s">
        <v>354</v>
      </c>
      <c r="S3075" s="12" t="s">
        <v>354</v>
      </c>
      <c r="T3075" s="22" t="str">
        <f aca="false">Def_Sistemas_Conectores_Cabos!$C$14</f>
        <v>Datalink Extrudado</v>
      </c>
      <c r="U3075" s="11" t="s">
        <v>355</v>
      </c>
      <c r="V3075" s="13"/>
    </row>
    <row r="3076" customFormat="false" ht="15.75" hidden="true" customHeight="true" outlineLevel="0" collapsed="false">
      <c r="A3076" s="4" t="str">
        <f aca="false">Def_Sistemas_Conectores_Cabos!$A$22</f>
        <v>BPM de elétrons</v>
      </c>
      <c r="B3076" s="5" t="str">
        <f aca="false">Datas_Entregas!$A$3</f>
        <v>BTS/Anel</v>
      </c>
      <c r="C3076" s="6" t="n">
        <f aca="false" t="array" ref="C3076:C3076">INDEX(Datas_Entregas!$B$2:$B$100, MATCH(B3076, Datas_Entregas!$A$2:$A$100, 0), 1)</f>
        <v>43296</v>
      </c>
      <c r="D3076" s="5" t="str">
        <f aca="false">Def_Status_Montagem!$A$2</f>
        <v>A verificar</v>
      </c>
      <c r="E3076" s="4" t="str">
        <f aca="false">Def_Status_Montagem!$B$4</f>
        <v>Contratada (inclui etiqueta)</v>
      </c>
      <c r="F3076" s="25" t="str">
        <f aca="false" t="array" ref="F3076:F3076">INDEX(Def_Instancias_Equipamentos!$F$2:$F$4986, MATCH(K3076, Def_Instancias_Equipamentos!$D$2:$D$4986, 0), 1)</f>
        <v>Túnel (Anel)</v>
      </c>
      <c r="G3076" s="26" t="str">
        <f aca="false" t="array" ref="G3076:G3076">INDEX(Def_Instancias_Equipamentos!$F$2:$F$4986, MATCH(L3076, Def_Instancias_Equipamentos!$D$2:$D$4986, 0), 1)</f>
        <v>Sala Racks 19&amp;20</v>
      </c>
      <c r="H3076" s="7" t="str">
        <f aca="false" t="array" ref="H3076:H3076">INDEX(Def_Instancias_Equipamentos!$E$2:$E$4986, MATCH(K3076, Def_Instancias_Equipamentos!$D$2:$D$4986, 0), 1)</f>
        <v>SI-20C1</v>
      </c>
      <c r="I3076" s="8" t="str">
        <f aca="false" t="array" ref="I3076:I3076">INDEX(Def_Instancias_Equipamentos!$E$2:$E$4986, MATCH(L3076, Def_Instancias_Equipamentos!$D$2:$D$4986, 0), 1)</f>
        <v>IA-20RaBPM</v>
      </c>
      <c r="J3076" s="8" t="str">
        <f aca="false">IF(H3076=I3076, "INTERNO", "EXTERNO")</f>
        <v>EXTERNO</v>
      </c>
      <c r="K3076" s="9" t="str">
        <f aca="false">Def_Instancias_Equipamentos!$D$1045</f>
        <v>SI-20C1:DI-BPMSigPatch-2</v>
      </c>
      <c r="L3076" s="4" t="str">
        <f aca="false">Def_Instancias_Equipamentos!$D$784</f>
        <v>SI-20C1:DI-BPMRFFE-2</v>
      </c>
      <c r="M3076" s="10" t="s">
        <v>170</v>
      </c>
      <c r="N3076" s="11" t="s">
        <v>84</v>
      </c>
      <c r="O3076" s="21" t="str">
        <f aca="false">Def_Sistemas_Conectores_Cabos!$B$7</f>
        <v>SMA 50-ohm</v>
      </c>
      <c r="P3076" s="4" t="str">
        <f aca="false">Def_Sistemas_Conectores_Cabos!$B$7</f>
        <v>SMA 50-ohm</v>
      </c>
      <c r="Q3076" s="8" t="str">
        <f aca="false">K3076&amp;"/"&amp;M3076&amp;CHAR(10)&amp;L3076&amp;"/"&amp;N3076</f>
        <v>SI-20C1:DI-BPMSigPatch-2/BI_OUT
SI-20C1:DI-BPMRFFE-2/BI_IN</v>
      </c>
      <c r="R3076" s="12" t="s">
        <v>354</v>
      </c>
      <c r="S3076" s="12" t="s">
        <v>354</v>
      </c>
      <c r="T3076" s="22" t="str">
        <f aca="false">Def_Sistemas_Conectores_Cabos!$C$14</f>
        <v>Datalink Extrudado</v>
      </c>
      <c r="U3076" s="11" t="s">
        <v>355</v>
      </c>
      <c r="V3076" s="13"/>
    </row>
    <row r="3077" customFormat="false" ht="15.75" hidden="true" customHeight="true" outlineLevel="0" collapsed="false">
      <c r="A3077" s="4" t="str">
        <f aca="false">Def_Sistemas_Conectores_Cabos!$A$22</f>
        <v>BPM de elétrons</v>
      </c>
      <c r="B3077" s="5" t="str">
        <f aca="false">Datas_Entregas!$A$3</f>
        <v>BTS/Anel</v>
      </c>
      <c r="C3077" s="6" t="n">
        <f aca="false" t="array" ref="C3077:C3077">INDEX(Datas_Entregas!$B$2:$B$100, MATCH(B3077, Datas_Entregas!$A$2:$A$100, 0), 1)</f>
        <v>43296</v>
      </c>
      <c r="D3077" s="5" t="str">
        <f aca="false">Def_Status_Montagem!$A$2</f>
        <v>A verificar</v>
      </c>
      <c r="E3077" s="4" t="str">
        <f aca="false">Def_Status_Montagem!$B$4</f>
        <v>Contratada (inclui etiqueta)</v>
      </c>
      <c r="F3077" s="25" t="str">
        <f aca="false" t="array" ref="F3077:F3077">INDEX(Def_Instancias_Equipamentos!$F$2:$F$4986, MATCH(K3077, Def_Instancias_Equipamentos!$D$2:$D$4986, 0), 1)</f>
        <v>Túnel (Anel)</v>
      </c>
      <c r="G3077" s="26" t="str">
        <f aca="false" t="array" ref="G3077:G3077">INDEX(Def_Instancias_Equipamentos!$F$2:$F$4986, MATCH(L3077, Def_Instancias_Equipamentos!$D$2:$D$4986, 0), 1)</f>
        <v>Sala Racks 19&amp;20</v>
      </c>
      <c r="H3077" s="7" t="str">
        <f aca="false" t="array" ref="H3077:H3077">INDEX(Def_Instancias_Equipamentos!$E$2:$E$4986, MATCH(K3077, Def_Instancias_Equipamentos!$D$2:$D$4986, 0), 1)</f>
        <v>SI-20C2</v>
      </c>
      <c r="I3077" s="8" t="str">
        <f aca="false" t="array" ref="I3077:I3077">INDEX(Def_Instancias_Equipamentos!$E$2:$E$4986, MATCH(L3077, Def_Instancias_Equipamentos!$D$2:$D$4986, 0), 1)</f>
        <v>IA-20RaBPM</v>
      </c>
      <c r="J3077" s="8" t="str">
        <f aca="false">IF(H3077=I3077, "INTERNO", "EXTERNO")</f>
        <v>EXTERNO</v>
      </c>
      <c r="K3077" s="9" t="str">
        <f aca="false">Def_Instancias_Equipamentos!$D$1046</f>
        <v>SI-20C2:DI-BPMSigPatch</v>
      </c>
      <c r="L3077" s="4" t="str">
        <f aca="false">Def_Instancias_Equipamentos!$D$785</f>
        <v>SI-20C2:DI-BPMRFFE</v>
      </c>
      <c r="M3077" s="10" t="s">
        <v>170</v>
      </c>
      <c r="N3077" s="11" t="s">
        <v>84</v>
      </c>
      <c r="O3077" s="21" t="str">
        <f aca="false">Def_Sistemas_Conectores_Cabos!$B$7</f>
        <v>SMA 50-ohm</v>
      </c>
      <c r="P3077" s="4" t="str">
        <f aca="false">Def_Sistemas_Conectores_Cabos!$B$7</f>
        <v>SMA 50-ohm</v>
      </c>
      <c r="Q3077" s="8" t="str">
        <f aca="false">K3077&amp;"/"&amp;M3077&amp;CHAR(10)&amp;L3077&amp;"/"&amp;N3077</f>
        <v>SI-20C2:DI-BPMSigPatch/BI_OUT
SI-20C2:DI-BPMRFFE/BI_IN</v>
      </c>
      <c r="R3077" s="12" t="s">
        <v>354</v>
      </c>
      <c r="S3077" s="12" t="s">
        <v>354</v>
      </c>
      <c r="T3077" s="22" t="str">
        <f aca="false">Def_Sistemas_Conectores_Cabos!$C$14</f>
        <v>Datalink Extrudado</v>
      </c>
      <c r="U3077" s="11" t="s">
        <v>355</v>
      </c>
      <c r="V3077" s="13"/>
    </row>
    <row r="3078" customFormat="false" ht="15.75" hidden="true" customHeight="true" outlineLevel="0" collapsed="false">
      <c r="A3078" s="4" t="str">
        <f aca="false">Def_Sistemas_Conectores_Cabos!$A$22</f>
        <v>BPM de elétrons</v>
      </c>
      <c r="B3078" s="5" t="str">
        <f aca="false">Datas_Entregas!$A$3</f>
        <v>BTS/Anel</v>
      </c>
      <c r="C3078" s="6" t="n">
        <f aca="false" t="array" ref="C3078:C3078">INDEX(Datas_Entregas!$B$2:$B$100, MATCH(B3078, Datas_Entregas!$A$2:$A$100, 0), 1)</f>
        <v>43296</v>
      </c>
      <c r="D3078" s="5" t="str">
        <f aca="false">Def_Status_Montagem!$A$2</f>
        <v>A verificar</v>
      </c>
      <c r="E3078" s="4" t="str">
        <f aca="false">Def_Status_Montagem!$B$4</f>
        <v>Contratada (inclui etiqueta)</v>
      </c>
      <c r="F3078" s="25" t="str">
        <f aca="false" t="array" ref="F3078:F3078">INDEX(Def_Instancias_Equipamentos!$F$2:$F$4986, MATCH(K3078, Def_Instancias_Equipamentos!$D$2:$D$4986, 0), 1)</f>
        <v>Túnel (Anel)</v>
      </c>
      <c r="G3078" s="26" t="str">
        <f aca="false" t="array" ref="G3078:G3078">INDEX(Def_Instancias_Equipamentos!$F$2:$F$4986, MATCH(L3078, Def_Instancias_Equipamentos!$D$2:$D$4986, 0), 1)</f>
        <v>Sala Racks 19&amp;20</v>
      </c>
      <c r="H3078" s="7" t="str">
        <f aca="false" t="array" ref="H3078:H3078">INDEX(Def_Instancias_Equipamentos!$E$2:$E$4986, MATCH(K3078, Def_Instancias_Equipamentos!$D$2:$D$4986, 0), 1)</f>
        <v>SI-20C3</v>
      </c>
      <c r="I3078" s="8" t="str">
        <f aca="false" t="array" ref="I3078:I3078">INDEX(Def_Instancias_Equipamentos!$E$2:$E$4986, MATCH(L3078, Def_Instancias_Equipamentos!$D$2:$D$4986, 0), 1)</f>
        <v>IA-20RaBPM</v>
      </c>
      <c r="J3078" s="8" t="str">
        <f aca="false">IF(H3078=I3078, "INTERNO", "EXTERNO")</f>
        <v>EXTERNO</v>
      </c>
      <c r="K3078" s="9" t="str">
        <f aca="false">Def_Instancias_Equipamentos!$D$1047</f>
        <v>SI-20C3:DI-BPMSigPatch-1</v>
      </c>
      <c r="L3078" s="4" t="str">
        <f aca="false">Def_Instancias_Equipamentos!$D$786</f>
        <v>SI-20C3:DI-BPMRFFE-1</v>
      </c>
      <c r="M3078" s="10" t="s">
        <v>170</v>
      </c>
      <c r="N3078" s="11" t="s">
        <v>84</v>
      </c>
      <c r="O3078" s="21" t="str">
        <f aca="false">Def_Sistemas_Conectores_Cabos!$B$7</f>
        <v>SMA 50-ohm</v>
      </c>
      <c r="P3078" s="4" t="str">
        <f aca="false">Def_Sistemas_Conectores_Cabos!$B$7</f>
        <v>SMA 50-ohm</v>
      </c>
      <c r="Q3078" s="8" t="str">
        <f aca="false">K3078&amp;"/"&amp;M3078&amp;CHAR(10)&amp;L3078&amp;"/"&amp;N3078</f>
        <v>SI-20C3:DI-BPMSigPatch-1/BI_OUT
SI-20C3:DI-BPMRFFE-1/BI_IN</v>
      </c>
      <c r="R3078" s="12" t="s">
        <v>354</v>
      </c>
      <c r="S3078" s="12" t="s">
        <v>354</v>
      </c>
      <c r="T3078" s="22" t="str">
        <f aca="false">Def_Sistemas_Conectores_Cabos!$C$14</f>
        <v>Datalink Extrudado</v>
      </c>
      <c r="U3078" s="11" t="s">
        <v>355</v>
      </c>
      <c r="V3078" s="13"/>
    </row>
    <row r="3079" customFormat="false" ht="15.75" hidden="true" customHeight="true" outlineLevel="0" collapsed="false">
      <c r="A3079" s="4" t="str">
        <f aca="false">Def_Sistemas_Conectores_Cabos!$A$22</f>
        <v>BPM de elétrons</v>
      </c>
      <c r="B3079" s="5" t="str">
        <f aca="false">Datas_Entregas!$A$3</f>
        <v>BTS/Anel</v>
      </c>
      <c r="C3079" s="6" t="n">
        <f aca="false" t="array" ref="C3079:C3079">INDEX(Datas_Entregas!$B$2:$B$100, MATCH(B3079, Datas_Entregas!$A$2:$A$100, 0), 1)</f>
        <v>43296</v>
      </c>
      <c r="D3079" s="5" t="str">
        <f aca="false">Def_Status_Montagem!$A$2</f>
        <v>A verificar</v>
      </c>
      <c r="E3079" s="4" t="str">
        <f aca="false">Def_Status_Montagem!$B$4</f>
        <v>Contratada (inclui etiqueta)</v>
      </c>
      <c r="F3079" s="25" t="str">
        <f aca="false" t="array" ref="F3079:F3079">INDEX(Def_Instancias_Equipamentos!$F$2:$F$4986, MATCH(K3079, Def_Instancias_Equipamentos!$D$2:$D$4986, 0), 1)</f>
        <v>Túnel (Anel)</v>
      </c>
      <c r="G3079" s="26" t="str">
        <f aca="false" t="array" ref="G3079:G3079">INDEX(Def_Instancias_Equipamentos!$F$2:$F$4986, MATCH(L3079, Def_Instancias_Equipamentos!$D$2:$D$4986, 0), 1)</f>
        <v>Sala Racks 19&amp;20</v>
      </c>
      <c r="H3079" s="7" t="str">
        <f aca="false" t="array" ref="H3079:H3079">INDEX(Def_Instancias_Equipamentos!$E$2:$E$4986, MATCH(K3079, Def_Instancias_Equipamentos!$D$2:$D$4986, 0), 1)</f>
        <v>SI-20C3</v>
      </c>
      <c r="I3079" s="8" t="str">
        <f aca="false" t="array" ref="I3079:I3079">INDEX(Def_Instancias_Equipamentos!$E$2:$E$4986, MATCH(L3079, Def_Instancias_Equipamentos!$D$2:$D$4986, 0), 1)</f>
        <v>IA-20RaBPM</v>
      </c>
      <c r="J3079" s="8" t="str">
        <f aca="false">IF(H3079=I3079, "INTERNO", "EXTERNO")</f>
        <v>EXTERNO</v>
      </c>
      <c r="K3079" s="9" t="str">
        <f aca="false">Def_Instancias_Equipamentos!$D$1048</f>
        <v>SI-20C3:DI-BPMSigPatch-2</v>
      </c>
      <c r="L3079" s="4" t="str">
        <f aca="false">Def_Instancias_Equipamentos!$D$787</f>
        <v>SI-20C3:DI-BPMRFFE-2</v>
      </c>
      <c r="M3079" s="10" t="s">
        <v>170</v>
      </c>
      <c r="N3079" s="11" t="s">
        <v>84</v>
      </c>
      <c r="O3079" s="21" t="str">
        <f aca="false">Def_Sistemas_Conectores_Cabos!$B$7</f>
        <v>SMA 50-ohm</v>
      </c>
      <c r="P3079" s="4" t="str">
        <f aca="false">Def_Sistemas_Conectores_Cabos!$B$7</f>
        <v>SMA 50-ohm</v>
      </c>
      <c r="Q3079" s="8" t="str">
        <f aca="false">K3079&amp;"/"&amp;M3079&amp;CHAR(10)&amp;L3079&amp;"/"&amp;N3079</f>
        <v>SI-20C3:DI-BPMSigPatch-2/BI_OUT
SI-20C3:DI-BPMRFFE-2/BI_IN</v>
      </c>
      <c r="R3079" s="12" t="s">
        <v>354</v>
      </c>
      <c r="S3079" s="12" t="s">
        <v>354</v>
      </c>
      <c r="T3079" s="22" t="str">
        <f aca="false">Def_Sistemas_Conectores_Cabos!$C$14</f>
        <v>Datalink Extrudado</v>
      </c>
      <c r="U3079" s="11" t="s">
        <v>355</v>
      </c>
      <c r="V3079" s="13"/>
    </row>
    <row r="3080" customFormat="false" ht="15.75" hidden="true" customHeight="true" outlineLevel="0" collapsed="false">
      <c r="A3080" s="4" t="str">
        <f aca="false">Def_Sistemas_Conectores_Cabos!$A$22</f>
        <v>BPM de elétrons</v>
      </c>
      <c r="B3080" s="5" t="str">
        <f aca="false">Datas_Entregas!$A$3</f>
        <v>BTS/Anel</v>
      </c>
      <c r="C3080" s="6" t="n">
        <f aca="false" t="array" ref="C3080:C3080">INDEX(Datas_Entregas!$B$2:$B$100, MATCH(B3080, Datas_Entregas!$A$2:$A$100, 0), 1)</f>
        <v>43296</v>
      </c>
      <c r="D3080" s="5" t="str">
        <f aca="false">Def_Status_Montagem!$A$2</f>
        <v>A verificar</v>
      </c>
      <c r="E3080" s="4" t="str">
        <f aca="false">Def_Status_Montagem!$B$4</f>
        <v>Contratada (inclui etiqueta)</v>
      </c>
      <c r="F3080" s="25" t="str">
        <f aca="false" t="array" ref="F3080:F3080">INDEX(Def_Instancias_Equipamentos!$F$2:$F$4986, MATCH(K3080, Def_Instancias_Equipamentos!$D$2:$D$4986, 0), 1)</f>
        <v>Túnel (Anel)</v>
      </c>
      <c r="G3080" s="26" t="str">
        <f aca="false" t="array" ref="G3080:G3080">INDEX(Def_Instancias_Equipamentos!$F$2:$F$4986, MATCH(L3080, Def_Instancias_Equipamentos!$D$2:$D$4986, 0), 1)</f>
        <v>Sala Racks 19&amp;20</v>
      </c>
      <c r="H3080" s="7" t="str">
        <f aca="false" t="array" ref="H3080:H3080">INDEX(Def_Instancias_Equipamentos!$E$2:$E$4986, MATCH(K3080, Def_Instancias_Equipamentos!$D$2:$D$4986, 0), 1)</f>
        <v>SI-20C4</v>
      </c>
      <c r="I3080" s="8" t="str">
        <f aca="false" t="array" ref="I3080:I3080">INDEX(Def_Instancias_Equipamentos!$E$2:$E$4986, MATCH(L3080, Def_Instancias_Equipamentos!$D$2:$D$4986, 0), 1)</f>
        <v>IA-20RaBPM</v>
      </c>
      <c r="J3080" s="8" t="str">
        <f aca="false">IF(H3080=I3080, "INTERNO", "EXTERNO")</f>
        <v>EXTERNO</v>
      </c>
      <c r="K3080" s="9" t="str">
        <f aca="false">Def_Instancias_Equipamentos!$D$1049</f>
        <v>SI-20C4:DI-BPMSigPatch</v>
      </c>
      <c r="L3080" s="4" t="str">
        <f aca="false">Def_Instancias_Equipamentos!$D$788</f>
        <v>SI-20C4:DI-BPMRFFE</v>
      </c>
      <c r="M3080" s="10" t="s">
        <v>170</v>
      </c>
      <c r="N3080" s="11" t="s">
        <v>84</v>
      </c>
      <c r="O3080" s="21" t="str">
        <f aca="false">Def_Sistemas_Conectores_Cabos!$B$7</f>
        <v>SMA 50-ohm</v>
      </c>
      <c r="P3080" s="4" t="str">
        <f aca="false">Def_Sistemas_Conectores_Cabos!$B$7</f>
        <v>SMA 50-ohm</v>
      </c>
      <c r="Q3080" s="8" t="str">
        <f aca="false">K3080&amp;"/"&amp;M3080&amp;CHAR(10)&amp;L3080&amp;"/"&amp;N3080</f>
        <v>SI-20C4:DI-BPMSigPatch/BI_OUT
SI-20C4:DI-BPMRFFE/BI_IN</v>
      </c>
      <c r="R3080" s="12" t="s">
        <v>354</v>
      </c>
      <c r="S3080" s="12" t="s">
        <v>354</v>
      </c>
      <c r="T3080" s="22" t="str">
        <f aca="false">Def_Sistemas_Conectores_Cabos!$C$14</f>
        <v>Datalink Extrudado</v>
      </c>
      <c r="U3080" s="11" t="s">
        <v>355</v>
      </c>
      <c r="V3080" s="13"/>
    </row>
    <row r="3081" customFormat="false" ht="15.75" hidden="true" customHeight="true" outlineLevel="0" collapsed="false">
      <c r="A3081" s="4" t="str">
        <f aca="false">Def_Sistemas_Conectores_Cabos!$A$22</f>
        <v>BPM de elétrons</v>
      </c>
      <c r="B3081" s="5" t="str">
        <f aca="false">Datas_Entregas!$A$3</f>
        <v>BTS/Anel</v>
      </c>
      <c r="C3081" s="6" t="n">
        <f aca="false" t="array" ref="C3081:C3081">INDEX(Datas_Entregas!$B$2:$B$100, MATCH(B3081, Datas_Entregas!$A$2:$A$100, 0), 1)</f>
        <v>43296</v>
      </c>
      <c r="D3081" s="5" t="str">
        <f aca="false">Def_Status_Montagem!$A$2</f>
        <v>A verificar</v>
      </c>
      <c r="E3081" s="4" t="str">
        <f aca="false">Def_Status_Montagem!$B$4</f>
        <v>Contratada (inclui etiqueta)</v>
      </c>
      <c r="F3081" s="25" t="str">
        <f aca="false" t="array" ref="F3081:F3081">INDEX(Def_Instancias_Equipamentos!$F$2:$F$4986, MATCH(K3081, Def_Instancias_Equipamentos!$D$2:$D$4986, 0), 1)</f>
        <v>Túnel (Anel)</v>
      </c>
      <c r="G3081" s="26" t="str">
        <f aca="false" t="array" ref="G3081:G3081">INDEX(Def_Instancias_Equipamentos!$F$2:$F$4986, MATCH(L3081, Def_Instancias_Equipamentos!$D$2:$D$4986, 0), 1)</f>
        <v>Sala Racks 19&amp;20</v>
      </c>
      <c r="H3081" s="7" t="str">
        <f aca="false" t="array" ref="H3081:H3081">INDEX(Def_Instancias_Equipamentos!$E$2:$E$4986, MATCH(K3081, Def_Instancias_Equipamentos!$D$2:$D$4986, 0), 1)</f>
        <v>SI-20M1</v>
      </c>
      <c r="I3081" s="8" t="str">
        <f aca="false" t="array" ref="I3081:I3081">INDEX(Def_Instancias_Equipamentos!$E$2:$E$4986, MATCH(L3081, Def_Instancias_Equipamentos!$D$2:$D$4986, 0), 1)</f>
        <v>IA-20RaBPM</v>
      </c>
      <c r="J3081" s="8" t="str">
        <f aca="false">IF(H3081=I3081, "INTERNO", "EXTERNO")</f>
        <v>EXTERNO</v>
      </c>
      <c r="K3081" s="9" t="str">
        <f aca="false">Def_Instancias_Equipamentos!$D$1050</f>
        <v>SI-20M1:DI-BPMSigPatch</v>
      </c>
      <c r="L3081" s="4" t="str">
        <f aca="false">Def_Instancias_Equipamentos!$D$789</f>
        <v>SI-20M1:DI-BPMRFFE</v>
      </c>
      <c r="M3081" s="10" t="s">
        <v>170</v>
      </c>
      <c r="N3081" s="11" t="s">
        <v>84</v>
      </c>
      <c r="O3081" s="21" t="str">
        <f aca="false">Def_Sistemas_Conectores_Cabos!$B$7</f>
        <v>SMA 50-ohm</v>
      </c>
      <c r="P3081" s="4" t="str">
        <f aca="false">Def_Sistemas_Conectores_Cabos!$B$7</f>
        <v>SMA 50-ohm</v>
      </c>
      <c r="Q3081" s="8" t="str">
        <f aca="false">K3081&amp;"/"&amp;M3081&amp;CHAR(10)&amp;L3081&amp;"/"&amp;N3081</f>
        <v>SI-20M1:DI-BPMSigPatch/BI_OUT
SI-20M1:DI-BPMRFFE/BI_IN</v>
      </c>
      <c r="R3081" s="12" t="s">
        <v>354</v>
      </c>
      <c r="S3081" s="12" t="s">
        <v>354</v>
      </c>
      <c r="T3081" s="22" t="str">
        <f aca="false">Def_Sistemas_Conectores_Cabos!$C$14</f>
        <v>Datalink Extrudado</v>
      </c>
      <c r="U3081" s="11" t="s">
        <v>355</v>
      </c>
      <c r="V3081" s="13"/>
    </row>
    <row r="3082" customFormat="false" ht="15.75" hidden="true" customHeight="true" outlineLevel="0" collapsed="false">
      <c r="A3082" s="4" t="str">
        <f aca="false">Def_Sistemas_Conectores_Cabos!$A$22</f>
        <v>BPM de elétrons</v>
      </c>
      <c r="B3082" s="5" t="str">
        <f aca="false">Datas_Entregas!$A$3</f>
        <v>BTS/Anel</v>
      </c>
      <c r="C3082" s="6" t="n">
        <f aca="false" t="array" ref="C3082:C3082">INDEX(Datas_Entregas!$B$2:$B$100, MATCH(B3082, Datas_Entregas!$A$2:$A$100, 0), 1)</f>
        <v>43296</v>
      </c>
      <c r="D3082" s="5" t="str">
        <f aca="false">Def_Status_Montagem!$A$2</f>
        <v>A verificar</v>
      </c>
      <c r="E3082" s="4" t="str">
        <f aca="false">Def_Status_Montagem!$B$4</f>
        <v>Contratada (inclui etiqueta)</v>
      </c>
      <c r="F3082" s="25" t="str">
        <f aca="false" t="array" ref="F3082:F3082">INDEX(Def_Instancias_Equipamentos!$F$2:$F$4986, MATCH(K3082, Def_Instancias_Equipamentos!$D$2:$D$4986, 0), 1)</f>
        <v>Túnel (Anel)</v>
      </c>
      <c r="G3082" s="26" t="str">
        <f aca="false" t="array" ref="G3082:G3082">INDEX(Def_Instancias_Equipamentos!$F$2:$F$4986, MATCH(L3082, Def_Instancias_Equipamentos!$D$2:$D$4986, 0), 1)</f>
        <v>Sala Racks 19&amp;20</v>
      </c>
      <c r="H3082" s="7" t="str">
        <f aca="false" t="array" ref="H3082:H3082">INDEX(Def_Instancias_Equipamentos!$E$2:$E$4986, MATCH(K3082, Def_Instancias_Equipamentos!$D$2:$D$4986, 0), 1)</f>
        <v>SI-20M2</v>
      </c>
      <c r="I3082" s="8" t="str">
        <f aca="false" t="array" ref="I3082:I3082">INDEX(Def_Instancias_Equipamentos!$E$2:$E$4986, MATCH(L3082, Def_Instancias_Equipamentos!$D$2:$D$4986, 0), 1)</f>
        <v>IA-20RaBPM</v>
      </c>
      <c r="J3082" s="8" t="str">
        <f aca="false">IF(H3082=I3082, "INTERNO", "EXTERNO")</f>
        <v>EXTERNO</v>
      </c>
      <c r="K3082" s="9" t="str">
        <f aca="false">Def_Instancias_Equipamentos!$D$1051</f>
        <v>SI-20M2:DI-BPMSigPatch</v>
      </c>
      <c r="L3082" s="4" t="str">
        <f aca="false">Def_Instancias_Equipamentos!$D$790</f>
        <v>SI-20M2:DI-BPMRFFE</v>
      </c>
      <c r="M3082" s="10" t="s">
        <v>170</v>
      </c>
      <c r="N3082" s="11" t="s">
        <v>84</v>
      </c>
      <c r="O3082" s="21" t="str">
        <f aca="false">Def_Sistemas_Conectores_Cabos!$B$7</f>
        <v>SMA 50-ohm</v>
      </c>
      <c r="P3082" s="4" t="str">
        <f aca="false">Def_Sistemas_Conectores_Cabos!$B$7</f>
        <v>SMA 50-ohm</v>
      </c>
      <c r="Q3082" s="8" t="str">
        <f aca="false">K3082&amp;"/"&amp;M3082&amp;CHAR(10)&amp;L3082&amp;"/"&amp;N3082</f>
        <v>SI-20M2:DI-BPMSigPatch/BI_OUT
SI-20M2:DI-BPMRFFE/BI_IN</v>
      </c>
      <c r="R3082" s="12" t="s">
        <v>354</v>
      </c>
      <c r="S3082" s="12" t="s">
        <v>354</v>
      </c>
      <c r="T3082" s="22" t="str">
        <f aca="false">Def_Sistemas_Conectores_Cabos!$C$14</f>
        <v>Datalink Extrudado</v>
      </c>
      <c r="U3082" s="11" t="s">
        <v>355</v>
      </c>
      <c r="V3082" s="13"/>
    </row>
    <row r="3083" customFormat="false" ht="15.75" hidden="true" customHeight="true" outlineLevel="0" collapsed="false">
      <c r="A3083" s="4" t="str">
        <f aca="false">Def_Sistemas_Conectores_Cabos!$A$22</f>
        <v>BPM de elétrons</v>
      </c>
      <c r="B3083" s="5" t="str">
        <f aca="false">Datas_Entregas!$A$6</f>
        <v>Linhas de Luz (fases I-A e II)</v>
      </c>
      <c r="C3083" s="6" t="n">
        <f aca="false" t="array" ref="C3083:C3083">INDEX(Datas_Entregas!$B$2:$B$100, MATCH(B3083, Datas_Entregas!$A$2:$A$100, 0), 1)</f>
        <v>43374</v>
      </c>
      <c r="D3083" s="5" t="str">
        <f aca="false">Def_Status_Montagem!$A$2</f>
        <v>A verificar</v>
      </c>
      <c r="E3083" s="4" t="str">
        <f aca="false">Def_Status_Montagem!$B$4</f>
        <v>Contratada (inclui etiqueta)</v>
      </c>
      <c r="F3083" s="25" t="str">
        <f aca="false" t="array" ref="F3083:F3083">INDEX(Def_Instancias_Equipamentos!$F$2:$F$4986, MATCH(K3083, Def_Instancias_Equipamentos!$D$2:$D$4986, 0), 1)</f>
        <v>Túnel (Anel)</v>
      </c>
      <c r="G3083" s="26" t="str">
        <f aca="false" t="array" ref="G3083:G3083">INDEX(Def_Instancias_Equipamentos!$F$2:$F$4986, MATCH(L3083, Def_Instancias_Equipamentos!$D$2:$D$4986, 0), 1)</f>
        <v>Sala Racks 19&amp;20</v>
      </c>
      <c r="H3083" s="7" t="str">
        <f aca="false" t="array" ref="H3083:H3083">INDEX(Def_Instancias_Equipamentos!$E$2:$E$4986, MATCH(K3083, Def_Instancias_Equipamentos!$D$2:$D$4986, 0), 1)</f>
        <v>SI-20SB</v>
      </c>
      <c r="I3083" s="8" t="str">
        <f aca="false" t="array" ref="I3083:I3083">INDEX(Def_Instancias_Equipamentos!$E$2:$E$4986, MATCH(L3083, Def_Instancias_Equipamentos!$D$2:$D$4986, 0), 1)</f>
        <v>IA-20RaBPM</v>
      </c>
      <c r="J3083" s="8" t="str">
        <f aca="false">IF(H3083=I3083, "INTERNO", "EXTERNO")</f>
        <v>EXTERNO</v>
      </c>
      <c r="K3083" s="9" t="str">
        <f aca="false">Def_Instancias_Equipamentos!$D$1090</f>
        <v>SI-20SB:DI-BPMSigPatch-1</v>
      </c>
      <c r="L3083" s="4" t="str">
        <f aca="false">Def_Instancias_Equipamentos!$D$829</f>
        <v>SI-20SB:DI-BPMRFFE-1</v>
      </c>
      <c r="M3083" s="10" t="s">
        <v>170</v>
      </c>
      <c r="N3083" s="11" t="s">
        <v>84</v>
      </c>
      <c r="O3083" s="21" t="str">
        <f aca="false">Def_Sistemas_Conectores_Cabos!$B$7</f>
        <v>SMA 50-ohm</v>
      </c>
      <c r="P3083" s="4" t="str">
        <f aca="false">Def_Sistemas_Conectores_Cabos!$B$7</f>
        <v>SMA 50-ohm</v>
      </c>
      <c r="Q3083" s="8" t="str">
        <f aca="false">K3083&amp;"/"&amp;M3083&amp;CHAR(10)&amp;L3083&amp;"/"&amp;N3083</f>
        <v>SI-20SB:DI-BPMSigPatch-1/BI_OUT
SI-20SB:DI-BPMRFFE-1/BI_IN</v>
      </c>
      <c r="R3083" s="12" t="s">
        <v>354</v>
      </c>
      <c r="S3083" s="12" t="s">
        <v>354</v>
      </c>
      <c r="T3083" s="22" t="str">
        <f aca="false">Def_Sistemas_Conectores_Cabos!$C$14</f>
        <v>Datalink Extrudado</v>
      </c>
      <c r="U3083" s="11" t="s">
        <v>355</v>
      </c>
      <c r="V3083" s="13"/>
    </row>
    <row r="3084" customFormat="false" ht="15.75" hidden="true" customHeight="true" outlineLevel="0" collapsed="false">
      <c r="A3084" s="4" t="str">
        <f aca="false">Def_Sistemas_Conectores_Cabos!$A$22</f>
        <v>BPM de elétrons</v>
      </c>
      <c r="B3084" s="5" t="str">
        <f aca="false">Datas_Entregas!$A$6</f>
        <v>Linhas de Luz (fases I-A e II)</v>
      </c>
      <c r="C3084" s="6" t="n">
        <f aca="false" t="array" ref="C3084:C3084">INDEX(Datas_Entregas!$B$2:$B$100, MATCH(B3084, Datas_Entregas!$A$2:$A$100, 0), 1)</f>
        <v>43374</v>
      </c>
      <c r="D3084" s="5" t="str">
        <f aca="false">Def_Status_Montagem!$A$2</f>
        <v>A verificar</v>
      </c>
      <c r="E3084" s="4" t="str">
        <f aca="false">Def_Status_Montagem!$B$4</f>
        <v>Contratada (inclui etiqueta)</v>
      </c>
      <c r="F3084" s="25" t="str">
        <f aca="false" t="array" ref="F3084:F3084">INDEX(Def_Instancias_Equipamentos!$F$2:$F$4986, MATCH(K3084, Def_Instancias_Equipamentos!$D$2:$D$4986, 0), 1)</f>
        <v>Túnel (Anel)</v>
      </c>
      <c r="G3084" s="26" t="str">
        <f aca="false" t="array" ref="G3084:G3084">INDEX(Def_Instancias_Equipamentos!$F$2:$F$4986, MATCH(L3084, Def_Instancias_Equipamentos!$D$2:$D$4986, 0), 1)</f>
        <v>Sala Racks 19&amp;20</v>
      </c>
      <c r="H3084" s="7" t="str">
        <f aca="false" t="array" ref="H3084:H3084">INDEX(Def_Instancias_Equipamentos!$E$2:$E$4986, MATCH(K3084, Def_Instancias_Equipamentos!$D$2:$D$4986, 0), 1)</f>
        <v>SI-20SB</v>
      </c>
      <c r="I3084" s="8" t="str">
        <f aca="false" t="array" ref="I3084:I3084">INDEX(Def_Instancias_Equipamentos!$E$2:$E$4986, MATCH(L3084, Def_Instancias_Equipamentos!$D$2:$D$4986, 0), 1)</f>
        <v>IA-20RaBPM</v>
      </c>
      <c r="J3084" s="8" t="str">
        <f aca="false">IF(H3084=I3084, "INTERNO", "EXTERNO")</f>
        <v>EXTERNO</v>
      </c>
      <c r="K3084" s="9" t="str">
        <f aca="false">Def_Instancias_Equipamentos!$D$1091</f>
        <v>SI-20SB:DI-BPMSigPatch-2</v>
      </c>
      <c r="L3084" s="4" t="str">
        <f aca="false">Def_Instancias_Equipamentos!$D$830</f>
        <v>SI-20SB:DI-BPMRFFE-2</v>
      </c>
      <c r="M3084" s="10" t="s">
        <v>170</v>
      </c>
      <c r="N3084" s="11" t="s">
        <v>84</v>
      </c>
      <c r="O3084" s="21" t="str">
        <f aca="false">Def_Sistemas_Conectores_Cabos!$B$7</f>
        <v>SMA 50-ohm</v>
      </c>
      <c r="P3084" s="4" t="str">
        <f aca="false">Def_Sistemas_Conectores_Cabos!$B$7</f>
        <v>SMA 50-ohm</v>
      </c>
      <c r="Q3084" s="8" t="str">
        <f aca="false">K3084&amp;"/"&amp;M3084&amp;CHAR(10)&amp;L3084&amp;"/"&amp;N3084</f>
        <v>SI-20SB:DI-BPMSigPatch-2/BI_OUT
SI-20SB:DI-BPMRFFE-2/BI_IN</v>
      </c>
      <c r="R3084" s="12" t="s">
        <v>354</v>
      </c>
      <c r="S3084" s="12" t="s">
        <v>354</v>
      </c>
      <c r="T3084" s="22" t="str">
        <f aca="false">Def_Sistemas_Conectores_Cabos!$C$14</f>
        <v>Datalink Extrudado</v>
      </c>
      <c r="U3084" s="11" t="s">
        <v>355</v>
      </c>
      <c r="V3084" s="13"/>
    </row>
    <row r="3085" customFormat="false" ht="15.75" hidden="true" customHeight="true" outlineLevel="0" collapsed="false">
      <c r="A3085" s="4" t="str">
        <f aca="false">Def_Sistemas_Conectores_Cabos!$A$22</f>
        <v>BPM de elétrons</v>
      </c>
      <c r="B3085" s="5" t="str">
        <f aca="false">Datas_Entregas!$A$2</f>
        <v>Booster/LTB</v>
      </c>
      <c r="C3085" s="6" t="n">
        <f aca="false" t="array" ref="C3085:C3085">INDEX(Datas_Entregas!$B$2:$B$100, MATCH(B3085, Datas_Entregas!$A$2:$A$100, 0), 1)</f>
        <v>43266</v>
      </c>
      <c r="D3085" s="5" t="str">
        <f aca="false">Def_Status_Montagem!$A$2</f>
        <v>A verificar</v>
      </c>
      <c r="E3085" s="4" t="str">
        <f aca="false">Def_Status_Montagem!$B$4</f>
        <v>Contratada (inclui etiqueta)</v>
      </c>
      <c r="F3085" s="25" t="str">
        <f aca="false" t="array" ref="F3085:F3085">INDEX(Def_Instancias_Equipamentos!$F$2:$F$4986, MATCH(K3085, Def_Instancias_Equipamentos!$D$2:$D$4986, 0), 1)</f>
        <v>Túnel (LTB)</v>
      </c>
      <c r="G3085" s="26" t="str">
        <f aca="false" t="array" ref="G3085:G3085">INDEX(Def_Instancias_Equipamentos!$F$2:$F$4986, MATCH(L3085, Def_Instancias_Equipamentos!$D$2:$D$4986, 0), 1)</f>
        <v>Sala Racks 19&amp;20</v>
      </c>
      <c r="H3085" s="7" t="str">
        <f aca="false" t="array" ref="H3085:H3085">INDEX(Def_Instancias_Equipamentos!$E$2:$E$4986, MATCH(K3085, Def_Instancias_Equipamentos!$D$2:$D$4986, 0), 1)</f>
        <v>TB-01</v>
      </c>
      <c r="I3085" s="8" t="str">
        <f aca="false" t="array" ref="I3085:I3085">INDEX(Def_Instancias_Equipamentos!$E$2:$E$4986, MATCH(L3085, Def_Instancias_Equipamentos!$D$2:$D$4986, 0), 1)</f>
        <v>IA-20RaBPMTL</v>
      </c>
      <c r="J3085" s="8" t="str">
        <f aca="false">IF(H3085=I3085, "INTERNO", "EXTERNO")</f>
        <v>EXTERNO</v>
      </c>
      <c r="K3085" s="9" t="str">
        <f aca="false">Def_Instancias_Equipamentos!$D$831</f>
        <v>TB-01:DI-BPMSigPatch-1</v>
      </c>
      <c r="L3085" s="4" t="str">
        <f aca="false">Def_Instancias_Equipamentos!$D$570</f>
        <v>TB-01:DI-BPMRFFE-1</v>
      </c>
      <c r="M3085" s="10" t="s">
        <v>170</v>
      </c>
      <c r="N3085" s="11" t="s">
        <v>84</v>
      </c>
      <c r="O3085" s="21" t="str">
        <f aca="false">Def_Sistemas_Conectores_Cabos!$B$7</f>
        <v>SMA 50-ohm</v>
      </c>
      <c r="P3085" s="4" t="str">
        <f aca="false">Def_Sistemas_Conectores_Cabos!$B$7</f>
        <v>SMA 50-ohm</v>
      </c>
      <c r="Q3085" s="8" t="str">
        <f aca="false">K3085&amp;"/"&amp;M3085&amp;CHAR(10)&amp;L3085&amp;"/"&amp;N3085</f>
        <v>TB-01:DI-BPMSigPatch-1/BI_OUT
TB-01:DI-BPMRFFE-1/BI_IN</v>
      </c>
      <c r="R3085" s="12" t="s">
        <v>354</v>
      </c>
      <c r="S3085" s="12" t="s">
        <v>354</v>
      </c>
      <c r="T3085" s="22" t="str">
        <f aca="false">Def_Sistemas_Conectores_Cabos!$C$14</f>
        <v>Datalink Extrudado</v>
      </c>
      <c r="U3085" s="11" t="s">
        <v>355</v>
      </c>
      <c r="V3085" s="13"/>
    </row>
    <row r="3086" customFormat="false" ht="15.75" hidden="true" customHeight="true" outlineLevel="0" collapsed="false">
      <c r="A3086" s="4" t="str">
        <f aca="false">Def_Sistemas_Conectores_Cabos!$A$22</f>
        <v>BPM de elétrons</v>
      </c>
      <c r="B3086" s="5" t="str">
        <f aca="false">Datas_Entregas!$A$2</f>
        <v>Booster/LTB</v>
      </c>
      <c r="C3086" s="6" t="n">
        <f aca="false" t="array" ref="C3086:C3086">INDEX(Datas_Entregas!$B$2:$B$100, MATCH(B3086, Datas_Entregas!$A$2:$A$100, 0), 1)</f>
        <v>43266</v>
      </c>
      <c r="D3086" s="5" t="str">
        <f aca="false">Def_Status_Montagem!$A$2</f>
        <v>A verificar</v>
      </c>
      <c r="E3086" s="4" t="str">
        <f aca="false">Def_Status_Montagem!$B$4</f>
        <v>Contratada (inclui etiqueta)</v>
      </c>
      <c r="F3086" s="25" t="str">
        <f aca="false" t="array" ref="F3086:F3086">INDEX(Def_Instancias_Equipamentos!$F$2:$F$4986, MATCH(K3086, Def_Instancias_Equipamentos!$D$2:$D$4986, 0), 1)</f>
        <v>Túnel (LTB)</v>
      </c>
      <c r="G3086" s="26" t="str">
        <f aca="false" t="array" ref="G3086:G3086">INDEX(Def_Instancias_Equipamentos!$F$2:$F$4986, MATCH(L3086, Def_Instancias_Equipamentos!$D$2:$D$4986, 0), 1)</f>
        <v>Sala Racks 19&amp;20</v>
      </c>
      <c r="H3086" s="7" t="str">
        <f aca="false" t="array" ref="H3086:H3086">INDEX(Def_Instancias_Equipamentos!$E$2:$E$4986, MATCH(K3086, Def_Instancias_Equipamentos!$D$2:$D$4986, 0), 1)</f>
        <v>TB-01</v>
      </c>
      <c r="I3086" s="8" t="str">
        <f aca="false" t="array" ref="I3086:I3086">INDEX(Def_Instancias_Equipamentos!$E$2:$E$4986, MATCH(L3086, Def_Instancias_Equipamentos!$D$2:$D$4986, 0), 1)</f>
        <v>IA-20RaBPMTL</v>
      </c>
      <c r="J3086" s="8" t="str">
        <f aca="false">IF(H3086=I3086, "INTERNO", "EXTERNO")</f>
        <v>EXTERNO</v>
      </c>
      <c r="K3086" s="9" t="str">
        <f aca="false">Def_Instancias_Equipamentos!$D$832</f>
        <v>TB-01:DI-BPMSigPatch-2</v>
      </c>
      <c r="L3086" s="4" t="str">
        <f aca="false">Def_Instancias_Equipamentos!$D$571</f>
        <v>TB-01:DI-BPMRFFE-2</v>
      </c>
      <c r="M3086" s="10" t="s">
        <v>170</v>
      </c>
      <c r="N3086" s="11" t="s">
        <v>84</v>
      </c>
      <c r="O3086" s="21" t="str">
        <f aca="false">Def_Sistemas_Conectores_Cabos!$B$7</f>
        <v>SMA 50-ohm</v>
      </c>
      <c r="P3086" s="4" t="str">
        <f aca="false">Def_Sistemas_Conectores_Cabos!$B$7</f>
        <v>SMA 50-ohm</v>
      </c>
      <c r="Q3086" s="8" t="str">
        <f aca="false">K3086&amp;"/"&amp;M3086&amp;CHAR(10)&amp;L3086&amp;"/"&amp;N3086</f>
        <v>TB-01:DI-BPMSigPatch-2/BI_OUT
TB-01:DI-BPMRFFE-2/BI_IN</v>
      </c>
      <c r="R3086" s="12" t="s">
        <v>354</v>
      </c>
      <c r="S3086" s="12" t="s">
        <v>354</v>
      </c>
      <c r="T3086" s="22" t="str">
        <f aca="false">Def_Sistemas_Conectores_Cabos!$C$14</f>
        <v>Datalink Extrudado</v>
      </c>
      <c r="U3086" s="11" t="s">
        <v>355</v>
      </c>
      <c r="V3086" s="13"/>
    </row>
    <row r="3087" customFormat="false" ht="15.75" hidden="true" customHeight="true" outlineLevel="0" collapsed="false">
      <c r="A3087" s="4" t="str">
        <f aca="false">Def_Sistemas_Conectores_Cabos!$A$22</f>
        <v>BPM de elétrons</v>
      </c>
      <c r="B3087" s="5" t="str">
        <f aca="false">Datas_Entregas!$A$2</f>
        <v>Booster/LTB</v>
      </c>
      <c r="C3087" s="6" t="n">
        <f aca="false" t="array" ref="C3087:C3087">INDEX(Datas_Entregas!$B$2:$B$100, MATCH(B3087, Datas_Entregas!$A$2:$A$100, 0), 1)</f>
        <v>43266</v>
      </c>
      <c r="D3087" s="5" t="str">
        <f aca="false">Def_Status_Montagem!$A$2</f>
        <v>A verificar</v>
      </c>
      <c r="E3087" s="4" t="str">
        <f aca="false">Def_Status_Montagem!$B$4</f>
        <v>Contratada (inclui etiqueta)</v>
      </c>
      <c r="F3087" s="25" t="str">
        <f aca="false" t="array" ref="F3087:F3087">INDEX(Def_Instancias_Equipamentos!$F$2:$F$4986, MATCH(K3087, Def_Instancias_Equipamentos!$D$2:$D$4986, 0), 1)</f>
        <v>Túnel (LTB)</v>
      </c>
      <c r="G3087" s="26" t="str">
        <f aca="false" t="array" ref="G3087:G3087">INDEX(Def_Instancias_Equipamentos!$F$2:$F$4986, MATCH(L3087, Def_Instancias_Equipamentos!$D$2:$D$4986, 0), 1)</f>
        <v>Sala Racks 19&amp;20</v>
      </c>
      <c r="H3087" s="7" t="str">
        <f aca="false" t="array" ref="H3087:H3087">INDEX(Def_Instancias_Equipamentos!$E$2:$E$4986, MATCH(K3087, Def_Instancias_Equipamentos!$D$2:$D$4986, 0), 1)</f>
        <v>TB-02</v>
      </c>
      <c r="I3087" s="8" t="str">
        <f aca="false" t="array" ref="I3087:I3087">INDEX(Def_Instancias_Equipamentos!$E$2:$E$4986, MATCH(L3087, Def_Instancias_Equipamentos!$D$2:$D$4986, 0), 1)</f>
        <v>IA-20RaBPMTL</v>
      </c>
      <c r="J3087" s="8" t="str">
        <f aca="false">IF(H3087=I3087, "INTERNO", "EXTERNO")</f>
        <v>EXTERNO</v>
      </c>
      <c r="K3087" s="9" t="str">
        <f aca="false">Def_Instancias_Equipamentos!$D$833</f>
        <v>TB-02:DI-BPMSigPatch-1</v>
      </c>
      <c r="L3087" s="4" t="str">
        <f aca="false">Def_Instancias_Equipamentos!$D$572</f>
        <v>TB-02:DI-BPMRFFE-1</v>
      </c>
      <c r="M3087" s="10" t="s">
        <v>170</v>
      </c>
      <c r="N3087" s="11" t="s">
        <v>84</v>
      </c>
      <c r="O3087" s="21" t="str">
        <f aca="false">Def_Sistemas_Conectores_Cabos!$B$7</f>
        <v>SMA 50-ohm</v>
      </c>
      <c r="P3087" s="4" t="str">
        <f aca="false">Def_Sistemas_Conectores_Cabos!$B$7</f>
        <v>SMA 50-ohm</v>
      </c>
      <c r="Q3087" s="8" t="str">
        <f aca="false">K3087&amp;"/"&amp;M3087&amp;CHAR(10)&amp;L3087&amp;"/"&amp;N3087</f>
        <v>TB-02:DI-BPMSigPatch-1/BI_OUT
TB-02:DI-BPMRFFE-1/BI_IN</v>
      </c>
      <c r="R3087" s="12" t="s">
        <v>354</v>
      </c>
      <c r="S3087" s="12" t="s">
        <v>354</v>
      </c>
      <c r="T3087" s="22" t="str">
        <f aca="false">Def_Sistemas_Conectores_Cabos!$C$14</f>
        <v>Datalink Extrudado</v>
      </c>
      <c r="U3087" s="11" t="s">
        <v>355</v>
      </c>
      <c r="V3087" s="13"/>
    </row>
    <row r="3088" customFormat="false" ht="15.75" hidden="true" customHeight="true" outlineLevel="0" collapsed="false">
      <c r="A3088" s="4" t="str">
        <f aca="false">Def_Sistemas_Conectores_Cabos!$A$22</f>
        <v>BPM de elétrons</v>
      </c>
      <c r="B3088" s="5" t="str">
        <f aca="false">Datas_Entregas!$A$2</f>
        <v>Booster/LTB</v>
      </c>
      <c r="C3088" s="6" t="n">
        <f aca="false" t="array" ref="C3088:C3088">INDEX(Datas_Entregas!$B$2:$B$100, MATCH(B3088, Datas_Entregas!$A$2:$A$100, 0), 1)</f>
        <v>43266</v>
      </c>
      <c r="D3088" s="5" t="str">
        <f aca="false">Def_Status_Montagem!$A$2</f>
        <v>A verificar</v>
      </c>
      <c r="E3088" s="4" t="str">
        <f aca="false">Def_Status_Montagem!$B$4</f>
        <v>Contratada (inclui etiqueta)</v>
      </c>
      <c r="F3088" s="25" t="str">
        <f aca="false" t="array" ref="F3088:F3088">INDEX(Def_Instancias_Equipamentos!$F$2:$F$4986, MATCH(K3088, Def_Instancias_Equipamentos!$D$2:$D$4986, 0), 1)</f>
        <v>Túnel (LTB)</v>
      </c>
      <c r="G3088" s="26" t="str">
        <f aca="false" t="array" ref="G3088:G3088">INDEX(Def_Instancias_Equipamentos!$F$2:$F$4986, MATCH(L3088, Def_Instancias_Equipamentos!$D$2:$D$4986, 0), 1)</f>
        <v>Sala Racks 19&amp;20</v>
      </c>
      <c r="H3088" s="7" t="str">
        <f aca="false" t="array" ref="H3088:H3088">INDEX(Def_Instancias_Equipamentos!$E$2:$E$4986, MATCH(K3088, Def_Instancias_Equipamentos!$D$2:$D$4986, 0), 1)</f>
        <v>TB-02</v>
      </c>
      <c r="I3088" s="8" t="str">
        <f aca="false" t="array" ref="I3088:I3088">INDEX(Def_Instancias_Equipamentos!$E$2:$E$4986, MATCH(L3088, Def_Instancias_Equipamentos!$D$2:$D$4986, 0), 1)</f>
        <v>IA-20RaBPMTL</v>
      </c>
      <c r="J3088" s="8" t="str">
        <f aca="false">IF(H3088=I3088, "INTERNO", "EXTERNO")</f>
        <v>EXTERNO</v>
      </c>
      <c r="K3088" s="9" t="str">
        <f aca="false">Def_Instancias_Equipamentos!$D$834</f>
        <v>TB-02:DI-BPMSigPatch-2</v>
      </c>
      <c r="L3088" s="4" t="str">
        <f aca="false">Def_Instancias_Equipamentos!$D$573</f>
        <v>TB-02:DI-BPMRFFE-2</v>
      </c>
      <c r="M3088" s="10" t="s">
        <v>170</v>
      </c>
      <c r="N3088" s="11" t="s">
        <v>84</v>
      </c>
      <c r="O3088" s="21" t="str">
        <f aca="false">Def_Sistemas_Conectores_Cabos!$B$7</f>
        <v>SMA 50-ohm</v>
      </c>
      <c r="P3088" s="4" t="str">
        <f aca="false">Def_Sistemas_Conectores_Cabos!$B$7</f>
        <v>SMA 50-ohm</v>
      </c>
      <c r="Q3088" s="8" t="str">
        <f aca="false">K3088&amp;"/"&amp;M3088&amp;CHAR(10)&amp;L3088&amp;"/"&amp;N3088</f>
        <v>TB-02:DI-BPMSigPatch-2/BI_OUT
TB-02:DI-BPMRFFE-2/BI_IN</v>
      </c>
      <c r="R3088" s="12" t="s">
        <v>354</v>
      </c>
      <c r="S3088" s="12" t="s">
        <v>354</v>
      </c>
      <c r="T3088" s="22" t="str">
        <f aca="false">Def_Sistemas_Conectores_Cabos!$C$14</f>
        <v>Datalink Extrudado</v>
      </c>
      <c r="U3088" s="11" t="s">
        <v>355</v>
      </c>
      <c r="V3088" s="13"/>
    </row>
    <row r="3089" customFormat="false" ht="15.75" hidden="true" customHeight="true" outlineLevel="0" collapsed="false">
      <c r="A3089" s="4" t="str">
        <f aca="false">Def_Sistemas_Conectores_Cabos!$A$22</f>
        <v>BPM de elétrons</v>
      </c>
      <c r="B3089" s="5" t="str">
        <f aca="false">Datas_Entregas!$A$2</f>
        <v>Booster/LTB</v>
      </c>
      <c r="C3089" s="6" t="n">
        <f aca="false" t="array" ref="C3089:C3089">INDEX(Datas_Entregas!$B$2:$B$100, MATCH(B3089, Datas_Entregas!$A$2:$A$100, 0), 1)</f>
        <v>43266</v>
      </c>
      <c r="D3089" s="5" t="str">
        <f aca="false">Def_Status_Montagem!$A$2</f>
        <v>A verificar</v>
      </c>
      <c r="E3089" s="4" t="str">
        <f aca="false">Def_Status_Montagem!$B$4</f>
        <v>Contratada (inclui etiqueta)</v>
      </c>
      <c r="F3089" s="25" t="str">
        <f aca="false" t="array" ref="F3089:F3089">INDEX(Def_Instancias_Equipamentos!$F$2:$F$4986, MATCH(K3089, Def_Instancias_Equipamentos!$D$2:$D$4986, 0), 1)</f>
        <v>Túnel (LTB)</v>
      </c>
      <c r="G3089" s="26" t="str">
        <f aca="false" t="array" ref="G3089:G3089">INDEX(Def_Instancias_Equipamentos!$F$2:$F$4986, MATCH(L3089, Def_Instancias_Equipamentos!$D$2:$D$4986, 0), 1)</f>
        <v>Sala Racks 19&amp;20</v>
      </c>
      <c r="H3089" s="7" t="str">
        <f aca="false" t="array" ref="H3089:H3089">INDEX(Def_Instancias_Equipamentos!$E$2:$E$4986, MATCH(K3089, Def_Instancias_Equipamentos!$D$2:$D$4986, 0), 1)</f>
        <v>TB-03</v>
      </c>
      <c r="I3089" s="8" t="str">
        <f aca="false" t="array" ref="I3089:I3089">INDEX(Def_Instancias_Equipamentos!$E$2:$E$4986, MATCH(L3089, Def_Instancias_Equipamentos!$D$2:$D$4986, 0), 1)</f>
        <v>IA-20RaBPMTL</v>
      </c>
      <c r="J3089" s="8" t="str">
        <f aca="false">IF(H3089=I3089, "INTERNO", "EXTERNO")</f>
        <v>EXTERNO</v>
      </c>
      <c r="K3089" s="9" t="str">
        <f aca="false">Def_Instancias_Equipamentos!$D$835</f>
        <v>TB-03:DI-BPMSigPatch</v>
      </c>
      <c r="L3089" s="4" t="str">
        <f aca="false">Def_Instancias_Equipamentos!$D$574</f>
        <v>TB-03:DI-BPMRFFE</v>
      </c>
      <c r="M3089" s="10" t="s">
        <v>170</v>
      </c>
      <c r="N3089" s="11" t="s">
        <v>84</v>
      </c>
      <c r="O3089" s="21" t="str">
        <f aca="false">Def_Sistemas_Conectores_Cabos!$B$7</f>
        <v>SMA 50-ohm</v>
      </c>
      <c r="P3089" s="4" t="str">
        <f aca="false">Def_Sistemas_Conectores_Cabos!$B$7</f>
        <v>SMA 50-ohm</v>
      </c>
      <c r="Q3089" s="8" t="str">
        <f aca="false">K3089&amp;"/"&amp;M3089&amp;CHAR(10)&amp;L3089&amp;"/"&amp;N3089</f>
        <v>TB-03:DI-BPMSigPatch/BI_OUT
TB-03:DI-BPMRFFE/BI_IN</v>
      </c>
      <c r="R3089" s="12" t="s">
        <v>354</v>
      </c>
      <c r="S3089" s="12" t="s">
        <v>354</v>
      </c>
      <c r="T3089" s="22" t="str">
        <f aca="false">Def_Sistemas_Conectores_Cabos!$C$14</f>
        <v>Datalink Extrudado</v>
      </c>
      <c r="U3089" s="11" t="s">
        <v>355</v>
      </c>
      <c r="V3089" s="13"/>
    </row>
    <row r="3090" customFormat="false" ht="15.75" hidden="true" customHeight="true" outlineLevel="0" collapsed="false">
      <c r="A3090" s="4" t="str">
        <f aca="false">Def_Sistemas_Conectores_Cabos!$A$22</f>
        <v>BPM de elétrons</v>
      </c>
      <c r="B3090" s="5" t="str">
        <f aca="false">Datas_Entregas!$A$2</f>
        <v>Booster/LTB</v>
      </c>
      <c r="C3090" s="6" t="n">
        <f aca="false" t="array" ref="C3090:C3090">INDEX(Datas_Entregas!$B$2:$B$100, MATCH(B3090, Datas_Entregas!$A$2:$A$100, 0), 1)</f>
        <v>43266</v>
      </c>
      <c r="D3090" s="5" t="str">
        <f aca="false">Def_Status_Montagem!$A$2</f>
        <v>A verificar</v>
      </c>
      <c r="E3090" s="4" t="str">
        <f aca="false">Def_Status_Montagem!$B$4</f>
        <v>Contratada (inclui etiqueta)</v>
      </c>
      <c r="F3090" s="25" t="str">
        <f aca="false" t="array" ref="F3090:F3090">INDEX(Def_Instancias_Equipamentos!$F$2:$F$4986, MATCH(K3090, Def_Instancias_Equipamentos!$D$2:$D$4986, 0), 1)</f>
        <v>Túnel (LTB)</v>
      </c>
      <c r="G3090" s="26" t="str">
        <f aca="false" t="array" ref="G3090:G3090">INDEX(Def_Instancias_Equipamentos!$F$2:$F$4986, MATCH(L3090, Def_Instancias_Equipamentos!$D$2:$D$4986, 0), 1)</f>
        <v>Sala Racks 19&amp;20</v>
      </c>
      <c r="H3090" s="7" t="str">
        <f aca="false" t="array" ref="H3090:H3090">INDEX(Def_Instancias_Equipamentos!$E$2:$E$4986, MATCH(K3090, Def_Instancias_Equipamentos!$D$2:$D$4986, 0), 1)</f>
        <v>TB-04</v>
      </c>
      <c r="I3090" s="8" t="str">
        <f aca="false" t="array" ref="I3090:I3090">INDEX(Def_Instancias_Equipamentos!$E$2:$E$4986, MATCH(L3090, Def_Instancias_Equipamentos!$D$2:$D$4986, 0), 1)</f>
        <v>IA-20RaBPMTL</v>
      </c>
      <c r="J3090" s="8" t="str">
        <f aca="false">IF(H3090=I3090, "INTERNO", "EXTERNO")</f>
        <v>EXTERNO</v>
      </c>
      <c r="K3090" s="9" t="str">
        <f aca="false">Def_Instancias_Equipamentos!$D$836</f>
        <v>TB-04:DI-BPMSigPatch</v>
      </c>
      <c r="L3090" s="4" t="str">
        <f aca="false">Def_Instancias_Equipamentos!$D$575</f>
        <v>TB-04:DI-BPMRFFE</v>
      </c>
      <c r="M3090" s="10" t="s">
        <v>170</v>
      </c>
      <c r="N3090" s="11" t="s">
        <v>84</v>
      </c>
      <c r="O3090" s="21" t="str">
        <f aca="false">Def_Sistemas_Conectores_Cabos!$B$7</f>
        <v>SMA 50-ohm</v>
      </c>
      <c r="P3090" s="4" t="str">
        <f aca="false">Def_Sistemas_Conectores_Cabos!$B$7</f>
        <v>SMA 50-ohm</v>
      </c>
      <c r="Q3090" s="8" t="str">
        <f aca="false">K3090&amp;"/"&amp;M3090&amp;CHAR(10)&amp;L3090&amp;"/"&amp;N3090</f>
        <v>TB-04:DI-BPMSigPatch/BI_OUT
TB-04:DI-BPMRFFE/BI_IN</v>
      </c>
      <c r="R3090" s="12" t="s">
        <v>354</v>
      </c>
      <c r="S3090" s="12" t="s">
        <v>354</v>
      </c>
      <c r="T3090" s="22" t="str">
        <f aca="false">Def_Sistemas_Conectores_Cabos!$C$14</f>
        <v>Datalink Extrudado</v>
      </c>
      <c r="U3090" s="11" t="s">
        <v>355</v>
      </c>
      <c r="V3090" s="13"/>
    </row>
    <row r="3091" customFormat="false" ht="15.75" hidden="true" customHeight="true" outlineLevel="0" collapsed="false">
      <c r="A3091" s="4" t="str">
        <f aca="false">Def_Sistemas_Conectores_Cabos!$A$22</f>
        <v>BPM de elétrons</v>
      </c>
      <c r="B3091" s="5" t="str">
        <f aca="false">Datas_Entregas!$A$3</f>
        <v>BTS/Anel</v>
      </c>
      <c r="C3091" s="6" t="n">
        <f aca="false" t="array" ref="C3091:C3091">INDEX(Datas_Entregas!$B$2:$B$100, MATCH(B3091, Datas_Entregas!$A$2:$A$100, 0), 1)</f>
        <v>43296</v>
      </c>
      <c r="D3091" s="5" t="str">
        <f aca="false">Def_Status_Montagem!$A$2</f>
        <v>A verificar</v>
      </c>
      <c r="E3091" s="4" t="str">
        <f aca="false">Def_Status_Montagem!$B$4</f>
        <v>Contratada (inclui etiqueta)</v>
      </c>
      <c r="F3091" s="25" t="str">
        <f aca="false" t="array" ref="F3091:F3091">INDEX(Def_Instancias_Equipamentos!$F$2:$F$4986, MATCH(K3091, Def_Instancias_Equipamentos!$D$2:$D$4986, 0), 1)</f>
        <v>Túnel (BTS)</v>
      </c>
      <c r="G3091" s="26" t="str">
        <f aca="false" t="array" ref="G3091:G3091">INDEX(Def_Instancias_Equipamentos!$F$2:$F$4986, MATCH(L3091, Def_Instancias_Equipamentos!$D$2:$D$4986, 0), 1)</f>
        <v>Sala Racks 19&amp;20</v>
      </c>
      <c r="H3091" s="7" t="str">
        <f aca="false" t="array" ref="H3091:H3091">INDEX(Def_Instancias_Equipamentos!$E$2:$E$4986, MATCH(K3091, Def_Instancias_Equipamentos!$D$2:$D$4986, 0), 1)</f>
        <v>TS-01</v>
      </c>
      <c r="I3091" s="8" t="str">
        <f aca="false" t="array" ref="I3091:I3091">INDEX(Def_Instancias_Equipamentos!$E$2:$E$4986, MATCH(L3091, Def_Instancias_Equipamentos!$D$2:$D$4986, 0), 1)</f>
        <v>IA-20RaBPMTL</v>
      </c>
      <c r="J3091" s="8" t="str">
        <f aca="false">IF(H3091=I3091, "INTERNO", "EXTERNO")</f>
        <v>EXTERNO</v>
      </c>
      <c r="K3091" s="9" t="str">
        <f aca="false">Def_Instancias_Equipamentos!$D$837</f>
        <v>TS-01:DI-BPMSigPatch</v>
      </c>
      <c r="L3091" s="4" t="str">
        <f aca="false">Def_Instancias_Equipamentos!$D$576</f>
        <v>TS-01:DI-BPMRFFE</v>
      </c>
      <c r="M3091" s="10" t="s">
        <v>170</v>
      </c>
      <c r="N3091" s="11" t="s">
        <v>84</v>
      </c>
      <c r="O3091" s="21" t="str">
        <f aca="false">Def_Sistemas_Conectores_Cabos!$B$7</f>
        <v>SMA 50-ohm</v>
      </c>
      <c r="P3091" s="4" t="str">
        <f aca="false">Def_Sistemas_Conectores_Cabos!$B$7</f>
        <v>SMA 50-ohm</v>
      </c>
      <c r="Q3091" s="8" t="str">
        <f aca="false">K3091&amp;"/"&amp;M3091&amp;CHAR(10)&amp;L3091&amp;"/"&amp;N3091</f>
        <v>TS-01:DI-BPMSigPatch/BI_OUT
TS-01:DI-BPMRFFE/BI_IN</v>
      </c>
      <c r="R3091" s="12" t="s">
        <v>354</v>
      </c>
      <c r="S3091" s="12" t="s">
        <v>354</v>
      </c>
      <c r="T3091" s="22" t="str">
        <f aca="false">Def_Sistemas_Conectores_Cabos!$C$14</f>
        <v>Datalink Extrudado</v>
      </c>
      <c r="U3091" s="11" t="s">
        <v>355</v>
      </c>
      <c r="V3091" s="13"/>
    </row>
    <row r="3092" customFormat="false" ht="15.75" hidden="true" customHeight="true" outlineLevel="0" collapsed="false">
      <c r="A3092" s="4" t="str">
        <f aca="false">Def_Sistemas_Conectores_Cabos!$A$22</f>
        <v>BPM de elétrons</v>
      </c>
      <c r="B3092" s="5" t="str">
        <f aca="false">Datas_Entregas!$A$3</f>
        <v>BTS/Anel</v>
      </c>
      <c r="C3092" s="6" t="n">
        <f aca="false" t="array" ref="C3092:C3092">INDEX(Datas_Entregas!$B$2:$B$100, MATCH(B3092, Datas_Entregas!$A$2:$A$100, 0), 1)</f>
        <v>43296</v>
      </c>
      <c r="D3092" s="5" t="str">
        <f aca="false">Def_Status_Montagem!$A$2</f>
        <v>A verificar</v>
      </c>
      <c r="E3092" s="4" t="str">
        <f aca="false">Def_Status_Montagem!$B$4</f>
        <v>Contratada (inclui etiqueta)</v>
      </c>
      <c r="F3092" s="25" t="str">
        <f aca="false" t="array" ref="F3092:F3092">INDEX(Def_Instancias_Equipamentos!$F$2:$F$4986, MATCH(K3092, Def_Instancias_Equipamentos!$D$2:$D$4986, 0), 1)</f>
        <v>Túnel (BTS)</v>
      </c>
      <c r="G3092" s="26" t="str">
        <f aca="false" t="array" ref="G3092:G3092">INDEX(Def_Instancias_Equipamentos!$F$2:$F$4986, MATCH(L3092, Def_Instancias_Equipamentos!$D$2:$D$4986, 0), 1)</f>
        <v>Sala Racks 19&amp;20</v>
      </c>
      <c r="H3092" s="7" t="str">
        <f aca="false" t="array" ref="H3092:H3092">INDEX(Def_Instancias_Equipamentos!$E$2:$E$4986, MATCH(K3092, Def_Instancias_Equipamentos!$D$2:$D$4986, 0), 1)</f>
        <v>TS-02</v>
      </c>
      <c r="I3092" s="8" t="str">
        <f aca="false" t="array" ref="I3092:I3092">INDEX(Def_Instancias_Equipamentos!$E$2:$E$4986, MATCH(L3092, Def_Instancias_Equipamentos!$D$2:$D$4986, 0), 1)</f>
        <v>IA-20RaBPMTL</v>
      </c>
      <c r="J3092" s="8" t="str">
        <f aca="false">IF(H3092=I3092, "INTERNO", "EXTERNO")</f>
        <v>EXTERNO</v>
      </c>
      <c r="K3092" s="9" t="str">
        <f aca="false">Def_Instancias_Equipamentos!$D$838</f>
        <v>TS-02:DI-BPMSigPatch</v>
      </c>
      <c r="L3092" s="4" t="str">
        <f aca="false">Def_Instancias_Equipamentos!$D$577</f>
        <v>TS-02:DI-BPMRFFE</v>
      </c>
      <c r="M3092" s="10" t="s">
        <v>170</v>
      </c>
      <c r="N3092" s="11" t="s">
        <v>84</v>
      </c>
      <c r="O3092" s="21" t="str">
        <f aca="false">Def_Sistemas_Conectores_Cabos!$B$7</f>
        <v>SMA 50-ohm</v>
      </c>
      <c r="P3092" s="4" t="str">
        <f aca="false">Def_Sistemas_Conectores_Cabos!$B$7</f>
        <v>SMA 50-ohm</v>
      </c>
      <c r="Q3092" s="8" t="str">
        <f aca="false">K3092&amp;"/"&amp;M3092&amp;CHAR(10)&amp;L3092&amp;"/"&amp;N3092</f>
        <v>TS-02:DI-BPMSigPatch/BI_OUT
TS-02:DI-BPMRFFE/BI_IN</v>
      </c>
      <c r="R3092" s="12" t="s">
        <v>354</v>
      </c>
      <c r="S3092" s="12" t="s">
        <v>354</v>
      </c>
      <c r="T3092" s="22" t="str">
        <f aca="false">Def_Sistemas_Conectores_Cabos!$C$14</f>
        <v>Datalink Extrudado</v>
      </c>
      <c r="U3092" s="11" t="s">
        <v>355</v>
      </c>
      <c r="V3092" s="13"/>
    </row>
    <row r="3093" customFormat="false" ht="15.75" hidden="true" customHeight="true" outlineLevel="0" collapsed="false">
      <c r="A3093" s="4" t="str">
        <f aca="false">Def_Sistemas_Conectores_Cabos!$A$22</f>
        <v>BPM de elétrons</v>
      </c>
      <c r="B3093" s="5" t="str">
        <f aca="false">Datas_Entregas!$A$3</f>
        <v>BTS/Anel</v>
      </c>
      <c r="C3093" s="6" t="n">
        <f aca="false" t="array" ref="C3093:C3093">INDEX(Datas_Entregas!$B$2:$B$100, MATCH(B3093, Datas_Entregas!$A$2:$A$100, 0), 1)</f>
        <v>43296</v>
      </c>
      <c r="D3093" s="5" t="str">
        <f aca="false">Def_Status_Montagem!$A$2</f>
        <v>A verificar</v>
      </c>
      <c r="E3093" s="4" t="str">
        <f aca="false">Def_Status_Montagem!$B$4</f>
        <v>Contratada (inclui etiqueta)</v>
      </c>
      <c r="F3093" s="25" t="str">
        <f aca="false" t="array" ref="F3093:F3093">INDEX(Def_Instancias_Equipamentos!$F$2:$F$4986, MATCH(K3093, Def_Instancias_Equipamentos!$D$2:$D$4986, 0), 1)</f>
        <v>Túnel (BTS)</v>
      </c>
      <c r="G3093" s="26" t="str">
        <f aca="false" t="array" ref="G3093:G3093">INDEX(Def_Instancias_Equipamentos!$F$2:$F$4986, MATCH(L3093, Def_Instancias_Equipamentos!$D$2:$D$4986, 0), 1)</f>
        <v>Sala Racks 19&amp;20</v>
      </c>
      <c r="H3093" s="7" t="str">
        <f aca="false" t="array" ref="H3093:H3093">INDEX(Def_Instancias_Equipamentos!$E$2:$E$4986, MATCH(K3093, Def_Instancias_Equipamentos!$D$2:$D$4986, 0), 1)</f>
        <v>TS-03</v>
      </c>
      <c r="I3093" s="8" t="str">
        <f aca="false" t="array" ref="I3093:I3093">INDEX(Def_Instancias_Equipamentos!$E$2:$E$4986, MATCH(L3093, Def_Instancias_Equipamentos!$D$2:$D$4986, 0), 1)</f>
        <v>IA-20RaBPMTL</v>
      </c>
      <c r="J3093" s="8" t="str">
        <f aca="false">IF(H3093=I3093, "INTERNO", "EXTERNO")</f>
        <v>EXTERNO</v>
      </c>
      <c r="K3093" s="9" t="str">
        <f aca="false">Def_Instancias_Equipamentos!$D$839</f>
        <v>TS-03:DI-BPMSigPatch</v>
      </c>
      <c r="L3093" s="4" t="str">
        <f aca="false">Def_Instancias_Equipamentos!$D$578</f>
        <v>TS-03:DI-BPMRFFE</v>
      </c>
      <c r="M3093" s="10" t="s">
        <v>170</v>
      </c>
      <c r="N3093" s="11" t="s">
        <v>84</v>
      </c>
      <c r="O3093" s="21" t="str">
        <f aca="false">Def_Sistemas_Conectores_Cabos!$B$7</f>
        <v>SMA 50-ohm</v>
      </c>
      <c r="P3093" s="4" t="str">
        <f aca="false">Def_Sistemas_Conectores_Cabos!$B$7</f>
        <v>SMA 50-ohm</v>
      </c>
      <c r="Q3093" s="8" t="str">
        <f aca="false">K3093&amp;"/"&amp;M3093&amp;CHAR(10)&amp;L3093&amp;"/"&amp;N3093</f>
        <v>TS-03:DI-BPMSigPatch/BI_OUT
TS-03:DI-BPMRFFE/BI_IN</v>
      </c>
      <c r="R3093" s="12" t="s">
        <v>354</v>
      </c>
      <c r="S3093" s="12" t="s">
        <v>354</v>
      </c>
      <c r="T3093" s="22" t="str">
        <f aca="false">Def_Sistemas_Conectores_Cabos!$C$14</f>
        <v>Datalink Extrudado</v>
      </c>
      <c r="U3093" s="11" t="s">
        <v>355</v>
      </c>
      <c r="V3093" s="13"/>
    </row>
    <row r="3094" customFormat="false" ht="15.75" hidden="true" customHeight="true" outlineLevel="0" collapsed="false">
      <c r="A3094" s="4" t="str">
        <f aca="false">Def_Sistemas_Conectores_Cabos!$A$22</f>
        <v>BPM de elétrons</v>
      </c>
      <c r="B3094" s="5" t="str">
        <f aca="false">Datas_Entregas!$A$3</f>
        <v>BTS/Anel</v>
      </c>
      <c r="C3094" s="6" t="n">
        <f aca="false" t="array" ref="C3094:C3094">INDEX(Datas_Entregas!$B$2:$B$100, MATCH(B3094, Datas_Entregas!$A$2:$A$100, 0), 1)</f>
        <v>43296</v>
      </c>
      <c r="D3094" s="5" t="str">
        <f aca="false">Def_Status_Montagem!$A$2</f>
        <v>A verificar</v>
      </c>
      <c r="E3094" s="4" t="str">
        <f aca="false">Def_Status_Montagem!$B$4</f>
        <v>Contratada (inclui etiqueta)</v>
      </c>
      <c r="F3094" s="25" t="str">
        <f aca="false" t="array" ref="F3094:F3094">INDEX(Def_Instancias_Equipamentos!$F$2:$F$4986, MATCH(K3094, Def_Instancias_Equipamentos!$D$2:$D$4986, 0), 1)</f>
        <v>Túnel (BTS)</v>
      </c>
      <c r="G3094" s="26" t="str">
        <f aca="false" t="array" ref="G3094:G3094">INDEX(Def_Instancias_Equipamentos!$F$2:$F$4986, MATCH(L3094, Def_Instancias_Equipamentos!$D$2:$D$4986, 0), 1)</f>
        <v>Sala Racks 19&amp;20</v>
      </c>
      <c r="H3094" s="7" t="str">
        <f aca="false" t="array" ref="H3094:H3094">INDEX(Def_Instancias_Equipamentos!$E$2:$E$4986, MATCH(K3094, Def_Instancias_Equipamentos!$D$2:$D$4986, 0), 1)</f>
        <v>TS-04</v>
      </c>
      <c r="I3094" s="8" t="str">
        <f aca="false" t="array" ref="I3094:I3094">INDEX(Def_Instancias_Equipamentos!$E$2:$E$4986, MATCH(L3094, Def_Instancias_Equipamentos!$D$2:$D$4986, 0), 1)</f>
        <v>IA-20RaBPMTL</v>
      </c>
      <c r="J3094" s="8" t="str">
        <f aca="false">IF(H3094=I3094, "INTERNO", "EXTERNO")</f>
        <v>EXTERNO</v>
      </c>
      <c r="K3094" s="9" t="str">
        <f aca="false">Def_Instancias_Equipamentos!$D$840</f>
        <v>TS-04:DI-BPMSigPatch-1</v>
      </c>
      <c r="L3094" s="4" t="str">
        <f aca="false">Def_Instancias_Equipamentos!$D$579</f>
        <v>TS-04:DI-BPMRFFE-1</v>
      </c>
      <c r="M3094" s="10" t="s">
        <v>170</v>
      </c>
      <c r="N3094" s="11" t="s">
        <v>84</v>
      </c>
      <c r="O3094" s="21" t="str">
        <f aca="false">Def_Sistemas_Conectores_Cabos!$B$7</f>
        <v>SMA 50-ohm</v>
      </c>
      <c r="P3094" s="4" t="str">
        <f aca="false">Def_Sistemas_Conectores_Cabos!$B$7</f>
        <v>SMA 50-ohm</v>
      </c>
      <c r="Q3094" s="8" t="str">
        <f aca="false">K3094&amp;"/"&amp;M3094&amp;CHAR(10)&amp;L3094&amp;"/"&amp;N3094</f>
        <v>TS-04:DI-BPMSigPatch-1/BI_OUT
TS-04:DI-BPMRFFE-1/BI_IN</v>
      </c>
      <c r="R3094" s="12" t="s">
        <v>354</v>
      </c>
      <c r="S3094" s="12" t="s">
        <v>354</v>
      </c>
      <c r="T3094" s="22" t="str">
        <f aca="false">Def_Sistemas_Conectores_Cabos!$C$14</f>
        <v>Datalink Extrudado</v>
      </c>
      <c r="U3094" s="11" t="s">
        <v>355</v>
      </c>
      <c r="V3094" s="13"/>
    </row>
    <row r="3095" customFormat="false" ht="15.75" hidden="true" customHeight="true" outlineLevel="0" collapsed="false">
      <c r="A3095" s="4" t="str">
        <f aca="false">Def_Sistemas_Conectores_Cabos!$A$22</f>
        <v>BPM de elétrons</v>
      </c>
      <c r="B3095" s="5" t="str">
        <f aca="false">Datas_Entregas!$A$3</f>
        <v>BTS/Anel</v>
      </c>
      <c r="C3095" s="6" t="n">
        <f aca="false" t="array" ref="C3095:C3095">INDEX(Datas_Entregas!$B$2:$B$100, MATCH(B3095, Datas_Entregas!$A$2:$A$100, 0), 1)</f>
        <v>43296</v>
      </c>
      <c r="D3095" s="5" t="str">
        <f aca="false">Def_Status_Montagem!$A$2</f>
        <v>A verificar</v>
      </c>
      <c r="E3095" s="4" t="str">
        <f aca="false">Def_Status_Montagem!$B$4</f>
        <v>Contratada (inclui etiqueta)</v>
      </c>
      <c r="F3095" s="25" t="str">
        <f aca="false" t="array" ref="F3095:F3095">INDEX(Def_Instancias_Equipamentos!$F$2:$F$4986, MATCH(K3095, Def_Instancias_Equipamentos!$D$2:$D$4986, 0), 1)</f>
        <v>Túnel (BTS)</v>
      </c>
      <c r="G3095" s="26" t="str">
        <f aca="false" t="array" ref="G3095:G3095">INDEX(Def_Instancias_Equipamentos!$F$2:$F$4986, MATCH(L3095, Def_Instancias_Equipamentos!$D$2:$D$4986, 0), 1)</f>
        <v>Sala Racks 19&amp;20</v>
      </c>
      <c r="H3095" s="7" t="str">
        <f aca="false" t="array" ref="H3095:H3095">INDEX(Def_Instancias_Equipamentos!$E$2:$E$4986, MATCH(K3095, Def_Instancias_Equipamentos!$D$2:$D$4986, 0), 1)</f>
        <v>TS-04</v>
      </c>
      <c r="I3095" s="8" t="str">
        <f aca="false" t="array" ref="I3095:I3095">INDEX(Def_Instancias_Equipamentos!$E$2:$E$4986, MATCH(L3095, Def_Instancias_Equipamentos!$D$2:$D$4986, 0), 1)</f>
        <v>IA-20RaBPMTL</v>
      </c>
      <c r="J3095" s="8" t="str">
        <f aca="false">IF(H3095=I3095, "INTERNO", "EXTERNO")</f>
        <v>EXTERNO</v>
      </c>
      <c r="K3095" s="9" t="str">
        <f aca="false">Def_Instancias_Equipamentos!$D$841</f>
        <v>TS-04:DI-BPMSigPatch-2</v>
      </c>
      <c r="L3095" s="4" t="str">
        <f aca="false">Def_Instancias_Equipamentos!$D$580</f>
        <v>TS-04:DI-BPMRFFE-2</v>
      </c>
      <c r="M3095" s="10" t="s">
        <v>170</v>
      </c>
      <c r="N3095" s="11" t="s">
        <v>84</v>
      </c>
      <c r="O3095" s="21" t="str">
        <f aca="false">Def_Sistemas_Conectores_Cabos!$B$7</f>
        <v>SMA 50-ohm</v>
      </c>
      <c r="P3095" s="4" t="str">
        <f aca="false">Def_Sistemas_Conectores_Cabos!$B$7</f>
        <v>SMA 50-ohm</v>
      </c>
      <c r="Q3095" s="8" t="str">
        <f aca="false">K3095&amp;"/"&amp;M3095&amp;CHAR(10)&amp;L3095&amp;"/"&amp;N3095</f>
        <v>TS-04:DI-BPMSigPatch-2/BI_OUT
TS-04:DI-BPMRFFE-2/BI_IN</v>
      </c>
      <c r="R3095" s="12" t="s">
        <v>354</v>
      </c>
      <c r="S3095" s="12" t="s">
        <v>354</v>
      </c>
      <c r="T3095" s="22" t="str">
        <f aca="false">Def_Sistemas_Conectores_Cabos!$C$14</f>
        <v>Datalink Extrudado</v>
      </c>
      <c r="U3095" s="11" t="s">
        <v>355</v>
      </c>
      <c r="V3095" s="13"/>
    </row>
    <row r="3096" customFormat="false" ht="15.75" hidden="true" customHeight="true" outlineLevel="0" collapsed="false">
      <c r="A3096" s="4" t="str">
        <f aca="false">Def_Sistemas_Conectores_Cabos!$A$22</f>
        <v>BPM de elétrons</v>
      </c>
      <c r="B3096" s="5" t="str">
        <f aca="false">Datas_Entregas!$A$2</f>
        <v>Booster/LTB</v>
      </c>
      <c r="C3096" s="6" t="n">
        <f aca="false" t="array" ref="C3096:C3096">INDEX(Datas_Entregas!$B$2:$B$100, MATCH(B3096, Datas_Entregas!$A$2:$A$100, 0), 1)</f>
        <v>43266</v>
      </c>
      <c r="D3096" s="5" t="str">
        <f aca="false">Def_Status_Montagem!$A$2</f>
        <v>A verificar</v>
      </c>
      <c r="E3096" s="4" t="str">
        <f aca="false">Def_Status_Montagem!$B$4</f>
        <v>Contratada (inclui etiqueta)</v>
      </c>
      <c r="F3096" s="25" t="str">
        <f aca="false" t="array" ref="F3096:F3096">INDEX(Def_Instancias_Equipamentos!$F$2:$F$4986, MATCH(K3096, Def_Instancias_Equipamentos!$D$2:$D$4986, 0), 1)</f>
        <v>Túnel (Booster)</v>
      </c>
      <c r="G3096" s="26" t="str">
        <f aca="false" t="array" ref="G3096:G3096">INDEX(Def_Instancias_Equipamentos!$F$2:$F$4986, MATCH(L3096, Def_Instancias_Equipamentos!$D$2:$D$4986, 0), 1)</f>
        <v>Sala Racks 6</v>
      </c>
      <c r="H3096" s="7" t="str">
        <f aca="false" t="array" ref="H3096:H3096">INDEX(Def_Instancias_Equipamentos!$E$2:$E$4986, MATCH(K3096, Def_Instancias_Equipamentos!$D$2:$D$4986, 0), 1)</f>
        <v>BO-13U</v>
      </c>
      <c r="I3096" s="8" t="str">
        <f aca="false" t="array" ref="I3096:I3096">INDEX(Def_Instancias_Equipamentos!$E$2:$E$4986, MATCH(L3096, Def_Instancias_Equipamentos!$D$2:$D$4986, 0), 1)</f>
        <v>IA-06RaBPM</v>
      </c>
      <c r="J3096" s="8" t="str">
        <f aca="false">IF(H3096=I3096, "INTERNO", "EXTERNO")</f>
        <v>EXTERNO</v>
      </c>
      <c r="K3096" s="9" t="str">
        <f aca="false">Def_Instancias_Equipamentos!$D$854</f>
        <v>BO-13U:DI-BPMSigPatch</v>
      </c>
      <c r="L3096" s="4" t="str">
        <f aca="false">Def_Instancias_Equipamentos!$D$593</f>
        <v>BO-13U:DI-BPMRFFE</v>
      </c>
      <c r="M3096" s="10" t="s">
        <v>171</v>
      </c>
      <c r="N3096" s="11" t="s">
        <v>82</v>
      </c>
      <c r="O3096" s="21" t="str">
        <f aca="false">Def_Sistemas_Conectores_Cabos!$B$7</f>
        <v>SMA 50-ohm</v>
      </c>
      <c r="P3096" s="4" t="str">
        <f aca="false">Def_Sistemas_Conectores_Cabos!$B$7</f>
        <v>SMA 50-ohm</v>
      </c>
      <c r="Q3096" s="8" t="str">
        <f aca="false">K3096&amp;"/"&amp;M3096&amp;CHAR(10)&amp;L3096&amp;"/"&amp;N3096</f>
        <v>BO-13U:DI-BPMSigPatch/TI_OUT
BO-13U:DI-BPMRFFE/TI_IN</v>
      </c>
      <c r="R3096" s="12" t="s">
        <v>354</v>
      </c>
      <c r="S3096" s="12" t="s">
        <v>354</v>
      </c>
      <c r="T3096" s="22" t="str">
        <f aca="false">Def_Sistemas_Conectores_Cabos!$C$14</f>
        <v>Datalink Extrudado</v>
      </c>
      <c r="U3096" s="11" t="s">
        <v>355</v>
      </c>
      <c r="V3096" s="13"/>
    </row>
    <row r="3097" customFormat="false" ht="15.75" hidden="true" customHeight="true" outlineLevel="0" collapsed="false">
      <c r="A3097" s="4" t="str">
        <f aca="false">Def_Sistemas_Conectores_Cabos!$A$22</f>
        <v>BPM de elétrons</v>
      </c>
      <c r="B3097" s="5" t="str">
        <f aca="false">Datas_Entregas!$A$2</f>
        <v>Booster/LTB</v>
      </c>
      <c r="C3097" s="6" t="n">
        <f aca="false" t="array" ref="C3097:C3097">INDEX(Datas_Entregas!$B$2:$B$100, MATCH(B3097, Datas_Entregas!$A$2:$A$100, 0), 1)</f>
        <v>43266</v>
      </c>
      <c r="D3097" s="5" t="str">
        <f aca="false">Def_Status_Montagem!$A$2</f>
        <v>A verificar</v>
      </c>
      <c r="E3097" s="4" t="str">
        <f aca="false">Def_Status_Montagem!$B$4</f>
        <v>Contratada (inclui etiqueta)</v>
      </c>
      <c r="F3097" s="25" t="str">
        <f aca="false" t="array" ref="F3097:F3097">INDEX(Def_Instancias_Equipamentos!$F$2:$F$4986, MATCH(K3097, Def_Instancias_Equipamentos!$D$2:$D$4986, 0), 1)</f>
        <v>Túnel (Booster)</v>
      </c>
      <c r="G3097" s="26" t="str">
        <f aca="false" t="array" ref="G3097:G3097">INDEX(Def_Instancias_Equipamentos!$F$2:$F$4986, MATCH(L3097, Def_Instancias_Equipamentos!$D$2:$D$4986, 0), 1)</f>
        <v>Sala Racks 6</v>
      </c>
      <c r="H3097" s="7" t="str">
        <f aca="false" t="array" ref="H3097:H3097">INDEX(Def_Instancias_Equipamentos!$E$2:$E$4986, MATCH(K3097, Def_Instancias_Equipamentos!$D$2:$D$4986, 0), 1)</f>
        <v>BO-13U</v>
      </c>
      <c r="I3097" s="8" t="str">
        <f aca="false" t="array" ref="I3097:I3097">INDEX(Def_Instancias_Equipamentos!$E$2:$E$4986, MATCH(L3097, Def_Instancias_Equipamentos!$D$2:$D$4986, 0), 1)</f>
        <v>IA-06RaBPM</v>
      </c>
      <c r="J3097" s="8" t="str">
        <f aca="false">IF(H3097=I3097, "INTERNO", "EXTERNO")</f>
        <v>EXTERNO</v>
      </c>
      <c r="K3097" s="9" t="str">
        <f aca="false">Def_Instancias_Equipamentos!$D$854</f>
        <v>BO-13U:DI-BPMSigPatch</v>
      </c>
      <c r="L3097" s="4" t="str">
        <f aca="false">Def_Instancias_Equipamentos!$D$593</f>
        <v>BO-13U:DI-BPMRFFE</v>
      </c>
      <c r="M3097" s="10" t="s">
        <v>168</v>
      </c>
      <c r="N3097" s="11" t="s">
        <v>81</v>
      </c>
      <c r="O3097" s="21" t="str">
        <f aca="false">Def_Sistemas_Conectores_Cabos!$B$7</f>
        <v>SMA 50-ohm</v>
      </c>
      <c r="P3097" s="4" t="str">
        <f aca="false">Def_Sistemas_Conectores_Cabos!$B$7</f>
        <v>SMA 50-ohm</v>
      </c>
      <c r="Q3097" s="8" t="str">
        <f aca="false">K3097&amp;"/"&amp;M3097&amp;CHAR(10)&amp;L3097&amp;"/"&amp;N3097</f>
        <v>BO-13U:DI-BPMSigPatch/TO_OUT
BO-13U:DI-BPMRFFE/TO_IN</v>
      </c>
      <c r="R3097" s="12" t="s">
        <v>354</v>
      </c>
      <c r="S3097" s="12" t="s">
        <v>354</v>
      </c>
      <c r="T3097" s="22" t="str">
        <f aca="false">Def_Sistemas_Conectores_Cabos!$C$14</f>
        <v>Datalink Extrudado</v>
      </c>
      <c r="U3097" s="11" t="s">
        <v>355</v>
      </c>
      <c r="V3097" s="13"/>
    </row>
    <row r="3098" customFormat="false" ht="15.75" hidden="true" customHeight="true" outlineLevel="0" collapsed="false">
      <c r="A3098" s="4" t="str">
        <f aca="false">Def_Sistemas_Conectores_Cabos!$A$22</f>
        <v>BPM de elétrons</v>
      </c>
      <c r="B3098" s="5" t="str">
        <f aca="false">Datas_Entregas!$A$2</f>
        <v>Booster/LTB</v>
      </c>
      <c r="C3098" s="6" t="n">
        <f aca="false" t="array" ref="C3098:C3098">INDEX(Datas_Entregas!$B$2:$B$100, MATCH(B3098, Datas_Entregas!$A$2:$A$100, 0), 1)</f>
        <v>43266</v>
      </c>
      <c r="D3098" s="5" t="str">
        <f aca="false">Def_Status_Montagem!$A$2</f>
        <v>A verificar</v>
      </c>
      <c r="E3098" s="4" t="str">
        <f aca="false">Def_Status_Montagem!$B$4</f>
        <v>Contratada (inclui etiqueta)</v>
      </c>
      <c r="F3098" s="25" t="str">
        <f aca="false" t="array" ref="F3098:F3098">INDEX(Def_Instancias_Equipamentos!$F$2:$F$4986, MATCH(K3098, Def_Instancias_Equipamentos!$D$2:$D$4986, 0), 1)</f>
        <v>Túnel (Booster)</v>
      </c>
      <c r="G3098" s="26" t="str">
        <f aca="false" t="array" ref="G3098:G3098">INDEX(Def_Instancias_Equipamentos!$F$2:$F$4986, MATCH(L3098, Def_Instancias_Equipamentos!$D$2:$D$4986, 0), 1)</f>
        <v>Sala Racks 6</v>
      </c>
      <c r="H3098" s="7" t="str">
        <f aca="false" t="array" ref="H3098:H3098">INDEX(Def_Instancias_Equipamentos!$E$2:$E$4986, MATCH(K3098, Def_Instancias_Equipamentos!$D$2:$D$4986, 0), 1)</f>
        <v>BO-14U</v>
      </c>
      <c r="I3098" s="8" t="str">
        <f aca="false" t="array" ref="I3098:I3098">INDEX(Def_Instancias_Equipamentos!$E$2:$E$4986, MATCH(L3098, Def_Instancias_Equipamentos!$D$2:$D$4986, 0), 1)</f>
        <v>IA-06RaBPM</v>
      </c>
      <c r="J3098" s="8" t="str">
        <f aca="false">IF(H3098=I3098, "INTERNO", "EXTERNO")</f>
        <v>EXTERNO</v>
      </c>
      <c r="K3098" s="9" t="str">
        <f aca="false">Def_Instancias_Equipamentos!$D$855</f>
        <v>BO-14U:DI-BPMSigPatch</v>
      </c>
      <c r="L3098" s="4" t="str">
        <f aca="false">Def_Instancias_Equipamentos!$D$594</f>
        <v>BO-14U:DI-BPMRFFE</v>
      </c>
      <c r="M3098" s="10" t="s">
        <v>170</v>
      </c>
      <c r="N3098" s="11" t="s">
        <v>84</v>
      </c>
      <c r="O3098" s="21" t="str">
        <f aca="false">Def_Sistemas_Conectores_Cabos!$B$7</f>
        <v>SMA 50-ohm</v>
      </c>
      <c r="P3098" s="4" t="str">
        <f aca="false">Def_Sistemas_Conectores_Cabos!$B$7</f>
        <v>SMA 50-ohm</v>
      </c>
      <c r="Q3098" s="8" t="str">
        <f aca="false">K3098&amp;"/"&amp;M3098&amp;CHAR(10)&amp;L3098&amp;"/"&amp;N3098</f>
        <v>BO-14U:DI-BPMSigPatch/BI_OUT
BO-14U:DI-BPMRFFE/BI_IN</v>
      </c>
      <c r="R3098" s="12" t="s">
        <v>354</v>
      </c>
      <c r="S3098" s="12" t="s">
        <v>354</v>
      </c>
      <c r="T3098" s="22" t="str">
        <f aca="false">Def_Sistemas_Conectores_Cabos!$C$14</f>
        <v>Datalink Extrudado</v>
      </c>
      <c r="U3098" s="11" t="s">
        <v>355</v>
      </c>
      <c r="V3098" s="13"/>
    </row>
    <row r="3099" customFormat="false" ht="15.75" hidden="true" customHeight="true" outlineLevel="0" collapsed="false">
      <c r="A3099" s="4" t="str">
        <f aca="false">Def_Sistemas_Conectores_Cabos!$A$22</f>
        <v>BPM de elétrons</v>
      </c>
      <c r="B3099" s="5" t="str">
        <f aca="false">Datas_Entregas!$A$2</f>
        <v>Booster/LTB</v>
      </c>
      <c r="C3099" s="6" t="n">
        <f aca="false" t="array" ref="C3099:C3099">INDEX(Datas_Entregas!$B$2:$B$100, MATCH(B3099, Datas_Entregas!$A$2:$A$100, 0), 1)</f>
        <v>43266</v>
      </c>
      <c r="D3099" s="5" t="str">
        <f aca="false">Def_Status_Montagem!$A$2</f>
        <v>A verificar</v>
      </c>
      <c r="E3099" s="4" t="str">
        <f aca="false">Def_Status_Montagem!$B$4</f>
        <v>Contratada (inclui etiqueta)</v>
      </c>
      <c r="F3099" s="25" t="str">
        <f aca="false" t="array" ref="F3099:F3099">INDEX(Def_Instancias_Equipamentos!$F$2:$F$4986, MATCH(K3099, Def_Instancias_Equipamentos!$D$2:$D$4986, 0), 1)</f>
        <v>Túnel (Booster)</v>
      </c>
      <c r="G3099" s="26" t="str">
        <f aca="false" t="array" ref="G3099:G3099">INDEX(Def_Instancias_Equipamentos!$F$2:$F$4986, MATCH(L3099, Def_Instancias_Equipamentos!$D$2:$D$4986, 0), 1)</f>
        <v>Sala Racks 6</v>
      </c>
      <c r="H3099" s="7" t="str">
        <f aca="false" t="array" ref="H3099:H3099">INDEX(Def_Instancias_Equipamentos!$E$2:$E$4986, MATCH(K3099, Def_Instancias_Equipamentos!$D$2:$D$4986, 0), 1)</f>
        <v>BO-14U</v>
      </c>
      <c r="I3099" s="8" t="str">
        <f aca="false" t="array" ref="I3099:I3099">INDEX(Def_Instancias_Equipamentos!$E$2:$E$4986, MATCH(L3099, Def_Instancias_Equipamentos!$D$2:$D$4986, 0), 1)</f>
        <v>IA-06RaBPM</v>
      </c>
      <c r="J3099" s="8" t="str">
        <f aca="false">IF(H3099=I3099, "INTERNO", "EXTERNO")</f>
        <v>EXTERNO</v>
      </c>
      <c r="K3099" s="9" t="str">
        <f aca="false">Def_Instancias_Equipamentos!$D$855</f>
        <v>BO-14U:DI-BPMSigPatch</v>
      </c>
      <c r="L3099" s="4" t="str">
        <f aca="false">Def_Instancias_Equipamentos!$D$594</f>
        <v>BO-14U:DI-BPMRFFE</v>
      </c>
      <c r="M3099" s="10" t="s">
        <v>173</v>
      </c>
      <c r="N3099" s="11" t="s">
        <v>86</v>
      </c>
      <c r="O3099" s="21" t="str">
        <f aca="false">Def_Sistemas_Conectores_Cabos!$B$7</f>
        <v>SMA 50-ohm</v>
      </c>
      <c r="P3099" s="4" t="str">
        <f aca="false">Def_Sistemas_Conectores_Cabos!$B$7</f>
        <v>SMA 50-ohm</v>
      </c>
      <c r="Q3099" s="8" t="str">
        <f aca="false">K3099&amp;"/"&amp;M3099&amp;CHAR(10)&amp;L3099&amp;"/"&amp;N3099</f>
        <v>BO-14U:DI-BPMSigPatch/BO_OUT
BO-14U:DI-BPMRFFE/BO_IN</v>
      </c>
      <c r="R3099" s="12" t="s">
        <v>354</v>
      </c>
      <c r="S3099" s="12" t="s">
        <v>354</v>
      </c>
      <c r="T3099" s="22" t="str">
        <f aca="false">Def_Sistemas_Conectores_Cabos!$C$14</f>
        <v>Datalink Extrudado</v>
      </c>
      <c r="U3099" s="11" t="s">
        <v>355</v>
      </c>
      <c r="V3099" s="13"/>
    </row>
    <row r="3100" customFormat="false" ht="15.75" hidden="true" customHeight="true" outlineLevel="0" collapsed="false">
      <c r="A3100" s="4" t="str">
        <f aca="false">Def_Sistemas_Conectores_Cabos!$A$22</f>
        <v>BPM de elétrons</v>
      </c>
      <c r="B3100" s="5" t="str">
        <f aca="false">Datas_Entregas!$A$2</f>
        <v>Booster/LTB</v>
      </c>
      <c r="C3100" s="6" t="n">
        <f aca="false" t="array" ref="C3100:C3100">INDEX(Datas_Entregas!$B$2:$B$100, MATCH(B3100, Datas_Entregas!$A$2:$A$100, 0), 1)</f>
        <v>43266</v>
      </c>
      <c r="D3100" s="5" t="str">
        <f aca="false">Def_Status_Montagem!$A$2</f>
        <v>A verificar</v>
      </c>
      <c r="E3100" s="4" t="str">
        <f aca="false">Def_Status_Montagem!$B$4</f>
        <v>Contratada (inclui etiqueta)</v>
      </c>
      <c r="F3100" s="25" t="str">
        <f aca="false" t="array" ref="F3100:F3100">INDEX(Def_Instancias_Equipamentos!$F$2:$F$4986, MATCH(K3100, Def_Instancias_Equipamentos!$D$2:$D$4986, 0), 1)</f>
        <v>Túnel (Booster)</v>
      </c>
      <c r="G3100" s="26" t="str">
        <f aca="false" t="array" ref="G3100:G3100">INDEX(Def_Instancias_Equipamentos!$F$2:$F$4986, MATCH(L3100, Def_Instancias_Equipamentos!$D$2:$D$4986, 0), 1)</f>
        <v>Sala Racks 6</v>
      </c>
      <c r="H3100" s="7" t="str">
        <f aca="false" t="array" ref="H3100:H3100">INDEX(Def_Instancias_Equipamentos!$E$2:$E$4986, MATCH(K3100, Def_Instancias_Equipamentos!$D$2:$D$4986, 0), 1)</f>
        <v>BO-14U</v>
      </c>
      <c r="I3100" s="8" t="str">
        <f aca="false" t="array" ref="I3100:I3100">INDEX(Def_Instancias_Equipamentos!$E$2:$E$4986, MATCH(L3100, Def_Instancias_Equipamentos!$D$2:$D$4986, 0), 1)</f>
        <v>IA-06RaBPM</v>
      </c>
      <c r="J3100" s="8" t="str">
        <f aca="false">IF(H3100=I3100, "INTERNO", "EXTERNO")</f>
        <v>EXTERNO</v>
      </c>
      <c r="K3100" s="9" t="str">
        <f aca="false">Def_Instancias_Equipamentos!$D$855</f>
        <v>BO-14U:DI-BPMSigPatch</v>
      </c>
      <c r="L3100" s="4" t="str">
        <f aca="false">Def_Instancias_Equipamentos!$D$594</f>
        <v>BO-14U:DI-BPMRFFE</v>
      </c>
      <c r="M3100" s="10" t="s">
        <v>171</v>
      </c>
      <c r="N3100" s="11" t="s">
        <v>82</v>
      </c>
      <c r="O3100" s="21" t="str">
        <f aca="false">Def_Sistemas_Conectores_Cabos!$B$7</f>
        <v>SMA 50-ohm</v>
      </c>
      <c r="P3100" s="4" t="str">
        <f aca="false">Def_Sistemas_Conectores_Cabos!$B$7</f>
        <v>SMA 50-ohm</v>
      </c>
      <c r="Q3100" s="8" t="str">
        <f aca="false">K3100&amp;"/"&amp;M3100&amp;CHAR(10)&amp;L3100&amp;"/"&amp;N3100</f>
        <v>BO-14U:DI-BPMSigPatch/TI_OUT
BO-14U:DI-BPMRFFE/TI_IN</v>
      </c>
      <c r="R3100" s="12" t="s">
        <v>354</v>
      </c>
      <c r="S3100" s="12" t="s">
        <v>354</v>
      </c>
      <c r="T3100" s="22" t="str">
        <f aca="false">Def_Sistemas_Conectores_Cabos!$C$14</f>
        <v>Datalink Extrudado</v>
      </c>
      <c r="U3100" s="11" t="s">
        <v>355</v>
      </c>
      <c r="V3100" s="13"/>
    </row>
    <row r="3101" customFormat="false" ht="15.75" hidden="true" customHeight="true" outlineLevel="0" collapsed="false">
      <c r="A3101" s="4" t="str">
        <f aca="false">Def_Sistemas_Conectores_Cabos!$A$22</f>
        <v>BPM de elétrons</v>
      </c>
      <c r="B3101" s="5" t="str">
        <f aca="false">Datas_Entregas!$A$2</f>
        <v>Booster/LTB</v>
      </c>
      <c r="C3101" s="6" t="n">
        <f aca="false" t="array" ref="C3101:C3101">INDEX(Datas_Entregas!$B$2:$B$100, MATCH(B3101, Datas_Entregas!$A$2:$A$100, 0), 1)</f>
        <v>43266</v>
      </c>
      <c r="D3101" s="5" t="str">
        <f aca="false">Def_Status_Montagem!$A$2</f>
        <v>A verificar</v>
      </c>
      <c r="E3101" s="4" t="str">
        <f aca="false">Def_Status_Montagem!$B$4</f>
        <v>Contratada (inclui etiqueta)</v>
      </c>
      <c r="F3101" s="25" t="str">
        <f aca="false" t="array" ref="F3101:F3101">INDEX(Def_Instancias_Equipamentos!$F$2:$F$4986, MATCH(K3101, Def_Instancias_Equipamentos!$D$2:$D$4986, 0), 1)</f>
        <v>Túnel (Booster)</v>
      </c>
      <c r="G3101" s="26" t="str">
        <f aca="false" t="array" ref="G3101:G3101">INDEX(Def_Instancias_Equipamentos!$F$2:$F$4986, MATCH(L3101, Def_Instancias_Equipamentos!$D$2:$D$4986, 0), 1)</f>
        <v>Sala Racks 6</v>
      </c>
      <c r="H3101" s="7" t="str">
        <f aca="false" t="array" ref="H3101:H3101">INDEX(Def_Instancias_Equipamentos!$E$2:$E$4986, MATCH(K3101, Def_Instancias_Equipamentos!$D$2:$D$4986, 0), 1)</f>
        <v>BO-14U</v>
      </c>
      <c r="I3101" s="8" t="str">
        <f aca="false" t="array" ref="I3101:I3101">INDEX(Def_Instancias_Equipamentos!$E$2:$E$4986, MATCH(L3101, Def_Instancias_Equipamentos!$D$2:$D$4986, 0), 1)</f>
        <v>IA-06RaBPM</v>
      </c>
      <c r="J3101" s="8" t="str">
        <f aca="false">IF(H3101=I3101, "INTERNO", "EXTERNO")</f>
        <v>EXTERNO</v>
      </c>
      <c r="K3101" s="9" t="str">
        <f aca="false">Def_Instancias_Equipamentos!$D$855</f>
        <v>BO-14U:DI-BPMSigPatch</v>
      </c>
      <c r="L3101" s="4" t="str">
        <f aca="false">Def_Instancias_Equipamentos!$D$594</f>
        <v>BO-14U:DI-BPMRFFE</v>
      </c>
      <c r="M3101" s="10" t="s">
        <v>168</v>
      </c>
      <c r="N3101" s="11" t="s">
        <v>81</v>
      </c>
      <c r="O3101" s="21" t="str">
        <f aca="false">Def_Sistemas_Conectores_Cabos!$B$7</f>
        <v>SMA 50-ohm</v>
      </c>
      <c r="P3101" s="4" t="str">
        <f aca="false">Def_Sistemas_Conectores_Cabos!$B$7</f>
        <v>SMA 50-ohm</v>
      </c>
      <c r="Q3101" s="8" t="str">
        <f aca="false">K3101&amp;"/"&amp;M3101&amp;CHAR(10)&amp;L3101&amp;"/"&amp;N3101</f>
        <v>BO-14U:DI-BPMSigPatch/TO_OUT
BO-14U:DI-BPMRFFE/TO_IN</v>
      </c>
      <c r="R3101" s="12" t="s">
        <v>354</v>
      </c>
      <c r="S3101" s="12" t="s">
        <v>354</v>
      </c>
      <c r="T3101" s="22" t="str">
        <f aca="false">Def_Sistemas_Conectores_Cabos!$C$14</f>
        <v>Datalink Extrudado</v>
      </c>
      <c r="U3101" s="11" t="s">
        <v>355</v>
      </c>
      <c r="V3101" s="13"/>
    </row>
    <row r="3102" customFormat="false" ht="15.75" hidden="true" customHeight="true" outlineLevel="0" collapsed="false">
      <c r="A3102" s="4" t="str">
        <f aca="false">Def_Sistemas_Conectores_Cabos!$A$22</f>
        <v>BPM de elétrons</v>
      </c>
      <c r="B3102" s="5" t="str">
        <f aca="false">Datas_Entregas!$A$2</f>
        <v>Booster/LTB</v>
      </c>
      <c r="C3102" s="6" t="n">
        <f aca="false" t="array" ref="C3102:C3102">INDEX(Datas_Entregas!$B$2:$B$100, MATCH(B3102, Datas_Entregas!$A$2:$A$100, 0), 1)</f>
        <v>43266</v>
      </c>
      <c r="D3102" s="5" t="str">
        <f aca="false">Def_Status_Montagem!$A$2</f>
        <v>A verificar</v>
      </c>
      <c r="E3102" s="4" t="str">
        <f aca="false">Def_Status_Montagem!$B$4</f>
        <v>Contratada (inclui etiqueta)</v>
      </c>
      <c r="F3102" s="25" t="str">
        <f aca="false" t="array" ref="F3102:F3102">INDEX(Def_Instancias_Equipamentos!$F$2:$F$4986, MATCH(K3102, Def_Instancias_Equipamentos!$D$2:$D$4986, 0), 1)</f>
        <v>Túnel (Booster)</v>
      </c>
      <c r="G3102" s="26" t="str">
        <f aca="false" t="array" ref="G3102:G3102">INDEX(Def_Instancias_Equipamentos!$F$2:$F$4986, MATCH(L3102, Def_Instancias_Equipamentos!$D$2:$D$4986, 0), 1)</f>
        <v>Sala Racks 6</v>
      </c>
      <c r="H3102" s="7" t="str">
        <f aca="false" t="array" ref="H3102:H3102">INDEX(Def_Instancias_Equipamentos!$E$2:$E$4986, MATCH(K3102, Def_Instancias_Equipamentos!$D$2:$D$4986, 0), 1)</f>
        <v>BO-15U</v>
      </c>
      <c r="I3102" s="8" t="str">
        <f aca="false" t="array" ref="I3102:I3102">INDEX(Def_Instancias_Equipamentos!$E$2:$E$4986, MATCH(L3102, Def_Instancias_Equipamentos!$D$2:$D$4986, 0), 1)</f>
        <v>IA-06RaBPM</v>
      </c>
      <c r="J3102" s="8" t="str">
        <f aca="false">IF(H3102=I3102, "INTERNO", "EXTERNO")</f>
        <v>EXTERNO</v>
      </c>
      <c r="K3102" s="9" t="str">
        <f aca="false">Def_Instancias_Equipamentos!$D$856</f>
        <v>BO-15U:DI-BPMSigPatch</v>
      </c>
      <c r="L3102" s="4" t="str">
        <f aca="false">Def_Instancias_Equipamentos!$D$595</f>
        <v>BO-15U:DI-BPMRFFE</v>
      </c>
      <c r="M3102" s="10" t="s">
        <v>170</v>
      </c>
      <c r="N3102" s="11" t="s">
        <v>84</v>
      </c>
      <c r="O3102" s="21" t="str">
        <f aca="false">Def_Sistemas_Conectores_Cabos!$B$7</f>
        <v>SMA 50-ohm</v>
      </c>
      <c r="P3102" s="4" t="str">
        <f aca="false">Def_Sistemas_Conectores_Cabos!$B$7</f>
        <v>SMA 50-ohm</v>
      </c>
      <c r="Q3102" s="8" t="str">
        <f aca="false">K3102&amp;"/"&amp;M3102&amp;CHAR(10)&amp;L3102&amp;"/"&amp;N3102</f>
        <v>BO-15U:DI-BPMSigPatch/BI_OUT
BO-15U:DI-BPMRFFE/BI_IN</v>
      </c>
      <c r="R3102" s="12" t="s">
        <v>354</v>
      </c>
      <c r="S3102" s="12" t="s">
        <v>354</v>
      </c>
      <c r="T3102" s="22" t="str">
        <f aca="false">Def_Sistemas_Conectores_Cabos!$C$14</f>
        <v>Datalink Extrudado</v>
      </c>
      <c r="U3102" s="11" t="s">
        <v>355</v>
      </c>
      <c r="V3102" s="13"/>
    </row>
    <row r="3103" customFormat="false" ht="15.75" hidden="true" customHeight="true" outlineLevel="0" collapsed="false">
      <c r="A3103" s="4" t="str">
        <f aca="false">Def_Sistemas_Conectores_Cabos!$A$22</f>
        <v>BPM de elétrons</v>
      </c>
      <c r="B3103" s="5" t="str">
        <f aca="false">Datas_Entregas!$A$2</f>
        <v>Booster/LTB</v>
      </c>
      <c r="C3103" s="6" t="n">
        <f aca="false" t="array" ref="C3103:C3103">INDEX(Datas_Entregas!$B$2:$B$100, MATCH(B3103, Datas_Entregas!$A$2:$A$100, 0), 1)</f>
        <v>43266</v>
      </c>
      <c r="D3103" s="5" t="str">
        <f aca="false">Def_Status_Montagem!$A$2</f>
        <v>A verificar</v>
      </c>
      <c r="E3103" s="4" t="str">
        <f aca="false">Def_Status_Montagem!$B$4</f>
        <v>Contratada (inclui etiqueta)</v>
      </c>
      <c r="F3103" s="25" t="str">
        <f aca="false" t="array" ref="F3103:F3103">INDEX(Def_Instancias_Equipamentos!$F$2:$F$4986, MATCH(K3103, Def_Instancias_Equipamentos!$D$2:$D$4986, 0), 1)</f>
        <v>Túnel (Booster)</v>
      </c>
      <c r="G3103" s="26" t="str">
        <f aca="false" t="array" ref="G3103:G3103">INDEX(Def_Instancias_Equipamentos!$F$2:$F$4986, MATCH(L3103, Def_Instancias_Equipamentos!$D$2:$D$4986, 0), 1)</f>
        <v>Sala Racks 6</v>
      </c>
      <c r="H3103" s="7" t="str">
        <f aca="false" t="array" ref="H3103:H3103">INDEX(Def_Instancias_Equipamentos!$E$2:$E$4986, MATCH(K3103, Def_Instancias_Equipamentos!$D$2:$D$4986, 0), 1)</f>
        <v>BO-15U</v>
      </c>
      <c r="I3103" s="8" t="str">
        <f aca="false" t="array" ref="I3103:I3103">INDEX(Def_Instancias_Equipamentos!$E$2:$E$4986, MATCH(L3103, Def_Instancias_Equipamentos!$D$2:$D$4986, 0), 1)</f>
        <v>IA-06RaBPM</v>
      </c>
      <c r="J3103" s="8" t="str">
        <f aca="false">IF(H3103=I3103, "INTERNO", "EXTERNO")</f>
        <v>EXTERNO</v>
      </c>
      <c r="K3103" s="9" t="str">
        <f aca="false">Def_Instancias_Equipamentos!$D$856</f>
        <v>BO-15U:DI-BPMSigPatch</v>
      </c>
      <c r="L3103" s="4" t="str">
        <f aca="false">Def_Instancias_Equipamentos!$D$595</f>
        <v>BO-15U:DI-BPMRFFE</v>
      </c>
      <c r="M3103" s="10" t="s">
        <v>173</v>
      </c>
      <c r="N3103" s="11" t="s">
        <v>86</v>
      </c>
      <c r="O3103" s="21" t="str">
        <f aca="false">Def_Sistemas_Conectores_Cabos!$B$7</f>
        <v>SMA 50-ohm</v>
      </c>
      <c r="P3103" s="4" t="str">
        <f aca="false">Def_Sistemas_Conectores_Cabos!$B$7</f>
        <v>SMA 50-ohm</v>
      </c>
      <c r="Q3103" s="8" t="str">
        <f aca="false">K3103&amp;"/"&amp;M3103&amp;CHAR(10)&amp;L3103&amp;"/"&amp;N3103</f>
        <v>BO-15U:DI-BPMSigPatch/BO_OUT
BO-15U:DI-BPMRFFE/BO_IN</v>
      </c>
      <c r="R3103" s="12" t="s">
        <v>354</v>
      </c>
      <c r="S3103" s="12" t="s">
        <v>354</v>
      </c>
      <c r="T3103" s="22" t="str">
        <f aca="false">Def_Sistemas_Conectores_Cabos!$C$14</f>
        <v>Datalink Extrudado</v>
      </c>
      <c r="U3103" s="11" t="s">
        <v>355</v>
      </c>
      <c r="V3103" s="13"/>
    </row>
    <row r="3104" customFormat="false" ht="15.75" hidden="true" customHeight="true" outlineLevel="0" collapsed="false">
      <c r="A3104" s="4" t="str">
        <f aca="false">Def_Sistemas_Conectores_Cabos!$A$22</f>
        <v>BPM de elétrons</v>
      </c>
      <c r="B3104" s="5" t="str">
        <f aca="false">Datas_Entregas!$A$2</f>
        <v>Booster/LTB</v>
      </c>
      <c r="C3104" s="6" t="n">
        <f aca="false" t="array" ref="C3104:C3104">INDEX(Datas_Entregas!$B$2:$B$100, MATCH(B3104, Datas_Entregas!$A$2:$A$100, 0), 1)</f>
        <v>43266</v>
      </c>
      <c r="D3104" s="5" t="str">
        <f aca="false">Def_Status_Montagem!$A$2</f>
        <v>A verificar</v>
      </c>
      <c r="E3104" s="4" t="str">
        <f aca="false">Def_Status_Montagem!$B$4</f>
        <v>Contratada (inclui etiqueta)</v>
      </c>
      <c r="F3104" s="25" t="str">
        <f aca="false" t="array" ref="F3104:F3104">INDEX(Def_Instancias_Equipamentos!$F$2:$F$4986, MATCH(K3104, Def_Instancias_Equipamentos!$D$2:$D$4986, 0), 1)</f>
        <v>Túnel (Booster)</v>
      </c>
      <c r="G3104" s="26" t="str">
        <f aca="false" t="array" ref="G3104:G3104">INDEX(Def_Instancias_Equipamentos!$F$2:$F$4986, MATCH(L3104, Def_Instancias_Equipamentos!$D$2:$D$4986, 0), 1)</f>
        <v>Sala Racks 6</v>
      </c>
      <c r="H3104" s="7" t="str">
        <f aca="false" t="array" ref="H3104:H3104">INDEX(Def_Instancias_Equipamentos!$E$2:$E$4986, MATCH(K3104, Def_Instancias_Equipamentos!$D$2:$D$4986, 0), 1)</f>
        <v>BO-15U</v>
      </c>
      <c r="I3104" s="8" t="str">
        <f aca="false" t="array" ref="I3104:I3104">INDEX(Def_Instancias_Equipamentos!$E$2:$E$4986, MATCH(L3104, Def_Instancias_Equipamentos!$D$2:$D$4986, 0), 1)</f>
        <v>IA-06RaBPM</v>
      </c>
      <c r="J3104" s="8" t="str">
        <f aca="false">IF(H3104=I3104, "INTERNO", "EXTERNO")</f>
        <v>EXTERNO</v>
      </c>
      <c r="K3104" s="9" t="str">
        <f aca="false">Def_Instancias_Equipamentos!$D$856</f>
        <v>BO-15U:DI-BPMSigPatch</v>
      </c>
      <c r="L3104" s="4" t="str">
        <f aca="false">Def_Instancias_Equipamentos!$D$595</f>
        <v>BO-15U:DI-BPMRFFE</v>
      </c>
      <c r="M3104" s="10" t="s">
        <v>171</v>
      </c>
      <c r="N3104" s="11" t="s">
        <v>82</v>
      </c>
      <c r="O3104" s="21" t="str">
        <f aca="false">Def_Sistemas_Conectores_Cabos!$B$7</f>
        <v>SMA 50-ohm</v>
      </c>
      <c r="P3104" s="4" t="str">
        <f aca="false">Def_Sistemas_Conectores_Cabos!$B$7</f>
        <v>SMA 50-ohm</v>
      </c>
      <c r="Q3104" s="8" t="str">
        <f aca="false">K3104&amp;"/"&amp;M3104&amp;CHAR(10)&amp;L3104&amp;"/"&amp;N3104</f>
        <v>BO-15U:DI-BPMSigPatch/TI_OUT
BO-15U:DI-BPMRFFE/TI_IN</v>
      </c>
      <c r="R3104" s="12" t="s">
        <v>354</v>
      </c>
      <c r="S3104" s="12" t="s">
        <v>354</v>
      </c>
      <c r="T3104" s="22" t="str">
        <f aca="false">Def_Sistemas_Conectores_Cabos!$C$14</f>
        <v>Datalink Extrudado</v>
      </c>
      <c r="U3104" s="11" t="s">
        <v>355</v>
      </c>
      <c r="V3104" s="13"/>
    </row>
    <row r="3105" customFormat="false" ht="15.75" hidden="true" customHeight="true" outlineLevel="0" collapsed="false">
      <c r="A3105" s="4" t="str">
        <f aca="false">Def_Sistemas_Conectores_Cabos!$A$22</f>
        <v>BPM de elétrons</v>
      </c>
      <c r="B3105" s="5" t="str">
        <f aca="false">Datas_Entregas!$A$2</f>
        <v>Booster/LTB</v>
      </c>
      <c r="C3105" s="6" t="n">
        <f aca="false" t="array" ref="C3105:C3105">INDEX(Datas_Entregas!$B$2:$B$100, MATCH(B3105, Datas_Entregas!$A$2:$A$100, 0), 1)</f>
        <v>43266</v>
      </c>
      <c r="D3105" s="5" t="str">
        <f aca="false">Def_Status_Montagem!$A$2</f>
        <v>A verificar</v>
      </c>
      <c r="E3105" s="4" t="str">
        <f aca="false">Def_Status_Montagem!$B$4</f>
        <v>Contratada (inclui etiqueta)</v>
      </c>
      <c r="F3105" s="25" t="str">
        <f aca="false" t="array" ref="F3105:F3105">INDEX(Def_Instancias_Equipamentos!$F$2:$F$4986, MATCH(K3105, Def_Instancias_Equipamentos!$D$2:$D$4986, 0), 1)</f>
        <v>Túnel (Booster)</v>
      </c>
      <c r="G3105" s="26" t="str">
        <f aca="false" t="array" ref="G3105:G3105">INDEX(Def_Instancias_Equipamentos!$F$2:$F$4986, MATCH(L3105, Def_Instancias_Equipamentos!$D$2:$D$4986, 0), 1)</f>
        <v>Sala Racks 6</v>
      </c>
      <c r="H3105" s="7" t="str">
        <f aca="false" t="array" ref="H3105:H3105">INDEX(Def_Instancias_Equipamentos!$E$2:$E$4986, MATCH(K3105, Def_Instancias_Equipamentos!$D$2:$D$4986, 0), 1)</f>
        <v>BO-15U</v>
      </c>
      <c r="I3105" s="8" t="str">
        <f aca="false" t="array" ref="I3105:I3105">INDEX(Def_Instancias_Equipamentos!$E$2:$E$4986, MATCH(L3105, Def_Instancias_Equipamentos!$D$2:$D$4986, 0), 1)</f>
        <v>IA-06RaBPM</v>
      </c>
      <c r="J3105" s="8" t="str">
        <f aca="false">IF(H3105=I3105, "INTERNO", "EXTERNO")</f>
        <v>EXTERNO</v>
      </c>
      <c r="K3105" s="9" t="str">
        <f aca="false">Def_Instancias_Equipamentos!$D$856</f>
        <v>BO-15U:DI-BPMSigPatch</v>
      </c>
      <c r="L3105" s="4" t="str">
        <f aca="false">Def_Instancias_Equipamentos!$D$595</f>
        <v>BO-15U:DI-BPMRFFE</v>
      </c>
      <c r="M3105" s="10" t="s">
        <v>168</v>
      </c>
      <c r="N3105" s="11" t="s">
        <v>81</v>
      </c>
      <c r="O3105" s="21" t="str">
        <f aca="false">Def_Sistemas_Conectores_Cabos!$B$7</f>
        <v>SMA 50-ohm</v>
      </c>
      <c r="P3105" s="4" t="str">
        <f aca="false">Def_Sistemas_Conectores_Cabos!$B$7</f>
        <v>SMA 50-ohm</v>
      </c>
      <c r="Q3105" s="8" t="str">
        <f aca="false">K3105&amp;"/"&amp;M3105&amp;CHAR(10)&amp;L3105&amp;"/"&amp;N3105</f>
        <v>BO-15U:DI-BPMSigPatch/TO_OUT
BO-15U:DI-BPMRFFE/TO_IN</v>
      </c>
      <c r="R3105" s="12" t="s">
        <v>354</v>
      </c>
      <c r="S3105" s="12" t="s">
        <v>354</v>
      </c>
      <c r="T3105" s="22" t="str">
        <f aca="false">Def_Sistemas_Conectores_Cabos!$C$14</f>
        <v>Datalink Extrudado</v>
      </c>
      <c r="U3105" s="11" t="s">
        <v>355</v>
      </c>
      <c r="V3105" s="13"/>
    </row>
    <row r="3106" customFormat="false" ht="15.75" hidden="true" customHeight="true" outlineLevel="0" collapsed="false">
      <c r="A3106" s="4" t="str">
        <f aca="false">Def_Sistemas_Conectores_Cabos!$A$22</f>
        <v>BPM de elétrons</v>
      </c>
      <c r="B3106" s="5" t="str">
        <f aca="false">Datas_Entregas!$A$2</f>
        <v>Booster/LTB</v>
      </c>
      <c r="C3106" s="6" t="n">
        <f aca="false" t="array" ref="C3106:C3106">INDEX(Datas_Entregas!$B$2:$B$100, MATCH(B3106, Datas_Entregas!$A$2:$A$100, 0), 1)</f>
        <v>43266</v>
      </c>
      <c r="D3106" s="5" t="str">
        <f aca="false">Def_Status_Montagem!$A$2</f>
        <v>A verificar</v>
      </c>
      <c r="E3106" s="4" t="str">
        <f aca="false">Def_Status_Montagem!$B$4</f>
        <v>Contratada (inclui etiqueta)</v>
      </c>
      <c r="F3106" s="25" t="str">
        <f aca="false" t="array" ref="F3106:F3106">INDEX(Def_Instancias_Equipamentos!$F$2:$F$4986, MATCH(K3106, Def_Instancias_Equipamentos!$D$2:$D$4986, 0), 1)</f>
        <v>Túnel (Booster)</v>
      </c>
      <c r="G3106" s="26" t="str">
        <f aca="false" t="array" ref="G3106:G3106">INDEX(Def_Instancias_Equipamentos!$F$2:$F$4986, MATCH(L3106, Def_Instancias_Equipamentos!$D$2:$D$4986, 0), 1)</f>
        <v>Sala Racks 7</v>
      </c>
      <c r="H3106" s="7" t="str">
        <f aca="false" t="array" ref="H3106:H3106">INDEX(Def_Instancias_Equipamentos!$E$2:$E$4986, MATCH(K3106, Def_Instancias_Equipamentos!$D$2:$D$4986, 0), 1)</f>
        <v>BO-16U</v>
      </c>
      <c r="I3106" s="8" t="str">
        <f aca="false" t="array" ref="I3106:I3106">INDEX(Def_Instancias_Equipamentos!$E$2:$E$4986, MATCH(L3106, Def_Instancias_Equipamentos!$D$2:$D$4986, 0), 1)</f>
        <v>IA-07RaBPM</v>
      </c>
      <c r="J3106" s="8" t="str">
        <f aca="false">IF(H3106=I3106, "INTERNO", "EXTERNO")</f>
        <v>EXTERNO</v>
      </c>
      <c r="K3106" s="9" t="str">
        <f aca="false">Def_Instancias_Equipamentos!$D$857</f>
        <v>BO-16U:DI-BPMSigPatch</v>
      </c>
      <c r="L3106" s="4" t="str">
        <f aca="false">Def_Instancias_Equipamentos!$D$596</f>
        <v>BO-16U:DI-BPMRFFE</v>
      </c>
      <c r="M3106" s="10" t="s">
        <v>170</v>
      </c>
      <c r="N3106" s="11" t="s">
        <v>84</v>
      </c>
      <c r="O3106" s="21" t="str">
        <f aca="false">Def_Sistemas_Conectores_Cabos!$B$7</f>
        <v>SMA 50-ohm</v>
      </c>
      <c r="P3106" s="4" t="str">
        <f aca="false">Def_Sistemas_Conectores_Cabos!$B$7</f>
        <v>SMA 50-ohm</v>
      </c>
      <c r="Q3106" s="8" t="str">
        <f aca="false">K3106&amp;"/"&amp;M3106&amp;CHAR(10)&amp;L3106&amp;"/"&amp;N3106</f>
        <v>BO-16U:DI-BPMSigPatch/BI_OUT
BO-16U:DI-BPMRFFE/BI_IN</v>
      </c>
      <c r="R3106" s="12" t="s">
        <v>354</v>
      </c>
      <c r="S3106" s="12" t="s">
        <v>354</v>
      </c>
      <c r="T3106" s="22" t="str">
        <f aca="false">Def_Sistemas_Conectores_Cabos!$C$14</f>
        <v>Datalink Extrudado</v>
      </c>
      <c r="U3106" s="11" t="s">
        <v>355</v>
      </c>
      <c r="V3106" s="13"/>
    </row>
    <row r="3107" customFormat="false" ht="15.75" hidden="true" customHeight="true" outlineLevel="0" collapsed="false">
      <c r="A3107" s="4" t="str">
        <f aca="false">Def_Sistemas_Conectores_Cabos!$A$22</f>
        <v>BPM de elétrons</v>
      </c>
      <c r="B3107" s="5" t="str">
        <f aca="false">Datas_Entregas!$A$2</f>
        <v>Booster/LTB</v>
      </c>
      <c r="C3107" s="6" t="n">
        <f aca="false" t="array" ref="C3107:C3107">INDEX(Datas_Entregas!$B$2:$B$100, MATCH(B3107, Datas_Entregas!$A$2:$A$100, 0), 1)</f>
        <v>43266</v>
      </c>
      <c r="D3107" s="5" t="str">
        <f aca="false">Def_Status_Montagem!$A$2</f>
        <v>A verificar</v>
      </c>
      <c r="E3107" s="4" t="str">
        <f aca="false">Def_Status_Montagem!$B$4</f>
        <v>Contratada (inclui etiqueta)</v>
      </c>
      <c r="F3107" s="25" t="str">
        <f aca="false" t="array" ref="F3107:F3107">INDEX(Def_Instancias_Equipamentos!$F$2:$F$4986, MATCH(K3107, Def_Instancias_Equipamentos!$D$2:$D$4986, 0), 1)</f>
        <v>Túnel (Booster)</v>
      </c>
      <c r="G3107" s="26" t="str">
        <f aca="false" t="array" ref="G3107:G3107">INDEX(Def_Instancias_Equipamentos!$F$2:$F$4986, MATCH(L3107, Def_Instancias_Equipamentos!$D$2:$D$4986, 0), 1)</f>
        <v>Sala Racks 7</v>
      </c>
      <c r="H3107" s="7" t="str">
        <f aca="false" t="array" ref="H3107:H3107">INDEX(Def_Instancias_Equipamentos!$E$2:$E$4986, MATCH(K3107, Def_Instancias_Equipamentos!$D$2:$D$4986, 0), 1)</f>
        <v>BO-16U</v>
      </c>
      <c r="I3107" s="8" t="str">
        <f aca="false" t="array" ref="I3107:I3107">INDEX(Def_Instancias_Equipamentos!$E$2:$E$4986, MATCH(L3107, Def_Instancias_Equipamentos!$D$2:$D$4986, 0), 1)</f>
        <v>IA-07RaBPM</v>
      </c>
      <c r="J3107" s="8" t="str">
        <f aca="false">IF(H3107=I3107, "INTERNO", "EXTERNO")</f>
        <v>EXTERNO</v>
      </c>
      <c r="K3107" s="9" t="str">
        <f aca="false">Def_Instancias_Equipamentos!$D$857</f>
        <v>BO-16U:DI-BPMSigPatch</v>
      </c>
      <c r="L3107" s="4" t="str">
        <f aca="false">Def_Instancias_Equipamentos!$D$596</f>
        <v>BO-16U:DI-BPMRFFE</v>
      </c>
      <c r="M3107" s="10" t="s">
        <v>173</v>
      </c>
      <c r="N3107" s="11" t="s">
        <v>86</v>
      </c>
      <c r="O3107" s="21" t="str">
        <f aca="false">Def_Sistemas_Conectores_Cabos!$B$7</f>
        <v>SMA 50-ohm</v>
      </c>
      <c r="P3107" s="4" t="str">
        <f aca="false">Def_Sistemas_Conectores_Cabos!$B$7</f>
        <v>SMA 50-ohm</v>
      </c>
      <c r="Q3107" s="8" t="str">
        <f aca="false">K3107&amp;"/"&amp;M3107&amp;CHAR(10)&amp;L3107&amp;"/"&amp;N3107</f>
        <v>BO-16U:DI-BPMSigPatch/BO_OUT
BO-16U:DI-BPMRFFE/BO_IN</v>
      </c>
      <c r="R3107" s="12" t="s">
        <v>354</v>
      </c>
      <c r="S3107" s="12" t="s">
        <v>354</v>
      </c>
      <c r="T3107" s="22" t="str">
        <f aca="false">Def_Sistemas_Conectores_Cabos!$C$14</f>
        <v>Datalink Extrudado</v>
      </c>
      <c r="U3107" s="11" t="s">
        <v>355</v>
      </c>
      <c r="V3107" s="13"/>
    </row>
    <row r="3108" customFormat="false" ht="15.75" hidden="true" customHeight="true" outlineLevel="0" collapsed="false">
      <c r="A3108" s="4" t="str">
        <f aca="false">Def_Sistemas_Conectores_Cabos!$A$22</f>
        <v>BPM de elétrons</v>
      </c>
      <c r="B3108" s="5" t="str">
        <f aca="false">Datas_Entregas!$A$2</f>
        <v>Booster/LTB</v>
      </c>
      <c r="C3108" s="6" t="n">
        <f aca="false" t="array" ref="C3108:C3108">INDEX(Datas_Entregas!$B$2:$B$100, MATCH(B3108, Datas_Entregas!$A$2:$A$100, 0), 1)</f>
        <v>43266</v>
      </c>
      <c r="D3108" s="5" t="str">
        <f aca="false">Def_Status_Montagem!$A$2</f>
        <v>A verificar</v>
      </c>
      <c r="E3108" s="4" t="str">
        <f aca="false">Def_Status_Montagem!$B$4</f>
        <v>Contratada (inclui etiqueta)</v>
      </c>
      <c r="F3108" s="25" t="str">
        <f aca="false" t="array" ref="F3108:F3108">INDEX(Def_Instancias_Equipamentos!$F$2:$F$4986, MATCH(K3108, Def_Instancias_Equipamentos!$D$2:$D$4986, 0), 1)</f>
        <v>Túnel (Booster)</v>
      </c>
      <c r="G3108" s="26" t="str">
        <f aca="false" t="array" ref="G3108:G3108">INDEX(Def_Instancias_Equipamentos!$F$2:$F$4986, MATCH(L3108, Def_Instancias_Equipamentos!$D$2:$D$4986, 0), 1)</f>
        <v>Sala Racks 7</v>
      </c>
      <c r="H3108" s="7" t="str">
        <f aca="false" t="array" ref="H3108:H3108">INDEX(Def_Instancias_Equipamentos!$E$2:$E$4986, MATCH(K3108, Def_Instancias_Equipamentos!$D$2:$D$4986, 0), 1)</f>
        <v>BO-16U</v>
      </c>
      <c r="I3108" s="8" t="str">
        <f aca="false" t="array" ref="I3108:I3108">INDEX(Def_Instancias_Equipamentos!$E$2:$E$4986, MATCH(L3108, Def_Instancias_Equipamentos!$D$2:$D$4986, 0), 1)</f>
        <v>IA-07RaBPM</v>
      </c>
      <c r="J3108" s="8" t="str">
        <f aca="false">IF(H3108=I3108, "INTERNO", "EXTERNO")</f>
        <v>EXTERNO</v>
      </c>
      <c r="K3108" s="9" t="str">
        <f aca="false">Def_Instancias_Equipamentos!$D$857</f>
        <v>BO-16U:DI-BPMSigPatch</v>
      </c>
      <c r="L3108" s="4" t="str">
        <f aca="false">Def_Instancias_Equipamentos!$D$596</f>
        <v>BO-16U:DI-BPMRFFE</v>
      </c>
      <c r="M3108" s="10" t="s">
        <v>171</v>
      </c>
      <c r="N3108" s="11" t="s">
        <v>82</v>
      </c>
      <c r="O3108" s="21" t="str">
        <f aca="false">Def_Sistemas_Conectores_Cabos!$B$7</f>
        <v>SMA 50-ohm</v>
      </c>
      <c r="P3108" s="4" t="str">
        <f aca="false">Def_Sistemas_Conectores_Cabos!$B$7</f>
        <v>SMA 50-ohm</v>
      </c>
      <c r="Q3108" s="8" t="str">
        <f aca="false">K3108&amp;"/"&amp;M3108&amp;CHAR(10)&amp;L3108&amp;"/"&amp;N3108</f>
        <v>BO-16U:DI-BPMSigPatch/TI_OUT
BO-16U:DI-BPMRFFE/TI_IN</v>
      </c>
      <c r="R3108" s="12" t="s">
        <v>354</v>
      </c>
      <c r="S3108" s="12" t="s">
        <v>354</v>
      </c>
      <c r="T3108" s="22" t="str">
        <f aca="false">Def_Sistemas_Conectores_Cabos!$C$14</f>
        <v>Datalink Extrudado</v>
      </c>
      <c r="U3108" s="11" t="s">
        <v>355</v>
      </c>
      <c r="V3108" s="13"/>
    </row>
    <row r="3109" customFormat="false" ht="15.75" hidden="true" customHeight="true" outlineLevel="0" collapsed="false">
      <c r="A3109" s="4" t="str">
        <f aca="false">Def_Sistemas_Conectores_Cabos!$A$22</f>
        <v>BPM de elétrons</v>
      </c>
      <c r="B3109" s="5" t="str">
        <f aca="false">Datas_Entregas!$A$2</f>
        <v>Booster/LTB</v>
      </c>
      <c r="C3109" s="6" t="n">
        <f aca="false" t="array" ref="C3109:C3109">INDEX(Datas_Entregas!$B$2:$B$100, MATCH(B3109, Datas_Entregas!$A$2:$A$100, 0), 1)</f>
        <v>43266</v>
      </c>
      <c r="D3109" s="5" t="str">
        <f aca="false">Def_Status_Montagem!$A$2</f>
        <v>A verificar</v>
      </c>
      <c r="E3109" s="4" t="str">
        <f aca="false">Def_Status_Montagem!$B$4</f>
        <v>Contratada (inclui etiqueta)</v>
      </c>
      <c r="F3109" s="25" t="str">
        <f aca="false" t="array" ref="F3109:F3109">INDEX(Def_Instancias_Equipamentos!$F$2:$F$4986, MATCH(K3109, Def_Instancias_Equipamentos!$D$2:$D$4986, 0), 1)</f>
        <v>Túnel (Booster)</v>
      </c>
      <c r="G3109" s="26" t="str">
        <f aca="false" t="array" ref="G3109:G3109">INDEX(Def_Instancias_Equipamentos!$F$2:$F$4986, MATCH(L3109, Def_Instancias_Equipamentos!$D$2:$D$4986, 0), 1)</f>
        <v>Sala Racks 7</v>
      </c>
      <c r="H3109" s="7" t="str">
        <f aca="false" t="array" ref="H3109:H3109">INDEX(Def_Instancias_Equipamentos!$E$2:$E$4986, MATCH(K3109, Def_Instancias_Equipamentos!$D$2:$D$4986, 0), 1)</f>
        <v>BO-16U</v>
      </c>
      <c r="I3109" s="8" t="str">
        <f aca="false" t="array" ref="I3109:I3109">INDEX(Def_Instancias_Equipamentos!$E$2:$E$4986, MATCH(L3109, Def_Instancias_Equipamentos!$D$2:$D$4986, 0), 1)</f>
        <v>IA-07RaBPM</v>
      </c>
      <c r="J3109" s="8" t="str">
        <f aca="false">IF(H3109=I3109, "INTERNO", "EXTERNO")</f>
        <v>EXTERNO</v>
      </c>
      <c r="K3109" s="9" t="str">
        <f aca="false">Def_Instancias_Equipamentos!$D$857</f>
        <v>BO-16U:DI-BPMSigPatch</v>
      </c>
      <c r="L3109" s="4" t="str">
        <f aca="false">Def_Instancias_Equipamentos!$D$596</f>
        <v>BO-16U:DI-BPMRFFE</v>
      </c>
      <c r="M3109" s="10" t="s">
        <v>168</v>
      </c>
      <c r="N3109" s="11" t="s">
        <v>81</v>
      </c>
      <c r="O3109" s="21" t="str">
        <f aca="false">Def_Sistemas_Conectores_Cabos!$B$7</f>
        <v>SMA 50-ohm</v>
      </c>
      <c r="P3109" s="4" t="str">
        <f aca="false">Def_Sistemas_Conectores_Cabos!$B$7</f>
        <v>SMA 50-ohm</v>
      </c>
      <c r="Q3109" s="8" t="str">
        <f aca="false">K3109&amp;"/"&amp;M3109&amp;CHAR(10)&amp;L3109&amp;"/"&amp;N3109</f>
        <v>BO-16U:DI-BPMSigPatch/TO_OUT
BO-16U:DI-BPMRFFE/TO_IN</v>
      </c>
      <c r="R3109" s="12" t="s">
        <v>354</v>
      </c>
      <c r="S3109" s="12" t="s">
        <v>354</v>
      </c>
      <c r="T3109" s="22" t="str">
        <f aca="false">Def_Sistemas_Conectores_Cabos!$C$14</f>
        <v>Datalink Extrudado</v>
      </c>
      <c r="U3109" s="11" t="s">
        <v>355</v>
      </c>
      <c r="V3109" s="13"/>
    </row>
    <row r="3110" customFormat="false" ht="15.75" hidden="true" customHeight="true" outlineLevel="0" collapsed="false">
      <c r="A3110" s="4" t="str">
        <f aca="false">Def_Sistemas_Conectores_Cabos!$A$22</f>
        <v>BPM de elétrons</v>
      </c>
      <c r="B3110" s="5" t="str">
        <f aca="false">Datas_Entregas!$A$2</f>
        <v>Booster/LTB</v>
      </c>
      <c r="C3110" s="6" t="n">
        <f aca="false" t="array" ref="C3110:C3110">INDEX(Datas_Entregas!$B$2:$B$100, MATCH(B3110, Datas_Entregas!$A$2:$A$100, 0), 1)</f>
        <v>43266</v>
      </c>
      <c r="D3110" s="5" t="str">
        <f aca="false">Def_Status_Montagem!$A$2</f>
        <v>A verificar</v>
      </c>
      <c r="E3110" s="4" t="str">
        <f aca="false">Def_Status_Montagem!$B$4</f>
        <v>Contratada (inclui etiqueta)</v>
      </c>
      <c r="F3110" s="25" t="str">
        <f aca="false" t="array" ref="F3110:F3110">INDEX(Def_Instancias_Equipamentos!$F$2:$F$4986, MATCH(K3110, Def_Instancias_Equipamentos!$D$2:$D$4986, 0), 1)</f>
        <v>Túnel (Booster)</v>
      </c>
      <c r="G3110" s="26" t="str">
        <f aca="false" t="array" ref="G3110:G3110">INDEX(Def_Instancias_Equipamentos!$F$2:$F$4986, MATCH(L3110, Def_Instancias_Equipamentos!$D$2:$D$4986, 0), 1)</f>
        <v>Sala Racks 7</v>
      </c>
      <c r="H3110" s="7" t="str">
        <f aca="false" t="array" ref="H3110:H3110">INDEX(Def_Instancias_Equipamentos!$E$2:$E$4986, MATCH(K3110, Def_Instancias_Equipamentos!$D$2:$D$4986, 0), 1)</f>
        <v>BO-17U</v>
      </c>
      <c r="I3110" s="8" t="str">
        <f aca="false" t="array" ref="I3110:I3110">INDEX(Def_Instancias_Equipamentos!$E$2:$E$4986, MATCH(L3110, Def_Instancias_Equipamentos!$D$2:$D$4986, 0), 1)</f>
        <v>IA-07RaBPM</v>
      </c>
      <c r="J3110" s="8" t="str">
        <f aca="false">IF(H3110=I3110, "INTERNO", "EXTERNO")</f>
        <v>EXTERNO</v>
      </c>
      <c r="K3110" s="9" t="str">
        <f aca="false">Def_Instancias_Equipamentos!$D$858</f>
        <v>BO-17U:DI-BPMSigPatch</v>
      </c>
      <c r="L3110" s="4" t="str">
        <f aca="false">Def_Instancias_Equipamentos!$D$597</f>
        <v>BO-17U:DI-BPMRFFE</v>
      </c>
      <c r="M3110" s="10" t="s">
        <v>170</v>
      </c>
      <c r="N3110" s="11" t="s">
        <v>84</v>
      </c>
      <c r="O3110" s="21" t="str">
        <f aca="false">Def_Sistemas_Conectores_Cabos!$B$7</f>
        <v>SMA 50-ohm</v>
      </c>
      <c r="P3110" s="4" t="str">
        <f aca="false">Def_Sistemas_Conectores_Cabos!$B$7</f>
        <v>SMA 50-ohm</v>
      </c>
      <c r="Q3110" s="8" t="str">
        <f aca="false">K3110&amp;"/"&amp;M3110&amp;CHAR(10)&amp;L3110&amp;"/"&amp;N3110</f>
        <v>BO-17U:DI-BPMSigPatch/BI_OUT
BO-17U:DI-BPMRFFE/BI_IN</v>
      </c>
      <c r="R3110" s="12" t="s">
        <v>354</v>
      </c>
      <c r="S3110" s="12" t="s">
        <v>354</v>
      </c>
      <c r="T3110" s="22" t="str">
        <f aca="false">Def_Sistemas_Conectores_Cabos!$C$14</f>
        <v>Datalink Extrudado</v>
      </c>
      <c r="U3110" s="11" t="s">
        <v>355</v>
      </c>
      <c r="V3110" s="13"/>
    </row>
    <row r="3111" customFormat="false" ht="15.75" hidden="true" customHeight="true" outlineLevel="0" collapsed="false">
      <c r="A3111" s="4" t="str">
        <f aca="false">Def_Sistemas_Conectores_Cabos!$A$22</f>
        <v>BPM de elétrons</v>
      </c>
      <c r="B3111" s="5" t="str">
        <f aca="false">Datas_Entregas!$A$2</f>
        <v>Booster/LTB</v>
      </c>
      <c r="C3111" s="6" t="n">
        <f aca="false" t="array" ref="C3111:C3111">INDEX(Datas_Entregas!$B$2:$B$100, MATCH(B3111, Datas_Entregas!$A$2:$A$100, 0), 1)</f>
        <v>43266</v>
      </c>
      <c r="D3111" s="5" t="str">
        <f aca="false">Def_Status_Montagem!$A$2</f>
        <v>A verificar</v>
      </c>
      <c r="E3111" s="4" t="str">
        <f aca="false">Def_Status_Montagem!$B$4</f>
        <v>Contratada (inclui etiqueta)</v>
      </c>
      <c r="F3111" s="25" t="str">
        <f aca="false" t="array" ref="F3111:F3111">INDEX(Def_Instancias_Equipamentos!$F$2:$F$4986, MATCH(K3111, Def_Instancias_Equipamentos!$D$2:$D$4986, 0), 1)</f>
        <v>Túnel (Booster)</v>
      </c>
      <c r="G3111" s="26" t="str">
        <f aca="false" t="array" ref="G3111:G3111">INDEX(Def_Instancias_Equipamentos!$F$2:$F$4986, MATCH(L3111, Def_Instancias_Equipamentos!$D$2:$D$4986, 0), 1)</f>
        <v>Sala Racks 7</v>
      </c>
      <c r="H3111" s="7" t="str">
        <f aca="false" t="array" ref="H3111:H3111">INDEX(Def_Instancias_Equipamentos!$E$2:$E$4986, MATCH(K3111, Def_Instancias_Equipamentos!$D$2:$D$4986, 0), 1)</f>
        <v>BO-17U</v>
      </c>
      <c r="I3111" s="8" t="str">
        <f aca="false" t="array" ref="I3111:I3111">INDEX(Def_Instancias_Equipamentos!$E$2:$E$4986, MATCH(L3111, Def_Instancias_Equipamentos!$D$2:$D$4986, 0), 1)</f>
        <v>IA-07RaBPM</v>
      </c>
      <c r="J3111" s="8" t="str">
        <f aca="false">IF(H3111=I3111, "INTERNO", "EXTERNO")</f>
        <v>EXTERNO</v>
      </c>
      <c r="K3111" s="9" t="str">
        <f aca="false">Def_Instancias_Equipamentos!$D$858</f>
        <v>BO-17U:DI-BPMSigPatch</v>
      </c>
      <c r="L3111" s="4" t="str">
        <f aca="false">Def_Instancias_Equipamentos!$D$597</f>
        <v>BO-17U:DI-BPMRFFE</v>
      </c>
      <c r="M3111" s="10" t="s">
        <v>173</v>
      </c>
      <c r="N3111" s="11" t="s">
        <v>86</v>
      </c>
      <c r="O3111" s="21" t="str">
        <f aca="false">Def_Sistemas_Conectores_Cabos!$B$7</f>
        <v>SMA 50-ohm</v>
      </c>
      <c r="P3111" s="4" t="str">
        <f aca="false">Def_Sistemas_Conectores_Cabos!$B$7</f>
        <v>SMA 50-ohm</v>
      </c>
      <c r="Q3111" s="8" t="str">
        <f aca="false">K3111&amp;"/"&amp;M3111&amp;CHAR(10)&amp;L3111&amp;"/"&amp;N3111</f>
        <v>BO-17U:DI-BPMSigPatch/BO_OUT
BO-17U:DI-BPMRFFE/BO_IN</v>
      </c>
      <c r="R3111" s="12" t="s">
        <v>354</v>
      </c>
      <c r="S3111" s="12" t="s">
        <v>354</v>
      </c>
      <c r="T3111" s="22" t="str">
        <f aca="false">Def_Sistemas_Conectores_Cabos!$C$14</f>
        <v>Datalink Extrudado</v>
      </c>
      <c r="U3111" s="11" t="s">
        <v>355</v>
      </c>
      <c r="V3111" s="13"/>
    </row>
    <row r="3112" customFormat="false" ht="15.75" hidden="true" customHeight="true" outlineLevel="0" collapsed="false">
      <c r="A3112" s="4" t="str">
        <f aca="false">Def_Sistemas_Conectores_Cabos!$A$22</f>
        <v>BPM de elétrons</v>
      </c>
      <c r="B3112" s="5" t="str">
        <f aca="false">Datas_Entregas!$A$2</f>
        <v>Booster/LTB</v>
      </c>
      <c r="C3112" s="6" t="n">
        <f aca="false" t="array" ref="C3112:C3112">INDEX(Datas_Entregas!$B$2:$B$100, MATCH(B3112, Datas_Entregas!$A$2:$A$100, 0), 1)</f>
        <v>43266</v>
      </c>
      <c r="D3112" s="5" t="str">
        <f aca="false">Def_Status_Montagem!$A$2</f>
        <v>A verificar</v>
      </c>
      <c r="E3112" s="4" t="str">
        <f aca="false">Def_Status_Montagem!$B$4</f>
        <v>Contratada (inclui etiqueta)</v>
      </c>
      <c r="F3112" s="25" t="str">
        <f aca="false" t="array" ref="F3112:F3112">INDEX(Def_Instancias_Equipamentos!$F$2:$F$4986, MATCH(K3112, Def_Instancias_Equipamentos!$D$2:$D$4986, 0), 1)</f>
        <v>Túnel (Booster)</v>
      </c>
      <c r="G3112" s="26" t="str">
        <f aca="false" t="array" ref="G3112:G3112">INDEX(Def_Instancias_Equipamentos!$F$2:$F$4986, MATCH(L3112, Def_Instancias_Equipamentos!$D$2:$D$4986, 0), 1)</f>
        <v>Sala Racks 7</v>
      </c>
      <c r="H3112" s="7" t="str">
        <f aca="false" t="array" ref="H3112:H3112">INDEX(Def_Instancias_Equipamentos!$E$2:$E$4986, MATCH(K3112, Def_Instancias_Equipamentos!$D$2:$D$4986, 0), 1)</f>
        <v>BO-17U</v>
      </c>
      <c r="I3112" s="8" t="str">
        <f aca="false" t="array" ref="I3112:I3112">INDEX(Def_Instancias_Equipamentos!$E$2:$E$4986, MATCH(L3112, Def_Instancias_Equipamentos!$D$2:$D$4986, 0), 1)</f>
        <v>IA-07RaBPM</v>
      </c>
      <c r="J3112" s="8" t="str">
        <f aca="false">IF(H3112=I3112, "INTERNO", "EXTERNO")</f>
        <v>EXTERNO</v>
      </c>
      <c r="K3112" s="9" t="str">
        <f aca="false">Def_Instancias_Equipamentos!$D$858</f>
        <v>BO-17U:DI-BPMSigPatch</v>
      </c>
      <c r="L3112" s="4" t="str">
        <f aca="false">Def_Instancias_Equipamentos!$D$597</f>
        <v>BO-17U:DI-BPMRFFE</v>
      </c>
      <c r="M3112" s="10" t="s">
        <v>171</v>
      </c>
      <c r="N3112" s="11" t="s">
        <v>82</v>
      </c>
      <c r="O3112" s="21" t="str">
        <f aca="false">Def_Sistemas_Conectores_Cabos!$B$7</f>
        <v>SMA 50-ohm</v>
      </c>
      <c r="P3112" s="4" t="str">
        <f aca="false">Def_Sistemas_Conectores_Cabos!$B$7</f>
        <v>SMA 50-ohm</v>
      </c>
      <c r="Q3112" s="8" t="str">
        <f aca="false">K3112&amp;"/"&amp;M3112&amp;CHAR(10)&amp;L3112&amp;"/"&amp;N3112</f>
        <v>BO-17U:DI-BPMSigPatch/TI_OUT
BO-17U:DI-BPMRFFE/TI_IN</v>
      </c>
      <c r="R3112" s="12" t="s">
        <v>354</v>
      </c>
      <c r="S3112" s="12" t="s">
        <v>354</v>
      </c>
      <c r="T3112" s="22" t="str">
        <f aca="false">Def_Sistemas_Conectores_Cabos!$C$14</f>
        <v>Datalink Extrudado</v>
      </c>
      <c r="U3112" s="11" t="s">
        <v>355</v>
      </c>
      <c r="V3112" s="13"/>
    </row>
    <row r="3113" customFormat="false" ht="15.75" hidden="true" customHeight="true" outlineLevel="0" collapsed="false">
      <c r="A3113" s="4" t="str">
        <f aca="false">Def_Sistemas_Conectores_Cabos!$A$22</f>
        <v>BPM de elétrons</v>
      </c>
      <c r="B3113" s="5" t="str">
        <f aca="false">Datas_Entregas!$A$2</f>
        <v>Booster/LTB</v>
      </c>
      <c r="C3113" s="6" t="n">
        <f aca="false" t="array" ref="C3113:C3113">INDEX(Datas_Entregas!$B$2:$B$100, MATCH(B3113, Datas_Entregas!$A$2:$A$100, 0), 1)</f>
        <v>43266</v>
      </c>
      <c r="D3113" s="5" t="str">
        <f aca="false">Def_Status_Montagem!$A$2</f>
        <v>A verificar</v>
      </c>
      <c r="E3113" s="4" t="str">
        <f aca="false">Def_Status_Montagem!$B$4</f>
        <v>Contratada (inclui etiqueta)</v>
      </c>
      <c r="F3113" s="25" t="str">
        <f aca="false" t="array" ref="F3113:F3113">INDEX(Def_Instancias_Equipamentos!$F$2:$F$4986, MATCH(K3113, Def_Instancias_Equipamentos!$D$2:$D$4986, 0), 1)</f>
        <v>Túnel (Booster)</v>
      </c>
      <c r="G3113" s="26" t="str">
        <f aca="false" t="array" ref="G3113:G3113">INDEX(Def_Instancias_Equipamentos!$F$2:$F$4986, MATCH(L3113, Def_Instancias_Equipamentos!$D$2:$D$4986, 0), 1)</f>
        <v>Sala Racks 7</v>
      </c>
      <c r="H3113" s="7" t="str">
        <f aca="false" t="array" ref="H3113:H3113">INDEX(Def_Instancias_Equipamentos!$E$2:$E$4986, MATCH(K3113, Def_Instancias_Equipamentos!$D$2:$D$4986, 0), 1)</f>
        <v>BO-17U</v>
      </c>
      <c r="I3113" s="8" t="str">
        <f aca="false" t="array" ref="I3113:I3113">INDEX(Def_Instancias_Equipamentos!$E$2:$E$4986, MATCH(L3113, Def_Instancias_Equipamentos!$D$2:$D$4986, 0), 1)</f>
        <v>IA-07RaBPM</v>
      </c>
      <c r="J3113" s="8" t="str">
        <f aca="false">IF(H3113=I3113, "INTERNO", "EXTERNO")</f>
        <v>EXTERNO</v>
      </c>
      <c r="K3113" s="9" t="str">
        <f aca="false">Def_Instancias_Equipamentos!$D$858</f>
        <v>BO-17U:DI-BPMSigPatch</v>
      </c>
      <c r="L3113" s="4" t="str">
        <f aca="false">Def_Instancias_Equipamentos!$D$597</f>
        <v>BO-17U:DI-BPMRFFE</v>
      </c>
      <c r="M3113" s="10" t="s">
        <v>168</v>
      </c>
      <c r="N3113" s="11" t="s">
        <v>81</v>
      </c>
      <c r="O3113" s="21" t="str">
        <f aca="false">Def_Sistemas_Conectores_Cabos!$B$7</f>
        <v>SMA 50-ohm</v>
      </c>
      <c r="P3113" s="4" t="str">
        <f aca="false">Def_Sistemas_Conectores_Cabos!$B$7</f>
        <v>SMA 50-ohm</v>
      </c>
      <c r="Q3113" s="8" t="str">
        <f aca="false">K3113&amp;"/"&amp;M3113&amp;CHAR(10)&amp;L3113&amp;"/"&amp;N3113</f>
        <v>BO-17U:DI-BPMSigPatch/TO_OUT
BO-17U:DI-BPMRFFE/TO_IN</v>
      </c>
      <c r="R3113" s="12" t="s">
        <v>354</v>
      </c>
      <c r="S3113" s="12" t="s">
        <v>354</v>
      </c>
      <c r="T3113" s="22" t="str">
        <f aca="false">Def_Sistemas_Conectores_Cabos!$C$14</f>
        <v>Datalink Extrudado</v>
      </c>
      <c r="U3113" s="11" t="s">
        <v>355</v>
      </c>
      <c r="V3113" s="13"/>
    </row>
    <row r="3114" customFormat="false" ht="15.75" hidden="true" customHeight="true" outlineLevel="0" collapsed="false">
      <c r="A3114" s="4" t="str">
        <f aca="false">Def_Sistemas_Conectores_Cabos!$A$22</f>
        <v>BPM de elétrons</v>
      </c>
      <c r="B3114" s="5" t="str">
        <f aca="false">Datas_Entregas!$A$2</f>
        <v>Booster/LTB</v>
      </c>
      <c r="C3114" s="6" t="n">
        <f aca="false" t="array" ref="C3114:C3114">INDEX(Datas_Entregas!$B$2:$B$100, MATCH(B3114, Datas_Entregas!$A$2:$A$100, 0), 1)</f>
        <v>43266</v>
      </c>
      <c r="D3114" s="5" t="str">
        <f aca="false">Def_Status_Montagem!$A$2</f>
        <v>A verificar</v>
      </c>
      <c r="E3114" s="4" t="str">
        <f aca="false">Def_Status_Montagem!$B$4</f>
        <v>Contratada (inclui etiqueta)</v>
      </c>
      <c r="F3114" s="25" t="str">
        <f aca="false" t="array" ref="F3114:F3114">INDEX(Def_Instancias_Equipamentos!$F$2:$F$4986, MATCH(K3114, Def_Instancias_Equipamentos!$D$2:$D$4986, 0), 1)</f>
        <v>Túnel (Booster)</v>
      </c>
      <c r="G3114" s="26" t="str">
        <f aca="false" t="array" ref="G3114:G3114">INDEX(Def_Instancias_Equipamentos!$F$2:$F$4986, MATCH(L3114, Def_Instancias_Equipamentos!$D$2:$D$4986, 0), 1)</f>
        <v>Sala Racks 8</v>
      </c>
      <c r="H3114" s="7" t="str">
        <f aca="false" t="array" ref="H3114:H3114">INDEX(Def_Instancias_Equipamentos!$E$2:$E$4986, MATCH(K3114, Def_Instancias_Equipamentos!$D$2:$D$4986, 0), 1)</f>
        <v>BO-18U</v>
      </c>
      <c r="I3114" s="8" t="str">
        <f aca="false" t="array" ref="I3114:I3114">INDEX(Def_Instancias_Equipamentos!$E$2:$E$4986, MATCH(L3114, Def_Instancias_Equipamentos!$D$2:$D$4986, 0), 1)</f>
        <v>IA-08RaBPM</v>
      </c>
      <c r="J3114" s="8" t="str">
        <f aca="false">IF(H3114=I3114, "INTERNO", "EXTERNO")</f>
        <v>EXTERNO</v>
      </c>
      <c r="K3114" s="9" t="str">
        <f aca="false">Def_Instancias_Equipamentos!$D$859</f>
        <v>BO-18U:DI-BPMSigPatch</v>
      </c>
      <c r="L3114" s="4" t="str">
        <f aca="false">Def_Instancias_Equipamentos!$D$598</f>
        <v>BO-18U:DI-BPMRFFE</v>
      </c>
      <c r="M3114" s="10" t="s">
        <v>170</v>
      </c>
      <c r="N3114" s="11" t="s">
        <v>84</v>
      </c>
      <c r="O3114" s="21" t="str">
        <f aca="false">Def_Sistemas_Conectores_Cabos!$B$7</f>
        <v>SMA 50-ohm</v>
      </c>
      <c r="P3114" s="4" t="str">
        <f aca="false">Def_Sistemas_Conectores_Cabos!$B$7</f>
        <v>SMA 50-ohm</v>
      </c>
      <c r="Q3114" s="8" t="str">
        <f aca="false">K3114&amp;"/"&amp;M3114&amp;CHAR(10)&amp;L3114&amp;"/"&amp;N3114</f>
        <v>BO-18U:DI-BPMSigPatch/BI_OUT
BO-18U:DI-BPMRFFE/BI_IN</v>
      </c>
      <c r="R3114" s="12" t="s">
        <v>354</v>
      </c>
      <c r="S3114" s="12" t="s">
        <v>354</v>
      </c>
      <c r="T3114" s="22" t="str">
        <f aca="false">Def_Sistemas_Conectores_Cabos!$C$14</f>
        <v>Datalink Extrudado</v>
      </c>
      <c r="U3114" s="11" t="s">
        <v>355</v>
      </c>
      <c r="V3114" s="13"/>
    </row>
    <row r="3115" customFormat="false" ht="15.75" hidden="true" customHeight="true" outlineLevel="0" collapsed="false">
      <c r="A3115" s="4" t="str">
        <f aca="false">Def_Sistemas_Conectores_Cabos!$A$22</f>
        <v>BPM de elétrons</v>
      </c>
      <c r="B3115" s="5" t="str">
        <f aca="false">Datas_Entregas!$A$2</f>
        <v>Booster/LTB</v>
      </c>
      <c r="C3115" s="6" t="n">
        <f aca="false" t="array" ref="C3115:C3115">INDEX(Datas_Entregas!$B$2:$B$100, MATCH(B3115, Datas_Entregas!$A$2:$A$100, 0), 1)</f>
        <v>43266</v>
      </c>
      <c r="D3115" s="5" t="str">
        <f aca="false">Def_Status_Montagem!$A$2</f>
        <v>A verificar</v>
      </c>
      <c r="E3115" s="4" t="str">
        <f aca="false">Def_Status_Montagem!$B$4</f>
        <v>Contratada (inclui etiqueta)</v>
      </c>
      <c r="F3115" s="25" t="str">
        <f aca="false" t="array" ref="F3115:F3115">INDEX(Def_Instancias_Equipamentos!$F$2:$F$4986, MATCH(K3115, Def_Instancias_Equipamentos!$D$2:$D$4986, 0), 1)</f>
        <v>Túnel (Booster)</v>
      </c>
      <c r="G3115" s="26" t="str">
        <f aca="false" t="array" ref="G3115:G3115">INDEX(Def_Instancias_Equipamentos!$F$2:$F$4986, MATCH(L3115, Def_Instancias_Equipamentos!$D$2:$D$4986, 0), 1)</f>
        <v>Sala Racks 8</v>
      </c>
      <c r="H3115" s="7" t="str">
        <f aca="false" t="array" ref="H3115:H3115">INDEX(Def_Instancias_Equipamentos!$E$2:$E$4986, MATCH(K3115, Def_Instancias_Equipamentos!$D$2:$D$4986, 0), 1)</f>
        <v>BO-18U</v>
      </c>
      <c r="I3115" s="8" t="str">
        <f aca="false" t="array" ref="I3115:I3115">INDEX(Def_Instancias_Equipamentos!$E$2:$E$4986, MATCH(L3115, Def_Instancias_Equipamentos!$D$2:$D$4986, 0), 1)</f>
        <v>IA-08RaBPM</v>
      </c>
      <c r="J3115" s="8" t="str">
        <f aca="false">IF(H3115=I3115, "INTERNO", "EXTERNO")</f>
        <v>EXTERNO</v>
      </c>
      <c r="K3115" s="9" t="str">
        <f aca="false">Def_Instancias_Equipamentos!$D$859</f>
        <v>BO-18U:DI-BPMSigPatch</v>
      </c>
      <c r="L3115" s="4" t="str">
        <f aca="false">Def_Instancias_Equipamentos!$D$598</f>
        <v>BO-18U:DI-BPMRFFE</v>
      </c>
      <c r="M3115" s="10" t="s">
        <v>173</v>
      </c>
      <c r="N3115" s="11" t="s">
        <v>86</v>
      </c>
      <c r="O3115" s="21" t="str">
        <f aca="false">Def_Sistemas_Conectores_Cabos!$B$7</f>
        <v>SMA 50-ohm</v>
      </c>
      <c r="P3115" s="4" t="str">
        <f aca="false">Def_Sistemas_Conectores_Cabos!$B$7</f>
        <v>SMA 50-ohm</v>
      </c>
      <c r="Q3115" s="8" t="str">
        <f aca="false">K3115&amp;"/"&amp;M3115&amp;CHAR(10)&amp;L3115&amp;"/"&amp;N3115</f>
        <v>BO-18U:DI-BPMSigPatch/BO_OUT
BO-18U:DI-BPMRFFE/BO_IN</v>
      </c>
      <c r="R3115" s="12" t="s">
        <v>354</v>
      </c>
      <c r="S3115" s="12" t="s">
        <v>354</v>
      </c>
      <c r="T3115" s="22" t="str">
        <f aca="false">Def_Sistemas_Conectores_Cabos!$C$14</f>
        <v>Datalink Extrudado</v>
      </c>
      <c r="U3115" s="11" t="s">
        <v>355</v>
      </c>
      <c r="V3115" s="13"/>
    </row>
    <row r="3116" customFormat="false" ht="15.75" hidden="true" customHeight="true" outlineLevel="0" collapsed="false">
      <c r="A3116" s="4" t="str">
        <f aca="false">Def_Sistemas_Conectores_Cabos!$A$22</f>
        <v>BPM de elétrons</v>
      </c>
      <c r="B3116" s="5" t="str">
        <f aca="false">Datas_Entregas!$A$2</f>
        <v>Booster/LTB</v>
      </c>
      <c r="C3116" s="6" t="n">
        <f aca="false" t="array" ref="C3116:C3116">INDEX(Datas_Entregas!$B$2:$B$100, MATCH(B3116, Datas_Entregas!$A$2:$A$100, 0), 1)</f>
        <v>43266</v>
      </c>
      <c r="D3116" s="5" t="str">
        <f aca="false">Def_Status_Montagem!$A$2</f>
        <v>A verificar</v>
      </c>
      <c r="E3116" s="4" t="str">
        <f aca="false">Def_Status_Montagem!$B$4</f>
        <v>Contratada (inclui etiqueta)</v>
      </c>
      <c r="F3116" s="25" t="str">
        <f aca="false" t="array" ref="F3116:F3116">INDEX(Def_Instancias_Equipamentos!$F$2:$F$4986, MATCH(K3116, Def_Instancias_Equipamentos!$D$2:$D$4986, 0), 1)</f>
        <v>Túnel (Booster)</v>
      </c>
      <c r="G3116" s="26" t="str">
        <f aca="false" t="array" ref="G3116:G3116">INDEX(Def_Instancias_Equipamentos!$F$2:$F$4986, MATCH(L3116, Def_Instancias_Equipamentos!$D$2:$D$4986, 0), 1)</f>
        <v>Sala Racks 8</v>
      </c>
      <c r="H3116" s="7" t="str">
        <f aca="false" t="array" ref="H3116:H3116">INDEX(Def_Instancias_Equipamentos!$E$2:$E$4986, MATCH(K3116, Def_Instancias_Equipamentos!$D$2:$D$4986, 0), 1)</f>
        <v>BO-18U</v>
      </c>
      <c r="I3116" s="8" t="str">
        <f aca="false" t="array" ref="I3116:I3116">INDEX(Def_Instancias_Equipamentos!$E$2:$E$4986, MATCH(L3116, Def_Instancias_Equipamentos!$D$2:$D$4986, 0), 1)</f>
        <v>IA-08RaBPM</v>
      </c>
      <c r="J3116" s="8" t="str">
        <f aca="false">IF(H3116=I3116, "INTERNO", "EXTERNO")</f>
        <v>EXTERNO</v>
      </c>
      <c r="K3116" s="9" t="str">
        <f aca="false">Def_Instancias_Equipamentos!$D$859</f>
        <v>BO-18U:DI-BPMSigPatch</v>
      </c>
      <c r="L3116" s="4" t="str">
        <f aca="false">Def_Instancias_Equipamentos!$D$598</f>
        <v>BO-18U:DI-BPMRFFE</v>
      </c>
      <c r="M3116" s="10" t="s">
        <v>171</v>
      </c>
      <c r="N3116" s="11" t="s">
        <v>82</v>
      </c>
      <c r="O3116" s="21" t="str">
        <f aca="false">Def_Sistemas_Conectores_Cabos!$B$7</f>
        <v>SMA 50-ohm</v>
      </c>
      <c r="P3116" s="4" t="str">
        <f aca="false">Def_Sistemas_Conectores_Cabos!$B$7</f>
        <v>SMA 50-ohm</v>
      </c>
      <c r="Q3116" s="8" t="str">
        <f aca="false">K3116&amp;"/"&amp;M3116&amp;CHAR(10)&amp;L3116&amp;"/"&amp;N3116</f>
        <v>BO-18U:DI-BPMSigPatch/TI_OUT
BO-18U:DI-BPMRFFE/TI_IN</v>
      </c>
      <c r="R3116" s="12" t="s">
        <v>354</v>
      </c>
      <c r="S3116" s="12" t="s">
        <v>354</v>
      </c>
      <c r="T3116" s="22" t="str">
        <f aca="false">Def_Sistemas_Conectores_Cabos!$C$14</f>
        <v>Datalink Extrudado</v>
      </c>
      <c r="U3116" s="11" t="s">
        <v>355</v>
      </c>
      <c r="V3116" s="13"/>
    </row>
    <row r="3117" customFormat="false" ht="15.75" hidden="true" customHeight="true" outlineLevel="0" collapsed="false">
      <c r="A3117" s="4" t="str">
        <f aca="false">Def_Sistemas_Conectores_Cabos!$A$22</f>
        <v>BPM de elétrons</v>
      </c>
      <c r="B3117" s="5" t="str">
        <f aca="false">Datas_Entregas!$A$2</f>
        <v>Booster/LTB</v>
      </c>
      <c r="C3117" s="6" t="n">
        <f aca="false" t="array" ref="C3117:C3117">INDEX(Datas_Entregas!$B$2:$B$100, MATCH(B3117, Datas_Entregas!$A$2:$A$100, 0), 1)</f>
        <v>43266</v>
      </c>
      <c r="D3117" s="5" t="str">
        <f aca="false">Def_Status_Montagem!$A$2</f>
        <v>A verificar</v>
      </c>
      <c r="E3117" s="4" t="str">
        <f aca="false">Def_Status_Montagem!$B$4</f>
        <v>Contratada (inclui etiqueta)</v>
      </c>
      <c r="F3117" s="25" t="str">
        <f aca="false" t="array" ref="F3117:F3117">INDEX(Def_Instancias_Equipamentos!$F$2:$F$4986, MATCH(K3117, Def_Instancias_Equipamentos!$D$2:$D$4986, 0), 1)</f>
        <v>Túnel (Booster)</v>
      </c>
      <c r="G3117" s="26" t="str">
        <f aca="false" t="array" ref="G3117:G3117">INDEX(Def_Instancias_Equipamentos!$F$2:$F$4986, MATCH(L3117, Def_Instancias_Equipamentos!$D$2:$D$4986, 0), 1)</f>
        <v>Sala Racks 8</v>
      </c>
      <c r="H3117" s="7" t="str">
        <f aca="false" t="array" ref="H3117:H3117">INDEX(Def_Instancias_Equipamentos!$E$2:$E$4986, MATCH(K3117, Def_Instancias_Equipamentos!$D$2:$D$4986, 0), 1)</f>
        <v>BO-18U</v>
      </c>
      <c r="I3117" s="8" t="str">
        <f aca="false" t="array" ref="I3117:I3117">INDEX(Def_Instancias_Equipamentos!$E$2:$E$4986, MATCH(L3117, Def_Instancias_Equipamentos!$D$2:$D$4986, 0), 1)</f>
        <v>IA-08RaBPM</v>
      </c>
      <c r="J3117" s="8" t="str">
        <f aca="false">IF(H3117=I3117, "INTERNO", "EXTERNO")</f>
        <v>EXTERNO</v>
      </c>
      <c r="K3117" s="9" t="str">
        <f aca="false">Def_Instancias_Equipamentos!$D$859</f>
        <v>BO-18U:DI-BPMSigPatch</v>
      </c>
      <c r="L3117" s="4" t="str">
        <f aca="false">Def_Instancias_Equipamentos!$D$598</f>
        <v>BO-18U:DI-BPMRFFE</v>
      </c>
      <c r="M3117" s="10" t="s">
        <v>168</v>
      </c>
      <c r="N3117" s="11" t="s">
        <v>81</v>
      </c>
      <c r="O3117" s="21" t="str">
        <f aca="false">Def_Sistemas_Conectores_Cabos!$B$7</f>
        <v>SMA 50-ohm</v>
      </c>
      <c r="P3117" s="4" t="str">
        <f aca="false">Def_Sistemas_Conectores_Cabos!$B$7</f>
        <v>SMA 50-ohm</v>
      </c>
      <c r="Q3117" s="8" t="str">
        <f aca="false">K3117&amp;"/"&amp;M3117&amp;CHAR(10)&amp;L3117&amp;"/"&amp;N3117</f>
        <v>BO-18U:DI-BPMSigPatch/TO_OUT
BO-18U:DI-BPMRFFE/TO_IN</v>
      </c>
      <c r="R3117" s="12" t="s">
        <v>354</v>
      </c>
      <c r="S3117" s="12" t="s">
        <v>354</v>
      </c>
      <c r="T3117" s="22" t="str">
        <f aca="false">Def_Sistemas_Conectores_Cabos!$C$14</f>
        <v>Datalink Extrudado</v>
      </c>
      <c r="U3117" s="11" t="s">
        <v>355</v>
      </c>
      <c r="V3117" s="13"/>
    </row>
    <row r="3118" customFormat="false" ht="15.75" hidden="true" customHeight="true" outlineLevel="0" collapsed="false">
      <c r="A3118" s="4" t="str">
        <f aca="false">Def_Sistemas_Conectores_Cabos!$A$22</f>
        <v>BPM de elétrons</v>
      </c>
      <c r="B3118" s="5" t="str">
        <f aca="false">Datas_Entregas!$A$2</f>
        <v>Booster/LTB</v>
      </c>
      <c r="C3118" s="6" t="n">
        <f aca="false" t="array" ref="C3118:C3118">INDEX(Datas_Entregas!$B$2:$B$100, MATCH(B3118, Datas_Entregas!$A$2:$A$100, 0), 1)</f>
        <v>43266</v>
      </c>
      <c r="D3118" s="5" t="str">
        <f aca="false">Def_Status_Montagem!$A$2</f>
        <v>A verificar</v>
      </c>
      <c r="E3118" s="4" t="str">
        <f aca="false">Def_Status_Montagem!$B$4</f>
        <v>Contratada (inclui etiqueta)</v>
      </c>
      <c r="F3118" s="25" t="str">
        <f aca="false" t="array" ref="F3118:F3118">INDEX(Def_Instancias_Equipamentos!$F$2:$F$4986, MATCH(K3118, Def_Instancias_Equipamentos!$D$2:$D$4986, 0), 1)</f>
        <v>Túnel (Booster)</v>
      </c>
      <c r="G3118" s="26" t="str">
        <f aca="false" t="array" ref="G3118:G3118">INDEX(Def_Instancias_Equipamentos!$F$2:$F$4986, MATCH(L3118, Def_Instancias_Equipamentos!$D$2:$D$4986, 0), 1)</f>
        <v>Sala Racks 8</v>
      </c>
      <c r="H3118" s="7" t="str">
        <f aca="false" t="array" ref="H3118:H3118">INDEX(Def_Instancias_Equipamentos!$E$2:$E$4986, MATCH(K3118, Def_Instancias_Equipamentos!$D$2:$D$4986, 0), 1)</f>
        <v>BO-19U</v>
      </c>
      <c r="I3118" s="8" t="str">
        <f aca="false" t="array" ref="I3118:I3118">INDEX(Def_Instancias_Equipamentos!$E$2:$E$4986, MATCH(L3118, Def_Instancias_Equipamentos!$D$2:$D$4986, 0), 1)</f>
        <v>IA-08RaBPM</v>
      </c>
      <c r="J3118" s="8" t="str">
        <f aca="false">IF(H3118=I3118, "INTERNO", "EXTERNO")</f>
        <v>EXTERNO</v>
      </c>
      <c r="K3118" s="9" t="str">
        <f aca="false">Def_Instancias_Equipamentos!$D$860</f>
        <v>BO-19U:DI-BPMSigPatch</v>
      </c>
      <c r="L3118" s="4" t="str">
        <f aca="false">Def_Instancias_Equipamentos!$D$599</f>
        <v>BO-19U:DI-BPMRFFE</v>
      </c>
      <c r="M3118" s="10" t="s">
        <v>170</v>
      </c>
      <c r="N3118" s="11" t="s">
        <v>84</v>
      </c>
      <c r="O3118" s="21" t="str">
        <f aca="false">Def_Sistemas_Conectores_Cabos!$B$7</f>
        <v>SMA 50-ohm</v>
      </c>
      <c r="P3118" s="4" t="str">
        <f aca="false">Def_Sistemas_Conectores_Cabos!$B$7</f>
        <v>SMA 50-ohm</v>
      </c>
      <c r="Q3118" s="8" t="str">
        <f aca="false">K3118&amp;"/"&amp;M3118&amp;CHAR(10)&amp;L3118&amp;"/"&amp;N3118</f>
        <v>BO-19U:DI-BPMSigPatch/BI_OUT
BO-19U:DI-BPMRFFE/BI_IN</v>
      </c>
      <c r="R3118" s="12" t="s">
        <v>354</v>
      </c>
      <c r="S3118" s="12" t="s">
        <v>354</v>
      </c>
      <c r="T3118" s="22" t="str">
        <f aca="false">Def_Sistemas_Conectores_Cabos!$C$14</f>
        <v>Datalink Extrudado</v>
      </c>
      <c r="U3118" s="11" t="s">
        <v>355</v>
      </c>
      <c r="V3118" s="13"/>
    </row>
    <row r="3119" customFormat="false" ht="15.75" hidden="true" customHeight="true" outlineLevel="0" collapsed="false">
      <c r="A3119" s="4" t="str">
        <f aca="false">Def_Sistemas_Conectores_Cabos!$A$22</f>
        <v>BPM de elétrons</v>
      </c>
      <c r="B3119" s="5" t="str">
        <f aca="false">Datas_Entregas!$A$2</f>
        <v>Booster/LTB</v>
      </c>
      <c r="C3119" s="6" t="n">
        <f aca="false" t="array" ref="C3119:C3119">INDEX(Datas_Entregas!$B$2:$B$100, MATCH(B3119, Datas_Entregas!$A$2:$A$100, 0), 1)</f>
        <v>43266</v>
      </c>
      <c r="D3119" s="5" t="str">
        <f aca="false">Def_Status_Montagem!$A$2</f>
        <v>A verificar</v>
      </c>
      <c r="E3119" s="4" t="str">
        <f aca="false">Def_Status_Montagem!$B$4</f>
        <v>Contratada (inclui etiqueta)</v>
      </c>
      <c r="F3119" s="25" t="str">
        <f aca="false" t="array" ref="F3119:F3119">INDEX(Def_Instancias_Equipamentos!$F$2:$F$4986, MATCH(K3119, Def_Instancias_Equipamentos!$D$2:$D$4986, 0), 1)</f>
        <v>Túnel (Booster)</v>
      </c>
      <c r="G3119" s="26" t="str">
        <f aca="false" t="array" ref="G3119:G3119">INDEX(Def_Instancias_Equipamentos!$F$2:$F$4986, MATCH(L3119, Def_Instancias_Equipamentos!$D$2:$D$4986, 0), 1)</f>
        <v>Sala Racks 8</v>
      </c>
      <c r="H3119" s="7" t="str">
        <f aca="false" t="array" ref="H3119:H3119">INDEX(Def_Instancias_Equipamentos!$E$2:$E$4986, MATCH(K3119, Def_Instancias_Equipamentos!$D$2:$D$4986, 0), 1)</f>
        <v>BO-19U</v>
      </c>
      <c r="I3119" s="8" t="str">
        <f aca="false" t="array" ref="I3119:I3119">INDEX(Def_Instancias_Equipamentos!$E$2:$E$4986, MATCH(L3119, Def_Instancias_Equipamentos!$D$2:$D$4986, 0), 1)</f>
        <v>IA-08RaBPM</v>
      </c>
      <c r="J3119" s="8" t="str">
        <f aca="false">IF(H3119=I3119, "INTERNO", "EXTERNO")</f>
        <v>EXTERNO</v>
      </c>
      <c r="K3119" s="9" t="str">
        <f aca="false">Def_Instancias_Equipamentos!$D$860</f>
        <v>BO-19U:DI-BPMSigPatch</v>
      </c>
      <c r="L3119" s="4" t="str">
        <f aca="false">Def_Instancias_Equipamentos!$D$599</f>
        <v>BO-19U:DI-BPMRFFE</v>
      </c>
      <c r="M3119" s="10" t="s">
        <v>173</v>
      </c>
      <c r="N3119" s="11" t="s">
        <v>86</v>
      </c>
      <c r="O3119" s="21" t="str">
        <f aca="false">Def_Sistemas_Conectores_Cabos!$B$7</f>
        <v>SMA 50-ohm</v>
      </c>
      <c r="P3119" s="4" t="str">
        <f aca="false">Def_Sistemas_Conectores_Cabos!$B$7</f>
        <v>SMA 50-ohm</v>
      </c>
      <c r="Q3119" s="8" t="str">
        <f aca="false">K3119&amp;"/"&amp;M3119&amp;CHAR(10)&amp;L3119&amp;"/"&amp;N3119</f>
        <v>BO-19U:DI-BPMSigPatch/BO_OUT
BO-19U:DI-BPMRFFE/BO_IN</v>
      </c>
      <c r="R3119" s="12" t="s">
        <v>354</v>
      </c>
      <c r="S3119" s="12" t="s">
        <v>354</v>
      </c>
      <c r="T3119" s="22" t="str">
        <f aca="false">Def_Sistemas_Conectores_Cabos!$C$14</f>
        <v>Datalink Extrudado</v>
      </c>
      <c r="U3119" s="11" t="s">
        <v>355</v>
      </c>
      <c r="V3119" s="13"/>
    </row>
    <row r="3120" customFormat="false" ht="15.75" hidden="true" customHeight="true" outlineLevel="0" collapsed="false">
      <c r="A3120" s="4" t="str">
        <f aca="false">Def_Sistemas_Conectores_Cabos!$A$22</f>
        <v>BPM de elétrons</v>
      </c>
      <c r="B3120" s="5" t="str">
        <f aca="false">Datas_Entregas!$A$2</f>
        <v>Booster/LTB</v>
      </c>
      <c r="C3120" s="6" t="n">
        <f aca="false" t="array" ref="C3120:C3120">INDEX(Datas_Entregas!$B$2:$B$100, MATCH(B3120, Datas_Entregas!$A$2:$A$100, 0), 1)</f>
        <v>43266</v>
      </c>
      <c r="D3120" s="5" t="str">
        <f aca="false">Def_Status_Montagem!$A$2</f>
        <v>A verificar</v>
      </c>
      <c r="E3120" s="4" t="str">
        <f aca="false">Def_Status_Montagem!$B$4</f>
        <v>Contratada (inclui etiqueta)</v>
      </c>
      <c r="F3120" s="25" t="str">
        <f aca="false" t="array" ref="F3120:F3120">INDEX(Def_Instancias_Equipamentos!$F$2:$F$4986, MATCH(K3120, Def_Instancias_Equipamentos!$D$2:$D$4986, 0), 1)</f>
        <v>Túnel (Booster)</v>
      </c>
      <c r="G3120" s="26" t="str">
        <f aca="false" t="array" ref="G3120:G3120">INDEX(Def_Instancias_Equipamentos!$F$2:$F$4986, MATCH(L3120, Def_Instancias_Equipamentos!$D$2:$D$4986, 0), 1)</f>
        <v>Sala Racks 8</v>
      </c>
      <c r="H3120" s="7" t="str">
        <f aca="false" t="array" ref="H3120:H3120">INDEX(Def_Instancias_Equipamentos!$E$2:$E$4986, MATCH(K3120, Def_Instancias_Equipamentos!$D$2:$D$4986, 0), 1)</f>
        <v>BO-19U</v>
      </c>
      <c r="I3120" s="8" t="str">
        <f aca="false" t="array" ref="I3120:I3120">INDEX(Def_Instancias_Equipamentos!$E$2:$E$4986, MATCH(L3120, Def_Instancias_Equipamentos!$D$2:$D$4986, 0), 1)</f>
        <v>IA-08RaBPM</v>
      </c>
      <c r="J3120" s="8" t="str">
        <f aca="false">IF(H3120=I3120, "INTERNO", "EXTERNO")</f>
        <v>EXTERNO</v>
      </c>
      <c r="K3120" s="9" t="str">
        <f aca="false">Def_Instancias_Equipamentos!$D$860</f>
        <v>BO-19U:DI-BPMSigPatch</v>
      </c>
      <c r="L3120" s="4" t="str">
        <f aca="false">Def_Instancias_Equipamentos!$D$599</f>
        <v>BO-19U:DI-BPMRFFE</v>
      </c>
      <c r="M3120" s="10" t="s">
        <v>171</v>
      </c>
      <c r="N3120" s="11" t="s">
        <v>82</v>
      </c>
      <c r="O3120" s="21" t="str">
        <f aca="false">Def_Sistemas_Conectores_Cabos!$B$7</f>
        <v>SMA 50-ohm</v>
      </c>
      <c r="P3120" s="4" t="str">
        <f aca="false">Def_Sistemas_Conectores_Cabos!$B$7</f>
        <v>SMA 50-ohm</v>
      </c>
      <c r="Q3120" s="8" t="str">
        <f aca="false">K3120&amp;"/"&amp;M3120&amp;CHAR(10)&amp;L3120&amp;"/"&amp;N3120</f>
        <v>BO-19U:DI-BPMSigPatch/TI_OUT
BO-19U:DI-BPMRFFE/TI_IN</v>
      </c>
      <c r="R3120" s="12" t="s">
        <v>354</v>
      </c>
      <c r="S3120" s="12" t="s">
        <v>354</v>
      </c>
      <c r="T3120" s="22" t="str">
        <f aca="false">Def_Sistemas_Conectores_Cabos!$C$14</f>
        <v>Datalink Extrudado</v>
      </c>
      <c r="U3120" s="11" t="s">
        <v>355</v>
      </c>
      <c r="V3120" s="13"/>
    </row>
    <row r="3121" customFormat="false" ht="15.75" hidden="true" customHeight="true" outlineLevel="0" collapsed="false">
      <c r="A3121" s="4" t="str">
        <f aca="false">Def_Sistemas_Conectores_Cabos!$A$22</f>
        <v>BPM de elétrons</v>
      </c>
      <c r="B3121" s="5" t="str">
        <f aca="false">Datas_Entregas!$A$2</f>
        <v>Booster/LTB</v>
      </c>
      <c r="C3121" s="6" t="n">
        <f aca="false" t="array" ref="C3121:C3121">INDEX(Datas_Entregas!$B$2:$B$100, MATCH(B3121, Datas_Entregas!$A$2:$A$100, 0), 1)</f>
        <v>43266</v>
      </c>
      <c r="D3121" s="5" t="str">
        <f aca="false">Def_Status_Montagem!$A$2</f>
        <v>A verificar</v>
      </c>
      <c r="E3121" s="4" t="str">
        <f aca="false">Def_Status_Montagem!$B$4</f>
        <v>Contratada (inclui etiqueta)</v>
      </c>
      <c r="F3121" s="25" t="str">
        <f aca="false" t="array" ref="F3121:F3121">INDEX(Def_Instancias_Equipamentos!$F$2:$F$4986, MATCH(K3121, Def_Instancias_Equipamentos!$D$2:$D$4986, 0), 1)</f>
        <v>Túnel (Booster)</v>
      </c>
      <c r="G3121" s="26" t="str">
        <f aca="false" t="array" ref="G3121:G3121">INDEX(Def_Instancias_Equipamentos!$F$2:$F$4986, MATCH(L3121, Def_Instancias_Equipamentos!$D$2:$D$4986, 0), 1)</f>
        <v>Sala Racks 8</v>
      </c>
      <c r="H3121" s="7" t="str">
        <f aca="false" t="array" ref="H3121:H3121">INDEX(Def_Instancias_Equipamentos!$E$2:$E$4986, MATCH(K3121, Def_Instancias_Equipamentos!$D$2:$D$4986, 0), 1)</f>
        <v>BO-19U</v>
      </c>
      <c r="I3121" s="8" t="str">
        <f aca="false" t="array" ref="I3121:I3121">INDEX(Def_Instancias_Equipamentos!$E$2:$E$4986, MATCH(L3121, Def_Instancias_Equipamentos!$D$2:$D$4986, 0), 1)</f>
        <v>IA-08RaBPM</v>
      </c>
      <c r="J3121" s="8" t="str">
        <f aca="false">IF(H3121=I3121, "INTERNO", "EXTERNO")</f>
        <v>EXTERNO</v>
      </c>
      <c r="K3121" s="9" t="str">
        <f aca="false">Def_Instancias_Equipamentos!$D$860</f>
        <v>BO-19U:DI-BPMSigPatch</v>
      </c>
      <c r="L3121" s="4" t="str">
        <f aca="false">Def_Instancias_Equipamentos!$D$599</f>
        <v>BO-19U:DI-BPMRFFE</v>
      </c>
      <c r="M3121" s="10" t="s">
        <v>168</v>
      </c>
      <c r="N3121" s="11" t="s">
        <v>81</v>
      </c>
      <c r="O3121" s="21" t="str">
        <f aca="false">Def_Sistemas_Conectores_Cabos!$B$7</f>
        <v>SMA 50-ohm</v>
      </c>
      <c r="P3121" s="4" t="str">
        <f aca="false">Def_Sistemas_Conectores_Cabos!$B$7</f>
        <v>SMA 50-ohm</v>
      </c>
      <c r="Q3121" s="8" t="str">
        <f aca="false">K3121&amp;"/"&amp;M3121&amp;CHAR(10)&amp;L3121&amp;"/"&amp;N3121</f>
        <v>BO-19U:DI-BPMSigPatch/TO_OUT
BO-19U:DI-BPMRFFE/TO_IN</v>
      </c>
      <c r="R3121" s="12" t="s">
        <v>354</v>
      </c>
      <c r="S3121" s="12" t="s">
        <v>354</v>
      </c>
      <c r="T3121" s="22" t="str">
        <f aca="false">Def_Sistemas_Conectores_Cabos!$C$14</f>
        <v>Datalink Extrudado</v>
      </c>
      <c r="U3121" s="11" t="s">
        <v>355</v>
      </c>
      <c r="V3121" s="13"/>
    </row>
    <row r="3122" customFormat="false" ht="15.75" hidden="true" customHeight="true" outlineLevel="0" collapsed="false">
      <c r="A3122" s="4" t="str">
        <f aca="false">Def_Sistemas_Conectores_Cabos!$A$22</f>
        <v>BPM de elétrons</v>
      </c>
      <c r="B3122" s="5" t="str">
        <f aca="false">Datas_Entregas!$A$2</f>
        <v>Booster/LTB</v>
      </c>
      <c r="C3122" s="6" t="n">
        <f aca="false" t="array" ref="C3122:C3122">INDEX(Datas_Entregas!$B$2:$B$100, MATCH(B3122, Datas_Entregas!$A$2:$A$100, 0), 1)</f>
        <v>43266</v>
      </c>
      <c r="D3122" s="5" t="str">
        <f aca="false">Def_Status_Montagem!$A$2</f>
        <v>A verificar</v>
      </c>
      <c r="E3122" s="4" t="str">
        <f aca="false">Def_Status_Montagem!$B$4</f>
        <v>Contratada (inclui etiqueta)</v>
      </c>
      <c r="F3122" s="25" t="str">
        <f aca="false" t="array" ref="F3122:F3122">INDEX(Def_Instancias_Equipamentos!$F$2:$F$4986, MATCH(K3122, Def_Instancias_Equipamentos!$D$2:$D$4986, 0), 1)</f>
        <v>Túnel (Booster)</v>
      </c>
      <c r="G3122" s="26" t="str">
        <f aca="false" t="array" ref="G3122:G3122">INDEX(Def_Instancias_Equipamentos!$F$2:$F$4986, MATCH(L3122, Def_Instancias_Equipamentos!$D$2:$D$4986, 0), 1)</f>
        <v>Sala Racks 8</v>
      </c>
      <c r="H3122" s="7" t="str">
        <f aca="false" t="array" ref="H3122:H3122">INDEX(Def_Instancias_Equipamentos!$E$2:$E$4986, MATCH(K3122, Def_Instancias_Equipamentos!$D$2:$D$4986, 0), 1)</f>
        <v>BO-20U</v>
      </c>
      <c r="I3122" s="8" t="str">
        <f aca="false" t="array" ref="I3122:I3122">INDEX(Def_Instancias_Equipamentos!$E$2:$E$4986, MATCH(L3122, Def_Instancias_Equipamentos!$D$2:$D$4986, 0), 1)</f>
        <v>IA-08RaBPM</v>
      </c>
      <c r="J3122" s="8" t="str">
        <f aca="false">IF(H3122=I3122, "INTERNO", "EXTERNO")</f>
        <v>EXTERNO</v>
      </c>
      <c r="K3122" s="9" t="str">
        <f aca="false">Def_Instancias_Equipamentos!$D$861</f>
        <v>BO-20U:DI-BPMSigPatch</v>
      </c>
      <c r="L3122" s="4" t="str">
        <f aca="false">Def_Instancias_Equipamentos!$D$600</f>
        <v>BO-20U:DI-BPMRFFE</v>
      </c>
      <c r="M3122" s="10" t="s">
        <v>170</v>
      </c>
      <c r="N3122" s="11" t="s">
        <v>84</v>
      </c>
      <c r="O3122" s="21" t="str">
        <f aca="false">Def_Sistemas_Conectores_Cabos!$B$7</f>
        <v>SMA 50-ohm</v>
      </c>
      <c r="P3122" s="4" t="str">
        <f aca="false">Def_Sistemas_Conectores_Cabos!$B$7</f>
        <v>SMA 50-ohm</v>
      </c>
      <c r="Q3122" s="8" t="str">
        <f aca="false">K3122&amp;"/"&amp;M3122&amp;CHAR(10)&amp;L3122&amp;"/"&amp;N3122</f>
        <v>BO-20U:DI-BPMSigPatch/BI_OUT
BO-20U:DI-BPMRFFE/BI_IN</v>
      </c>
      <c r="R3122" s="12" t="s">
        <v>354</v>
      </c>
      <c r="S3122" s="12" t="s">
        <v>354</v>
      </c>
      <c r="T3122" s="22" t="str">
        <f aca="false">Def_Sistemas_Conectores_Cabos!$C$14</f>
        <v>Datalink Extrudado</v>
      </c>
      <c r="U3122" s="11" t="s">
        <v>355</v>
      </c>
      <c r="V3122" s="13"/>
    </row>
    <row r="3123" customFormat="false" ht="15.75" hidden="true" customHeight="true" outlineLevel="0" collapsed="false">
      <c r="A3123" s="4" t="str">
        <f aca="false">Def_Sistemas_Conectores_Cabos!$A$22</f>
        <v>BPM de elétrons</v>
      </c>
      <c r="B3123" s="5" t="str">
        <f aca="false">Datas_Entregas!$A$2</f>
        <v>Booster/LTB</v>
      </c>
      <c r="C3123" s="6" t="n">
        <f aca="false" t="array" ref="C3123:C3123">INDEX(Datas_Entregas!$B$2:$B$100, MATCH(B3123, Datas_Entregas!$A$2:$A$100, 0), 1)</f>
        <v>43266</v>
      </c>
      <c r="D3123" s="5" t="str">
        <f aca="false">Def_Status_Montagem!$A$2</f>
        <v>A verificar</v>
      </c>
      <c r="E3123" s="4" t="str">
        <f aca="false">Def_Status_Montagem!$B$4</f>
        <v>Contratada (inclui etiqueta)</v>
      </c>
      <c r="F3123" s="25" t="str">
        <f aca="false" t="array" ref="F3123:F3123">INDEX(Def_Instancias_Equipamentos!$F$2:$F$4986, MATCH(K3123, Def_Instancias_Equipamentos!$D$2:$D$4986, 0), 1)</f>
        <v>Túnel (Booster)</v>
      </c>
      <c r="G3123" s="26" t="str">
        <f aca="false" t="array" ref="G3123:G3123">INDEX(Def_Instancias_Equipamentos!$F$2:$F$4986, MATCH(L3123, Def_Instancias_Equipamentos!$D$2:$D$4986, 0), 1)</f>
        <v>Sala Racks 8</v>
      </c>
      <c r="H3123" s="7" t="str">
        <f aca="false" t="array" ref="H3123:H3123">INDEX(Def_Instancias_Equipamentos!$E$2:$E$4986, MATCH(K3123, Def_Instancias_Equipamentos!$D$2:$D$4986, 0), 1)</f>
        <v>BO-20U</v>
      </c>
      <c r="I3123" s="8" t="str">
        <f aca="false" t="array" ref="I3123:I3123">INDEX(Def_Instancias_Equipamentos!$E$2:$E$4986, MATCH(L3123, Def_Instancias_Equipamentos!$D$2:$D$4986, 0), 1)</f>
        <v>IA-08RaBPM</v>
      </c>
      <c r="J3123" s="8" t="str">
        <f aca="false">IF(H3123=I3123, "INTERNO", "EXTERNO")</f>
        <v>EXTERNO</v>
      </c>
      <c r="K3123" s="9" t="str">
        <f aca="false">Def_Instancias_Equipamentos!$D$861</f>
        <v>BO-20U:DI-BPMSigPatch</v>
      </c>
      <c r="L3123" s="4" t="str">
        <f aca="false">Def_Instancias_Equipamentos!$D$600</f>
        <v>BO-20U:DI-BPMRFFE</v>
      </c>
      <c r="M3123" s="10" t="s">
        <v>173</v>
      </c>
      <c r="N3123" s="11" t="s">
        <v>86</v>
      </c>
      <c r="O3123" s="21" t="str">
        <f aca="false">Def_Sistemas_Conectores_Cabos!$B$7</f>
        <v>SMA 50-ohm</v>
      </c>
      <c r="P3123" s="4" t="str">
        <f aca="false">Def_Sistemas_Conectores_Cabos!$B$7</f>
        <v>SMA 50-ohm</v>
      </c>
      <c r="Q3123" s="8" t="str">
        <f aca="false">K3123&amp;"/"&amp;M3123&amp;CHAR(10)&amp;L3123&amp;"/"&amp;N3123</f>
        <v>BO-20U:DI-BPMSigPatch/BO_OUT
BO-20U:DI-BPMRFFE/BO_IN</v>
      </c>
      <c r="R3123" s="12" t="s">
        <v>354</v>
      </c>
      <c r="S3123" s="12" t="s">
        <v>354</v>
      </c>
      <c r="T3123" s="22" t="str">
        <f aca="false">Def_Sistemas_Conectores_Cabos!$C$14</f>
        <v>Datalink Extrudado</v>
      </c>
      <c r="U3123" s="11" t="s">
        <v>355</v>
      </c>
      <c r="V3123" s="13"/>
    </row>
    <row r="3124" customFormat="false" ht="15.75" hidden="true" customHeight="true" outlineLevel="0" collapsed="false">
      <c r="A3124" s="4" t="str">
        <f aca="false">Def_Sistemas_Conectores_Cabos!$A$22</f>
        <v>BPM de elétrons</v>
      </c>
      <c r="B3124" s="5" t="str">
        <f aca="false">Datas_Entregas!$A$2</f>
        <v>Booster/LTB</v>
      </c>
      <c r="C3124" s="6" t="n">
        <f aca="false" t="array" ref="C3124:C3124">INDEX(Datas_Entregas!$B$2:$B$100, MATCH(B3124, Datas_Entregas!$A$2:$A$100, 0), 1)</f>
        <v>43266</v>
      </c>
      <c r="D3124" s="5" t="str">
        <f aca="false">Def_Status_Montagem!$A$2</f>
        <v>A verificar</v>
      </c>
      <c r="E3124" s="4" t="str">
        <f aca="false">Def_Status_Montagem!$B$4</f>
        <v>Contratada (inclui etiqueta)</v>
      </c>
      <c r="F3124" s="25" t="str">
        <f aca="false" t="array" ref="F3124:F3124">INDEX(Def_Instancias_Equipamentos!$F$2:$F$4986, MATCH(K3124, Def_Instancias_Equipamentos!$D$2:$D$4986, 0), 1)</f>
        <v>Túnel (Booster)</v>
      </c>
      <c r="G3124" s="26" t="str">
        <f aca="false" t="array" ref="G3124:G3124">INDEX(Def_Instancias_Equipamentos!$F$2:$F$4986, MATCH(L3124, Def_Instancias_Equipamentos!$D$2:$D$4986, 0), 1)</f>
        <v>Sala Racks 8</v>
      </c>
      <c r="H3124" s="7" t="str">
        <f aca="false" t="array" ref="H3124:H3124">INDEX(Def_Instancias_Equipamentos!$E$2:$E$4986, MATCH(K3124, Def_Instancias_Equipamentos!$D$2:$D$4986, 0), 1)</f>
        <v>BO-20U</v>
      </c>
      <c r="I3124" s="8" t="str">
        <f aca="false" t="array" ref="I3124:I3124">INDEX(Def_Instancias_Equipamentos!$E$2:$E$4986, MATCH(L3124, Def_Instancias_Equipamentos!$D$2:$D$4986, 0), 1)</f>
        <v>IA-08RaBPM</v>
      </c>
      <c r="J3124" s="8" t="str">
        <f aca="false">IF(H3124=I3124, "INTERNO", "EXTERNO")</f>
        <v>EXTERNO</v>
      </c>
      <c r="K3124" s="9" t="str">
        <f aca="false">Def_Instancias_Equipamentos!$D$861</f>
        <v>BO-20U:DI-BPMSigPatch</v>
      </c>
      <c r="L3124" s="4" t="str">
        <f aca="false">Def_Instancias_Equipamentos!$D$600</f>
        <v>BO-20U:DI-BPMRFFE</v>
      </c>
      <c r="M3124" s="10" t="s">
        <v>171</v>
      </c>
      <c r="N3124" s="11" t="s">
        <v>82</v>
      </c>
      <c r="O3124" s="21" t="str">
        <f aca="false">Def_Sistemas_Conectores_Cabos!$B$7</f>
        <v>SMA 50-ohm</v>
      </c>
      <c r="P3124" s="4" t="str">
        <f aca="false">Def_Sistemas_Conectores_Cabos!$B$7</f>
        <v>SMA 50-ohm</v>
      </c>
      <c r="Q3124" s="8" t="str">
        <f aca="false">K3124&amp;"/"&amp;M3124&amp;CHAR(10)&amp;L3124&amp;"/"&amp;N3124</f>
        <v>BO-20U:DI-BPMSigPatch/TI_OUT
BO-20U:DI-BPMRFFE/TI_IN</v>
      </c>
      <c r="R3124" s="12" t="s">
        <v>354</v>
      </c>
      <c r="S3124" s="12" t="s">
        <v>354</v>
      </c>
      <c r="T3124" s="22" t="str">
        <f aca="false">Def_Sistemas_Conectores_Cabos!$C$14</f>
        <v>Datalink Extrudado</v>
      </c>
      <c r="U3124" s="11" t="s">
        <v>355</v>
      </c>
      <c r="V3124" s="13"/>
    </row>
    <row r="3125" customFormat="false" ht="15.75" hidden="true" customHeight="true" outlineLevel="0" collapsed="false">
      <c r="A3125" s="4" t="str">
        <f aca="false">Def_Sistemas_Conectores_Cabos!$A$22</f>
        <v>BPM de elétrons</v>
      </c>
      <c r="B3125" s="5" t="str">
        <f aca="false">Datas_Entregas!$A$2</f>
        <v>Booster/LTB</v>
      </c>
      <c r="C3125" s="6" t="n">
        <f aca="false" t="array" ref="C3125:C3125">INDEX(Datas_Entregas!$B$2:$B$100, MATCH(B3125, Datas_Entregas!$A$2:$A$100, 0), 1)</f>
        <v>43266</v>
      </c>
      <c r="D3125" s="5" t="str">
        <f aca="false">Def_Status_Montagem!$A$2</f>
        <v>A verificar</v>
      </c>
      <c r="E3125" s="4" t="str">
        <f aca="false">Def_Status_Montagem!$B$4</f>
        <v>Contratada (inclui etiqueta)</v>
      </c>
      <c r="F3125" s="25" t="str">
        <f aca="false" t="array" ref="F3125:F3125">INDEX(Def_Instancias_Equipamentos!$F$2:$F$4986, MATCH(K3125, Def_Instancias_Equipamentos!$D$2:$D$4986, 0), 1)</f>
        <v>Túnel (Booster)</v>
      </c>
      <c r="G3125" s="26" t="str">
        <f aca="false" t="array" ref="G3125:G3125">INDEX(Def_Instancias_Equipamentos!$F$2:$F$4986, MATCH(L3125, Def_Instancias_Equipamentos!$D$2:$D$4986, 0), 1)</f>
        <v>Sala Racks 8</v>
      </c>
      <c r="H3125" s="7" t="str">
        <f aca="false" t="array" ref="H3125:H3125">INDEX(Def_Instancias_Equipamentos!$E$2:$E$4986, MATCH(K3125, Def_Instancias_Equipamentos!$D$2:$D$4986, 0), 1)</f>
        <v>BO-20U</v>
      </c>
      <c r="I3125" s="8" t="str">
        <f aca="false" t="array" ref="I3125:I3125">INDEX(Def_Instancias_Equipamentos!$E$2:$E$4986, MATCH(L3125, Def_Instancias_Equipamentos!$D$2:$D$4986, 0), 1)</f>
        <v>IA-08RaBPM</v>
      </c>
      <c r="J3125" s="8" t="str">
        <f aca="false">IF(H3125=I3125, "INTERNO", "EXTERNO")</f>
        <v>EXTERNO</v>
      </c>
      <c r="K3125" s="9" t="str">
        <f aca="false">Def_Instancias_Equipamentos!$D$861</f>
        <v>BO-20U:DI-BPMSigPatch</v>
      </c>
      <c r="L3125" s="4" t="str">
        <f aca="false">Def_Instancias_Equipamentos!$D$600</f>
        <v>BO-20U:DI-BPMRFFE</v>
      </c>
      <c r="M3125" s="10" t="s">
        <v>168</v>
      </c>
      <c r="N3125" s="11" t="s">
        <v>81</v>
      </c>
      <c r="O3125" s="21" t="str">
        <f aca="false">Def_Sistemas_Conectores_Cabos!$B$7</f>
        <v>SMA 50-ohm</v>
      </c>
      <c r="P3125" s="4" t="str">
        <f aca="false">Def_Sistemas_Conectores_Cabos!$B$7</f>
        <v>SMA 50-ohm</v>
      </c>
      <c r="Q3125" s="8" t="str">
        <f aca="false">K3125&amp;"/"&amp;M3125&amp;CHAR(10)&amp;L3125&amp;"/"&amp;N3125</f>
        <v>BO-20U:DI-BPMSigPatch/TO_OUT
BO-20U:DI-BPMRFFE/TO_IN</v>
      </c>
      <c r="R3125" s="12" t="s">
        <v>354</v>
      </c>
      <c r="S3125" s="12" t="s">
        <v>354</v>
      </c>
      <c r="T3125" s="22" t="str">
        <f aca="false">Def_Sistemas_Conectores_Cabos!$C$14</f>
        <v>Datalink Extrudado</v>
      </c>
      <c r="U3125" s="11" t="s">
        <v>355</v>
      </c>
      <c r="V3125" s="13"/>
    </row>
    <row r="3126" customFormat="false" ht="15.75" hidden="true" customHeight="true" outlineLevel="0" collapsed="false">
      <c r="A3126" s="4" t="str">
        <f aca="false">Def_Sistemas_Conectores_Cabos!$A$22</f>
        <v>BPM de elétrons</v>
      </c>
      <c r="B3126" s="5" t="str">
        <f aca="false">Datas_Entregas!$A$2</f>
        <v>Booster/LTB</v>
      </c>
      <c r="C3126" s="6" t="n">
        <f aca="false" t="array" ref="C3126:C3126">INDEX(Datas_Entregas!$B$2:$B$100, MATCH(B3126, Datas_Entregas!$A$2:$A$100, 0), 1)</f>
        <v>43266</v>
      </c>
      <c r="D3126" s="5" t="str">
        <f aca="false">Def_Status_Montagem!$A$2</f>
        <v>A verificar</v>
      </c>
      <c r="E3126" s="4" t="str">
        <f aca="false">Def_Status_Montagem!$B$4</f>
        <v>Contratada (inclui etiqueta)</v>
      </c>
      <c r="F3126" s="25" t="str">
        <f aca="false" t="array" ref="F3126:F3126">INDEX(Def_Instancias_Equipamentos!$F$2:$F$4986, MATCH(K3126, Def_Instancias_Equipamentos!$D$2:$D$4986, 0), 1)</f>
        <v>Túnel (Booster)</v>
      </c>
      <c r="G3126" s="26" t="str">
        <f aca="false" t="array" ref="G3126:G3126">INDEX(Def_Instancias_Equipamentos!$F$2:$F$4986, MATCH(L3126, Def_Instancias_Equipamentos!$D$2:$D$4986, 0), 1)</f>
        <v>Sala Racks 9</v>
      </c>
      <c r="H3126" s="7" t="str">
        <f aca="false" t="array" ref="H3126:H3126">INDEX(Def_Instancias_Equipamentos!$E$2:$E$4986, MATCH(K3126, Def_Instancias_Equipamentos!$D$2:$D$4986, 0), 1)</f>
        <v>BO-21U</v>
      </c>
      <c r="I3126" s="8" t="str">
        <f aca="false" t="array" ref="I3126:I3126">INDEX(Def_Instancias_Equipamentos!$E$2:$E$4986, MATCH(L3126, Def_Instancias_Equipamentos!$D$2:$D$4986, 0), 1)</f>
        <v>IA-09RaBPM</v>
      </c>
      <c r="J3126" s="8" t="str">
        <f aca="false">IF(H3126=I3126, "INTERNO", "EXTERNO")</f>
        <v>EXTERNO</v>
      </c>
      <c r="K3126" s="9" t="str">
        <f aca="false">Def_Instancias_Equipamentos!$D$862</f>
        <v>BO-21U:DI-BPMSigPatch</v>
      </c>
      <c r="L3126" s="4" t="str">
        <f aca="false">Def_Instancias_Equipamentos!$D$601</f>
        <v>BO-21U:DI-BPMRFFE</v>
      </c>
      <c r="M3126" s="10" t="s">
        <v>170</v>
      </c>
      <c r="N3126" s="11" t="s">
        <v>84</v>
      </c>
      <c r="O3126" s="21" t="str">
        <f aca="false">Def_Sistemas_Conectores_Cabos!$B$7</f>
        <v>SMA 50-ohm</v>
      </c>
      <c r="P3126" s="4" t="str">
        <f aca="false">Def_Sistemas_Conectores_Cabos!$B$7</f>
        <v>SMA 50-ohm</v>
      </c>
      <c r="Q3126" s="8" t="str">
        <f aca="false">K3126&amp;"/"&amp;M3126&amp;CHAR(10)&amp;L3126&amp;"/"&amp;N3126</f>
        <v>BO-21U:DI-BPMSigPatch/BI_OUT
BO-21U:DI-BPMRFFE/BI_IN</v>
      </c>
      <c r="R3126" s="12" t="s">
        <v>354</v>
      </c>
      <c r="S3126" s="12" t="s">
        <v>354</v>
      </c>
      <c r="T3126" s="22" t="str">
        <f aca="false">Def_Sistemas_Conectores_Cabos!$C$14</f>
        <v>Datalink Extrudado</v>
      </c>
      <c r="U3126" s="11" t="s">
        <v>355</v>
      </c>
      <c r="V3126" s="13"/>
    </row>
    <row r="3127" customFormat="false" ht="15.75" hidden="true" customHeight="true" outlineLevel="0" collapsed="false">
      <c r="A3127" s="4" t="str">
        <f aca="false">Def_Sistemas_Conectores_Cabos!$A$22</f>
        <v>BPM de elétrons</v>
      </c>
      <c r="B3127" s="5" t="str">
        <f aca="false">Datas_Entregas!$A$2</f>
        <v>Booster/LTB</v>
      </c>
      <c r="C3127" s="6" t="n">
        <f aca="false" t="array" ref="C3127:C3127">INDEX(Datas_Entregas!$B$2:$B$100, MATCH(B3127, Datas_Entregas!$A$2:$A$100, 0), 1)</f>
        <v>43266</v>
      </c>
      <c r="D3127" s="5" t="str">
        <f aca="false">Def_Status_Montagem!$A$2</f>
        <v>A verificar</v>
      </c>
      <c r="E3127" s="4" t="str">
        <f aca="false">Def_Status_Montagem!$B$4</f>
        <v>Contratada (inclui etiqueta)</v>
      </c>
      <c r="F3127" s="25" t="str">
        <f aca="false" t="array" ref="F3127:F3127">INDEX(Def_Instancias_Equipamentos!$F$2:$F$4986, MATCH(K3127, Def_Instancias_Equipamentos!$D$2:$D$4986, 0), 1)</f>
        <v>Túnel (Booster)</v>
      </c>
      <c r="G3127" s="26" t="str">
        <f aca="false" t="array" ref="G3127:G3127">INDEX(Def_Instancias_Equipamentos!$F$2:$F$4986, MATCH(L3127, Def_Instancias_Equipamentos!$D$2:$D$4986, 0), 1)</f>
        <v>Sala Racks 9</v>
      </c>
      <c r="H3127" s="7" t="str">
        <f aca="false" t="array" ref="H3127:H3127">INDEX(Def_Instancias_Equipamentos!$E$2:$E$4986, MATCH(K3127, Def_Instancias_Equipamentos!$D$2:$D$4986, 0), 1)</f>
        <v>BO-21U</v>
      </c>
      <c r="I3127" s="8" t="str">
        <f aca="false" t="array" ref="I3127:I3127">INDEX(Def_Instancias_Equipamentos!$E$2:$E$4986, MATCH(L3127, Def_Instancias_Equipamentos!$D$2:$D$4986, 0), 1)</f>
        <v>IA-09RaBPM</v>
      </c>
      <c r="J3127" s="8" t="str">
        <f aca="false">IF(H3127=I3127, "INTERNO", "EXTERNO")</f>
        <v>EXTERNO</v>
      </c>
      <c r="K3127" s="9" t="str">
        <f aca="false">Def_Instancias_Equipamentos!$D$862</f>
        <v>BO-21U:DI-BPMSigPatch</v>
      </c>
      <c r="L3127" s="4" t="str">
        <f aca="false">Def_Instancias_Equipamentos!$D$601</f>
        <v>BO-21U:DI-BPMRFFE</v>
      </c>
      <c r="M3127" s="10" t="s">
        <v>173</v>
      </c>
      <c r="N3127" s="11" t="s">
        <v>86</v>
      </c>
      <c r="O3127" s="21" t="str">
        <f aca="false">Def_Sistemas_Conectores_Cabos!$B$7</f>
        <v>SMA 50-ohm</v>
      </c>
      <c r="P3127" s="4" t="str">
        <f aca="false">Def_Sistemas_Conectores_Cabos!$B$7</f>
        <v>SMA 50-ohm</v>
      </c>
      <c r="Q3127" s="8" t="str">
        <f aca="false">K3127&amp;"/"&amp;M3127&amp;CHAR(10)&amp;L3127&amp;"/"&amp;N3127</f>
        <v>BO-21U:DI-BPMSigPatch/BO_OUT
BO-21U:DI-BPMRFFE/BO_IN</v>
      </c>
      <c r="R3127" s="12" t="s">
        <v>354</v>
      </c>
      <c r="S3127" s="12" t="s">
        <v>354</v>
      </c>
      <c r="T3127" s="22" t="str">
        <f aca="false">Def_Sistemas_Conectores_Cabos!$C$14</f>
        <v>Datalink Extrudado</v>
      </c>
      <c r="U3127" s="11" t="s">
        <v>355</v>
      </c>
      <c r="V3127" s="13"/>
    </row>
    <row r="3128" customFormat="false" ht="15.75" hidden="true" customHeight="true" outlineLevel="0" collapsed="false">
      <c r="A3128" s="4" t="str">
        <f aca="false">Def_Sistemas_Conectores_Cabos!$A$22</f>
        <v>BPM de elétrons</v>
      </c>
      <c r="B3128" s="5" t="str">
        <f aca="false">Datas_Entregas!$A$2</f>
        <v>Booster/LTB</v>
      </c>
      <c r="C3128" s="6" t="n">
        <f aca="false" t="array" ref="C3128:C3128">INDEX(Datas_Entregas!$B$2:$B$100, MATCH(B3128, Datas_Entregas!$A$2:$A$100, 0), 1)</f>
        <v>43266</v>
      </c>
      <c r="D3128" s="5" t="str">
        <f aca="false">Def_Status_Montagem!$A$2</f>
        <v>A verificar</v>
      </c>
      <c r="E3128" s="4" t="str">
        <f aca="false">Def_Status_Montagem!$B$4</f>
        <v>Contratada (inclui etiqueta)</v>
      </c>
      <c r="F3128" s="25" t="str">
        <f aca="false" t="array" ref="F3128:F3128">INDEX(Def_Instancias_Equipamentos!$F$2:$F$4986, MATCH(K3128, Def_Instancias_Equipamentos!$D$2:$D$4986, 0), 1)</f>
        <v>Túnel (Booster)</v>
      </c>
      <c r="G3128" s="26" t="str">
        <f aca="false" t="array" ref="G3128:G3128">INDEX(Def_Instancias_Equipamentos!$F$2:$F$4986, MATCH(L3128, Def_Instancias_Equipamentos!$D$2:$D$4986, 0), 1)</f>
        <v>Sala Racks 9</v>
      </c>
      <c r="H3128" s="7" t="str">
        <f aca="false" t="array" ref="H3128:H3128">INDEX(Def_Instancias_Equipamentos!$E$2:$E$4986, MATCH(K3128, Def_Instancias_Equipamentos!$D$2:$D$4986, 0), 1)</f>
        <v>BO-21U</v>
      </c>
      <c r="I3128" s="8" t="str">
        <f aca="false" t="array" ref="I3128:I3128">INDEX(Def_Instancias_Equipamentos!$E$2:$E$4986, MATCH(L3128, Def_Instancias_Equipamentos!$D$2:$D$4986, 0), 1)</f>
        <v>IA-09RaBPM</v>
      </c>
      <c r="J3128" s="8" t="str">
        <f aca="false">IF(H3128=I3128, "INTERNO", "EXTERNO")</f>
        <v>EXTERNO</v>
      </c>
      <c r="K3128" s="9" t="str">
        <f aca="false">Def_Instancias_Equipamentos!$D$862</f>
        <v>BO-21U:DI-BPMSigPatch</v>
      </c>
      <c r="L3128" s="4" t="str">
        <f aca="false">Def_Instancias_Equipamentos!$D$601</f>
        <v>BO-21U:DI-BPMRFFE</v>
      </c>
      <c r="M3128" s="10" t="s">
        <v>171</v>
      </c>
      <c r="N3128" s="11" t="s">
        <v>82</v>
      </c>
      <c r="O3128" s="21" t="str">
        <f aca="false">Def_Sistemas_Conectores_Cabos!$B$7</f>
        <v>SMA 50-ohm</v>
      </c>
      <c r="P3128" s="4" t="str">
        <f aca="false">Def_Sistemas_Conectores_Cabos!$B$7</f>
        <v>SMA 50-ohm</v>
      </c>
      <c r="Q3128" s="8" t="str">
        <f aca="false">K3128&amp;"/"&amp;M3128&amp;CHAR(10)&amp;L3128&amp;"/"&amp;N3128</f>
        <v>BO-21U:DI-BPMSigPatch/TI_OUT
BO-21U:DI-BPMRFFE/TI_IN</v>
      </c>
      <c r="R3128" s="12" t="s">
        <v>354</v>
      </c>
      <c r="S3128" s="12" t="s">
        <v>354</v>
      </c>
      <c r="T3128" s="22" t="str">
        <f aca="false">Def_Sistemas_Conectores_Cabos!$C$14</f>
        <v>Datalink Extrudado</v>
      </c>
      <c r="U3128" s="11" t="s">
        <v>355</v>
      </c>
      <c r="V3128" s="13"/>
    </row>
    <row r="3129" customFormat="false" ht="15.75" hidden="true" customHeight="true" outlineLevel="0" collapsed="false">
      <c r="A3129" s="4" t="str">
        <f aca="false">Def_Sistemas_Conectores_Cabos!$A$22</f>
        <v>BPM de elétrons</v>
      </c>
      <c r="B3129" s="5" t="str">
        <f aca="false">Datas_Entregas!$A$2</f>
        <v>Booster/LTB</v>
      </c>
      <c r="C3129" s="6" t="n">
        <f aca="false" t="array" ref="C3129:C3129">INDEX(Datas_Entregas!$B$2:$B$100, MATCH(B3129, Datas_Entregas!$A$2:$A$100, 0), 1)</f>
        <v>43266</v>
      </c>
      <c r="D3129" s="5" t="str">
        <f aca="false">Def_Status_Montagem!$A$2</f>
        <v>A verificar</v>
      </c>
      <c r="E3129" s="4" t="str">
        <f aca="false">Def_Status_Montagem!$B$4</f>
        <v>Contratada (inclui etiqueta)</v>
      </c>
      <c r="F3129" s="25" t="str">
        <f aca="false" t="array" ref="F3129:F3129">INDEX(Def_Instancias_Equipamentos!$F$2:$F$4986, MATCH(K3129, Def_Instancias_Equipamentos!$D$2:$D$4986, 0), 1)</f>
        <v>Túnel (Booster)</v>
      </c>
      <c r="G3129" s="26" t="str">
        <f aca="false" t="array" ref="G3129:G3129">INDEX(Def_Instancias_Equipamentos!$F$2:$F$4986, MATCH(L3129, Def_Instancias_Equipamentos!$D$2:$D$4986, 0), 1)</f>
        <v>Sala Racks 9</v>
      </c>
      <c r="H3129" s="7" t="str">
        <f aca="false" t="array" ref="H3129:H3129">INDEX(Def_Instancias_Equipamentos!$E$2:$E$4986, MATCH(K3129, Def_Instancias_Equipamentos!$D$2:$D$4986, 0), 1)</f>
        <v>BO-21U</v>
      </c>
      <c r="I3129" s="8" t="str">
        <f aca="false" t="array" ref="I3129:I3129">INDEX(Def_Instancias_Equipamentos!$E$2:$E$4986, MATCH(L3129, Def_Instancias_Equipamentos!$D$2:$D$4986, 0), 1)</f>
        <v>IA-09RaBPM</v>
      </c>
      <c r="J3129" s="8" t="str">
        <f aca="false">IF(H3129=I3129, "INTERNO", "EXTERNO")</f>
        <v>EXTERNO</v>
      </c>
      <c r="K3129" s="9" t="str">
        <f aca="false">Def_Instancias_Equipamentos!$D$862</f>
        <v>BO-21U:DI-BPMSigPatch</v>
      </c>
      <c r="L3129" s="4" t="str">
        <f aca="false">Def_Instancias_Equipamentos!$D$601</f>
        <v>BO-21U:DI-BPMRFFE</v>
      </c>
      <c r="M3129" s="10" t="s">
        <v>168</v>
      </c>
      <c r="N3129" s="11" t="s">
        <v>81</v>
      </c>
      <c r="O3129" s="21" t="str">
        <f aca="false">Def_Sistemas_Conectores_Cabos!$B$7</f>
        <v>SMA 50-ohm</v>
      </c>
      <c r="P3129" s="4" t="str">
        <f aca="false">Def_Sistemas_Conectores_Cabos!$B$7</f>
        <v>SMA 50-ohm</v>
      </c>
      <c r="Q3129" s="8" t="str">
        <f aca="false">K3129&amp;"/"&amp;M3129&amp;CHAR(10)&amp;L3129&amp;"/"&amp;N3129</f>
        <v>BO-21U:DI-BPMSigPatch/TO_OUT
BO-21U:DI-BPMRFFE/TO_IN</v>
      </c>
      <c r="R3129" s="12" t="s">
        <v>354</v>
      </c>
      <c r="S3129" s="12" t="s">
        <v>354</v>
      </c>
      <c r="T3129" s="22" t="str">
        <f aca="false">Def_Sistemas_Conectores_Cabos!$C$14</f>
        <v>Datalink Extrudado</v>
      </c>
      <c r="U3129" s="11" t="s">
        <v>355</v>
      </c>
      <c r="V3129" s="13"/>
    </row>
    <row r="3130" customFormat="false" ht="15.75" hidden="true" customHeight="true" outlineLevel="0" collapsed="false">
      <c r="A3130" s="4" t="str">
        <f aca="false">Def_Sistemas_Conectores_Cabos!$A$22</f>
        <v>BPM de elétrons</v>
      </c>
      <c r="B3130" s="5" t="str">
        <f aca="false">Datas_Entregas!$A$2</f>
        <v>Booster/LTB</v>
      </c>
      <c r="C3130" s="6" t="n">
        <f aca="false" t="array" ref="C3130:C3130">INDEX(Datas_Entregas!$B$2:$B$100, MATCH(B3130, Datas_Entregas!$A$2:$A$100, 0), 1)</f>
        <v>43266</v>
      </c>
      <c r="D3130" s="5" t="str">
        <f aca="false">Def_Status_Montagem!$A$2</f>
        <v>A verificar</v>
      </c>
      <c r="E3130" s="4" t="str">
        <f aca="false">Def_Status_Montagem!$B$4</f>
        <v>Contratada (inclui etiqueta)</v>
      </c>
      <c r="F3130" s="25" t="str">
        <f aca="false" t="array" ref="F3130:F3130">INDEX(Def_Instancias_Equipamentos!$F$2:$F$4986, MATCH(K3130, Def_Instancias_Equipamentos!$D$2:$D$4986, 0), 1)</f>
        <v>Túnel (Booster)</v>
      </c>
      <c r="G3130" s="26" t="str">
        <f aca="false" t="array" ref="G3130:G3130">INDEX(Def_Instancias_Equipamentos!$F$2:$F$4986, MATCH(L3130, Def_Instancias_Equipamentos!$D$2:$D$4986, 0), 1)</f>
        <v>Sala Racks 9</v>
      </c>
      <c r="H3130" s="7" t="str">
        <f aca="false" t="array" ref="H3130:H3130">INDEX(Def_Instancias_Equipamentos!$E$2:$E$4986, MATCH(K3130, Def_Instancias_Equipamentos!$D$2:$D$4986, 0), 1)</f>
        <v>BO-22U</v>
      </c>
      <c r="I3130" s="8" t="str">
        <f aca="false" t="array" ref="I3130:I3130">INDEX(Def_Instancias_Equipamentos!$E$2:$E$4986, MATCH(L3130, Def_Instancias_Equipamentos!$D$2:$D$4986, 0), 1)</f>
        <v>IA-09RaBPM</v>
      </c>
      <c r="J3130" s="8" t="str">
        <f aca="false">IF(H3130=I3130, "INTERNO", "EXTERNO")</f>
        <v>EXTERNO</v>
      </c>
      <c r="K3130" s="9" t="str">
        <f aca="false">Def_Instancias_Equipamentos!$D$863</f>
        <v>BO-22U:DI-BPMSigPatch</v>
      </c>
      <c r="L3130" s="4" t="str">
        <f aca="false">Def_Instancias_Equipamentos!$D$602</f>
        <v>BO-22U:DI-BPMRFFE</v>
      </c>
      <c r="M3130" s="10" t="s">
        <v>170</v>
      </c>
      <c r="N3130" s="11" t="s">
        <v>84</v>
      </c>
      <c r="O3130" s="21" t="str">
        <f aca="false">Def_Sistemas_Conectores_Cabos!$B$7</f>
        <v>SMA 50-ohm</v>
      </c>
      <c r="P3130" s="4" t="str">
        <f aca="false">Def_Sistemas_Conectores_Cabos!$B$7</f>
        <v>SMA 50-ohm</v>
      </c>
      <c r="Q3130" s="8" t="str">
        <f aca="false">K3130&amp;"/"&amp;M3130&amp;CHAR(10)&amp;L3130&amp;"/"&amp;N3130</f>
        <v>BO-22U:DI-BPMSigPatch/BI_OUT
BO-22U:DI-BPMRFFE/BI_IN</v>
      </c>
      <c r="R3130" s="12" t="s">
        <v>354</v>
      </c>
      <c r="S3130" s="12" t="s">
        <v>354</v>
      </c>
      <c r="T3130" s="22" t="str">
        <f aca="false">Def_Sistemas_Conectores_Cabos!$C$14</f>
        <v>Datalink Extrudado</v>
      </c>
      <c r="U3130" s="11" t="s">
        <v>355</v>
      </c>
      <c r="V3130" s="13"/>
    </row>
    <row r="3131" customFormat="false" ht="15.75" hidden="true" customHeight="true" outlineLevel="0" collapsed="false">
      <c r="A3131" s="4" t="str">
        <f aca="false">Def_Sistemas_Conectores_Cabos!$A$22</f>
        <v>BPM de elétrons</v>
      </c>
      <c r="B3131" s="5" t="str">
        <f aca="false">Datas_Entregas!$A$2</f>
        <v>Booster/LTB</v>
      </c>
      <c r="C3131" s="6" t="n">
        <f aca="false" t="array" ref="C3131:C3131">INDEX(Datas_Entregas!$B$2:$B$100, MATCH(B3131, Datas_Entregas!$A$2:$A$100, 0), 1)</f>
        <v>43266</v>
      </c>
      <c r="D3131" s="5" t="str">
        <f aca="false">Def_Status_Montagem!$A$2</f>
        <v>A verificar</v>
      </c>
      <c r="E3131" s="4" t="str">
        <f aca="false">Def_Status_Montagem!$B$4</f>
        <v>Contratada (inclui etiqueta)</v>
      </c>
      <c r="F3131" s="25" t="str">
        <f aca="false" t="array" ref="F3131:F3131">INDEX(Def_Instancias_Equipamentos!$F$2:$F$4986, MATCH(K3131, Def_Instancias_Equipamentos!$D$2:$D$4986, 0), 1)</f>
        <v>Túnel (Booster)</v>
      </c>
      <c r="G3131" s="26" t="str">
        <f aca="false" t="array" ref="G3131:G3131">INDEX(Def_Instancias_Equipamentos!$F$2:$F$4986, MATCH(L3131, Def_Instancias_Equipamentos!$D$2:$D$4986, 0), 1)</f>
        <v>Sala Racks 9</v>
      </c>
      <c r="H3131" s="7" t="str">
        <f aca="false" t="array" ref="H3131:H3131">INDEX(Def_Instancias_Equipamentos!$E$2:$E$4986, MATCH(K3131, Def_Instancias_Equipamentos!$D$2:$D$4986, 0), 1)</f>
        <v>BO-22U</v>
      </c>
      <c r="I3131" s="8" t="str">
        <f aca="false" t="array" ref="I3131:I3131">INDEX(Def_Instancias_Equipamentos!$E$2:$E$4986, MATCH(L3131, Def_Instancias_Equipamentos!$D$2:$D$4986, 0), 1)</f>
        <v>IA-09RaBPM</v>
      </c>
      <c r="J3131" s="8" t="str">
        <f aca="false">IF(H3131=I3131, "INTERNO", "EXTERNO")</f>
        <v>EXTERNO</v>
      </c>
      <c r="K3131" s="9" t="str">
        <f aca="false">Def_Instancias_Equipamentos!$D$863</f>
        <v>BO-22U:DI-BPMSigPatch</v>
      </c>
      <c r="L3131" s="4" t="str">
        <f aca="false">Def_Instancias_Equipamentos!$D$602</f>
        <v>BO-22U:DI-BPMRFFE</v>
      </c>
      <c r="M3131" s="10" t="s">
        <v>173</v>
      </c>
      <c r="N3131" s="11" t="s">
        <v>86</v>
      </c>
      <c r="O3131" s="21" t="str">
        <f aca="false">Def_Sistemas_Conectores_Cabos!$B$7</f>
        <v>SMA 50-ohm</v>
      </c>
      <c r="P3131" s="4" t="str">
        <f aca="false">Def_Sistemas_Conectores_Cabos!$B$7</f>
        <v>SMA 50-ohm</v>
      </c>
      <c r="Q3131" s="8" t="str">
        <f aca="false">K3131&amp;"/"&amp;M3131&amp;CHAR(10)&amp;L3131&amp;"/"&amp;N3131</f>
        <v>BO-22U:DI-BPMSigPatch/BO_OUT
BO-22U:DI-BPMRFFE/BO_IN</v>
      </c>
      <c r="R3131" s="12" t="s">
        <v>354</v>
      </c>
      <c r="S3131" s="12" t="s">
        <v>354</v>
      </c>
      <c r="T3131" s="22" t="str">
        <f aca="false">Def_Sistemas_Conectores_Cabos!$C$14</f>
        <v>Datalink Extrudado</v>
      </c>
      <c r="U3131" s="11" t="s">
        <v>355</v>
      </c>
      <c r="V3131" s="13"/>
    </row>
    <row r="3132" customFormat="false" ht="15.75" hidden="true" customHeight="true" outlineLevel="0" collapsed="false">
      <c r="A3132" s="4" t="str">
        <f aca="false">Def_Sistemas_Conectores_Cabos!$A$22</f>
        <v>BPM de elétrons</v>
      </c>
      <c r="B3132" s="5" t="str">
        <f aca="false">Datas_Entregas!$A$2</f>
        <v>Booster/LTB</v>
      </c>
      <c r="C3132" s="6" t="n">
        <f aca="false" t="array" ref="C3132:C3132">INDEX(Datas_Entregas!$B$2:$B$100, MATCH(B3132, Datas_Entregas!$A$2:$A$100, 0), 1)</f>
        <v>43266</v>
      </c>
      <c r="D3132" s="5" t="str">
        <f aca="false">Def_Status_Montagem!$A$2</f>
        <v>A verificar</v>
      </c>
      <c r="E3132" s="4" t="str">
        <f aca="false">Def_Status_Montagem!$B$4</f>
        <v>Contratada (inclui etiqueta)</v>
      </c>
      <c r="F3132" s="25" t="str">
        <f aca="false" t="array" ref="F3132:F3132">INDEX(Def_Instancias_Equipamentos!$F$2:$F$4986, MATCH(K3132, Def_Instancias_Equipamentos!$D$2:$D$4986, 0), 1)</f>
        <v>Túnel (Booster)</v>
      </c>
      <c r="G3132" s="26" t="str">
        <f aca="false" t="array" ref="G3132:G3132">INDEX(Def_Instancias_Equipamentos!$F$2:$F$4986, MATCH(L3132, Def_Instancias_Equipamentos!$D$2:$D$4986, 0), 1)</f>
        <v>Sala Racks 9</v>
      </c>
      <c r="H3132" s="7" t="str">
        <f aca="false" t="array" ref="H3132:H3132">INDEX(Def_Instancias_Equipamentos!$E$2:$E$4986, MATCH(K3132, Def_Instancias_Equipamentos!$D$2:$D$4986, 0), 1)</f>
        <v>BO-22U</v>
      </c>
      <c r="I3132" s="8" t="str">
        <f aca="false" t="array" ref="I3132:I3132">INDEX(Def_Instancias_Equipamentos!$E$2:$E$4986, MATCH(L3132, Def_Instancias_Equipamentos!$D$2:$D$4986, 0), 1)</f>
        <v>IA-09RaBPM</v>
      </c>
      <c r="J3132" s="8" t="str">
        <f aca="false">IF(H3132=I3132, "INTERNO", "EXTERNO")</f>
        <v>EXTERNO</v>
      </c>
      <c r="K3132" s="9" t="str">
        <f aca="false">Def_Instancias_Equipamentos!$D$863</f>
        <v>BO-22U:DI-BPMSigPatch</v>
      </c>
      <c r="L3132" s="4" t="str">
        <f aca="false">Def_Instancias_Equipamentos!$D$602</f>
        <v>BO-22U:DI-BPMRFFE</v>
      </c>
      <c r="M3132" s="10" t="s">
        <v>171</v>
      </c>
      <c r="N3132" s="11" t="s">
        <v>82</v>
      </c>
      <c r="O3132" s="21" t="str">
        <f aca="false">Def_Sistemas_Conectores_Cabos!$B$7</f>
        <v>SMA 50-ohm</v>
      </c>
      <c r="P3132" s="4" t="str">
        <f aca="false">Def_Sistemas_Conectores_Cabos!$B$7</f>
        <v>SMA 50-ohm</v>
      </c>
      <c r="Q3132" s="8" t="str">
        <f aca="false">K3132&amp;"/"&amp;M3132&amp;CHAR(10)&amp;L3132&amp;"/"&amp;N3132</f>
        <v>BO-22U:DI-BPMSigPatch/TI_OUT
BO-22U:DI-BPMRFFE/TI_IN</v>
      </c>
      <c r="R3132" s="12" t="s">
        <v>354</v>
      </c>
      <c r="S3132" s="12" t="s">
        <v>354</v>
      </c>
      <c r="T3132" s="22" t="str">
        <f aca="false">Def_Sistemas_Conectores_Cabos!$C$14</f>
        <v>Datalink Extrudado</v>
      </c>
      <c r="U3132" s="11" t="s">
        <v>355</v>
      </c>
      <c r="V3132" s="13"/>
    </row>
    <row r="3133" customFormat="false" ht="15.75" hidden="true" customHeight="true" outlineLevel="0" collapsed="false">
      <c r="A3133" s="4" t="str">
        <f aca="false">Def_Sistemas_Conectores_Cabos!$A$22</f>
        <v>BPM de elétrons</v>
      </c>
      <c r="B3133" s="5" t="str">
        <f aca="false">Datas_Entregas!$A$2</f>
        <v>Booster/LTB</v>
      </c>
      <c r="C3133" s="6" t="n">
        <f aca="false" t="array" ref="C3133:C3133">INDEX(Datas_Entregas!$B$2:$B$100, MATCH(B3133, Datas_Entregas!$A$2:$A$100, 0), 1)</f>
        <v>43266</v>
      </c>
      <c r="D3133" s="5" t="str">
        <f aca="false">Def_Status_Montagem!$A$2</f>
        <v>A verificar</v>
      </c>
      <c r="E3133" s="4" t="str">
        <f aca="false">Def_Status_Montagem!$B$4</f>
        <v>Contratada (inclui etiqueta)</v>
      </c>
      <c r="F3133" s="25" t="str">
        <f aca="false" t="array" ref="F3133:F3133">INDEX(Def_Instancias_Equipamentos!$F$2:$F$4986, MATCH(K3133, Def_Instancias_Equipamentos!$D$2:$D$4986, 0), 1)</f>
        <v>Túnel (Booster)</v>
      </c>
      <c r="G3133" s="26" t="str">
        <f aca="false" t="array" ref="G3133:G3133">INDEX(Def_Instancias_Equipamentos!$F$2:$F$4986, MATCH(L3133, Def_Instancias_Equipamentos!$D$2:$D$4986, 0), 1)</f>
        <v>Sala Racks 9</v>
      </c>
      <c r="H3133" s="7" t="str">
        <f aca="false" t="array" ref="H3133:H3133">INDEX(Def_Instancias_Equipamentos!$E$2:$E$4986, MATCH(K3133, Def_Instancias_Equipamentos!$D$2:$D$4986, 0), 1)</f>
        <v>BO-22U</v>
      </c>
      <c r="I3133" s="8" t="str">
        <f aca="false" t="array" ref="I3133:I3133">INDEX(Def_Instancias_Equipamentos!$E$2:$E$4986, MATCH(L3133, Def_Instancias_Equipamentos!$D$2:$D$4986, 0), 1)</f>
        <v>IA-09RaBPM</v>
      </c>
      <c r="J3133" s="8" t="str">
        <f aca="false">IF(H3133=I3133, "INTERNO", "EXTERNO")</f>
        <v>EXTERNO</v>
      </c>
      <c r="K3133" s="9" t="str">
        <f aca="false">Def_Instancias_Equipamentos!$D$863</f>
        <v>BO-22U:DI-BPMSigPatch</v>
      </c>
      <c r="L3133" s="4" t="str">
        <f aca="false">Def_Instancias_Equipamentos!$D$602</f>
        <v>BO-22U:DI-BPMRFFE</v>
      </c>
      <c r="M3133" s="10" t="s">
        <v>168</v>
      </c>
      <c r="N3133" s="11" t="s">
        <v>81</v>
      </c>
      <c r="O3133" s="21" t="str">
        <f aca="false">Def_Sistemas_Conectores_Cabos!$B$7</f>
        <v>SMA 50-ohm</v>
      </c>
      <c r="P3133" s="4" t="str">
        <f aca="false">Def_Sistemas_Conectores_Cabos!$B$7</f>
        <v>SMA 50-ohm</v>
      </c>
      <c r="Q3133" s="8" t="str">
        <f aca="false">K3133&amp;"/"&amp;M3133&amp;CHAR(10)&amp;L3133&amp;"/"&amp;N3133</f>
        <v>BO-22U:DI-BPMSigPatch/TO_OUT
BO-22U:DI-BPMRFFE/TO_IN</v>
      </c>
      <c r="R3133" s="12" t="s">
        <v>354</v>
      </c>
      <c r="S3133" s="12" t="s">
        <v>354</v>
      </c>
      <c r="T3133" s="22" t="str">
        <f aca="false">Def_Sistemas_Conectores_Cabos!$C$14</f>
        <v>Datalink Extrudado</v>
      </c>
      <c r="U3133" s="11" t="s">
        <v>355</v>
      </c>
      <c r="V3133" s="13"/>
    </row>
    <row r="3134" customFormat="false" ht="15.75" hidden="true" customHeight="true" outlineLevel="0" collapsed="false">
      <c r="A3134" s="4" t="str">
        <f aca="false">Def_Sistemas_Conectores_Cabos!$A$22</f>
        <v>BPM de elétrons</v>
      </c>
      <c r="B3134" s="5" t="str">
        <f aca="false">Datas_Entregas!$A$2</f>
        <v>Booster/LTB</v>
      </c>
      <c r="C3134" s="6" t="n">
        <f aca="false" t="array" ref="C3134:C3134">INDEX(Datas_Entregas!$B$2:$B$100, MATCH(B3134, Datas_Entregas!$A$2:$A$100, 0), 1)</f>
        <v>43266</v>
      </c>
      <c r="D3134" s="5" t="str">
        <f aca="false">Def_Status_Montagem!$A$2</f>
        <v>A verificar</v>
      </c>
      <c r="E3134" s="4" t="str">
        <f aca="false">Def_Status_Montagem!$B$4</f>
        <v>Contratada (inclui etiqueta)</v>
      </c>
      <c r="F3134" s="25" t="str">
        <f aca="false" t="array" ref="F3134:F3134">INDEX(Def_Instancias_Equipamentos!$F$2:$F$4986, MATCH(K3134, Def_Instancias_Equipamentos!$D$2:$D$4986, 0), 1)</f>
        <v>Túnel (Booster)</v>
      </c>
      <c r="G3134" s="26" t="str">
        <f aca="false" t="array" ref="G3134:G3134">INDEX(Def_Instancias_Equipamentos!$F$2:$F$4986, MATCH(L3134, Def_Instancias_Equipamentos!$D$2:$D$4986, 0), 1)</f>
        <v>Sala Racks 10</v>
      </c>
      <c r="H3134" s="7" t="str">
        <f aca="false" t="array" ref="H3134:H3134">INDEX(Def_Instancias_Equipamentos!$E$2:$E$4986, MATCH(K3134, Def_Instancias_Equipamentos!$D$2:$D$4986, 0), 1)</f>
        <v>BO-23U</v>
      </c>
      <c r="I3134" s="8" t="str">
        <f aca="false" t="array" ref="I3134:I3134">INDEX(Def_Instancias_Equipamentos!$E$2:$E$4986, MATCH(L3134, Def_Instancias_Equipamentos!$D$2:$D$4986, 0), 1)</f>
        <v>IA-10RaBPM</v>
      </c>
      <c r="J3134" s="8" t="str">
        <f aca="false">IF(H3134=I3134, "INTERNO", "EXTERNO")</f>
        <v>EXTERNO</v>
      </c>
      <c r="K3134" s="9" t="str">
        <f aca="false">Def_Instancias_Equipamentos!$D$864</f>
        <v>BO-23U:DI-BPMSigPatch</v>
      </c>
      <c r="L3134" s="4" t="str">
        <f aca="false">Def_Instancias_Equipamentos!$D$603</f>
        <v>BO-23U:DI-BPMRFFE</v>
      </c>
      <c r="M3134" s="10" t="s">
        <v>170</v>
      </c>
      <c r="N3134" s="11" t="s">
        <v>84</v>
      </c>
      <c r="O3134" s="21" t="str">
        <f aca="false">Def_Sistemas_Conectores_Cabos!$B$7</f>
        <v>SMA 50-ohm</v>
      </c>
      <c r="P3134" s="4" t="str">
        <f aca="false">Def_Sistemas_Conectores_Cabos!$B$7</f>
        <v>SMA 50-ohm</v>
      </c>
      <c r="Q3134" s="8" t="str">
        <f aca="false">K3134&amp;"/"&amp;M3134&amp;CHAR(10)&amp;L3134&amp;"/"&amp;N3134</f>
        <v>BO-23U:DI-BPMSigPatch/BI_OUT
BO-23U:DI-BPMRFFE/BI_IN</v>
      </c>
      <c r="R3134" s="12" t="s">
        <v>354</v>
      </c>
      <c r="S3134" s="12" t="s">
        <v>354</v>
      </c>
      <c r="T3134" s="22" t="str">
        <f aca="false">Def_Sistemas_Conectores_Cabos!$C$14</f>
        <v>Datalink Extrudado</v>
      </c>
      <c r="U3134" s="11" t="s">
        <v>355</v>
      </c>
      <c r="V3134" s="13"/>
    </row>
    <row r="3135" customFormat="false" ht="15.75" hidden="true" customHeight="true" outlineLevel="0" collapsed="false">
      <c r="A3135" s="4" t="str">
        <f aca="false">Def_Sistemas_Conectores_Cabos!$A$22</f>
        <v>BPM de elétrons</v>
      </c>
      <c r="B3135" s="5" t="str">
        <f aca="false">Datas_Entregas!$A$2</f>
        <v>Booster/LTB</v>
      </c>
      <c r="C3135" s="6" t="n">
        <f aca="false" t="array" ref="C3135:C3135">INDEX(Datas_Entregas!$B$2:$B$100, MATCH(B3135, Datas_Entregas!$A$2:$A$100, 0), 1)</f>
        <v>43266</v>
      </c>
      <c r="D3135" s="5" t="str">
        <f aca="false">Def_Status_Montagem!$A$2</f>
        <v>A verificar</v>
      </c>
      <c r="E3135" s="4" t="str">
        <f aca="false">Def_Status_Montagem!$B$4</f>
        <v>Contratada (inclui etiqueta)</v>
      </c>
      <c r="F3135" s="25" t="str">
        <f aca="false" t="array" ref="F3135:F3135">INDEX(Def_Instancias_Equipamentos!$F$2:$F$4986, MATCH(K3135, Def_Instancias_Equipamentos!$D$2:$D$4986, 0), 1)</f>
        <v>Túnel (Booster)</v>
      </c>
      <c r="G3135" s="26" t="str">
        <f aca="false" t="array" ref="G3135:G3135">INDEX(Def_Instancias_Equipamentos!$F$2:$F$4986, MATCH(L3135, Def_Instancias_Equipamentos!$D$2:$D$4986, 0), 1)</f>
        <v>Sala Racks 10</v>
      </c>
      <c r="H3135" s="7" t="str">
        <f aca="false" t="array" ref="H3135:H3135">INDEX(Def_Instancias_Equipamentos!$E$2:$E$4986, MATCH(K3135, Def_Instancias_Equipamentos!$D$2:$D$4986, 0), 1)</f>
        <v>BO-23U</v>
      </c>
      <c r="I3135" s="8" t="str">
        <f aca="false" t="array" ref="I3135:I3135">INDEX(Def_Instancias_Equipamentos!$E$2:$E$4986, MATCH(L3135, Def_Instancias_Equipamentos!$D$2:$D$4986, 0), 1)</f>
        <v>IA-10RaBPM</v>
      </c>
      <c r="J3135" s="8" t="str">
        <f aca="false">IF(H3135=I3135, "INTERNO", "EXTERNO")</f>
        <v>EXTERNO</v>
      </c>
      <c r="K3135" s="9" t="str">
        <f aca="false">Def_Instancias_Equipamentos!$D$864</f>
        <v>BO-23U:DI-BPMSigPatch</v>
      </c>
      <c r="L3135" s="4" t="str">
        <f aca="false">Def_Instancias_Equipamentos!$D$603</f>
        <v>BO-23U:DI-BPMRFFE</v>
      </c>
      <c r="M3135" s="10" t="s">
        <v>173</v>
      </c>
      <c r="N3135" s="11" t="s">
        <v>86</v>
      </c>
      <c r="O3135" s="21" t="str">
        <f aca="false">Def_Sistemas_Conectores_Cabos!$B$7</f>
        <v>SMA 50-ohm</v>
      </c>
      <c r="P3135" s="4" t="str">
        <f aca="false">Def_Sistemas_Conectores_Cabos!$B$7</f>
        <v>SMA 50-ohm</v>
      </c>
      <c r="Q3135" s="8" t="str">
        <f aca="false">K3135&amp;"/"&amp;M3135&amp;CHAR(10)&amp;L3135&amp;"/"&amp;N3135</f>
        <v>BO-23U:DI-BPMSigPatch/BO_OUT
BO-23U:DI-BPMRFFE/BO_IN</v>
      </c>
      <c r="R3135" s="12" t="s">
        <v>354</v>
      </c>
      <c r="S3135" s="12" t="s">
        <v>354</v>
      </c>
      <c r="T3135" s="22" t="str">
        <f aca="false">Def_Sistemas_Conectores_Cabos!$C$14</f>
        <v>Datalink Extrudado</v>
      </c>
      <c r="U3135" s="11" t="s">
        <v>355</v>
      </c>
      <c r="V3135" s="13"/>
    </row>
    <row r="3136" customFormat="false" ht="15.75" hidden="true" customHeight="true" outlineLevel="0" collapsed="false">
      <c r="A3136" s="4" t="str">
        <f aca="false">Def_Sistemas_Conectores_Cabos!$A$22</f>
        <v>BPM de elétrons</v>
      </c>
      <c r="B3136" s="5" t="str">
        <f aca="false">Datas_Entregas!$A$2</f>
        <v>Booster/LTB</v>
      </c>
      <c r="C3136" s="6" t="n">
        <f aca="false" t="array" ref="C3136:C3136">INDEX(Datas_Entregas!$B$2:$B$100, MATCH(B3136, Datas_Entregas!$A$2:$A$100, 0), 1)</f>
        <v>43266</v>
      </c>
      <c r="D3136" s="5" t="str">
        <f aca="false">Def_Status_Montagem!$A$2</f>
        <v>A verificar</v>
      </c>
      <c r="E3136" s="4" t="str">
        <f aca="false">Def_Status_Montagem!$B$4</f>
        <v>Contratada (inclui etiqueta)</v>
      </c>
      <c r="F3136" s="25" t="str">
        <f aca="false" t="array" ref="F3136:F3136">INDEX(Def_Instancias_Equipamentos!$F$2:$F$4986, MATCH(K3136, Def_Instancias_Equipamentos!$D$2:$D$4986, 0), 1)</f>
        <v>Túnel (Booster)</v>
      </c>
      <c r="G3136" s="26" t="str">
        <f aca="false" t="array" ref="G3136:G3136">INDEX(Def_Instancias_Equipamentos!$F$2:$F$4986, MATCH(L3136, Def_Instancias_Equipamentos!$D$2:$D$4986, 0), 1)</f>
        <v>Sala Racks 10</v>
      </c>
      <c r="H3136" s="7" t="str">
        <f aca="false" t="array" ref="H3136:H3136">INDEX(Def_Instancias_Equipamentos!$E$2:$E$4986, MATCH(K3136, Def_Instancias_Equipamentos!$D$2:$D$4986, 0), 1)</f>
        <v>BO-23U</v>
      </c>
      <c r="I3136" s="8" t="str">
        <f aca="false" t="array" ref="I3136:I3136">INDEX(Def_Instancias_Equipamentos!$E$2:$E$4986, MATCH(L3136, Def_Instancias_Equipamentos!$D$2:$D$4986, 0), 1)</f>
        <v>IA-10RaBPM</v>
      </c>
      <c r="J3136" s="8" t="str">
        <f aca="false">IF(H3136=I3136, "INTERNO", "EXTERNO")</f>
        <v>EXTERNO</v>
      </c>
      <c r="K3136" s="9" t="str">
        <f aca="false">Def_Instancias_Equipamentos!$D$864</f>
        <v>BO-23U:DI-BPMSigPatch</v>
      </c>
      <c r="L3136" s="4" t="str">
        <f aca="false">Def_Instancias_Equipamentos!$D$603</f>
        <v>BO-23U:DI-BPMRFFE</v>
      </c>
      <c r="M3136" s="10" t="s">
        <v>171</v>
      </c>
      <c r="N3136" s="11" t="s">
        <v>82</v>
      </c>
      <c r="O3136" s="21" t="str">
        <f aca="false">Def_Sistemas_Conectores_Cabos!$B$7</f>
        <v>SMA 50-ohm</v>
      </c>
      <c r="P3136" s="4" t="str">
        <f aca="false">Def_Sistemas_Conectores_Cabos!$B$7</f>
        <v>SMA 50-ohm</v>
      </c>
      <c r="Q3136" s="8" t="str">
        <f aca="false">K3136&amp;"/"&amp;M3136&amp;CHAR(10)&amp;L3136&amp;"/"&amp;N3136</f>
        <v>BO-23U:DI-BPMSigPatch/TI_OUT
BO-23U:DI-BPMRFFE/TI_IN</v>
      </c>
      <c r="R3136" s="12" t="s">
        <v>354</v>
      </c>
      <c r="S3136" s="12" t="s">
        <v>354</v>
      </c>
      <c r="T3136" s="22" t="str">
        <f aca="false">Def_Sistemas_Conectores_Cabos!$C$14</f>
        <v>Datalink Extrudado</v>
      </c>
      <c r="U3136" s="11" t="s">
        <v>355</v>
      </c>
      <c r="V3136" s="13"/>
    </row>
    <row r="3137" customFormat="false" ht="15.75" hidden="true" customHeight="true" outlineLevel="0" collapsed="false">
      <c r="A3137" s="4" t="str">
        <f aca="false">Def_Sistemas_Conectores_Cabos!$A$22</f>
        <v>BPM de elétrons</v>
      </c>
      <c r="B3137" s="5" t="str">
        <f aca="false">Datas_Entregas!$A$2</f>
        <v>Booster/LTB</v>
      </c>
      <c r="C3137" s="6" t="n">
        <f aca="false" t="array" ref="C3137:C3137">INDEX(Datas_Entregas!$B$2:$B$100, MATCH(B3137, Datas_Entregas!$A$2:$A$100, 0), 1)</f>
        <v>43266</v>
      </c>
      <c r="D3137" s="5" t="str">
        <f aca="false">Def_Status_Montagem!$A$2</f>
        <v>A verificar</v>
      </c>
      <c r="E3137" s="4" t="str">
        <f aca="false">Def_Status_Montagem!$B$4</f>
        <v>Contratada (inclui etiqueta)</v>
      </c>
      <c r="F3137" s="25" t="str">
        <f aca="false" t="array" ref="F3137:F3137">INDEX(Def_Instancias_Equipamentos!$F$2:$F$4986, MATCH(K3137, Def_Instancias_Equipamentos!$D$2:$D$4986, 0), 1)</f>
        <v>Túnel (Booster)</v>
      </c>
      <c r="G3137" s="26" t="str">
        <f aca="false" t="array" ref="G3137:G3137">INDEX(Def_Instancias_Equipamentos!$F$2:$F$4986, MATCH(L3137, Def_Instancias_Equipamentos!$D$2:$D$4986, 0), 1)</f>
        <v>Sala Racks 10</v>
      </c>
      <c r="H3137" s="7" t="str">
        <f aca="false" t="array" ref="H3137:H3137">INDEX(Def_Instancias_Equipamentos!$E$2:$E$4986, MATCH(K3137, Def_Instancias_Equipamentos!$D$2:$D$4986, 0), 1)</f>
        <v>BO-23U</v>
      </c>
      <c r="I3137" s="8" t="str">
        <f aca="false" t="array" ref="I3137:I3137">INDEX(Def_Instancias_Equipamentos!$E$2:$E$4986, MATCH(L3137, Def_Instancias_Equipamentos!$D$2:$D$4986, 0), 1)</f>
        <v>IA-10RaBPM</v>
      </c>
      <c r="J3137" s="8" t="str">
        <f aca="false">IF(H3137=I3137, "INTERNO", "EXTERNO")</f>
        <v>EXTERNO</v>
      </c>
      <c r="K3137" s="9" t="str">
        <f aca="false">Def_Instancias_Equipamentos!$D$864</f>
        <v>BO-23U:DI-BPMSigPatch</v>
      </c>
      <c r="L3137" s="4" t="str">
        <f aca="false">Def_Instancias_Equipamentos!$D$603</f>
        <v>BO-23U:DI-BPMRFFE</v>
      </c>
      <c r="M3137" s="10" t="s">
        <v>168</v>
      </c>
      <c r="N3137" s="11" t="s">
        <v>81</v>
      </c>
      <c r="O3137" s="21" t="str">
        <f aca="false">Def_Sistemas_Conectores_Cabos!$B$7</f>
        <v>SMA 50-ohm</v>
      </c>
      <c r="P3137" s="4" t="str">
        <f aca="false">Def_Sistemas_Conectores_Cabos!$B$7</f>
        <v>SMA 50-ohm</v>
      </c>
      <c r="Q3137" s="8" t="str">
        <f aca="false">K3137&amp;"/"&amp;M3137&amp;CHAR(10)&amp;L3137&amp;"/"&amp;N3137</f>
        <v>BO-23U:DI-BPMSigPatch/TO_OUT
BO-23U:DI-BPMRFFE/TO_IN</v>
      </c>
      <c r="R3137" s="12" t="s">
        <v>354</v>
      </c>
      <c r="S3137" s="12" t="s">
        <v>354</v>
      </c>
      <c r="T3137" s="22" t="str">
        <f aca="false">Def_Sistemas_Conectores_Cabos!$C$14</f>
        <v>Datalink Extrudado</v>
      </c>
      <c r="U3137" s="11" t="s">
        <v>355</v>
      </c>
      <c r="V3137" s="13"/>
    </row>
    <row r="3138" customFormat="false" ht="15.75" hidden="true" customHeight="true" outlineLevel="0" collapsed="false">
      <c r="A3138" s="4" t="str">
        <f aca="false">Def_Sistemas_Conectores_Cabos!$A$22</f>
        <v>BPM de elétrons</v>
      </c>
      <c r="B3138" s="5" t="str">
        <f aca="false">Datas_Entregas!$A$2</f>
        <v>Booster/LTB</v>
      </c>
      <c r="C3138" s="6" t="n">
        <f aca="false" t="array" ref="C3138:C3138">INDEX(Datas_Entregas!$B$2:$B$100, MATCH(B3138, Datas_Entregas!$A$2:$A$100, 0), 1)</f>
        <v>43266</v>
      </c>
      <c r="D3138" s="5" t="str">
        <f aca="false">Def_Status_Montagem!$A$2</f>
        <v>A verificar</v>
      </c>
      <c r="E3138" s="4" t="str">
        <f aca="false">Def_Status_Montagem!$B$4</f>
        <v>Contratada (inclui etiqueta)</v>
      </c>
      <c r="F3138" s="25" t="str">
        <f aca="false" t="array" ref="F3138:F3138">INDEX(Def_Instancias_Equipamentos!$F$2:$F$4986, MATCH(K3138, Def_Instancias_Equipamentos!$D$2:$D$4986, 0), 1)</f>
        <v>Túnel (Booster)</v>
      </c>
      <c r="G3138" s="26" t="str">
        <f aca="false" t="array" ref="G3138:G3138">INDEX(Def_Instancias_Equipamentos!$F$2:$F$4986, MATCH(L3138, Def_Instancias_Equipamentos!$D$2:$D$4986, 0), 1)</f>
        <v>Sala Racks 10</v>
      </c>
      <c r="H3138" s="7" t="str">
        <f aca="false" t="array" ref="H3138:H3138">INDEX(Def_Instancias_Equipamentos!$E$2:$E$4986, MATCH(K3138, Def_Instancias_Equipamentos!$D$2:$D$4986, 0), 1)</f>
        <v>BO-24U</v>
      </c>
      <c r="I3138" s="8" t="str">
        <f aca="false" t="array" ref="I3138:I3138">INDEX(Def_Instancias_Equipamentos!$E$2:$E$4986, MATCH(L3138, Def_Instancias_Equipamentos!$D$2:$D$4986, 0), 1)</f>
        <v>IA-10RaBPM</v>
      </c>
      <c r="J3138" s="8" t="str">
        <f aca="false">IF(H3138=I3138, "INTERNO", "EXTERNO")</f>
        <v>EXTERNO</v>
      </c>
      <c r="K3138" s="9" t="str">
        <f aca="false">Def_Instancias_Equipamentos!$D$865</f>
        <v>BO-24U:DI-BPMSigPatch</v>
      </c>
      <c r="L3138" s="4" t="str">
        <f aca="false">Def_Instancias_Equipamentos!$D$604</f>
        <v>BO-24U:DI-BPMRFFE</v>
      </c>
      <c r="M3138" s="10" t="s">
        <v>170</v>
      </c>
      <c r="N3138" s="11" t="s">
        <v>84</v>
      </c>
      <c r="O3138" s="21" t="str">
        <f aca="false">Def_Sistemas_Conectores_Cabos!$B$7</f>
        <v>SMA 50-ohm</v>
      </c>
      <c r="P3138" s="4" t="str">
        <f aca="false">Def_Sistemas_Conectores_Cabos!$B$7</f>
        <v>SMA 50-ohm</v>
      </c>
      <c r="Q3138" s="8" t="str">
        <f aca="false">K3138&amp;"/"&amp;M3138&amp;CHAR(10)&amp;L3138&amp;"/"&amp;N3138</f>
        <v>BO-24U:DI-BPMSigPatch/BI_OUT
BO-24U:DI-BPMRFFE/BI_IN</v>
      </c>
      <c r="R3138" s="12" t="s">
        <v>354</v>
      </c>
      <c r="S3138" s="12" t="s">
        <v>354</v>
      </c>
      <c r="T3138" s="22" t="str">
        <f aca="false">Def_Sistemas_Conectores_Cabos!$C$14</f>
        <v>Datalink Extrudado</v>
      </c>
      <c r="U3138" s="11" t="s">
        <v>355</v>
      </c>
      <c r="V3138" s="13"/>
    </row>
    <row r="3139" customFormat="false" ht="15.75" hidden="true" customHeight="true" outlineLevel="0" collapsed="false">
      <c r="A3139" s="4" t="str">
        <f aca="false">Def_Sistemas_Conectores_Cabos!$A$22</f>
        <v>BPM de elétrons</v>
      </c>
      <c r="B3139" s="5" t="str">
        <f aca="false">Datas_Entregas!$A$2</f>
        <v>Booster/LTB</v>
      </c>
      <c r="C3139" s="6" t="n">
        <f aca="false" t="array" ref="C3139:C3139">INDEX(Datas_Entregas!$B$2:$B$100, MATCH(B3139, Datas_Entregas!$A$2:$A$100, 0), 1)</f>
        <v>43266</v>
      </c>
      <c r="D3139" s="5" t="str">
        <f aca="false">Def_Status_Montagem!$A$2</f>
        <v>A verificar</v>
      </c>
      <c r="E3139" s="4" t="str">
        <f aca="false">Def_Status_Montagem!$B$4</f>
        <v>Contratada (inclui etiqueta)</v>
      </c>
      <c r="F3139" s="25" t="str">
        <f aca="false" t="array" ref="F3139:F3139">INDEX(Def_Instancias_Equipamentos!$F$2:$F$4986, MATCH(K3139, Def_Instancias_Equipamentos!$D$2:$D$4986, 0), 1)</f>
        <v>Túnel (Booster)</v>
      </c>
      <c r="G3139" s="26" t="str">
        <f aca="false" t="array" ref="G3139:G3139">INDEX(Def_Instancias_Equipamentos!$F$2:$F$4986, MATCH(L3139, Def_Instancias_Equipamentos!$D$2:$D$4986, 0), 1)</f>
        <v>Sala Racks 10</v>
      </c>
      <c r="H3139" s="7" t="str">
        <f aca="false" t="array" ref="H3139:H3139">INDEX(Def_Instancias_Equipamentos!$E$2:$E$4986, MATCH(K3139, Def_Instancias_Equipamentos!$D$2:$D$4986, 0), 1)</f>
        <v>BO-24U</v>
      </c>
      <c r="I3139" s="8" t="str">
        <f aca="false" t="array" ref="I3139:I3139">INDEX(Def_Instancias_Equipamentos!$E$2:$E$4986, MATCH(L3139, Def_Instancias_Equipamentos!$D$2:$D$4986, 0), 1)</f>
        <v>IA-10RaBPM</v>
      </c>
      <c r="J3139" s="8" t="str">
        <f aca="false">IF(H3139=I3139, "INTERNO", "EXTERNO")</f>
        <v>EXTERNO</v>
      </c>
      <c r="K3139" s="9" t="str">
        <f aca="false">Def_Instancias_Equipamentos!$D$865</f>
        <v>BO-24U:DI-BPMSigPatch</v>
      </c>
      <c r="L3139" s="4" t="str">
        <f aca="false">Def_Instancias_Equipamentos!$D$604</f>
        <v>BO-24U:DI-BPMRFFE</v>
      </c>
      <c r="M3139" s="10" t="s">
        <v>173</v>
      </c>
      <c r="N3139" s="11" t="s">
        <v>86</v>
      </c>
      <c r="O3139" s="21" t="str">
        <f aca="false">Def_Sistemas_Conectores_Cabos!$B$7</f>
        <v>SMA 50-ohm</v>
      </c>
      <c r="P3139" s="4" t="str">
        <f aca="false">Def_Sistemas_Conectores_Cabos!$B$7</f>
        <v>SMA 50-ohm</v>
      </c>
      <c r="Q3139" s="8" t="str">
        <f aca="false">K3139&amp;"/"&amp;M3139&amp;CHAR(10)&amp;L3139&amp;"/"&amp;N3139</f>
        <v>BO-24U:DI-BPMSigPatch/BO_OUT
BO-24U:DI-BPMRFFE/BO_IN</v>
      </c>
      <c r="R3139" s="12" t="s">
        <v>354</v>
      </c>
      <c r="S3139" s="12" t="s">
        <v>354</v>
      </c>
      <c r="T3139" s="22" t="str">
        <f aca="false">Def_Sistemas_Conectores_Cabos!$C$14</f>
        <v>Datalink Extrudado</v>
      </c>
      <c r="U3139" s="11" t="s">
        <v>355</v>
      </c>
      <c r="V3139" s="13"/>
    </row>
    <row r="3140" customFormat="false" ht="15.75" hidden="true" customHeight="true" outlineLevel="0" collapsed="false">
      <c r="A3140" s="4" t="str">
        <f aca="false">Def_Sistemas_Conectores_Cabos!$A$22</f>
        <v>BPM de elétrons</v>
      </c>
      <c r="B3140" s="5" t="str">
        <f aca="false">Datas_Entregas!$A$2</f>
        <v>Booster/LTB</v>
      </c>
      <c r="C3140" s="6" t="n">
        <f aca="false" t="array" ref="C3140:C3140">INDEX(Datas_Entregas!$B$2:$B$100, MATCH(B3140, Datas_Entregas!$A$2:$A$100, 0), 1)</f>
        <v>43266</v>
      </c>
      <c r="D3140" s="5" t="str">
        <f aca="false">Def_Status_Montagem!$A$2</f>
        <v>A verificar</v>
      </c>
      <c r="E3140" s="4" t="str">
        <f aca="false">Def_Status_Montagem!$B$4</f>
        <v>Contratada (inclui etiqueta)</v>
      </c>
      <c r="F3140" s="25" t="str">
        <f aca="false" t="array" ref="F3140:F3140">INDEX(Def_Instancias_Equipamentos!$F$2:$F$4986, MATCH(K3140, Def_Instancias_Equipamentos!$D$2:$D$4986, 0), 1)</f>
        <v>Túnel (Booster)</v>
      </c>
      <c r="G3140" s="26" t="str">
        <f aca="false" t="array" ref="G3140:G3140">INDEX(Def_Instancias_Equipamentos!$F$2:$F$4986, MATCH(L3140, Def_Instancias_Equipamentos!$D$2:$D$4986, 0), 1)</f>
        <v>Sala Racks 10</v>
      </c>
      <c r="H3140" s="7" t="str">
        <f aca="false" t="array" ref="H3140:H3140">INDEX(Def_Instancias_Equipamentos!$E$2:$E$4986, MATCH(K3140, Def_Instancias_Equipamentos!$D$2:$D$4986, 0), 1)</f>
        <v>BO-24U</v>
      </c>
      <c r="I3140" s="8" t="str">
        <f aca="false" t="array" ref="I3140:I3140">INDEX(Def_Instancias_Equipamentos!$E$2:$E$4986, MATCH(L3140, Def_Instancias_Equipamentos!$D$2:$D$4986, 0), 1)</f>
        <v>IA-10RaBPM</v>
      </c>
      <c r="J3140" s="8" t="str">
        <f aca="false">IF(H3140=I3140, "INTERNO", "EXTERNO")</f>
        <v>EXTERNO</v>
      </c>
      <c r="K3140" s="9" t="str">
        <f aca="false">Def_Instancias_Equipamentos!$D$865</f>
        <v>BO-24U:DI-BPMSigPatch</v>
      </c>
      <c r="L3140" s="4" t="str">
        <f aca="false">Def_Instancias_Equipamentos!$D$604</f>
        <v>BO-24U:DI-BPMRFFE</v>
      </c>
      <c r="M3140" s="10" t="s">
        <v>171</v>
      </c>
      <c r="N3140" s="11" t="s">
        <v>82</v>
      </c>
      <c r="O3140" s="21" t="str">
        <f aca="false">Def_Sistemas_Conectores_Cabos!$B$7</f>
        <v>SMA 50-ohm</v>
      </c>
      <c r="P3140" s="4" t="str">
        <f aca="false">Def_Sistemas_Conectores_Cabos!$B$7</f>
        <v>SMA 50-ohm</v>
      </c>
      <c r="Q3140" s="8" t="str">
        <f aca="false">K3140&amp;"/"&amp;M3140&amp;CHAR(10)&amp;L3140&amp;"/"&amp;N3140</f>
        <v>BO-24U:DI-BPMSigPatch/TI_OUT
BO-24U:DI-BPMRFFE/TI_IN</v>
      </c>
      <c r="R3140" s="12" t="s">
        <v>354</v>
      </c>
      <c r="S3140" s="12" t="s">
        <v>354</v>
      </c>
      <c r="T3140" s="22" t="str">
        <f aca="false">Def_Sistemas_Conectores_Cabos!$C$14</f>
        <v>Datalink Extrudado</v>
      </c>
      <c r="U3140" s="11" t="s">
        <v>355</v>
      </c>
      <c r="V3140" s="13"/>
    </row>
    <row r="3141" customFormat="false" ht="15.75" hidden="true" customHeight="true" outlineLevel="0" collapsed="false">
      <c r="A3141" s="4" t="str">
        <f aca="false">Def_Sistemas_Conectores_Cabos!$A$22</f>
        <v>BPM de elétrons</v>
      </c>
      <c r="B3141" s="5" t="str">
        <f aca="false">Datas_Entregas!$A$2</f>
        <v>Booster/LTB</v>
      </c>
      <c r="C3141" s="6" t="n">
        <f aca="false" t="array" ref="C3141:C3141">INDEX(Datas_Entregas!$B$2:$B$100, MATCH(B3141, Datas_Entregas!$A$2:$A$100, 0), 1)</f>
        <v>43266</v>
      </c>
      <c r="D3141" s="5" t="str">
        <f aca="false">Def_Status_Montagem!$A$2</f>
        <v>A verificar</v>
      </c>
      <c r="E3141" s="4" t="str">
        <f aca="false">Def_Status_Montagem!$B$4</f>
        <v>Contratada (inclui etiqueta)</v>
      </c>
      <c r="F3141" s="25" t="str">
        <f aca="false" t="array" ref="F3141:F3141">INDEX(Def_Instancias_Equipamentos!$F$2:$F$4986, MATCH(K3141, Def_Instancias_Equipamentos!$D$2:$D$4986, 0), 1)</f>
        <v>Túnel (Booster)</v>
      </c>
      <c r="G3141" s="26" t="str">
        <f aca="false" t="array" ref="G3141:G3141">INDEX(Def_Instancias_Equipamentos!$F$2:$F$4986, MATCH(L3141, Def_Instancias_Equipamentos!$D$2:$D$4986, 0), 1)</f>
        <v>Sala Racks 10</v>
      </c>
      <c r="H3141" s="7" t="str">
        <f aca="false" t="array" ref="H3141:H3141">INDEX(Def_Instancias_Equipamentos!$E$2:$E$4986, MATCH(K3141, Def_Instancias_Equipamentos!$D$2:$D$4986, 0), 1)</f>
        <v>BO-24U</v>
      </c>
      <c r="I3141" s="8" t="str">
        <f aca="false" t="array" ref="I3141:I3141">INDEX(Def_Instancias_Equipamentos!$E$2:$E$4986, MATCH(L3141, Def_Instancias_Equipamentos!$D$2:$D$4986, 0), 1)</f>
        <v>IA-10RaBPM</v>
      </c>
      <c r="J3141" s="8" t="str">
        <f aca="false">IF(H3141=I3141, "INTERNO", "EXTERNO")</f>
        <v>EXTERNO</v>
      </c>
      <c r="K3141" s="9" t="str">
        <f aca="false">Def_Instancias_Equipamentos!$D$865</f>
        <v>BO-24U:DI-BPMSigPatch</v>
      </c>
      <c r="L3141" s="4" t="str">
        <f aca="false">Def_Instancias_Equipamentos!$D$604</f>
        <v>BO-24U:DI-BPMRFFE</v>
      </c>
      <c r="M3141" s="10" t="s">
        <v>168</v>
      </c>
      <c r="N3141" s="11" t="s">
        <v>81</v>
      </c>
      <c r="O3141" s="21" t="str">
        <f aca="false">Def_Sistemas_Conectores_Cabos!$B$7</f>
        <v>SMA 50-ohm</v>
      </c>
      <c r="P3141" s="4" t="str">
        <f aca="false">Def_Sistemas_Conectores_Cabos!$B$7</f>
        <v>SMA 50-ohm</v>
      </c>
      <c r="Q3141" s="8" t="str">
        <f aca="false">K3141&amp;"/"&amp;M3141&amp;CHAR(10)&amp;L3141&amp;"/"&amp;N3141</f>
        <v>BO-24U:DI-BPMSigPatch/TO_OUT
BO-24U:DI-BPMRFFE/TO_IN</v>
      </c>
      <c r="R3141" s="12" t="s">
        <v>354</v>
      </c>
      <c r="S3141" s="12" t="s">
        <v>354</v>
      </c>
      <c r="T3141" s="22" t="str">
        <f aca="false">Def_Sistemas_Conectores_Cabos!$C$14</f>
        <v>Datalink Extrudado</v>
      </c>
      <c r="U3141" s="11" t="s">
        <v>355</v>
      </c>
      <c r="V3141" s="13"/>
    </row>
    <row r="3142" customFormat="false" ht="15.75" hidden="true" customHeight="true" outlineLevel="0" collapsed="false">
      <c r="A3142" s="4" t="str">
        <f aca="false">Def_Sistemas_Conectores_Cabos!$A$22</f>
        <v>BPM de elétrons</v>
      </c>
      <c r="B3142" s="5" t="str">
        <f aca="false">Datas_Entregas!$A$2</f>
        <v>Booster/LTB</v>
      </c>
      <c r="C3142" s="6" t="n">
        <f aca="false" t="array" ref="C3142:C3142">INDEX(Datas_Entregas!$B$2:$B$100, MATCH(B3142, Datas_Entregas!$A$2:$A$100, 0), 1)</f>
        <v>43266</v>
      </c>
      <c r="D3142" s="5" t="str">
        <f aca="false">Def_Status_Montagem!$A$2</f>
        <v>A verificar</v>
      </c>
      <c r="E3142" s="4" t="str">
        <f aca="false">Def_Status_Montagem!$B$4</f>
        <v>Contratada (inclui etiqueta)</v>
      </c>
      <c r="F3142" s="25" t="str">
        <f aca="false" t="array" ref="F3142:F3142">INDEX(Def_Instancias_Equipamentos!$F$2:$F$4986, MATCH(K3142, Def_Instancias_Equipamentos!$D$2:$D$4986, 0), 1)</f>
        <v>Túnel (Booster)</v>
      </c>
      <c r="G3142" s="26" t="str">
        <f aca="false" t="array" ref="G3142:G3142">INDEX(Def_Instancias_Equipamentos!$F$2:$F$4986, MATCH(L3142, Def_Instancias_Equipamentos!$D$2:$D$4986, 0), 1)</f>
        <v>Sala Racks 10</v>
      </c>
      <c r="H3142" s="7" t="str">
        <f aca="false" t="array" ref="H3142:H3142">INDEX(Def_Instancias_Equipamentos!$E$2:$E$4986, MATCH(K3142, Def_Instancias_Equipamentos!$D$2:$D$4986, 0), 1)</f>
        <v>BO-25U</v>
      </c>
      <c r="I3142" s="8" t="str">
        <f aca="false" t="array" ref="I3142:I3142">INDEX(Def_Instancias_Equipamentos!$E$2:$E$4986, MATCH(L3142, Def_Instancias_Equipamentos!$D$2:$D$4986, 0), 1)</f>
        <v>IA-10RaBPM</v>
      </c>
      <c r="J3142" s="8" t="str">
        <f aca="false">IF(H3142=I3142, "INTERNO", "EXTERNO")</f>
        <v>EXTERNO</v>
      </c>
      <c r="K3142" s="9" t="str">
        <f aca="false">Def_Instancias_Equipamentos!$D$866</f>
        <v>BO-25U:DI-BPMSigPatch</v>
      </c>
      <c r="L3142" s="4" t="str">
        <f aca="false">Def_Instancias_Equipamentos!$D$605</f>
        <v>BO-25U:DI-BPMRFFE</v>
      </c>
      <c r="M3142" s="10" t="s">
        <v>170</v>
      </c>
      <c r="N3142" s="11" t="s">
        <v>84</v>
      </c>
      <c r="O3142" s="21" t="str">
        <f aca="false">Def_Sistemas_Conectores_Cabos!$B$7</f>
        <v>SMA 50-ohm</v>
      </c>
      <c r="P3142" s="4" t="str">
        <f aca="false">Def_Sistemas_Conectores_Cabos!$B$7</f>
        <v>SMA 50-ohm</v>
      </c>
      <c r="Q3142" s="8" t="str">
        <f aca="false">K3142&amp;"/"&amp;M3142&amp;CHAR(10)&amp;L3142&amp;"/"&amp;N3142</f>
        <v>BO-25U:DI-BPMSigPatch/BI_OUT
BO-25U:DI-BPMRFFE/BI_IN</v>
      </c>
      <c r="R3142" s="12" t="s">
        <v>354</v>
      </c>
      <c r="S3142" s="12" t="s">
        <v>354</v>
      </c>
      <c r="T3142" s="22" t="str">
        <f aca="false">Def_Sistemas_Conectores_Cabos!$C$14</f>
        <v>Datalink Extrudado</v>
      </c>
      <c r="U3142" s="11" t="s">
        <v>355</v>
      </c>
      <c r="V3142" s="13"/>
    </row>
    <row r="3143" customFormat="false" ht="15.75" hidden="true" customHeight="true" outlineLevel="0" collapsed="false">
      <c r="A3143" s="4" t="str">
        <f aca="false">Def_Sistemas_Conectores_Cabos!$A$22</f>
        <v>BPM de elétrons</v>
      </c>
      <c r="B3143" s="5" t="str">
        <f aca="false">Datas_Entregas!$A$2</f>
        <v>Booster/LTB</v>
      </c>
      <c r="C3143" s="6" t="n">
        <f aca="false" t="array" ref="C3143:C3143">INDEX(Datas_Entregas!$B$2:$B$100, MATCH(B3143, Datas_Entregas!$A$2:$A$100, 0), 1)</f>
        <v>43266</v>
      </c>
      <c r="D3143" s="5" t="str">
        <f aca="false">Def_Status_Montagem!$A$2</f>
        <v>A verificar</v>
      </c>
      <c r="E3143" s="4" t="str">
        <f aca="false">Def_Status_Montagem!$B$4</f>
        <v>Contratada (inclui etiqueta)</v>
      </c>
      <c r="F3143" s="25" t="str">
        <f aca="false" t="array" ref="F3143:F3143">INDEX(Def_Instancias_Equipamentos!$F$2:$F$4986, MATCH(K3143, Def_Instancias_Equipamentos!$D$2:$D$4986, 0), 1)</f>
        <v>Túnel (Booster)</v>
      </c>
      <c r="G3143" s="26" t="str">
        <f aca="false" t="array" ref="G3143:G3143">INDEX(Def_Instancias_Equipamentos!$F$2:$F$4986, MATCH(L3143, Def_Instancias_Equipamentos!$D$2:$D$4986, 0), 1)</f>
        <v>Sala Racks 10</v>
      </c>
      <c r="H3143" s="7" t="str">
        <f aca="false" t="array" ref="H3143:H3143">INDEX(Def_Instancias_Equipamentos!$E$2:$E$4986, MATCH(K3143, Def_Instancias_Equipamentos!$D$2:$D$4986, 0), 1)</f>
        <v>BO-25U</v>
      </c>
      <c r="I3143" s="8" t="str">
        <f aca="false" t="array" ref="I3143:I3143">INDEX(Def_Instancias_Equipamentos!$E$2:$E$4986, MATCH(L3143, Def_Instancias_Equipamentos!$D$2:$D$4986, 0), 1)</f>
        <v>IA-10RaBPM</v>
      </c>
      <c r="J3143" s="8" t="str">
        <f aca="false">IF(H3143=I3143, "INTERNO", "EXTERNO")</f>
        <v>EXTERNO</v>
      </c>
      <c r="K3143" s="9" t="str">
        <f aca="false">Def_Instancias_Equipamentos!$D$866</f>
        <v>BO-25U:DI-BPMSigPatch</v>
      </c>
      <c r="L3143" s="4" t="str">
        <f aca="false">Def_Instancias_Equipamentos!$D$605</f>
        <v>BO-25U:DI-BPMRFFE</v>
      </c>
      <c r="M3143" s="10" t="s">
        <v>173</v>
      </c>
      <c r="N3143" s="11" t="s">
        <v>86</v>
      </c>
      <c r="O3143" s="21" t="str">
        <f aca="false">Def_Sistemas_Conectores_Cabos!$B$7</f>
        <v>SMA 50-ohm</v>
      </c>
      <c r="P3143" s="4" t="str">
        <f aca="false">Def_Sistemas_Conectores_Cabos!$B$7</f>
        <v>SMA 50-ohm</v>
      </c>
      <c r="Q3143" s="8" t="str">
        <f aca="false">K3143&amp;"/"&amp;M3143&amp;CHAR(10)&amp;L3143&amp;"/"&amp;N3143</f>
        <v>BO-25U:DI-BPMSigPatch/BO_OUT
BO-25U:DI-BPMRFFE/BO_IN</v>
      </c>
      <c r="R3143" s="12" t="s">
        <v>354</v>
      </c>
      <c r="S3143" s="12" t="s">
        <v>354</v>
      </c>
      <c r="T3143" s="22" t="str">
        <f aca="false">Def_Sistemas_Conectores_Cabos!$C$14</f>
        <v>Datalink Extrudado</v>
      </c>
      <c r="U3143" s="11" t="s">
        <v>355</v>
      </c>
      <c r="V3143" s="13"/>
    </row>
    <row r="3144" customFormat="false" ht="15.75" hidden="true" customHeight="true" outlineLevel="0" collapsed="false">
      <c r="A3144" s="4" t="str">
        <f aca="false">Def_Sistemas_Conectores_Cabos!$A$22</f>
        <v>BPM de elétrons</v>
      </c>
      <c r="B3144" s="5" t="str">
        <f aca="false">Datas_Entregas!$A$2</f>
        <v>Booster/LTB</v>
      </c>
      <c r="C3144" s="6" t="n">
        <f aca="false" t="array" ref="C3144:C3144">INDEX(Datas_Entregas!$B$2:$B$100, MATCH(B3144, Datas_Entregas!$A$2:$A$100, 0), 1)</f>
        <v>43266</v>
      </c>
      <c r="D3144" s="5" t="str">
        <f aca="false">Def_Status_Montagem!$A$2</f>
        <v>A verificar</v>
      </c>
      <c r="E3144" s="4" t="str">
        <f aca="false">Def_Status_Montagem!$B$4</f>
        <v>Contratada (inclui etiqueta)</v>
      </c>
      <c r="F3144" s="25" t="str">
        <f aca="false" t="array" ref="F3144:F3144">INDEX(Def_Instancias_Equipamentos!$F$2:$F$4986, MATCH(K3144, Def_Instancias_Equipamentos!$D$2:$D$4986, 0), 1)</f>
        <v>Túnel (Booster)</v>
      </c>
      <c r="G3144" s="26" t="str">
        <f aca="false" t="array" ref="G3144:G3144">INDEX(Def_Instancias_Equipamentos!$F$2:$F$4986, MATCH(L3144, Def_Instancias_Equipamentos!$D$2:$D$4986, 0), 1)</f>
        <v>Sala Racks 10</v>
      </c>
      <c r="H3144" s="7" t="str">
        <f aca="false" t="array" ref="H3144:H3144">INDEX(Def_Instancias_Equipamentos!$E$2:$E$4986, MATCH(K3144, Def_Instancias_Equipamentos!$D$2:$D$4986, 0), 1)</f>
        <v>BO-25U</v>
      </c>
      <c r="I3144" s="8" t="str">
        <f aca="false" t="array" ref="I3144:I3144">INDEX(Def_Instancias_Equipamentos!$E$2:$E$4986, MATCH(L3144, Def_Instancias_Equipamentos!$D$2:$D$4986, 0), 1)</f>
        <v>IA-10RaBPM</v>
      </c>
      <c r="J3144" s="8" t="str">
        <f aca="false">IF(H3144=I3144, "INTERNO", "EXTERNO")</f>
        <v>EXTERNO</v>
      </c>
      <c r="K3144" s="9" t="str">
        <f aca="false">Def_Instancias_Equipamentos!$D$866</f>
        <v>BO-25U:DI-BPMSigPatch</v>
      </c>
      <c r="L3144" s="4" t="str">
        <f aca="false">Def_Instancias_Equipamentos!$D$605</f>
        <v>BO-25U:DI-BPMRFFE</v>
      </c>
      <c r="M3144" s="10" t="s">
        <v>171</v>
      </c>
      <c r="N3144" s="11" t="s">
        <v>82</v>
      </c>
      <c r="O3144" s="21" t="str">
        <f aca="false">Def_Sistemas_Conectores_Cabos!$B$7</f>
        <v>SMA 50-ohm</v>
      </c>
      <c r="P3144" s="4" t="str">
        <f aca="false">Def_Sistemas_Conectores_Cabos!$B$7</f>
        <v>SMA 50-ohm</v>
      </c>
      <c r="Q3144" s="8" t="str">
        <f aca="false">K3144&amp;"/"&amp;M3144&amp;CHAR(10)&amp;L3144&amp;"/"&amp;N3144</f>
        <v>BO-25U:DI-BPMSigPatch/TI_OUT
BO-25U:DI-BPMRFFE/TI_IN</v>
      </c>
      <c r="R3144" s="12" t="s">
        <v>354</v>
      </c>
      <c r="S3144" s="12" t="s">
        <v>354</v>
      </c>
      <c r="T3144" s="22" t="str">
        <f aca="false">Def_Sistemas_Conectores_Cabos!$C$14</f>
        <v>Datalink Extrudado</v>
      </c>
      <c r="U3144" s="11" t="s">
        <v>355</v>
      </c>
      <c r="V3144" s="13"/>
    </row>
    <row r="3145" customFormat="false" ht="15.75" hidden="true" customHeight="true" outlineLevel="0" collapsed="false">
      <c r="A3145" s="4" t="str">
        <f aca="false">Def_Sistemas_Conectores_Cabos!$A$22</f>
        <v>BPM de elétrons</v>
      </c>
      <c r="B3145" s="5" t="str">
        <f aca="false">Datas_Entregas!$A$2</f>
        <v>Booster/LTB</v>
      </c>
      <c r="C3145" s="6" t="n">
        <f aca="false" t="array" ref="C3145:C3145">INDEX(Datas_Entregas!$B$2:$B$100, MATCH(B3145, Datas_Entregas!$A$2:$A$100, 0), 1)</f>
        <v>43266</v>
      </c>
      <c r="D3145" s="5" t="str">
        <f aca="false">Def_Status_Montagem!$A$2</f>
        <v>A verificar</v>
      </c>
      <c r="E3145" s="4" t="str">
        <f aca="false">Def_Status_Montagem!$B$4</f>
        <v>Contratada (inclui etiqueta)</v>
      </c>
      <c r="F3145" s="25" t="str">
        <f aca="false" t="array" ref="F3145:F3145">INDEX(Def_Instancias_Equipamentos!$F$2:$F$4986, MATCH(K3145, Def_Instancias_Equipamentos!$D$2:$D$4986, 0), 1)</f>
        <v>Túnel (Booster)</v>
      </c>
      <c r="G3145" s="26" t="str">
        <f aca="false" t="array" ref="G3145:G3145">INDEX(Def_Instancias_Equipamentos!$F$2:$F$4986, MATCH(L3145, Def_Instancias_Equipamentos!$D$2:$D$4986, 0), 1)</f>
        <v>Sala Racks 10</v>
      </c>
      <c r="H3145" s="7" t="str">
        <f aca="false" t="array" ref="H3145:H3145">INDEX(Def_Instancias_Equipamentos!$E$2:$E$4986, MATCH(K3145, Def_Instancias_Equipamentos!$D$2:$D$4986, 0), 1)</f>
        <v>BO-25U</v>
      </c>
      <c r="I3145" s="8" t="str">
        <f aca="false" t="array" ref="I3145:I3145">INDEX(Def_Instancias_Equipamentos!$E$2:$E$4986, MATCH(L3145, Def_Instancias_Equipamentos!$D$2:$D$4986, 0), 1)</f>
        <v>IA-10RaBPM</v>
      </c>
      <c r="J3145" s="8" t="str">
        <f aca="false">IF(H3145=I3145, "INTERNO", "EXTERNO")</f>
        <v>EXTERNO</v>
      </c>
      <c r="K3145" s="9" t="str">
        <f aca="false">Def_Instancias_Equipamentos!$D$866</f>
        <v>BO-25U:DI-BPMSigPatch</v>
      </c>
      <c r="L3145" s="4" t="str">
        <f aca="false">Def_Instancias_Equipamentos!$D$605</f>
        <v>BO-25U:DI-BPMRFFE</v>
      </c>
      <c r="M3145" s="10" t="s">
        <v>168</v>
      </c>
      <c r="N3145" s="11" t="s">
        <v>81</v>
      </c>
      <c r="O3145" s="21" t="str">
        <f aca="false">Def_Sistemas_Conectores_Cabos!$B$7</f>
        <v>SMA 50-ohm</v>
      </c>
      <c r="P3145" s="4" t="str">
        <f aca="false">Def_Sistemas_Conectores_Cabos!$B$7</f>
        <v>SMA 50-ohm</v>
      </c>
      <c r="Q3145" s="8" t="str">
        <f aca="false">K3145&amp;"/"&amp;M3145&amp;CHAR(10)&amp;L3145&amp;"/"&amp;N3145</f>
        <v>BO-25U:DI-BPMSigPatch/TO_OUT
BO-25U:DI-BPMRFFE/TO_IN</v>
      </c>
      <c r="R3145" s="12" t="s">
        <v>354</v>
      </c>
      <c r="S3145" s="12" t="s">
        <v>354</v>
      </c>
      <c r="T3145" s="22" t="str">
        <f aca="false">Def_Sistemas_Conectores_Cabos!$C$14</f>
        <v>Datalink Extrudado</v>
      </c>
      <c r="U3145" s="11" t="s">
        <v>355</v>
      </c>
      <c r="V3145" s="13"/>
    </row>
    <row r="3146" customFormat="false" ht="15.75" hidden="true" customHeight="true" outlineLevel="0" collapsed="false">
      <c r="A3146" s="4" t="str">
        <f aca="false">Def_Sistemas_Conectores_Cabos!$A$22</f>
        <v>BPM de elétrons</v>
      </c>
      <c r="B3146" s="5" t="str">
        <f aca="false">Datas_Entregas!$A$3</f>
        <v>BTS/Anel</v>
      </c>
      <c r="C3146" s="6" t="n">
        <f aca="false" t="array" ref="C3146:C3146">INDEX(Datas_Entregas!$B$2:$B$100, MATCH(B3146, Datas_Entregas!$A$2:$A$100, 0), 1)</f>
        <v>43296</v>
      </c>
      <c r="D3146" s="5" t="str">
        <f aca="false">Def_Status_Montagem!$A$2</f>
        <v>A verificar</v>
      </c>
      <c r="E3146" s="4" t="str">
        <f aca="false">Def_Status_Montagem!$B$4</f>
        <v>Contratada (inclui etiqueta)</v>
      </c>
      <c r="F3146" s="25" t="str">
        <f aca="false" t="array" ref="F3146:F3146">INDEX(Def_Instancias_Equipamentos!$F$2:$F$4986, MATCH(K3146, Def_Instancias_Equipamentos!$D$2:$D$4986, 0), 1)</f>
        <v>Túnel (Anel)</v>
      </c>
      <c r="G3146" s="26" t="str">
        <f aca="false" t="array" ref="G3146:G3146">INDEX(Def_Instancias_Equipamentos!$F$2:$F$4986, MATCH(L3146, Def_Instancias_Equipamentos!$D$2:$D$4986, 0), 1)</f>
        <v>Sala Racks 1</v>
      </c>
      <c r="H3146" s="7" t="str">
        <f aca="false" t="array" ref="H3146:H3146">INDEX(Def_Instancias_Equipamentos!$E$2:$E$4986, MATCH(K3146, Def_Instancias_Equipamentos!$D$2:$D$4986, 0), 1)</f>
        <v>SI-01C1</v>
      </c>
      <c r="I3146" s="8" t="str">
        <f aca="false" t="array" ref="I3146:I3146">INDEX(Def_Instancias_Equipamentos!$E$2:$E$4986, MATCH(L3146, Def_Instancias_Equipamentos!$D$2:$D$4986, 0), 1)</f>
        <v>IA-01RaBPM</v>
      </c>
      <c r="J3146" s="8" t="str">
        <f aca="false">IF(H3146=I3146, "INTERNO", "EXTERNO")</f>
        <v>EXTERNO</v>
      </c>
      <c r="K3146" s="9" t="str">
        <f aca="false">Def_Instancias_Equipamentos!$D$892</f>
        <v>SI-01C1:DI-BPMSigPatch-1</v>
      </c>
      <c r="L3146" s="4" t="str">
        <f aca="false">Def_Instancias_Equipamentos!$D$631</f>
        <v>SI-01C1:DI-BPMRFFE-1</v>
      </c>
      <c r="M3146" s="10" t="s">
        <v>173</v>
      </c>
      <c r="N3146" s="11" t="s">
        <v>86</v>
      </c>
      <c r="O3146" s="21" t="str">
        <f aca="false">Def_Sistemas_Conectores_Cabos!$B$7</f>
        <v>SMA 50-ohm</v>
      </c>
      <c r="P3146" s="4" t="str">
        <f aca="false">Def_Sistemas_Conectores_Cabos!$B$7</f>
        <v>SMA 50-ohm</v>
      </c>
      <c r="Q3146" s="8" t="str">
        <f aca="false">K3146&amp;"/"&amp;M3146&amp;CHAR(10)&amp;L3146&amp;"/"&amp;N3146</f>
        <v>SI-01C1:DI-BPMSigPatch-1/BO_OUT
SI-01C1:DI-BPMRFFE-1/BO_IN</v>
      </c>
      <c r="R3146" s="12" t="s">
        <v>354</v>
      </c>
      <c r="S3146" s="12" t="s">
        <v>354</v>
      </c>
      <c r="T3146" s="22" t="str">
        <f aca="false">Def_Sistemas_Conectores_Cabos!$C$14</f>
        <v>Datalink Extrudado</v>
      </c>
      <c r="U3146" s="11" t="s">
        <v>355</v>
      </c>
      <c r="V3146" s="13"/>
    </row>
    <row r="3147" customFormat="false" ht="15.75" hidden="true" customHeight="true" outlineLevel="0" collapsed="false">
      <c r="A3147" s="4" t="str">
        <f aca="false">Def_Sistemas_Conectores_Cabos!$A$22</f>
        <v>BPM de elétrons</v>
      </c>
      <c r="B3147" s="5" t="str">
        <f aca="false">Datas_Entregas!$A$3</f>
        <v>BTS/Anel</v>
      </c>
      <c r="C3147" s="6" t="n">
        <f aca="false" t="array" ref="C3147:C3147">INDEX(Datas_Entregas!$B$2:$B$100, MATCH(B3147, Datas_Entregas!$A$2:$A$100, 0), 1)</f>
        <v>43296</v>
      </c>
      <c r="D3147" s="5" t="str">
        <f aca="false">Def_Status_Montagem!$A$2</f>
        <v>A verificar</v>
      </c>
      <c r="E3147" s="4" t="str">
        <f aca="false">Def_Status_Montagem!$B$4</f>
        <v>Contratada (inclui etiqueta)</v>
      </c>
      <c r="F3147" s="25" t="str">
        <f aca="false" t="array" ref="F3147:F3147">INDEX(Def_Instancias_Equipamentos!$F$2:$F$4986, MATCH(K3147, Def_Instancias_Equipamentos!$D$2:$D$4986, 0), 1)</f>
        <v>Túnel (Anel)</v>
      </c>
      <c r="G3147" s="26" t="str">
        <f aca="false" t="array" ref="G3147:G3147">INDEX(Def_Instancias_Equipamentos!$F$2:$F$4986, MATCH(L3147, Def_Instancias_Equipamentos!$D$2:$D$4986, 0), 1)</f>
        <v>Sala Racks 1</v>
      </c>
      <c r="H3147" s="7" t="str">
        <f aca="false" t="array" ref="H3147:H3147">INDEX(Def_Instancias_Equipamentos!$E$2:$E$4986, MATCH(K3147, Def_Instancias_Equipamentos!$D$2:$D$4986, 0), 1)</f>
        <v>SI-01C1</v>
      </c>
      <c r="I3147" s="8" t="str">
        <f aca="false" t="array" ref="I3147:I3147">INDEX(Def_Instancias_Equipamentos!$E$2:$E$4986, MATCH(L3147, Def_Instancias_Equipamentos!$D$2:$D$4986, 0), 1)</f>
        <v>IA-01RaBPM</v>
      </c>
      <c r="J3147" s="8" t="str">
        <f aca="false">IF(H3147=I3147, "INTERNO", "EXTERNO")</f>
        <v>EXTERNO</v>
      </c>
      <c r="K3147" s="9" t="str">
        <f aca="false">Def_Instancias_Equipamentos!$D$893</f>
        <v>SI-01C1:DI-BPMSigPatch-2</v>
      </c>
      <c r="L3147" s="4" t="str">
        <f aca="false">Def_Instancias_Equipamentos!$D$632</f>
        <v>SI-01C1:DI-BPMRFFE-2</v>
      </c>
      <c r="M3147" s="10" t="s">
        <v>173</v>
      </c>
      <c r="N3147" s="11" t="s">
        <v>86</v>
      </c>
      <c r="O3147" s="21" t="str">
        <f aca="false">Def_Sistemas_Conectores_Cabos!$B$7</f>
        <v>SMA 50-ohm</v>
      </c>
      <c r="P3147" s="4" t="str">
        <f aca="false">Def_Sistemas_Conectores_Cabos!$B$7</f>
        <v>SMA 50-ohm</v>
      </c>
      <c r="Q3147" s="8" t="str">
        <f aca="false">K3147&amp;"/"&amp;M3147&amp;CHAR(10)&amp;L3147&amp;"/"&amp;N3147</f>
        <v>SI-01C1:DI-BPMSigPatch-2/BO_OUT
SI-01C1:DI-BPMRFFE-2/BO_IN</v>
      </c>
      <c r="R3147" s="12" t="s">
        <v>354</v>
      </c>
      <c r="S3147" s="12" t="s">
        <v>354</v>
      </c>
      <c r="T3147" s="22" t="str">
        <f aca="false">Def_Sistemas_Conectores_Cabos!$C$14</f>
        <v>Datalink Extrudado</v>
      </c>
      <c r="U3147" s="11" t="s">
        <v>355</v>
      </c>
      <c r="V3147" s="13"/>
    </row>
    <row r="3148" customFormat="false" ht="15.75" hidden="true" customHeight="true" outlineLevel="0" collapsed="false">
      <c r="A3148" s="4" t="str">
        <f aca="false">Def_Sistemas_Conectores_Cabos!$A$22</f>
        <v>BPM de elétrons</v>
      </c>
      <c r="B3148" s="5" t="str">
        <f aca="false">Datas_Entregas!$A$3</f>
        <v>BTS/Anel</v>
      </c>
      <c r="C3148" s="6" t="n">
        <f aca="false" t="array" ref="C3148:C3148">INDEX(Datas_Entregas!$B$2:$B$100, MATCH(B3148, Datas_Entregas!$A$2:$A$100, 0), 1)</f>
        <v>43296</v>
      </c>
      <c r="D3148" s="5" t="str">
        <f aca="false">Def_Status_Montagem!$A$2</f>
        <v>A verificar</v>
      </c>
      <c r="E3148" s="4" t="str">
        <f aca="false">Def_Status_Montagem!$B$4</f>
        <v>Contratada (inclui etiqueta)</v>
      </c>
      <c r="F3148" s="25" t="str">
        <f aca="false" t="array" ref="F3148:F3148">INDEX(Def_Instancias_Equipamentos!$F$2:$F$4986, MATCH(K3148, Def_Instancias_Equipamentos!$D$2:$D$4986, 0), 1)</f>
        <v>Túnel (Anel)</v>
      </c>
      <c r="G3148" s="26" t="str">
        <f aca="false" t="array" ref="G3148:G3148">INDEX(Def_Instancias_Equipamentos!$F$2:$F$4986, MATCH(L3148, Def_Instancias_Equipamentos!$D$2:$D$4986, 0), 1)</f>
        <v>Sala Racks 1</v>
      </c>
      <c r="H3148" s="7" t="str">
        <f aca="false" t="array" ref="H3148:H3148">INDEX(Def_Instancias_Equipamentos!$E$2:$E$4986, MATCH(K3148, Def_Instancias_Equipamentos!$D$2:$D$4986, 0), 1)</f>
        <v>SI-01C2</v>
      </c>
      <c r="I3148" s="8" t="str">
        <f aca="false" t="array" ref="I3148:I3148">INDEX(Def_Instancias_Equipamentos!$E$2:$E$4986, MATCH(L3148, Def_Instancias_Equipamentos!$D$2:$D$4986, 0), 1)</f>
        <v>IA-01RaBPM</v>
      </c>
      <c r="J3148" s="8" t="str">
        <f aca="false">IF(H3148=I3148, "INTERNO", "EXTERNO")</f>
        <v>EXTERNO</v>
      </c>
      <c r="K3148" s="9" t="str">
        <f aca="false">Def_Instancias_Equipamentos!$D$894</f>
        <v>SI-01C2:DI-BPMSigPatch</v>
      </c>
      <c r="L3148" s="4" t="str">
        <f aca="false">Def_Instancias_Equipamentos!$D$633</f>
        <v>SI-01C2:DI-BPMRFFE</v>
      </c>
      <c r="M3148" s="10" t="s">
        <v>173</v>
      </c>
      <c r="N3148" s="11" t="s">
        <v>86</v>
      </c>
      <c r="O3148" s="21" t="str">
        <f aca="false">Def_Sistemas_Conectores_Cabos!$B$7</f>
        <v>SMA 50-ohm</v>
      </c>
      <c r="P3148" s="4" t="str">
        <f aca="false">Def_Sistemas_Conectores_Cabos!$B$7</f>
        <v>SMA 50-ohm</v>
      </c>
      <c r="Q3148" s="8" t="str">
        <f aca="false">K3148&amp;"/"&amp;M3148&amp;CHAR(10)&amp;L3148&amp;"/"&amp;N3148</f>
        <v>SI-01C2:DI-BPMSigPatch/BO_OUT
SI-01C2:DI-BPMRFFE/BO_IN</v>
      </c>
      <c r="R3148" s="12" t="s">
        <v>354</v>
      </c>
      <c r="S3148" s="12" t="s">
        <v>354</v>
      </c>
      <c r="T3148" s="22" t="str">
        <f aca="false">Def_Sistemas_Conectores_Cabos!$C$14</f>
        <v>Datalink Extrudado</v>
      </c>
      <c r="U3148" s="11" t="s">
        <v>355</v>
      </c>
      <c r="V3148" s="13"/>
    </row>
    <row r="3149" customFormat="false" ht="15.75" hidden="true" customHeight="true" outlineLevel="0" collapsed="false">
      <c r="A3149" s="4" t="str">
        <f aca="false">Def_Sistemas_Conectores_Cabos!$A$22</f>
        <v>BPM de elétrons</v>
      </c>
      <c r="B3149" s="5" t="str">
        <f aca="false">Datas_Entregas!$A$3</f>
        <v>BTS/Anel</v>
      </c>
      <c r="C3149" s="6" t="n">
        <f aca="false" t="array" ref="C3149:C3149">INDEX(Datas_Entregas!$B$2:$B$100, MATCH(B3149, Datas_Entregas!$A$2:$A$100, 0), 1)</f>
        <v>43296</v>
      </c>
      <c r="D3149" s="5" t="str">
        <f aca="false">Def_Status_Montagem!$A$2</f>
        <v>A verificar</v>
      </c>
      <c r="E3149" s="4" t="str">
        <f aca="false">Def_Status_Montagem!$B$4</f>
        <v>Contratada (inclui etiqueta)</v>
      </c>
      <c r="F3149" s="25" t="str">
        <f aca="false" t="array" ref="F3149:F3149">INDEX(Def_Instancias_Equipamentos!$F$2:$F$4986, MATCH(K3149, Def_Instancias_Equipamentos!$D$2:$D$4986, 0), 1)</f>
        <v>Túnel (Anel)</v>
      </c>
      <c r="G3149" s="26" t="str">
        <f aca="false" t="array" ref="G3149:G3149">INDEX(Def_Instancias_Equipamentos!$F$2:$F$4986, MATCH(L3149, Def_Instancias_Equipamentos!$D$2:$D$4986, 0), 1)</f>
        <v>Sala Racks 1</v>
      </c>
      <c r="H3149" s="7" t="str">
        <f aca="false" t="array" ref="H3149:H3149">INDEX(Def_Instancias_Equipamentos!$E$2:$E$4986, MATCH(K3149, Def_Instancias_Equipamentos!$D$2:$D$4986, 0), 1)</f>
        <v>SI-01C3</v>
      </c>
      <c r="I3149" s="8" t="str">
        <f aca="false" t="array" ref="I3149:I3149">INDEX(Def_Instancias_Equipamentos!$E$2:$E$4986, MATCH(L3149, Def_Instancias_Equipamentos!$D$2:$D$4986, 0), 1)</f>
        <v>IA-01RaBPM</v>
      </c>
      <c r="J3149" s="8" t="str">
        <f aca="false">IF(H3149=I3149, "INTERNO", "EXTERNO")</f>
        <v>EXTERNO</v>
      </c>
      <c r="K3149" s="9" t="str">
        <f aca="false">Def_Instancias_Equipamentos!$D$895</f>
        <v>SI-01C3:DI-BPMSigPatch-1</v>
      </c>
      <c r="L3149" s="4" t="str">
        <f aca="false">Def_Instancias_Equipamentos!$D$634</f>
        <v>SI-01C3:DI-BPMRFFE-1</v>
      </c>
      <c r="M3149" s="10" t="s">
        <v>173</v>
      </c>
      <c r="N3149" s="11" t="s">
        <v>86</v>
      </c>
      <c r="O3149" s="21" t="str">
        <f aca="false">Def_Sistemas_Conectores_Cabos!$B$7</f>
        <v>SMA 50-ohm</v>
      </c>
      <c r="P3149" s="4" t="str">
        <f aca="false">Def_Sistemas_Conectores_Cabos!$B$7</f>
        <v>SMA 50-ohm</v>
      </c>
      <c r="Q3149" s="8" t="str">
        <f aca="false">K3149&amp;"/"&amp;M3149&amp;CHAR(10)&amp;L3149&amp;"/"&amp;N3149</f>
        <v>SI-01C3:DI-BPMSigPatch-1/BO_OUT
SI-01C3:DI-BPMRFFE-1/BO_IN</v>
      </c>
      <c r="R3149" s="12" t="s">
        <v>354</v>
      </c>
      <c r="S3149" s="12" t="s">
        <v>354</v>
      </c>
      <c r="T3149" s="22" t="str">
        <f aca="false">Def_Sistemas_Conectores_Cabos!$C$14</f>
        <v>Datalink Extrudado</v>
      </c>
      <c r="U3149" s="11" t="s">
        <v>355</v>
      </c>
      <c r="V3149" s="13"/>
    </row>
    <row r="3150" customFormat="false" ht="15.75" hidden="true" customHeight="true" outlineLevel="0" collapsed="false">
      <c r="A3150" s="4" t="str">
        <f aca="false">Def_Sistemas_Conectores_Cabos!$A$22</f>
        <v>BPM de elétrons</v>
      </c>
      <c r="B3150" s="5" t="str">
        <f aca="false">Datas_Entregas!$A$3</f>
        <v>BTS/Anel</v>
      </c>
      <c r="C3150" s="6" t="n">
        <f aca="false" t="array" ref="C3150:C3150">INDEX(Datas_Entregas!$B$2:$B$100, MATCH(B3150, Datas_Entregas!$A$2:$A$100, 0), 1)</f>
        <v>43296</v>
      </c>
      <c r="D3150" s="5" t="str">
        <f aca="false">Def_Status_Montagem!$A$2</f>
        <v>A verificar</v>
      </c>
      <c r="E3150" s="4" t="str">
        <f aca="false">Def_Status_Montagem!$B$4</f>
        <v>Contratada (inclui etiqueta)</v>
      </c>
      <c r="F3150" s="25" t="str">
        <f aca="false" t="array" ref="F3150:F3150">INDEX(Def_Instancias_Equipamentos!$F$2:$F$4986, MATCH(K3150, Def_Instancias_Equipamentos!$D$2:$D$4986, 0), 1)</f>
        <v>Túnel (Anel)</v>
      </c>
      <c r="G3150" s="26" t="str">
        <f aca="false" t="array" ref="G3150:G3150">INDEX(Def_Instancias_Equipamentos!$F$2:$F$4986, MATCH(L3150, Def_Instancias_Equipamentos!$D$2:$D$4986, 0), 1)</f>
        <v>Sala Racks 1</v>
      </c>
      <c r="H3150" s="7" t="str">
        <f aca="false" t="array" ref="H3150:H3150">INDEX(Def_Instancias_Equipamentos!$E$2:$E$4986, MATCH(K3150, Def_Instancias_Equipamentos!$D$2:$D$4986, 0), 1)</f>
        <v>SI-01C3</v>
      </c>
      <c r="I3150" s="8" t="str">
        <f aca="false" t="array" ref="I3150:I3150">INDEX(Def_Instancias_Equipamentos!$E$2:$E$4986, MATCH(L3150, Def_Instancias_Equipamentos!$D$2:$D$4986, 0), 1)</f>
        <v>IA-01RaBPM</v>
      </c>
      <c r="J3150" s="8" t="str">
        <f aca="false">IF(H3150=I3150, "INTERNO", "EXTERNO")</f>
        <v>EXTERNO</v>
      </c>
      <c r="K3150" s="9" t="str">
        <f aca="false">Def_Instancias_Equipamentos!$D$896</f>
        <v>SI-01C3:DI-BPMSigPatch-2</v>
      </c>
      <c r="L3150" s="4" t="str">
        <f aca="false">Def_Instancias_Equipamentos!$D$635</f>
        <v>SI-01C3:DI-BPMRFFE-2</v>
      </c>
      <c r="M3150" s="10" t="s">
        <v>173</v>
      </c>
      <c r="N3150" s="11" t="s">
        <v>86</v>
      </c>
      <c r="O3150" s="21" t="str">
        <f aca="false">Def_Sistemas_Conectores_Cabos!$B$7</f>
        <v>SMA 50-ohm</v>
      </c>
      <c r="P3150" s="4" t="str">
        <f aca="false">Def_Sistemas_Conectores_Cabos!$B$7</f>
        <v>SMA 50-ohm</v>
      </c>
      <c r="Q3150" s="8" t="str">
        <f aca="false">K3150&amp;"/"&amp;M3150&amp;CHAR(10)&amp;L3150&amp;"/"&amp;N3150</f>
        <v>SI-01C3:DI-BPMSigPatch-2/BO_OUT
SI-01C3:DI-BPMRFFE-2/BO_IN</v>
      </c>
      <c r="R3150" s="12" t="s">
        <v>354</v>
      </c>
      <c r="S3150" s="12" t="s">
        <v>354</v>
      </c>
      <c r="T3150" s="22" t="str">
        <f aca="false">Def_Sistemas_Conectores_Cabos!$C$14</f>
        <v>Datalink Extrudado</v>
      </c>
      <c r="U3150" s="11" t="s">
        <v>355</v>
      </c>
      <c r="V3150" s="13"/>
    </row>
    <row r="3151" customFormat="false" ht="15.75" hidden="true" customHeight="true" outlineLevel="0" collapsed="false">
      <c r="A3151" s="4" t="str">
        <f aca="false">Def_Sistemas_Conectores_Cabos!$A$22</f>
        <v>BPM de elétrons</v>
      </c>
      <c r="B3151" s="5" t="str">
        <f aca="false">Datas_Entregas!$A$3</f>
        <v>BTS/Anel</v>
      </c>
      <c r="C3151" s="6" t="n">
        <f aca="false" t="array" ref="C3151:C3151">INDEX(Datas_Entregas!$B$2:$B$100, MATCH(B3151, Datas_Entregas!$A$2:$A$100, 0), 1)</f>
        <v>43296</v>
      </c>
      <c r="D3151" s="5" t="str">
        <f aca="false">Def_Status_Montagem!$A$2</f>
        <v>A verificar</v>
      </c>
      <c r="E3151" s="4" t="str">
        <f aca="false">Def_Status_Montagem!$B$4</f>
        <v>Contratada (inclui etiqueta)</v>
      </c>
      <c r="F3151" s="25" t="str">
        <f aca="false" t="array" ref="F3151:F3151">INDEX(Def_Instancias_Equipamentos!$F$2:$F$4986, MATCH(K3151, Def_Instancias_Equipamentos!$D$2:$D$4986, 0), 1)</f>
        <v>Túnel (Anel)</v>
      </c>
      <c r="G3151" s="26" t="str">
        <f aca="false" t="array" ref="G3151:G3151">INDEX(Def_Instancias_Equipamentos!$F$2:$F$4986, MATCH(L3151, Def_Instancias_Equipamentos!$D$2:$D$4986, 0), 1)</f>
        <v>Sala Racks 1</v>
      </c>
      <c r="H3151" s="7" t="str">
        <f aca="false" t="array" ref="H3151:H3151">INDEX(Def_Instancias_Equipamentos!$E$2:$E$4986, MATCH(K3151, Def_Instancias_Equipamentos!$D$2:$D$4986, 0), 1)</f>
        <v>SI-01C4</v>
      </c>
      <c r="I3151" s="8" t="str">
        <f aca="false" t="array" ref="I3151:I3151">INDEX(Def_Instancias_Equipamentos!$E$2:$E$4986, MATCH(L3151, Def_Instancias_Equipamentos!$D$2:$D$4986, 0), 1)</f>
        <v>IA-01RaBPM</v>
      </c>
      <c r="J3151" s="8" t="str">
        <f aca="false">IF(H3151=I3151, "INTERNO", "EXTERNO")</f>
        <v>EXTERNO</v>
      </c>
      <c r="K3151" s="9" t="str">
        <f aca="false">Def_Instancias_Equipamentos!$D$897</f>
        <v>SI-01C4:DI-BPMSigPatch</v>
      </c>
      <c r="L3151" s="4" t="str">
        <f aca="false">Def_Instancias_Equipamentos!$D$636</f>
        <v>SI-01C4:DI-BPMRFFE</v>
      </c>
      <c r="M3151" s="10" t="s">
        <v>173</v>
      </c>
      <c r="N3151" s="11" t="s">
        <v>86</v>
      </c>
      <c r="O3151" s="21" t="str">
        <f aca="false">Def_Sistemas_Conectores_Cabos!$B$7</f>
        <v>SMA 50-ohm</v>
      </c>
      <c r="P3151" s="4" t="str">
        <f aca="false">Def_Sistemas_Conectores_Cabos!$B$7</f>
        <v>SMA 50-ohm</v>
      </c>
      <c r="Q3151" s="8" t="str">
        <f aca="false">K3151&amp;"/"&amp;M3151&amp;CHAR(10)&amp;L3151&amp;"/"&amp;N3151</f>
        <v>SI-01C4:DI-BPMSigPatch/BO_OUT
SI-01C4:DI-BPMRFFE/BO_IN</v>
      </c>
      <c r="R3151" s="12" t="s">
        <v>354</v>
      </c>
      <c r="S3151" s="12" t="s">
        <v>354</v>
      </c>
      <c r="T3151" s="22" t="str">
        <f aca="false">Def_Sistemas_Conectores_Cabos!$C$14</f>
        <v>Datalink Extrudado</v>
      </c>
      <c r="U3151" s="11" t="s">
        <v>355</v>
      </c>
      <c r="V3151" s="13"/>
    </row>
    <row r="3152" customFormat="false" ht="15.75" hidden="true" customHeight="true" outlineLevel="0" collapsed="false">
      <c r="A3152" s="4" t="str">
        <f aca="false">Def_Sistemas_Conectores_Cabos!$A$22</f>
        <v>BPM de elétrons</v>
      </c>
      <c r="B3152" s="5" t="str">
        <f aca="false">Datas_Entregas!$A$3</f>
        <v>BTS/Anel</v>
      </c>
      <c r="C3152" s="6" t="n">
        <f aca="false" t="array" ref="C3152:C3152">INDEX(Datas_Entregas!$B$2:$B$100, MATCH(B3152, Datas_Entregas!$A$2:$A$100, 0), 1)</f>
        <v>43296</v>
      </c>
      <c r="D3152" s="5" t="str">
        <f aca="false">Def_Status_Montagem!$A$2</f>
        <v>A verificar</v>
      </c>
      <c r="E3152" s="4" t="str">
        <f aca="false">Def_Status_Montagem!$B$4</f>
        <v>Contratada (inclui etiqueta)</v>
      </c>
      <c r="F3152" s="25" t="str">
        <f aca="false" t="array" ref="F3152:F3152">INDEX(Def_Instancias_Equipamentos!$F$2:$F$4986, MATCH(K3152, Def_Instancias_Equipamentos!$D$2:$D$4986, 0), 1)</f>
        <v>Túnel (Anel)</v>
      </c>
      <c r="G3152" s="26" t="str">
        <f aca="false" t="array" ref="G3152:G3152">INDEX(Def_Instancias_Equipamentos!$F$2:$F$4986, MATCH(L3152, Def_Instancias_Equipamentos!$D$2:$D$4986, 0), 1)</f>
        <v>Sala Racks 1</v>
      </c>
      <c r="H3152" s="7" t="str">
        <f aca="false" t="array" ref="H3152:H3152">INDEX(Def_Instancias_Equipamentos!$E$2:$E$4986, MATCH(K3152, Def_Instancias_Equipamentos!$D$2:$D$4986, 0), 1)</f>
        <v>SI-01M1</v>
      </c>
      <c r="I3152" s="8" t="str">
        <f aca="false" t="array" ref="I3152:I3152">INDEX(Def_Instancias_Equipamentos!$E$2:$E$4986, MATCH(L3152, Def_Instancias_Equipamentos!$D$2:$D$4986, 0), 1)</f>
        <v>IA-01RaBPM</v>
      </c>
      <c r="J3152" s="8" t="str">
        <f aca="false">IF(H3152=I3152, "INTERNO", "EXTERNO")</f>
        <v>EXTERNO</v>
      </c>
      <c r="K3152" s="9" t="str">
        <f aca="false">Def_Instancias_Equipamentos!$D$898</f>
        <v>SI-01M1:DI-BPMSigPatch</v>
      </c>
      <c r="L3152" s="4" t="str">
        <f aca="false">Def_Instancias_Equipamentos!$D$637</f>
        <v>SI-01M1:DI-BPMRFFE</v>
      </c>
      <c r="M3152" s="10" t="s">
        <v>173</v>
      </c>
      <c r="N3152" s="11" t="s">
        <v>86</v>
      </c>
      <c r="O3152" s="21" t="str">
        <f aca="false">Def_Sistemas_Conectores_Cabos!$B$7</f>
        <v>SMA 50-ohm</v>
      </c>
      <c r="P3152" s="4" t="str">
        <f aca="false">Def_Sistemas_Conectores_Cabos!$B$7</f>
        <v>SMA 50-ohm</v>
      </c>
      <c r="Q3152" s="8" t="str">
        <f aca="false">K3152&amp;"/"&amp;M3152&amp;CHAR(10)&amp;L3152&amp;"/"&amp;N3152</f>
        <v>SI-01M1:DI-BPMSigPatch/BO_OUT
SI-01M1:DI-BPMRFFE/BO_IN</v>
      </c>
      <c r="R3152" s="12" t="s">
        <v>354</v>
      </c>
      <c r="S3152" s="12" t="s">
        <v>354</v>
      </c>
      <c r="T3152" s="22" t="str">
        <f aca="false">Def_Sistemas_Conectores_Cabos!$C$14</f>
        <v>Datalink Extrudado</v>
      </c>
      <c r="U3152" s="11" t="s">
        <v>355</v>
      </c>
      <c r="V3152" s="13"/>
    </row>
    <row r="3153" customFormat="false" ht="15.75" hidden="true" customHeight="true" outlineLevel="0" collapsed="false">
      <c r="A3153" s="4" t="str">
        <f aca="false">Def_Sistemas_Conectores_Cabos!$A$22</f>
        <v>BPM de elétrons</v>
      </c>
      <c r="B3153" s="5" t="str">
        <f aca="false">Datas_Entregas!$A$3</f>
        <v>BTS/Anel</v>
      </c>
      <c r="C3153" s="6" t="n">
        <f aca="false" t="array" ref="C3153:C3153">INDEX(Datas_Entregas!$B$2:$B$100, MATCH(B3153, Datas_Entregas!$A$2:$A$100, 0), 1)</f>
        <v>43296</v>
      </c>
      <c r="D3153" s="5" t="str">
        <f aca="false">Def_Status_Montagem!$A$2</f>
        <v>A verificar</v>
      </c>
      <c r="E3153" s="4" t="str">
        <f aca="false">Def_Status_Montagem!$B$4</f>
        <v>Contratada (inclui etiqueta)</v>
      </c>
      <c r="F3153" s="25" t="str">
        <f aca="false" t="array" ref="F3153:F3153">INDEX(Def_Instancias_Equipamentos!$F$2:$F$4986, MATCH(K3153, Def_Instancias_Equipamentos!$D$2:$D$4986, 0), 1)</f>
        <v>Túnel (Anel)</v>
      </c>
      <c r="G3153" s="26" t="str">
        <f aca="false" t="array" ref="G3153:G3153">INDEX(Def_Instancias_Equipamentos!$F$2:$F$4986, MATCH(L3153, Def_Instancias_Equipamentos!$D$2:$D$4986, 0), 1)</f>
        <v>Sala Racks 1</v>
      </c>
      <c r="H3153" s="7" t="str">
        <f aca="false" t="array" ref="H3153:H3153">INDEX(Def_Instancias_Equipamentos!$E$2:$E$4986, MATCH(K3153, Def_Instancias_Equipamentos!$D$2:$D$4986, 0), 1)</f>
        <v>SI-01M2</v>
      </c>
      <c r="I3153" s="8" t="str">
        <f aca="false" t="array" ref="I3153:I3153">INDEX(Def_Instancias_Equipamentos!$E$2:$E$4986, MATCH(L3153, Def_Instancias_Equipamentos!$D$2:$D$4986, 0), 1)</f>
        <v>IA-01RaBPM</v>
      </c>
      <c r="J3153" s="8" t="str">
        <f aca="false">IF(H3153=I3153, "INTERNO", "EXTERNO")</f>
        <v>EXTERNO</v>
      </c>
      <c r="K3153" s="9" t="str">
        <f aca="false">Def_Instancias_Equipamentos!$D$899</f>
        <v>SI-01M2:DI-BPMSigPatch</v>
      </c>
      <c r="L3153" s="4" t="str">
        <f aca="false">Def_Instancias_Equipamentos!$D$638</f>
        <v>SI-01M2:DI-BPMRFFE</v>
      </c>
      <c r="M3153" s="10" t="s">
        <v>173</v>
      </c>
      <c r="N3153" s="11" t="s">
        <v>86</v>
      </c>
      <c r="O3153" s="21" t="str">
        <f aca="false">Def_Sistemas_Conectores_Cabos!$B$7</f>
        <v>SMA 50-ohm</v>
      </c>
      <c r="P3153" s="4" t="str">
        <f aca="false">Def_Sistemas_Conectores_Cabos!$B$7</f>
        <v>SMA 50-ohm</v>
      </c>
      <c r="Q3153" s="8" t="str">
        <f aca="false">K3153&amp;"/"&amp;M3153&amp;CHAR(10)&amp;L3153&amp;"/"&amp;N3153</f>
        <v>SI-01M2:DI-BPMSigPatch/BO_OUT
SI-01M2:DI-BPMRFFE/BO_IN</v>
      </c>
      <c r="R3153" s="12" t="s">
        <v>354</v>
      </c>
      <c r="S3153" s="12" t="s">
        <v>354</v>
      </c>
      <c r="T3153" s="22" t="str">
        <f aca="false">Def_Sistemas_Conectores_Cabos!$C$14</f>
        <v>Datalink Extrudado</v>
      </c>
      <c r="U3153" s="11" t="s">
        <v>355</v>
      </c>
      <c r="V3153" s="13"/>
    </row>
    <row r="3154" customFormat="false" ht="15.75" hidden="true" customHeight="true" outlineLevel="0" collapsed="false">
      <c r="A3154" s="4" t="str">
        <f aca="false">Def_Sistemas_Conectores_Cabos!$A$22</f>
        <v>BPM de elétrons</v>
      </c>
      <c r="B3154" s="5" t="str">
        <f aca="false">Datas_Entregas!$A$6</f>
        <v>Linhas de Luz (fases I-A e II)</v>
      </c>
      <c r="C3154" s="6" t="n">
        <f aca="false" t="array" ref="C3154:C3154">INDEX(Datas_Entregas!$B$2:$B$100, MATCH(B3154, Datas_Entregas!$A$2:$A$100, 0), 1)</f>
        <v>43374</v>
      </c>
      <c r="D3154" s="5" t="str">
        <f aca="false">Def_Status_Montagem!$A$2</f>
        <v>A verificar</v>
      </c>
      <c r="E3154" s="4" t="str">
        <f aca="false">Def_Status_Montagem!$B$4</f>
        <v>Contratada (inclui etiqueta)</v>
      </c>
      <c r="F3154" s="25" t="str">
        <f aca="false" t="array" ref="F3154:F3154">INDEX(Def_Instancias_Equipamentos!$F$2:$F$4986, MATCH(K3154, Def_Instancias_Equipamentos!$D$2:$D$4986, 0), 1)</f>
        <v>Túnel (Anel)</v>
      </c>
      <c r="G3154" s="26" t="str">
        <f aca="false" t="array" ref="G3154:G3154">INDEX(Def_Instancias_Equipamentos!$F$2:$F$4986, MATCH(L3154, Def_Instancias_Equipamentos!$D$2:$D$4986, 0), 1)</f>
        <v>Sala Racks 1</v>
      </c>
      <c r="H3154" s="7" t="str">
        <f aca="false" t="array" ref="H3154:H3154">INDEX(Def_Instancias_Equipamentos!$E$2:$E$4986, MATCH(K3154, Def_Instancias_Equipamentos!$D$2:$D$4986, 0), 1)</f>
        <v>SI-01SA</v>
      </c>
      <c r="I3154" s="8" t="str">
        <f aca="false" t="array" ref="I3154:I3154">INDEX(Def_Instancias_Equipamentos!$E$2:$E$4986, MATCH(L3154, Def_Instancias_Equipamentos!$D$2:$D$4986, 0), 1)</f>
        <v>IA-01RaBPM</v>
      </c>
      <c r="J3154" s="8" t="str">
        <f aca="false">IF(H3154=I3154, "INTERNO", "EXTERNO")</f>
        <v>EXTERNO</v>
      </c>
      <c r="K3154" s="9" t="str">
        <f aca="false">Def_Instancias_Equipamentos!$D$1052</f>
        <v>SI-01SA:DI-BPMSigPatch-1</v>
      </c>
      <c r="L3154" s="4" t="str">
        <f aca="false">Def_Instancias_Equipamentos!$D$791</f>
        <v>SI-01SA:DI-BPMRFFE-1</v>
      </c>
      <c r="M3154" s="10" t="s">
        <v>173</v>
      </c>
      <c r="N3154" s="11" t="s">
        <v>86</v>
      </c>
      <c r="O3154" s="21" t="str">
        <f aca="false">Def_Sistemas_Conectores_Cabos!$B$7</f>
        <v>SMA 50-ohm</v>
      </c>
      <c r="P3154" s="4" t="str">
        <f aca="false">Def_Sistemas_Conectores_Cabos!$B$7</f>
        <v>SMA 50-ohm</v>
      </c>
      <c r="Q3154" s="8" t="str">
        <f aca="false">K3154&amp;"/"&amp;M3154&amp;CHAR(10)&amp;L3154&amp;"/"&amp;N3154</f>
        <v>SI-01SA:DI-BPMSigPatch-1/BO_OUT
SI-01SA:DI-BPMRFFE-1/BO_IN</v>
      </c>
      <c r="R3154" s="12" t="s">
        <v>354</v>
      </c>
      <c r="S3154" s="12" t="s">
        <v>354</v>
      </c>
      <c r="T3154" s="22" t="str">
        <f aca="false">Def_Sistemas_Conectores_Cabos!$C$14</f>
        <v>Datalink Extrudado</v>
      </c>
      <c r="U3154" s="11" t="s">
        <v>355</v>
      </c>
      <c r="V3154" s="13"/>
    </row>
    <row r="3155" customFormat="false" ht="15.75" hidden="true" customHeight="true" outlineLevel="0" collapsed="false">
      <c r="A3155" s="4" t="str">
        <f aca="false">Def_Sistemas_Conectores_Cabos!$A$22</f>
        <v>BPM de elétrons</v>
      </c>
      <c r="B3155" s="5" t="str">
        <f aca="false">Datas_Entregas!$A$6</f>
        <v>Linhas de Luz (fases I-A e II)</v>
      </c>
      <c r="C3155" s="6" t="n">
        <f aca="false" t="array" ref="C3155:C3155">INDEX(Datas_Entregas!$B$2:$B$100, MATCH(B3155, Datas_Entregas!$A$2:$A$100, 0), 1)</f>
        <v>43374</v>
      </c>
      <c r="D3155" s="5" t="str">
        <f aca="false">Def_Status_Montagem!$A$2</f>
        <v>A verificar</v>
      </c>
      <c r="E3155" s="4" t="str">
        <f aca="false">Def_Status_Montagem!$B$4</f>
        <v>Contratada (inclui etiqueta)</v>
      </c>
      <c r="F3155" s="25" t="str">
        <f aca="false" t="array" ref="F3155:F3155">INDEX(Def_Instancias_Equipamentos!$F$2:$F$4986, MATCH(K3155, Def_Instancias_Equipamentos!$D$2:$D$4986, 0), 1)</f>
        <v>Túnel (Anel)</v>
      </c>
      <c r="G3155" s="26" t="str">
        <f aca="false" t="array" ref="G3155:G3155">INDEX(Def_Instancias_Equipamentos!$F$2:$F$4986, MATCH(L3155, Def_Instancias_Equipamentos!$D$2:$D$4986, 0), 1)</f>
        <v>Sala Racks 1</v>
      </c>
      <c r="H3155" s="7" t="str">
        <f aca="false" t="array" ref="H3155:H3155">INDEX(Def_Instancias_Equipamentos!$E$2:$E$4986, MATCH(K3155, Def_Instancias_Equipamentos!$D$2:$D$4986, 0), 1)</f>
        <v>SI-01SA</v>
      </c>
      <c r="I3155" s="8" t="str">
        <f aca="false" t="array" ref="I3155:I3155">INDEX(Def_Instancias_Equipamentos!$E$2:$E$4986, MATCH(L3155, Def_Instancias_Equipamentos!$D$2:$D$4986, 0), 1)</f>
        <v>IA-01RaBPM</v>
      </c>
      <c r="J3155" s="8" t="str">
        <f aca="false">IF(H3155=I3155, "INTERNO", "EXTERNO")</f>
        <v>EXTERNO</v>
      </c>
      <c r="K3155" s="9" t="str">
        <f aca="false">Def_Instancias_Equipamentos!$D$1053</f>
        <v>SI-01SA:DI-BPMSigPatch-2</v>
      </c>
      <c r="L3155" s="4" t="str">
        <f aca="false">Def_Instancias_Equipamentos!$D$792</f>
        <v>SI-01SA:DI-BPMRFFE-2</v>
      </c>
      <c r="M3155" s="10" t="s">
        <v>173</v>
      </c>
      <c r="N3155" s="11" t="s">
        <v>86</v>
      </c>
      <c r="O3155" s="21" t="str">
        <f aca="false">Def_Sistemas_Conectores_Cabos!$B$7</f>
        <v>SMA 50-ohm</v>
      </c>
      <c r="P3155" s="4" t="str">
        <f aca="false">Def_Sistemas_Conectores_Cabos!$B$7</f>
        <v>SMA 50-ohm</v>
      </c>
      <c r="Q3155" s="8" t="str">
        <f aca="false">K3155&amp;"/"&amp;M3155&amp;CHAR(10)&amp;L3155&amp;"/"&amp;N3155</f>
        <v>SI-01SA:DI-BPMSigPatch-2/BO_OUT
SI-01SA:DI-BPMRFFE-2/BO_IN</v>
      </c>
      <c r="R3155" s="12" t="s">
        <v>354</v>
      </c>
      <c r="S3155" s="12" t="s">
        <v>354</v>
      </c>
      <c r="T3155" s="22" t="str">
        <f aca="false">Def_Sistemas_Conectores_Cabos!$C$14</f>
        <v>Datalink Extrudado</v>
      </c>
      <c r="U3155" s="11" t="s">
        <v>355</v>
      </c>
      <c r="V3155" s="13"/>
    </row>
    <row r="3156" customFormat="false" ht="15.75" hidden="true" customHeight="true" outlineLevel="0" collapsed="false">
      <c r="A3156" s="4" t="str">
        <f aca="false">Def_Sistemas_Conectores_Cabos!$A$22</f>
        <v>BPM de elétrons</v>
      </c>
      <c r="B3156" s="5" t="str">
        <f aca="false">Datas_Entregas!$A$3</f>
        <v>BTS/Anel</v>
      </c>
      <c r="C3156" s="6" t="n">
        <f aca="false" t="array" ref="C3156:C3156">INDEX(Datas_Entregas!$B$2:$B$100, MATCH(B3156, Datas_Entregas!$A$2:$A$100, 0), 1)</f>
        <v>43296</v>
      </c>
      <c r="D3156" s="5" t="str">
        <f aca="false">Def_Status_Montagem!$A$2</f>
        <v>A verificar</v>
      </c>
      <c r="E3156" s="4" t="str">
        <f aca="false">Def_Status_Montagem!$B$4</f>
        <v>Contratada (inclui etiqueta)</v>
      </c>
      <c r="F3156" s="25" t="str">
        <f aca="false" t="array" ref="F3156:F3156">INDEX(Def_Instancias_Equipamentos!$F$2:$F$4986, MATCH(K3156, Def_Instancias_Equipamentos!$D$2:$D$4986, 0), 1)</f>
        <v>Túnel (Anel)</v>
      </c>
      <c r="G3156" s="26" t="str">
        <f aca="false" t="array" ref="G3156:G3156">INDEX(Def_Instancias_Equipamentos!$F$2:$F$4986, MATCH(L3156, Def_Instancias_Equipamentos!$D$2:$D$4986, 0), 1)</f>
        <v>Sala Racks 2</v>
      </c>
      <c r="H3156" s="7" t="str">
        <f aca="false" t="array" ref="H3156:H3156">INDEX(Def_Instancias_Equipamentos!$E$2:$E$4986, MATCH(K3156, Def_Instancias_Equipamentos!$D$2:$D$4986, 0), 1)</f>
        <v>SI-02C1</v>
      </c>
      <c r="I3156" s="8" t="str">
        <f aca="false" t="array" ref="I3156:I3156">INDEX(Def_Instancias_Equipamentos!$E$2:$E$4986, MATCH(L3156, Def_Instancias_Equipamentos!$D$2:$D$4986, 0), 1)</f>
        <v>IA-02RaBPM</v>
      </c>
      <c r="J3156" s="8" t="str">
        <f aca="false">IF(H3156=I3156, "INTERNO", "EXTERNO")</f>
        <v>EXTERNO</v>
      </c>
      <c r="K3156" s="9" t="str">
        <f aca="false">Def_Instancias_Equipamentos!$D$900</f>
        <v>SI-02C1:DI-BPMSigPatch-1</v>
      </c>
      <c r="L3156" s="4" t="str">
        <f aca="false">Def_Instancias_Equipamentos!$D$639</f>
        <v>SI-02C1:DI-BPMRFFE-1</v>
      </c>
      <c r="M3156" s="10" t="s">
        <v>173</v>
      </c>
      <c r="N3156" s="11" t="s">
        <v>86</v>
      </c>
      <c r="O3156" s="21" t="str">
        <f aca="false">Def_Sistemas_Conectores_Cabos!$B$7</f>
        <v>SMA 50-ohm</v>
      </c>
      <c r="P3156" s="4" t="str">
        <f aca="false">Def_Sistemas_Conectores_Cabos!$B$7</f>
        <v>SMA 50-ohm</v>
      </c>
      <c r="Q3156" s="8" t="str">
        <f aca="false">K3156&amp;"/"&amp;M3156&amp;CHAR(10)&amp;L3156&amp;"/"&amp;N3156</f>
        <v>SI-02C1:DI-BPMSigPatch-1/BO_OUT
SI-02C1:DI-BPMRFFE-1/BO_IN</v>
      </c>
      <c r="R3156" s="12" t="s">
        <v>354</v>
      </c>
      <c r="S3156" s="12" t="s">
        <v>354</v>
      </c>
      <c r="T3156" s="22" t="str">
        <f aca="false">Def_Sistemas_Conectores_Cabos!$C$14</f>
        <v>Datalink Extrudado</v>
      </c>
      <c r="U3156" s="11" t="s">
        <v>355</v>
      </c>
      <c r="V3156" s="13"/>
    </row>
    <row r="3157" customFormat="false" ht="15.75" hidden="true" customHeight="true" outlineLevel="0" collapsed="false">
      <c r="A3157" s="4" t="str">
        <f aca="false">Def_Sistemas_Conectores_Cabos!$A$22</f>
        <v>BPM de elétrons</v>
      </c>
      <c r="B3157" s="5" t="str">
        <f aca="false">Datas_Entregas!$A$3</f>
        <v>BTS/Anel</v>
      </c>
      <c r="C3157" s="6" t="n">
        <f aca="false" t="array" ref="C3157:C3157">INDEX(Datas_Entregas!$B$2:$B$100, MATCH(B3157, Datas_Entregas!$A$2:$A$100, 0), 1)</f>
        <v>43296</v>
      </c>
      <c r="D3157" s="5" t="str">
        <f aca="false">Def_Status_Montagem!$A$2</f>
        <v>A verificar</v>
      </c>
      <c r="E3157" s="4" t="str">
        <f aca="false">Def_Status_Montagem!$B$4</f>
        <v>Contratada (inclui etiqueta)</v>
      </c>
      <c r="F3157" s="25" t="str">
        <f aca="false" t="array" ref="F3157:F3157">INDEX(Def_Instancias_Equipamentos!$F$2:$F$4986, MATCH(K3157, Def_Instancias_Equipamentos!$D$2:$D$4986, 0), 1)</f>
        <v>Túnel (Anel)</v>
      </c>
      <c r="G3157" s="26" t="str">
        <f aca="false" t="array" ref="G3157:G3157">INDEX(Def_Instancias_Equipamentos!$F$2:$F$4986, MATCH(L3157, Def_Instancias_Equipamentos!$D$2:$D$4986, 0), 1)</f>
        <v>Sala Racks 2</v>
      </c>
      <c r="H3157" s="7" t="str">
        <f aca="false" t="array" ref="H3157:H3157">INDEX(Def_Instancias_Equipamentos!$E$2:$E$4986, MATCH(K3157, Def_Instancias_Equipamentos!$D$2:$D$4986, 0), 1)</f>
        <v>SI-02C1</v>
      </c>
      <c r="I3157" s="8" t="str">
        <f aca="false" t="array" ref="I3157:I3157">INDEX(Def_Instancias_Equipamentos!$E$2:$E$4986, MATCH(L3157, Def_Instancias_Equipamentos!$D$2:$D$4986, 0), 1)</f>
        <v>IA-02RaBPM</v>
      </c>
      <c r="J3157" s="8" t="str">
        <f aca="false">IF(H3157=I3157, "INTERNO", "EXTERNO")</f>
        <v>EXTERNO</v>
      </c>
      <c r="K3157" s="9" t="str">
        <f aca="false">Def_Instancias_Equipamentos!$D$901</f>
        <v>SI-02C1:DI-BPMSigPatch-2</v>
      </c>
      <c r="L3157" s="4" t="str">
        <f aca="false">Def_Instancias_Equipamentos!$D$640</f>
        <v>SI-02C1:DI-BPMRFFE-2</v>
      </c>
      <c r="M3157" s="10" t="s">
        <v>173</v>
      </c>
      <c r="N3157" s="11" t="s">
        <v>86</v>
      </c>
      <c r="O3157" s="21" t="str">
        <f aca="false">Def_Sistemas_Conectores_Cabos!$B$7</f>
        <v>SMA 50-ohm</v>
      </c>
      <c r="P3157" s="4" t="str">
        <f aca="false">Def_Sistemas_Conectores_Cabos!$B$7</f>
        <v>SMA 50-ohm</v>
      </c>
      <c r="Q3157" s="8" t="str">
        <f aca="false">K3157&amp;"/"&amp;M3157&amp;CHAR(10)&amp;L3157&amp;"/"&amp;N3157</f>
        <v>SI-02C1:DI-BPMSigPatch-2/BO_OUT
SI-02C1:DI-BPMRFFE-2/BO_IN</v>
      </c>
      <c r="R3157" s="12" t="s">
        <v>354</v>
      </c>
      <c r="S3157" s="12" t="s">
        <v>354</v>
      </c>
      <c r="T3157" s="22" t="str">
        <f aca="false">Def_Sistemas_Conectores_Cabos!$C$14</f>
        <v>Datalink Extrudado</v>
      </c>
      <c r="U3157" s="11" t="s">
        <v>355</v>
      </c>
      <c r="V3157" s="13"/>
    </row>
    <row r="3158" customFormat="false" ht="15.75" hidden="true" customHeight="true" outlineLevel="0" collapsed="false">
      <c r="A3158" s="4" t="str">
        <f aca="false">Def_Sistemas_Conectores_Cabos!$A$22</f>
        <v>BPM de elétrons</v>
      </c>
      <c r="B3158" s="5" t="str">
        <f aca="false">Datas_Entregas!$A$3</f>
        <v>BTS/Anel</v>
      </c>
      <c r="C3158" s="6" t="n">
        <f aca="false" t="array" ref="C3158:C3158">INDEX(Datas_Entregas!$B$2:$B$100, MATCH(B3158, Datas_Entregas!$A$2:$A$100, 0), 1)</f>
        <v>43296</v>
      </c>
      <c r="D3158" s="5" t="str">
        <f aca="false">Def_Status_Montagem!$A$2</f>
        <v>A verificar</v>
      </c>
      <c r="E3158" s="4" t="str">
        <f aca="false">Def_Status_Montagem!$B$4</f>
        <v>Contratada (inclui etiqueta)</v>
      </c>
      <c r="F3158" s="25" t="str">
        <f aca="false" t="array" ref="F3158:F3158">INDEX(Def_Instancias_Equipamentos!$F$2:$F$4986, MATCH(K3158, Def_Instancias_Equipamentos!$D$2:$D$4986, 0), 1)</f>
        <v>Túnel (Anel)</v>
      </c>
      <c r="G3158" s="26" t="str">
        <f aca="false" t="array" ref="G3158:G3158">INDEX(Def_Instancias_Equipamentos!$F$2:$F$4986, MATCH(L3158, Def_Instancias_Equipamentos!$D$2:$D$4986, 0), 1)</f>
        <v>Sala Racks 2</v>
      </c>
      <c r="H3158" s="7" t="str">
        <f aca="false" t="array" ref="H3158:H3158">INDEX(Def_Instancias_Equipamentos!$E$2:$E$4986, MATCH(K3158, Def_Instancias_Equipamentos!$D$2:$D$4986, 0), 1)</f>
        <v>SI-02C2</v>
      </c>
      <c r="I3158" s="8" t="str">
        <f aca="false" t="array" ref="I3158:I3158">INDEX(Def_Instancias_Equipamentos!$E$2:$E$4986, MATCH(L3158, Def_Instancias_Equipamentos!$D$2:$D$4986, 0), 1)</f>
        <v>IA-02RaBPM</v>
      </c>
      <c r="J3158" s="8" t="str">
        <f aca="false">IF(H3158=I3158, "INTERNO", "EXTERNO")</f>
        <v>EXTERNO</v>
      </c>
      <c r="K3158" s="9" t="str">
        <f aca="false">Def_Instancias_Equipamentos!$D$902</f>
        <v>SI-02C2:DI-BPMSigPatch</v>
      </c>
      <c r="L3158" s="4" t="str">
        <f aca="false">Def_Instancias_Equipamentos!$D$641</f>
        <v>SI-02C2:DI-BPMRFFE</v>
      </c>
      <c r="M3158" s="10" t="s">
        <v>173</v>
      </c>
      <c r="N3158" s="11" t="s">
        <v>86</v>
      </c>
      <c r="O3158" s="21" t="str">
        <f aca="false">Def_Sistemas_Conectores_Cabos!$B$7</f>
        <v>SMA 50-ohm</v>
      </c>
      <c r="P3158" s="4" t="str">
        <f aca="false">Def_Sistemas_Conectores_Cabos!$B$7</f>
        <v>SMA 50-ohm</v>
      </c>
      <c r="Q3158" s="8" t="str">
        <f aca="false">K3158&amp;"/"&amp;M3158&amp;CHAR(10)&amp;L3158&amp;"/"&amp;N3158</f>
        <v>SI-02C2:DI-BPMSigPatch/BO_OUT
SI-02C2:DI-BPMRFFE/BO_IN</v>
      </c>
      <c r="R3158" s="12" t="s">
        <v>354</v>
      </c>
      <c r="S3158" s="12" t="s">
        <v>354</v>
      </c>
      <c r="T3158" s="22" t="str">
        <f aca="false">Def_Sistemas_Conectores_Cabos!$C$14</f>
        <v>Datalink Extrudado</v>
      </c>
      <c r="U3158" s="11" t="s">
        <v>355</v>
      </c>
      <c r="V3158" s="13"/>
    </row>
    <row r="3159" customFormat="false" ht="15.75" hidden="true" customHeight="true" outlineLevel="0" collapsed="false">
      <c r="A3159" s="4" t="str">
        <f aca="false">Def_Sistemas_Conectores_Cabos!$A$22</f>
        <v>BPM de elétrons</v>
      </c>
      <c r="B3159" s="5" t="str">
        <f aca="false">Datas_Entregas!$A$3</f>
        <v>BTS/Anel</v>
      </c>
      <c r="C3159" s="6" t="n">
        <f aca="false" t="array" ref="C3159:C3159">INDEX(Datas_Entregas!$B$2:$B$100, MATCH(B3159, Datas_Entregas!$A$2:$A$100, 0), 1)</f>
        <v>43296</v>
      </c>
      <c r="D3159" s="5" t="str">
        <f aca="false">Def_Status_Montagem!$A$2</f>
        <v>A verificar</v>
      </c>
      <c r="E3159" s="4" t="str">
        <f aca="false">Def_Status_Montagem!$B$4</f>
        <v>Contratada (inclui etiqueta)</v>
      </c>
      <c r="F3159" s="25" t="str">
        <f aca="false" t="array" ref="F3159:F3159">INDEX(Def_Instancias_Equipamentos!$F$2:$F$4986, MATCH(K3159, Def_Instancias_Equipamentos!$D$2:$D$4986, 0), 1)</f>
        <v>Túnel (Anel)</v>
      </c>
      <c r="G3159" s="26" t="str">
        <f aca="false" t="array" ref="G3159:G3159">INDEX(Def_Instancias_Equipamentos!$F$2:$F$4986, MATCH(L3159, Def_Instancias_Equipamentos!$D$2:$D$4986, 0), 1)</f>
        <v>Sala Racks 2</v>
      </c>
      <c r="H3159" s="7" t="str">
        <f aca="false" t="array" ref="H3159:H3159">INDEX(Def_Instancias_Equipamentos!$E$2:$E$4986, MATCH(K3159, Def_Instancias_Equipamentos!$D$2:$D$4986, 0), 1)</f>
        <v>SI-02C3</v>
      </c>
      <c r="I3159" s="8" t="str">
        <f aca="false" t="array" ref="I3159:I3159">INDEX(Def_Instancias_Equipamentos!$E$2:$E$4986, MATCH(L3159, Def_Instancias_Equipamentos!$D$2:$D$4986, 0), 1)</f>
        <v>IA-02RaBPM</v>
      </c>
      <c r="J3159" s="8" t="str">
        <f aca="false">IF(H3159=I3159, "INTERNO", "EXTERNO")</f>
        <v>EXTERNO</v>
      </c>
      <c r="K3159" s="9" t="str">
        <f aca="false">Def_Instancias_Equipamentos!$D$903</f>
        <v>SI-02C3:DI-BPMSigPatch-1</v>
      </c>
      <c r="L3159" s="4" t="str">
        <f aca="false">Def_Instancias_Equipamentos!$D$642</f>
        <v>SI-02C3:DI-BPMRFFE-1</v>
      </c>
      <c r="M3159" s="10" t="s">
        <v>173</v>
      </c>
      <c r="N3159" s="11" t="s">
        <v>86</v>
      </c>
      <c r="O3159" s="21" t="str">
        <f aca="false">Def_Sistemas_Conectores_Cabos!$B$7</f>
        <v>SMA 50-ohm</v>
      </c>
      <c r="P3159" s="4" t="str">
        <f aca="false">Def_Sistemas_Conectores_Cabos!$B$7</f>
        <v>SMA 50-ohm</v>
      </c>
      <c r="Q3159" s="8" t="str">
        <f aca="false">K3159&amp;"/"&amp;M3159&amp;CHAR(10)&amp;L3159&amp;"/"&amp;N3159</f>
        <v>SI-02C3:DI-BPMSigPatch-1/BO_OUT
SI-02C3:DI-BPMRFFE-1/BO_IN</v>
      </c>
      <c r="R3159" s="12" t="s">
        <v>354</v>
      </c>
      <c r="S3159" s="12" t="s">
        <v>354</v>
      </c>
      <c r="T3159" s="22" t="str">
        <f aca="false">Def_Sistemas_Conectores_Cabos!$C$14</f>
        <v>Datalink Extrudado</v>
      </c>
      <c r="U3159" s="11" t="s">
        <v>355</v>
      </c>
      <c r="V3159" s="13"/>
    </row>
    <row r="3160" customFormat="false" ht="15.75" hidden="true" customHeight="true" outlineLevel="0" collapsed="false">
      <c r="A3160" s="4" t="str">
        <f aca="false">Def_Sistemas_Conectores_Cabos!$A$22</f>
        <v>BPM de elétrons</v>
      </c>
      <c r="B3160" s="5" t="str">
        <f aca="false">Datas_Entregas!$A$3</f>
        <v>BTS/Anel</v>
      </c>
      <c r="C3160" s="6" t="n">
        <f aca="false" t="array" ref="C3160:C3160">INDEX(Datas_Entregas!$B$2:$B$100, MATCH(B3160, Datas_Entregas!$A$2:$A$100, 0), 1)</f>
        <v>43296</v>
      </c>
      <c r="D3160" s="5" t="str">
        <f aca="false">Def_Status_Montagem!$A$2</f>
        <v>A verificar</v>
      </c>
      <c r="E3160" s="4" t="str">
        <f aca="false">Def_Status_Montagem!$B$4</f>
        <v>Contratada (inclui etiqueta)</v>
      </c>
      <c r="F3160" s="25" t="str">
        <f aca="false" t="array" ref="F3160:F3160">INDEX(Def_Instancias_Equipamentos!$F$2:$F$4986, MATCH(K3160, Def_Instancias_Equipamentos!$D$2:$D$4986, 0), 1)</f>
        <v>Túnel (Anel)</v>
      </c>
      <c r="G3160" s="26" t="str">
        <f aca="false" t="array" ref="G3160:G3160">INDEX(Def_Instancias_Equipamentos!$F$2:$F$4986, MATCH(L3160, Def_Instancias_Equipamentos!$D$2:$D$4986, 0), 1)</f>
        <v>Sala Racks 2</v>
      </c>
      <c r="H3160" s="7" t="str">
        <f aca="false" t="array" ref="H3160:H3160">INDEX(Def_Instancias_Equipamentos!$E$2:$E$4986, MATCH(K3160, Def_Instancias_Equipamentos!$D$2:$D$4986, 0), 1)</f>
        <v>SI-02C3</v>
      </c>
      <c r="I3160" s="8" t="str">
        <f aca="false" t="array" ref="I3160:I3160">INDEX(Def_Instancias_Equipamentos!$E$2:$E$4986, MATCH(L3160, Def_Instancias_Equipamentos!$D$2:$D$4986, 0), 1)</f>
        <v>IA-02RaBPM</v>
      </c>
      <c r="J3160" s="8" t="str">
        <f aca="false">IF(H3160=I3160, "INTERNO", "EXTERNO")</f>
        <v>EXTERNO</v>
      </c>
      <c r="K3160" s="9" t="str">
        <f aca="false">Def_Instancias_Equipamentos!$D$904</f>
        <v>SI-02C3:DI-BPMSigPatch-2</v>
      </c>
      <c r="L3160" s="4" t="str">
        <f aca="false">Def_Instancias_Equipamentos!$D$643</f>
        <v>SI-02C3:DI-BPMRFFE-2</v>
      </c>
      <c r="M3160" s="10" t="s">
        <v>173</v>
      </c>
      <c r="N3160" s="11" t="s">
        <v>86</v>
      </c>
      <c r="O3160" s="21" t="str">
        <f aca="false">Def_Sistemas_Conectores_Cabos!$B$7</f>
        <v>SMA 50-ohm</v>
      </c>
      <c r="P3160" s="4" t="str">
        <f aca="false">Def_Sistemas_Conectores_Cabos!$B$7</f>
        <v>SMA 50-ohm</v>
      </c>
      <c r="Q3160" s="8" t="str">
        <f aca="false">K3160&amp;"/"&amp;M3160&amp;CHAR(10)&amp;L3160&amp;"/"&amp;N3160</f>
        <v>SI-02C3:DI-BPMSigPatch-2/BO_OUT
SI-02C3:DI-BPMRFFE-2/BO_IN</v>
      </c>
      <c r="R3160" s="12" t="s">
        <v>354</v>
      </c>
      <c r="S3160" s="12" t="s">
        <v>354</v>
      </c>
      <c r="T3160" s="22" t="str">
        <f aca="false">Def_Sistemas_Conectores_Cabos!$C$14</f>
        <v>Datalink Extrudado</v>
      </c>
      <c r="U3160" s="11" t="s">
        <v>355</v>
      </c>
      <c r="V3160" s="13"/>
    </row>
    <row r="3161" customFormat="false" ht="15.75" hidden="true" customHeight="true" outlineLevel="0" collapsed="false">
      <c r="A3161" s="4" t="str">
        <f aca="false">Def_Sistemas_Conectores_Cabos!$A$22</f>
        <v>BPM de elétrons</v>
      </c>
      <c r="B3161" s="5" t="str">
        <f aca="false">Datas_Entregas!$A$3</f>
        <v>BTS/Anel</v>
      </c>
      <c r="C3161" s="6" t="n">
        <f aca="false" t="array" ref="C3161:C3161">INDEX(Datas_Entregas!$B$2:$B$100, MATCH(B3161, Datas_Entregas!$A$2:$A$100, 0), 1)</f>
        <v>43296</v>
      </c>
      <c r="D3161" s="5" t="str">
        <f aca="false">Def_Status_Montagem!$A$2</f>
        <v>A verificar</v>
      </c>
      <c r="E3161" s="4" t="str">
        <f aca="false">Def_Status_Montagem!$B$4</f>
        <v>Contratada (inclui etiqueta)</v>
      </c>
      <c r="F3161" s="25" t="str">
        <f aca="false" t="array" ref="F3161:F3161">INDEX(Def_Instancias_Equipamentos!$F$2:$F$4986, MATCH(K3161, Def_Instancias_Equipamentos!$D$2:$D$4986, 0), 1)</f>
        <v>Túnel (Anel)</v>
      </c>
      <c r="G3161" s="26" t="str">
        <f aca="false" t="array" ref="G3161:G3161">INDEX(Def_Instancias_Equipamentos!$F$2:$F$4986, MATCH(L3161, Def_Instancias_Equipamentos!$D$2:$D$4986, 0), 1)</f>
        <v>Sala Racks 2</v>
      </c>
      <c r="H3161" s="7" t="str">
        <f aca="false" t="array" ref="H3161:H3161">INDEX(Def_Instancias_Equipamentos!$E$2:$E$4986, MATCH(K3161, Def_Instancias_Equipamentos!$D$2:$D$4986, 0), 1)</f>
        <v>SI-02C4</v>
      </c>
      <c r="I3161" s="8" t="str">
        <f aca="false" t="array" ref="I3161:I3161">INDEX(Def_Instancias_Equipamentos!$E$2:$E$4986, MATCH(L3161, Def_Instancias_Equipamentos!$D$2:$D$4986, 0), 1)</f>
        <v>IA-02RaBPM</v>
      </c>
      <c r="J3161" s="8" t="str">
        <f aca="false">IF(H3161=I3161, "INTERNO", "EXTERNO")</f>
        <v>EXTERNO</v>
      </c>
      <c r="K3161" s="9" t="str">
        <f aca="false">Def_Instancias_Equipamentos!$D$905</f>
        <v>SI-02C4:DI-BPMSigPatch</v>
      </c>
      <c r="L3161" s="4" t="str">
        <f aca="false">Def_Instancias_Equipamentos!$D$644</f>
        <v>SI-02C4:DI-BPMRFFE</v>
      </c>
      <c r="M3161" s="10" t="s">
        <v>173</v>
      </c>
      <c r="N3161" s="11" t="s">
        <v>86</v>
      </c>
      <c r="O3161" s="21" t="str">
        <f aca="false">Def_Sistemas_Conectores_Cabos!$B$7</f>
        <v>SMA 50-ohm</v>
      </c>
      <c r="P3161" s="4" t="str">
        <f aca="false">Def_Sistemas_Conectores_Cabos!$B$7</f>
        <v>SMA 50-ohm</v>
      </c>
      <c r="Q3161" s="8" t="str">
        <f aca="false">K3161&amp;"/"&amp;M3161&amp;CHAR(10)&amp;L3161&amp;"/"&amp;N3161</f>
        <v>SI-02C4:DI-BPMSigPatch/BO_OUT
SI-02C4:DI-BPMRFFE/BO_IN</v>
      </c>
      <c r="R3161" s="12" t="s">
        <v>354</v>
      </c>
      <c r="S3161" s="12" t="s">
        <v>354</v>
      </c>
      <c r="T3161" s="22" t="str">
        <f aca="false">Def_Sistemas_Conectores_Cabos!$C$14</f>
        <v>Datalink Extrudado</v>
      </c>
      <c r="U3161" s="11" t="s">
        <v>355</v>
      </c>
      <c r="V3161" s="13"/>
    </row>
    <row r="3162" customFormat="false" ht="15.75" hidden="true" customHeight="true" outlineLevel="0" collapsed="false">
      <c r="A3162" s="4" t="str">
        <f aca="false">Def_Sistemas_Conectores_Cabos!$A$22</f>
        <v>BPM de elétrons</v>
      </c>
      <c r="B3162" s="5" t="str">
        <f aca="false">Datas_Entregas!$A$3</f>
        <v>BTS/Anel</v>
      </c>
      <c r="C3162" s="6" t="n">
        <f aca="false" t="array" ref="C3162:C3162">INDEX(Datas_Entregas!$B$2:$B$100, MATCH(B3162, Datas_Entregas!$A$2:$A$100, 0), 1)</f>
        <v>43296</v>
      </c>
      <c r="D3162" s="5" t="str">
        <f aca="false">Def_Status_Montagem!$A$2</f>
        <v>A verificar</v>
      </c>
      <c r="E3162" s="4" t="str">
        <f aca="false">Def_Status_Montagem!$B$4</f>
        <v>Contratada (inclui etiqueta)</v>
      </c>
      <c r="F3162" s="25" t="str">
        <f aca="false" t="array" ref="F3162:F3162">INDEX(Def_Instancias_Equipamentos!$F$2:$F$4986, MATCH(K3162, Def_Instancias_Equipamentos!$D$2:$D$4986, 0), 1)</f>
        <v>Túnel (Anel)</v>
      </c>
      <c r="G3162" s="26" t="str">
        <f aca="false" t="array" ref="G3162:G3162">INDEX(Def_Instancias_Equipamentos!$F$2:$F$4986, MATCH(L3162, Def_Instancias_Equipamentos!$D$2:$D$4986, 0), 1)</f>
        <v>Sala Racks 2</v>
      </c>
      <c r="H3162" s="7" t="str">
        <f aca="false" t="array" ref="H3162:H3162">INDEX(Def_Instancias_Equipamentos!$E$2:$E$4986, MATCH(K3162, Def_Instancias_Equipamentos!$D$2:$D$4986, 0), 1)</f>
        <v>SI-02M1</v>
      </c>
      <c r="I3162" s="8" t="str">
        <f aca="false" t="array" ref="I3162:I3162">INDEX(Def_Instancias_Equipamentos!$E$2:$E$4986, MATCH(L3162, Def_Instancias_Equipamentos!$D$2:$D$4986, 0), 1)</f>
        <v>IA-02RaBPM</v>
      </c>
      <c r="J3162" s="8" t="str">
        <f aca="false">IF(H3162=I3162, "INTERNO", "EXTERNO")</f>
        <v>EXTERNO</v>
      </c>
      <c r="K3162" s="9" t="str">
        <f aca="false">Def_Instancias_Equipamentos!$D$906</f>
        <v>SI-02M1:DI-BPMSigPatch</v>
      </c>
      <c r="L3162" s="4" t="str">
        <f aca="false">Def_Instancias_Equipamentos!$D$645</f>
        <v>SI-02M1:DI-BPMRFFE</v>
      </c>
      <c r="M3162" s="10" t="s">
        <v>173</v>
      </c>
      <c r="N3162" s="11" t="s">
        <v>86</v>
      </c>
      <c r="O3162" s="21" t="str">
        <f aca="false">Def_Sistemas_Conectores_Cabos!$B$7</f>
        <v>SMA 50-ohm</v>
      </c>
      <c r="P3162" s="4" t="str">
        <f aca="false">Def_Sistemas_Conectores_Cabos!$B$7</f>
        <v>SMA 50-ohm</v>
      </c>
      <c r="Q3162" s="8" t="str">
        <f aca="false">K3162&amp;"/"&amp;M3162&amp;CHAR(10)&amp;L3162&amp;"/"&amp;N3162</f>
        <v>SI-02M1:DI-BPMSigPatch/BO_OUT
SI-02M1:DI-BPMRFFE/BO_IN</v>
      </c>
      <c r="R3162" s="12" t="s">
        <v>354</v>
      </c>
      <c r="S3162" s="12" t="s">
        <v>354</v>
      </c>
      <c r="T3162" s="22" t="str">
        <f aca="false">Def_Sistemas_Conectores_Cabos!$C$14</f>
        <v>Datalink Extrudado</v>
      </c>
      <c r="U3162" s="11" t="s">
        <v>355</v>
      </c>
      <c r="V3162" s="13"/>
    </row>
    <row r="3163" customFormat="false" ht="15.75" hidden="true" customHeight="true" outlineLevel="0" collapsed="false">
      <c r="A3163" s="4" t="str">
        <f aca="false">Def_Sistemas_Conectores_Cabos!$A$22</f>
        <v>BPM de elétrons</v>
      </c>
      <c r="B3163" s="5" t="str">
        <f aca="false">Datas_Entregas!$A$3</f>
        <v>BTS/Anel</v>
      </c>
      <c r="C3163" s="6" t="n">
        <f aca="false" t="array" ref="C3163:C3163">INDEX(Datas_Entregas!$B$2:$B$100, MATCH(B3163, Datas_Entregas!$A$2:$A$100, 0), 1)</f>
        <v>43296</v>
      </c>
      <c r="D3163" s="5" t="str">
        <f aca="false">Def_Status_Montagem!$A$2</f>
        <v>A verificar</v>
      </c>
      <c r="E3163" s="4" t="str">
        <f aca="false">Def_Status_Montagem!$B$4</f>
        <v>Contratada (inclui etiqueta)</v>
      </c>
      <c r="F3163" s="25" t="str">
        <f aca="false" t="array" ref="F3163:F3163">INDEX(Def_Instancias_Equipamentos!$F$2:$F$4986, MATCH(K3163, Def_Instancias_Equipamentos!$D$2:$D$4986, 0), 1)</f>
        <v>Túnel (Anel)</v>
      </c>
      <c r="G3163" s="26" t="str">
        <f aca="false" t="array" ref="G3163:G3163">INDEX(Def_Instancias_Equipamentos!$F$2:$F$4986, MATCH(L3163, Def_Instancias_Equipamentos!$D$2:$D$4986, 0), 1)</f>
        <v>Sala Racks 2</v>
      </c>
      <c r="H3163" s="7" t="str">
        <f aca="false" t="array" ref="H3163:H3163">INDEX(Def_Instancias_Equipamentos!$E$2:$E$4986, MATCH(K3163, Def_Instancias_Equipamentos!$D$2:$D$4986, 0), 1)</f>
        <v>SI-02M2</v>
      </c>
      <c r="I3163" s="8" t="str">
        <f aca="false" t="array" ref="I3163:I3163">INDEX(Def_Instancias_Equipamentos!$E$2:$E$4986, MATCH(L3163, Def_Instancias_Equipamentos!$D$2:$D$4986, 0), 1)</f>
        <v>IA-02RaBPM</v>
      </c>
      <c r="J3163" s="8" t="str">
        <f aca="false">IF(H3163=I3163, "INTERNO", "EXTERNO")</f>
        <v>EXTERNO</v>
      </c>
      <c r="K3163" s="9" t="str">
        <f aca="false">Def_Instancias_Equipamentos!$D$907</f>
        <v>SI-02M2:DI-BPMSigPatch</v>
      </c>
      <c r="L3163" s="4" t="str">
        <f aca="false">Def_Instancias_Equipamentos!$D$646</f>
        <v>SI-02M2:DI-BPMRFFE</v>
      </c>
      <c r="M3163" s="10" t="s">
        <v>173</v>
      </c>
      <c r="N3163" s="11" t="s">
        <v>86</v>
      </c>
      <c r="O3163" s="21" t="str">
        <f aca="false">Def_Sistemas_Conectores_Cabos!$B$7</f>
        <v>SMA 50-ohm</v>
      </c>
      <c r="P3163" s="4" t="str">
        <f aca="false">Def_Sistemas_Conectores_Cabos!$B$7</f>
        <v>SMA 50-ohm</v>
      </c>
      <c r="Q3163" s="8" t="str">
        <f aca="false">K3163&amp;"/"&amp;M3163&amp;CHAR(10)&amp;L3163&amp;"/"&amp;N3163</f>
        <v>SI-02M2:DI-BPMSigPatch/BO_OUT
SI-02M2:DI-BPMRFFE/BO_IN</v>
      </c>
      <c r="R3163" s="12" t="s">
        <v>354</v>
      </c>
      <c r="S3163" s="12" t="s">
        <v>354</v>
      </c>
      <c r="T3163" s="22" t="str">
        <f aca="false">Def_Sistemas_Conectores_Cabos!$C$14</f>
        <v>Datalink Extrudado</v>
      </c>
      <c r="U3163" s="11" t="s">
        <v>355</v>
      </c>
      <c r="V3163" s="13"/>
    </row>
    <row r="3164" customFormat="false" ht="15.75" hidden="true" customHeight="true" outlineLevel="0" collapsed="false">
      <c r="A3164" s="4" t="str">
        <f aca="false">Def_Sistemas_Conectores_Cabos!$A$22</f>
        <v>BPM de elétrons</v>
      </c>
      <c r="B3164" s="5" t="str">
        <f aca="false">Datas_Entregas!$A$6</f>
        <v>Linhas de Luz (fases I-A e II)</v>
      </c>
      <c r="C3164" s="6" t="n">
        <f aca="false" t="array" ref="C3164:C3164">INDEX(Datas_Entregas!$B$2:$B$100, MATCH(B3164, Datas_Entregas!$A$2:$A$100, 0), 1)</f>
        <v>43374</v>
      </c>
      <c r="D3164" s="5" t="str">
        <f aca="false">Def_Status_Montagem!$A$2</f>
        <v>A verificar</v>
      </c>
      <c r="E3164" s="4" t="str">
        <f aca="false">Def_Status_Montagem!$B$4</f>
        <v>Contratada (inclui etiqueta)</v>
      </c>
      <c r="F3164" s="25" t="str">
        <f aca="false" t="array" ref="F3164:F3164">INDEX(Def_Instancias_Equipamentos!$F$2:$F$4986, MATCH(K3164, Def_Instancias_Equipamentos!$D$2:$D$4986, 0), 1)</f>
        <v>Túnel (Anel)</v>
      </c>
      <c r="G3164" s="26" t="str">
        <f aca="false" t="array" ref="G3164:G3164">INDEX(Def_Instancias_Equipamentos!$F$2:$F$4986, MATCH(L3164, Def_Instancias_Equipamentos!$D$2:$D$4986, 0), 1)</f>
        <v>Sala Racks 2</v>
      </c>
      <c r="H3164" s="7" t="str">
        <f aca="false" t="array" ref="H3164:H3164">INDEX(Def_Instancias_Equipamentos!$E$2:$E$4986, MATCH(K3164, Def_Instancias_Equipamentos!$D$2:$D$4986, 0), 1)</f>
        <v>SI-02SB</v>
      </c>
      <c r="I3164" s="8" t="str">
        <f aca="false" t="array" ref="I3164:I3164">INDEX(Def_Instancias_Equipamentos!$E$2:$E$4986, MATCH(L3164, Def_Instancias_Equipamentos!$D$2:$D$4986, 0), 1)</f>
        <v>IA-02RaBPM</v>
      </c>
      <c r="J3164" s="8" t="str">
        <f aca="false">IF(H3164=I3164, "INTERNO", "EXTERNO")</f>
        <v>EXTERNO</v>
      </c>
      <c r="K3164" s="9" t="str">
        <f aca="false">Def_Instancias_Equipamentos!$D$1054</f>
        <v>SI-02SB:DI-BPMSigPatch-1</v>
      </c>
      <c r="L3164" s="4" t="str">
        <f aca="false">Def_Instancias_Equipamentos!$D$793</f>
        <v>SI-02SB:DI-BPMRFFE-1</v>
      </c>
      <c r="M3164" s="10" t="s">
        <v>173</v>
      </c>
      <c r="N3164" s="11" t="s">
        <v>86</v>
      </c>
      <c r="O3164" s="21" t="str">
        <f aca="false">Def_Sistemas_Conectores_Cabos!$B$7</f>
        <v>SMA 50-ohm</v>
      </c>
      <c r="P3164" s="4" t="str">
        <f aca="false">Def_Sistemas_Conectores_Cabos!$B$7</f>
        <v>SMA 50-ohm</v>
      </c>
      <c r="Q3164" s="8" t="str">
        <f aca="false">K3164&amp;"/"&amp;M3164&amp;CHAR(10)&amp;L3164&amp;"/"&amp;N3164</f>
        <v>SI-02SB:DI-BPMSigPatch-1/BO_OUT
SI-02SB:DI-BPMRFFE-1/BO_IN</v>
      </c>
      <c r="R3164" s="12" t="s">
        <v>354</v>
      </c>
      <c r="S3164" s="12" t="s">
        <v>354</v>
      </c>
      <c r="T3164" s="22" t="str">
        <f aca="false">Def_Sistemas_Conectores_Cabos!$C$14</f>
        <v>Datalink Extrudado</v>
      </c>
      <c r="U3164" s="11" t="s">
        <v>355</v>
      </c>
      <c r="V3164" s="13"/>
    </row>
    <row r="3165" customFormat="false" ht="15.75" hidden="true" customHeight="true" outlineLevel="0" collapsed="false">
      <c r="A3165" s="4" t="str">
        <f aca="false">Def_Sistemas_Conectores_Cabos!$A$22</f>
        <v>BPM de elétrons</v>
      </c>
      <c r="B3165" s="5" t="str">
        <f aca="false">Datas_Entregas!$A$6</f>
        <v>Linhas de Luz (fases I-A e II)</v>
      </c>
      <c r="C3165" s="6" t="n">
        <f aca="false" t="array" ref="C3165:C3165">INDEX(Datas_Entregas!$B$2:$B$100, MATCH(B3165, Datas_Entregas!$A$2:$A$100, 0), 1)</f>
        <v>43374</v>
      </c>
      <c r="D3165" s="5" t="str">
        <f aca="false">Def_Status_Montagem!$A$2</f>
        <v>A verificar</v>
      </c>
      <c r="E3165" s="4" t="str">
        <f aca="false">Def_Status_Montagem!$B$4</f>
        <v>Contratada (inclui etiqueta)</v>
      </c>
      <c r="F3165" s="25" t="str">
        <f aca="false" t="array" ref="F3165:F3165">INDEX(Def_Instancias_Equipamentos!$F$2:$F$4986, MATCH(K3165, Def_Instancias_Equipamentos!$D$2:$D$4986, 0), 1)</f>
        <v>Túnel (Anel)</v>
      </c>
      <c r="G3165" s="26" t="str">
        <f aca="false" t="array" ref="G3165:G3165">INDEX(Def_Instancias_Equipamentos!$F$2:$F$4986, MATCH(L3165, Def_Instancias_Equipamentos!$D$2:$D$4986, 0), 1)</f>
        <v>Sala Racks 2</v>
      </c>
      <c r="H3165" s="7" t="str">
        <f aca="false" t="array" ref="H3165:H3165">INDEX(Def_Instancias_Equipamentos!$E$2:$E$4986, MATCH(K3165, Def_Instancias_Equipamentos!$D$2:$D$4986, 0), 1)</f>
        <v>SI-02SB</v>
      </c>
      <c r="I3165" s="8" t="str">
        <f aca="false" t="array" ref="I3165:I3165">INDEX(Def_Instancias_Equipamentos!$E$2:$E$4986, MATCH(L3165, Def_Instancias_Equipamentos!$D$2:$D$4986, 0), 1)</f>
        <v>IA-02RaBPM</v>
      </c>
      <c r="J3165" s="8" t="str">
        <f aca="false">IF(H3165=I3165, "INTERNO", "EXTERNO")</f>
        <v>EXTERNO</v>
      </c>
      <c r="K3165" s="9" t="str">
        <f aca="false">Def_Instancias_Equipamentos!$D$1055</f>
        <v>SI-02SB:DI-BPMSigPatch-2</v>
      </c>
      <c r="L3165" s="4" t="str">
        <f aca="false">Def_Instancias_Equipamentos!$D$794</f>
        <v>SI-02SB:DI-BPMRFFE-2</v>
      </c>
      <c r="M3165" s="10" t="s">
        <v>173</v>
      </c>
      <c r="N3165" s="11" t="s">
        <v>86</v>
      </c>
      <c r="O3165" s="21" t="str">
        <f aca="false">Def_Sistemas_Conectores_Cabos!$B$7</f>
        <v>SMA 50-ohm</v>
      </c>
      <c r="P3165" s="4" t="str">
        <f aca="false">Def_Sistemas_Conectores_Cabos!$B$7</f>
        <v>SMA 50-ohm</v>
      </c>
      <c r="Q3165" s="8" t="str">
        <f aca="false">K3165&amp;"/"&amp;M3165&amp;CHAR(10)&amp;L3165&amp;"/"&amp;N3165</f>
        <v>SI-02SB:DI-BPMSigPatch-2/BO_OUT
SI-02SB:DI-BPMRFFE-2/BO_IN</v>
      </c>
      <c r="R3165" s="12" t="s">
        <v>354</v>
      </c>
      <c r="S3165" s="12" t="s">
        <v>354</v>
      </c>
      <c r="T3165" s="22" t="str">
        <f aca="false">Def_Sistemas_Conectores_Cabos!$C$14</f>
        <v>Datalink Extrudado</v>
      </c>
      <c r="U3165" s="11" t="s">
        <v>355</v>
      </c>
      <c r="V3165" s="13"/>
    </row>
    <row r="3166" customFormat="false" ht="15.75" hidden="true" customHeight="true" outlineLevel="0" collapsed="false">
      <c r="A3166" s="4" t="str">
        <f aca="false">Def_Sistemas_Conectores_Cabos!$A$22</f>
        <v>BPM de elétrons</v>
      </c>
      <c r="B3166" s="5" t="str">
        <f aca="false">Datas_Entregas!$A$3</f>
        <v>BTS/Anel</v>
      </c>
      <c r="C3166" s="6" t="n">
        <f aca="false" t="array" ref="C3166:C3166">INDEX(Datas_Entregas!$B$2:$B$100, MATCH(B3166, Datas_Entregas!$A$2:$A$100, 0), 1)</f>
        <v>43296</v>
      </c>
      <c r="D3166" s="5" t="str">
        <f aca="false">Def_Status_Montagem!$A$2</f>
        <v>A verificar</v>
      </c>
      <c r="E3166" s="4" t="str">
        <f aca="false">Def_Status_Montagem!$B$4</f>
        <v>Contratada (inclui etiqueta)</v>
      </c>
      <c r="F3166" s="25" t="str">
        <f aca="false" t="array" ref="F3166:F3166">INDEX(Def_Instancias_Equipamentos!$F$2:$F$4986, MATCH(K3166, Def_Instancias_Equipamentos!$D$2:$D$4986, 0), 1)</f>
        <v>Túnel (Anel)</v>
      </c>
      <c r="G3166" s="26" t="str">
        <f aca="false" t="array" ref="G3166:G3166">INDEX(Def_Instancias_Equipamentos!$F$2:$F$4986, MATCH(L3166, Def_Instancias_Equipamentos!$D$2:$D$4986, 0), 1)</f>
        <v>Sala Racks 3</v>
      </c>
      <c r="H3166" s="7" t="str">
        <f aca="false" t="array" ref="H3166:H3166">INDEX(Def_Instancias_Equipamentos!$E$2:$E$4986, MATCH(K3166, Def_Instancias_Equipamentos!$D$2:$D$4986, 0), 1)</f>
        <v>SI-03C1</v>
      </c>
      <c r="I3166" s="8" t="str">
        <f aca="false" t="array" ref="I3166:I3166">INDEX(Def_Instancias_Equipamentos!$E$2:$E$4986, MATCH(L3166, Def_Instancias_Equipamentos!$D$2:$D$4986, 0), 1)</f>
        <v>IA-03RaBPM</v>
      </c>
      <c r="J3166" s="8" t="str">
        <f aca="false">IF(H3166=I3166, "INTERNO", "EXTERNO")</f>
        <v>EXTERNO</v>
      </c>
      <c r="K3166" s="9" t="str">
        <f aca="false">Def_Instancias_Equipamentos!$D$908</f>
        <v>SI-03C1:DI-BPMSigPatch-1</v>
      </c>
      <c r="L3166" s="4" t="str">
        <f aca="false">Def_Instancias_Equipamentos!$D$647</f>
        <v>SI-03C1:DI-BPMRFFE-1</v>
      </c>
      <c r="M3166" s="10" t="s">
        <v>173</v>
      </c>
      <c r="N3166" s="11" t="s">
        <v>86</v>
      </c>
      <c r="O3166" s="21" t="str">
        <f aca="false">Def_Sistemas_Conectores_Cabos!$B$7</f>
        <v>SMA 50-ohm</v>
      </c>
      <c r="P3166" s="4" t="str">
        <f aca="false">Def_Sistemas_Conectores_Cabos!$B$7</f>
        <v>SMA 50-ohm</v>
      </c>
      <c r="Q3166" s="8" t="str">
        <f aca="false">K3166&amp;"/"&amp;M3166&amp;CHAR(10)&amp;L3166&amp;"/"&amp;N3166</f>
        <v>SI-03C1:DI-BPMSigPatch-1/BO_OUT
SI-03C1:DI-BPMRFFE-1/BO_IN</v>
      </c>
      <c r="R3166" s="12" t="s">
        <v>354</v>
      </c>
      <c r="S3166" s="12" t="s">
        <v>354</v>
      </c>
      <c r="T3166" s="22" t="str">
        <f aca="false">Def_Sistemas_Conectores_Cabos!$C$14</f>
        <v>Datalink Extrudado</v>
      </c>
      <c r="U3166" s="11" t="s">
        <v>355</v>
      </c>
      <c r="V3166" s="13"/>
    </row>
    <row r="3167" customFormat="false" ht="15.75" hidden="true" customHeight="true" outlineLevel="0" collapsed="false">
      <c r="A3167" s="4" t="str">
        <f aca="false">Def_Sistemas_Conectores_Cabos!$A$22</f>
        <v>BPM de elétrons</v>
      </c>
      <c r="B3167" s="5" t="str">
        <f aca="false">Datas_Entregas!$A$3</f>
        <v>BTS/Anel</v>
      </c>
      <c r="C3167" s="6" t="n">
        <f aca="false" t="array" ref="C3167:C3167">INDEX(Datas_Entregas!$B$2:$B$100, MATCH(B3167, Datas_Entregas!$A$2:$A$100, 0), 1)</f>
        <v>43296</v>
      </c>
      <c r="D3167" s="5" t="str">
        <f aca="false">Def_Status_Montagem!$A$2</f>
        <v>A verificar</v>
      </c>
      <c r="E3167" s="4" t="str">
        <f aca="false">Def_Status_Montagem!$B$4</f>
        <v>Contratada (inclui etiqueta)</v>
      </c>
      <c r="F3167" s="25" t="str">
        <f aca="false" t="array" ref="F3167:F3167">INDEX(Def_Instancias_Equipamentos!$F$2:$F$4986, MATCH(K3167, Def_Instancias_Equipamentos!$D$2:$D$4986, 0), 1)</f>
        <v>Túnel (Anel)</v>
      </c>
      <c r="G3167" s="26" t="str">
        <f aca="false" t="array" ref="G3167:G3167">INDEX(Def_Instancias_Equipamentos!$F$2:$F$4986, MATCH(L3167, Def_Instancias_Equipamentos!$D$2:$D$4986, 0), 1)</f>
        <v>Sala Racks 3</v>
      </c>
      <c r="H3167" s="7" t="str">
        <f aca="false" t="array" ref="H3167:H3167">INDEX(Def_Instancias_Equipamentos!$E$2:$E$4986, MATCH(K3167, Def_Instancias_Equipamentos!$D$2:$D$4986, 0), 1)</f>
        <v>SI-03C1</v>
      </c>
      <c r="I3167" s="8" t="str">
        <f aca="false" t="array" ref="I3167:I3167">INDEX(Def_Instancias_Equipamentos!$E$2:$E$4986, MATCH(L3167, Def_Instancias_Equipamentos!$D$2:$D$4986, 0), 1)</f>
        <v>IA-03RaBPM</v>
      </c>
      <c r="J3167" s="8" t="str">
        <f aca="false">IF(H3167=I3167, "INTERNO", "EXTERNO")</f>
        <v>EXTERNO</v>
      </c>
      <c r="K3167" s="9" t="str">
        <f aca="false">Def_Instancias_Equipamentos!$D$909</f>
        <v>SI-03C1:DI-BPMSigPatch-2</v>
      </c>
      <c r="L3167" s="4" t="str">
        <f aca="false">Def_Instancias_Equipamentos!$D$648</f>
        <v>SI-03C1:DI-BPMRFFE-2</v>
      </c>
      <c r="M3167" s="10" t="s">
        <v>173</v>
      </c>
      <c r="N3167" s="11" t="s">
        <v>86</v>
      </c>
      <c r="O3167" s="21" t="str">
        <f aca="false">Def_Sistemas_Conectores_Cabos!$B$7</f>
        <v>SMA 50-ohm</v>
      </c>
      <c r="P3167" s="4" t="str">
        <f aca="false">Def_Sistemas_Conectores_Cabos!$B$7</f>
        <v>SMA 50-ohm</v>
      </c>
      <c r="Q3167" s="8" t="str">
        <f aca="false">K3167&amp;"/"&amp;M3167&amp;CHAR(10)&amp;L3167&amp;"/"&amp;N3167</f>
        <v>SI-03C1:DI-BPMSigPatch-2/BO_OUT
SI-03C1:DI-BPMRFFE-2/BO_IN</v>
      </c>
      <c r="R3167" s="12" t="s">
        <v>354</v>
      </c>
      <c r="S3167" s="12" t="s">
        <v>354</v>
      </c>
      <c r="T3167" s="22" t="str">
        <f aca="false">Def_Sistemas_Conectores_Cabos!$C$14</f>
        <v>Datalink Extrudado</v>
      </c>
      <c r="U3167" s="11" t="s">
        <v>355</v>
      </c>
      <c r="V3167" s="13"/>
    </row>
    <row r="3168" customFormat="false" ht="15.75" hidden="true" customHeight="true" outlineLevel="0" collapsed="false">
      <c r="A3168" s="4" t="str">
        <f aca="false">Def_Sistemas_Conectores_Cabos!$A$22</f>
        <v>BPM de elétrons</v>
      </c>
      <c r="B3168" s="5" t="str">
        <f aca="false">Datas_Entregas!$A$3</f>
        <v>BTS/Anel</v>
      </c>
      <c r="C3168" s="6" t="n">
        <f aca="false" t="array" ref="C3168:C3168">INDEX(Datas_Entregas!$B$2:$B$100, MATCH(B3168, Datas_Entregas!$A$2:$A$100, 0), 1)</f>
        <v>43296</v>
      </c>
      <c r="D3168" s="5" t="str">
        <f aca="false">Def_Status_Montagem!$A$2</f>
        <v>A verificar</v>
      </c>
      <c r="E3168" s="4" t="str">
        <f aca="false">Def_Status_Montagem!$B$4</f>
        <v>Contratada (inclui etiqueta)</v>
      </c>
      <c r="F3168" s="25" t="str">
        <f aca="false" t="array" ref="F3168:F3168">INDEX(Def_Instancias_Equipamentos!$F$2:$F$4986, MATCH(K3168, Def_Instancias_Equipamentos!$D$2:$D$4986, 0), 1)</f>
        <v>Túnel (Anel)</v>
      </c>
      <c r="G3168" s="26" t="str">
        <f aca="false" t="array" ref="G3168:G3168">INDEX(Def_Instancias_Equipamentos!$F$2:$F$4986, MATCH(L3168, Def_Instancias_Equipamentos!$D$2:$D$4986, 0), 1)</f>
        <v>Sala Racks 3</v>
      </c>
      <c r="H3168" s="7" t="str">
        <f aca="false" t="array" ref="H3168:H3168">INDEX(Def_Instancias_Equipamentos!$E$2:$E$4986, MATCH(K3168, Def_Instancias_Equipamentos!$D$2:$D$4986, 0), 1)</f>
        <v>SI-03C2</v>
      </c>
      <c r="I3168" s="8" t="str">
        <f aca="false" t="array" ref="I3168:I3168">INDEX(Def_Instancias_Equipamentos!$E$2:$E$4986, MATCH(L3168, Def_Instancias_Equipamentos!$D$2:$D$4986, 0), 1)</f>
        <v>IA-03RaBPM</v>
      </c>
      <c r="J3168" s="8" t="str">
        <f aca="false">IF(H3168=I3168, "INTERNO", "EXTERNO")</f>
        <v>EXTERNO</v>
      </c>
      <c r="K3168" s="9" t="str">
        <f aca="false">Def_Instancias_Equipamentos!$D$910</f>
        <v>SI-03C2:DI-BPMSigPatch</v>
      </c>
      <c r="L3168" s="4" t="str">
        <f aca="false">Def_Instancias_Equipamentos!$D$649</f>
        <v>SI-03C2:DI-BPMRFFE</v>
      </c>
      <c r="M3168" s="10" t="s">
        <v>173</v>
      </c>
      <c r="N3168" s="11" t="s">
        <v>86</v>
      </c>
      <c r="O3168" s="21" t="str">
        <f aca="false">Def_Sistemas_Conectores_Cabos!$B$7</f>
        <v>SMA 50-ohm</v>
      </c>
      <c r="P3168" s="4" t="str">
        <f aca="false">Def_Sistemas_Conectores_Cabos!$B$7</f>
        <v>SMA 50-ohm</v>
      </c>
      <c r="Q3168" s="8" t="str">
        <f aca="false">K3168&amp;"/"&amp;M3168&amp;CHAR(10)&amp;L3168&amp;"/"&amp;N3168</f>
        <v>SI-03C2:DI-BPMSigPatch/BO_OUT
SI-03C2:DI-BPMRFFE/BO_IN</v>
      </c>
      <c r="R3168" s="12" t="s">
        <v>354</v>
      </c>
      <c r="S3168" s="12" t="s">
        <v>354</v>
      </c>
      <c r="T3168" s="22" t="str">
        <f aca="false">Def_Sistemas_Conectores_Cabos!$C$14</f>
        <v>Datalink Extrudado</v>
      </c>
      <c r="U3168" s="11" t="s">
        <v>355</v>
      </c>
      <c r="V3168" s="13"/>
    </row>
    <row r="3169" customFormat="false" ht="15.75" hidden="true" customHeight="true" outlineLevel="0" collapsed="false">
      <c r="A3169" s="4" t="str">
        <f aca="false">Def_Sistemas_Conectores_Cabos!$A$22</f>
        <v>BPM de elétrons</v>
      </c>
      <c r="B3169" s="5" t="str">
        <f aca="false">Datas_Entregas!$A$3</f>
        <v>BTS/Anel</v>
      </c>
      <c r="C3169" s="6" t="n">
        <f aca="false" t="array" ref="C3169:C3169">INDEX(Datas_Entregas!$B$2:$B$100, MATCH(B3169, Datas_Entregas!$A$2:$A$100, 0), 1)</f>
        <v>43296</v>
      </c>
      <c r="D3169" s="5" t="str">
        <f aca="false">Def_Status_Montagem!$A$2</f>
        <v>A verificar</v>
      </c>
      <c r="E3169" s="4" t="str">
        <f aca="false">Def_Status_Montagem!$B$4</f>
        <v>Contratada (inclui etiqueta)</v>
      </c>
      <c r="F3169" s="25" t="str">
        <f aca="false" t="array" ref="F3169:F3169">INDEX(Def_Instancias_Equipamentos!$F$2:$F$4986, MATCH(K3169, Def_Instancias_Equipamentos!$D$2:$D$4986, 0), 1)</f>
        <v>Túnel (Anel)</v>
      </c>
      <c r="G3169" s="26" t="str">
        <f aca="false" t="array" ref="G3169:G3169">INDEX(Def_Instancias_Equipamentos!$F$2:$F$4986, MATCH(L3169, Def_Instancias_Equipamentos!$D$2:$D$4986, 0), 1)</f>
        <v>Sala Racks 3</v>
      </c>
      <c r="H3169" s="7" t="str">
        <f aca="false" t="array" ref="H3169:H3169">INDEX(Def_Instancias_Equipamentos!$E$2:$E$4986, MATCH(K3169, Def_Instancias_Equipamentos!$D$2:$D$4986, 0), 1)</f>
        <v>SI-03C3</v>
      </c>
      <c r="I3169" s="8" t="str">
        <f aca="false" t="array" ref="I3169:I3169">INDEX(Def_Instancias_Equipamentos!$E$2:$E$4986, MATCH(L3169, Def_Instancias_Equipamentos!$D$2:$D$4986, 0), 1)</f>
        <v>IA-03RaBPM</v>
      </c>
      <c r="J3169" s="8" t="str">
        <f aca="false">IF(H3169=I3169, "INTERNO", "EXTERNO")</f>
        <v>EXTERNO</v>
      </c>
      <c r="K3169" s="9" t="str">
        <f aca="false">Def_Instancias_Equipamentos!$D$911</f>
        <v>SI-03C3:DI-BPMSigPatch-1</v>
      </c>
      <c r="L3169" s="4" t="str">
        <f aca="false">Def_Instancias_Equipamentos!$D$650</f>
        <v>SI-03C3:DI-BPMRFFE-1</v>
      </c>
      <c r="M3169" s="10" t="s">
        <v>173</v>
      </c>
      <c r="N3169" s="11" t="s">
        <v>86</v>
      </c>
      <c r="O3169" s="21" t="str">
        <f aca="false">Def_Sistemas_Conectores_Cabos!$B$7</f>
        <v>SMA 50-ohm</v>
      </c>
      <c r="P3169" s="4" t="str">
        <f aca="false">Def_Sistemas_Conectores_Cabos!$B$7</f>
        <v>SMA 50-ohm</v>
      </c>
      <c r="Q3169" s="8" t="str">
        <f aca="false">K3169&amp;"/"&amp;M3169&amp;CHAR(10)&amp;L3169&amp;"/"&amp;N3169</f>
        <v>SI-03C3:DI-BPMSigPatch-1/BO_OUT
SI-03C3:DI-BPMRFFE-1/BO_IN</v>
      </c>
      <c r="R3169" s="12" t="s">
        <v>354</v>
      </c>
      <c r="S3169" s="12" t="s">
        <v>354</v>
      </c>
      <c r="T3169" s="22" t="str">
        <f aca="false">Def_Sistemas_Conectores_Cabos!$C$14</f>
        <v>Datalink Extrudado</v>
      </c>
      <c r="U3169" s="11" t="s">
        <v>355</v>
      </c>
      <c r="V3169" s="13"/>
    </row>
    <row r="3170" customFormat="false" ht="15.75" hidden="true" customHeight="true" outlineLevel="0" collapsed="false">
      <c r="A3170" s="4" t="str">
        <f aca="false">Def_Sistemas_Conectores_Cabos!$A$22</f>
        <v>BPM de elétrons</v>
      </c>
      <c r="B3170" s="5" t="str">
        <f aca="false">Datas_Entregas!$A$3</f>
        <v>BTS/Anel</v>
      </c>
      <c r="C3170" s="6" t="n">
        <f aca="false" t="array" ref="C3170:C3170">INDEX(Datas_Entregas!$B$2:$B$100, MATCH(B3170, Datas_Entregas!$A$2:$A$100, 0), 1)</f>
        <v>43296</v>
      </c>
      <c r="D3170" s="5" t="str">
        <f aca="false">Def_Status_Montagem!$A$2</f>
        <v>A verificar</v>
      </c>
      <c r="E3170" s="4" t="str">
        <f aca="false">Def_Status_Montagem!$B$4</f>
        <v>Contratada (inclui etiqueta)</v>
      </c>
      <c r="F3170" s="25" t="str">
        <f aca="false" t="array" ref="F3170:F3170">INDEX(Def_Instancias_Equipamentos!$F$2:$F$4986, MATCH(K3170, Def_Instancias_Equipamentos!$D$2:$D$4986, 0), 1)</f>
        <v>Túnel (Anel)</v>
      </c>
      <c r="G3170" s="26" t="str">
        <f aca="false" t="array" ref="G3170:G3170">INDEX(Def_Instancias_Equipamentos!$F$2:$F$4986, MATCH(L3170, Def_Instancias_Equipamentos!$D$2:$D$4986, 0), 1)</f>
        <v>Sala Racks 3</v>
      </c>
      <c r="H3170" s="7" t="str">
        <f aca="false" t="array" ref="H3170:H3170">INDEX(Def_Instancias_Equipamentos!$E$2:$E$4986, MATCH(K3170, Def_Instancias_Equipamentos!$D$2:$D$4986, 0), 1)</f>
        <v>SI-03C3</v>
      </c>
      <c r="I3170" s="8" t="str">
        <f aca="false" t="array" ref="I3170:I3170">INDEX(Def_Instancias_Equipamentos!$E$2:$E$4986, MATCH(L3170, Def_Instancias_Equipamentos!$D$2:$D$4986, 0), 1)</f>
        <v>IA-03RaBPM</v>
      </c>
      <c r="J3170" s="8" t="str">
        <f aca="false">IF(H3170=I3170, "INTERNO", "EXTERNO")</f>
        <v>EXTERNO</v>
      </c>
      <c r="K3170" s="9" t="str">
        <f aca="false">Def_Instancias_Equipamentos!$D$912</f>
        <v>SI-03C3:DI-BPMSigPatch-2</v>
      </c>
      <c r="L3170" s="4" t="str">
        <f aca="false">Def_Instancias_Equipamentos!$D$651</f>
        <v>SI-03C3:DI-BPMRFFE-2</v>
      </c>
      <c r="M3170" s="10" t="s">
        <v>173</v>
      </c>
      <c r="N3170" s="11" t="s">
        <v>86</v>
      </c>
      <c r="O3170" s="21" t="str">
        <f aca="false">Def_Sistemas_Conectores_Cabos!$B$7</f>
        <v>SMA 50-ohm</v>
      </c>
      <c r="P3170" s="4" t="str">
        <f aca="false">Def_Sistemas_Conectores_Cabos!$B$7</f>
        <v>SMA 50-ohm</v>
      </c>
      <c r="Q3170" s="8" t="str">
        <f aca="false">K3170&amp;"/"&amp;M3170&amp;CHAR(10)&amp;L3170&amp;"/"&amp;N3170</f>
        <v>SI-03C3:DI-BPMSigPatch-2/BO_OUT
SI-03C3:DI-BPMRFFE-2/BO_IN</v>
      </c>
      <c r="R3170" s="12" t="s">
        <v>354</v>
      </c>
      <c r="S3170" s="12" t="s">
        <v>354</v>
      </c>
      <c r="T3170" s="22" t="str">
        <f aca="false">Def_Sistemas_Conectores_Cabos!$C$14</f>
        <v>Datalink Extrudado</v>
      </c>
      <c r="U3170" s="11" t="s">
        <v>355</v>
      </c>
      <c r="V3170" s="13"/>
    </row>
    <row r="3171" customFormat="false" ht="15.75" hidden="true" customHeight="true" outlineLevel="0" collapsed="false">
      <c r="A3171" s="4" t="str">
        <f aca="false">Def_Sistemas_Conectores_Cabos!$A$22</f>
        <v>BPM de elétrons</v>
      </c>
      <c r="B3171" s="5" t="str">
        <f aca="false">Datas_Entregas!$A$3</f>
        <v>BTS/Anel</v>
      </c>
      <c r="C3171" s="6" t="n">
        <f aca="false" t="array" ref="C3171:C3171">INDEX(Datas_Entregas!$B$2:$B$100, MATCH(B3171, Datas_Entregas!$A$2:$A$100, 0), 1)</f>
        <v>43296</v>
      </c>
      <c r="D3171" s="5" t="str">
        <f aca="false">Def_Status_Montagem!$A$2</f>
        <v>A verificar</v>
      </c>
      <c r="E3171" s="4" t="str">
        <f aca="false">Def_Status_Montagem!$B$4</f>
        <v>Contratada (inclui etiqueta)</v>
      </c>
      <c r="F3171" s="25" t="str">
        <f aca="false" t="array" ref="F3171:F3171">INDEX(Def_Instancias_Equipamentos!$F$2:$F$4986, MATCH(K3171, Def_Instancias_Equipamentos!$D$2:$D$4986, 0), 1)</f>
        <v>Túnel (Anel)</v>
      </c>
      <c r="G3171" s="26" t="str">
        <f aca="false" t="array" ref="G3171:G3171">INDEX(Def_Instancias_Equipamentos!$F$2:$F$4986, MATCH(L3171, Def_Instancias_Equipamentos!$D$2:$D$4986, 0), 1)</f>
        <v>Sala Racks 3</v>
      </c>
      <c r="H3171" s="7" t="str">
        <f aca="false" t="array" ref="H3171:H3171">INDEX(Def_Instancias_Equipamentos!$E$2:$E$4986, MATCH(K3171, Def_Instancias_Equipamentos!$D$2:$D$4986, 0), 1)</f>
        <v>SI-03C4</v>
      </c>
      <c r="I3171" s="8" t="str">
        <f aca="false" t="array" ref="I3171:I3171">INDEX(Def_Instancias_Equipamentos!$E$2:$E$4986, MATCH(L3171, Def_Instancias_Equipamentos!$D$2:$D$4986, 0), 1)</f>
        <v>IA-03RaBPM</v>
      </c>
      <c r="J3171" s="8" t="str">
        <f aca="false">IF(H3171=I3171, "INTERNO", "EXTERNO")</f>
        <v>EXTERNO</v>
      </c>
      <c r="K3171" s="9" t="str">
        <f aca="false">Def_Instancias_Equipamentos!$D$913</f>
        <v>SI-03C4:DI-BPMSigPatch</v>
      </c>
      <c r="L3171" s="4" t="str">
        <f aca="false">Def_Instancias_Equipamentos!$D$652</f>
        <v>SI-03C4:DI-BPMRFFE</v>
      </c>
      <c r="M3171" s="10" t="s">
        <v>173</v>
      </c>
      <c r="N3171" s="11" t="s">
        <v>86</v>
      </c>
      <c r="O3171" s="21" t="str">
        <f aca="false">Def_Sistemas_Conectores_Cabos!$B$7</f>
        <v>SMA 50-ohm</v>
      </c>
      <c r="P3171" s="4" t="str">
        <f aca="false">Def_Sistemas_Conectores_Cabos!$B$7</f>
        <v>SMA 50-ohm</v>
      </c>
      <c r="Q3171" s="8" t="str">
        <f aca="false">K3171&amp;"/"&amp;M3171&amp;CHAR(10)&amp;L3171&amp;"/"&amp;N3171</f>
        <v>SI-03C4:DI-BPMSigPatch/BO_OUT
SI-03C4:DI-BPMRFFE/BO_IN</v>
      </c>
      <c r="R3171" s="12" t="s">
        <v>354</v>
      </c>
      <c r="S3171" s="12" t="s">
        <v>354</v>
      </c>
      <c r="T3171" s="22" t="str">
        <f aca="false">Def_Sistemas_Conectores_Cabos!$C$14</f>
        <v>Datalink Extrudado</v>
      </c>
      <c r="U3171" s="11" t="s">
        <v>355</v>
      </c>
      <c r="V3171" s="13"/>
    </row>
    <row r="3172" customFormat="false" ht="15.75" hidden="true" customHeight="true" outlineLevel="0" collapsed="false">
      <c r="A3172" s="4" t="str">
        <f aca="false">Def_Sistemas_Conectores_Cabos!$A$22</f>
        <v>BPM de elétrons</v>
      </c>
      <c r="B3172" s="5" t="str">
        <f aca="false">Datas_Entregas!$A$3</f>
        <v>BTS/Anel</v>
      </c>
      <c r="C3172" s="6" t="n">
        <f aca="false" t="array" ref="C3172:C3172">INDEX(Datas_Entregas!$B$2:$B$100, MATCH(B3172, Datas_Entregas!$A$2:$A$100, 0), 1)</f>
        <v>43296</v>
      </c>
      <c r="D3172" s="5" t="str">
        <f aca="false">Def_Status_Montagem!$A$2</f>
        <v>A verificar</v>
      </c>
      <c r="E3172" s="4" t="str">
        <f aca="false">Def_Status_Montagem!$B$4</f>
        <v>Contratada (inclui etiqueta)</v>
      </c>
      <c r="F3172" s="25" t="str">
        <f aca="false" t="array" ref="F3172:F3172">INDEX(Def_Instancias_Equipamentos!$F$2:$F$4986, MATCH(K3172, Def_Instancias_Equipamentos!$D$2:$D$4986, 0), 1)</f>
        <v>Túnel (Anel)</v>
      </c>
      <c r="G3172" s="26" t="str">
        <f aca="false" t="array" ref="G3172:G3172">INDEX(Def_Instancias_Equipamentos!$F$2:$F$4986, MATCH(L3172, Def_Instancias_Equipamentos!$D$2:$D$4986, 0), 1)</f>
        <v>Sala Racks 3</v>
      </c>
      <c r="H3172" s="7" t="str">
        <f aca="false" t="array" ref="H3172:H3172">INDEX(Def_Instancias_Equipamentos!$E$2:$E$4986, MATCH(K3172, Def_Instancias_Equipamentos!$D$2:$D$4986, 0), 1)</f>
        <v>SI-03M1</v>
      </c>
      <c r="I3172" s="8" t="str">
        <f aca="false" t="array" ref="I3172:I3172">INDEX(Def_Instancias_Equipamentos!$E$2:$E$4986, MATCH(L3172, Def_Instancias_Equipamentos!$D$2:$D$4986, 0), 1)</f>
        <v>IA-03RaBPM</v>
      </c>
      <c r="J3172" s="8" t="str">
        <f aca="false">IF(H3172=I3172, "INTERNO", "EXTERNO")</f>
        <v>EXTERNO</v>
      </c>
      <c r="K3172" s="9" t="str">
        <f aca="false">Def_Instancias_Equipamentos!$D$914</f>
        <v>SI-03M1:DI-BPMSigPatch</v>
      </c>
      <c r="L3172" s="4" t="str">
        <f aca="false">Def_Instancias_Equipamentos!$D$653</f>
        <v>SI-03M1:DI-BPMRFFE</v>
      </c>
      <c r="M3172" s="10" t="s">
        <v>173</v>
      </c>
      <c r="N3172" s="11" t="s">
        <v>86</v>
      </c>
      <c r="O3172" s="21" t="str">
        <f aca="false">Def_Sistemas_Conectores_Cabos!$B$7</f>
        <v>SMA 50-ohm</v>
      </c>
      <c r="P3172" s="4" t="str">
        <f aca="false">Def_Sistemas_Conectores_Cabos!$B$7</f>
        <v>SMA 50-ohm</v>
      </c>
      <c r="Q3172" s="8" t="str">
        <f aca="false">K3172&amp;"/"&amp;M3172&amp;CHAR(10)&amp;L3172&amp;"/"&amp;N3172</f>
        <v>SI-03M1:DI-BPMSigPatch/BO_OUT
SI-03M1:DI-BPMRFFE/BO_IN</v>
      </c>
      <c r="R3172" s="12" t="s">
        <v>354</v>
      </c>
      <c r="S3172" s="12" t="s">
        <v>354</v>
      </c>
      <c r="T3172" s="22" t="str">
        <f aca="false">Def_Sistemas_Conectores_Cabos!$C$14</f>
        <v>Datalink Extrudado</v>
      </c>
      <c r="U3172" s="11" t="s">
        <v>355</v>
      </c>
      <c r="V3172" s="13"/>
    </row>
    <row r="3173" customFormat="false" ht="15.75" hidden="true" customHeight="true" outlineLevel="0" collapsed="false">
      <c r="A3173" s="4" t="str">
        <f aca="false">Def_Sistemas_Conectores_Cabos!$A$22</f>
        <v>BPM de elétrons</v>
      </c>
      <c r="B3173" s="5" t="str">
        <f aca="false">Datas_Entregas!$A$3</f>
        <v>BTS/Anel</v>
      </c>
      <c r="C3173" s="6" t="n">
        <f aca="false" t="array" ref="C3173:C3173">INDEX(Datas_Entregas!$B$2:$B$100, MATCH(B3173, Datas_Entregas!$A$2:$A$100, 0), 1)</f>
        <v>43296</v>
      </c>
      <c r="D3173" s="5" t="str">
        <f aca="false">Def_Status_Montagem!$A$2</f>
        <v>A verificar</v>
      </c>
      <c r="E3173" s="4" t="str">
        <f aca="false">Def_Status_Montagem!$B$4</f>
        <v>Contratada (inclui etiqueta)</v>
      </c>
      <c r="F3173" s="25" t="str">
        <f aca="false" t="array" ref="F3173:F3173">INDEX(Def_Instancias_Equipamentos!$F$2:$F$4986, MATCH(K3173, Def_Instancias_Equipamentos!$D$2:$D$4986, 0), 1)</f>
        <v>Túnel (Anel)</v>
      </c>
      <c r="G3173" s="26" t="str">
        <f aca="false" t="array" ref="G3173:G3173">INDEX(Def_Instancias_Equipamentos!$F$2:$F$4986, MATCH(L3173, Def_Instancias_Equipamentos!$D$2:$D$4986, 0), 1)</f>
        <v>Sala Racks 3</v>
      </c>
      <c r="H3173" s="7" t="str">
        <f aca="false" t="array" ref="H3173:H3173">INDEX(Def_Instancias_Equipamentos!$E$2:$E$4986, MATCH(K3173, Def_Instancias_Equipamentos!$D$2:$D$4986, 0), 1)</f>
        <v>SI-03M2</v>
      </c>
      <c r="I3173" s="8" t="str">
        <f aca="false" t="array" ref="I3173:I3173">INDEX(Def_Instancias_Equipamentos!$E$2:$E$4986, MATCH(L3173, Def_Instancias_Equipamentos!$D$2:$D$4986, 0), 1)</f>
        <v>IA-03RaBPM</v>
      </c>
      <c r="J3173" s="8" t="str">
        <f aca="false">IF(H3173=I3173, "INTERNO", "EXTERNO")</f>
        <v>EXTERNO</v>
      </c>
      <c r="K3173" s="9" t="str">
        <f aca="false">Def_Instancias_Equipamentos!$D$915</f>
        <v>SI-03M2:DI-BPMSigPatch</v>
      </c>
      <c r="L3173" s="4" t="str">
        <f aca="false">Def_Instancias_Equipamentos!$D$654</f>
        <v>SI-03M2:DI-BPMRFFE</v>
      </c>
      <c r="M3173" s="10" t="s">
        <v>173</v>
      </c>
      <c r="N3173" s="11" t="s">
        <v>86</v>
      </c>
      <c r="O3173" s="21" t="str">
        <f aca="false">Def_Sistemas_Conectores_Cabos!$B$7</f>
        <v>SMA 50-ohm</v>
      </c>
      <c r="P3173" s="4" t="str">
        <f aca="false">Def_Sistemas_Conectores_Cabos!$B$7</f>
        <v>SMA 50-ohm</v>
      </c>
      <c r="Q3173" s="8" t="str">
        <f aca="false">K3173&amp;"/"&amp;M3173&amp;CHAR(10)&amp;L3173&amp;"/"&amp;N3173</f>
        <v>SI-03M2:DI-BPMSigPatch/BO_OUT
SI-03M2:DI-BPMRFFE/BO_IN</v>
      </c>
      <c r="R3173" s="12" t="s">
        <v>354</v>
      </c>
      <c r="S3173" s="12" t="s">
        <v>354</v>
      </c>
      <c r="T3173" s="22" t="str">
        <f aca="false">Def_Sistemas_Conectores_Cabos!$C$14</f>
        <v>Datalink Extrudado</v>
      </c>
      <c r="U3173" s="11" t="s">
        <v>355</v>
      </c>
      <c r="V3173" s="13"/>
    </row>
    <row r="3174" customFormat="false" ht="15.75" hidden="true" customHeight="true" outlineLevel="0" collapsed="false">
      <c r="A3174" s="4" t="str">
        <f aca="false">Def_Sistemas_Conectores_Cabos!$A$22</f>
        <v>BPM de elétrons</v>
      </c>
      <c r="B3174" s="5" t="str">
        <f aca="false">Datas_Entregas!$A$6</f>
        <v>Linhas de Luz (fases I-A e II)</v>
      </c>
      <c r="C3174" s="6" t="n">
        <f aca="false" t="array" ref="C3174:C3174">INDEX(Datas_Entregas!$B$2:$B$100, MATCH(B3174, Datas_Entregas!$A$2:$A$100, 0), 1)</f>
        <v>43374</v>
      </c>
      <c r="D3174" s="5" t="str">
        <f aca="false">Def_Status_Montagem!$A$2</f>
        <v>A verificar</v>
      </c>
      <c r="E3174" s="4" t="str">
        <f aca="false">Def_Status_Montagem!$B$4</f>
        <v>Contratada (inclui etiqueta)</v>
      </c>
      <c r="F3174" s="25" t="str">
        <f aca="false" t="array" ref="F3174:F3174">INDEX(Def_Instancias_Equipamentos!$F$2:$F$4986, MATCH(K3174, Def_Instancias_Equipamentos!$D$2:$D$4986, 0), 1)</f>
        <v>Túnel (Anel)</v>
      </c>
      <c r="G3174" s="26" t="str">
        <f aca="false" t="array" ref="G3174:G3174">INDEX(Def_Instancias_Equipamentos!$F$2:$F$4986, MATCH(L3174, Def_Instancias_Equipamentos!$D$2:$D$4986, 0), 1)</f>
        <v>Sala Racks 3</v>
      </c>
      <c r="H3174" s="7" t="str">
        <f aca="false" t="array" ref="H3174:H3174">INDEX(Def_Instancias_Equipamentos!$E$2:$E$4986, MATCH(K3174, Def_Instancias_Equipamentos!$D$2:$D$4986, 0), 1)</f>
        <v>SI-03SP</v>
      </c>
      <c r="I3174" s="8" t="str">
        <f aca="false" t="array" ref="I3174:I3174">INDEX(Def_Instancias_Equipamentos!$E$2:$E$4986, MATCH(L3174, Def_Instancias_Equipamentos!$D$2:$D$4986, 0), 1)</f>
        <v>IA-03RaBPM</v>
      </c>
      <c r="J3174" s="8" t="str">
        <f aca="false">IF(H3174=I3174, "INTERNO", "EXTERNO")</f>
        <v>EXTERNO</v>
      </c>
      <c r="K3174" s="9" t="str">
        <f aca="false">Def_Instancias_Equipamentos!$D$1056</f>
        <v>SI-03SP:DI-BPMSigPatch-1</v>
      </c>
      <c r="L3174" s="4" t="str">
        <f aca="false">Def_Instancias_Equipamentos!$D$795</f>
        <v>SI-03SP:DI-BPMRFFE-1</v>
      </c>
      <c r="M3174" s="10" t="s">
        <v>173</v>
      </c>
      <c r="N3174" s="11" t="s">
        <v>86</v>
      </c>
      <c r="O3174" s="21" t="str">
        <f aca="false">Def_Sistemas_Conectores_Cabos!$B$7</f>
        <v>SMA 50-ohm</v>
      </c>
      <c r="P3174" s="4" t="str">
        <f aca="false">Def_Sistemas_Conectores_Cabos!$B$7</f>
        <v>SMA 50-ohm</v>
      </c>
      <c r="Q3174" s="8" t="str">
        <f aca="false">K3174&amp;"/"&amp;M3174&amp;CHAR(10)&amp;L3174&amp;"/"&amp;N3174</f>
        <v>SI-03SP:DI-BPMSigPatch-1/BO_OUT
SI-03SP:DI-BPMRFFE-1/BO_IN</v>
      </c>
      <c r="R3174" s="12" t="s">
        <v>354</v>
      </c>
      <c r="S3174" s="12" t="s">
        <v>354</v>
      </c>
      <c r="T3174" s="22" t="str">
        <f aca="false">Def_Sistemas_Conectores_Cabos!$C$14</f>
        <v>Datalink Extrudado</v>
      </c>
      <c r="U3174" s="11" t="s">
        <v>355</v>
      </c>
      <c r="V3174" s="13"/>
    </row>
    <row r="3175" customFormat="false" ht="15.75" hidden="true" customHeight="true" outlineLevel="0" collapsed="false">
      <c r="A3175" s="4" t="str">
        <f aca="false">Def_Sistemas_Conectores_Cabos!$A$22</f>
        <v>BPM de elétrons</v>
      </c>
      <c r="B3175" s="5" t="str">
        <f aca="false">Datas_Entregas!$A$6</f>
        <v>Linhas de Luz (fases I-A e II)</v>
      </c>
      <c r="C3175" s="6" t="n">
        <f aca="false" t="array" ref="C3175:C3175">INDEX(Datas_Entregas!$B$2:$B$100, MATCH(B3175, Datas_Entregas!$A$2:$A$100, 0), 1)</f>
        <v>43374</v>
      </c>
      <c r="D3175" s="5" t="str">
        <f aca="false">Def_Status_Montagem!$A$2</f>
        <v>A verificar</v>
      </c>
      <c r="E3175" s="4" t="str">
        <f aca="false">Def_Status_Montagem!$B$4</f>
        <v>Contratada (inclui etiqueta)</v>
      </c>
      <c r="F3175" s="25" t="str">
        <f aca="false" t="array" ref="F3175:F3175">INDEX(Def_Instancias_Equipamentos!$F$2:$F$4986, MATCH(K3175, Def_Instancias_Equipamentos!$D$2:$D$4986, 0), 1)</f>
        <v>Túnel (Anel)</v>
      </c>
      <c r="G3175" s="26" t="str">
        <f aca="false" t="array" ref="G3175:G3175">INDEX(Def_Instancias_Equipamentos!$F$2:$F$4986, MATCH(L3175, Def_Instancias_Equipamentos!$D$2:$D$4986, 0), 1)</f>
        <v>Sala Racks 3</v>
      </c>
      <c r="H3175" s="7" t="str">
        <f aca="false" t="array" ref="H3175:H3175">INDEX(Def_Instancias_Equipamentos!$E$2:$E$4986, MATCH(K3175, Def_Instancias_Equipamentos!$D$2:$D$4986, 0), 1)</f>
        <v>SI-03SP</v>
      </c>
      <c r="I3175" s="8" t="str">
        <f aca="false" t="array" ref="I3175:I3175">INDEX(Def_Instancias_Equipamentos!$E$2:$E$4986, MATCH(L3175, Def_Instancias_Equipamentos!$D$2:$D$4986, 0), 1)</f>
        <v>IA-03RaBPM</v>
      </c>
      <c r="J3175" s="8" t="str">
        <f aca="false">IF(H3175=I3175, "INTERNO", "EXTERNO")</f>
        <v>EXTERNO</v>
      </c>
      <c r="K3175" s="9" t="str">
        <f aca="false">Def_Instancias_Equipamentos!$D$1057</f>
        <v>SI-03SP:DI-BPMSigPatch-2</v>
      </c>
      <c r="L3175" s="4" t="str">
        <f aca="false">Def_Instancias_Equipamentos!$D$796</f>
        <v>SI-03SP:DI-BPMRFFE-2</v>
      </c>
      <c r="M3175" s="10" t="s">
        <v>173</v>
      </c>
      <c r="N3175" s="11" t="s">
        <v>86</v>
      </c>
      <c r="O3175" s="21" t="str">
        <f aca="false">Def_Sistemas_Conectores_Cabos!$B$7</f>
        <v>SMA 50-ohm</v>
      </c>
      <c r="P3175" s="4" t="str">
        <f aca="false">Def_Sistemas_Conectores_Cabos!$B$7</f>
        <v>SMA 50-ohm</v>
      </c>
      <c r="Q3175" s="8" t="str">
        <f aca="false">K3175&amp;"/"&amp;M3175&amp;CHAR(10)&amp;L3175&amp;"/"&amp;N3175</f>
        <v>SI-03SP:DI-BPMSigPatch-2/BO_OUT
SI-03SP:DI-BPMRFFE-2/BO_IN</v>
      </c>
      <c r="R3175" s="12" t="s">
        <v>354</v>
      </c>
      <c r="S3175" s="12" t="s">
        <v>354</v>
      </c>
      <c r="T3175" s="22" t="str">
        <f aca="false">Def_Sistemas_Conectores_Cabos!$C$14</f>
        <v>Datalink Extrudado</v>
      </c>
      <c r="U3175" s="11" t="s">
        <v>355</v>
      </c>
      <c r="V3175" s="13"/>
    </row>
    <row r="3176" customFormat="false" ht="15.75" hidden="true" customHeight="true" outlineLevel="0" collapsed="false">
      <c r="A3176" s="4" t="str">
        <f aca="false">Def_Sistemas_Conectores_Cabos!$A$22</f>
        <v>BPM de elétrons</v>
      </c>
      <c r="B3176" s="5" t="str">
        <f aca="false">Datas_Entregas!$A$3</f>
        <v>BTS/Anel</v>
      </c>
      <c r="C3176" s="6" t="n">
        <f aca="false" t="array" ref="C3176:C3176">INDEX(Datas_Entregas!$B$2:$B$100, MATCH(B3176, Datas_Entregas!$A$2:$A$100, 0), 1)</f>
        <v>43296</v>
      </c>
      <c r="D3176" s="5" t="str">
        <f aca="false">Def_Status_Montagem!$A$2</f>
        <v>A verificar</v>
      </c>
      <c r="E3176" s="4" t="str">
        <f aca="false">Def_Status_Montagem!$B$4</f>
        <v>Contratada (inclui etiqueta)</v>
      </c>
      <c r="F3176" s="25" t="str">
        <f aca="false" t="array" ref="F3176:F3176">INDEX(Def_Instancias_Equipamentos!$F$2:$F$4986, MATCH(K3176, Def_Instancias_Equipamentos!$D$2:$D$4986, 0), 1)</f>
        <v>Túnel (Anel)</v>
      </c>
      <c r="G3176" s="26" t="str">
        <f aca="false" t="array" ref="G3176:G3176">INDEX(Def_Instancias_Equipamentos!$F$2:$F$4986, MATCH(L3176, Def_Instancias_Equipamentos!$D$2:$D$4986, 0), 1)</f>
        <v>Sala Racks 4</v>
      </c>
      <c r="H3176" s="7" t="str">
        <f aca="false" t="array" ref="H3176:H3176">INDEX(Def_Instancias_Equipamentos!$E$2:$E$4986, MATCH(K3176, Def_Instancias_Equipamentos!$D$2:$D$4986, 0), 1)</f>
        <v>SI-04C1</v>
      </c>
      <c r="I3176" s="8" t="str">
        <f aca="false" t="array" ref="I3176:I3176">INDEX(Def_Instancias_Equipamentos!$E$2:$E$4986, MATCH(L3176, Def_Instancias_Equipamentos!$D$2:$D$4986, 0), 1)</f>
        <v>IA-04RaBPM</v>
      </c>
      <c r="J3176" s="8" t="str">
        <f aca="false">IF(H3176=I3176, "INTERNO", "EXTERNO")</f>
        <v>EXTERNO</v>
      </c>
      <c r="K3176" s="9" t="str">
        <f aca="false">Def_Instancias_Equipamentos!$D$916</f>
        <v>SI-04C1:DI-BPMSigPatch-1</v>
      </c>
      <c r="L3176" s="4" t="str">
        <f aca="false">Def_Instancias_Equipamentos!$D$655</f>
        <v>SI-04C1:DI-BPMRFFE-1</v>
      </c>
      <c r="M3176" s="10" t="s">
        <v>173</v>
      </c>
      <c r="N3176" s="11" t="s">
        <v>86</v>
      </c>
      <c r="O3176" s="21" t="str">
        <f aca="false">Def_Sistemas_Conectores_Cabos!$B$7</f>
        <v>SMA 50-ohm</v>
      </c>
      <c r="P3176" s="4" t="str">
        <f aca="false">Def_Sistemas_Conectores_Cabos!$B$7</f>
        <v>SMA 50-ohm</v>
      </c>
      <c r="Q3176" s="8" t="str">
        <f aca="false">K3176&amp;"/"&amp;M3176&amp;CHAR(10)&amp;L3176&amp;"/"&amp;N3176</f>
        <v>SI-04C1:DI-BPMSigPatch-1/BO_OUT
SI-04C1:DI-BPMRFFE-1/BO_IN</v>
      </c>
      <c r="R3176" s="12" t="s">
        <v>354</v>
      </c>
      <c r="S3176" s="12" t="s">
        <v>354</v>
      </c>
      <c r="T3176" s="22" t="str">
        <f aca="false">Def_Sistemas_Conectores_Cabos!$C$14</f>
        <v>Datalink Extrudado</v>
      </c>
      <c r="U3176" s="11" t="s">
        <v>355</v>
      </c>
      <c r="V3176" s="13"/>
    </row>
    <row r="3177" customFormat="false" ht="15.75" hidden="true" customHeight="true" outlineLevel="0" collapsed="false">
      <c r="A3177" s="4" t="str">
        <f aca="false">Def_Sistemas_Conectores_Cabos!$A$22</f>
        <v>BPM de elétrons</v>
      </c>
      <c r="B3177" s="5" t="str">
        <f aca="false">Datas_Entregas!$A$3</f>
        <v>BTS/Anel</v>
      </c>
      <c r="C3177" s="6" t="n">
        <f aca="false" t="array" ref="C3177:C3177">INDEX(Datas_Entregas!$B$2:$B$100, MATCH(B3177, Datas_Entregas!$A$2:$A$100, 0), 1)</f>
        <v>43296</v>
      </c>
      <c r="D3177" s="5" t="str">
        <f aca="false">Def_Status_Montagem!$A$2</f>
        <v>A verificar</v>
      </c>
      <c r="E3177" s="4" t="str">
        <f aca="false">Def_Status_Montagem!$B$4</f>
        <v>Contratada (inclui etiqueta)</v>
      </c>
      <c r="F3177" s="25" t="str">
        <f aca="false" t="array" ref="F3177:F3177">INDEX(Def_Instancias_Equipamentos!$F$2:$F$4986, MATCH(K3177, Def_Instancias_Equipamentos!$D$2:$D$4986, 0), 1)</f>
        <v>Túnel (Anel)</v>
      </c>
      <c r="G3177" s="26" t="str">
        <f aca="false" t="array" ref="G3177:G3177">INDEX(Def_Instancias_Equipamentos!$F$2:$F$4986, MATCH(L3177, Def_Instancias_Equipamentos!$D$2:$D$4986, 0), 1)</f>
        <v>Sala Racks 4</v>
      </c>
      <c r="H3177" s="7" t="str">
        <f aca="false" t="array" ref="H3177:H3177">INDEX(Def_Instancias_Equipamentos!$E$2:$E$4986, MATCH(K3177, Def_Instancias_Equipamentos!$D$2:$D$4986, 0), 1)</f>
        <v>SI-04C1</v>
      </c>
      <c r="I3177" s="8" t="str">
        <f aca="false" t="array" ref="I3177:I3177">INDEX(Def_Instancias_Equipamentos!$E$2:$E$4986, MATCH(L3177, Def_Instancias_Equipamentos!$D$2:$D$4986, 0), 1)</f>
        <v>IA-04RaBPM</v>
      </c>
      <c r="J3177" s="8" t="str">
        <f aca="false">IF(H3177=I3177, "INTERNO", "EXTERNO")</f>
        <v>EXTERNO</v>
      </c>
      <c r="K3177" s="9" t="str">
        <f aca="false">Def_Instancias_Equipamentos!$D$917</f>
        <v>SI-04C1:DI-BPMSigPatch-2</v>
      </c>
      <c r="L3177" s="4" t="str">
        <f aca="false">Def_Instancias_Equipamentos!$D$656</f>
        <v>SI-04C1:DI-BPMRFFE-2</v>
      </c>
      <c r="M3177" s="10" t="s">
        <v>173</v>
      </c>
      <c r="N3177" s="11" t="s">
        <v>86</v>
      </c>
      <c r="O3177" s="21" t="str">
        <f aca="false">Def_Sistemas_Conectores_Cabos!$B$7</f>
        <v>SMA 50-ohm</v>
      </c>
      <c r="P3177" s="4" t="str">
        <f aca="false">Def_Sistemas_Conectores_Cabos!$B$7</f>
        <v>SMA 50-ohm</v>
      </c>
      <c r="Q3177" s="8" t="str">
        <f aca="false">K3177&amp;"/"&amp;M3177&amp;CHAR(10)&amp;L3177&amp;"/"&amp;N3177</f>
        <v>SI-04C1:DI-BPMSigPatch-2/BO_OUT
SI-04C1:DI-BPMRFFE-2/BO_IN</v>
      </c>
      <c r="R3177" s="12" t="s">
        <v>354</v>
      </c>
      <c r="S3177" s="12" t="s">
        <v>354</v>
      </c>
      <c r="T3177" s="22" t="str">
        <f aca="false">Def_Sistemas_Conectores_Cabos!$C$14</f>
        <v>Datalink Extrudado</v>
      </c>
      <c r="U3177" s="11" t="s">
        <v>355</v>
      </c>
      <c r="V3177" s="13"/>
    </row>
    <row r="3178" customFormat="false" ht="15.75" hidden="true" customHeight="true" outlineLevel="0" collapsed="false">
      <c r="A3178" s="4" t="str">
        <f aca="false">Def_Sistemas_Conectores_Cabos!$A$22</f>
        <v>BPM de elétrons</v>
      </c>
      <c r="B3178" s="5" t="str">
        <f aca="false">Datas_Entregas!$A$3</f>
        <v>BTS/Anel</v>
      </c>
      <c r="C3178" s="6" t="n">
        <f aca="false" t="array" ref="C3178:C3178">INDEX(Datas_Entregas!$B$2:$B$100, MATCH(B3178, Datas_Entregas!$A$2:$A$100, 0), 1)</f>
        <v>43296</v>
      </c>
      <c r="D3178" s="5" t="str">
        <f aca="false">Def_Status_Montagem!$A$2</f>
        <v>A verificar</v>
      </c>
      <c r="E3178" s="4" t="str">
        <f aca="false">Def_Status_Montagem!$B$4</f>
        <v>Contratada (inclui etiqueta)</v>
      </c>
      <c r="F3178" s="25" t="str">
        <f aca="false" t="array" ref="F3178:F3178">INDEX(Def_Instancias_Equipamentos!$F$2:$F$4986, MATCH(K3178, Def_Instancias_Equipamentos!$D$2:$D$4986, 0), 1)</f>
        <v>Túnel (Anel)</v>
      </c>
      <c r="G3178" s="26" t="str">
        <f aca="false" t="array" ref="G3178:G3178">INDEX(Def_Instancias_Equipamentos!$F$2:$F$4986, MATCH(L3178, Def_Instancias_Equipamentos!$D$2:$D$4986, 0), 1)</f>
        <v>Sala Racks 4</v>
      </c>
      <c r="H3178" s="7" t="str">
        <f aca="false" t="array" ref="H3178:H3178">INDEX(Def_Instancias_Equipamentos!$E$2:$E$4986, MATCH(K3178, Def_Instancias_Equipamentos!$D$2:$D$4986, 0), 1)</f>
        <v>SI-04C2</v>
      </c>
      <c r="I3178" s="8" t="str">
        <f aca="false" t="array" ref="I3178:I3178">INDEX(Def_Instancias_Equipamentos!$E$2:$E$4986, MATCH(L3178, Def_Instancias_Equipamentos!$D$2:$D$4986, 0), 1)</f>
        <v>IA-04RaBPM</v>
      </c>
      <c r="J3178" s="8" t="str">
        <f aca="false">IF(H3178=I3178, "INTERNO", "EXTERNO")</f>
        <v>EXTERNO</v>
      </c>
      <c r="K3178" s="9" t="str">
        <f aca="false">Def_Instancias_Equipamentos!$D$918</f>
        <v>SI-04C2:DI-BPMSigPatch</v>
      </c>
      <c r="L3178" s="4" t="str">
        <f aca="false">Def_Instancias_Equipamentos!$D$657</f>
        <v>SI-04C2:DI-BPMRFFE</v>
      </c>
      <c r="M3178" s="10" t="s">
        <v>173</v>
      </c>
      <c r="N3178" s="11" t="s">
        <v>86</v>
      </c>
      <c r="O3178" s="21" t="str">
        <f aca="false">Def_Sistemas_Conectores_Cabos!$B$7</f>
        <v>SMA 50-ohm</v>
      </c>
      <c r="P3178" s="4" t="str">
        <f aca="false">Def_Sistemas_Conectores_Cabos!$B$7</f>
        <v>SMA 50-ohm</v>
      </c>
      <c r="Q3178" s="8" t="str">
        <f aca="false">K3178&amp;"/"&amp;M3178&amp;CHAR(10)&amp;L3178&amp;"/"&amp;N3178</f>
        <v>SI-04C2:DI-BPMSigPatch/BO_OUT
SI-04C2:DI-BPMRFFE/BO_IN</v>
      </c>
      <c r="R3178" s="12" t="s">
        <v>354</v>
      </c>
      <c r="S3178" s="12" t="s">
        <v>354</v>
      </c>
      <c r="T3178" s="22" t="str">
        <f aca="false">Def_Sistemas_Conectores_Cabos!$C$14</f>
        <v>Datalink Extrudado</v>
      </c>
      <c r="U3178" s="11" t="s">
        <v>355</v>
      </c>
      <c r="V3178" s="13"/>
    </row>
    <row r="3179" customFormat="false" ht="15.75" hidden="true" customHeight="true" outlineLevel="0" collapsed="false">
      <c r="A3179" s="4" t="str">
        <f aca="false">Def_Sistemas_Conectores_Cabos!$A$22</f>
        <v>BPM de elétrons</v>
      </c>
      <c r="B3179" s="5" t="str">
        <f aca="false">Datas_Entregas!$A$3</f>
        <v>BTS/Anel</v>
      </c>
      <c r="C3179" s="6" t="n">
        <f aca="false" t="array" ref="C3179:C3179">INDEX(Datas_Entregas!$B$2:$B$100, MATCH(B3179, Datas_Entregas!$A$2:$A$100, 0), 1)</f>
        <v>43296</v>
      </c>
      <c r="D3179" s="5" t="str">
        <f aca="false">Def_Status_Montagem!$A$2</f>
        <v>A verificar</v>
      </c>
      <c r="E3179" s="4" t="str">
        <f aca="false">Def_Status_Montagem!$B$4</f>
        <v>Contratada (inclui etiqueta)</v>
      </c>
      <c r="F3179" s="25" t="str">
        <f aca="false" t="array" ref="F3179:F3179">INDEX(Def_Instancias_Equipamentos!$F$2:$F$4986, MATCH(K3179, Def_Instancias_Equipamentos!$D$2:$D$4986, 0), 1)</f>
        <v>Túnel (Anel)</v>
      </c>
      <c r="G3179" s="26" t="str">
        <f aca="false" t="array" ref="G3179:G3179">INDEX(Def_Instancias_Equipamentos!$F$2:$F$4986, MATCH(L3179, Def_Instancias_Equipamentos!$D$2:$D$4986, 0), 1)</f>
        <v>Sala Racks 4</v>
      </c>
      <c r="H3179" s="7" t="str">
        <f aca="false" t="array" ref="H3179:H3179">INDEX(Def_Instancias_Equipamentos!$E$2:$E$4986, MATCH(K3179, Def_Instancias_Equipamentos!$D$2:$D$4986, 0), 1)</f>
        <v>SI-04C3</v>
      </c>
      <c r="I3179" s="8" t="str">
        <f aca="false" t="array" ref="I3179:I3179">INDEX(Def_Instancias_Equipamentos!$E$2:$E$4986, MATCH(L3179, Def_Instancias_Equipamentos!$D$2:$D$4986, 0), 1)</f>
        <v>IA-04RaBPM</v>
      </c>
      <c r="J3179" s="8" t="str">
        <f aca="false">IF(H3179=I3179, "INTERNO", "EXTERNO")</f>
        <v>EXTERNO</v>
      </c>
      <c r="K3179" s="9" t="str">
        <f aca="false">Def_Instancias_Equipamentos!$D$919</f>
        <v>SI-04C3:DI-BPMSigPatch-1</v>
      </c>
      <c r="L3179" s="4" t="str">
        <f aca="false">Def_Instancias_Equipamentos!$D$658</f>
        <v>SI-04C3:DI-BPMRFFE-1</v>
      </c>
      <c r="M3179" s="10" t="s">
        <v>173</v>
      </c>
      <c r="N3179" s="11" t="s">
        <v>86</v>
      </c>
      <c r="O3179" s="21" t="str">
        <f aca="false">Def_Sistemas_Conectores_Cabos!$B$7</f>
        <v>SMA 50-ohm</v>
      </c>
      <c r="P3179" s="4" t="str">
        <f aca="false">Def_Sistemas_Conectores_Cabos!$B$7</f>
        <v>SMA 50-ohm</v>
      </c>
      <c r="Q3179" s="8" t="str">
        <f aca="false">K3179&amp;"/"&amp;M3179&amp;CHAR(10)&amp;L3179&amp;"/"&amp;N3179</f>
        <v>SI-04C3:DI-BPMSigPatch-1/BO_OUT
SI-04C3:DI-BPMRFFE-1/BO_IN</v>
      </c>
      <c r="R3179" s="12" t="s">
        <v>354</v>
      </c>
      <c r="S3179" s="12" t="s">
        <v>354</v>
      </c>
      <c r="T3179" s="22" t="str">
        <f aca="false">Def_Sistemas_Conectores_Cabos!$C$14</f>
        <v>Datalink Extrudado</v>
      </c>
      <c r="U3179" s="11" t="s">
        <v>355</v>
      </c>
      <c r="V3179" s="13"/>
    </row>
    <row r="3180" customFormat="false" ht="15.75" hidden="true" customHeight="true" outlineLevel="0" collapsed="false">
      <c r="A3180" s="4" t="str">
        <f aca="false">Def_Sistemas_Conectores_Cabos!$A$22</f>
        <v>BPM de elétrons</v>
      </c>
      <c r="B3180" s="5" t="str">
        <f aca="false">Datas_Entregas!$A$3</f>
        <v>BTS/Anel</v>
      </c>
      <c r="C3180" s="6" t="n">
        <f aca="false" t="array" ref="C3180:C3180">INDEX(Datas_Entregas!$B$2:$B$100, MATCH(B3180, Datas_Entregas!$A$2:$A$100, 0), 1)</f>
        <v>43296</v>
      </c>
      <c r="D3180" s="5" t="str">
        <f aca="false">Def_Status_Montagem!$A$2</f>
        <v>A verificar</v>
      </c>
      <c r="E3180" s="4" t="str">
        <f aca="false">Def_Status_Montagem!$B$4</f>
        <v>Contratada (inclui etiqueta)</v>
      </c>
      <c r="F3180" s="25" t="str">
        <f aca="false" t="array" ref="F3180:F3180">INDEX(Def_Instancias_Equipamentos!$F$2:$F$4986, MATCH(K3180, Def_Instancias_Equipamentos!$D$2:$D$4986, 0), 1)</f>
        <v>Túnel (Anel)</v>
      </c>
      <c r="G3180" s="26" t="str">
        <f aca="false" t="array" ref="G3180:G3180">INDEX(Def_Instancias_Equipamentos!$F$2:$F$4986, MATCH(L3180, Def_Instancias_Equipamentos!$D$2:$D$4986, 0), 1)</f>
        <v>Sala Racks 4</v>
      </c>
      <c r="H3180" s="7" t="str">
        <f aca="false" t="array" ref="H3180:H3180">INDEX(Def_Instancias_Equipamentos!$E$2:$E$4986, MATCH(K3180, Def_Instancias_Equipamentos!$D$2:$D$4986, 0), 1)</f>
        <v>SI-04C3</v>
      </c>
      <c r="I3180" s="8" t="str">
        <f aca="false" t="array" ref="I3180:I3180">INDEX(Def_Instancias_Equipamentos!$E$2:$E$4986, MATCH(L3180, Def_Instancias_Equipamentos!$D$2:$D$4986, 0), 1)</f>
        <v>IA-04RaBPM</v>
      </c>
      <c r="J3180" s="8" t="str">
        <f aca="false">IF(H3180=I3180, "INTERNO", "EXTERNO")</f>
        <v>EXTERNO</v>
      </c>
      <c r="K3180" s="9" t="str">
        <f aca="false">Def_Instancias_Equipamentos!$D$920</f>
        <v>SI-04C3:DI-BPMSigPatch-2</v>
      </c>
      <c r="L3180" s="4" t="str">
        <f aca="false">Def_Instancias_Equipamentos!$D$659</f>
        <v>SI-04C3:DI-BPMRFFE-2</v>
      </c>
      <c r="M3180" s="10" t="s">
        <v>173</v>
      </c>
      <c r="N3180" s="11" t="s">
        <v>86</v>
      </c>
      <c r="O3180" s="21" t="str">
        <f aca="false">Def_Sistemas_Conectores_Cabos!$B$7</f>
        <v>SMA 50-ohm</v>
      </c>
      <c r="P3180" s="4" t="str">
        <f aca="false">Def_Sistemas_Conectores_Cabos!$B$7</f>
        <v>SMA 50-ohm</v>
      </c>
      <c r="Q3180" s="8" t="str">
        <f aca="false">K3180&amp;"/"&amp;M3180&amp;CHAR(10)&amp;L3180&amp;"/"&amp;N3180</f>
        <v>SI-04C3:DI-BPMSigPatch-2/BO_OUT
SI-04C3:DI-BPMRFFE-2/BO_IN</v>
      </c>
      <c r="R3180" s="12" t="s">
        <v>354</v>
      </c>
      <c r="S3180" s="12" t="s">
        <v>354</v>
      </c>
      <c r="T3180" s="22" t="str">
        <f aca="false">Def_Sistemas_Conectores_Cabos!$C$14</f>
        <v>Datalink Extrudado</v>
      </c>
      <c r="U3180" s="11" t="s">
        <v>355</v>
      </c>
      <c r="V3180" s="13"/>
    </row>
    <row r="3181" customFormat="false" ht="15.75" hidden="true" customHeight="true" outlineLevel="0" collapsed="false">
      <c r="A3181" s="4" t="str">
        <f aca="false">Def_Sistemas_Conectores_Cabos!$A$22</f>
        <v>BPM de elétrons</v>
      </c>
      <c r="B3181" s="5" t="str">
        <f aca="false">Datas_Entregas!$A$3</f>
        <v>BTS/Anel</v>
      </c>
      <c r="C3181" s="6" t="n">
        <f aca="false" t="array" ref="C3181:C3181">INDEX(Datas_Entregas!$B$2:$B$100, MATCH(B3181, Datas_Entregas!$A$2:$A$100, 0), 1)</f>
        <v>43296</v>
      </c>
      <c r="D3181" s="5" t="str">
        <f aca="false">Def_Status_Montagem!$A$2</f>
        <v>A verificar</v>
      </c>
      <c r="E3181" s="4" t="str">
        <f aca="false">Def_Status_Montagem!$B$4</f>
        <v>Contratada (inclui etiqueta)</v>
      </c>
      <c r="F3181" s="25" t="str">
        <f aca="false" t="array" ref="F3181:F3181">INDEX(Def_Instancias_Equipamentos!$F$2:$F$4986, MATCH(K3181, Def_Instancias_Equipamentos!$D$2:$D$4986, 0), 1)</f>
        <v>Túnel (Anel)</v>
      </c>
      <c r="G3181" s="26" t="str">
        <f aca="false" t="array" ref="G3181:G3181">INDEX(Def_Instancias_Equipamentos!$F$2:$F$4986, MATCH(L3181, Def_Instancias_Equipamentos!$D$2:$D$4986, 0), 1)</f>
        <v>Sala Racks 4</v>
      </c>
      <c r="H3181" s="7" t="str">
        <f aca="false" t="array" ref="H3181:H3181">INDEX(Def_Instancias_Equipamentos!$E$2:$E$4986, MATCH(K3181, Def_Instancias_Equipamentos!$D$2:$D$4986, 0), 1)</f>
        <v>SI-04C4</v>
      </c>
      <c r="I3181" s="8" t="str">
        <f aca="false" t="array" ref="I3181:I3181">INDEX(Def_Instancias_Equipamentos!$E$2:$E$4986, MATCH(L3181, Def_Instancias_Equipamentos!$D$2:$D$4986, 0), 1)</f>
        <v>IA-04RaBPM</v>
      </c>
      <c r="J3181" s="8" t="str">
        <f aca="false">IF(H3181=I3181, "INTERNO", "EXTERNO")</f>
        <v>EXTERNO</v>
      </c>
      <c r="K3181" s="9" t="str">
        <f aca="false">Def_Instancias_Equipamentos!$D$921</f>
        <v>SI-04C4:DI-BPMSigPatch</v>
      </c>
      <c r="L3181" s="4" t="str">
        <f aca="false">Def_Instancias_Equipamentos!$D$660</f>
        <v>SI-04C4:DI-BPMRFFE</v>
      </c>
      <c r="M3181" s="10" t="s">
        <v>173</v>
      </c>
      <c r="N3181" s="11" t="s">
        <v>86</v>
      </c>
      <c r="O3181" s="21" t="str">
        <f aca="false">Def_Sistemas_Conectores_Cabos!$B$7</f>
        <v>SMA 50-ohm</v>
      </c>
      <c r="P3181" s="4" t="str">
        <f aca="false">Def_Sistemas_Conectores_Cabos!$B$7</f>
        <v>SMA 50-ohm</v>
      </c>
      <c r="Q3181" s="8" t="str">
        <f aca="false">K3181&amp;"/"&amp;M3181&amp;CHAR(10)&amp;L3181&amp;"/"&amp;N3181</f>
        <v>SI-04C4:DI-BPMSigPatch/BO_OUT
SI-04C4:DI-BPMRFFE/BO_IN</v>
      </c>
      <c r="R3181" s="12" t="s">
        <v>354</v>
      </c>
      <c r="S3181" s="12" t="s">
        <v>354</v>
      </c>
      <c r="T3181" s="22" t="str">
        <f aca="false">Def_Sistemas_Conectores_Cabos!$C$14</f>
        <v>Datalink Extrudado</v>
      </c>
      <c r="U3181" s="11" t="s">
        <v>355</v>
      </c>
      <c r="V3181" s="13"/>
    </row>
    <row r="3182" customFormat="false" ht="15.75" hidden="true" customHeight="true" outlineLevel="0" collapsed="false">
      <c r="A3182" s="4" t="str">
        <f aca="false">Def_Sistemas_Conectores_Cabos!$A$22</f>
        <v>BPM de elétrons</v>
      </c>
      <c r="B3182" s="5" t="str">
        <f aca="false">Datas_Entregas!$A$3</f>
        <v>BTS/Anel</v>
      </c>
      <c r="C3182" s="6" t="n">
        <f aca="false" t="array" ref="C3182:C3182">INDEX(Datas_Entregas!$B$2:$B$100, MATCH(B3182, Datas_Entregas!$A$2:$A$100, 0), 1)</f>
        <v>43296</v>
      </c>
      <c r="D3182" s="5" t="str">
        <f aca="false">Def_Status_Montagem!$A$2</f>
        <v>A verificar</v>
      </c>
      <c r="E3182" s="4" t="str">
        <f aca="false">Def_Status_Montagem!$B$4</f>
        <v>Contratada (inclui etiqueta)</v>
      </c>
      <c r="F3182" s="25" t="str">
        <f aca="false" t="array" ref="F3182:F3182">INDEX(Def_Instancias_Equipamentos!$F$2:$F$4986, MATCH(K3182, Def_Instancias_Equipamentos!$D$2:$D$4986, 0), 1)</f>
        <v>Túnel (Anel)</v>
      </c>
      <c r="G3182" s="26" t="str">
        <f aca="false" t="array" ref="G3182:G3182">INDEX(Def_Instancias_Equipamentos!$F$2:$F$4986, MATCH(L3182, Def_Instancias_Equipamentos!$D$2:$D$4986, 0), 1)</f>
        <v>Sala Racks 4</v>
      </c>
      <c r="H3182" s="7" t="str">
        <f aca="false" t="array" ref="H3182:H3182">INDEX(Def_Instancias_Equipamentos!$E$2:$E$4986, MATCH(K3182, Def_Instancias_Equipamentos!$D$2:$D$4986, 0), 1)</f>
        <v>SI-04M1</v>
      </c>
      <c r="I3182" s="8" t="str">
        <f aca="false" t="array" ref="I3182:I3182">INDEX(Def_Instancias_Equipamentos!$E$2:$E$4986, MATCH(L3182, Def_Instancias_Equipamentos!$D$2:$D$4986, 0), 1)</f>
        <v>IA-04RaBPM</v>
      </c>
      <c r="J3182" s="8" t="str">
        <f aca="false">IF(H3182=I3182, "INTERNO", "EXTERNO")</f>
        <v>EXTERNO</v>
      </c>
      <c r="K3182" s="9" t="str">
        <f aca="false">Def_Instancias_Equipamentos!$D$922</f>
        <v>SI-04M1:DI-BPMSigPatch</v>
      </c>
      <c r="L3182" s="4" t="str">
        <f aca="false">Def_Instancias_Equipamentos!$D$661</f>
        <v>SI-04M1:DI-BPMRFFE</v>
      </c>
      <c r="M3182" s="10" t="s">
        <v>173</v>
      </c>
      <c r="N3182" s="11" t="s">
        <v>86</v>
      </c>
      <c r="O3182" s="21" t="str">
        <f aca="false">Def_Sistemas_Conectores_Cabos!$B$7</f>
        <v>SMA 50-ohm</v>
      </c>
      <c r="P3182" s="4" t="str">
        <f aca="false">Def_Sistemas_Conectores_Cabos!$B$7</f>
        <v>SMA 50-ohm</v>
      </c>
      <c r="Q3182" s="8" t="str">
        <f aca="false">K3182&amp;"/"&amp;M3182&amp;CHAR(10)&amp;L3182&amp;"/"&amp;N3182</f>
        <v>SI-04M1:DI-BPMSigPatch/BO_OUT
SI-04M1:DI-BPMRFFE/BO_IN</v>
      </c>
      <c r="R3182" s="12" t="s">
        <v>354</v>
      </c>
      <c r="S3182" s="12" t="s">
        <v>354</v>
      </c>
      <c r="T3182" s="22" t="str">
        <f aca="false">Def_Sistemas_Conectores_Cabos!$C$14</f>
        <v>Datalink Extrudado</v>
      </c>
      <c r="U3182" s="11" t="s">
        <v>355</v>
      </c>
      <c r="V3182" s="13"/>
    </row>
    <row r="3183" customFormat="false" ht="15.75" hidden="true" customHeight="true" outlineLevel="0" collapsed="false">
      <c r="A3183" s="4" t="str">
        <f aca="false">Def_Sistemas_Conectores_Cabos!$A$22</f>
        <v>BPM de elétrons</v>
      </c>
      <c r="B3183" s="5" t="str">
        <f aca="false">Datas_Entregas!$A$3</f>
        <v>BTS/Anel</v>
      </c>
      <c r="C3183" s="6" t="n">
        <f aca="false" t="array" ref="C3183:C3183">INDEX(Datas_Entregas!$B$2:$B$100, MATCH(B3183, Datas_Entregas!$A$2:$A$100, 0), 1)</f>
        <v>43296</v>
      </c>
      <c r="D3183" s="5" t="str">
        <f aca="false">Def_Status_Montagem!$A$2</f>
        <v>A verificar</v>
      </c>
      <c r="E3183" s="4" t="str">
        <f aca="false">Def_Status_Montagem!$B$4</f>
        <v>Contratada (inclui etiqueta)</v>
      </c>
      <c r="F3183" s="25" t="str">
        <f aca="false" t="array" ref="F3183:F3183">INDEX(Def_Instancias_Equipamentos!$F$2:$F$4986, MATCH(K3183, Def_Instancias_Equipamentos!$D$2:$D$4986, 0), 1)</f>
        <v>Túnel (Anel)</v>
      </c>
      <c r="G3183" s="26" t="str">
        <f aca="false" t="array" ref="G3183:G3183">INDEX(Def_Instancias_Equipamentos!$F$2:$F$4986, MATCH(L3183, Def_Instancias_Equipamentos!$D$2:$D$4986, 0), 1)</f>
        <v>Sala Racks 4</v>
      </c>
      <c r="H3183" s="7" t="str">
        <f aca="false" t="array" ref="H3183:H3183">INDEX(Def_Instancias_Equipamentos!$E$2:$E$4986, MATCH(K3183, Def_Instancias_Equipamentos!$D$2:$D$4986, 0), 1)</f>
        <v>SI-04M2</v>
      </c>
      <c r="I3183" s="8" t="str">
        <f aca="false" t="array" ref="I3183:I3183">INDEX(Def_Instancias_Equipamentos!$E$2:$E$4986, MATCH(L3183, Def_Instancias_Equipamentos!$D$2:$D$4986, 0), 1)</f>
        <v>IA-04RaBPM</v>
      </c>
      <c r="J3183" s="8" t="str">
        <f aca="false">IF(H3183=I3183, "INTERNO", "EXTERNO")</f>
        <v>EXTERNO</v>
      </c>
      <c r="K3183" s="9" t="str">
        <f aca="false">Def_Instancias_Equipamentos!$D$923</f>
        <v>SI-04M2:DI-BPMSigPatch</v>
      </c>
      <c r="L3183" s="4" t="str">
        <f aca="false">Def_Instancias_Equipamentos!$D$662</f>
        <v>SI-04M2:DI-BPMRFFE</v>
      </c>
      <c r="M3183" s="10" t="s">
        <v>173</v>
      </c>
      <c r="N3183" s="11" t="s">
        <v>86</v>
      </c>
      <c r="O3183" s="21" t="str">
        <f aca="false">Def_Sistemas_Conectores_Cabos!$B$7</f>
        <v>SMA 50-ohm</v>
      </c>
      <c r="P3183" s="4" t="str">
        <f aca="false">Def_Sistemas_Conectores_Cabos!$B$7</f>
        <v>SMA 50-ohm</v>
      </c>
      <c r="Q3183" s="8" t="str">
        <f aca="false">K3183&amp;"/"&amp;M3183&amp;CHAR(10)&amp;L3183&amp;"/"&amp;N3183</f>
        <v>SI-04M2:DI-BPMSigPatch/BO_OUT
SI-04M2:DI-BPMRFFE/BO_IN</v>
      </c>
      <c r="R3183" s="12" t="s">
        <v>354</v>
      </c>
      <c r="S3183" s="12" t="s">
        <v>354</v>
      </c>
      <c r="T3183" s="22" t="str">
        <f aca="false">Def_Sistemas_Conectores_Cabos!$C$14</f>
        <v>Datalink Extrudado</v>
      </c>
      <c r="U3183" s="11" t="s">
        <v>355</v>
      </c>
      <c r="V3183" s="13"/>
    </row>
    <row r="3184" customFormat="false" ht="15.75" hidden="true" customHeight="true" outlineLevel="0" collapsed="false">
      <c r="A3184" s="4" t="str">
        <f aca="false">Def_Sistemas_Conectores_Cabos!$A$22</f>
        <v>BPM de elétrons</v>
      </c>
      <c r="B3184" s="5" t="str">
        <f aca="false">Datas_Entregas!$A$6</f>
        <v>Linhas de Luz (fases I-A e II)</v>
      </c>
      <c r="C3184" s="6" t="n">
        <f aca="false" t="array" ref="C3184:C3184">INDEX(Datas_Entregas!$B$2:$B$100, MATCH(B3184, Datas_Entregas!$A$2:$A$100, 0), 1)</f>
        <v>43374</v>
      </c>
      <c r="D3184" s="5" t="str">
        <f aca="false">Def_Status_Montagem!$A$2</f>
        <v>A verificar</v>
      </c>
      <c r="E3184" s="4" t="str">
        <f aca="false">Def_Status_Montagem!$B$4</f>
        <v>Contratada (inclui etiqueta)</v>
      </c>
      <c r="F3184" s="25" t="str">
        <f aca="false" t="array" ref="F3184:F3184">INDEX(Def_Instancias_Equipamentos!$F$2:$F$4986, MATCH(K3184, Def_Instancias_Equipamentos!$D$2:$D$4986, 0), 1)</f>
        <v>Túnel (Anel)</v>
      </c>
      <c r="G3184" s="26" t="str">
        <f aca="false" t="array" ref="G3184:G3184">INDEX(Def_Instancias_Equipamentos!$F$2:$F$4986, MATCH(L3184, Def_Instancias_Equipamentos!$D$2:$D$4986, 0), 1)</f>
        <v>Sala Racks 4</v>
      </c>
      <c r="H3184" s="7" t="str">
        <f aca="false" t="array" ref="H3184:H3184">INDEX(Def_Instancias_Equipamentos!$E$2:$E$4986, MATCH(K3184, Def_Instancias_Equipamentos!$D$2:$D$4986, 0), 1)</f>
        <v>SI-04SB</v>
      </c>
      <c r="I3184" s="8" t="str">
        <f aca="false" t="array" ref="I3184:I3184">INDEX(Def_Instancias_Equipamentos!$E$2:$E$4986, MATCH(L3184, Def_Instancias_Equipamentos!$D$2:$D$4986, 0), 1)</f>
        <v>IA-04RaBPM</v>
      </c>
      <c r="J3184" s="8" t="str">
        <f aca="false">IF(H3184=I3184, "INTERNO", "EXTERNO")</f>
        <v>EXTERNO</v>
      </c>
      <c r="K3184" s="9" t="str">
        <f aca="false">Def_Instancias_Equipamentos!$D$1058</f>
        <v>SI-04SB:DI-BPMSigPatch-1</v>
      </c>
      <c r="L3184" s="4" t="str">
        <f aca="false">Def_Instancias_Equipamentos!$D$797</f>
        <v>SI-04SB:DI-BPMRFFE-1</v>
      </c>
      <c r="M3184" s="10" t="s">
        <v>173</v>
      </c>
      <c r="N3184" s="11" t="s">
        <v>86</v>
      </c>
      <c r="O3184" s="21" t="str">
        <f aca="false">Def_Sistemas_Conectores_Cabos!$B$7</f>
        <v>SMA 50-ohm</v>
      </c>
      <c r="P3184" s="4" t="str">
        <f aca="false">Def_Sistemas_Conectores_Cabos!$B$7</f>
        <v>SMA 50-ohm</v>
      </c>
      <c r="Q3184" s="8" t="str">
        <f aca="false">K3184&amp;"/"&amp;M3184&amp;CHAR(10)&amp;L3184&amp;"/"&amp;N3184</f>
        <v>SI-04SB:DI-BPMSigPatch-1/BO_OUT
SI-04SB:DI-BPMRFFE-1/BO_IN</v>
      </c>
      <c r="R3184" s="12" t="s">
        <v>354</v>
      </c>
      <c r="S3184" s="12" t="s">
        <v>354</v>
      </c>
      <c r="T3184" s="22" t="str">
        <f aca="false">Def_Sistemas_Conectores_Cabos!$C$14</f>
        <v>Datalink Extrudado</v>
      </c>
      <c r="U3184" s="11" t="s">
        <v>355</v>
      </c>
      <c r="V3184" s="13"/>
    </row>
    <row r="3185" customFormat="false" ht="15.75" hidden="true" customHeight="true" outlineLevel="0" collapsed="false">
      <c r="A3185" s="4" t="str">
        <f aca="false">Def_Sistemas_Conectores_Cabos!$A$22</f>
        <v>BPM de elétrons</v>
      </c>
      <c r="B3185" s="5" t="str">
        <f aca="false">Datas_Entregas!$A$6</f>
        <v>Linhas de Luz (fases I-A e II)</v>
      </c>
      <c r="C3185" s="6" t="n">
        <f aca="false" t="array" ref="C3185:C3185">INDEX(Datas_Entregas!$B$2:$B$100, MATCH(B3185, Datas_Entregas!$A$2:$A$100, 0), 1)</f>
        <v>43374</v>
      </c>
      <c r="D3185" s="5" t="str">
        <f aca="false">Def_Status_Montagem!$A$2</f>
        <v>A verificar</v>
      </c>
      <c r="E3185" s="4" t="str">
        <f aca="false">Def_Status_Montagem!$B$4</f>
        <v>Contratada (inclui etiqueta)</v>
      </c>
      <c r="F3185" s="25" t="str">
        <f aca="false" t="array" ref="F3185:F3185">INDEX(Def_Instancias_Equipamentos!$F$2:$F$4986, MATCH(K3185, Def_Instancias_Equipamentos!$D$2:$D$4986, 0), 1)</f>
        <v>Túnel (Anel)</v>
      </c>
      <c r="G3185" s="26" t="str">
        <f aca="false" t="array" ref="G3185:G3185">INDEX(Def_Instancias_Equipamentos!$F$2:$F$4986, MATCH(L3185, Def_Instancias_Equipamentos!$D$2:$D$4986, 0), 1)</f>
        <v>Sala Racks 4</v>
      </c>
      <c r="H3185" s="7" t="str">
        <f aca="false" t="array" ref="H3185:H3185">INDEX(Def_Instancias_Equipamentos!$E$2:$E$4986, MATCH(K3185, Def_Instancias_Equipamentos!$D$2:$D$4986, 0), 1)</f>
        <v>SI-04SB</v>
      </c>
      <c r="I3185" s="8" t="str">
        <f aca="false" t="array" ref="I3185:I3185">INDEX(Def_Instancias_Equipamentos!$E$2:$E$4986, MATCH(L3185, Def_Instancias_Equipamentos!$D$2:$D$4986, 0), 1)</f>
        <v>IA-04RaBPM</v>
      </c>
      <c r="J3185" s="8" t="str">
        <f aca="false">IF(H3185=I3185, "INTERNO", "EXTERNO")</f>
        <v>EXTERNO</v>
      </c>
      <c r="K3185" s="9" t="str">
        <f aca="false">Def_Instancias_Equipamentos!$D$1059</f>
        <v>SI-04SB:DI-BPMSigPatch-2</v>
      </c>
      <c r="L3185" s="4" t="str">
        <f aca="false">Def_Instancias_Equipamentos!$D$798</f>
        <v>SI-04SB:DI-BPMRFFE-2</v>
      </c>
      <c r="M3185" s="10" t="s">
        <v>173</v>
      </c>
      <c r="N3185" s="11" t="s">
        <v>86</v>
      </c>
      <c r="O3185" s="21" t="str">
        <f aca="false">Def_Sistemas_Conectores_Cabos!$B$7</f>
        <v>SMA 50-ohm</v>
      </c>
      <c r="P3185" s="4" t="str">
        <f aca="false">Def_Sistemas_Conectores_Cabos!$B$7</f>
        <v>SMA 50-ohm</v>
      </c>
      <c r="Q3185" s="8" t="str">
        <f aca="false">K3185&amp;"/"&amp;M3185&amp;CHAR(10)&amp;L3185&amp;"/"&amp;N3185</f>
        <v>SI-04SB:DI-BPMSigPatch-2/BO_OUT
SI-04SB:DI-BPMRFFE-2/BO_IN</v>
      </c>
      <c r="R3185" s="12" t="s">
        <v>354</v>
      </c>
      <c r="S3185" s="12" t="s">
        <v>354</v>
      </c>
      <c r="T3185" s="22" t="str">
        <f aca="false">Def_Sistemas_Conectores_Cabos!$C$14</f>
        <v>Datalink Extrudado</v>
      </c>
      <c r="U3185" s="11" t="s">
        <v>355</v>
      </c>
      <c r="V3185" s="13"/>
    </row>
    <row r="3186" customFormat="false" ht="15.75" hidden="true" customHeight="true" outlineLevel="0" collapsed="false">
      <c r="A3186" s="4" t="str">
        <f aca="false">Def_Sistemas_Conectores_Cabos!$A$22</f>
        <v>BPM de elétrons</v>
      </c>
      <c r="B3186" s="5" t="str">
        <f aca="false">Datas_Entregas!$A$3</f>
        <v>BTS/Anel</v>
      </c>
      <c r="C3186" s="6" t="n">
        <f aca="false" t="array" ref="C3186:C3186">INDEX(Datas_Entregas!$B$2:$B$100, MATCH(B3186, Datas_Entregas!$A$2:$A$100, 0), 1)</f>
        <v>43296</v>
      </c>
      <c r="D3186" s="5" t="str">
        <f aca="false">Def_Status_Montagem!$A$2</f>
        <v>A verificar</v>
      </c>
      <c r="E3186" s="4" t="str">
        <f aca="false">Def_Status_Montagem!$B$4</f>
        <v>Contratada (inclui etiqueta)</v>
      </c>
      <c r="F3186" s="25" t="str">
        <f aca="false" t="array" ref="F3186:F3186">INDEX(Def_Instancias_Equipamentos!$F$2:$F$4986, MATCH(K3186, Def_Instancias_Equipamentos!$D$2:$D$4986, 0), 1)</f>
        <v>Túnel (Anel)</v>
      </c>
      <c r="G3186" s="26" t="str">
        <f aca="false" t="array" ref="G3186:G3186">INDEX(Def_Instancias_Equipamentos!$F$2:$F$4986, MATCH(L3186, Def_Instancias_Equipamentos!$D$2:$D$4986, 0), 1)</f>
        <v>Sala Racks 5</v>
      </c>
      <c r="H3186" s="7" t="str">
        <f aca="false" t="array" ref="H3186:H3186">INDEX(Def_Instancias_Equipamentos!$E$2:$E$4986, MATCH(K3186, Def_Instancias_Equipamentos!$D$2:$D$4986, 0), 1)</f>
        <v>SI-05C1</v>
      </c>
      <c r="I3186" s="8" t="str">
        <f aca="false" t="array" ref="I3186:I3186">INDEX(Def_Instancias_Equipamentos!$E$2:$E$4986, MATCH(L3186, Def_Instancias_Equipamentos!$D$2:$D$4986, 0), 1)</f>
        <v>IA-05RaBPM</v>
      </c>
      <c r="J3186" s="8" t="str">
        <f aca="false">IF(H3186=I3186, "INTERNO", "EXTERNO")</f>
        <v>EXTERNO</v>
      </c>
      <c r="K3186" s="9" t="str">
        <f aca="false">Def_Instancias_Equipamentos!$D$924</f>
        <v>SI-05C1:DI-BPMSigPatch-1</v>
      </c>
      <c r="L3186" s="4" t="str">
        <f aca="false">Def_Instancias_Equipamentos!$D$663</f>
        <v>SI-05C1:DI-BPMRFFE-1</v>
      </c>
      <c r="M3186" s="10" t="s">
        <v>173</v>
      </c>
      <c r="N3186" s="11" t="s">
        <v>86</v>
      </c>
      <c r="O3186" s="21" t="str">
        <f aca="false">Def_Sistemas_Conectores_Cabos!$B$7</f>
        <v>SMA 50-ohm</v>
      </c>
      <c r="P3186" s="4" t="str">
        <f aca="false">Def_Sistemas_Conectores_Cabos!$B$7</f>
        <v>SMA 50-ohm</v>
      </c>
      <c r="Q3186" s="8" t="str">
        <f aca="false">K3186&amp;"/"&amp;M3186&amp;CHAR(10)&amp;L3186&amp;"/"&amp;N3186</f>
        <v>SI-05C1:DI-BPMSigPatch-1/BO_OUT
SI-05C1:DI-BPMRFFE-1/BO_IN</v>
      </c>
      <c r="R3186" s="12" t="s">
        <v>354</v>
      </c>
      <c r="S3186" s="12" t="s">
        <v>354</v>
      </c>
      <c r="T3186" s="22" t="str">
        <f aca="false">Def_Sistemas_Conectores_Cabos!$C$14</f>
        <v>Datalink Extrudado</v>
      </c>
      <c r="U3186" s="11" t="s">
        <v>355</v>
      </c>
      <c r="V3186" s="13"/>
    </row>
    <row r="3187" customFormat="false" ht="15.75" hidden="true" customHeight="true" outlineLevel="0" collapsed="false">
      <c r="A3187" s="4" t="str">
        <f aca="false">Def_Sistemas_Conectores_Cabos!$A$22</f>
        <v>BPM de elétrons</v>
      </c>
      <c r="B3187" s="5" t="str">
        <f aca="false">Datas_Entregas!$A$3</f>
        <v>BTS/Anel</v>
      </c>
      <c r="C3187" s="6" t="n">
        <f aca="false" t="array" ref="C3187:C3187">INDEX(Datas_Entregas!$B$2:$B$100, MATCH(B3187, Datas_Entregas!$A$2:$A$100, 0), 1)</f>
        <v>43296</v>
      </c>
      <c r="D3187" s="5" t="str">
        <f aca="false">Def_Status_Montagem!$A$2</f>
        <v>A verificar</v>
      </c>
      <c r="E3187" s="4" t="str">
        <f aca="false">Def_Status_Montagem!$B$4</f>
        <v>Contratada (inclui etiqueta)</v>
      </c>
      <c r="F3187" s="25" t="str">
        <f aca="false" t="array" ref="F3187:F3187">INDEX(Def_Instancias_Equipamentos!$F$2:$F$4986, MATCH(K3187, Def_Instancias_Equipamentos!$D$2:$D$4986, 0), 1)</f>
        <v>Túnel (Anel)</v>
      </c>
      <c r="G3187" s="26" t="str">
        <f aca="false" t="array" ref="G3187:G3187">INDEX(Def_Instancias_Equipamentos!$F$2:$F$4986, MATCH(L3187, Def_Instancias_Equipamentos!$D$2:$D$4986, 0), 1)</f>
        <v>Sala Racks 5</v>
      </c>
      <c r="H3187" s="7" t="str">
        <f aca="false" t="array" ref="H3187:H3187">INDEX(Def_Instancias_Equipamentos!$E$2:$E$4986, MATCH(K3187, Def_Instancias_Equipamentos!$D$2:$D$4986, 0), 1)</f>
        <v>SI-05C1</v>
      </c>
      <c r="I3187" s="8" t="str">
        <f aca="false" t="array" ref="I3187:I3187">INDEX(Def_Instancias_Equipamentos!$E$2:$E$4986, MATCH(L3187, Def_Instancias_Equipamentos!$D$2:$D$4986, 0), 1)</f>
        <v>IA-05RaBPM</v>
      </c>
      <c r="J3187" s="8" t="str">
        <f aca="false">IF(H3187=I3187, "INTERNO", "EXTERNO")</f>
        <v>EXTERNO</v>
      </c>
      <c r="K3187" s="9" t="str">
        <f aca="false">Def_Instancias_Equipamentos!$D$925</f>
        <v>SI-05C1:DI-BPMSigPatch-2</v>
      </c>
      <c r="L3187" s="4" t="str">
        <f aca="false">Def_Instancias_Equipamentos!$D$664</f>
        <v>SI-05C1:DI-BPMRFFE-2</v>
      </c>
      <c r="M3187" s="10" t="s">
        <v>173</v>
      </c>
      <c r="N3187" s="11" t="s">
        <v>86</v>
      </c>
      <c r="O3187" s="21" t="str">
        <f aca="false">Def_Sistemas_Conectores_Cabos!$B$7</f>
        <v>SMA 50-ohm</v>
      </c>
      <c r="P3187" s="4" t="str">
        <f aca="false">Def_Sistemas_Conectores_Cabos!$B$7</f>
        <v>SMA 50-ohm</v>
      </c>
      <c r="Q3187" s="8" t="str">
        <f aca="false">K3187&amp;"/"&amp;M3187&amp;CHAR(10)&amp;L3187&amp;"/"&amp;N3187</f>
        <v>SI-05C1:DI-BPMSigPatch-2/BO_OUT
SI-05C1:DI-BPMRFFE-2/BO_IN</v>
      </c>
      <c r="R3187" s="12" t="s">
        <v>354</v>
      </c>
      <c r="S3187" s="12" t="s">
        <v>354</v>
      </c>
      <c r="T3187" s="22" t="str">
        <f aca="false">Def_Sistemas_Conectores_Cabos!$C$14</f>
        <v>Datalink Extrudado</v>
      </c>
      <c r="U3187" s="11" t="s">
        <v>355</v>
      </c>
      <c r="V3187" s="13"/>
    </row>
    <row r="3188" customFormat="false" ht="15.75" hidden="true" customHeight="true" outlineLevel="0" collapsed="false">
      <c r="A3188" s="4" t="str">
        <f aca="false">Def_Sistemas_Conectores_Cabos!$A$22</f>
        <v>BPM de elétrons</v>
      </c>
      <c r="B3188" s="5" t="str">
        <f aca="false">Datas_Entregas!$A$3</f>
        <v>BTS/Anel</v>
      </c>
      <c r="C3188" s="6" t="n">
        <f aca="false" t="array" ref="C3188:C3188">INDEX(Datas_Entregas!$B$2:$B$100, MATCH(B3188, Datas_Entregas!$A$2:$A$100, 0), 1)</f>
        <v>43296</v>
      </c>
      <c r="D3188" s="5" t="str">
        <f aca="false">Def_Status_Montagem!$A$2</f>
        <v>A verificar</v>
      </c>
      <c r="E3188" s="4" t="str">
        <f aca="false">Def_Status_Montagem!$B$4</f>
        <v>Contratada (inclui etiqueta)</v>
      </c>
      <c r="F3188" s="25" t="str">
        <f aca="false" t="array" ref="F3188:F3188">INDEX(Def_Instancias_Equipamentos!$F$2:$F$4986, MATCH(K3188, Def_Instancias_Equipamentos!$D$2:$D$4986, 0), 1)</f>
        <v>Túnel (Anel)</v>
      </c>
      <c r="G3188" s="26" t="str">
        <f aca="false" t="array" ref="G3188:G3188">INDEX(Def_Instancias_Equipamentos!$F$2:$F$4986, MATCH(L3188, Def_Instancias_Equipamentos!$D$2:$D$4986, 0), 1)</f>
        <v>Sala Racks 5</v>
      </c>
      <c r="H3188" s="7" t="str">
        <f aca="false" t="array" ref="H3188:H3188">INDEX(Def_Instancias_Equipamentos!$E$2:$E$4986, MATCH(K3188, Def_Instancias_Equipamentos!$D$2:$D$4986, 0), 1)</f>
        <v>SI-05C2</v>
      </c>
      <c r="I3188" s="8" t="str">
        <f aca="false" t="array" ref="I3188:I3188">INDEX(Def_Instancias_Equipamentos!$E$2:$E$4986, MATCH(L3188, Def_Instancias_Equipamentos!$D$2:$D$4986, 0), 1)</f>
        <v>IA-05RaBPM</v>
      </c>
      <c r="J3188" s="8" t="str">
        <f aca="false">IF(H3188=I3188, "INTERNO", "EXTERNO")</f>
        <v>EXTERNO</v>
      </c>
      <c r="K3188" s="9" t="str">
        <f aca="false">Def_Instancias_Equipamentos!$D$926</f>
        <v>SI-05C2:DI-BPMSigPatch</v>
      </c>
      <c r="L3188" s="4" t="str">
        <f aca="false">Def_Instancias_Equipamentos!$D$665</f>
        <v>SI-05C2:DI-BPMRFFE</v>
      </c>
      <c r="M3188" s="10" t="s">
        <v>173</v>
      </c>
      <c r="N3188" s="11" t="s">
        <v>86</v>
      </c>
      <c r="O3188" s="21" t="str">
        <f aca="false">Def_Sistemas_Conectores_Cabos!$B$7</f>
        <v>SMA 50-ohm</v>
      </c>
      <c r="P3188" s="4" t="str">
        <f aca="false">Def_Sistemas_Conectores_Cabos!$B$7</f>
        <v>SMA 50-ohm</v>
      </c>
      <c r="Q3188" s="8" t="str">
        <f aca="false">K3188&amp;"/"&amp;M3188&amp;CHAR(10)&amp;L3188&amp;"/"&amp;N3188</f>
        <v>SI-05C2:DI-BPMSigPatch/BO_OUT
SI-05C2:DI-BPMRFFE/BO_IN</v>
      </c>
      <c r="R3188" s="12" t="s">
        <v>354</v>
      </c>
      <c r="S3188" s="12" t="s">
        <v>354</v>
      </c>
      <c r="T3188" s="22" t="str">
        <f aca="false">Def_Sistemas_Conectores_Cabos!$C$14</f>
        <v>Datalink Extrudado</v>
      </c>
      <c r="U3188" s="11" t="s">
        <v>355</v>
      </c>
      <c r="V3188" s="13"/>
    </row>
    <row r="3189" customFormat="false" ht="15.75" hidden="true" customHeight="true" outlineLevel="0" collapsed="false">
      <c r="A3189" s="4" t="str">
        <f aca="false">Def_Sistemas_Conectores_Cabos!$A$22</f>
        <v>BPM de elétrons</v>
      </c>
      <c r="B3189" s="5" t="str">
        <f aca="false">Datas_Entregas!$A$3</f>
        <v>BTS/Anel</v>
      </c>
      <c r="C3189" s="6" t="n">
        <f aca="false" t="array" ref="C3189:C3189">INDEX(Datas_Entregas!$B$2:$B$100, MATCH(B3189, Datas_Entregas!$A$2:$A$100, 0), 1)</f>
        <v>43296</v>
      </c>
      <c r="D3189" s="5" t="str">
        <f aca="false">Def_Status_Montagem!$A$2</f>
        <v>A verificar</v>
      </c>
      <c r="E3189" s="4" t="str">
        <f aca="false">Def_Status_Montagem!$B$4</f>
        <v>Contratada (inclui etiqueta)</v>
      </c>
      <c r="F3189" s="25" t="str">
        <f aca="false" t="array" ref="F3189:F3189">INDEX(Def_Instancias_Equipamentos!$F$2:$F$4986, MATCH(K3189, Def_Instancias_Equipamentos!$D$2:$D$4986, 0), 1)</f>
        <v>Túnel (Anel)</v>
      </c>
      <c r="G3189" s="26" t="str">
        <f aca="false" t="array" ref="G3189:G3189">INDEX(Def_Instancias_Equipamentos!$F$2:$F$4986, MATCH(L3189, Def_Instancias_Equipamentos!$D$2:$D$4986, 0), 1)</f>
        <v>Sala Racks 5</v>
      </c>
      <c r="H3189" s="7" t="str">
        <f aca="false" t="array" ref="H3189:H3189">INDEX(Def_Instancias_Equipamentos!$E$2:$E$4986, MATCH(K3189, Def_Instancias_Equipamentos!$D$2:$D$4986, 0), 1)</f>
        <v>SI-05C3</v>
      </c>
      <c r="I3189" s="8" t="str">
        <f aca="false" t="array" ref="I3189:I3189">INDEX(Def_Instancias_Equipamentos!$E$2:$E$4986, MATCH(L3189, Def_Instancias_Equipamentos!$D$2:$D$4986, 0), 1)</f>
        <v>IA-05RaBPM</v>
      </c>
      <c r="J3189" s="8" t="str">
        <f aca="false">IF(H3189=I3189, "INTERNO", "EXTERNO")</f>
        <v>EXTERNO</v>
      </c>
      <c r="K3189" s="9" t="str">
        <f aca="false">Def_Instancias_Equipamentos!$D$927</f>
        <v>SI-05C3:DI-BPMSigPatch-1</v>
      </c>
      <c r="L3189" s="4" t="str">
        <f aca="false">Def_Instancias_Equipamentos!$D$666</f>
        <v>SI-05C3:DI-BPMRFFE-1</v>
      </c>
      <c r="M3189" s="10" t="s">
        <v>173</v>
      </c>
      <c r="N3189" s="11" t="s">
        <v>86</v>
      </c>
      <c r="O3189" s="21" t="str">
        <f aca="false">Def_Sistemas_Conectores_Cabos!$B$7</f>
        <v>SMA 50-ohm</v>
      </c>
      <c r="P3189" s="4" t="str">
        <f aca="false">Def_Sistemas_Conectores_Cabos!$B$7</f>
        <v>SMA 50-ohm</v>
      </c>
      <c r="Q3189" s="8" t="str">
        <f aca="false">K3189&amp;"/"&amp;M3189&amp;CHAR(10)&amp;L3189&amp;"/"&amp;N3189</f>
        <v>SI-05C3:DI-BPMSigPatch-1/BO_OUT
SI-05C3:DI-BPMRFFE-1/BO_IN</v>
      </c>
      <c r="R3189" s="12" t="s">
        <v>354</v>
      </c>
      <c r="S3189" s="12" t="s">
        <v>354</v>
      </c>
      <c r="T3189" s="22" t="str">
        <f aca="false">Def_Sistemas_Conectores_Cabos!$C$14</f>
        <v>Datalink Extrudado</v>
      </c>
      <c r="U3189" s="11" t="s">
        <v>355</v>
      </c>
      <c r="V3189" s="13"/>
    </row>
    <row r="3190" customFormat="false" ht="15.75" hidden="true" customHeight="true" outlineLevel="0" collapsed="false">
      <c r="A3190" s="4" t="str">
        <f aca="false">Def_Sistemas_Conectores_Cabos!$A$22</f>
        <v>BPM de elétrons</v>
      </c>
      <c r="B3190" s="5" t="str">
        <f aca="false">Datas_Entregas!$A$3</f>
        <v>BTS/Anel</v>
      </c>
      <c r="C3190" s="6" t="n">
        <f aca="false" t="array" ref="C3190:C3190">INDEX(Datas_Entregas!$B$2:$B$100, MATCH(B3190, Datas_Entregas!$A$2:$A$100, 0), 1)</f>
        <v>43296</v>
      </c>
      <c r="D3190" s="5" t="str">
        <f aca="false">Def_Status_Montagem!$A$2</f>
        <v>A verificar</v>
      </c>
      <c r="E3190" s="4" t="str">
        <f aca="false">Def_Status_Montagem!$B$4</f>
        <v>Contratada (inclui etiqueta)</v>
      </c>
      <c r="F3190" s="25" t="str">
        <f aca="false" t="array" ref="F3190:F3190">INDEX(Def_Instancias_Equipamentos!$F$2:$F$4986, MATCH(K3190, Def_Instancias_Equipamentos!$D$2:$D$4986, 0), 1)</f>
        <v>Túnel (Anel)</v>
      </c>
      <c r="G3190" s="26" t="str">
        <f aca="false" t="array" ref="G3190:G3190">INDEX(Def_Instancias_Equipamentos!$F$2:$F$4986, MATCH(L3190, Def_Instancias_Equipamentos!$D$2:$D$4986, 0), 1)</f>
        <v>Sala Racks 5</v>
      </c>
      <c r="H3190" s="7" t="str">
        <f aca="false" t="array" ref="H3190:H3190">INDEX(Def_Instancias_Equipamentos!$E$2:$E$4986, MATCH(K3190, Def_Instancias_Equipamentos!$D$2:$D$4986, 0), 1)</f>
        <v>SI-05C3</v>
      </c>
      <c r="I3190" s="8" t="str">
        <f aca="false" t="array" ref="I3190:I3190">INDEX(Def_Instancias_Equipamentos!$E$2:$E$4986, MATCH(L3190, Def_Instancias_Equipamentos!$D$2:$D$4986, 0), 1)</f>
        <v>IA-05RaBPM</v>
      </c>
      <c r="J3190" s="8" t="str">
        <f aca="false">IF(H3190=I3190, "INTERNO", "EXTERNO")</f>
        <v>EXTERNO</v>
      </c>
      <c r="K3190" s="9" t="str">
        <f aca="false">Def_Instancias_Equipamentos!$D$928</f>
        <v>SI-05C3:DI-BPMSigPatch-2</v>
      </c>
      <c r="L3190" s="4" t="str">
        <f aca="false">Def_Instancias_Equipamentos!$D$667</f>
        <v>SI-05C3:DI-BPMRFFE-2</v>
      </c>
      <c r="M3190" s="10" t="s">
        <v>173</v>
      </c>
      <c r="N3190" s="11" t="s">
        <v>86</v>
      </c>
      <c r="O3190" s="21" t="str">
        <f aca="false">Def_Sistemas_Conectores_Cabos!$B$7</f>
        <v>SMA 50-ohm</v>
      </c>
      <c r="P3190" s="4" t="str">
        <f aca="false">Def_Sistemas_Conectores_Cabos!$B$7</f>
        <v>SMA 50-ohm</v>
      </c>
      <c r="Q3190" s="8" t="str">
        <f aca="false">K3190&amp;"/"&amp;M3190&amp;CHAR(10)&amp;L3190&amp;"/"&amp;N3190</f>
        <v>SI-05C3:DI-BPMSigPatch-2/BO_OUT
SI-05C3:DI-BPMRFFE-2/BO_IN</v>
      </c>
      <c r="R3190" s="12" t="s">
        <v>354</v>
      </c>
      <c r="S3190" s="12" t="s">
        <v>354</v>
      </c>
      <c r="T3190" s="22" t="str">
        <f aca="false">Def_Sistemas_Conectores_Cabos!$C$14</f>
        <v>Datalink Extrudado</v>
      </c>
      <c r="U3190" s="11" t="s">
        <v>355</v>
      </c>
      <c r="V3190" s="13"/>
    </row>
    <row r="3191" customFormat="false" ht="15.75" hidden="true" customHeight="true" outlineLevel="0" collapsed="false">
      <c r="A3191" s="4" t="str">
        <f aca="false">Def_Sistemas_Conectores_Cabos!$A$22</f>
        <v>BPM de elétrons</v>
      </c>
      <c r="B3191" s="5" t="str">
        <f aca="false">Datas_Entregas!$A$3</f>
        <v>BTS/Anel</v>
      </c>
      <c r="C3191" s="6" t="n">
        <f aca="false" t="array" ref="C3191:C3191">INDEX(Datas_Entregas!$B$2:$B$100, MATCH(B3191, Datas_Entregas!$A$2:$A$100, 0), 1)</f>
        <v>43296</v>
      </c>
      <c r="D3191" s="5" t="str">
        <f aca="false">Def_Status_Montagem!$A$2</f>
        <v>A verificar</v>
      </c>
      <c r="E3191" s="4" t="str">
        <f aca="false">Def_Status_Montagem!$B$4</f>
        <v>Contratada (inclui etiqueta)</v>
      </c>
      <c r="F3191" s="25" t="str">
        <f aca="false" t="array" ref="F3191:F3191">INDEX(Def_Instancias_Equipamentos!$F$2:$F$4986, MATCH(K3191, Def_Instancias_Equipamentos!$D$2:$D$4986, 0), 1)</f>
        <v>Túnel (Anel)</v>
      </c>
      <c r="G3191" s="26" t="str">
        <f aca="false" t="array" ref="G3191:G3191">INDEX(Def_Instancias_Equipamentos!$F$2:$F$4986, MATCH(L3191, Def_Instancias_Equipamentos!$D$2:$D$4986, 0), 1)</f>
        <v>Sala Racks 5</v>
      </c>
      <c r="H3191" s="7" t="str">
        <f aca="false" t="array" ref="H3191:H3191">INDEX(Def_Instancias_Equipamentos!$E$2:$E$4986, MATCH(K3191, Def_Instancias_Equipamentos!$D$2:$D$4986, 0), 1)</f>
        <v>SI-05C4</v>
      </c>
      <c r="I3191" s="8" t="str">
        <f aca="false" t="array" ref="I3191:I3191">INDEX(Def_Instancias_Equipamentos!$E$2:$E$4986, MATCH(L3191, Def_Instancias_Equipamentos!$D$2:$D$4986, 0), 1)</f>
        <v>IA-05RaBPM</v>
      </c>
      <c r="J3191" s="8" t="str">
        <f aca="false">IF(H3191=I3191, "INTERNO", "EXTERNO")</f>
        <v>EXTERNO</v>
      </c>
      <c r="K3191" s="9" t="str">
        <f aca="false">Def_Instancias_Equipamentos!$D$929</f>
        <v>SI-05C4:DI-BPMSigPatch</v>
      </c>
      <c r="L3191" s="4" t="str">
        <f aca="false">Def_Instancias_Equipamentos!$D$668</f>
        <v>SI-05C4:DI-BPMRFFE</v>
      </c>
      <c r="M3191" s="10" t="s">
        <v>173</v>
      </c>
      <c r="N3191" s="11" t="s">
        <v>86</v>
      </c>
      <c r="O3191" s="21" t="str">
        <f aca="false">Def_Sistemas_Conectores_Cabos!$B$7</f>
        <v>SMA 50-ohm</v>
      </c>
      <c r="P3191" s="4" t="str">
        <f aca="false">Def_Sistemas_Conectores_Cabos!$B$7</f>
        <v>SMA 50-ohm</v>
      </c>
      <c r="Q3191" s="8" t="str">
        <f aca="false">K3191&amp;"/"&amp;M3191&amp;CHAR(10)&amp;L3191&amp;"/"&amp;N3191</f>
        <v>SI-05C4:DI-BPMSigPatch/BO_OUT
SI-05C4:DI-BPMRFFE/BO_IN</v>
      </c>
      <c r="R3191" s="12" t="s">
        <v>354</v>
      </c>
      <c r="S3191" s="12" t="s">
        <v>354</v>
      </c>
      <c r="T3191" s="22" t="str">
        <f aca="false">Def_Sistemas_Conectores_Cabos!$C$14</f>
        <v>Datalink Extrudado</v>
      </c>
      <c r="U3191" s="11" t="s">
        <v>355</v>
      </c>
      <c r="V3191" s="13"/>
    </row>
    <row r="3192" customFormat="false" ht="15.75" hidden="true" customHeight="true" outlineLevel="0" collapsed="false">
      <c r="A3192" s="4" t="str">
        <f aca="false">Def_Sistemas_Conectores_Cabos!$A$22</f>
        <v>BPM de elétrons</v>
      </c>
      <c r="B3192" s="5" t="str">
        <f aca="false">Datas_Entregas!$A$3</f>
        <v>BTS/Anel</v>
      </c>
      <c r="C3192" s="6" t="n">
        <f aca="false" t="array" ref="C3192:C3192">INDEX(Datas_Entregas!$B$2:$B$100, MATCH(B3192, Datas_Entregas!$A$2:$A$100, 0), 1)</f>
        <v>43296</v>
      </c>
      <c r="D3192" s="5" t="str">
        <f aca="false">Def_Status_Montagem!$A$2</f>
        <v>A verificar</v>
      </c>
      <c r="E3192" s="4" t="str">
        <f aca="false">Def_Status_Montagem!$B$4</f>
        <v>Contratada (inclui etiqueta)</v>
      </c>
      <c r="F3192" s="25" t="str">
        <f aca="false" t="array" ref="F3192:F3192">INDEX(Def_Instancias_Equipamentos!$F$2:$F$4986, MATCH(K3192, Def_Instancias_Equipamentos!$D$2:$D$4986, 0), 1)</f>
        <v>Túnel (Anel)</v>
      </c>
      <c r="G3192" s="26" t="str">
        <f aca="false" t="array" ref="G3192:G3192">INDEX(Def_Instancias_Equipamentos!$F$2:$F$4986, MATCH(L3192, Def_Instancias_Equipamentos!$D$2:$D$4986, 0), 1)</f>
        <v>Sala Racks 5</v>
      </c>
      <c r="H3192" s="7" t="str">
        <f aca="false" t="array" ref="H3192:H3192">INDEX(Def_Instancias_Equipamentos!$E$2:$E$4986, MATCH(K3192, Def_Instancias_Equipamentos!$D$2:$D$4986, 0), 1)</f>
        <v>SI-05M1</v>
      </c>
      <c r="I3192" s="8" t="str">
        <f aca="false" t="array" ref="I3192:I3192">INDEX(Def_Instancias_Equipamentos!$E$2:$E$4986, MATCH(L3192, Def_Instancias_Equipamentos!$D$2:$D$4986, 0), 1)</f>
        <v>IA-05RaBPM</v>
      </c>
      <c r="J3192" s="8" t="str">
        <f aca="false">IF(H3192=I3192, "INTERNO", "EXTERNO")</f>
        <v>EXTERNO</v>
      </c>
      <c r="K3192" s="9" t="str">
        <f aca="false">Def_Instancias_Equipamentos!$D$930</f>
        <v>SI-05M1:DI-BPMSigPatch</v>
      </c>
      <c r="L3192" s="4" t="str">
        <f aca="false">Def_Instancias_Equipamentos!$D$669</f>
        <v>SI-05M1:DI-BPMRFFE</v>
      </c>
      <c r="M3192" s="10" t="s">
        <v>173</v>
      </c>
      <c r="N3192" s="11" t="s">
        <v>86</v>
      </c>
      <c r="O3192" s="21" t="str">
        <f aca="false">Def_Sistemas_Conectores_Cabos!$B$7</f>
        <v>SMA 50-ohm</v>
      </c>
      <c r="P3192" s="4" t="str">
        <f aca="false">Def_Sistemas_Conectores_Cabos!$B$7</f>
        <v>SMA 50-ohm</v>
      </c>
      <c r="Q3192" s="8" t="str">
        <f aca="false">K3192&amp;"/"&amp;M3192&amp;CHAR(10)&amp;L3192&amp;"/"&amp;N3192</f>
        <v>SI-05M1:DI-BPMSigPatch/BO_OUT
SI-05M1:DI-BPMRFFE/BO_IN</v>
      </c>
      <c r="R3192" s="12" t="s">
        <v>354</v>
      </c>
      <c r="S3192" s="12" t="s">
        <v>354</v>
      </c>
      <c r="T3192" s="22" t="str">
        <f aca="false">Def_Sistemas_Conectores_Cabos!$C$14</f>
        <v>Datalink Extrudado</v>
      </c>
      <c r="U3192" s="11" t="s">
        <v>355</v>
      </c>
      <c r="V3192" s="13"/>
    </row>
    <row r="3193" customFormat="false" ht="15.75" hidden="true" customHeight="true" outlineLevel="0" collapsed="false">
      <c r="A3193" s="4" t="str">
        <f aca="false">Def_Sistemas_Conectores_Cabos!$A$22</f>
        <v>BPM de elétrons</v>
      </c>
      <c r="B3193" s="5" t="str">
        <f aca="false">Datas_Entregas!$A$3</f>
        <v>BTS/Anel</v>
      </c>
      <c r="C3193" s="6" t="n">
        <f aca="false" t="array" ref="C3193:C3193">INDEX(Datas_Entregas!$B$2:$B$100, MATCH(B3193, Datas_Entregas!$A$2:$A$100, 0), 1)</f>
        <v>43296</v>
      </c>
      <c r="D3193" s="5" t="str">
        <f aca="false">Def_Status_Montagem!$A$2</f>
        <v>A verificar</v>
      </c>
      <c r="E3193" s="4" t="str">
        <f aca="false">Def_Status_Montagem!$B$4</f>
        <v>Contratada (inclui etiqueta)</v>
      </c>
      <c r="F3193" s="25" t="str">
        <f aca="false" t="array" ref="F3193:F3193">INDEX(Def_Instancias_Equipamentos!$F$2:$F$4986, MATCH(K3193, Def_Instancias_Equipamentos!$D$2:$D$4986, 0), 1)</f>
        <v>Túnel (Anel)</v>
      </c>
      <c r="G3193" s="26" t="str">
        <f aca="false" t="array" ref="G3193:G3193">INDEX(Def_Instancias_Equipamentos!$F$2:$F$4986, MATCH(L3193, Def_Instancias_Equipamentos!$D$2:$D$4986, 0), 1)</f>
        <v>Sala Racks 5</v>
      </c>
      <c r="H3193" s="7" t="str">
        <f aca="false" t="array" ref="H3193:H3193">INDEX(Def_Instancias_Equipamentos!$E$2:$E$4986, MATCH(K3193, Def_Instancias_Equipamentos!$D$2:$D$4986, 0), 1)</f>
        <v>SI-05M2</v>
      </c>
      <c r="I3193" s="8" t="str">
        <f aca="false" t="array" ref="I3193:I3193">INDEX(Def_Instancias_Equipamentos!$E$2:$E$4986, MATCH(L3193, Def_Instancias_Equipamentos!$D$2:$D$4986, 0), 1)</f>
        <v>IA-05RaBPM</v>
      </c>
      <c r="J3193" s="8" t="str">
        <f aca="false">IF(H3193=I3193, "INTERNO", "EXTERNO")</f>
        <v>EXTERNO</v>
      </c>
      <c r="K3193" s="9" t="str">
        <f aca="false">Def_Instancias_Equipamentos!$D$931</f>
        <v>SI-05M2:DI-BPMSigPatch</v>
      </c>
      <c r="L3193" s="4" t="str">
        <f aca="false">Def_Instancias_Equipamentos!$D$670</f>
        <v>SI-05M2:DI-BPMRFFE</v>
      </c>
      <c r="M3193" s="10" t="s">
        <v>173</v>
      </c>
      <c r="N3193" s="11" t="s">
        <v>86</v>
      </c>
      <c r="O3193" s="21" t="str">
        <f aca="false">Def_Sistemas_Conectores_Cabos!$B$7</f>
        <v>SMA 50-ohm</v>
      </c>
      <c r="P3193" s="4" t="str">
        <f aca="false">Def_Sistemas_Conectores_Cabos!$B$7</f>
        <v>SMA 50-ohm</v>
      </c>
      <c r="Q3193" s="8" t="str">
        <f aca="false">K3193&amp;"/"&amp;M3193&amp;CHAR(10)&amp;L3193&amp;"/"&amp;N3193</f>
        <v>SI-05M2:DI-BPMSigPatch/BO_OUT
SI-05M2:DI-BPMRFFE/BO_IN</v>
      </c>
      <c r="R3193" s="12" t="s">
        <v>354</v>
      </c>
      <c r="S3193" s="12" t="s">
        <v>354</v>
      </c>
      <c r="T3193" s="22" t="str">
        <f aca="false">Def_Sistemas_Conectores_Cabos!$C$14</f>
        <v>Datalink Extrudado</v>
      </c>
      <c r="U3193" s="11" t="s">
        <v>355</v>
      </c>
      <c r="V3193" s="13"/>
    </row>
    <row r="3194" customFormat="false" ht="15.75" hidden="true" customHeight="true" outlineLevel="0" collapsed="false">
      <c r="A3194" s="4" t="str">
        <f aca="false">Def_Sistemas_Conectores_Cabos!$A$22</f>
        <v>BPM de elétrons</v>
      </c>
      <c r="B3194" s="5" t="str">
        <f aca="false">Datas_Entregas!$A$6</f>
        <v>Linhas de Luz (fases I-A e II)</v>
      </c>
      <c r="C3194" s="6" t="n">
        <f aca="false" t="array" ref="C3194:C3194">INDEX(Datas_Entregas!$B$2:$B$100, MATCH(B3194, Datas_Entregas!$A$2:$A$100, 0), 1)</f>
        <v>43374</v>
      </c>
      <c r="D3194" s="5" t="str">
        <f aca="false">Def_Status_Montagem!$A$2</f>
        <v>A verificar</v>
      </c>
      <c r="E3194" s="4" t="str">
        <f aca="false">Def_Status_Montagem!$B$4</f>
        <v>Contratada (inclui etiqueta)</v>
      </c>
      <c r="F3194" s="25" t="str">
        <f aca="false" t="array" ref="F3194:F3194">INDEX(Def_Instancias_Equipamentos!$F$2:$F$4986, MATCH(K3194, Def_Instancias_Equipamentos!$D$2:$D$4986, 0), 1)</f>
        <v>Túnel (Anel)</v>
      </c>
      <c r="G3194" s="26" t="str">
        <f aca="false" t="array" ref="G3194:G3194">INDEX(Def_Instancias_Equipamentos!$F$2:$F$4986, MATCH(L3194, Def_Instancias_Equipamentos!$D$2:$D$4986, 0), 1)</f>
        <v>Sala Racks 5</v>
      </c>
      <c r="H3194" s="7" t="str">
        <f aca="false" t="array" ref="H3194:H3194">INDEX(Def_Instancias_Equipamentos!$E$2:$E$4986, MATCH(K3194, Def_Instancias_Equipamentos!$D$2:$D$4986, 0), 1)</f>
        <v>SI-05SA</v>
      </c>
      <c r="I3194" s="8" t="str">
        <f aca="false" t="array" ref="I3194:I3194">INDEX(Def_Instancias_Equipamentos!$E$2:$E$4986, MATCH(L3194, Def_Instancias_Equipamentos!$D$2:$D$4986, 0), 1)</f>
        <v>IA-05RaBPM</v>
      </c>
      <c r="J3194" s="8" t="str">
        <f aca="false">IF(H3194=I3194, "INTERNO", "EXTERNO")</f>
        <v>EXTERNO</v>
      </c>
      <c r="K3194" s="9" t="str">
        <f aca="false">Def_Instancias_Equipamentos!$D$1060</f>
        <v>SI-05SA:DI-BPMSigPatch-1</v>
      </c>
      <c r="L3194" s="4" t="str">
        <f aca="false">Def_Instancias_Equipamentos!$D$799</f>
        <v>SI-05SA:DI-BPMRFFE-1</v>
      </c>
      <c r="M3194" s="10" t="s">
        <v>173</v>
      </c>
      <c r="N3194" s="11" t="s">
        <v>86</v>
      </c>
      <c r="O3194" s="21" t="str">
        <f aca="false">Def_Sistemas_Conectores_Cabos!$B$7</f>
        <v>SMA 50-ohm</v>
      </c>
      <c r="P3194" s="4" t="str">
        <f aca="false">Def_Sistemas_Conectores_Cabos!$B$7</f>
        <v>SMA 50-ohm</v>
      </c>
      <c r="Q3194" s="8" t="str">
        <f aca="false">K3194&amp;"/"&amp;M3194&amp;CHAR(10)&amp;L3194&amp;"/"&amp;N3194</f>
        <v>SI-05SA:DI-BPMSigPatch-1/BO_OUT
SI-05SA:DI-BPMRFFE-1/BO_IN</v>
      </c>
      <c r="R3194" s="12" t="s">
        <v>354</v>
      </c>
      <c r="S3194" s="12" t="s">
        <v>354</v>
      </c>
      <c r="T3194" s="22" t="str">
        <f aca="false">Def_Sistemas_Conectores_Cabos!$C$14</f>
        <v>Datalink Extrudado</v>
      </c>
      <c r="U3194" s="11" t="s">
        <v>355</v>
      </c>
      <c r="V3194" s="13"/>
    </row>
    <row r="3195" customFormat="false" ht="15.75" hidden="true" customHeight="true" outlineLevel="0" collapsed="false">
      <c r="A3195" s="4" t="str">
        <f aca="false">Def_Sistemas_Conectores_Cabos!$A$22</f>
        <v>BPM de elétrons</v>
      </c>
      <c r="B3195" s="5" t="str">
        <f aca="false">Datas_Entregas!$A$6</f>
        <v>Linhas de Luz (fases I-A e II)</v>
      </c>
      <c r="C3195" s="6" t="n">
        <f aca="false" t="array" ref="C3195:C3195">INDEX(Datas_Entregas!$B$2:$B$100, MATCH(B3195, Datas_Entregas!$A$2:$A$100, 0), 1)</f>
        <v>43374</v>
      </c>
      <c r="D3195" s="5" t="str">
        <f aca="false">Def_Status_Montagem!$A$2</f>
        <v>A verificar</v>
      </c>
      <c r="E3195" s="4" t="str">
        <f aca="false">Def_Status_Montagem!$B$4</f>
        <v>Contratada (inclui etiqueta)</v>
      </c>
      <c r="F3195" s="25" t="str">
        <f aca="false" t="array" ref="F3195:F3195">INDEX(Def_Instancias_Equipamentos!$F$2:$F$4986, MATCH(K3195, Def_Instancias_Equipamentos!$D$2:$D$4986, 0), 1)</f>
        <v>Túnel (Anel)</v>
      </c>
      <c r="G3195" s="26" t="str">
        <f aca="false" t="array" ref="G3195:G3195">INDEX(Def_Instancias_Equipamentos!$F$2:$F$4986, MATCH(L3195, Def_Instancias_Equipamentos!$D$2:$D$4986, 0), 1)</f>
        <v>Sala Racks 5</v>
      </c>
      <c r="H3195" s="7" t="str">
        <f aca="false" t="array" ref="H3195:H3195">INDEX(Def_Instancias_Equipamentos!$E$2:$E$4986, MATCH(K3195, Def_Instancias_Equipamentos!$D$2:$D$4986, 0), 1)</f>
        <v>SI-05SA</v>
      </c>
      <c r="I3195" s="8" t="str">
        <f aca="false" t="array" ref="I3195:I3195">INDEX(Def_Instancias_Equipamentos!$E$2:$E$4986, MATCH(L3195, Def_Instancias_Equipamentos!$D$2:$D$4986, 0), 1)</f>
        <v>IA-05RaBPM</v>
      </c>
      <c r="J3195" s="8" t="str">
        <f aca="false">IF(H3195=I3195, "INTERNO", "EXTERNO")</f>
        <v>EXTERNO</v>
      </c>
      <c r="K3195" s="9" t="str">
        <f aca="false">Def_Instancias_Equipamentos!$D$1061</f>
        <v>SI-05SA:DI-BPMSigPatch-2</v>
      </c>
      <c r="L3195" s="4" t="str">
        <f aca="false">Def_Instancias_Equipamentos!$D$800</f>
        <v>SI-05SA:DI-BPMRFFE-2</v>
      </c>
      <c r="M3195" s="10" t="s">
        <v>173</v>
      </c>
      <c r="N3195" s="11" t="s">
        <v>86</v>
      </c>
      <c r="O3195" s="21" t="str">
        <f aca="false">Def_Sistemas_Conectores_Cabos!$B$7</f>
        <v>SMA 50-ohm</v>
      </c>
      <c r="P3195" s="4" t="str">
        <f aca="false">Def_Sistemas_Conectores_Cabos!$B$7</f>
        <v>SMA 50-ohm</v>
      </c>
      <c r="Q3195" s="8" t="str">
        <f aca="false">K3195&amp;"/"&amp;M3195&amp;CHAR(10)&amp;L3195&amp;"/"&amp;N3195</f>
        <v>SI-05SA:DI-BPMSigPatch-2/BO_OUT
SI-05SA:DI-BPMRFFE-2/BO_IN</v>
      </c>
      <c r="R3195" s="12" t="s">
        <v>354</v>
      </c>
      <c r="S3195" s="12" t="s">
        <v>354</v>
      </c>
      <c r="T3195" s="22" t="str">
        <f aca="false">Def_Sistemas_Conectores_Cabos!$C$14</f>
        <v>Datalink Extrudado</v>
      </c>
      <c r="U3195" s="11" t="s">
        <v>355</v>
      </c>
      <c r="V3195" s="13"/>
    </row>
    <row r="3196" customFormat="false" ht="15.75" hidden="true" customHeight="true" outlineLevel="0" collapsed="false">
      <c r="A3196" s="4" t="str">
        <f aca="false">Def_Sistemas_Conectores_Cabos!$A$22</f>
        <v>BPM de elétrons</v>
      </c>
      <c r="B3196" s="5" t="str">
        <f aca="false">Datas_Entregas!$A$3</f>
        <v>BTS/Anel</v>
      </c>
      <c r="C3196" s="6" t="n">
        <f aca="false" t="array" ref="C3196:C3196">INDEX(Datas_Entregas!$B$2:$B$100, MATCH(B3196, Datas_Entregas!$A$2:$A$100, 0), 1)</f>
        <v>43296</v>
      </c>
      <c r="D3196" s="5" t="str">
        <f aca="false">Def_Status_Montagem!$A$2</f>
        <v>A verificar</v>
      </c>
      <c r="E3196" s="4" t="str">
        <f aca="false">Def_Status_Montagem!$B$4</f>
        <v>Contratada (inclui etiqueta)</v>
      </c>
      <c r="F3196" s="25" t="str">
        <f aca="false" t="array" ref="F3196:F3196">INDEX(Def_Instancias_Equipamentos!$F$2:$F$4986, MATCH(K3196, Def_Instancias_Equipamentos!$D$2:$D$4986, 0), 1)</f>
        <v>Túnel (Anel)</v>
      </c>
      <c r="G3196" s="26" t="str">
        <f aca="false" t="array" ref="G3196:G3196">INDEX(Def_Instancias_Equipamentos!$F$2:$F$4986, MATCH(L3196, Def_Instancias_Equipamentos!$D$2:$D$4986, 0), 1)</f>
        <v>Sala Racks 6</v>
      </c>
      <c r="H3196" s="7" t="str">
        <f aca="false" t="array" ref="H3196:H3196">INDEX(Def_Instancias_Equipamentos!$E$2:$E$4986, MATCH(K3196, Def_Instancias_Equipamentos!$D$2:$D$4986, 0), 1)</f>
        <v>SI-06C1</v>
      </c>
      <c r="I3196" s="8" t="str">
        <f aca="false" t="array" ref="I3196:I3196">INDEX(Def_Instancias_Equipamentos!$E$2:$E$4986, MATCH(L3196, Def_Instancias_Equipamentos!$D$2:$D$4986, 0), 1)</f>
        <v>IA-06RaBPM</v>
      </c>
      <c r="J3196" s="8" t="str">
        <f aca="false">IF(H3196=I3196, "INTERNO", "EXTERNO")</f>
        <v>EXTERNO</v>
      </c>
      <c r="K3196" s="9" t="str">
        <f aca="false">Def_Instancias_Equipamentos!$D$932</f>
        <v>SI-06C1:DI-BPMSigPatch-1</v>
      </c>
      <c r="L3196" s="4" t="str">
        <f aca="false">Def_Instancias_Equipamentos!$D$671</f>
        <v>SI-06C1:DI-BPMRFFE-1</v>
      </c>
      <c r="M3196" s="10" t="s">
        <v>173</v>
      </c>
      <c r="N3196" s="11" t="s">
        <v>86</v>
      </c>
      <c r="O3196" s="21" t="str">
        <f aca="false">Def_Sistemas_Conectores_Cabos!$B$7</f>
        <v>SMA 50-ohm</v>
      </c>
      <c r="P3196" s="4" t="str">
        <f aca="false">Def_Sistemas_Conectores_Cabos!$B$7</f>
        <v>SMA 50-ohm</v>
      </c>
      <c r="Q3196" s="8" t="str">
        <f aca="false">K3196&amp;"/"&amp;M3196&amp;CHAR(10)&amp;L3196&amp;"/"&amp;N3196</f>
        <v>SI-06C1:DI-BPMSigPatch-1/BO_OUT
SI-06C1:DI-BPMRFFE-1/BO_IN</v>
      </c>
      <c r="R3196" s="12" t="s">
        <v>354</v>
      </c>
      <c r="S3196" s="12" t="s">
        <v>354</v>
      </c>
      <c r="T3196" s="22" t="str">
        <f aca="false">Def_Sistemas_Conectores_Cabos!$C$14</f>
        <v>Datalink Extrudado</v>
      </c>
      <c r="U3196" s="11" t="s">
        <v>355</v>
      </c>
      <c r="V3196" s="13"/>
    </row>
    <row r="3197" customFormat="false" ht="15.75" hidden="true" customHeight="true" outlineLevel="0" collapsed="false">
      <c r="A3197" s="4" t="str">
        <f aca="false">Def_Sistemas_Conectores_Cabos!$A$22</f>
        <v>BPM de elétrons</v>
      </c>
      <c r="B3197" s="5" t="str">
        <f aca="false">Datas_Entregas!$A$3</f>
        <v>BTS/Anel</v>
      </c>
      <c r="C3197" s="6" t="n">
        <f aca="false" t="array" ref="C3197:C3197">INDEX(Datas_Entregas!$B$2:$B$100, MATCH(B3197, Datas_Entregas!$A$2:$A$100, 0), 1)</f>
        <v>43296</v>
      </c>
      <c r="D3197" s="5" t="str">
        <f aca="false">Def_Status_Montagem!$A$2</f>
        <v>A verificar</v>
      </c>
      <c r="E3197" s="4" t="str">
        <f aca="false">Def_Status_Montagem!$B$4</f>
        <v>Contratada (inclui etiqueta)</v>
      </c>
      <c r="F3197" s="25" t="str">
        <f aca="false" t="array" ref="F3197:F3197">INDEX(Def_Instancias_Equipamentos!$F$2:$F$4986, MATCH(K3197, Def_Instancias_Equipamentos!$D$2:$D$4986, 0), 1)</f>
        <v>Túnel (Anel)</v>
      </c>
      <c r="G3197" s="26" t="str">
        <f aca="false" t="array" ref="G3197:G3197">INDEX(Def_Instancias_Equipamentos!$F$2:$F$4986, MATCH(L3197, Def_Instancias_Equipamentos!$D$2:$D$4986, 0), 1)</f>
        <v>Sala Racks 6</v>
      </c>
      <c r="H3197" s="7" t="str">
        <f aca="false" t="array" ref="H3197:H3197">INDEX(Def_Instancias_Equipamentos!$E$2:$E$4986, MATCH(K3197, Def_Instancias_Equipamentos!$D$2:$D$4986, 0), 1)</f>
        <v>SI-06C1</v>
      </c>
      <c r="I3197" s="8" t="str">
        <f aca="false" t="array" ref="I3197:I3197">INDEX(Def_Instancias_Equipamentos!$E$2:$E$4986, MATCH(L3197, Def_Instancias_Equipamentos!$D$2:$D$4986, 0), 1)</f>
        <v>IA-06RaBPM</v>
      </c>
      <c r="J3197" s="8" t="str">
        <f aca="false">IF(H3197=I3197, "INTERNO", "EXTERNO")</f>
        <v>EXTERNO</v>
      </c>
      <c r="K3197" s="9" t="str">
        <f aca="false">Def_Instancias_Equipamentos!$D$933</f>
        <v>SI-06C1:DI-BPMSigPatch-2</v>
      </c>
      <c r="L3197" s="4" t="str">
        <f aca="false">Def_Instancias_Equipamentos!$D$672</f>
        <v>SI-06C1:DI-BPMRFFE-2</v>
      </c>
      <c r="M3197" s="10" t="s">
        <v>173</v>
      </c>
      <c r="N3197" s="11" t="s">
        <v>86</v>
      </c>
      <c r="O3197" s="21" t="str">
        <f aca="false">Def_Sistemas_Conectores_Cabos!$B$7</f>
        <v>SMA 50-ohm</v>
      </c>
      <c r="P3197" s="4" t="str">
        <f aca="false">Def_Sistemas_Conectores_Cabos!$B$7</f>
        <v>SMA 50-ohm</v>
      </c>
      <c r="Q3197" s="8" t="str">
        <f aca="false">K3197&amp;"/"&amp;M3197&amp;CHAR(10)&amp;L3197&amp;"/"&amp;N3197</f>
        <v>SI-06C1:DI-BPMSigPatch-2/BO_OUT
SI-06C1:DI-BPMRFFE-2/BO_IN</v>
      </c>
      <c r="R3197" s="12" t="s">
        <v>354</v>
      </c>
      <c r="S3197" s="12" t="s">
        <v>354</v>
      </c>
      <c r="T3197" s="22" t="str">
        <f aca="false">Def_Sistemas_Conectores_Cabos!$C$14</f>
        <v>Datalink Extrudado</v>
      </c>
      <c r="U3197" s="11" t="s">
        <v>355</v>
      </c>
      <c r="V3197" s="13"/>
    </row>
    <row r="3198" customFormat="false" ht="15.75" hidden="true" customHeight="true" outlineLevel="0" collapsed="false">
      <c r="A3198" s="4" t="str">
        <f aca="false">Def_Sistemas_Conectores_Cabos!$A$22</f>
        <v>BPM de elétrons</v>
      </c>
      <c r="B3198" s="5" t="str">
        <f aca="false">Datas_Entregas!$A$3</f>
        <v>BTS/Anel</v>
      </c>
      <c r="C3198" s="6" t="n">
        <f aca="false" t="array" ref="C3198:C3198">INDEX(Datas_Entregas!$B$2:$B$100, MATCH(B3198, Datas_Entregas!$A$2:$A$100, 0), 1)</f>
        <v>43296</v>
      </c>
      <c r="D3198" s="5" t="str">
        <f aca="false">Def_Status_Montagem!$A$2</f>
        <v>A verificar</v>
      </c>
      <c r="E3198" s="4" t="str">
        <f aca="false">Def_Status_Montagem!$B$4</f>
        <v>Contratada (inclui etiqueta)</v>
      </c>
      <c r="F3198" s="25" t="str">
        <f aca="false" t="array" ref="F3198:F3198">INDEX(Def_Instancias_Equipamentos!$F$2:$F$4986, MATCH(K3198, Def_Instancias_Equipamentos!$D$2:$D$4986, 0), 1)</f>
        <v>Túnel (Anel)</v>
      </c>
      <c r="G3198" s="26" t="str">
        <f aca="false" t="array" ref="G3198:G3198">INDEX(Def_Instancias_Equipamentos!$F$2:$F$4986, MATCH(L3198, Def_Instancias_Equipamentos!$D$2:$D$4986, 0), 1)</f>
        <v>Sala Racks 6</v>
      </c>
      <c r="H3198" s="7" t="str">
        <f aca="false" t="array" ref="H3198:H3198">INDEX(Def_Instancias_Equipamentos!$E$2:$E$4986, MATCH(K3198, Def_Instancias_Equipamentos!$D$2:$D$4986, 0), 1)</f>
        <v>SI-06C2</v>
      </c>
      <c r="I3198" s="8" t="str">
        <f aca="false" t="array" ref="I3198:I3198">INDEX(Def_Instancias_Equipamentos!$E$2:$E$4986, MATCH(L3198, Def_Instancias_Equipamentos!$D$2:$D$4986, 0), 1)</f>
        <v>IA-06RaBPM</v>
      </c>
      <c r="J3198" s="8" t="str">
        <f aca="false">IF(H3198=I3198, "INTERNO", "EXTERNO")</f>
        <v>EXTERNO</v>
      </c>
      <c r="K3198" s="9" t="str">
        <f aca="false">Def_Instancias_Equipamentos!$D$934</f>
        <v>SI-06C2:DI-BPMSigPatch</v>
      </c>
      <c r="L3198" s="4" t="str">
        <f aca="false">Def_Instancias_Equipamentos!$D$673</f>
        <v>SI-06C2:DI-BPMRFFE</v>
      </c>
      <c r="M3198" s="10" t="s">
        <v>173</v>
      </c>
      <c r="N3198" s="11" t="s">
        <v>86</v>
      </c>
      <c r="O3198" s="21" t="str">
        <f aca="false">Def_Sistemas_Conectores_Cabos!$B$7</f>
        <v>SMA 50-ohm</v>
      </c>
      <c r="P3198" s="4" t="str">
        <f aca="false">Def_Sistemas_Conectores_Cabos!$B$7</f>
        <v>SMA 50-ohm</v>
      </c>
      <c r="Q3198" s="8" t="str">
        <f aca="false">K3198&amp;"/"&amp;M3198&amp;CHAR(10)&amp;L3198&amp;"/"&amp;N3198</f>
        <v>SI-06C2:DI-BPMSigPatch/BO_OUT
SI-06C2:DI-BPMRFFE/BO_IN</v>
      </c>
      <c r="R3198" s="12" t="s">
        <v>354</v>
      </c>
      <c r="S3198" s="12" t="s">
        <v>354</v>
      </c>
      <c r="T3198" s="22" t="str">
        <f aca="false">Def_Sistemas_Conectores_Cabos!$C$14</f>
        <v>Datalink Extrudado</v>
      </c>
      <c r="U3198" s="11" t="s">
        <v>355</v>
      </c>
      <c r="V3198" s="13"/>
    </row>
    <row r="3199" customFormat="false" ht="15.75" hidden="true" customHeight="true" outlineLevel="0" collapsed="false">
      <c r="A3199" s="4" t="str">
        <f aca="false">Def_Sistemas_Conectores_Cabos!$A$22</f>
        <v>BPM de elétrons</v>
      </c>
      <c r="B3199" s="5" t="str">
        <f aca="false">Datas_Entregas!$A$3</f>
        <v>BTS/Anel</v>
      </c>
      <c r="C3199" s="6" t="n">
        <f aca="false" t="array" ref="C3199:C3199">INDEX(Datas_Entregas!$B$2:$B$100, MATCH(B3199, Datas_Entregas!$A$2:$A$100, 0), 1)</f>
        <v>43296</v>
      </c>
      <c r="D3199" s="5" t="str">
        <f aca="false">Def_Status_Montagem!$A$2</f>
        <v>A verificar</v>
      </c>
      <c r="E3199" s="4" t="str">
        <f aca="false">Def_Status_Montagem!$B$4</f>
        <v>Contratada (inclui etiqueta)</v>
      </c>
      <c r="F3199" s="25" t="str">
        <f aca="false" t="array" ref="F3199:F3199">INDEX(Def_Instancias_Equipamentos!$F$2:$F$4986, MATCH(K3199, Def_Instancias_Equipamentos!$D$2:$D$4986, 0), 1)</f>
        <v>Túnel (Anel)</v>
      </c>
      <c r="G3199" s="26" t="str">
        <f aca="false" t="array" ref="G3199:G3199">INDEX(Def_Instancias_Equipamentos!$F$2:$F$4986, MATCH(L3199, Def_Instancias_Equipamentos!$D$2:$D$4986, 0), 1)</f>
        <v>Sala Racks 6</v>
      </c>
      <c r="H3199" s="7" t="str">
        <f aca="false" t="array" ref="H3199:H3199">INDEX(Def_Instancias_Equipamentos!$E$2:$E$4986, MATCH(K3199, Def_Instancias_Equipamentos!$D$2:$D$4986, 0), 1)</f>
        <v>SI-06C3</v>
      </c>
      <c r="I3199" s="8" t="str">
        <f aca="false" t="array" ref="I3199:I3199">INDEX(Def_Instancias_Equipamentos!$E$2:$E$4986, MATCH(L3199, Def_Instancias_Equipamentos!$D$2:$D$4986, 0), 1)</f>
        <v>IA-06RaBPM</v>
      </c>
      <c r="J3199" s="8" t="str">
        <f aca="false">IF(H3199=I3199, "INTERNO", "EXTERNO")</f>
        <v>EXTERNO</v>
      </c>
      <c r="K3199" s="9" t="str">
        <f aca="false">Def_Instancias_Equipamentos!$D$935</f>
        <v>SI-06C3:DI-BPMSigPatch-1</v>
      </c>
      <c r="L3199" s="4" t="str">
        <f aca="false">Def_Instancias_Equipamentos!$D$674</f>
        <v>SI-06C3:DI-BPMRFFE-1</v>
      </c>
      <c r="M3199" s="10" t="s">
        <v>173</v>
      </c>
      <c r="N3199" s="11" t="s">
        <v>86</v>
      </c>
      <c r="O3199" s="21" t="str">
        <f aca="false">Def_Sistemas_Conectores_Cabos!$B$7</f>
        <v>SMA 50-ohm</v>
      </c>
      <c r="P3199" s="4" t="str">
        <f aca="false">Def_Sistemas_Conectores_Cabos!$B$7</f>
        <v>SMA 50-ohm</v>
      </c>
      <c r="Q3199" s="8" t="str">
        <f aca="false">K3199&amp;"/"&amp;M3199&amp;CHAR(10)&amp;L3199&amp;"/"&amp;N3199</f>
        <v>SI-06C3:DI-BPMSigPatch-1/BO_OUT
SI-06C3:DI-BPMRFFE-1/BO_IN</v>
      </c>
      <c r="R3199" s="12" t="s">
        <v>354</v>
      </c>
      <c r="S3199" s="12" t="s">
        <v>354</v>
      </c>
      <c r="T3199" s="22" t="str">
        <f aca="false">Def_Sistemas_Conectores_Cabos!$C$14</f>
        <v>Datalink Extrudado</v>
      </c>
      <c r="U3199" s="11" t="s">
        <v>355</v>
      </c>
      <c r="V3199" s="13"/>
    </row>
    <row r="3200" customFormat="false" ht="15.75" hidden="true" customHeight="true" outlineLevel="0" collapsed="false">
      <c r="A3200" s="4" t="str">
        <f aca="false">Def_Sistemas_Conectores_Cabos!$A$22</f>
        <v>BPM de elétrons</v>
      </c>
      <c r="B3200" s="5" t="str">
        <f aca="false">Datas_Entregas!$A$3</f>
        <v>BTS/Anel</v>
      </c>
      <c r="C3200" s="6" t="n">
        <f aca="false" t="array" ref="C3200:C3200">INDEX(Datas_Entregas!$B$2:$B$100, MATCH(B3200, Datas_Entregas!$A$2:$A$100, 0), 1)</f>
        <v>43296</v>
      </c>
      <c r="D3200" s="5" t="str">
        <f aca="false">Def_Status_Montagem!$A$2</f>
        <v>A verificar</v>
      </c>
      <c r="E3200" s="4" t="str">
        <f aca="false">Def_Status_Montagem!$B$4</f>
        <v>Contratada (inclui etiqueta)</v>
      </c>
      <c r="F3200" s="25" t="str">
        <f aca="false" t="array" ref="F3200:F3200">INDEX(Def_Instancias_Equipamentos!$F$2:$F$4986, MATCH(K3200, Def_Instancias_Equipamentos!$D$2:$D$4986, 0), 1)</f>
        <v>Túnel (Anel)</v>
      </c>
      <c r="G3200" s="26" t="str">
        <f aca="false" t="array" ref="G3200:G3200">INDEX(Def_Instancias_Equipamentos!$F$2:$F$4986, MATCH(L3200, Def_Instancias_Equipamentos!$D$2:$D$4986, 0), 1)</f>
        <v>Sala Racks 6</v>
      </c>
      <c r="H3200" s="7" t="str">
        <f aca="false" t="array" ref="H3200:H3200">INDEX(Def_Instancias_Equipamentos!$E$2:$E$4986, MATCH(K3200, Def_Instancias_Equipamentos!$D$2:$D$4986, 0), 1)</f>
        <v>SI-06C3</v>
      </c>
      <c r="I3200" s="8" t="str">
        <f aca="false" t="array" ref="I3200:I3200">INDEX(Def_Instancias_Equipamentos!$E$2:$E$4986, MATCH(L3200, Def_Instancias_Equipamentos!$D$2:$D$4986, 0), 1)</f>
        <v>IA-06RaBPM</v>
      </c>
      <c r="J3200" s="8" t="str">
        <f aca="false">IF(H3200=I3200, "INTERNO", "EXTERNO")</f>
        <v>EXTERNO</v>
      </c>
      <c r="K3200" s="9" t="str">
        <f aca="false">Def_Instancias_Equipamentos!$D$936</f>
        <v>SI-06C3:DI-BPMSigPatch-2</v>
      </c>
      <c r="L3200" s="4" t="str">
        <f aca="false">Def_Instancias_Equipamentos!$D$675</f>
        <v>SI-06C3:DI-BPMRFFE-2</v>
      </c>
      <c r="M3200" s="10" t="s">
        <v>173</v>
      </c>
      <c r="N3200" s="11" t="s">
        <v>86</v>
      </c>
      <c r="O3200" s="21" t="str">
        <f aca="false">Def_Sistemas_Conectores_Cabos!$B$7</f>
        <v>SMA 50-ohm</v>
      </c>
      <c r="P3200" s="4" t="str">
        <f aca="false">Def_Sistemas_Conectores_Cabos!$B$7</f>
        <v>SMA 50-ohm</v>
      </c>
      <c r="Q3200" s="8" t="str">
        <f aca="false">K3200&amp;"/"&amp;M3200&amp;CHAR(10)&amp;L3200&amp;"/"&amp;N3200</f>
        <v>SI-06C3:DI-BPMSigPatch-2/BO_OUT
SI-06C3:DI-BPMRFFE-2/BO_IN</v>
      </c>
      <c r="R3200" s="12" t="s">
        <v>354</v>
      </c>
      <c r="S3200" s="12" t="s">
        <v>354</v>
      </c>
      <c r="T3200" s="22" t="str">
        <f aca="false">Def_Sistemas_Conectores_Cabos!$C$14</f>
        <v>Datalink Extrudado</v>
      </c>
      <c r="U3200" s="11" t="s">
        <v>355</v>
      </c>
      <c r="V3200" s="13"/>
    </row>
    <row r="3201" customFormat="false" ht="15.75" hidden="true" customHeight="true" outlineLevel="0" collapsed="false">
      <c r="A3201" s="4" t="str">
        <f aca="false">Def_Sistemas_Conectores_Cabos!$A$22</f>
        <v>BPM de elétrons</v>
      </c>
      <c r="B3201" s="5" t="str">
        <f aca="false">Datas_Entregas!$A$3</f>
        <v>BTS/Anel</v>
      </c>
      <c r="C3201" s="6" t="n">
        <f aca="false" t="array" ref="C3201:C3201">INDEX(Datas_Entregas!$B$2:$B$100, MATCH(B3201, Datas_Entregas!$A$2:$A$100, 0), 1)</f>
        <v>43296</v>
      </c>
      <c r="D3201" s="5" t="str">
        <f aca="false">Def_Status_Montagem!$A$2</f>
        <v>A verificar</v>
      </c>
      <c r="E3201" s="4" t="str">
        <f aca="false">Def_Status_Montagem!$B$4</f>
        <v>Contratada (inclui etiqueta)</v>
      </c>
      <c r="F3201" s="25" t="str">
        <f aca="false" t="array" ref="F3201:F3201">INDEX(Def_Instancias_Equipamentos!$F$2:$F$4986, MATCH(K3201, Def_Instancias_Equipamentos!$D$2:$D$4986, 0), 1)</f>
        <v>Túnel (Anel)</v>
      </c>
      <c r="G3201" s="26" t="str">
        <f aca="false" t="array" ref="G3201:G3201">INDEX(Def_Instancias_Equipamentos!$F$2:$F$4986, MATCH(L3201, Def_Instancias_Equipamentos!$D$2:$D$4986, 0), 1)</f>
        <v>Sala Racks 6</v>
      </c>
      <c r="H3201" s="7" t="str">
        <f aca="false" t="array" ref="H3201:H3201">INDEX(Def_Instancias_Equipamentos!$E$2:$E$4986, MATCH(K3201, Def_Instancias_Equipamentos!$D$2:$D$4986, 0), 1)</f>
        <v>SI-06C4</v>
      </c>
      <c r="I3201" s="8" t="str">
        <f aca="false" t="array" ref="I3201:I3201">INDEX(Def_Instancias_Equipamentos!$E$2:$E$4986, MATCH(L3201, Def_Instancias_Equipamentos!$D$2:$D$4986, 0), 1)</f>
        <v>IA-06RaBPM</v>
      </c>
      <c r="J3201" s="8" t="str">
        <f aca="false">IF(H3201=I3201, "INTERNO", "EXTERNO")</f>
        <v>EXTERNO</v>
      </c>
      <c r="K3201" s="9" t="str">
        <f aca="false">Def_Instancias_Equipamentos!$D$937</f>
        <v>SI-06C4:DI-BPMSigPatch</v>
      </c>
      <c r="L3201" s="4" t="str">
        <f aca="false">Def_Instancias_Equipamentos!$D$676</f>
        <v>SI-06C4:DI-BPMRFFE</v>
      </c>
      <c r="M3201" s="10" t="s">
        <v>173</v>
      </c>
      <c r="N3201" s="11" t="s">
        <v>86</v>
      </c>
      <c r="O3201" s="21" t="str">
        <f aca="false">Def_Sistemas_Conectores_Cabos!$B$7</f>
        <v>SMA 50-ohm</v>
      </c>
      <c r="P3201" s="4" t="str">
        <f aca="false">Def_Sistemas_Conectores_Cabos!$B$7</f>
        <v>SMA 50-ohm</v>
      </c>
      <c r="Q3201" s="8" t="str">
        <f aca="false">K3201&amp;"/"&amp;M3201&amp;CHAR(10)&amp;L3201&amp;"/"&amp;N3201</f>
        <v>SI-06C4:DI-BPMSigPatch/BO_OUT
SI-06C4:DI-BPMRFFE/BO_IN</v>
      </c>
      <c r="R3201" s="12" t="s">
        <v>354</v>
      </c>
      <c r="S3201" s="12" t="s">
        <v>354</v>
      </c>
      <c r="T3201" s="22" t="str">
        <f aca="false">Def_Sistemas_Conectores_Cabos!$C$14</f>
        <v>Datalink Extrudado</v>
      </c>
      <c r="U3201" s="11" t="s">
        <v>355</v>
      </c>
      <c r="V3201" s="13"/>
    </row>
    <row r="3202" customFormat="false" ht="15.75" hidden="true" customHeight="true" outlineLevel="0" collapsed="false">
      <c r="A3202" s="4" t="str">
        <f aca="false">Def_Sistemas_Conectores_Cabos!$A$22</f>
        <v>BPM de elétrons</v>
      </c>
      <c r="B3202" s="5" t="str">
        <f aca="false">Datas_Entregas!$A$3</f>
        <v>BTS/Anel</v>
      </c>
      <c r="C3202" s="6" t="n">
        <f aca="false" t="array" ref="C3202:C3202">INDEX(Datas_Entregas!$B$2:$B$100, MATCH(B3202, Datas_Entregas!$A$2:$A$100, 0), 1)</f>
        <v>43296</v>
      </c>
      <c r="D3202" s="5" t="str">
        <f aca="false">Def_Status_Montagem!$A$2</f>
        <v>A verificar</v>
      </c>
      <c r="E3202" s="4" t="str">
        <f aca="false">Def_Status_Montagem!$B$4</f>
        <v>Contratada (inclui etiqueta)</v>
      </c>
      <c r="F3202" s="25" t="str">
        <f aca="false" t="array" ref="F3202:F3202">INDEX(Def_Instancias_Equipamentos!$F$2:$F$4986, MATCH(K3202, Def_Instancias_Equipamentos!$D$2:$D$4986, 0), 1)</f>
        <v>Túnel (Anel)</v>
      </c>
      <c r="G3202" s="26" t="str">
        <f aca="false" t="array" ref="G3202:G3202">INDEX(Def_Instancias_Equipamentos!$F$2:$F$4986, MATCH(L3202, Def_Instancias_Equipamentos!$D$2:$D$4986, 0), 1)</f>
        <v>Sala Racks 6</v>
      </c>
      <c r="H3202" s="7" t="str">
        <f aca="false" t="array" ref="H3202:H3202">INDEX(Def_Instancias_Equipamentos!$E$2:$E$4986, MATCH(K3202, Def_Instancias_Equipamentos!$D$2:$D$4986, 0), 1)</f>
        <v>SI-06M1</v>
      </c>
      <c r="I3202" s="8" t="str">
        <f aca="false" t="array" ref="I3202:I3202">INDEX(Def_Instancias_Equipamentos!$E$2:$E$4986, MATCH(L3202, Def_Instancias_Equipamentos!$D$2:$D$4986, 0), 1)</f>
        <v>IA-06RaBPM</v>
      </c>
      <c r="J3202" s="8" t="str">
        <f aca="false">IF(H3202=I3202, "INTERNO", "EXTERNO")</f>
        <v>EXTERNO</v>
      </c>
      <c r="K3202" s="9" t="str">
        <f aca="false">Def_Instancias_Equipamentos!$D$938</f>
        <v>SI-06M1:DI-BPMSigPatch</v>
      </c>
      <c r="L3202" s="4" t="str">
        <f aca="false">Def_Instancias_Equipamentos!$D$677</f>
        <v>SI-06M1:DI-BPMRFFE</v>
      </c>
      <c r="M3202" s="10" t="s">
        <v>173</v>
      </c>
      <c r="N3202" s="11" t="s">
        <v>86</v>
      </c>
      <c r="O3202" s="21" t="str">
        <f aca="false">Def_Sistemas_Conectores_Cabos!$B$7</f>
        <v>SMA 50-ohm</v>
      </c>
      <c r="P3202" s="4" t="str">
        <f aca="false">Def_Sistemas_Conectores_Cabos!$B$7</f>
        <v>SMA 50-ohm</v>
      </c>
      <c r="Q3202" s="8" t="str">
        <f aca="false">K3202&amp;"/"&amp;M3202&amp;CHAR(10)&amp;L3202&amp;"/"&amp;N3202</f>
        <v>SI-06M1:DI-BPMSigPatch/BO_OUT
SI-06M1:DI-BPMRFFE/BO_IN</v>
      </c>
      <c r="R3202" s="12" t="s">
        <v>354</v>
      </c>
      <c r="S3202" s="12" t="s">
        <v>354</v>
      </c>
      <c r="T3202" s="22" t="str">
        <f aca="false">Def_Sistemas_Conectores_Cabos!$C$14</f>
        <v>Datalink Extrudado</v>
      </c>
      <c r="U3202" s="11" t="s">
        <v>355</v>
      </c>
      <c r="V3202" s="13"/>
    </row>
    <row r="3203" customFormat="false" ht="15.75" hidden="true" customHeight="true" outlineLevel="0" collapsed="false">
      <c r="A3203" s="4" t="str">
        <f aca="false">Def_Sistemas_Conectores_Cabos!$A$22</f>
        <v>BPM de elétrons</v>
      </c>
      <c r="B3203" s="5" t="str">
        <f aca="false">Datas_Entregas!$A$3</f>
        <v>BTS/Anel</v>
      </c>
      <c r="C3203" s="6" t="n">
        <f aca="false" t="array" ref="C3203:C3203">INDEX(Datas_Entregas!$B$2:$B$100, MATCH(B3203, Datas_Entregas!$A$2:$A$100, 0), 1)</f>
        <v>43296</v>
      </c>
      <c r="D3203" s="5" t="str">
        <f aca="false">Def_Status_Montagem!$A$2</f>
        <v>A verificar</v>
      </c>
      <c r="E3203" s="4" t="str">
        <f aca="false">Def_Status_Montagem!$B$4</f>
        <v>Contratada (inclui etiqueta)</v>
      </c>
      <c r="F3203" s="25" t="str">
        <f aca="false" t="array" ref="F3203:F3203">INDEX(Def_Instancias_Equipamentos!$F$2:$F$4986, MATCH(K3203, Def_Instancias_Equipamentos!$D$2:$D$4986, 0), 1)</f>
        <v>Túnel (Anel)</v>
      </c>
      <c r="G3203" s="26" t="str">
        <f aca="false" t="array" ref="G3203:G3203">INDEX(Def_Instancias_Equipamentos!$F$2:$F$4986, MATCH(L3203, Def_Instancias_Equipamentos!$D$2:$D$4986, 0), 1)</f>
        <v>Sala Racks 6</v>
      </c>
      <c r="H3203" s="7" t="str">
        <f aca="false" t="array" ref="H3203:H3203">INDEX(Def_Instancias_Equipamentos!$E$2:$E$4986, MATCH(K3203, Def_Instancias_Equipamentos!$D$2:$D$4986, 0), 1)</f>
        <v>SI-06M2</v>
      </c>
      <c r="I3203" s="8" t="str">
        <f aca="false" t="array" ref="I3203:I3203">INDEX(Def_Instancias_Equipamentos!$E$2:$E$4986, MATCH(L3203, Def_Instancias_Equipamentos!$D$2:$D$4986, 0), 1)</f>
        <v>IA-06RaBPM</v>
      </c>
      <c r="J3203" s="8" t="str">
        <f aca="false">IF(H3203=I3203, "INTERNO", "EXTERNO")</f>
        <v>EXTERNO</v>
      </c>
      <c r="K3203" s="9" t="str">
        <f aca="false">Def_Instancias_Equipamentos!$D$939</f>
        <v>SI-06M2:DI-BPMSigPatch</v>
      </c>
      <c r="L3203" s="4" t="str">
        <f aca="false">Def_Instancias_Equipamentos!$D$678</f>
        <v>SI-06M2:DI-BPMRFFE</v>
      </c>
      <c r="M3203" s="10" t="s">
        <v>173</v>
      </c>
      <c r="N3203" s="11" t="s">
        <v>86</v>
      </c>
      <c r="O3203" s="21" t="str">
        <f aca="false">Def_Sistemas_Conectores_Cabos!$B$7</f>
        <v>SMA 50-ohm</v>
      </c>
      <c r="P3203" s="4" t="str">
        <f aca="false">Def_Sistemas_Conectores_Cabos!$B$7</f>
        <v>SMA 50-ohm</v>
      </c>
      <c r="Q3203" s="8" t="str">
        <f aca="false">K3203&amp;"/"&amp;M3203&amp;CHAR(10)&amp;L3203&amp;"/"&amp;N3203</f>
        <v>SI-06M2:DI-BPMSigPatch/BO_OUT
SI-06M2:DI-BPMRFFE/BO_IN</v>
      </c>
      <c r="R3203" s="12" t="s">
        <v>354</v>
      </c>
      <c r="S3203" s="12" t="s">
        <v>354</v>
      </c>
      <c r="T3203" s="22" t="str">
        <f aca="false">Def_Sistemas_Conectores_Cabos!$C$14</f>
        <v>Datalink Extrudado</v>
      </c>
      <c r="U3203" s="11" t="s">
        <v>355</v>
      </c>
      <c r="V3203" s="13"/>
    </row>
    <row r="3204" customFormat="false" ht="15.75" hidden="true" customHeight="true" outlineLevel="0" collapsed="false">
      <c r="A3204" s="4" t="str">
        <f aca="false">Def_Sistemas_Conectores_Cabos!$A$22</f>
        <v>BPM de elétrons</v>
      </c>
      <c r="B3204" s="5" t="str">
        <f aca="false">Datas_Entregas!$A$3</f>
        <v>BTS/Anel</v>
      </c>
      <c r="C3204" s="6" t="n">
        <f aca="false" t="array" ref="C3204:C3204">INDEX(Datas_Entregas!$B$2:$B$100, MATCH(B3204, Datas_Entregas!$A$2:$A$100, 0), 1)</f>
        <v>43296</v>
      </c>
      <c r="D3204" s="5" t="str">
        <f aca="false">Def_Status_Montagem!$A$2</f>
        <v>A verificar</v>
      </c>
      <c r="E3204" s="4" t="str">
        <f aca="false">Def_Status_Montagem!$B$4</f>
        <v>Contratada (inclui etiqueta)</v>
      </c>
      <c r="F3204" s="25" t="str">
        <f aca="false" t="array" ref="F3204:F3204">INDEX(Def_Instancias_Equipamentos!$F$2:$F$4986, MATCH(K3204, Def_Instancias_Equipamentos!$D$2:$D$4986, 0), 1)</f>
        <v>Túnel (Anel)</v>
      </c>
      <c r="G3204" s="26" t="str">
        <f aca="false" t="array" ref="G3204:G3204">INDEX(Def_Instancias_Equipamentos!$F$2:$F$4986, MATCH(L3204, Def_Instancias_Equipamentos!$D$2:$D$4986, 0), 1)</f>
        <v>Sala Racks 6</v>
      </c>
      <c r="H3204" s="7" t="str">
        <f aca="false" t="array" ref="H3204:H3204">INDEX(Def_Instancias_Equipamentos!$E$2:$E$4986, MATCH(K3204, Def_Instancias_Equipamentos!$D$2:$D$4986, 0), 1)</f>
        <v>SI-06SB</v>
      </c>
      <c r="I3204" s="8" t="str">
        <f aca="false" t="array" ref="I3204:I3204">INDEX(Def_Instancias_Equipamentos!$E$2:$E$4986, MATCH(L3204, Def_Instancias_Equipamentos!$D$2:$D$4986, 0), 1)</f>
        <v>IA-06RaBPM</v>
      </c>
      <c r="J3204" s="8" t="str">
        <f aca="false">IF(H3204=I3204, "INTERNO", "EXTERNO")</f>
        <v>EXTERNO</v>
      </c>
      <c r="K3204" s="9" t="str">
        <f aca="false">Def_Instancias_Equipamentos!$D$1062</f>
        <v>SI-06SB:DI-BPMSigPatch-1</v>
      </c>
      <c r="L3204" s="4" t="str">
        <f aca="false">Def_Instancias_Equipamentos!$D$801</f>
        <v>SI-06SB:DI-BPMRFFE-1</v>
      </c>
      <c r="M3204" s="10" t="s">
        <v>173</v>
      </c>
      <c r="N3204" s="11" t="s">
        <v>86</v>
      </c>
      <c r="O3204" s="21" t="str">
        <f aca="false">Def_Sistemas_Conectores_Cabos!$B$7</f>
        <v>SMA 50-ohm</v>
      </c>
      <c r="P3204" s="4" t="str">
        <f aca="false">Def_Sistemas_Conectores_Cabos!$B$7</f>
        <v>SMA 50-ohm</v>
      </c>
      <c r="Q3204" s="8" t="str">
        <f aca="false">K3204&amp;"/"&amp;M3204&amp;CHAR(10)&amp;L3204&amp;"/"&amp;N3204</f>
        <v>SI-06SB:DI-BPMSigPatch-1/BO_OUT
SI-06SB:DI-BPMRFFE-1/BO_IN</v>
      </c>
      <c r="R3204" s="12" t="s">
        <v>354</v>
      </c>
      <c r="S3204" s="12" t="s">
        <v>354</v>
      </c>
      <c r="T3204" s="22" t="str">
        <f aca="false">Def_Sistemas_Conectores_Cabos!$C$14</f>
        <v>Datalink Extrudado</v>
      </c>
      <c r="U3204" s="11" t="s">
        <v>355</v>
      </c>
      <c r="V3204" s="13"/>
    </row>
    <row r="3205" customFormat="false" ht="15.75" hidden="true" customHeight="true" outlineLevel="0" collapsed="false">
      <c r="A3205" s="4" t="str">
        <f aca="false">Def_Sistemas_Conectores_Cabos!$A$22</f>
        <v>BPM de elétrons</v>
      </c>
      <c r="B3205" s="5" t="str">
        <f aca="false">Datas_Entregas!$A$3</f>
        <v>BTS/Anel</v>
      </c>
      <c r="C3205" s="6" t="n">
        <f aca="false" t="array" ref="C3205:C3205">INDEX(Datas_Entregas!$B$2:$B$100, MATCH(B3205, Datas_Entregas!$A$2:$A$100, 0), 1)</f>
        <v>43296</v>
      </c>
      <c r="D3205" s="5" t="str">
        <f aca="false">Def_Status_Montagem!$A$2</f>
        <v>A verificar</v>
      </c>
      <c r="E3205" s="4" t="str">
        <f aca="false">Def_Status_Montagem!$B$4</f>
        <v>Contratada (inclui etiqueta)</v>
      </c>
      <c r="F3205" s="25" t="str">
        <f aca="false" t="array" ref="F3205:F3205">INDEX(Def_Instancias_Equipamentos!$F$2:$F$4986, MATCH(K3205, Def_Instancias_Equipamentos!$D$2:$D$4986, 0), 1)</f>
        <v>Túnel (Anel)</v>
      </c>
      <c r="G3205" s="26" t="str">
        <f aca="false" t="array" ref="G3205:G3205">INDEX(Def_Instancias_Equipamentos!$F$2:$F$4986, MATCH(L3205, Def_Instancias_Equipamentos!$D$2:$D$4986, 0), 1)</f>
        <v>Sala Racks 6</v>
      </c>
      <c r="H3205" s="7" t="str">
        <f aca="false" t="array" ref="H3205:H3205">INDEX(Def_Instancias_Equipamentos!$E$2:$E$4986, MATCH(K3205, Def_Instancias_Equipamentos!$D$2:$D$4986, 0), 1)</f>
        <v>SI-06SB</v>
      </c>
      <c r="I3205" s="8" t="str">
        <f aca="false" t="array" ref="I3205:I3205">INDEX(Def_Instancias_Equipamentos!$E$2:$E$4986, MATCH(L3205, Def_Instancias_Equipamentos!$D$2:$D$4986, 0), 1)</f>
        <v>IA-06RaBPM</v>
      </c>
      <c r="J3205" s="8" t="str">
        <f aca="false">IF(H3205=I3205, "INTERNO", "EXTERNO")</f>
        <v>EXTERNO</v>
      </c>
      <c r="K3205" s="9" t="str">
        <f aca="false">Def_Instancias_Equipamentos!$D$1063</f>
        <v>SI-06SB:DI-BPMSigPatch-2</v>
      </c>
      <c r="L3205" s="4" t="str">
        <f aca="false">Def_Instancias_Equipamentos!$D$802</f>
        <v>SI-06SB:DI-BPMRFFE-2</v>
      </c>
      <c r="M3205" s="10" t="s">
        <v>173</v>
      </c>
      <c r="N3205" s="11" t="s">
        <v>86</v>
      </c>
      <c r="O3205" s="21" t="str">
        <f aca="false">Def_Sistemas_Conectores_Cabos!$B$7</f>
        <v>SMA 50-ohm</v>
      </c>
      <c r="P3205" s="4" t="str">
        <f aca="false">Def_Sistemas_Conectores_Cabos!$B$7</f>
        <v>SMA 50-ohm</v>
      </c>
      <c r="Q3205" s="8" t="str">
        <f aca="false">K3205&amp;"/"&amp;M3205&amp;CHAR(10)&amp;L3205&amp;"/"&amp;N3205</f>
        <v>SI-06SB:DI-BPMSigPatch-2/BO_OUT
SI-06SB:DI-BPMRFFE-2/BO_IN</v>
      </c>
      <c r="R3205" s="12" t="s">
        <v>354</v>
      </c>
      <c r="S3205" s="12" t="s">
        <v>354</v>
      </c>
      <c r="T3205" s="22" t="str">
        <f aca="false">Def_Sistemas_Conectores_Cabos!$C$14</f>
        <v>Datalink Extrudado</v>
      </c>
      <c r="U3205" s="11" t="s">
        <v>355</v>
      </c>
      <c r="V3205" s="13"/>
    </row>
    <row r="3206" customFormat="false" ht="15.75" hidden="true" customHeight="true" outlineLevel="0" collapsed="false">
      <c r="A3206" s="4" t="str">
        <f aca="false">Def_Sistemas_Conectores_Cabos!$A$22</f>
        <v>BPM de elétrons</v>
      </c>
      <c r="B3206" s="5" t="str">
        <f aca="false">Datas_Entregas!$A$3</f>
        <v>BTS/Anel</v>
      </c>
      <c r="C3206" s="6" t="n">
        <f aca="false" t="array" ref="C3206:C3206">INDEX(Datas_Entregas!$B$2:$B$100, MATCH(B3206, Datas_Entregas!$A$2:$A$100, 0), 1)</f>
        <v>43296</v>
      </c>
      <c r="D3206" s="5" t="str">
        <f aca="false">Def_Status_Montagem!$A$2</f>
        <v>A verificar</v>
      </c>
      <c r="E3206" s="4" t="str">
        <f aca="false">Def_Status_Montagem!$B$4</f>
        <v>Contratada (inclui etiqueta)</v>
      </c>
      <c r="F3206" s="25" t="str">
        <f aca="false" t="array" ref="F3206:F3206">INDEX(Def_Instancias_Equipamentos!$F$2:$F$4986, MATCH(K3206, Def_Instancias_Equipamentos!$D$2:$D$4986, 0), 1)</f>
        <v>Túnel (Anel)</v>
      </c>
      <c r="G3206" s="26" t="str">
        <f aca="false" t="array" ref="G3206:G3206">INDEX(Def_Instancias_Equipamentos!$F$2:$F$4986, MATCH(L3206, Def_Instancias_Equipamentos!$D$2:$D$4986, 0), 1)</f>
        <v>Sala Racks 7</v>
      </c>
      <c r="H3206" s="7" t="str">
        <f aca="false" t="array" ref="H3206:H3206">INDEX(Def_Instancias_Equipamentos!$E$2:$E$4986, MATCH(K3206, Def_Instancias_Equipamentos!$D$2:$D$4986, 0), 1)</f>
        <v>SI-07C1</v>
      </c>
      <c r="I3206" s="8" t="str">
        <f aca="false" t="array" ref="I3206:I3206">INDEX(Def_Instancias_Equipamentos!$E$2:$E$4986, MATCH(L3206, Def_Instancias_Equipamentos!$D$2:$D$4986, 0), 1)</f>
        <v>IA-07RaBPM</v>
      </c>
      <c r="J3206" s="8" t="str">
        <f aca="false">IF(H3206=I3206, "INTERNO", "EXTERNO")</f>
        <v>EXTERNO</v>
      </c>
      <c r="K3206" s="9" t="str">
        <f aca="false">Def_Instancias_Equipamentos!$D$940</f>
        <v>SI-07C1:DI-BPMSigPatch-1</v>
      </c>
      <c r="L3206" s="4" t="str">
        <f aca="false">Def_Instancias_Equipamentos!$D$679</f>
        <v>SI-07C1:DI-BPMRFFE-1</v>
      </c>
      <c r="M3206" s="10" t="s">
        <v>173</v>
      </c>
      <c r="N3206" s="11" t="s">
        <v>86</v>
      </c>
      <c r="O3206" s="21" t="str">
        <f aca="false">Def_Sistemas_Conectores_Cabos!$B$7</f>
        <v>SMA 50-ohm</v>
      </c>
      <c r="P3206" s="4" t="str">
        <f aca="false">Def_Sistemas_Conectores_Cabos!$B$7</f>
        <v>SMA 50-ohm</v>
      </c>
      <c r="Q3206" s="8" t="str">
        <f aca="false">K3206&amp;"/"&amp;M3206&amp;CHAR(10)&amp;L3206&amp;"/"&amp;N3206</f>
        <v>SI-07C1:DI-BPMSigPatch-1/BO_OUT
SI-07C1:DI-BPMRFFE-1/BO_IN</v>
      </c>
      <c r="R3206" s="12" t="s">
        <v>354</v>
      </c>
      <c r="S3206" s="12" t="s">
        <v>354</v>
      </c>
      <c r="T3206" s="22" t="str">
        <f aca="false">Def_Sistemas_Conectores_Cabos!$C$14</f>
        <v>Datalink Extrudado</v>
      </c>
      <c r="U3206" s="11" t="s">
        <v>355</v>
      </c>
      <c r="V3206" s="13"/>
    </row>
    <row r="3207" customFormat="false" ht="15.75" hidden="true" customHeight="true" outlineLevel="0" collapsed="false">
      <c r="A3207" s="4" t="str">
        <f aca="false">Def_Sistemas_Conectores_Cabos!$A$22</f>
        <v>BPM de elétrons</v>
      </c>
      <c r="B3207" s="5" t="str">
        <f aca="false">Datas_Entregas!$A$3</f>
        <v>BTS/Anel</v>
      </c>
      <c r="C3207" s="6" t="n">
        <f aca="false" t="array" ref="C3207:C3207">INDEX(Datas_Entregas!$B$2:$B$100, MATCH(B3207, Datas_Entregas!$A$2:$A$100, 0), 1)</f>
        <v>43296</v>
      </c>
      <c r="D3207" s="5" t="str">
        <f aca="false">Def_Status_Montagem!$A$2</f>
        <v>A verificar</v>
      </c>
      <c r="E3207" s="4" t="str">
        <f aca="false">Def_Status_Montagem!$B$4</f>
        <v>Contratada (inclui etiqueta)</v>
      </c>
      <c r="F3207" s="25" t="str">
        <f aca="false" t="array" ref="F3207:F3207">INDEX(Def_Instancias_Equipamentos!$F$2:$F$4986, MATCH(K3207, Def_Instancias_Equipamentos!$D$2:$D$4986, 0), 1)</f>
        <v>Túnel (Anel)</v>
      </c>
      <c r="G3207" s="26" t="str">
        <f aca="false" t="array" ref="G3207:G3207">INDEX(Def_Instancias_Equipamentos!$F$2:$F$4986, MATCH(L3207, Def_Instancias_Equipamentos!$D$2:$D$4986, 0), 1)</f>
        <v>Sala Racks 7</v>
      </c>
      <c r="H3207" s="7" t="str">
        <f aca="false" t="array" ref="H3207:H3207">INDEX(Def_Instancias_Equipamentos!$E$2:$E$4986, MATCH(K3207, Def_Instancias_Equipamentos!$D$2:$D$4986, 0), 1)</f>
        <v>SI-07C1</v>
      </c>
      <c r="I3207" s="8" t="str">
        <f aca="false" t="array" ref="I3207:I3207">INDEX(Def_Instancias_Equipamentos!$E$2:$E$4986, MATCH(L3207, Def_Instancias_Equipamentos!$D$2:$D$4986, 0), 1)</f>
        <v>IA-07RaBPM</v>
      </c>
      <c r="J3207" s="8" t="str">
        <f aca="false">IF(H3207=I3207, "INTERNO", "EXTERNO")</f>
        <v>EXTERNO</v>
      </c>
      <c r="K3207" s="9" t="str">
        <f aca="false">Def_Instancias_Equipamentos!$D$941</f>
        <v>SI-07C1:DI-BPMSigPatch-2</v>
      </c>
      <c r="L3207" s="4" t="str">
        <f aca="false">Def_Instancias_Equipamentos!$D$680</f>
        <v>SI-07C1:DI-BPMRFFE-2</v>
      </c>
      <c r="M3207" s="10" t="s">
        <v>173</v>
      </c>
      <c r="N3207" s="11" t="s">
        <v>86</v>
      </c>
      <c r="O3207" s="21" t="str">
        <f aca="false">Def_Sistemas_Conectores_Cabos!$B$7</f>
        <v>SMA 50-ohm</v>
      </c>
      <c r="P3207" s="4" t="str">
        <f aca="false">Def_Sistemas_Conectores_Cabos!$B$7</f>
        <v>SMA 50-ohm</v>
      </c>
      <c r="Q3207" s="8" t="str">
        <f aca="false">K3207&amp;"/"&amp;M3207&amp;CHAR(10)&amp;L3207&amp;"/"&amp;N3207</f>
        <v>SI-07C1:DI-BPMSigPatch-2/BO_OUT
SI-07C1:DI-BPMRFFE-2/BO_IN</v>
      </c>
      <c r="R3207" s="12" t="s">
        <v>354</v>
      </c>
      <c r="S3207" s="12" t="s">
        <v>354</v>
      </c>
      <c r="T3207" s="22" t="str">
        <f aca="false">Def_Sistemas_Conectores_Cabos!$C$14</f>
        <v>Datalink Extrudado</v>
      </c>
      <c r="U3207" s="11" t="s">
        <v>355</v>
      </c>
      <c r="V3207" s="13"/>
    </row>
    <row r="3208" customFormat="false" ht="15.75" hidden="true" customHeight="true" outlineLevel="0" collapsed="false">
      <c r="A3208" s="4" t="str">
        <f aca="false">Def_Sistemas_Conectores_Cabos!$A$22</f>
        <v>BPM de elétrons</v>
      </c>
      <c r="B3208" s="5" t="str">
        <f aca="false">Datas_Entregas!$A$3</f>
        <v>BTS/Anel</v>
      </c>
      <c r="C3208" s="6" t="n">
        <f aca="false" t="array" ref="C3208:C3208">INDEX(Datas_Entregas!$B$2:$B$100, MATCH(B3208, Datas_Entregas!$A$2:$A$100, 0), 1)</f>
        <v>43296</v>
      </c>
      <c r="D3208" s="5" t="str">
        <f aca="false">Def_Status_Montagem!$A$2</f>
        <v>A verificar</v>
      </c>
      <c r="E3208" s="4" t="str">
        <f aca="false">Def_Status_Montagem!$B$4</f>
        <v>Contratada (inclui etiqueta)</v>
      </c>
      <c r="F3208" s="25" t="str">
        <f aca="false" t="array" ref="F3208:F3208">INDEX(Def_Instancias_Equipamentos!$F$2:$F$4986, MATCH(K3208, Def_Instancias_Equipamentos!$D$2:$D$4986, 0), 1)</f>
        <v>Túnel (Anel)</v>
      </c>
      <c r="G3208" s="26" t="str">
        <f aca="false" t="array" ref="G3208:G3208">INDEX(Def_Instancias_Equipamentos!$F$2:$F$4986, MATCH(L3208, Def_Instancias_Equipamentos!$D$2:$D$4986, 0), 1)</f>
        <v>Sala Racks 7</v>
      </c>
      <c r="H3208" s="7" t="str">
        <f aca="false" t="array" ref="H3208:H3208">INDEX(Def_Instancias_Equipamentos!$E$2:$E$4986, MATCH(K3208, Def_Instancias_Equipamentos!$D$2:$D$4986, 0), 1)</f>
        <v>SI-07C2</v>
      </c>
      <c r="I3208" s="8" t="str">
        <f aca="false" t="array" ref="I3208:I3208">INDEX(Def_Instancias_Equipamentos!$E$2:$E$4986, MATCH(L3208, Def_Instancias_Equipamentos!$D$2:$D$4986, 0), 1)</f>
        <v>IA-07RaBPM</v>
      </c>
      <c r="J3208" s="8" t="str">
        <f aca="false">IF(H3208=I3208, "INTERNO", "EXTERNO")</f>
        <v>EXTERNO</v>
      </c>
      <c r="K3208" s="9" t="str">
        <f aca="false">Def_Instancias_Equipamentos!$D$942</f>
        <v>SI-07C2:DI-BPMSigPatch</v>
      </c>
      <c r="L3208" s="4" t="str">
        <f aca="false">Def_Instancias_Equipamentos!$D$681</f>
        <v>SI-07C2:DI-BPMRFFE</v>
      </c>
      <c r="M3208" s="10" t="s">
        <v>173</v>
      </c>
      <c r="N3208" s="11" t="s">
        <v>86</v>
      </c>
      <c r="O3208" s="21" t="str">
        <f aca="false">Def_Sistemas_Conectores_Cabos!$B$7</f>
        <v>SMA 50-ohm</v>
      </c>
      <c r="P3208" s="4" t="str">
        <f aca="false">Def_Sistemas_Conectores_Cabos!$B$7</f>
        <v>SMA 50-ohm</v>
      </c>
      <c r="Q3208" s="8" t="str">
        <f aca="false">K3208&amp;"/"&amp;M3208&amp;CHAR(10)&amp;L3208&amp;"/"&amp;N3208</f>
        <v>SI-07C2:DI-BPMSigPatch/BO_OUT
SI-07C2:DI-BPMRFFE/BO_IN</v>
      </c>
      <c r="R3208" s="12" t="s">
        <v>354</v>
      </c>
      <c r="S3208" s="12" t="s">
        <v>354</v>
      </c>
      <c r="T3208" s="22" t="str">
        <f aca="false">Def_Sistemas_Conectores_Cabos!$C$14</f>
        <v>Datalink Extrudado</v>
      </c>
      <c r="U3208" s="11" t="s">
        <v>355</v>
      </c>
      <c r="V3208" s="13"/>
    </row>
    <row r="3209" customFormat="false" ht="15.75" hidden="true" customHeight="true" outlineLevel="0" collapsed="false">
      <c r="A3209" s="4" t="str">
        <f aca="false">Def_Sistemas_Conectores_Cabos!$A$22</f>
        <v>BPM de elétrons</v>
      </c>
      <c r="B3209" s="5" t="str">
        <f aca="false">Datas_Entregas!$A$3</f>
        <v>BTS/Anel</v>
      </c>
      <c r="C3209" s="6" t="n">
        <f aca="false" t="array" ref="C3209:C3209">INDEX(Datas_Entregas!$B$2:$B$100, MATCH(B3209, Datas_Entregas!$A$2:$A$100, 0), 1)</f>
        <v>43296</v>
      </c>
      <c r="D3209" s="5" t="str">
        <f aca="false">Def_Status_Montagem!$A$2</f>
        <v>A verificar</v>
      </c>
      <c r="E3209" s="4" t="str">
        <f aca="false">Def_Status_Montagem!$B$4</f>
        <v>Contratada (inclui etiqueta)</v>
      </c>
      <c r="F3209" s="25" t="str">
        <f aca="false" t="array" ref="F3209:F3209">INDEX(Def_Instancias_Equipamentos!$F$2:$F$4986, MATCH(K3209, Def_Instancias_Equipamentos!$D$2:$D$4986, 0), 1)</f>
        <v>Túnel (Anel)</v>
      </c>
      <c r="G3209" s="26" t="str">
        <f aca="false" t="array" ref="G3209:G3209">INDEX(Def_Instancias_Equipamentos!$F$2:$F$4986, MATCH(L3209, Def_Instancias_Equipamentos!$D$2:$D$4986, 0), 1)</f>
        <v>Sala Racks 7</v>
      </c>
      <c r="H3209" s="7" t="str">
        <f aca="false" t="array" ref="H3209:H3209">INDEX(Def_Instancias_Equipamentos!$E$2:$E$4986, MATCH(K3209, Def_Instancias_Equipamentos!$D$2:$D$4986, 0), 1)</f>
        <v>SI-07C3</v>
      </c>
      <c r="I3209" s="8" t="str">
        <f aca="false" t="array" ref="I3209:I3209">INDEX(Def_Instancias_Equipamentos!$E$2:$E$4986, MATCH(L3209, Def_Instancias_Equipamentos!$D$2:$D$4986, 0), 1)</f>
        <v>IA-07RaBPM</v>
      </c>
      <c r="J3209" s="8" t="str">
        <f aca="false">IF(H3209=I3209, "INTERNO", "EXTERNO")</f>
        <v>EXTERNO</v>
      </c>
      <c r="K3209" s="9" t="str">
        <f aca="false">Def_Instancias_Equipamentos!$D$943</f>
        <v>SI-07C3:DI-BPMSigPatch-1</v>
      </c>
      <c r="L3209" s="4" t="str">
        <f aca="false">Def_Instancias_Equipamentos!$D$682</f>
        <v>SI-07C3:DI-BPMRFFE-1</v>
      </c>
      <c r="M3209" s="10" t="s">
        <v>173</v>
      </c>
      <c r="N3209" s="11" t="s">
        <v>86</v>
      </c>
      <c r="O3209" s="21" t="str">
        <f aca="false">Def_Sistemas_Conectores_Cabos!$B$7</f>
        <v>SMA 50-ohm</v>
      </c>
      <c r="P3209" s="4" t="str">
        <f aca="false">Def_Sistemas_Conectores_Cabos!$B$7</f>
        <v>SMA 50-ohm</v>
      </c>
      <c r="Q3209" s="8" t="str">
        <f aca="false">K3209&amp;"/"&amp;M3209&amp;CHAR(10)&amp;L3209&amp;"/"&amp;N3209</f>
        <v>SI-07C3:DI-BPMSigPatch-1/BO_OUT
SI-07C3:DI-BPMRFFE-1/BO_IN</v>
      </c>
      <c r="R3209" s="12" t="s">
        <v>354</v>
      </c>
      <c r="S3209" s="12" t="s">
        <v>354</v>
      </c>
      <c r="T3209" s="22" t="str">
        <f aca="false">Def_Sistemas_Conectores_Cabos!$C$14</f>
        <v>Datalink Extrudado</v>
      </c>
      <c r="U3209" s="11" t="s">
        <v>355</v>
      </c>
      <c r="V3209" s="13"/>
    </row>
    <row r="3210" customFormat="false" ht="15.75" hidden="true" customHeight="true" outlineLevel="0" collapsed="false">
      <c r="A3210" s="4" t="str">
        <f aca="false">Def_Sistemas_Conectores_Cabos!$A$22</f>
        <v>BPM de elétrons</v>
      </c>
      <c r="B3210" s="5" t="str">
        <f aca="false">Datas_Entregas!$A$3</f>
        <v>BTS/Anel</v>
      </c>
      <c r="C3210" s="6" t="n">
        <f aca="false" t="array" ref="C3210:C3210">INDEX(Datas_Entregas!$B$2:$B$100, MATCH(B3210, Datas_Entregas!$A$2:$A$100, 0), 1)</f>
        <v>43296</v>
      </c>
      <c r="D3210" s="5" t="str">
        <f aca="false">Def_Status_Montagem!$A$2</f>
        <v>A verificar</v>
      </c>
      <c r="E3210" s="4" t="str">
        <f aca="false">Def_Status_Montagem!$B$4</f>
        <v>Contratada (inclui etiqueta)</v>
      </c>
      <c r="F3210" s="25" t="str">
        <f aca="false" t="array" ref="F3210:F3210">INDEX(Def_Instancias_Equipamentos!$F$2:$F$4986, MATCH(K3210, Def_Instancias_Equipamentos!$D$2:$D$4986, 0), 1)</f>
        <v>Túnel (Anel)</v>
      </c>
      <c r="G3210" s="26" t="str">
        <f aca="false" t="array" ref="G3210:G3210">INDEX(Def_Instancias_Equipamentos!$F$2:$F$4986, MATCH(L3210, Def_Instancias_Equipamentos!$D$2:$D$4986, 0), 1)</f>
        <v>Sala Racks 7</v>
      </c>
      <c r="H3210" s="7" t="str">
        <f aca="false" t="array" ref="H3210:H3210">INDEX(Def_Instancias_Equipamentos!$E$2:$E$4986, MATCH(K3210, Def_Instancias_Equipamentos!$D$2:$D$4986, 0), 1)</f>
        <v>SI-07C3</v>
      </c>
      <c r="I3210" s="8" t="str">
        <f aca="false" t="array" ref="I3210:I3210">INDEX(Def_Instancias_Equipamentos!$E$2:$E$4986, MATCH(L3210, Def_Instancias_Equipamentos!$D$2:$D$4986, 0), 1)</f>
        <v>IA-07RaBPM</v>
      </c>
      <c r="J3210" s="8" t="str">
        <f aca="false">IF(H3210=I3210, "INTERNO", "EXTERNO")</f>
        <v>EXTERNO</v>
      </c>
      <c r="K3210" s="9" t="str">
        <f aca="false">Def_Instancias_Equipamentos!$D$944</f>
        <v>SI-07C3:DI-BPMSigPatch-2</v>
      </c>
      <c r="L3210" s="4" t="str">
        <f aca="false">Def_Instancias_Equipamentos!$D$683</f>
        <v>SI-07C3:DI-BPMRFFE-2</v>
      </c>
      <c r="M3210" s="10" t="s">
        <v>173</v>
      </c>
      <c r="N3210" s="11" t="s">
        <v>86</v>
      </c>
      <c r="O3210" s="21" t="str">
        <f aca="false">Def_Sistemas_Conectores_Cabos!$B$7</f>
        <v>SMA 50-ohm</v>
      </c>
      <c r="P3210" s="4" t="str">
        <f aca="false">Def_Sistemas_Conectores_Cabos!$B$7</f>
        <v>SMA 50-ohm</v>
      </c>
      <c r="Q3210" s="8" t="str">
        <f aca="false">K3210&amp;"/"&amp;M3210&amp;CHAR(10)&amp;L3210&amp;"/"&amp;N3210</f>
        <v>SI-07C3:DI-BPMSigPatch-2/BO_OUT
SI-07C3:DI-BPMRFFE-2/BO_IN</v>
      </c>
      <c r="R3210" s="12" t="s">
        <v>354</v>
      </c>
      <c r="S3210" s="12" t="s">
        <v>354</v>
      </c>
      <c r="T3210" s="22" t="str">
        <f aca="false">Def_Sistemas_Conectores_Cabos!$C$14</f>
        <v>Datalink Extrudado</v>
      </c>
      <c r="U3210" s="11" t="s">
        <v>355</v>
      </c>
      <c r="V3210" s="13"/>
    </row>
    <row r="3211" customFormat="false" ht="15.75" hidden="true" customHeight="true" outlineLevel="0" collapsed="false">
      <c r="A3211" s="4" t="str">
        <f aca="false">Def_Sistemas_Conectores_Cabos!$A$22</f>
        <v>BPM de elétrons</v>
      </c>
      <c r="B3211" s="5" t="str">
        <f aca="false">Datas_Entregas!$A$3</f>
        <v>BTS/Anel</v>
      </c>
      <c r="C3211" s="6" t="n">
        <f aca="false" t="array" ref="C3211:C3211">INDEX(Datas_Entregas!$B$2:$B$100, MATCH(B3211, Datas_Entregas!$A$2:$A$100, 0), 1)</f>
        <v>43296</v>
      </c>
      <c r="D3211" s="5" t="str">
        <f aca="false">Def_Status_Montagem!$A$2</f>
        <v>A verificar</v>
      </c>
      <c r="E3211" s="4" t="str">
        <f aca="false">Def_Status_Montagem!$B$4</f>
        <v>Contratada (inclui etiqueta)</v>
      </c>
      <c r="F3211" s="25" t="str">
        <f aca="false" t="array" ref="F3211:F3211">INDEX(Def_Instancias_Equipamentos!$F$2:$F$4986, MATCH(K3211, Def_Instancias_Equipamentos!$D$2:$D$4986, 0), 1)</f>
        <v>Túnel (Anel)</v>
      </c>
      <c r="G3211" s="26" t="str">
        <f aca="false" t="array" ref="G3211:G3211">INDEX(Def_Instancias_Equipamentos!$F$2:$F$4986, MATCH(L3211, Def_Instancias_Equipamentos!$D$2:$D$4986, 0), 1)</f>
        <v>Sala Racks 7</v>
      </c>
      <c r="H3211" s="7" t="str">
        <f aca="false" t="array" ref="H3211:H3211">INDEX(Def_Instancias_Equipamentos!$E$2:$E$4986, MATCH(K3211, Def_Instancias_Equipamentos!$D$2:$D$4986, 0), 1)</f>
        <v>SI-07C4</v>
      </c>
      <c r="I3211" s="8" t="str">
        <f aca="false" t="array" ref="I3211:I3211">INDEX(Def_Instancias_Equipamentos!$E$2:$E$4986, MATCH(L3211, Def_Instancias_Equipamentos!$D$2:$D$4986, 0), 1)</f>
        <v>IA-07RaBPM</v>
      </c>
      <c r="J3211" s="8" t="str">
        <f aca="false">IF(H3211=I3211, "INTERNO", "EXTERNO")</f>
        <v>EXTERNO</v>
      </c>
      <c r="K3211" s="9" t="str">
        <f aca="false">Def_Instancias_Equipamentos!$D$945</f>
        <v>SI-07C4:DI-BPMSigPatch</v>
      </c>
      <c r="L3211" s="4" t="str">
        <f aca="false">Def_Instancias_Equipamentos!$D$684</f>
        <v>SI-07C4:DI-BPMRFFE</v>
      </c>
      <c r="M3211" s="10" t="s">
        <v>173</v>
      </c>
      <c r="N3211" s="11" t="s">
        <v>86</v>
      </c>
      <c r="O3211" s="21" t="str">
        <f aca="false">Def_Sistemas_Conectores_Cabos!$B$7</f>
        <v>SMA 50-ohm</v>
      </c>
      <c r="P3211" s="4" t="str">
        <f aca="false">Def_Sistemas_Conectores_Cabos!$B$7</f>
        <v>SMA 50-ohm</v>
      </c>
      <c r="Q3211" s="8" t="str">
        <f aca="false">K3211&amp;"/"&amp;M3211&amp;CHAR(10)&amp;L3211&amp;"/"&amp;N3211</f>
        <v>SI-07C4:DI-BPMSigPatch/BO_OUT
SI-07C4:DI-BPMRFFE/BO_IN</v>
      </c>
      <c r="R3211" s="12" t="s">
        <v>354</v>
      </c>
      <c r="S3211" s="12" t="s">
        <v>354</v>
      </c>
      <c r="T3211" s="22" t="str">
        <f aca="false">Def_Sistemas_Conectores_Cabos!$C$14</f>
        <v>Datalink Extrudado</v>
      </c>
      <c r="U3211" s="11" t="s">
        <v>355</v>
      </c>
      <c r="V3211" s="13"/>
    </row>
    <row r="3212" customFormat="false" ht="15.75" hidden="true" customHeight="true" outlineLevel="0" collapsed="false">
      <c r="A3212" s="4" t="str">
        <f aca="false">Def_Sistemas_Conectores_Cabos!$A$22</f>
        <v>BPM de elétrons</v>
      </c>
      <c r="B3212" s="5" t="str">
        <f aca="false">Datas_Entregas!$A$3</f>
        <v>BTS/Anel</v>
      </c>
      <c r="C3212" s="6" t="n">
        <f aca="false" t="array" ref="C3212:C3212">INDEX(Datas_Entregas!$B$2:$B$100, MATCH(B3212, Datas_Entregas!$A$2:$A$100, 0), 1)</f>
        <v>43296</v>
      </c>
      <c r="D3212" s="5" t="str">
        <f aca="false">Def_Status_Montagem!$A$2</f>
        <v>A verificar</v>
      </c>
      <c r="E3212" s="4" t="str">
        <f aca="false">Def_Status_Montagem!$B$4</f>
        <v>Contratada (inclui etiqueta)</v>
      </c>
      <c r="F3212" s="25" t="str">
        <f aca="false" t="array" ref="F3212:F3212">INDEX(Def_Instancias_Equipamentos!$F$2:$F$4986, MATCH(K3212, Def_Instancias_Equipamentos!$D$2:$D$4986, 0), 1)</f>
        <v>Túnel (Anel)</v>
      </c>
      <c r="G3212" s="26" t="str">
        <f aca="false" t="array" ref="G3212:G3212">INDEX(Def_Instancias_Equipamentos!$F$2:$F$4986, MATCH(L3212, Def_Instancias_Equipamentos!$D$2:$D$4986, 0), 1)</f>
        <v>Sala Racks 7</v>
      </c>
      <c r="H3212" s="7" t="str">
        <f aca="false" t="array" ref="H3212:H3212">INDEX(Def_Instancias_Equipamentos!$E$2:$E$4986, MATCH(K3212, Def_Instancias_Equipamentos!$D$2:$D$4986, 0), 1)</f>
        <v>SI-07M1</v>
      </c>
      <c r="I3212" s="8" t="str">
        <f aca="false" t="array" ref="I3212:I3212">INDEX(Def_Instancias_Equipamentos!$E$2:$E$4986, MATCH(L3212, Def_Instancias_Equipamentos!$D$2:$D$4986, 0), 1)</f>
        <v>IA-07RaBPM</v>
      </c>
      <c r="J3212" s="8" t="str">
        <f aca="false">IF(H3212=I3212, "INTERNO", "EXTERNO")</f>
        <v>EXTERNO</v>
      </c>
      <c r="K3212" s="9" t="str">
        <f aca="false">Def_Instancias_Equipamentos!$D$946</f>
        <v>SI-07M1:DI-BPMSigPatch</v>
      </c>
      <c r="L3212" s="4" t="str">
        <f aca="false">Def_Instancias_Equipamentos!$D$685</f>
        <v>SI-07M1:DI-BPMRFFE</v>
      </c>
      <c r="M3212" s="10" t="s">
        <v>173</v>
      </c>
      <c r="N3212" s="11" t="s">
        <v>86</v>
      </c>
      <c r="O3212" s="21" t="str">
        <f aca="false">Def_Sistemas_Conectores_Cabos!$B$7</f>
        <v>SMA 50-ohm</v>
      </c>
      <c r="P3212" s="4" t="str">
        <f aca="false">Def_Sistemas_Conectores_Cabos!$B$7</f>
        <v>SMA 50-ohm</v>
      </c>
      <c r="Q3212" s="8" t="str">
        <f aca="false">K3212&amp;"/"&amp;M3212&amp;CHAR(10)&amp;L3212&amp;"/"&amp;N3212</f>
        <v>SI-07M1:DI-BPMSigPatch/BO_OUT
SI-07M1:DI-BPMRFFE/BO_IN</v>
      </c>
      <c r="R3212" s="12" t="s">
        <v>354</v>
      </c>
      <c r="S3212" s="12" t="s">
        <v>354</v>
      </c>
      <c r="T3212" s="22" t="str">
        <f aca="false">Def_Sistemas_Conectores_Cabos!$C$14</f>
        <v>Datalink Extrudado</v>
      </c>
      <c r="U3212" s="11" t="s">
        <v>355</v>
      </c>
      <c r="V3212" s="13"/>
    </row>
    <row r="3213" customFormat="false" ht="15.75" hidden="true" customHeight="true" outlineLevel="0" collapsed="false">
      <c r="A3213" s="4" t="str">
        <f aca="false">Def_Sistemas_Conectores_Cabos!$A$22</f>
        <v>BPM de elétrons</v>
      </c>
      <c r="B3213" s="5" t="str">
        <f aca="false">Datas_Entregas!$A$3</f>
        <v>BTS/Anel</v>
      </c>
      <c r="C3213" s="6" t="n">
        <f aca="false" t="array" ref="C3213:C3213">INDEX(Datas_Entregas!$B$2:$B$100, MATCH(B3213, Datas_Entregas!$A$2:$A$100, 0), 1)</f>
        <v>43296</v>
      </c>
      <c r="D3213" s="5" t="str">
        <f aca="false">Def_Status_Montagem!$A$2</f>
        <v>A verificar</v>
      </c>
      <c r="E3213" s="4" t="str">
        <f aca="false">Def_Status_Montagem!$B$4</f>
        <v>Contratada (inclui etiqueta)</v>
      </c>
      <c r="F3213" s="25" t="str">
        <f aca="false" t="array" ref="F3213:F3213">INDEX(Def_Instancias_Equipamentos!$F$2:$F$4986, MATCH(K3213, Def_Instancias_Equipamentos!$D$2:$D$4986, 0), 1)</f>
        <v>Túnel (Anel)</v>
      </c>
      <c r="G3213" s="26" t="str">
        <f aca="false" t="array" ref="G3213:G3213">INDEX(Def_Instancias_Equipamentos!$F$2:$F$4986, MATCH(L3213, Def_Instancias_Equipamentos!$D$2:$D$4986, 0), 1)</f>
        <v>Sala Racks 7</v>
      </c>
      <c r="H3213" s="7" t="str">
        <f aca="false" t="array" ref="H3213:H3213">INDEX(Def_Instancias_Equipamentos!$E$2:$E$4986, MATCH(K3213, Def_Instancias_Equipamentos!$D$2:$D$4986, 0), 1)</f>
        <v>SI-07M2</v>
      </c>
      <c r="I3213" s="8" t="str">
        <f aca="false" t="array" ref="I3213:I3213">INDEX(Def_Instancias_Equipamentos!$E$2:$E$4986, MATCH(L3213, Def_Instancias_Equipamentos!$D$2:$D$4986, 0), 1)</f>
        <v>IA-07RaBPM</v>
      </c>
      <c r="J3213" s="8" t="str">
        <f aca="false">IF(H3213=I3213, "INTERNO", "EXTERNO")</f>
        <v>EXTERNO</v>
      </c>
      <c r="K3213" s="9" t="str">
        <f aca="false">Def_Instancias_Equipamentos!$D$947</f>
        <v>SI-07M2:DI-BPMSigPatch</v>
      </c>
      <c r="L3213" s="4" t="str">
        <f aca="false">Def_Instancias_Equipamentos!$D$686</f>
        <v>SI-07M2:DI-BPMRFFE</v>
      </c>
      <c r="M3213" s="10" t="s">
        <v>173</v>
      </c>
      <c r="N3213" s="11" t="s">
        <v>86</v>
      </c>
      <c r="O3213" s="21" t="str">
        <f aca="false">Def_Sistemas_Conectores_Cabos!$B$7</f>
        <v>SMA 50-ohm</v>
      </c>
      <c r="P3213" s="4" t="str">
        <f aca="false">Def_Sistemas_Conectores_Cabos!$B$7</f>
        <v>SMA 50-ohm</v>
      </c>
      <c r="Q3213" s="8" t="str">
        <f aca="false">K3213&amp;"/"&amp;M3213&amp;CHAR(10)&amp;L3213&amp;"/"&amp;N3213</f>
        <v>SI-07M2:DI-BPMSigPatch/BO_OUT
SI-07M2:DI-BPMRFFE/BO_IN</v>
      </c>
      <c r="R3213" s="12" t="s">
        <v>354</v>
      </c>
      <c r="S3213" s="12" t="s">
        <v>354</v>
      </c>
      <c r="T3213" s="22" t="str">
        <f aca="false">Def_Sistemas_Conectores_Cabos!$C$14</f>
        <v>Datalink Extrudado</v>
      </c>
      <c r="U3213" s="11" t="s">
        <v>355</v>
      </c>
      <c r="V3213" s="13"/>
    </row>
    <row r="3214" customFormat="false" ht="15.75" hidden="true" customHeight="true" outlineLevel="0" collapsed="false">
      <c r="A3214" s="4" t="str">
        <f aca="false">Def_Sistemas_Conectores_Cabos!$A$22</f>
        <v>BPM de elétrons</v>
      </c>
      <c r="B3214" s="5" t="str">
        <f aca="false">Datas_Entregas!$A$3</f>
        <v>BTS/Anel</v>
      </c>
      <c r="C3214" s="6" t="n">
        <f aca="false" t="array" ref="C3214:C3214">INDEX(Datas_Entregas!$B$2:$B$100, MATCH(B3214, Datas_Entregas!$A$2:$A$100, 0), 1)</f>
        <v>43296</v>
      </c>
      <c r="D3214" s="5" t="str">
        <f aca="false">Def_Status_Montagem!$A$2</f>
        <v>A verificar</v>
      </c>
      <c r="E3214" s="4" t="str">
        <f aca="false">Def_Status_Montagem!$B$4</f>
        <v>Contratada (inclui etiqueta)</v>
      </c>
      <c r="F3214" s="25" t="str">
        <f aca="false" t="array" ref="F3214:F3214">INDEX(Def_Instancias_Equipamentos!$F$2:$F$4986, MATCH(K3214, Def_Instancias_Equipamentos!$D$2:$D$4986, 0), 1)</f>
        <v>Túnel (Anel)</v>
      </c>
      <c r="G3214" s="26" t="str">
        <f aca="false" t="array" ref="G3214:G3214">INDEX(Def_Instancias_Equipamentos!$F$2:$F$4986, MATCH(L3214, Def_Instancias_Equipamentos!$D$2:$D$4986, 0), 1)</f>
        <v>Sala Racks 7</v>
      </c>
      <c r="H3214" s="7" t="str">
        <f aca="false" t="array" ref="H3214:H3214">INDEX(Def_Instancias_Equipamentos!$E$2:$E$4986, MATCH(K3214, Def_Instancias_Equipamentos!$D$2:$D$4986, 0), 1)</f>
        <v>SI-07SP</v>
      </c>
      <c r="I3214" s="8" t="str">
        <f aca="false" t="array" ref="I3214:I3214">INDEX(Def_Instancias_Equipamentos!$E$2:$E$4986, MATCH(L3214, Def_Instancias_Equipamentos!$D$2:$D$4986, 0), 1)</f>
        <v>IA-07RaBPM</v>
      </c>
      <c r="J3214" s="8" t="str">
        <f aca="false">IF(H3214=I3214, "INTERNO", "EXTERNO")</f>
        <v>EXTERNO</v>
      </c>
      <c r="K3214" s="9" t="str">
        <f aca="false">Def_Instancias_Equipamentos!$D$1064</f>
        <v>SI-07SP:DI-BPMSigPatch-1</v>
      </c>
      <c r="L3214" s="4" t="str">
        <f aca="false">Def_Instancias_Equipamentos!$D$803</f>
        <v>SI-07SP:DI-BPMRFFE-1</v>
      </c>
      <c r="M3214" s="10" t="s">
        <v>173</v>
      </c>
      <c r="N3214" s="11" t="s">
        <v>86</v>
      </c>
      <c r="O3214" s="21" t="str">
        <f aca="false">Def_Sistemas_Conectores_Cabos!$B$7</f>
        <v>SMA 50-ohm</v>
      </c>
      <c r="P3214" s="4" t="str">
        <f aca="false">Def_Sistemas_Conectores_Cabos!$B$7</f>
        <v>SMA 50-ohm</v>
      </c>
      <c r="Q3214" s="8" t="str">
        <f aca="false">K3214&amp;"/"&amp;M3214&amp;CHAR(10)&amp;L3214&amp;"/"&amp;N3214</f>
        <v>SI-07SP:DI-BPMSigPatch-1/BO_OUT
SI-07SP:DI-BPMRFFE-1/BO_IN</v>
      </c>
      <c r="R3214" s="12" t="s">
        <v>354</v>
      </c>
      <c r="S3214" s="12" t="s">
        <v>354</v>
      </c>
      <c r="T3214" s="22" t="str">
        <f aca="false">Def_Sistemas_Conectores_Cabos!$C$14</f>
        <v>Datalink Extrudado</v>
      </c>
      <c r="U3214" s="11" t="s">
        <v>355</v>
      </c>
      <c r="V3214" s="13"/>
    </row>
    <row r="3215" customFormat="false" ht="15.75" hidden="true" customHeight="true" outlineLevel="0" collapsed="false">
      <c r="A3215" s="4" t="str">
        <f aca="false">Def_Sistemas_Conectores_Cabos!$A$22</f>
        <v>BPM de elétrons</v>
      </c>
      <c r="B3215" s="5" t="str">
        <f aca="false">Datas_Entregas!$A$3</f>
        <v>BTS/Anel</v>
      </c>
      <c r="C3215" s="6" t="n">
        <f aca="false" t="array" ref="C3215:C3215">INDEX(Datas_Entregas!$B$2:$B$100, MATCH(B3215, Datas_Entregas!$A$2:$A$100, 0), 1)</f>
        <v>43296</v>
      </c>
      <c r="D3215" s="5" t="str">
        <f aca="false">Def_Status_Montagem!$A$2</f>
        <v>A verificar</v>
      </c>
      <c r="E3215" s="4" t="str">
        <f aca="false">Def_Status_Montagem!$B$4</f>
        <v>Contratada (inclui etiqueta)</v>
      </c>
      <c r="F3215" s="25" t="str">
        <f aca="false" t="array" ref="F3215:F3215">INDEX(Def_Instancias_Equipamentos!$F$2:$F$4986, MATCH(K3215, Def_Instancias_Equipamentos!$D$2:$D$4986, 0), 1)</f>
        <v>Túnel (Anel)</v>
      </c>
      <c r="G3215" s="26" t="str">
        <f aca="false" t="array" ref="G3215:G3215">INDEX(Def_Instancias_Equipamentos!$F$2:$F$4986, MATCH(L3215, Def_Instancias_Equipamentos!$D$2:$D$4986, 0), 1)</f>
        <v>Sala Racks 7</v>
      </c>
      <c r="H3215" s="7" t="str">
        <f aca="false" t="array" ref="H3215:H3215">INDEX(Def_Instancias_Equipamentos!$E$2:$E$4986, MATCH(K3215, Def_Instancias_Equipamentos!$D$2:$D$4986, 0), 1)</f>
        <v>SI-07SP</v>
      </c>
      <c r="I3215" s="8" t="str">
        <f aca="false" t="array" ref="I3215:I3215">INDEX(Def_Instancias_Equipamentos!$E$2:$E$4986, MATCH(L3215, Def_Instancias_Equipamentos!$D$2:$D$4986, 0), 1)</f>
        <v>IA-07RaBPM</v>
      </c>
      <c r="J3215" s="8" t="str">
        <f aca="false">IF(H3215=I3215, "INTERNO", "EXTERNO")</f>
        <v>EXTERNO</v>
      </c>
      <c r="K3215" s="9" t="str">
        <f aca="false">Def_Instancias_Equipamentos!$D$1065</f>
        <v>SI-07SP:DI-BPMSigPatch-2</v>
      </c>
      <c r="L3215" s="4" t="str">
        <f aca="false">Def_Instancias_Equipamentos!$D$804</f>
        <v>SI-07SP:DI-BPMRFFE-2</v>
      </c>
      <c r="M3215" s="10" t="s">
        <v>173</v>
      </c>
      <c r="N3215" s="11" t="s">
        <v>86</v>
      </c>
      <c r="O3215" s="21" t="str">
        <f aca="false">Def_Sistemas_Conectores_Cabos!$B$7</f>
        <v>SMA 50-ohm</v>
      </c>
      <c r="P3215" s="4" t="str">
        <f aca="false">Def_Sistemas_Conectores_Cabos!$B$7</f>
        <v>SMA 50-ohm</v>
      </c>
      <c r="Q3215" s="8" t="str">
        <f aca="false">K3215&amp;"/"&amp;M3215&amp;CHAR(10)&amp;L3215&amp;"/"&amp;N3215</f>
        <v>SI-07SP:DI-BPMSigPatch-2/BO_OUT
SI-07SP:DI-BPMRFFE-2/BO_IN</v>
      </c>
      <c r="R3215" s="12" t="s">
        <v>354</v>
      </c>
      <c r="S3215" s="12" t="s">
        <v>354</v>
      </c>
      <c r="T3215" s="22" t="str">
        <f aca="false">Def_Sistemas_Conectores_Cabos!$C$14</f>
        <v>Datalink Extrudado</v>
      </c>
      <c r="U3215" s="11" t="s">
        <v>355</v>
      </c>
      <c r="V3215" s="13"/>
    </row>
    <row r="3216" customFormat="false" ht="15.75" hidden="true" customHeight="true" outlineLevel="0" collapsed="false">
      <c r="A3216" s="4" t="str">
        <f aca="false">Def_Sistemas_Conectores_Cabos!$A$22</f>
        <v>BPM de elétrons</v>
      </c>
      <c r="B3216" s="5" t="str">
        <f aca="false">Datas_Entregas!$A$3</f>
        <v>BTS/Anel</v>
      </c>
      <c r="C3216" s="6" t="n">
        <f aca="false" t="array" ref="C3216:C3216">INDEX(Datas_Entregas!$B$2:$B$100, MATCH(B3216, Datas_Entregas!$A$2:$A$100, 0), 1)</f>
        <v>43296</v>
      </c>
      <c r="D3216" s="5" t="str">
        <f aca="false">Def_Status_Montagem!$A$2</f>
        <v>A verificar</v>
      </c>
      <c r="E3216" s="4" t="str">
        <f aca="false">Def_Status_Montagem!$B$4</f>
        <v>Contratada (inclui etiqueta)</v>
      </c>
      <c r="F3216" s="25" t="str">
        <f aca="false" t="array" ref="F3216:F3216">INDEX(Def_Instancias_Equipamentos!$F$2:$F$4986, MATCH(K3216, Def_Instancias_Equipamentos!$D$2:$D$4986, 0), 1)</f>
        <v>Túnel (Anel)</v>
      </c>
      <c r="G3216" s="26" t="str">
        <f aca="false" t="array" ref="G3216:G3216">INDEX(Def_Instancias_Equipamentos!$F$2:$F$4986, MATCH(L3216, Def_Instancias_Equipamentos!$D$2:$D$4986, 0), 1)</f>
        <v>Sala Racks 8</v>
      </c>
      <c r="H3216" s="7" t="str">
        <f aca="false" t="array" ref="H3216:H3216">INDEX(Def_Instancias_Equipamentos!$E$2:$E$4986, MATCH(K3216, Def_Instancias_Equipamentos!$D$2:$D$4986, 0), 1)</f>
        <v>SI-08C1</v>
      </c>
      <c r="I3216" s="8" t="str">
        <f aca="false" t="array" ref="I3216:I3216">INDEX(Def_Instancias_Equipamentos!$E$2:$E$4986, MATCH(L3216, Def_Instancias_Equipamentos!$D$2:$D$4986, 0), 1)</f>
        <v>IA-08RaBPM</v>
      </c>
      <c r="J3216" s="8" t="str">
        <f aca="false">IF(H3216=I3216, "INTERNO", "EXTERNO")</f>
        <v>EXTERNO</v>
      </c>
      <c r="K3216" s="9" t="str">
        <f aca="false">Def_Instancias_Equipamentos!$D$948</f>
        <v>SI-08C1:DI-BPMSigPatch-1</v>
      </c>
      <c r="L3216" s="4" t="str">
        <f aca="false">Def_Instancias_Equipamentos!$D$687</f>
        <v>SI-08C1:DI-BPMRFFE-1</v>
      </c>
      <c r="M3216" s="10" t="s">
        <v>173</v>
      </c>
      <c r="N3216" s="11" t="s">
        <v>86</v>
      </c>
      <c r="O3216" s="21" t="str">
        <f aca="false">Def_Sistemas_Conectores_Cabos!$B$7</f>
        <v>SMA 50-ohm</v>
      </c>
      <c r="P3216" s="4" t="str">
        <f aca="false">Def_Sistemas_Conectores_Cabos!$B$7</f>
        <v>SMA 50-ohm</v>
      </c>
      <c r="Q3216" s="8" t="str">
        <f aca="false">K3216&amp;"/"&amp;M3216&amp;CHAR(10)&amp;L3216&amp;"/"&amp;N3216</f>
        <v>SI-08C1:DI-BPMSigPatch-1/BO_OUT
SI-08C1:DI-BPMRFFE-1/BO_IN</v>
      </c>
      <c r="R3216" s="12" t="s">
        <v>354</v>
      </c>
      <c r="S3216" s="12" t="s">
        <v>354</v>
      </c>
      <c r="T3216" s="22" t="str">
        <f aca="false">Def_Sistemas_Conectores_Cabos!$C$14</f>
        <v>Datalink Extrudado</v>
      </c>
      <c r="U3216" s="11" t="s">
        <v>355</v>
      </c>
      <c r="V3216" s="13"/>
    </row>
    <row r="3217" customFormat="false" ht="15.75" hidden="true" customHeight="true" outlineLevel="0" collapsed="false">
      <c r="A3217" s="4" t="str">
        <f aca="false">Def_Sistemas_Conectores_Cabos!$A$22</f>
        <v>BPM de elétrons</v>
      </c>
      <c r="B3217" s="5" t="str">
        <f aca="false">Datas_Entregas!$A$3</f>
        <v>BTS/Anel</v>
      </c>
      <c r="C3217" s="6" t="n">
        <f aca="false" t="array" ref="C3217:C3217">INDEX(Datas_Entregas!$B$2:$B$100, MATCH(B3217, Datas_Entregas!$A$2:$A$100, 0), 1)</f>
        <v>43296</v>
      </c>
      <c r="D3217" s="5" t="str">
        <f aca="false">Def_Status_Montagem!$A$2</f>
        <v>A verificar</v>
      </c>
      <c r="E3217" s="4" t="str">
        <f aca="false">Def_Status_Montagem!$B$4</f>
        <v>Contratada (inclui etiqueta)</v>
      </c>
      <c r="F3217" s="25" t="str">
        <f aca="false" t="array" ref="F3217:F3217">INDEX(Def_Instancias_Equipamentos!$F$2:$F$4986, MATCH(K3217, Def_Instancias_Equipamentos!$D$2:$D$4986, 0), 1)</f>
        <v>Túnel (Anel)</v>
      </c>
      <c r="G3217" s="26" t="str">
        <f aca="false" t="array" ref="G3217:G3217">INDEX(Def_Instancias_Equipamentos!$F$2:$F$4986, MATCH(L3217, Def_Instancias_Equipamentos!$D$2:$D$4986, 0), 1)</f>
        <v>Sala Racks 8</v>
      </c>
      <c r="H3217" s="7" t="str">
        <f aca="false" t="array" ref="H3217:H3217">INDEX(Def_Instancias_Equipamentos!$E$2:$E$4986, MATCH(K3217, Def_Instancias_Equipamentos!$D$2:$D$4986, 0), 1)</f>
        <v>SI-08C1</v>
      </c>
      <c r="I3217" s="8" t="str">
        <f aca="false" t="array" ref="I3217:I3217">INDEX(Def_Instancias_Equipamentos!$E$2:$E$4986, MATCH(L3217, Def_Instancias_Equipamentos!$D$2:$D$4986, 0), 1)</f>
        <v>IA-08RaBPM</v>
      </c>
      <c r="J3217" s="8" t="str">
        <f aca="false">IF(H3217=I3217, "INTERNO", "EXTERNO")</f>
        <v>EXTERNO</v>
      </c>
      <c r="K3217" s="9" t="str">
        <f aca="false">Def_Instancias_Equipamentos!$D$949</f>
        <v>SI-08C1:DI-BPMSigPatch-2</v>
      </c>
      <c r="L3217" s="4" t="str">
        <f aca="false">Def_Instancias_Equipamentos!$D$688</f>
        <v>SI-08C1:DI-BPMRFFE-2</v>
      </c>
      <c r="M3217" s="10" t="s">
        <v>173</v>
      </c>
      <c r="N3217" s="11" t="s">
        <v>86</v>
      </c>
      <c r="O3217" s="21" t="str">
        <f aca="false">Def_Sistemas_Conectores_Cabos!$B$7</f>
        <v>SMA 50-ohm</v>
      </c>
      <c r="P3217" s="4" t="str">
        <f aca="false">Def_Sistemas_Conectores_Cabos!$B$7</f>
        <v>SMA 50-ohm</v>
      </c>
      <c r="Q3217" s="8" t="str">
        <f aca="false">K3217&amp;"/"&amp;M3217&amp;CHAR(10)&amp;L3217&amp;"/"&amp;N3217</f>
        <v>SI-08C1:DI-BPMSigPatch-2/BO_OUT
SI-08C1:DI-BPMRFFE-2/BO_IN</v>
      </c>
      <c r="R3217" s="12" t="s">
        <v>354</v>
      </c>
      <c r="S3217" s="12" t="s">
        <v>354</v>
      </c>
      <c r="T3217" s="22" t="str">
        <f aca="false">Def_Sistemas_Conectores_Cabos!$C$14</f>
        <v>Datalink Extrudado</v>
      </c>
      <c r="U3217" s="11" t="s">
        <v>355</v>
      </c>
      <c r="V3217" s="13"/>
    </row>
    <row r="3218" customFormat="false" ht="15.75" hidden="true" customHeight="true" outlineLevel="0" collapsed="false">
      <c r="A3218" s="4" t="str">
        <f aca="false">Def_Sistemas_Conectores_Cabos!$A$22</f>
        <v>BPM de elétrons</v>
      </c>
      <c r="B3218" s="5" t="str">
        <f aca="false">Datas_Entregas!$A$3</f>
        <v>BTS/Anel</v>
      </c>
      <c r="C3218" s="6" t="n">
        <f aca="false" t="array" ref="C3218:C3218">INDEX(Datas_Entregas!$B$2:$B$100, MATCH(B3218, Datas_Entregas!$A$2:$A$100, 0), 1)</f>
        <v>43296</v>
      </c>
      <c r="D3218" s="5" t="str">
        <f aca="false">Def_Status_Montagem!$A$2</f>
        <v>A verificar</v>
      </c>
      <c r="E3218" s="4" t="str">
        <f aca="false">Def_Status_Montagem!$B$4</f>
        <v>Contratada (inclui etiqueta)</v>
      </c>
      <c r="F3218" s="25" t="str">
        <f aca="false" t="array" ref="F3218:F3218">INDEX(Def_Instancias_Equipamentos!$F$2:$F$4986, MATCH(K3218, Def_Instancias_Equipamentos!$D$2:$D$4986, 0), 1)</f>
        <v>Túnel (Anel)</v>
      </c>
      <c r="G3218" s="26" t="str">
        <f aca="false" t="array" ref="G3218:G3218">INDEX(Def_Instancias_Equipamentos!$F$2:$F$4986, MATCH(L3218, Def_Instancias_Equipamentos!$D$2:$D$4986, 0), 1)</f>
        <v>Sala Racks 8</v>
      </c>
      <c r="H3218" s="7" t="str">
        <f aca="false" t="array" ref="H3218:H3218">INDEX(Def_Instancias_Equipamentos!$E$2:$E$4986, MATCH(K3218, Def_Instancias_Equipamentos!$D$2:$D$4986, 0), 1)</f>
        <v>SI-08C2</v>
      </c>
      <c r="I3218" s="8" t="str">
        <f aca="false" t="array" ref="I3218:I3218">INDEX(Def_Instancias_Equipamentos!$E$2:$E$4986, MATCH(L3218, Def_Instancias_Equipamentos!$D$2:$D$4986, 0), 1)</f>
        <v>IA-08RaBPM</v>
      </c>
      <c r="J3218" s="8" t="str">
        <f aca="false">IF(H3218=I3218, "INTERNO", "EXTERNO")</f>
        <v>EXTERNO</v>
      </c>
      <c r="K3218" s="9" t="str">
        <f aca="false">Def_Instancias_Equipamentos!$D$950</f>
        <v>SI-08C2:DI-BPMSigPatch</v>
      </c>
      <c r="L3218" s="4" t="str">
        <f aca="false">Def_Instancias_Equipamentos!$D$689</f>
        <v>SI-08C2:DI-BPMRFFE</v>
      </c>
      <c r="M3218" s="10" t="s">
        <v>173</v>
      </c>
      <c r="N3218" s="11" t="s">
        <v>86</v>
      </c>
      <c r="O3218" s="21" t="str">
        <f aca="false">Def_Sistemas_Conectores_Cabos!$B$7</f>
        <v>SMA 50-ohm</v>
      </c>
      <c r="P3218" s="4" t="str">
        <f aca="false">Def_Sistemas_Conectores_Cabos!$B$7</f>
        <v>SMA 50-ohm</v>
      </c>
      <c r="Q3218" s="8" t="str">
        <f aca="false">K3218&amp;"/"&amp;M3218&amp;CHAR(10)&amp;L3218&amp;"/"&amp;N3218</f>
        <v>SI-08C2:DI-BPMSigPatch/BO_OUT
SI-08C2:DI-BPMRFFE/BO_IN</v>
      </c>
      <c r="R3218" s="12" t="s">
        <v>354</v>
      </c>
      <c r="S3218" s="12" t="s">
        <v>354</v>
      </c>
      <c r="T3218" s="22" t="str">
        <f aca="false">Def_Sistemas_Conectores_Cabos!$C$14</f>
        <v>Datalink Extrudado</v>
      </c>
      <c r="U3218" s="11" t="s">
        <v>355</v>
      </c>
      <c r="V3218" s="13"/>
    </row>
    <row r="3219" customFormat="false" ht="15.75" hidden="true" customHeight="true" outlineLevel="0" collapsed="false">
      <c r="A3219" s="4" t="str">
        <f aca="false">Def_Sistemas_Conectores_Cabos!$A$22</f>
        <v>BPM de elétrons</v>
      </c>
      <c r="B3219" s="5" t="str">
        <f aca="false">Datas_Entregas!$A$3</f>
        <v>BTS/Anel</v>
      </c>
      <c r="C3219" s="6" t="n">
        <f aca="false" t="array" ref="C3219:C3219">INDEX(Datas_Entregas!$B$2:$B$100, MATCH(B3219, Datas_Entregas!$A$2:$A$100, 0), 1)</f>
        <v>43296</v>
      </c>
      <c r="D3219" s="5" t="str">
        <f aca="false">Def_Status_Montagem!$A$2</f>
        <v>A verificar</v>
      </c>
      <c r="E3219" s="4" t="str">
        <f aca="false">Def_Status_Montagem!$B$4</f>
        <v>Contratada (inclui etiqueta)</v>
      </c>
      <c r="F3219" s="25" t="str">
        <f aca="false" t="array" ref="F3219:F3219">INDEX(Def_Instancias_Equipamentos!$F$2:$F$4986, MATCH(K3219, Def_Instancias_Equipamentos!$D$2:$D$4986, 0), 1)</f>
        <v>Túnel (Anel)</v>
      </c>
      <c r="G3219" s="26" t="str">
        <f aca="false" t="array" ref="G3219:G3219">INDEX(Def_Instancias_Equipamentos!$F$2:$F$4986, MATCH(L3219, Def_Instancias_Equipamentos!$D$2:$D$4986, 0), 1)</f>
        <v>Sala Racks 8</v>
      </c>
      <c r="H3219" s="7" t="str">
        <f aca="false" t="array" ref="H3219:H3219">INDEX(Def_Instancias_Equipamentos!$E$2:$E$4986, MATCH(K3219, Def_Instancias_Equipamentos!$D$2:$D$4986, 0), 1)</f>
        <v>SI-08C3</v>
      </c>
      <c r="I3219" s="8" t="str">
        <f aca="false" t="array" ref="I3219:I3219">INDEX(Def_Instancias_Equipamentos!$E$2:$E$4986, MATCH(L3219, Def_Instancias_Equipamentos!$D$2:$D$4986, 0), 1)</f>
        <v>IA-08RaBPM</v>
      </c>
      <c r="J3219" s="8" t="str">
        <f aca="false">IF(H3219=I3219, "INTERNO", "EXTERNO")</f>
        <v>EXTERNO</v>
      </c>
      <c r="K3219" s="9" t="str">
        <f aca="false">Def_Instancias_Equipamentos!$D$951</f>
        <v>SI-08C3:DI-BPMSigPatch-1</v>
      </c>
      <c r="L3219" s="4" t="str">
        <f aca="false">Def_Instancias_Equipamentos!$D$690</f>
        <v>SI-08C3:DI-BPMRFFE-1</v>
      </c>
      <c r="M3219" s="10" t="s">
        <v>173</v>
      </c>
      <c r="N3219" s="11" t="s">
        <v>86</v>
      </c>
      <c r="O3219" s="21" t="str">
        <f aca="false">Def_Sistemas_Conectores_Cabos!$B$7</f>
        <v>SMA 50-ohm</v>
      </c>
      <c r="P3219" s="4" t="str">
        <f aca="false">Def_Sistemas_Conectores_Cabos!$B$7</f>
        <v>SMA 50-ohm</v>
      </c>
      <c r="Q3219" s="8" t="str">
        <f aca="false">K3219&amp;"/"&amp;M3219&amp;CHAR(10)&amp;L3219&amp;"/"&amp;N3219</f>
        <v>SI-08C3:DI-BPMSigPatch-1/BO_OUT
SI-08C3:DI-BPMRFFE-1/BO_IN</v>
      </c>
      <c r="R3219" s="12" t="s">
        <v>354</v>
      </c>
      <c r="S3219" s="12" t="s">
        <v>354</v>
      </c>
      <c r="T3219" s="22" t="str">
        <f aca="false">Def_Sistemas_Conectores_Cabos!$C$14</f>
        <v>Datalink Extrudado</v>
      </c>
      <c r="U3219" s="11" t="s">
        <v>355</v>
      </c>
      <c r="V3219" s="13"/>
    </row>
    <row r="3220" customFormat="false" ht="15.75" hidden="true" customHeight="true" outlineLevel="0" collapsed="false">
      <c r="A3220" s="4" t="str">
        <f aca="false">Def_Sistemas_Conectores_Cabos!$A$22</f>
        <v>BPM de elétrons</v>
      </c>
      <c r="B3220" s="5" t="str">
        <f aca="false">Datas_Entregas!$A$3</f>
        <v>BTS/Anel</v>
      </c>
      <c r="C3220" s="6" t="n">
        <f aca="false" t="array" ref="C3220:C3220">INDEX(Datas_Entregas!$B$2:$B$100, MATCH(B3220, Datas_Entregas!$A$2:$A$100, 0), 1)</f>
        <v>43296</v>
      </c>
      <c r="D3220" s="5" t="str">
        <f aca="false">Def_Status_Montagem!$A$2</f>
        <v>A verificar</v>
      </c>
      <c r="E3220" s="4" t="str">
        <f aca="false">Def_Status_Montagem!$B$4</f>
        <v>Contratada (inclui etiqueta)</v>
      </c>
      <c r="F3220" s="25" t="str">
        <f aca="false" t="array" ref="F3220:F3220">INDEX(Def_Instancias_Equipamentos!$F$2:$F$4986, MATCH(K3220, Def_Instancias_Equipamentos!$D$2:$D$4986, 0), 1)</f>
        <v>Túnel (Anel)</v>
      </c>
      <c r="G3220" s="26" t="str">
        <f aca="false" t="array" ref="G3220:G3220">INDEX(Def_Instancias_Equipamentos!$F$2:$F$4986, MATCH(L3220, Def_Instancias_Equipamentos!$D$2:$D$4986, 0), 1)</f>
        <v>Sala Racks 8</v>
      </c>
      <c r="H3220" s="7" t="str">
        <f aca="false" t="array" ref="H3220:H3220">INDEX(Def_Instancias_Equipamentos!$E$2:$E$4986, MATCH(K3220, Def_Instancias_Equipamentos!$D$2:$D$4986, 0), 1)</f>
        <v>SI-08C3</v>
      </c>
      <c r="I3220" s="8" t="str">
        <f aca="false" t="array" ref="I3220:I3220">INDEX(Def_Instancias_Equipamentos!$E$2:$E$4986, MATCH(L3220, Def_Instancias_Equipamentos!$D$2:$D$4986, 0), 1)</f>
        <v>IA-08RaBPM</v>
      </c>
      <c r="J3220" s="8" t="str">
        <f aca="false">IF(H3220=I3220, "INTERNO", "EXTERNO")</f>
        <v>EXTERNO</v>
      </c>
      <c r="K3220" s="9" t="str">
        <f aca="false">Def_Instancias_Equipamentos!$D$952</f>
        <v>SI-08C3:DI-BPMSigPatch-2</v>
      </c>
      <c r="L3220" s="4" t="str">
        <f aca="false">Def_Instancias_Equipamentos!$D$691</f>
        <v>SI-08C3:DI-BPMRFFE-2</v>
      </c>
      <c r="M3220" s="10" t="s">
        <v>173</v>
      </c>
      <c r="N3220" s="11" t="s">
        <v>86</v>
      </c>
      <c r="O3220" s="21" t="str">
        <f aca="false">Def_Sistemas_Conectores_Cabos!$B$7</f>
        <v>SMA 50-ohm</v>
      </c>
      <c r="P3220" s="4" t="str">
        <f aca="false">Def_Sistemas_Conectores_Cabos!$B$7</f>
        <v>SMA 50-ohm</v>
      </c>
      <c r="Q3220" s="8" t="str">
        <f aca="false">K3220&amp;"/"&amp;M3220&amp;CHAR(10)&amp;L3220&amp;"/"&amp;N3220</f>
        <v>SI-08C3:DI-BPMSigPatch-2/BO_OUT
SI-08C3:DI-BPMRFFE-2/BO_IN</v>
      </c>
      <c r="R3220" s="12" t="s">
        <v>354</v>
      </c>
      <c r="S3220" s="12" t="s">
        <v>354</v>
      </c>
      <c r="T3220" s="22" t="str">
        <f aca="false">Def_Sistemas_Conectores_Cabos!$C$14</f>
        <v>Datalink Extrudado</v>
      </c>
      <c r="U3220" s="11" t="s">
        <v>355</v>
      </c>
      <c r="V3220" s="13"/>
    </row>
    <row r="3221" customFormat="false" ht="15.75" hidden="true" customHeight="true" outlineLevel="0" collapsed="false">
      <c r="A3221" s="4" t="str">
        <f aca="false">Def_Sistemas_Conectores_Cabos!$A$22</f>
        <v>BPM de elétrons</v>
      </c>
      <c r="B3221" s="5" t="str">
        <f aca="false">Datas_Entregas!$A$3</f>
        <v>BTS/Anel</v>
      </c>
      <c r="C3221" s="6" t="n">
        <f aca="false" t="array" ref="C3221:C3221">INDEX(Datas_Entregas!$B$2:$B$100, MATCH(B3221, Datas_Entregas!$A$2:$A$100, 0), 1)</f>
        <v>43296</v>
      </c>
      <c r="D3221" s="5" t="str">
        <f aca="false">Def_Status_Montagem!$A$2</f>
        <v>A verificar</v>
      </c>
      <c r="E3221" s="4" t="str">
        <f aca="false">Def_Status_Montagem!$B$4</f>
        <v>Contratada (inclui etiqueta)</v>
      </c>
      <c r="F3221" s="25" t="str">
        <f aca="false" t="array" ref="F3221:F3221">INDEX(Def_Instancias_Equipamentos!$F$2:$F$4986, MATCH(K3221, Def_Instancias_Equipamentos!$D$2:$D$4986, 0), 1)</f>
        <v>Túnel (Anel)</v>
      </c>
      <c r="G3221" s="26" t="str">
        <f aca="false" t="array" ref="G3221:G3221">INDEX(Def_Instancias_Equipamentos!$F$2:$F$4986, MATCH(L3221, Def_Instancias_Equipamentos!$D$2:$D$4986, 0), 1)</f>
        <v>Sala Racks 8</v>
      </c>
      <c r="H3221" s="7" t="str">
        <f aca="false" t="array" ref="H3221:H3221">INDEX(Def_Instancias_Equipamentos!$E$2:$E$4986, MATCH(K3221, Def_Instancias_Equipamentos!$D$2:$D$4986, 0), 1)</f>
        <v>SI-08C4</v>
      </c>
      <c r="I3221" s="8" t="str">
        <f aca="false" t="array" ref="I3221:I3221">INDEX(Def_Instancias_Equipamentos!$E$2:$E$4986, MATCH(L3221, Def_Instancias_Equipamentos!$D$2:$D$4986, 0), 1)</f>
        <v>IA-08RaBPM</v>
      </c>
      <c r="J3221" s="8" t="str">
        <f aca="false">IF(H3221=I3221, "INTERNO", "EXTERNO")</f>
        <v>EXTERNO</v>
      </c>
      <c r="K3221" s="9" t="str">
        <f aca="false">Def_Instancias_Equipamentos!$D$953</f>
        <v>SI-08C4:DI-BPMSigPatch</v>
      </c>
      <c r="L3221" s="4" t="str">
        <f aca="false">Def_Instancias_Equipamentos!$D$692</f>
        <v>SI-08C4:DI-BPMRFFE</v>
      </c>
      <c r="M3221" s="10" t="s">
        <v>173</v>
      </c>
      <c r="N3221" s="11" t="s">
        <v>86</v>
      </c>
      <c r="O3221" s="21" t="str">
        <f aca="false">Def_Sistemas_Conectores_Cabos!$B$7</f>
        <v>SMA 50-ohm</v>
      </c>
      <c r="P3221" s="4" t="str">
        <f aca="false">Def_Sistemas_Conectores_Cabos!$B$7</f>
        <v>SMA 50-ohm</v>
      </c>
      <c r="Q3221" s="8" t="str">
        <f aca="false">K3221&amp;"/"&amp;M3221&amp;CHAR(10)&amp;L3221&amp;"/"&amp;N3221</f>
        <v>SI-08C4:DI-BPMSigPatch/BO_OUT
SI-08C4:DI-BPMRFFE/BO_IN</v>
      </c>
      <c r="R3221" s="12" t="s">
        <v>354</v>
      </c>
      <c r="S3221" s="12" t="s">
        <v>354</v>
      </c>
      <c r="T3221" s="22" t="str">
        <f aca="false">Def_Sistemas_Conectores_Cabos!$C$14</f>
        <v>Datalink Extrudado</v>
      </c>
      <c r="U3221" s="11" t="s">
        <v>355</v>
      </c>
      <c r="V3221" s="13"/>
    </row>
    <row r="3222" customFormat="false" ht="15.75" hidden="true" customHeight="true" outlineLevel="0" collapsed="false">
      <c r="A3222" s="4" t="str">
        <f aca="false">Def_Sistemas_Conectores_Cabos!$A$22</f>
        <v>BPM de elétrons</v>
      </c>
      <c r="B3222" s="5" t="str">
        <f aca="false">Datas_Entregas!$A$3</f>
        <v>BTS/Anel</v>
      </c>
      <c r="C3222" s="6" t="n">
        <f aca="false" t="array" ref="C3222:C3222">INDEX(Datas_Entregas!$B$2:$B$100, MATCH(B3222, Datas_Entregas!$A$2:$A$100, 0), 1)</f>
        <v>43296</v>
      </c>
      <c r="D3222" s="5" t="str">
        <f aca="false">Def_Status_Montagem!$A$2</f>
        <v>A verificar</v>
      </c>
      <c r="E3222" s="4" t="str">
        <f aca="false">Def_Status_Montagem!$B$4</f>
        <v>Contratada (inclui etiqueta)</v>
      </c>
      <c r="F3222" s="25" t="str">
        <f aca="false" t="array" ref="F3222:F3222">INDEX(Def_Instancias_Equipamentos!$F$2:$F$4986, MATCH(K3222, Def_Instancias_Equipamentos!$D$2:$D$4986, 0), 1)</f>
        <v>Túnel (Anel)</v>
      </c>
      <c r="G3222" s="26" t="str">
        <f aca="false" t="array" ref="G3222:G3222">INDEX(Def_Instancias_Equipamentos!$F$2:$F$4986, MATCH(L3222, Def_Instancias_Equipamentos!$D$2:$D$4986, 0), 1)</f>
        <v>Sala Racks 8</v>
      </c>
      <c r="H3222" s="7" t="str">
        <f aca="false" t="array" ref="H3222:H3222">INDEX(Def_Instancias_Equipamentos!$E$2:$E$4986, MATCH(K3222, Def_Instancias_Equipamentos!$D$2:$D$4986, 0), 1)</f>
        <v>SI-08M1</v>
      </c>
      <c r="I3222" s="8" t="str">
        <f aca="false" t="array" ref="I3222:I3222">INDEX(Def_Instancias_Equipamentos!$E$2:$E$4986, MATCH(L3222, Def_Instancias_Equipamentos!$D$2:$D$4986, 0), 1)</f>
        <v>IA-08RaBPM</v>
      </c>
      <c r="J3222" s="8" t="str">
        <f aca="false">IF(H3222=I3222, "INTERNO", "EXTERNO")</f>
        <v>EXTERNO</v>
      </c>
      <c r="K3222" s="9" t="str">
        <f aca="false">Def_Instancias_Equipamentos!$D$954</f>
        <v>SI-08M1:DI-BPMSigPatch</v>
      </c>
      <c r="L3222" s="4" t="str">
        <f aca="false">Def_Instancias_Equipamentos!$D$693</f>
        <v>SI-08M1:DI-BPMRFFE</v>
      </c>
      <c r="M3222" s="10" t="s">
        <v>173</v>
      </c>
      <c r="N3222" s="11" t="s">
        <v>86</v>
      </c>
      <c r="O3222" s="21" t="str">
        <f aca="false">Def_Sistemas_Conectores_Cabos!$B$7</f>
        <v>SMA 50-ohm</v>
      </c>
      <c r="P3222" s="4" t="str">
        <f aca="false">Def_Sistemas_Conectores_Cabos!$B$7</f>
        <v>SMA 50-ohm</v>
      </c>
      <c r="Q3222" s="8" t="str">
        <f aca="false">K3222&amp;"/"&amp;M3222&amp;CHAR(10)&amp;L3222&amp;"/"&amp;N3222</f>
        <v>SI-08M1:DI-BPMSigPatch/BO_OUT
SI-08M1:DI-BPMRFFE/BO_IN</v>
      </c>
      <c r="R3222" s="12" t="s">
        <v>354</v>
      </c>
      <c r="S3222" s="12" t="s">
        <v>354</v>
      </c>
      <c r="T3222" s="22" t="str">
        <f aca="false">Def_Sistemas_Conectores_Cabos!$C$14</f>
        <v>Datalink Extrudado</v>
      </c>
      <c r="U3222" s="11" t="s">
        <v>355</v>
      </c>
      <c r="V3222" s="13"/>
    </row>
    <row r="3223" customFormat="false" ht="15.75" hidden="true" customHeight="true" outlineLevel="0" collapsed="false">
      <c r="A3223" s="4" t="str">
        <f aca="false">Def_Sistemas_Conectores_Cabos!$A$22</f>
        <v>BPM de elétrons</v>
      </c>
      <c r="B3223" s="5" t="str">
        <f aca="false">Datas_Entregas!$A$3</f>
        <v>BTS/Anel</v>
      </c>
      <c r="C3223" s="6" t="n">
        <f aca="false" t="array" ref="C3223:C3223">INDEX(Datas_Entregas!$B$2:$B$100, MATCH(B3223, Datas_Entregas!$A$2:$A$100, 0), 1)</f>
        <v>43296</v>
      </c>
      <c r="D3223" s="5" t="str">
        <f aca="false">Def_Status_Montagem!$A$2</f>
        <v>A verificar</v>
      </c>
      <c r="E3223" s="4" t="str">
        <f aca="false">Def_Status_Montagem!$B$4</f>
        <v>Contratada (inclui etiqueta)</v>
      </c>
      <c r="F3223" s="25" t="str">
        <f aca="false" t="array" ref="F3223:F3223">INDEX(Def_Instancias_Equipamentos!$F$2:$F$4986, MATCH(K3223, Def_Instancias_Equipamentos!$D$2:$D$4986, 0), 1)</f>
        <v>Túnel (Anel)</v>
      </c>
      <c r="G3223" s="26" t="str">
        <f aca="false" t="array" ref="G3223:G3223">INDEX(Def_Instancias_Equipamentos!$F$2:$F$4986, MATCH(L3223, Def_Instancias_Equipamentos!$D$2:$D$4986, 0), 1)</f>
        <v>Sala Racks 8</v>
      </c>
      <c r="H3223" s="7" t="str">
        <f aca="false" t="array" ref="H3223:H3223">INDEX(Def_Instancias_Equipamentos!$E$2:$E$4986, MATCH(K3223, Def_Instancias_Equipamentos!$D$2:$D$4986, 0), 1)</f>
        <v>SI-08M2</v>
      </c>
      <c r="I3223" s="8" t="str">
        <f aca="false" t="array" ref="I3223:I3223">INDEX(Def_Instancias_Equipamentos!$E$2:$E$4986, MATCH(L3223, Def_Instancias_Equipamentos!$D$2:$D$4986, 0), 1)</f>
        <v>IA-08RaBPM</v>
      </c>
      <c r="J3223" s="8" t="str">
        <f aca="false">IF(H3223=I3223, "INTERNO", "EXTERNO")</f>
        <v>EXTERNO</v>
      </c>
      <c r="K3223" s="9" t="str">
        <f aca="false">Def_Instancias_Equipamentos!$D$955</f>
        <v>SI-08M2:DI-BPMSigPatch</v>
      </c>
      <c r="L3223" s="4" t="str">
        <f aca="false">Def_Instancias_Equipamentos!$D$694</f>
        <v>SI-08M2:DI-BPMRFFE</v>
      </c>
      <c r="M3223" s="10" t="s">
        <v>173</v>
      </c>
      <c r="N3223" s="11" t="s">
        <v>86</v>
      </c>
      <c r="O3223" s="21" t="str">
        <f aca="false">Def_Sistemas_Conectores_Cabos!$B$7</f>
        <v>SMA 50-ohm</v>
      </c>
      <c r="P3223" s="4" t="str">
        <f aca="false">Def_Sistemas_Conectores_Cabos!$B$7</f>
        <v>SMA 50-ohm</v>
      </c>
      <c r="Q3223" s="8" t="str">
        <f aca="false">K3223&amp;"/"&amp;M3223&amp;CHAR(10)&amp;L3223&amp;"/"&amp;N3223</f>
        <v>SI-08M2:DI-BPMSigPatch/BO_OUT
SI-08M2:DI-BPMRFFE/BO_IN</v>
      </c>
      <c r="R3223" s="12" t="s">
        <v>354</v>
      </c>
      <c r="S3223" s="12" t="s">
        <v>354</v>
      </c>
      <c r="T3223" s="22" t="str">
        <f aca="false">Def_Sistemas_Conectores_Cabos!$C$14</f>
        <v>Datalink Extrudado</v>
      </c>
      <c r="U3223" s="11" t="s">
        <v>355</v>
      </c>
      <c r="V3223" s="13"/>
    </row>
    <row r="3224" customFormat="false" ht="15.75" hidden="true" customHeight="true" outlineLevel="0" collapsed="false">
      <c r="A3224" s="4" t="str">
        <f aca="false">Def_Sistemas_Conectores_Cabos!$A$22</f>
        <v>BPM de elétrons</v>
      </c>
      <c r="B3224" s="5" t="str">
        <f aca="false">Datas_Entregas!$A$3</f>
        <v>BTS/Anel</v>
      </c>
      <c r="C3224" s="6" t="n">
        <f aca="false" t="array" ref="C3224:C3224">INDEX(Datas_Entregas!$B$2:$B$100, MATCH(B3224, Datas_Entregas!$A$2:$A$100, 0), 1)</f>
        <v>43296</v>
      </c>
      <c r="D3224" s="5" t="str">
        <f aca="false">Def_Status_Montagem!$A$2</f>
        <v>A verificar</v>
      </c>
      <c r="E3224" s="4" t="str">
        <f aca="false">Def_Status_Montagem!$B$4</f>
        <v>Contratada (inclui etiqueta)</v>
      </c>
      <c r="F3224" s="25" t="str">
        <f aca="false" t="array" ref="F3224:F3224">INDEX(Def_Instancias_Equipamentos!$F$2:$F$4986, MATCH(K3224, Def_Instancias_Equipamentos!$D$2:$D$4986, 0), 1)</f>
        <v>Túnel (Anel)</v>
      </c>
      <c r="G3224" s="26" t="str">
        <f aca="false" t="array" ref="G3224:G3224">INDEX(Def_Instancias_Equipamentos!$F$2:$F$4986, MATCH(L3224, Def_Instancias_Equipamentos!$D$2:$D$4986, 0), 1)</f>
        <v>Sala Racks 8</v>
      </c>
      <c r="H3224" s="7" t="str">
        <f aca="false" t="array" ref="H3224:H3224">INDEX(Def_Instancias_Equipamentos!$E$2:$E$4986, MATCH(K3224, Def_Instancias_Equipamentos!$D$2:$D$4986, 0), 1)</f>
        <v>SI-08SB</v>
      </c>
      <c r="I3224" s="8" t="str">
        <f aca="false" t="array" ref="I3224:I3224">INDEX(Def_Instancias_Equipamentos!$E$2:$E$4986, MATCH(L3224, Def_Instancias_Equipamentos!$D$2:$D$4986, 0), 1)</f>
        <v>IA-08RaBPM</v>
      </c>
      <c r="J3224" s="8" t="str">
        <f aca="false">IF(H3224=I3224, "INTERNO", "EXTERNO")</f>
        <v>EXTERNO</v>
      </c>
      <c r="K3224" s="9" t="str">
        <f aca="false">Def_Instancias_Equipamentos!$D$1066</f>
        <v>SI-08SB:DI-BPMSigPatch-1</v>
      </c>
      <c r="L3224" s="4" t="str">
        <f aca="false">Def_Instancias_Equipamentos!$D$805</f>
        <v>SI-08SB:DI-BPMRFFE-1</v>
      </c>
      <c r="M3224" s="10" t="s">
        <v>173</v>
      </c>
      <c r="N3224" s="11" t="s">
        <v>86</v>
      </c>
      <c r="O3224" s="21" t="str">
        <f aca="false">Def_Sistemas_Conectores_Cabos!$B$7</f>
        <v>SMA 50-ohm</v>
      </c>
      <c r="P3224" s="4" t="str">
        <f aca="false">Def_Sistemas_Conectores_Cabos!$B$7</f>
        <v>SMA 50-ohm</v>
      </c>
      <c r="Q3224" s="8" t="str">
        <f aca="false">K3224&amp;"/"&amp;M3224&amp;CHAR(10)&amp;L3224&amp;"/"&amp;N3224</f>
        <v>SI-08SB:DI-BPMSigPatch-1/BO_OUT
SI-08SB:DI-BPMRFFE-1/BO_IN</v>
      </c>
      <c r="R3224" s="12" t="s">
        <v>354</v>
      </c>
      <c r="S3224" s="12" t="s">
        <v>354</v>
      </c>
      <c r="T3224" s="22" t="str">
        <f aca="false">Def_Sistemas_Conectores_Cabos!$C$14</f>
        <v>Datalink Extrudado</v>
      </c>
      <c r="U3224" s="11" t="s">
        <v>355</v>
      </c>
      <c r="V3224" s="13"/>
    </row>
    <row r="3225" customFormat="false" ht="15.75" hidden="true" customHeight="true" outlineLevel="0" collapsed="false">
      <c r="A3225" s="4" t="str">
        <f aca="false">Def_Sistemas_Conectores_Cabos!$A$22</f>
        <v>BPM de elétrons</v>
      </c>
      <c r="B3225" s="5" t="str">
        <f aca="false">Datas_Entregas!$A$3</f>
        <v>BTS/Anel</v>
      </c>
      <c r="C3225" s="6" t="n">
        <f aca="false" t="array" ref="C3225:C3225">INDEX(Datas_Entregas!$B$2:$B$100, MATCH(B3225, Datas_Entregas!$A$2:$A$100, 0), 1)</f>
        <v>43296</v>
      </c>
      <c r="D3225" s="5" t="str">
        <f aca="false">Def_Status_Montagem!$A$2</f>
        <v>A verificar</v>
      </c>
      <c r="E3225" s="4" t="str">
        <f aca="false">Def_Status_Montagem!$B$4</f>
        <v>Contratada (inclui etiqueta)</v>
      </c>
      <c r="F3225" s="25" t="str">
        <f aca="false" t="array" ref="F3225:F3225">INDEX(Def_Instancias_Equipamentos!$F$2:$F$4986, MATCH(K3225, Def_Instancias_Equipamentos!$D$2:$D$4986, 0), 1)</f>
        <v>Túnel (Anel)</v>
      </c>
      <c r="G3225" s="26" t="str">
        <f aca="false" t="array" ref="G3225:G3225">INDEX(Def_Instancias_Equipamentos!$F$2:$F$4986, MATCH(L3225, Def_Instancias_Equipamentos!$D$2:$D$4986, 0), 1)</f>
        <v>Sala Racks 8</v>
      </c>
      <c r="H3225" s="7" t="str">
        <f aca="false" t="array" ref="H3225:H3225">INDEX(Def_Instancias_Equipamentos!$E$2:$E$4986, MATCH(K3225, Def_Instancias_Equipamentos!$D$2:$D$4986, 0), 1)</f>
        <v>SI-08SB</v>
      </c>
      <c r="I3225" s="8" t="str">
        <f aca="false" t="array" ref="I3225:I3225">INDEX(Def_Instancias_Equipamentos!$E$2:$E$4986, MATCH(L3225, Def_Instancias_Equipamentos!$D$2:$D$4986, 0), 1)</f>
        <v>IA-08RaBPM</v>
      </c>
      <c r="J3225" s="8" t="str">
        <f aca="false">IF(H3225=I3225, "INTERNO", "EXTERNO")</f>
        <v>EXTERNO</v>
      </c>
      <c r="K3225" s="9" t="str">
        <f aca="false">Def_Instancias_Equipamentos!$D$1067</f>
        <v>SI-08SB:DI-BPMSigPatch-2</v>
      </c>
      <c r="L3225" s="4" t="str">
        <f aca="false">Def_Instancias_Equipamentos!$D$806</f>
        <v>SI-08SB:DI-BPMRFFE-2</v>
      </c>
      <c r="M3225" s="10" t="s">
        <v>173</v>
      </c>
      <c r="N3225" s="11" t="s">
        <v>86</v>
      </c>
      <c r="O3225" s="21" t="str">
        <f aca="false">Def_Sistemas_Conectores_Cabos!$B$7</f>
        <v>SMA 50-ohm</v>
      </c>
      <c r="P3225" s="4" t="str">
        <f aca="false">Def_Sistemas_Conectores_Cabos!$B$7</f>
        <v>SMA 50-ohm</v>
      </c>
      <c r="Q3225" s="8" t="str">
        <f aca="false">K3225&amp;"/"&amp;M3225&amp;CHAR(10)&amp;L3225&amp;"/"&amp;N3225</f>
        <v>SI-08SB:DI-BPMSigPatch-2/BO_OUT
SI-08SB:DI-BPMRFFE-2/BO_IN</v>
      </c>
      <c r="R3225" s="12" t="s">
        <v>354</v>
      </c>
      <c r="S3225" s="12" t="s">
        <v>354</v>
      </c>
      <c r="T3225" s="22" t="str">
        <f aca="false">Def_Sistemas_Conectores_Cabos!$C$14</f>
        <v>Datalink Extrudado</v>
      </c>
      <c r="U3225" s="11" t="s">
        <v>355</v>
      </c>
      <c r="V3225" s="13"/>
    </row>
    <row r="3226" customFormat="false" ht="15.75" hidden="true" customHeight="true" outlineLevel="0" collapsed="false">
      <c r="A3226" s="4" t="str">
        <f aca="false">Def_Sistemas_Conectores_Cabos!$A$22</f>
        <v>BPM de elétrons</v>
      </c>
      <c r="B3226" s="5" t="str">
        <f aca="false">Datas_Entregas!$A$3</f>
        <v>BTS/Anel</v>
      </c>
      <c r="C3226" s="6" t="n">
        <f aca="false" t="array" ref="C3226:C3226">INDEX(Datas_Entregas!$B$2:$B$100, MATCH(B3226, Datas_Entregas!$A$2:$A$100, 0), 1)</f>
        <v>43296</v>
      </c>
      <c r="D3226" s="5" t="str">
        <f aca="false">Def_Status_Montagem!$A$2</f>
        <v>A verificar</v>
      </c>
      <c r="E3226" s="4" t="str">
        <f aca="false">Def_Status_Montagem!$B$4</f>
        <v>Contratada (inclui etiqueta)</v>
      </c>
      <c r="F3226" s="25" t="str">
        <f aca="false" t="array" ref="F3226:F3226">INDEX(Def_Instancias_Equipamentos!$F$2:$F$4986, MATCH(K3226, Def_Instancias_Equipamentos!$D$2:$D$4986, 0), 1)</f>
        <v>Túnel (Anel)</v>
      </c>
      <c r="G3226" s="26" t="str">
        <f aca="false" t="array" ref="G3226:G3226">INDEX(Def_Instancias_Equipamentos!$F$2:$F$4986, MATCH(L3226, Def_Instancias_Equipamentos!$D$2:$D$4986, 0), 1)</f>
        <v>Sala Racks 9</v>
      </c>
      <c r="H3226" s="7" t="str">
        <f aca="false" t="array" ref="H3226:H3226">INDEX(Def_Instancias_Equipamentos!$E$2:$E$4986, MATCH(K3226, Def_Instancias_Equipamentos!$D$2:$D$4986, 0), 1)</f>
        <v>SI-09C1</v>
      </c>
      <c r="I3226" s="8" t="str">
        <f aca="false" t="array" ref="I3226:I3226">INDEX(Def_Instancias_Equipamentos!$E$2:$E$4986, MATCH(L3226, Def_Instancias_Equipamentos!$D$2:$D$4986, 0), 1)</f>
        <v>IA-09RaBPM</v>
      </c>
      <c r="J3226" s="8" t="str">
        <f aca="false">IF(H3226=I3226, "INTERNO", "EXTERNO")</f>
        <v>EXTERNO</v>
      </c>
      <c r="K3226" s="9" t="str">
        <f aca="false">Def_Instancias_Equipamentos!$D$956</f>
        <v>SI-09C1:DI-BPMSigPatch-1</v>
      </c>
      <c r="L3226" s="4" t="str">
        <f aca="false">Def_Instancias_Equipamentos!$D$695</f>
        <v>SI-09C1:DI-BPMRFFE-1</v>
      </c>
      <c r="M3226" s="10" t="s">
        <v>173</v>
      </c>
      <c r="N3226" s="11" t="s">
        <v>86</v>
      </c>
      <c r="O3226" s="21" t="str">
        <f aca="false">Def_Sistemas_Conectores_Cabos!$B$7</f>
        <v>SMA 50-ohm</v>
      </c>
      <c r="P3226" s="4" t="str">
        <f aca="false">Def_Sistemas_Conectores_Cabos!$B$7</f>
        <v>SMA 50-ohm</v>
      </c>
      <c r="Q3226" s="8" t="str">
        <f aca="false">K3226&amp;"/"&amp;M3226&amp;CHAR(10)&amp;L3226&amp;"/"&amp;N3226</f>
        <v>SI-09C1:DI-BPMSigPatch-1/BO_OUT
SI-09C1:DI-BPMRFFE-1/BO_IN</v>
      </c>
      <c r="R3226" s="12" t="s">
        <v>354</v>
      </c>
      <c r="S3226" s="12" t="s">
        <v>354</v>
      </c>
      <c r="T3226" s="22" t="str">
        <f aca="false">Def_Sistemas_Conectores_Cabos!$C$14</f>
        <v>Datalink Extrudado</v>
      </c>
      <c r="U3226" s="11" t="s">
        <v>355</v>
      </c>
      <c r="V3226" s="13"/>
    </row>
    <row r="3227" customFormat="false" ht="15.75" hidden="true" customHeight="true" outlineLevel="0" collapsed="false">
      <c r="A3227" s="4" t="str">
        <f aca="false">Def_Sistemas_Conectores_Cabos!$A$22</f>
        <v>BPM de elétrons</v>
      </c>
      <c r="B3227" s="5" t="str">
        <f aca="false">Datas_Entregas!$A$3</f>
        <v>BTS/Anel</v>
      </c>
      <c r="C3227" s="6" t="n">
        <f aca="false" t="array" ref="C3227:C3227">INDEX(Datas_Entregas!$B$2:$B$100, MATCH(B3227, Datas_Entregas!$A$2:$A$100, 0), 1)</f>
        <v>43296</v>
      </c>
      <c r="D3227" s="5" t="str">
        <f aca="false">Def_Status_Montagem!$A$2</f>
        <v>A verificar</v>
      </c>
      <c r="E3227" s="4" t="str">
        <f aca="false">Def_Status_Montagem!$B$4</f>
        <v>Contratada (inclui etiqueta)</v>
      </c>
      <c r="F3227" s="25" t="str">
        <f aca="false" t="array" ref="F3227:F3227">INDEX(Def_Instancias_Equipamentos!$F$2:$F$4986, MATCH(K3227, Def_Instancias_Equipamentos!$D$2:$D$4986, 0), 1)</f>
        <v>Túnel (Anel)</v>
      </c>
      <c r="G3227" s="26" t="str">
        <f aca="false" t="array" ref="G3227:G3227">INDEX(Def_Instancias_Equipamentos!$F$2:$F$4986, MATCH(L3227, Def_Instancias_Equipamentos!$D$2:$D$4986, 0), 1)</f>
        <v>Sala Racks 9</v>
      </c>
      <c r="H3227" s="7" t="str">
        <f aca="false" t="array" ref="H3227:H3227">INDEX(Def_Instancias_Equipamentos!$E$2:$E$4986, MATCH(K3227, Def_Instancias_Equipamentos!$D$2:$D$4986, 0), 1)</f>
        <v>SI-09C1</v>
      </c>
      <c r="I3227" s="8" t="str">
        <f aca="false" t="array" ref="I3227:I3227">INDEX(Def_Instancias_Equipamentos!$E$2:$E$4986, MATCH(L3227, Def_Instancias_Equipamentos!$D$2:$D$4986, 0), 1)</f>
        <v>IA-09RaBPM</v>
      </c>
      <c r="J3227" s="8" t="str">
        <f aca="false">IF(H3227=I3227, "INTERNO", "EXTERNO")</f>
        <v>EXTERNO</v>
      </c>
      <c r="K3227" s="9" t="str">
        <f aca="false">Def_Instancias_Equipamentos!$D$957</f>
        <v>SI-09C1:DI-BPMSigPatch-2</v>
      </c>
      <c r="L3227" s="4" t="str">
        <f aca="false">Def_Instancias_Equipamentos!$D$696</f>
        <v>SI-09C1:DI-BPMRFFE-2</v>
      </c>
      <c r="M3227" s="10" t="s">
        <v>173</v>
      </c>
      <c r="N3227" s="11" t="s">
        <v>86</v>
      </c>
      <c r="O3227" s="21" t="str">
        <f aca="false">Def_Sistemas_Conectores_Cabos!$B$7</f>
        <v>SMA 50-ohm</v>
      </c>
      <c r="P3227" s="4" t="str">
        <f aca="false">Def_Sistemas_Conectores_Cabos!$B$7</f>
        <v>SMA 50-ohm</v>
      </c>
      <c r="Q3227" s="8" t="str">
        <f aca="false">K3227&amp;"/"&amp;M3227&amp;CHAR(10)&amp;L3227&amp;"/"&amp;N3227</f>
        <v>SI-09C1:DI-BPMSigPatch-2/BO_OUT
SI-09C1:DI-BPMRFFE-2/BO_IN</v>
      </c>
      <c r="R3227" s="12" t="s">
        <v>354</v>
      </c>
      <c r="S3227" s="12" t="s">
        <v>354</v>
      </c>
      <c r="T3227" s="22" t="str">
        <f aca="false">Def_Sistemas_Conectores_Cabos!$C$14</f>
        <v>Datalink Extrudado</v>
      </c>
      <c r="U3227" s="11" t="s">
        <v>355</v>
      </c>
      <c r="V3227" s="13"/>
    </row>
    <row r="3228" customFormat="false" ht="15.75" hidden="true" customHeight="true" outlineLevel="0" collapsed="false">
      <c r="A3228" s="4" t="str">
        <f aca="false">Def_Sistemas_Conectores_Cabos!$A$22</f>
        <v>BPM de elétrons</v>
      </c>
      <c r="B3228" s="5" t="str">
        <f aca="false">Datas_Entregas!$A$3</f>
        <v>BTS/Anel</v>
      </c>
      <c r="C3228" s="6" t="n">
        <f aca="false" t="array" ref="C3228:C3228">INDEX(Datas_Entregas!$B$2:$B$100, MATCH(B3228, Datas_Entregas!$A$2:$A$100, 0), 1)</f>
        <v>43296</v>
      </c>
      <c r="D3228" s="5" t="str">
        <f aca="false">Def_Status_Montagem!$A$2</f>
        <v>A verificar</v>
      </c>
      <c r="E3228" s="4" t="str">
        <f aca="false">Def_Status_Montagem!$B$4</f>
        <v>Contratada (inclui etiqueta)</v>
      </c>
      <c r="F3228" s="25" t="str">
        <f aca="false" t="array" ref="F3228:F3228">INDEX(Def_Instancias_Equipamentos!$F$2:$F$4986, MATCH(K3228, Def_Instancias_Equipamentos!$D$2:$D$4986, 0), 1)</f>
        <v>Túnel (Anel)</v>
      </c>
      <c r="G3228" s="26" t="str">
        <f aca="false" t="array" ref="G3228:G3228">INDEX(Def_Instancias_Equipamentos!$F$2:$F$4986, MATCH(L3228, Def_Instancias_Equipamentos!$D$2:$D$4986, 0), 1)</f>
        <v>Sala Racks 9</v>
      </c>
      <c r="H3228" s="7" t="str">
        <f aca="false" t="array" ref="H3228:H3228">INDEX(Def_Instancias_Equipamentos!$E$2:$E$4986, MATCH(K3228, Def_Instancias_Equipamentos!$D$2:$D$4986, 0), 1)</f>
        <v>SI-09C2</v>
      </c>
      <c r="I3228" s="8" t="str">
        <f aca="false" t="array" ref="I3228:I3228">INDEX(Def_Instancias_Equipamentos!$E$2:$E$4986, MATCH(L3228, Def_Instancias_Equipamentos!$D$2:$D$4986, 0), 1)</f>
        <v>IA-09RaBPM</v>
      </c>
      <c r="J3228" s="8" t="str">
        <f aca="false">IF(H3228=I3228, "INTERNO", "EXTERNO")</f>
        <v>EXTERNO</v>
      </c>
      <c r="K3228" s="9" t="str">
        <f aca="false">Def_Instancias_Equipamentos!$D$958</f>
        <v>SI-09C2:DI-BPMSigPatch</v>
      </c>
      <c r="L3228" s="4" t="str">
        <f aca="false">Def_Instancias_Equipamentos!$D$697</f>
        <v>SI-09C2:DI-BPMRFFE</v>
      </c>
      <c r="M3228" s="10" t="s">
        <v>173</v>
      </c>
      <c r="N3228" s="11" t="s">
        <v>86</v>
      </c>
      <c r="O3228" s="21" t="str">
        <f aca="false">Def_Sistemas_Conectores_Cabos!$B$7</f>
        <v>SMA 50-ohm</v>
      </c>
      <c r="P3228" s="4" t="str">
        <f aca="false">Def_Sistemas_Conectores_Cabos!$B$7</f>
        <v>SMA 50-ohm</v>
      </c>
      <c r="Q3228" s="8" t="str">
        <f aca="false">K3228&amp;"/"&amp;M3228&amp;CHAR(10)&amp;L3228&amp;"/"&amp;N3228</f>
        <v>SI-09C2:DI-BPMSigPatch/BO_OUT
SI-09C2:DI-BPMRFFE/BO_IN</v>
      </c>
      <c r="R3228" s="12" t="s">
        <v>354</v>
      </c>
      <c r="S3228" s="12" t="s">
        <v>354</v>
      </c>
      <c r="T3228" s="22" t="str">
        <f aca="false">Def_Sistemas_Conectores_Cabos!$C$14</f>
        <v>Datalink Extrudado</v>
      </c>
      <c r="U3228" s="11" t="s">
        <v>355</v>
      </c>
      <c r="V3228" s="13"/>
    </row>
    <row r="3229" customFormat="false" ht="15.75" hidden="true" customHeight="true" outlineLevel="0" collapsed="false">
      <c r="A3229" s="4" t="str">
        <f aca="false">Def_Sistemas_Conectores_Cabos!$A$22</f>
        <v>BPM de elétrons</v>
      </c>
      <c r="B3229" s="5" t="str">
        <f aca="false">Datas_Entregas!$A$3</f>
        <v>BTS/Anel</v>
      </c>
      <c r="C3229" s="6" t="n">
        <f aca="false" t="array" ref="C3229:C3229">INDEX(Datas_Entregas!$B$2:$B$100, MATCH(B3229, Datas_Entregas!$A$2:$A$100, 0), 1)</f>
        <v>43296</v>
      </c>
      <c r="D3229" s="5" t="str">
        <f aca="false">Def_Status_Montagem!$A$2</f>
        <v>A verificar</v>
      </c>
      <c r="E3229" s="4" t="str">
        <f aca="false">Def_Status_Montagem!$B$4</f>
        <v>Contratada (inclui etiqueta)</v>
      </c>
      <c r="F3229" s="25" t="str">
        <f aca="false" t="array" ref="F3229:F3229">INDEX(Def_Instancias_Equipamentos!$F$2:$F$4986, MATCH(K3229, Def_Instancias_Equipamentos!$D$2:$D$4986, 0), 1)</f>
        <v>Túnel (Anel)</v>
      </c>
      <c r="G3229" s="26" t="str">
        <f aca="false" t="array" ref="G3229:G3229">INDEX(Def_Instancias_Equipamentos!$F$2:$F$4986, MATCH(L3229, Def_Instancias_Equipamentos!$D$2:$D$4986, 0), 1)</f>
        <v>Sala Racks 9</v>
      </c>
      <c r="H3229" s="7" t="str">
        <f aca="false" t="array" ref="H3229:H3229">INDEX(Def_Instancias_Equipamentos!$E$2:$E$4986, MATCH(K3229, Def_Instancias_Equipamentos!$D$2:$D$4986, 0), 1)</f>
        <v>SI-09C3</v>
      </c>
      <c r="I3229" s="8" t="str">
        <f aca="false" t="array" ref="I3229:I3229">INDEX(Def_Instancias_Equipamentos!$E$2:$E$4986, MATCH(L3229, Def_Instancias_Equipamentos!$D$2:$D$4986, 0), 1)</f>
        <v>IA-09RaBPM</v>
      </c>
      <c r="J3229" s="8" t="str">
        <f aca="false">IF(H3229=I3229, "INTERNO", "EXTERNO")</f>
        <v>EXTERNO</v>
      </c>
      <c r="K3229" s="9" t="str">
        <f aca="false">Def_Instancias_Equipamentos!$D$959</f>
        <v>SI-09C3:DI-BPMSigPatch-1</v>
      </c>
      <c r="L3229" s="4" t="str">
        <f aca="false">Def_Instancias_Equipamentos!$D$698</f>
        <v>SI-09C3:DI-BPMRFFE-1</v>
      </c>
      <c r="M3229" s="10" t="s">
        <v>173</v>
      </c>
      <c r="N3229" s="11" t="s">
        <v>86</v>
      </c>
      <c r="O3229" s="21" t="str">
        <f aca="false">Def_Sistemas_Conectores_Cabos!$B$7</f>
        <v>SMA 50-ohm</v>
      </c>
      <c r="P3229" s="4" t="str">
        <f aca="false">Def_Sistemas_Conectores_Cabos!$B$7</f>
        <v>SMA 50-ohm</v>
      </c>
      <c r="Q3229" s="8" t="str">
        <f aca="false">K3229&amp;"/"&amp;M3229&amp;CHAR(10)&amp;L3229&amp;"/"&amp;N3229</f>
        <v>SI-09C3:DI-BPMSigPatch-1/BO_OUT
SI-09C3:DI-BPMRFFE-1/BO_IN</v>
      </c>
      <c r="R3229" s="12" t="s">
        <v>354</v>
      </c>
      <c r="S3229" s="12" t="s">
        <v>354</v>
      </c>
      <c r="T3229" s="22" t="str">
        <f aca="false">Def_Sistemas_Conectores_Cabos!$C$14</f>
        <v>Datalink Extrudado</v>
      </c>
      <c r="U3229" s="11" t="s">
        <v>355</v>
      </c>
      <c r="V3229" s="13"/>
    </row>
    <row r="3230" customFormat="false" ht="15.75" hidden="true" customHeight="true" outlineLevel="0" collapsed="false">
      <c r="A3230" s="4" t="str">
        <f aca="false">Def_Sistemas_Conectores_Cabos!$A$22</f>
        <v>BPM de elétrons</v>
      </c>
      <c r="B3230" s="5" t="str">
        <f aca="false">Datas_Entregas!$A$3</f>
        <v>BTS/Anel</v>
      </c>
      <c r="C3230" s="6" t="n">
        <f aca="false" t="array" ref="C3230:C3230">INDEX(Datas_Entregas!$B$2:$B$100, MATCH(B3230, Datas_Entregas!$A$2:$A$100, 0), 1)</f>
        <v>43296</v>
      </c>
      <c r="D3230" s="5" t="str">
        <f aca="false">Def_Status_Montagem!$A$2</f>
        <v>A verificar</v>
      </c>
      <c r="E3230" s="4" t="str">
        <f aca="false">Def_Status_Montagem!$B$4</f>
        <v>Contratada (inclui etiqueta)</v>
      </c>
      <c r="F3230" s="25" t="str">
        <f aca="false" t="array" ref="F3230:F3230">INDEX(Def_Instancias_Equipamentos!$F$2:$F$4986, MATCH(K3230, Def_Instancias_Equipamentos!$D$2:$D$4986, 0), 1)</f>
        <v>Túnel (Anel)</v>
      </c>
      <c r="G3230" s="26" t="str">
        <f aca="false" t="array" ref="G3230:G3230">INDEX(Def_Instancias_Equipamentos!$F$2:$F$4986, MATCH(L3230, Def_Instancias_Equipamentos!$D$2:$D$4986, 0), 1)</f>
        <v>Sala Racks 9</v>
      </c>
      <c r="H3230" s="7" t="str">
        <f aca="false" t="array" ref="H3230:H3230">INDEX(Def_Instancias_Equipamentos!$E$2:$E$4986, MATCH(K3230, Def_Instancias_Equipamentos!$D$2:$D$4986, 0), 1)</f>
        <v>SI-09C3</v>
      </c>
      <c r="I3230" s="8" t="str">
        <f aca="false" t="array" ref="I3230:I3230">INDEX(Def_Instancias_Equipamentos!$E$2:$E$4986, MATCH(L3230, Def_Instancias_Equipamentos!$D$2:$D$4986, 0), 1)</f>
        <v>IA-09RaBPM</v>
      </c>
      <c r="J3230" s="8" t="str">
        <f aca="false">IF(H3230=I3230, "INTERNO", "EXTERNO")</f>
        <v>EXTERNO</v>
      </c>
      <c r="K3230" s="9" t="str">
        <f aca="false">Def_Instancias_Equipamentos!$D$960</f>
        <v>SI-09C3:DI-BPMSigPatch-2</v>
      </c>
      <c r="L3230" s="4" t="str">
        <f aca="false">Def_Instancias_Equipamentos!$D$699</f>
        <v>SI-09C3:DI-BPMRFFE-2</v>
      </c>
      <c r="M3230" s="10" t="s">
        <v>173</v>
      </c>
      <c r="N3230" s="11" t="s">
        <v>86</v>
      </c>
      <c r="O3230" s="21" t="str">
        <f aca="false">Def_Sistemas_Conectores_Cabos!$B$7</f>
        <v>SMA 50-ohm</v>
      </c>
      <c r="P3230" s="4" t="str">
        <f aca="false">Def_Sistemas_Conectores_Cabos!$B$7</f>
        <v>SMA 50-ohm</v>
      </c>
      <c r="Q3230" s="8" t="str">
        <f aca="false">K3230&amp;"/"&amp;M3230&amp;CHAR(10)&amp;L3230&amp;"/"&amp;N3230</f>
        <v>SI-09C3:DI-BPMSigPatch-2/BO_OUT
SI-09C3:DI-BPMRFFE-2/BO_IN</v>
      </c>
      <c r="R3230" s="12" t="s">
        <v>354</v>
      </c>
      <c r="S3230" s="12" t="s">
        <v>354</v>
      </c>
      <c r="T3230" s="22" t="str">
        <f aca="false">Def_Sistemas_Conectores_Cabos!$C$14</f>
        <v>Datalink Extrudado</v>
      </c>
      <c r="U3230" s="11" t="s">
        <v>355</v>
      </c>
      <c r="V3230" s="13"/>
    </row>
    <row r="3231" customFormat="false" ht="15.75" hidden="true" customHeight="true" outlineLevel="0" collapsed="false">
      <c r="A3231" s="4" t="str">
        <f aca="false">Def_Sistemas_Conectores_Cabos!$A$22</f>
        <v>BPM de elétrons</v>
      </c>
      <c r="B3231" s="5" t="str">
        <f aca="false">Datas_Entregas!$A$3</f>
        <v>BTS/Anel</v>
      </c>
      <c r="C3231" s="6" t="n">
        <f aca="false" t="array" ref="C3231:C3231">INDEX(Datas_Entregas!$B$2:$B$100, MATCH(B3231, Datas_Entregas!$A$2:$A$100, 0), 1)</f>
        <v>43296</v>
      </c>
      <c r="D3231" s="5" t="str">
        <f aca="false">Def_Status_Montagem!$A$2</f>
        <v>A verificar</v>
      </c>
      <c r="E3231" s="4" t="str">
        <f aca="false">Def_Status_Montagem!$B$4</f>
        <v>Contratada (inclui etiqueta)</v>
      </c>
      <c r="F3231" s="25" t="str">
        <f aca="false" t="array" ref="F3231:F3231">INDEX(Def_Instancias_Equipamentos!$F$2:$F$4986, MATCH(K3231, Def_Instancias_Equipamentos!$D$2:$D$4986, 0), 1)</f>
        <v>Túnel (Anel)</v>
      </c>
      <c r="G3231" s="26" t="str">
        <f aca="false" t="array" ref="G3231:G3231">INDEX(Def_Instancias_Equipamentos!$F$2:$F$4986, MATCH(L3231, Def_Instancias_Equipamentos!$D$2:$D$4986, 0), 1)</f>
        <v>Sala Racks 9</v>
      </c>
      <c r="H3231" s="7" t="str">
        <f aca="false" t="array" ref="H3231:H3231">INDEX(Def_Instancias_Equipamentos!$E$2:$E$4986, MATCH(K3231, Def_Instancias_Equipamentos!$D$2:$D$4986, 0), 1)</f>
        <v>SI-09C4</v>
      </c>
      <c r="I3231" s="8" t="str">
        <f aca="false" t="array" ref="I3231:I3231">INDEX(Def_Instancias_Equipamentos!$E$2:$E$4986, MATCH(L3231, Def_Instancias_Equipamentos!$D$2:$D$4986, 0), 1)</f>
        <v>IA-09RaBPM</v>
      </c>
      <c r="J3231" s="8" t="str">
        <f aca="false">IF(H3231=I3231, "INTERNO", "EXTERNO")</f>
        <v>EXTERNO</v>
      </c>
      <c r="K3231" s="9" t="str">
        <f aca="false">Def_Instancias_Equipamentos!$D$961</f>
        <v>SI-09C4:DI-BPMSigPatch</v>
      </c>
      <c r="L3231" s="4" t="str">
        <f aca="false">Def_Instancias_Equipamentos!$D$700</f>
        <v>SI-09C4:DI-BPMRFFE</v>
      </c>
      <c r="M3231" s="10" t="s">
        <v>173</v>
      </c>
      <c r="N3231" s="11" t="s">
        <v>86</v>
      </c>
      <c r="O3231" s="21" t="str">
        <f aca="false">Def_Sistemas_Conectores_Cabos!$B$7</f>
        <v>SMA 50-ohm</v>
      </c>
      <c r="P3231" s="4" t="str">
        <f aca="false">Def_Sistemas_Conectores_Cabos!$B$7</f>
        <v>SMA 50-ohm</v>
      </c>
      <c r="Q3231" s="8" t="str">
        <f aca="false">K3231&amp;"/"&amp;M3231&amp;CHAR(10)&amp;L3231&amp;"/"&amp;N3231</f>
        <v>SI-09C4:DI-BPMSigPatch/BO_OUT
SI-09C4:DI-BPMRFFE/BO_IN</v>
      </c>
      <c r="R3231" s="12" t="s">
        <v>354</v>
      </c>
      <c r="S3231" s="12" t="s">
        <v>354</v>
      </c>
      <c r="T3231" s="22" t="str">
        <f aca="false">Def_Sistemas_Conectores_Cabos!$C$14</f>
        <v>Datalink Extrudado</v>
      </c>
      <c r="U3231" s="11" t="s">
        <v>355</v>
      </c>
      <c r="V3231" s="13"/>
    </row>
    <row r="3232" customFormat="false" ht="15.75" hidden="true" customHeight="true" outlineLevel="0" collapsed="false">
      <c r="A3232" s="4" t="str">
        <f aca="false">Def_Sistemas_Conectores_Cabos!$A$22</f>
        <v>BPM de elétrons</v>
      </c>
      <c r="B3232" s="5" t="str">
        <f aca="false">Datas_Entregas!$A$3</f>
        <v>BTS/Anel</v>
      </c>
      <c r="C3232" s="6" t="n">
        <f aca="false" t="array" ref="C3232:C3232">INDEX(Datas_Entregas!$B$2:$B$100, MATCH(B3232, Datas_Entregas!$A$2:$A$100, 0), 1)</f>
        <v>43296</v>
      </c>
      <c r="D3232" s="5" t="str">
        <f aca="false">Def_Status_Montagem!$A$2</f>
        <v>A verificar</v>
      </c>
      <c r="E3232" s="4" t="str">
        <f aca="false">Def_Status_Montagem!$B$4</f>
        <v>Contratada (inclui etiqueta)</v>
      </c>
      <c r="F3232" s="25" t="str">
        <f aca="false" t="array" ref="F3232:F3232">INDEX(Def_Instancias_Equipamentos!$F$2:$F$4986, MATCH(K3232, Def_Instancias_Equipamentos!$D$2:$D$4986, 0), 1)</f>
        <v>Túnel (Anel)</v>
      </c>
      <c r="G3232" s="26" t="str">
        <f aca="false" t="array" ref="G3232:G3232">INDEX(Def_Instancias_Equipamentos!$F$2:$F$4986, MATCH(L3232, Def_Instancias_Equipamentos!$D$2:$D$4986, 0), 1)</f>
        <v>Sala Racks 9</v>
      </c>
      <c r="H3232" s="7" t="str">
        <f aca="false" t="array" ref="H3232:H3232">INDEX(Def_Instancias_Equipamentos!$E$2:$E$4986, MATCH(K3232, Def_Instancias_Equipamentos!$D$2:$D$4986, 0), 1)</f>
        <v>SI-09M1</v>
      </c>
      <c r="I3232" s="8" t="str">
        <f aca="false" t="array" ref="I3232:I3232">INDEX(Def_Instancias_Equipamentos!$E$2:$E$4986, MATCH(L3232, Def_Instancias_Equipamentos!$D$2:$D$4986, 0), 1)</f>
        <v>IA-09RaBPM</v>
      </c>
      <c r="J3232" s="8" t="str">
        <f aca="false">IF(H3232=I3232, "INTERNO", "EXTERNO")</f>
        <v>EXTERNO</v>
      </c>
      <c r="K3232" s="9" t="str">
        <f aca="false">Def_Instancias_Equipamentos!$D$962</f>
        <v>SI-09M1:DI-BPMSigPatch</v>
      </c>
      <c r="L3232" s="4" t="str">
        <f aca="false">Def_Instancias_Equipamentos!$D$701</f>
        <v>SI-09M1:DI-BPMRFFE</v>
      </c>
      <c r="M3232" s="10" t="s">
        <v>173</v>
      </c>
      <c r="N3232" s="11" t="s">
        <v>86</v>
      </c>
      <c r="O3232" s="21" t="str">
        <f aca="false">Def_Sistemas_Conectores_Cabos!$B$7</f>
        <v>SMA 50-ohm</v>
      </c>
      <c r="P3232" s="4" t="str">
        <f aca="false">Def_Sistemas_Conectores_Cabos!$B$7</f>
        <v>SMA 50-ohm</v>
      </c>
      <c r="Q3232" s="8" t="str">
        <f aca="false">K3232&amp;"/"&amp;M3232&amp;CHAR(10)&amp;L3232&amp;"/"&amp;N3232</f>
        <v>SI-09M1:DI-BPMSigPatch/BO_OUT
SI-09M1:DI-BPMRFFE/BO_IN</v>
      </c>
      <c r="R3232" s="12" t="s">
        <v>354</v>
      </c>
      <c r="S3232" s="12" t="s">
        <v>354</v>
      </c>
      <c r="T3232" s="22" t="str">
        <f aca="false">Def_Sistemas_Conectores_Cabos!$C$14</f>
        <v>Datalink Extrudado</v>
      </c>
      <c r="U3232" s="11" t="s">
        <v>355</v>
      </c>
      <c r="V3232" s="13"/>
    </row>
    <row r="3233" customFormat="false" ht="15.75" hidden="true" customHeight="true" outlineLevel="0" collapsed="false">
      <c r="A3233" s="4" t="str">
        <f aca="false">Def_Sistemas_Conectores_Cabos!$A$22</f>
        <v>BPM de elétrons</v>
      </c>
      <c r="B3233" s="5" t="str">
        <f aca="false">Datas_Entregas!$A$3</f>
        <v>BTS/Anel</v>
      </c>
      <c r="C3233" s="6" t="n">
        <f aca="false" t="array" ref="C3233:C3233">INDEX(Datas_Entregas!$B$2:$B$100, MATCH(B3233, Datas_Entregas!$A$2:$A$100, 0), 1)</f>
        <v>43296</v>
      </c>
      <c r="D3233" s="5" t="str">
        <f aca="false">Def_Status_Montagem!$A$2</f>
        <v>A verificar</v>
      </c>
      <c r="E3233" s="4" t="str">
        <f aca="false">Def_Status_Montagem!$B$4</f>
        <v>Contratada (inclui etiqueta)</v>
      </c>
      <c r="F3233" s="25" t="str">
        <f aca="false" t="array" ref="F3233:F3233">INDEX(Def_Instancias_Equipamentos!$F$2:$F$4986, MATCH(K3233, Def_Instancias_Equipamentos!$D$2:$D$4986, 0), 1)</f>
        <v>Túnel (Anel)</v>
      </c>
      <c r="G3233" s="26" t="str">
        <f aca="false" t="array" ref="G3233:G3233">INDEX(Def_Instancias_Equipamentos!$F$2:$F$4986, MATCH(L3233, Def_Instancias_Equipamentos!$D$2:$D$4986, 0), 1)</f>
        <v>Sala Racks 9</v>
      </c>
      <c r="H3233" s="7" t="str">
        <f aca="false" t="array" ref="H3233:H3233">INDEX(Def_Instancias_Equipamentos!$E$2:$E$4986, MATCH(K3233, Def_Instancias_Equipamentos!$D$2:$D$4986, 0), 1)</f>
        <v>SI-09M2</v>
      </c>
      <c r="I3233" s="8" t="str">
        <f aca="false" t="array" ref="I3233:I3233">INDEX(Def_Instancias_Equipamentos!$E$2:$E$4986, MATCH(L3233, Def_Instancias_Equipamentos!$D$2:$D$4986, 0), 1)</f>
        <v>IA-09RaBPM</v>
      </c>
      <c r="J3233" s="8" t="str">
        <f aca="false">IF(H3233=I3233, "INTERNO", "EXTERNO")</f>
        <v>EXTERNO</v>
      </c>
      <c r="K3233" s="9" t="str">
        <f aca="false">Def_Instancias_Equipamentos!$D$963</f>
        <v>SI-09M2:DI-BPMSigPatch</v>
      </c>
      <c r="L3233" s="4" t="str">
        <f aca="false">Def_Instancias_Equipamentos!$D$702</f>
        <v>SI-09M2:DI-BPMRFFE</v>
      </c>
      <c r="M3233" s="10" t="s">
        <v>173</v>
      </c>
      <c r="N3233" s="11" t="s">
        <v>86</v>
      </c>
      <c r="O3233" s="21" t="str">
        <f aca="false">Def_Sistemas_Conectores_Cabos!$B$7</f>
        <v>SMA 50-ohm</v>
      </c>
      <c r="P3233" s="4" t="str">
        <f aca="false">Def_Sistemas_Conectores_Cabos!$B$7</f>
        <v>SMA 50-ohm</v>
      </c>
      <c r="Q3233" s="8" t="str">
        <f aca="false">K3233&amp;"/"&amp;M3233&amp;CHAR(10)&amp;L3233&amp;"/"&amp;N3233</f>
        <v>SI-09M2:DI-BPMSigPatch/BO_OUT
SI-09M2:DI-BPMRFFE/BO_IN</v>
      </c>
      <c r="R3233" s="12" t="s">
        <v>354</v>
      </c>
      <c r="S3233" s="12" t="s">
        <v>354</v>
      </c>
      <c r="T3233" s="22" t="str">
        <f aca="false">Def_Sistemas_Conectores_Cabos!$C$14</f>
        <v>Datalink Extrudado</v>
      </c>
      <c r="U3233" s="11" t="s">
        <v>355</v>
      </c>
      <c r="V3233" s="13"/>
    </row>
    <row r="3234" customFormat="false" ht="15.75" hidden="true" customHeight="true" outlineLevel="0" collapsed="false">
      <c r="A3234" s="4" t="str">
        <f aca="false">Def_Sistemas_Conectores_Cabos!$A$22</f>
        <v>BPM de elétrons</v>
      </c>
      <c r="B3234" s="5" t="str">
        <f aca="false">Datas_Entregas!$A$3</f>
        <v>BTS/Anel</v>
      </c>
      <c r="C3234" s="6" t="n">
        <f aca="false" t="array" ref="C3234:C3234">INDEX(Datas_Entregas!$B$2:$B$100, MATCH(B3234, Datas_Entregas!$A$2:$A$100, 0), 1)</f>
        <v>43296</v>
      </c>
      <c r="D3234" s="5" t="str">
        <f aca="false">Def_Status_Montagem!$A$2</f>
        <v>A verificar</v>
      </c>
      <c r="E3234" s="4" t="str">
        <f aca="false">Def_Status_Montagem!$B$4</f>
        <v>Contratada (inclui etiqueta)</v>
      </c>
      <c r="F3234" s="25" t="str">
        <f aca="false" t="array" ref="F3234:F3234">INDEX(Def_Instancias_Equipamentos!$F$2:$F$4986, MATCH(K3234, Def_Instancias_Equipamentos!$D$2:$D$4986, 0), 1)</f>
        <v>Túnel (Anel)</v>
      </c>
      <c r="G3234" s="26" t="str">
        <f aca="false" t="array" ref="G3234:G3234">INDEX(Def_Instancias_Equipamentos!$F$2:$F$4986, MATCH(L3234, Def_Instancias_Equipamentos!$D$2:$D$4986, 0), 1)</f>
        <v>Sala Racks 9</v>
      </c>
      <c r="H3234" s="7" t="str">
        <f aca="false" t="array" ref="H3234:H3234">INDEX(Def_Instancias_Equipamentos!$E$2:$E$4986, MATCH(K3234, Def_Instancias_Equipamentos!$D$2:$D$4986, 0), 1)</f>
        <v>SI-09SA</v>
      </c>
      <c r="I3234" s="8" t="str">
        <f aca="false" t="array" ref="I3234:I3234">INDEX(Def_Instancias_Equipamentos!$E$2:$E$4986, MATCH(L3234, Def_Instancias_Equipamentos!$D$2:$D$4986, 0), 1)</f>
        <v>IA-09RaBPM</v>
      </c>
      <c r="J3234" s="8" t="str">
        <f aca="false">IF(H3234=I3234, "INTERNO", "EXTERNO")</f>
        <v>EXTERNO</v>
      </c>
      <c r="K3234" s="9" t="str">
        <f aca="false">Def_Instancias_Equipamentos!$D$1068</f>
        <v>SI-09SA:DI-BPMSigPatch-1</v>
      </c>
      <c r="L3234" s="4" t="str">
        <f aca="false">Def_Instancias_Equipamentos!$D$807</f>
        <v>SI-09SA:DI-BPMRFFE-1</v>
      </c>
      <c r="M3234" s="10" t="s">
        <v>173</v>
      </c>
      <c r="N3234" s="11" t="s">
        <v>86</v>
      </c>
      <c r="O3234" s="21" t="str">
        <f aca="false">Def_Sistemas_Conectores_Cabos!$B$7</f>
        <v>SMA 50-ohm</v>
      </c>
      <c r="P3234" s="4" t="str">
        <f aca="false">Def_Sistemas_Conectores_Cabos!$B$7</f>
        <v>SMA 50-ohm</v>
      </c>
      <c r="Q3234" s="8" t="str">
        <f aca="false">K3234&amp;"/"&amp;M3234&amp;CHAR(10)&amp;L3234&amp;"/"&amp;N3234</f>
        <v>SI-09SA:DI-BPMSigPatch-1/BO_OUT
SI-09SA:DI-BPMRFFE-1/BO_IN</v>
      </c>
      <c r="R3234" s="12" t="s">
        <v>354</v>
      </c>
      <c r="S3234" s="12" t="s">
        <v>354</v>
      </c>
      <c r="T3234" s="22" t="str">
        <f aca="false">Def_Sistemas_Conectores_Cabos!$C$14</f>
        <v>Datalink Extrudado</v>
      </c>
      <c r="U3234" s="11" t="s">
        <v>355</v>
      </c>
      <c r="V3234" s="13"/>
    </row>
    <row r="3235" customFormat="false" ht="15.75" hidden="true" customHeight="true" outlineLevel="0" collapsed="false">
      <c r="A3235" s="4" t="str">
        <f aca="false">Def_Sistemas_Conectores_Cabos!$A$22</f>
        <v>BPM de elétrons</v>
      </c>
      <c r="B3235" s="5" t="str">
        <f aca="false">Datas_Entregas!$A$3</f>
        <v>BTS/Anel</v>
      </c>
      <c r="C3235" s="6" t="n">
        <f aca="false" t="array" ref="C3235:C3235">INDEX(Datas_Entregas!$B$2:$B$100, MATCH(B3235, Datas_Entregas!$A$2:$A$100, 0), 1)</f>
        <v>43296</v>
      </c>
      <c r="D3235" s="5" t="str">
        <f aca="false">Def_Status_Montagem!$A$2</f>
        <v>A verificar</v>
      </c>
      <c r="E3235" s="4" t="str">
        <f aca="false">Def_Status_Montagem!$B$4</f>
        <v>Contratada (inclui etiqueta)</v>
      </c>
      <c r="F3235" s="25" t="str">
        <f aca="false" t="array" ref="F3235:F3235">INDEX(Def_Instancias_Equipamentos!$F$2:$F$4986, MATCH(K3235, Def_Instancias_Equipamentos!$D$2:$D$4986, 0), 1)</f>
        <v>Túnel (Anel)</v>
      </c>
      <c r="G3235" s="26" t="str">
        <f aca="false" t="array" ref="G3235:G3235">INDEX(Def_Instancias_Equipamentos!$F$2:$F$4986, MATCH(L3235, Def_Instancias_Equipamentos!$D$2:$D$4986, 0), 1)</f>
        <v>Sala Racks 9</v>
      </c>
      <c r="H3235" s="7" t="str">
        <f aca="false" t="array" ref="H3235:H3235">INDEX(Def_Instancias_Equipamentos!$E$2:$E$4986, MATCH(K3235, Def_Instancias_Equipamentos!$D$2:$D$4986, 0), 1)</f>
        <v>SI-09SA</v>
      </c>
      <c r="I3235" s="8" t="str">
        <f aca="false" t="array" ref="I3235:I3235">INDEX(Def_Instancias_Equipamentos!$E$2:$E$4986, MATCH(L3235, Def_Instancias_Equipamentos!$D$2:$D$4986, 0), 1)</f>
        <v>IA-09RaBPM</v>
      </c>
      <c r="J3235" s="8" t="str">
        <f aca="false">IF(H3235=I3235, "INTERNO", "EXTERNO")</f>
        <v>EXTERNO</v>
      </c>
      <c r="K3235" s="9" t="str">
        <f aca="false">Def_Instancias_Equipamentos!$D$1069</f>
        <v>SI-09SA:DI-BPMSigPatch-2</v>
      </c>
      <c r="L3235" s="4" t="str">
        <f aca="false">Def_Instancias_Equipamentos!$D$808</f>
        <v>SI-09SA:DI-BPMRFFE-2</v>
      </c>
      <c r="M3235" s="10" t="s">
        <v>173</v>
      </c>
      <c r="N3235" s="11" t="s">
        <v>86</v>
      </c>
      <c r="O3235" s="21" t="str">
        <f aca="false">Def_Sistemas_Conectores_Cabos!$B$7</f>
        <v>SMA 50-ohm</v>
      </c>
      <c r="P3235" s="4" t="str">
        <f aca="false">Def_Sistemas_Conectores_Cabos!$B$7</f>
        <v>SMA 50-ohm</v>
      </c>
      <c r="Q3235" s="8" t="str">
        <f aca="false">K3235&amp;"/"&amp;M3235&amp;CHAR(10)&amp;L3235&amp;"/"&amp;N3235</f>
        <v>SI-09SA:DI-BPMSigPatch-2/BO_OUT
SI-09SA:DI-BPMRFFE-2/BO_IN</v>
      </c>
      <c r="R3235" s="12" t="s">
        <v>354</v>
      </c>
      <c r="S3235" s="12" t="s">
        <v>354</v>
      </c>
      <c r="T3235" s="22" t="str">
        <f aca="false">Def_Sistemas_Conectores_Cabos!$C$14</f>
        <v>Datalink Extrudado</v>
      </c>
      <c r="U3235" s="11" t="s">
        <v>355</v>
      </c>
      <c r="V3235" s="13"/>
    </row>
    <row r="3236" customFormat="false" ht="15.75" hidden="true" customHeight="true" outlineLevel="0" collapsed="false">
      <c r="A3236" s="4" t="str">
        <f aca="false">Def_Sistemas_Conectores_Cabos!$A$22</f>
        <v>BPM de elétrons</v>
      </c>
      <c r="B3236" s="5" t="str">
        <f aca="false">Datas_Entregas!$A$3</f>
        <v>BTS/Anel</v>
      </c>
      <c r="C3236" s="6" t="n">
        <f aca="false" t="array" ref="C3236:C3236">INDEX(Datas_Entregas!$B$2:$B$100, MATCH(B3236, Datas_Entregas!$A$2:$A$100, 0), 1)</f>
        <v>43296</v>
      </c>
      <c r="D3236" s="5" t="str">
        <f aca="false">Def_Status_Montagem!$A$2</f>
        <v>A verificar</v>
      </c>
      <c r="E3236" s="4" t="str">
        <f aca="false">Def_Status_Montagem!$B$4</f>
        <v>Contratada (inclui etiqueta)</v>
      </c>
      <c r="F3236" s="25" t="str">
        <f aca="false" t="array" ref="F3236:F3236">INDEX(Def_Instancias_Equipamentos!$F$2:$F$4986, MATCH(K3236, Def_Instancias_Equipamentos!$D$2:$D$4986, 0), 1)</f>
        <v>Túnel (Anel)</v>
      </c>
      <c r="G3236" s="26" t="str">
        <f aca="false" t="array" ref="G3236:G3236">INDEX(Def_Instancias_Equipamentos!$F$2:$F$4986, MATCH(L3236, Def_Instancias_Equipamentos!$D$2:$D$4986, 0), 1)</f>
        <v>Sala Racks 10</v>
      </c>
      <c r="H3236" s="7" t="str">
        <f aca="false" t="array" ref="H3236:H3236">INDEX(Def_Instancias_Equipamentos!$E$2:$E$4986, MATCH(K3236, Def_Instancias_Equipamentos!$D$2:$D$4986, 0), 1)</f>
        <v>SI-10C1</v>
      </c>
      <c r="I3236" s="8" t="str">
        <f aca="false" t="array" ref="I3236:I3236">INDEX(Def_Instancias_Equipamentos!$E$2:$E$4986, MATCH(L3236, Def_Instancias_Equipamentos!$D$2:$D$4986, 0), 1)</f>
        <v>IA-10RaBPM</v>
      </c>
      <c r="J3236" s="8" t="str">
        <f aca="false">IF(H3236=I3236, "INTERNO", "EXTERNO")</f>
        <v>EXTERNO</v>
      </c>
      <c r="K3236" s="9" t="str">
        <f aca="false">Def_Instancias_Equipamentos!$D$964</f>
        <v>SI-10C1:DI-BPMSigPatch-1</v>
      </c>
      <c r="L3236" s="4" t="str">
        <f aca="false">Def_Instancias_Equipamentos!$D$703</f>
        <v>SI-10C1:DI-BPMRFFE-1</v>
      </c>
      <c r="M3236" s="10" t="s">
        <v>173</v>
      </c>
      <c r="N3236" s="11" t="s">
        <v>86</v>
      </c>
      <c r="O3236" s="21" t="str">
        <f aca="false">Def_Sistemas_Conectores_Cabos!$B$7</f>
        <v>SMA 50-ohm</v>
      </c>
      <c r="P3236" s="4" t="str">
        <f aca="false">Def_Sistemas_Conectores_Cabos!$B$7</f>
        <v>SMA 50-ohm</v>
      </c>
      <c r="Q3236" s="8" t="str">
        <f aca="false">K3236&amp;"/"&amp;M3236&amp;CHAR(10)&amp;L3236&amp;"/"&amp;N3236</f>
        <v>SI-10C1:DI-BPMSigPatch-1/BO_OUT
SI-10C1:DI-BPMRFFE-1/BO_IN</v>
      </c>
      <c r="R3236" s="12" t="s">
        <v>354</v>
      </c>
      <c r="S3236" s="12" t="s">
        <v>354</v>
      </c>
      <c r="T3236" s="22" t="str">
        <f aca="false">Def_Sistemas_Conectores_Cabos!$C$14</f>
        <v>Datalink Extrudado</v>
      </c>
      <c r="U3236" s="11" t="s">
        <v>355</v>
      </c>
      <c r="V3236" s="13"/>
    </row>
    <row r="3237" customFormat="false" ht="15.75" hidden="true" customHeight="true" outlineLevel="0" collapsed="false">
      <c r="A3237" s="4" t="str">
        <f aca="false">Def_Sistemas_Conectores_Cabos!$A$22</f>
        <v>BPM de elétrons</v>
      </c>
      <c r="B3237" s="5" t="str">
        <f aca="false">Datas_Entregas!$A$3</f>
        <v>BTS/Anel</v>
      </c>
      <c r="C3237" s="6" t="n">
        <f aca="false" t="array" ref="C3237:C3237">INDEX(Datas_Entregas!$B$2:$B$100, MATCH(B3237, Datas_Entregas!$A$2:$A$100, 0), 1)</f>
        <v>43296</v>
      </c>
      <c r="D3237" s="5" t="str">
        <f aca="false">Def_Status_Montagem!$A$2</f>
        <v>A verificar</v>
      </c>
      <c r="E3237" s="4" t="str">
        <f aca="false">Def_Status_Montagem!$B$4</f>
        <v>Contratada (inclui etiqueta)</v>
      </c>
      <c r="F3237" s="7" t="str">
        <f aca="false" t="array" ref="F3237:F3237">INDEX(Def_Instancias_Equipamentos!$F$2:$F$4986, MATCH(K3237, Def_Instancias_Equipamentos!$D$2:$D$4986, 0), 1)</f>
        <v>Túnel (Anel)</v>
      </c>
      <c r="G3237" s="8" t="str">
        <f aca="false" t="array" ref="G3237:G3237">INDEX(Def_Instancias_Equipamentos!$F$2:$F$4986, MATCH(L3237, Def_Instancias_Equipamentos!$D$2:$D$4986, 0), 1)</f>
        <v>Sala Racks 10</v>
      </c>
      <c r="H3237" s="7" t="str">
        <f aca="false" t="array" ref="H3237:H3237">INDEX(Def_Instancias_Equipamentos!$E$2:$E$4986, MATCH(K3237, Def_Instancias_Equipamentos!$D$2:$D$4986, 0), 1)</f>
        <v>SI-10C1</v>
      </c>
      <c r="I3237" s="8" t="str">
        <f aca="false" t="array" ref="I3237:I3237">INDEX(Def_Instancias_Equipamentos!$E$2:$E$4986, MATCH(L3237, Def_Instancias_Equipamentos!$D$2:$D$4986, 0), 1)</f>
        <v>IA-10RaBPM</v>
      </c>
      <c r="J3237" s="8" t="str">
        <f aca="false">IF(H3237=I3237, "INTERNO", "EXTERNO")</f>
        <v>EXTERNO</v>
      </c>
      <c r="K3237" s="9" t="str">
        <f aca="false">Def_Instancias_Equipamentos!$D$965</f>
        <v>SI-10C1:DI-BPMSigPatch-2</v>
      </c>
      <c r="L3237" s="4" t="str">
        <f aca="false">Def_Instancias_Equipamentos!$D$704</f>
        <v>SI-10C1:DI-BPMRFFE-2</v>
      </c>
      <c r="M3237" s="10" t="s">
        <v>173</v>
      </c>
      <c r="N3237" s="11" t="s">
        <v>86</v>
      </c>
      <c r="O3237" s="21" t="str">
        <f aca="false">Def_Sistemas_Conectores_Cabos!$B$7</f>
        <v>SMA 50-ohm</v>
      </c>
      <c r="P3237" s="4" t="str">
        <f aca="false">Def_Sistemas_Conectores_Cabos!$B$7</f>
        <v>SMA 50-ohm</v>
      </c>
      <c r="Q3237" s="8" t="str">
        <f aca="false">K3237&amp;"/"&amp;M3237&amp;CHAR(10)&amp;L3237&amp;"/"&amp;N3237</f>
        <v>SI-10C1:DI-BPMSigPatch-2/BO_OUT
SI-10C1:DI-BPMRFFE-2/BO_IN</v>
      </c>
      <c r="R3237" s="12" t="s">
        <v>354</v>
      </c>
      <c r="S3237" s="12" t="s">
        <v>354</v>
      </c>
      <c r="T3237" s="22" t="str">
        <f aca="false">Def_Sistemas_Conectores_Cabos!$C$14</f>
        <v>Datalink Extrudado</v>
      </c>
      <c r="U3237" s="11" t="s">
        <v>355</v>
      </c>
      <c r="V3237" s="13"/>
    </row>
    <row r="3238" customFormat="false" ht="15.75" hidden="true" customHeight="true" outlineLevel="0" collapsed="false">
      <c r="A3238" s="4" t="str">
        <f aca="false">Def_Sistemas_Conectores_Cabos!$A$22</f>
        <v>BPM de elétrons</v>
      </c>
      <c r="B3238" s="5" t="str">
        <f aca="false">Datas_Entregas!$A$3</f>
        <v>BTS/Anel</v>
      </c>
      <c r="C3238" s="6" t="n">
        <f aca="false" t="array" ref="C3238:C3238">INDEX(Datas_Entregas!$B$2:$B$100, MATCH(B3238, Datas_Entregas!$A$2:$A$100, 0), 1)</f>
        <v>43296</v>
      </c>
      <c r="D3238" s="5" t="str">
        <f aca="false">Def_Status_Montagem!$A$2</f>
        <v>A verificar</v>
      </c>
      <c r="E3238" s="4" t="str">
        <f aca="false">Def_Status_Montagem!$B$4</f>
        <v>Contratada (inclui etiqueta)</v>
      </c>
      <c r="F3238" s="7" t="str">
        <f aca="false" t="array" ref="F3238:F3238">INDEX(Def_Instancias_Equipamentos!$F$2:$F$4986, MATCH(K3238, Def_Instancias_Equipamentos!$D$2:$D$4986, 0), 1)</f>
        <v>Túnel (Anel)</v>
      </c>
      <c r="G3238" s="8" t="str">
        <f aca="false" t="array" ref="G3238:G3238">INDEX(Def_Instancias_Equipamentos!$F$2:$F$4986, MATCH(L3238, Def_Instancias_Equipamentos!$D$2:$D$4986, 0), 1)</f>
        <v>Sala Racks 10</v>
      </c>
      <c r="H3238" s="7" t="str">
        <f aca="false" t="array" ref="H3238:H3238">INDEX(Def_Instancias_Equipamentos!$E$2:$E$4986, MATCH(K3238, Def_Instancias_Equipamentos!$D$2:$D$4986, 0), 1)</f>
        <v>SI-10C2</v>
      </c>
      <c r="I3238" s="8" t="str">
        <f aca="false" t="array" ref="I3238:I3238">INDEX(Def_Instancias_Equipamentos!$E$2:$E$4986, MATCH(L3238, Def_Instancias_Equipamentos!$D$2:$D$4986, 0), 1)</f>
        <v>IA-10RaBPM</v>
      </c>
      <c r="J3238" s="8" t="str">
        <f aca="false">IF(H3238=I3238, "INTERNO", "EXTERNO")</f>
        <v>EXTERNO</v>
      </c>
      <c r="K3238" s="9" t="str">
        <f aca="false">Def_Instancias_Equipamentos!$D$966</f>
        <v>SI-10C2:DI-BPMSigPatch</v>
      </c>
      <c r="L3238" s="4" t="str">
        <f aca="false">Def_Instancias_Equipamentos!$D$705</f>
        <v>SI-10C2:DI-BPMRFFE</v>
      </c>
      <c r="M3238" s="10" t="s">
        <v>173</v>
      </c>
      <c r="N3238" s="11" t="s">
        <v>86</v>
      </c>
      <c r="O3238" s="21" t="str">
        <f aca="false">Def_Sistemas_Conectores_Cabos!$B$7</f>
        <v>SMA 50-ohm</v>
      </c>
      <c r="P3238" s="4" t="str">
        <f aca="false">Def_Sistemas_Conectores_Cabos!$B$7</f>
        <v>SMA 50-ohm</v>
      </c>
      <c r="Q3238" s="8" t="str">
        <f aca="false">K3238&amp;"/"&amp;M3238&amp;CHAR(10)&amp;L3238&amp;"/"&amp;N3238</f>
        <v>SI-10C2:DI-BPMSigPatch/BO_OUT
SI-10C2:DI-BPMRFFE/BO_IN</v>
      </c>
      <c r="R3238" s="12" t="s">
        <v>354</v>
      </c>
      <c r="S3238" s="12" t="s">
        <v>354</v>
      </c>
      <c r="T3238" s="22" t="str">
        <f aca="false">Def_Sistemas_Conectores_Cabos!$C$14</f>
        <v>Datalink Extrudado</v>
      </c>
      <c r="U3238" s="11" t="s">
        <v>355</v>
      </c>
      <c r="V3238" s="13"/>
    </row>
    <row r="3239" customFormat="false" ht="15.75" hidden="true" customHeight="true" outlineLevel="0" collapsed="false">
      <c r="A3239" s="4" t="str">
        <f aca="false">Def_Sistemas_Conectores_Cabos!$A$22</f>
        <v>BPM de elétrons</v>
      </c>
      <c r="B3239" s="5" t="str">
        <f aca="false">Datas_Entregas!$A$3</f>
        <v>BTS/Anel</v>
      </c>
      <c r="C3239" s="6" t="n">
        <f aca="false" t="array" ref="C3239:C3239">INDEX(Datas_Entregas!$B$2:$B$100, MATCH(B3239, Datas_Entregas!$A$2:$A$100, 0), 1)</f>
        <v>43296</v>
      </c>
      <c r="D3239" s="5" t="str">
        <f aca="false">Def_Status_Montagem!$A$2</f>
        <v>A verificar</v>
      </c>
      <c r="E3239" s="4" t="str">
        <f aca="false">Def_Status_Montagem!$B$4</f>
        <v>Contratada (inclui etiqueta)</v>
      </c>
      <c r="F3239" s="7" t="str">
        <f aca="false" t="array" ref="F3239:F3239">INDEX(Def_Instancias_Equipamentos!$F$2:$F$4986, MATCH(K3239, Def_Instancias_Equipamentos!$D$2:$D$4986, 0), 1)</f>
        <v>Túnel (Anel)</v>
      </c>
      <c r="G3239" s="8" t="str">
        <f aca="false" t="array" ref="G3239:G3239">INDEX(Def_Instancias_Equipamentos!$F$2:$F$4986, MATCH(L3239, Def_Instancias_Equipamentos!$D$2:$D$4986, 0), 1)</f>
        <v>Sala Racks 10</v>
      </c>
      <c r="H3239" s="7" t="str">
        <f aca="false" t="array" ref="H3239:H3239">INDEX(Def_Instancias_Equipamentos!$E$2:$E$4986, MATCH(K3239, Def_Instancias_Equipamentos!$D$2:$D$4986, 0), 1)</f>
        <v>SI-10C3</v>
      </c>
      <c r="I3239" s="8" t="str">
        <f aca="false" t="array" ref="I3239:I3239">INDEX(Def_Instancias_Equipamentos!$E$2:$E$4986, MATCH(L3239, Def_Instancias_Equipamentos!$D$2:$D$4986, 0), 1)</f>
        <v>IA-10RaBPM</v>
      </c>
      <c r="J3239" s="8" t="str">
        <f aca="false">IF(H3239=I3239, "INTERNO", "EXTERNO")</f>
        <v>EXTERNO</v>
      </c>
      <c r="K3239" s="9" t="str">
        <f aca="false">Def_Instancias_Equipamentos!$D$967</f>
        <v>SI-10C3:DI-BPMSigPatch-1</v>
      </c>
      <c r="L3239" s="4" t="str">
        <f aca="false">Def_Instancias_Equipamentos!$D$706</f>
        <v>SI-10C3:DI-BPMRFFE-1</v>
      </c>
      <c r="M3239" s="10" t="s">
        <v>173</v>
      </c>
      <c r="N3239" s="11" t="s">
        <v>86</v>
      </c>
      <c r="O3239" s="21" t="str">
        <f aca="false">Def_Sistemas_Conectores_Cabos!$B$7</f>
        <v>SMA 50-ohm</v>
      </c>
      <c r="P3239" s="4" t="str">
        <f aca="false">Def_Sistemas_Conectores_Cabos!$B$7</f>
        <v>SMA 50-ohm</v>
      </c>
      <c r="Q3239" s="8" t="str">
        <f aca="false">K3239&amp;"/"&amp;M3239&amp;CHAR(10)&amp;L3239&amp;"/"&amp;N3239</f>
        <v>SI-10C3:DI-BPMSigPatch-1/BO_OUT
SI-10C3:DI-BPMRFFE-1/BO_IN</v>
      </c>
      <c r="R3239" s="12" t="s">
        <v>354</v>
      </c>
      <c r="S3239" s="12" t="s">
        <v>354</v>
      </c>
      <c r="T3239" s="22" t="str">
        <f aca="false">Def_Sistemas_Conectores_Cabos!$C$14</f>
        <v>Datalink Extrudado</v>
      </c>
      <c r="U3239" s="11" t="s">
        <v>355</v>
      </c>
      <c r="V3239" s="13"/>
    </row>
    <row r="3240" customFormat="false" ht="15.75" hidden="true" customHeight="true" outlineLevel="0" collapsed="false">
      <c r="A3240" s="4" t="str">
        <f aca="false">Def_Sistemas_Conectores_Cabos!$A$22</f>
        <v>BPM de elétrons</v>
      </c>
      <c r="B3240" s="5" t="str">
        <f aca="false">Datas_Entregas!$A$3</f>
        <v>BTS/Anel</v>
      </c>
      <c r="C3240" s="6" t="n">
        <f aca="false" t="array" ref="C3240:C3240">INDEX(Datas_Entregas!$B$2:$B$100, MATCH(B3240, Datas_Entregas!$A$2:$A$100, 0), 1)</f>
        <v>43296</v>
      </c>
      <c r="D3240" s="5" t="str">
        <f aca="false">Def_Status_Montagem!$A$2</f>
        <v>A verificar</v>
      </c>
      <c r="E3240" s="4" t="str">
        <f aca="false">Def_Status_Montagem!$B$4</f>
        <v>Contratada (inclui etiqueta)</v>
      </c>
      <c r="F3240" s="7" t="str">
        <f aca="false" t="array" ref="F3240:F3240">INDEX(Def_Instancias_Equipamentos!$F$2:$F$4986, MATCH(K3240, Def_Instancias_Equipamentos!$D$2:$D$4986, 0), 1)</f>
        <v>Túnel (Anel)</v>
      </c>
      <c r="G3240" s="8" t="str">
        <f aca="false" t="array" ref="G3240:G3240">INDEX(Def_Instancias_Equipamentos!$F$2:$F$4986, MATCH(L3240, Def_Instancias_Equipamentos!$D$2:$D$4986, 0), 1)</f>
        <v>Sala Racks 10</v>
      </c>
      <c r="H3240" s="7" t="str">
        <f aca="false" t="array" ref="H3240:H3240">INDEX(Def_Instancias_Equipamentos!$E$2:$E$4986, MATCH(K3240, Def_Instancias_Equipamentos!$D$2:$D$4986, 0), 1)</f>
        <v>SI-10C3</v>
      </c>
      <c r="I3240" s="8" t="str">
        <f aca="false" t="array" ref="I3240:I3240">INDEX(Def_Instancias_Equipamentos!$E$2:$E$4986, MATCH(L3240, Def_Instancias_Equipamentos!$D$2:$D$4986, 0), 1)</f>
        <v>IA-10RaBPM</v>
      </c>
      <c r="J3240" s="8" t="str">
        <f aca="false">IF(H3240=I3240, "INTERNO", "EXTERNO")</f>
        <v>EXTERNO</v>
      </c>
      <c r="K3240" s="9" t="str">
        <f aca="false">Def_Instancias_Equipamentos!$D$968</f>
        <v>SI-10C3:DI-BPMSigPatch-2</v>
      </c>
      <c r="L3240" s="4" t="str">
        <f aca="false">Def_Instancias_Equipamentos!$D$707</f>
        <v>SI-10C3:DI-BPMRFFE-2</v>
      </c>
      <c r="M3240" s="10" t="s">
        <v>173</v>
      </c>
      <c r="N3240" s="11" t="s">
        <v>86</v>
      </c>
      <c r="O3240" s="21" t="str">
        <f aca="false">Def_Sistemas_Conectores_Cabos!$B$7</f>
        <v>SMA 50-ohm</v>
      </c>
      <c r="P3240" s="4" t="str">
        <f aca="false">Def_Sistemas_Conectores_Cabos!$B$7</f>
        <v>SMA 50-ohm</v>
      </c>
      <c r="Q3240" s="8" t="str">
        <f aca="false">K3240&amp;"/"&amp;M3240&amp;CHAR(10)&amp;L3240&amp;"/"&amp;N3240</f>
        <v>SI-10C3:DI-BPMSigPatch-2/BO_OUT
SI-10C3:DI-BPMRFFE-2/BO_IN</v>
      </c>
      <c r="R3240" s="12" t="s">
        <v>354</v>
      </c>
      <c r="S3240" s="12" t="s">
        <v>354</v>
      </c>
      <c r="T3240" s="22" t="str">
        <f aca="false">Def_Sistemas_Conectores_Cabos!$C$14</f>
        <v>Datalink Extrudado</v>
      </c>
      <c r="U3240" s="11" t="s">
        <v>355</v>
      </c>
      <c r="V3240" s="13"/>
    </row>
    <row r="3241" customFormat="false" ht="15.75" hidden="true" customHeight="true" outlineLevel="0" collapsed="false">
      <c r="A3241" s="4" t="str">
        <f aca="false">Def_Sistemas_Conectores_Cabos!$A$22</f>
        <v>BPM de elétrons</v>
      </c>
      <c r="B3241" s="5" t="str">
        <f aca="false">Datas_Entregas!$A$3</f>
        <v>BTS/Anel</v>
      </c>
      <c r="C3241" s="6" t="n">
        <f aca="false" t="array" ref="C3241:C3241">INDEX(Datas_Entregas!$B$2:$B$100, MATCH(B3241, Datas_Entregas!$A$2:$A$100, 0), 1)</f>
        <v>43296</v>
      </c>
      <c r="D3241" s="5" t="str">
        <f aca="false">Def_Status_Montagem!$A$2</f>
        <v>A verificar</v>
      </c>
      <c r="E3241" s="4" t="str">
        <f aca="false">Def_Status_Montagem!$B$4</f>
        <v>Contratada (inclui etiqueta)</v>
      </c>
      <c r="F3241" s="7" t="str">
        <f aca="false" t="array" ref="F3241:F3241">INDEX(Def_Instancias_Equipamentos!$F$2:$F$4986, MATCH(K3241, Def_Instancias_Equipamentos!$D$2:$D$4986, 0), 1)</f>
        <v>Túnel (Anel)</v>
      </c>
      <c r="G3241" s="8" t="str">
        <f aca="false" t="array" ref="G3241:G3241">INDEX(Def_Instancias_Equipamentos!$F$2:$F$4986, MATCH(L3241, Def_Instancias_Equipamentos!$D$2:$D$4986, 0), 1)</f>
        <v>Sala Racks 10</v>
      </c>
      <c r="H3241" s="7" t="str">
        <f aca="false" t="array" ref="H3241:H3241">INDEX(Def_Instancias_Equipamentos!$E$2:$E$4986, MATCH(K3241, Def_Instancias_Equipamentos!$D$2:$D$4986, 0), 1)</f>
        <v>SI-10C4</v>
      </c>
      <c r="I3241" s="8" t="str">
        <f aca="false" t="array" ref="I3241:I3241">INDEX(Def_Instancias_Equipamentos!$E$2:$E$4986, MATCH(L3241, Def_Instancias_Equipamentos!$D$2:$D$4986, 0), 1)</f>
        <v>IA-10RaBPM</v>
      </c>
      <c r="J3241" s="8" t="str">
        <f aca="false">IF(H3241=I3241, "INTERNO", "EXTERNO")</f>
        <v>EXTERNO</v>
      </c>
      <c r="K3241" s="9" t="str">
        <f aca="false">Def_Instancias_Equipamentos!$D$969</f>
        <v>SI-10C4:DI-BPMSigPatch</v>
      </c>
      <c r="L3241" s="4" t="str">
        <f aca="false">Def_Instancias_Equipamentos!$D$708</f>
        <v>SI-10C4:DI-BPMRFFE</v>
      </c>
      <c r="M3241" s="10" t="s">
        <v>173</v>
      </c>
      <c r="N3241" s="11" t="s">
        <v>86</v>
      </c>
      <c r="O3241" s="21" t="str">
        <f aca="false">Def_Sistemas_Conectores_Cabos!$B$7</f>
        <v>SMA 50-ohm</v>
      </c>
      <c r="P3241" s="4" t="str">
        <f aca="false">Def_Sistemas_Conectores_Cabos!$B$7</f>
        <v>SMA 50-ohm</v>
      </c>
      <c r="Q3241" s="8" t="str">
        <f aca="false">K3241&amp;"/"&amp;M3241&amp;CHAR(10)&amp;L3241&amp;"/"&amp;N3241</f>
        <v>SI-10C4:DI-BPMSigPatch/BO_OUT
SI-10C4:DI-BPMRFFE/BO_IN</v>
      </c>
      <c r="R3241" s="12" t="s">
        <v>354</v>
      </c>
      <c r="S3241" s="12" t="s">
        <v>354</v>
      </c>
      <c r="T3241" s="22" t="str">
        <f aca="false">Def_Sistemas_Conectores_Cabos!$C$14</f>
        <v>Datalink Extrudado</v>
      </c>
      <c r="U3241" s="11" t="s">
        <v>355</v>
      </c>
      <c r="V3241" s="13"/>
    </row>
    <row r="3242" customFormat="false" ht="15.75" hidden="true" customHeight="true" outlineLevel="0" collapsed="false">
      <c r="A3242" s="4" t="str">
        <f aca="false">Def_Sistemas_Conectores_Cabos!$A$22</f>
        <v>BPM de elétrons</v>
      </c>
      <c r="B3242" s="5" t="str">
        <f aca="false">Datas_Entregas!$A$3</f>
        <v>BTS/Anel</v>
      </c>
      <c r="C3242" s="6" t="n">
        <f aca="false" t="array" ref="C3242:C3242">INDEX(Datas_Entregas!$B$2:$B$100, MATCH(B3242, Datas_Entregas!$A$2:$A$100, 0), 1)</f>
        <v>43296</v>
      </c>
      <c r="D3242" s="5" t="str">
        <f aca="false">Def_Status_Montagem!$A$2</f>
        <v>A verificar</v>
      </c>
      <c r="E3242" s="4" t="str">
        <f aca="false">Def_Status_Montagem!$B$4</f>
        <v>Contratada (inclui etiqueta)</v>
      </c>
      <c r="F3242" s="7" t="str">
        <f aca="false" t="array" ref="F3242:F3242">INDEX(Def_Instancias_Equipamentos!$F$2:$F$4986, MATCH(K3242, Def_Instancias_Equipamentos!$D$2:$D$4986, 0), 1)</f>
        <v>Túnel (Anel)</v>
      </c>
      <c r="G3242" s="8" t="str">
        <f aca="false" t="array" ref="G3242:G3242">INDEX(Def_Instancias_Equipamentos!$F$2:$F$4986, MATCH(L3242, Def_Instancias_Equipamentos!$D$2:$D$4986, 0), 1)</f>
        <v>Sala Racks 10</v>
      </c>
      <c r="H3242" s="7" t="str">
        <f aca="false" t="array" ref="H3242:H3242">INDEX(Def_Instancias_Equipamentos!$E$2:$E$4986, MATCH(K3242, Def_Instancias_Equipamentos!$D$2:$D$4986, 0), 1)</f>
        <v>SI-10M1</v>
      </c>
      <c r="I3242" s="8" t="str">
        <f aca="false" t="array" ref="I3242:I3242">INDEX(Def_Instancias_Equipamentos!$E$2:$E$4986, MATCH(L3242, Def_Instancias_Equipamentos!$D$2:$D$4986, 0), 1)</f>
        <v>IA-10RaBPM</v>
      </c>
      <c r="J3242" s="8" t="str">
        <f aca="false">IF(H3242=I3242, "INTERNO", "EXTERNO")</f>
        <v>EXTERNO</v>
      </c>
      <c r="K3242" s="9" t="str">
        <f aca="false">Def_Instancias_Equipamentos!$D$970</f>
        <v>SI-10M1:DI-BPMSigPatch</v>
      </c>
      <c r="L3242" s="4" t="str">
        <f aca="false">Def_Instancias_Equipamentos!$D$709</f>
        <v>SI-10M1:DI-BPMRFFE</v>
      </c>
      <c r="M3242" s="10" t="s">
        <v>173</v>
      </c>
      <c r="N3242" s="11" t="s">
        <v>86</v>
      </c>
      <c r="O3242" s="21" t="str">
        <f aca="false">Def_Sistemas_Conectores_Cabos!$B$7</f>
        <v>SMA 50-ohm</v>
      </c>
      <c r="P3242" s="4" t="str">
        <f aca="false">Def_Sistemas_Conectores_Cabos!$B$7</f>
        <v>SMA 50-ohm</v>
      </c>
      <c r="Q3242" s="8" t="str">
        <f aca="false">K3242&amp;"/"&amp;M3242&amp;CHAR(10)&amp;L3242&amp;"/"&amp;N3242</f>
        <v>SI-10M1:DI-BPMSigPatch/BO_OUT
SI-10M1:DI-BPMRFFE/BO_IN</v>
      </c>
      <c r="R3242" s="12" t="s">
        <v>354</v>
      </c>
      <c r="S3242" s="12" t="s">
        <v>354</v>
      </c>
      <c r="T3242" s="22" t="str">
        <f aca="false">Def_Sistemas_Conectores_Cabos!$C$14</f>
        <v>Datalink Extrudado</v>
      </c>
      <c r="U3242" s="11" t="s">
        <v>355</v>
      </c>
      <c r="V3242" s="13"/>
    </row>
    <row r="3243" customFormat="false" ht="15.75" hidden="true" customHeight="true" outlineLevel="0" collapsed="false">
      <c r="A3243" s="4" t="str">
        <f aca="false">Def_Sistemas_Conectores_Cabos!$A$22</f>
        <v>BPM de elétrons</v>
      </c>
      <c r="B3243" s="5" t="str">
        <f aca="false">Datas_Entregas!$A$3</f>
        <v>BTS/Anel</v>
      </c>
      <c r="C3243" s="6" t="n">
        <f aca="false" t="array" ref="C3243:C3243">INDEX(Datas_Entregas!$B$2:$B$100, MATCH(B3243, Datas_Entregas!$A$2:$A$100, 0), 1)</f>
        <v>43296</v>
      </c>
      <c r="D3243" s="5" t="str">
        <f aca="false">Def_Status_Montagem!$A$2</f>
        <v>A verificar</v>
      </c>
      <c r="E3243" s="4" t="str">
        <f aca="false">Def_Status_Montagem!$B$4</f>
        <v>Contratada (inclui etiqueta)</v>
      </c>
      <c r="F3243" s="7" t="str">
        <f aca="false" t="array" ref="F3243:F3243">INDEX(Def_Instancias_Equipamentos!$F$2:$F$4986, MATCH(K3243, Def_Instancias_Equipamentos!$D$2:$D$4986, 0), 1)</f>
        <v>Túnel (Anel)</v>
      </c>
      <c r="G3243" s="8" t="str">
        <f aca="false" t="array" ref="G3243:G3243">INDEX(Def_Instancias_Equipamentos!$F$2:$F$4986, MATCH(L3243, Def_Instancias_Equipamentos!$D$2:$D$4986, 0), 1)</f>
        <v>Sala Racks 10</v>
      </c>
      <c r="H3243" s="7" t="str">
        <f aca="false" t="array" ref="H3243:H3243">INDEX(Def_Instancias_Equipamentos!$E$2:$E$4986, MATCH(K3243, Def_Instancias_Equipamentos!$D$2:$D$4986, 0), 1)</f>
        <v>SI-10M2</v>
      </c>
      <c r="I3243" s="8" t="str">
        <f aca="false" t="array" ref="I3243:I3243">INDEX(Def_Instancias_Equipamentos!$E$2:$E$4986, MATCH(L3243, Def_Instancias_Equipamentos!$D$2:$D$4986, 0), 1)</f>
        <v>IA-10RaBPM</v>
      </c>
      <c r="J3243" s="8" t="str">
        <f aca="false">IF(H3243=I3243, "INTERNO", "EXTERNO")</f>
        <v>EXTERNO</v>
      </c>
      <c r="K3243" s="9" t="str">
        <f aca="false">Def_Instancias_Equipamentos!$D$971</f>
        <v>SI-10M2:DI-BPMSigPatch</v>
      </c>
      <c r="L3243" s="4" t="str">
        <f aca="false">Def_Instancias_Equipamentos!$D$710</f>
        <v>SI-10M2:DI-BPMRFFE</v>
      </c>
      <c r="M3243" s="10" t="s">
        <v>173</v>
      </c>
      <c r="N3243" s="11" t="s">
        <v>86</v>
      </c>
      <c r="O3243" s="21" t="str">
        <f aca="false">Def_Sistemas_Conectores_Cabos!$B$7</f>
        <v>SMA 50-ohm</v>
      </c>
      <c r="P3243" s="4" t="str">
        <f aca="false">Def_Sistemas_Conectores_Cabos!$B$7</f>
        <v>SMA 50-ohm</v>
      </c>
      <c r="Q3243" s="8" t="str">
        <f aca="false">K3243&amp;"/"&amp;M3243&amp;CHAR(10)&amp;L3243&amp;"/"&amp;N3243</f>
        <v>SI-10M2:DI-BPMSigPatch/BO_OUT
SI-10M2:DI-BPMRFFE/BO_IN</v>
      </c>
      <c r="R3243" s="12" t="s">
        <v>354</v>
      </c>
      <c r="S3243" s="12" t="s">
        <v>354</v>
      </c>
      <c r="T3243" s="22" t="str">
        <f aca="false">Def_Sistemas_Conectores_Cabos!$C$14</f>
        <v>Datalink Extrudado</v>
      </c>
      <c r="U3243" s="11" t="s">
        <v>355</v>
      </c>
      <c r="V3243" s="13"/>
    </row>
    <row r="3244" customFormat="false" ht="15.75" hidden="true" customHeight="true" outlineLevel="0" collapsed="false">
      <c r="A3244" s="4" t="str">
        <f aca="false">Def_Sistemas_Conectores_Cabos!$A$22</f>
        <v>BPM de elétrons</v>
      </c>
      <c r="B3244" s="5" t="str">
        <f aca="false">Datas_Entregas!$A$6</f>
        <v>Linhas de Luz (fases I-A e II)</v>
      </c>
      <c r="C3244" s="6" t="n">
        <f aca="false" t="array" ref="C3244:C3244">INDEX(Datas_Entregas!$B$2:$B$100, MATCH(B3244, Datas_Entregas!$A$2:$A$100, 0), 1)</f>
        <v>43374</v>
      </c>
      <c r="D3244" s="5" t="str">
        <f aca="false">Def_Status_Montagem!$A$2</f>
        <v>A verificar</v>
      </c>
      <c r="E3244" s="4" t="str">
        <f aca="false">Def_Status_Montagem!$B$4</f>
        <v>Contratada (inclui etiqueta)</v>
      </c>
      <c r="F3244" s="7" t="str">
        <f aca="false" t="array" ref="F3244:F3244">INDEX(Def_Instancias_Equipamentos!$F$2:$F$4986, MATCH(K3244, Def_Instancias_Equipamentos!$D$2:$D$4986, 0), 1)</f>
        <v>Túnel (Anel)</v>
      </c>
      <c r="G3244" s="8" t="str">
        <f aca="false" t="array" ref="G3244:G3244">INDEX(Def_Instancias_Equipamentos!$F$2:$F$4986, MATCH(L3244, Def_Instancias_Equipamentos!$D$2:$D$4986, 0), 1)</f>
        <v>Sala Racks 10</v>
      </c>
      <c r="H3244" s="7" t="str">
        <f aca="false" t="array" ref="H3244:H3244">INDEX(Def_Instancias_Equipamentos!$E$2:$E$4986, MATCH(K3244, Def_Instancias_Equipamentos!$D$2:$D$4986, 0), 1)</f>
        <v>SI-10SB</v>
      </c>
      <c r="I3244" s="8" t="str">
        <f aca="false" t="array" ref="I3244:I3244">INDEX(Def_Instancias_Equipamentos!$E$2:$E$4986, MATCH(L3244, Def_Instancias_Equipamentos!$D$2:$D$4986, 0), 1)</f>
        <v>IA-10RaBPM</v>
      </c>
      <c r="J3244" s="8" t="str">
        <f aca="false">IF(H3244=I3244, "INTERNO", "EXTERNO")</f>
        <v>EXTERNO</v>
      </c>
      <c r="K3244" s="9" t="str">
        <f aca="false">Def_Instancias_Equipamentos!$D$1070</f>
        <v>SI-10SB:DI-BPMSigPatch-1</v>
      </c>
      <c r="L3244" s="4" t="str">
        <f aca="false">Def_Instancias_Equipamentos!$D$809</f>
        <v>SI-10SB:DI-BPMRFFE-1</v>
      </c>
      <c r="M3244" s="10" t="s">
        <v>173</v>
      </c>
      <c r="N3244" s="11" t="s">
        <v>86</v>
      </c>
      <c r="O3244" s="21" t="str">
        <f aca="false">Def_Sistemas_Conectores_Cabos!$B$7</f>
        <v>SMA 50-ohm</v>
      </c>
      <c r="P3244" s="4" t="str">
        <f aca="false">Def_Sistemas_Conectores_Cabos!$B$7</f>
        <v>SMA 50-ohm</v>
      </c>
      <c r="Q3244" s="8" t="str">
        <f aca="false">K3244&amp;"/"&amp;M3244&amp;CHAR(10)&amp;L3244&amp;"/"&amp;N3244</f>
        <v>SI-10SB:DI-BPMSigPatch-1/BO_OUT
SI-10SB:DI-BPMRFFE-1/BO_IN</v>
      </c>
      <c r="R3244" s="12" t="s">
        <v>354</v>
      </c>
      <c r="S3244" s="12" t="s">
        <v>354</v>
      </c>
      <c r="T3244" s="22" t="str">
        <f aca="false">Def_Sistemas_Conectores_Cabos!$C$14</f>
        <v>Datalink Extrudado</v>
      </c>
      <c r="U3244" s="11" t="s">
        <v>355</v>
      </c>
      <c r="V3244" s="13"/>
    </row>
    <row r="3245" customFormat="false" ht="15.75" hidden="true" customHeight="true" outlineLevel="0" collapsed="false">
      <c r="A3245" s="4" t="str">
        <f aca="false">Def_Sistemas_Conectores_Cabos!$A$22</f>
        <v>BPM de elétrons</v>
      </c>
      <c r="B3245" s="5" t="str">
        <f aca="false">Datas_Entregas!$A$6</f>
        <v>Linhas de Luz (fases I-A e II)</v>
      </c>
      <c r="C3245" s="6" t="n">
        <f aca="false" t="array" ref="C3245:C3245">INDEX(Datas_Entregas!$B$2:$B$100, MATCH(B3245, Datas_Entregas!$A$2:$A$100, 0), 1)</f>
        <v>43374</v>
      </c>
      <c r="D3245" s="5" t="str">
        <f aca="false">Def_Status_Montagem!$A$2</f>
        <v>A verificar</v>
      </c>
      <c r="E3245" s="4" t="str">
        <f aca="false">Def_Status_Montagem!$B$4</f>
        <v>Contratada (inclui etiqueta)</v>
      </c>
      <c r="F3245" s="7" t="str">
        <f aca="false" t="array" ref="F3245:F3245">INDEX(Def_Instancias_Equipamentos!$F$2:$F$4986, MATCH(K3245, Def_Instancias_Equipamentos!$D$2:$D$4986, 0), 1)</f>
        <v>Túnel (Anel)</v>
      </c>
      <c r="G3245" s="8" t="str">
        <f aca="false" t="array" ref="G3245:G3245">INDEX(Def_Instancias_Equipamentos!$F$2:$F$4986, MATCH(L3245, Def_Instancias_Equipamentos!$D$2:$D$4986, 0), 1)</f>
        <v>Sala Racks 10</v>
      </c>
      <c r="H3245" s="7" t="str">
        <f aca="false" t="array" ref="H3245:H3245">INDEX(Def_Instancias_Equipamentos!$E$2:$E$4986, MATCH(K3245, Def_Instancias_Equipamentos!$D$2:$D$4986, 0), 1)</f>
        <v>SI-10SB</v>
      </c>
      <c r="I3245" s="8" t="str">
        <f aca="false" t="array" ref="I3245:I3245">INDEX(Def_Instancias_Equipamentos!$E$2:$E$4986, MATCH(L3245, Def_Instancias_Equipamentos!$D$2:$D$4986, 0), 1)</f>
        <v>IA-10RaBPM</v>
      </c>
      <c r="J3245" s="8" t="str">
        <f aca="false">IF(H3245=I3245, "INTERNO", "EXTERNO")</f>
        <v>EXTERNO</v>
      </c>
      <c r="K3245" s="9" t="str">
        <f aca="false">Def_Instancias_Equipamentos!$D$1071</f>
        <v>SI-10SB:DI-BPMSigPatch-2</v>
      </c>
      <c r="L3245" s="4" t="str">
        <f aca="false">Def_Instancias_Equipamentos!$D$810</f>
        <v>SI-10SB:DI-BPMRFFE-2</v>
      </c>
      <c r="M3245" s="10" t="s">
        <v>173</v>
      </c>
      <c r="N3245" s="11" t="s">
        <v>86</v>
      </c>
      <c r="O3245" s="21" t="str">
        <f aca="false">Def_Sistemas_Conectores_Cabos!$B$7</f>
        <v>SMA 50-ohm</v>
      </c>
      <c r="P3245" s="4" t="str">
        <f aca="false">Def_Sistemas_Conectores_Cabos!$B$7</f>
        <v>SMA 50-ohm</v>
      </c>
      <c r="Q3245" s="8" t="str">
        <f aca="false">K3245&amp;"/"&amp;M3245&amp;CHAR(10)&amp;L3245&amp;"/"&amp;N3245</f>
        <v>SI-10SB:DI-BPMSigPatch-2/BO_OUT
SI-10SB:DI-BPMRFFE-2/BO_IN</v>
      </c>
      <c r="R3245" s="12" t="s">
        <v>354</v>
      </c>
      <c r="S3245" s="12" t="s">
        <v>354</v>
      </c>
      <c r="T3245" s="22" t="str">
        <f aca="false">Def_Sistemas_Conectores_Cabos!$C$14</f>
        <v>Datalink Extrudado</v>
      </c>
      <c r="U3245" s="11" t="s">
        <v>355</v>
      </c>
      <c r="V3245" s="13"/>
    </row>
    <row r="3246" customFormat="false" ht="15.75" hidden="true" customHeight="true" outlineLevel="0" collapsed="false">
      <c r="A3246" s="4" t="str">
        <f aca="false">Def_Sistemas_Conectores_Cabos!$A$22</f>
        <v>BPM de elétrons</v>
      </c>
      <c r="B3246" s="5" t="str">
        <f aca="false">Datas_Entregas!$A$3</f>
        <v>BTS/Anel</v>
      </c>
      <c r="C3246" s="6" t="n">
        <f aca="false" t="array" ref="C3246:C3246">INDEX(Datas_Entregas!$B$2:$B$100, MATCH(B3246, Datas_Entregas!$A$2:$A$100, 0), 1)</f>
        <v>43296</v>
      </c>
      <c r="D3246" s="5" t="str">
        <f aca="false">Def_Status_Montagem!$A$2</f>
        <v>A verificar</v>
      </c>
      <c r="E3246" s="4" t="str">
        <f aca="false">Def_Status_Montagem!$B$4</f>
        <v>Contratada (inclui etiqueta)</v>
      </c>
      <c r="F3246" s="7" t="str">
        <f aca="false" t="array" ref="F3246:F3246">INDEX(Def_Instancias_Equipamentos!$F$2:$F$4986, MATCH(K3246, Def_Instancias_Equipamentos!$D$2:$D$4986, 0), 1)</f>
        <v>Túnel (Anel)</v>
      </c>
      <c r="G3246" s="8" t="str">
        <f aca="false" t="array" ref="G3246:G3246">INDEX(Def_Instancias_Equipamentos!$F$2:$F$4986, MATCH(L3246, Def_Instancias_Equipamentos!$D$2:$D$4986, 0), 1)</f>
        <v>Sala Racks 11</v>
      </c>
      <c r="H3246" s="7" t="str">
        <f aca="false" t="array" ref="H3246:H3246">INDEX(Def_Instancias_Equipamentos!$E$2:$E$4986, MATCH(K3246, Def_Instancias_Equipamentos!$D$2:$D$4986, 0), 1)</f>
        <v>SI-11C1</v>
      </c>
      <c r="I3246" s="8" t="str">
        <f aca="false" t="array" ref="I3246:I3246">INDEX(Def_Instancias_Equipamentos!$E$2:$E$4986, MATCH(L3246, Def_Instancias_Equipamentos!$D$2:$D$4986, 0), 1)</f>
        <v>IA-11RaBPM</v>
      </c>
      <c r="J3246" s="8" t="str">
        <f aca="false">IF(H3246=I3246, "INTERNO", "EXTERNO")</f>
        <v>EXTERNO</v>
      </c>
      <c r="K3246" s="9" t="str">
        <f aca="false">Def_Instancias_Equipamentos!$D$972</f>
        <v>SI-11C1:DI-BPMSigPatch-1</v>
      </c>
      <c r="L3246" s="4" t="str">
        <f aca="false">Def_Instancias_Equipamentos!$D$711</f>
        <v>SI-11C1:DI-BPMRFFE-1</v>
      </c>
      <c r="M3246" s="10" t="s">
        <v>173</v>
      </c>
      <c r="N3246" s="11" t="s">
        <v>86</v>
      </c>
      <c r="O3246" s="21" t="str">
        <f aca="false">Def_Sistemas_Conectores_Cabos!$B$7</f>
        <v>SMA 50-ohm</v>
      </c>
      <c r="P3246" s="4" t="str">
        <f aca="false">Def_Sistemas_Conectores_Cabos!$B$7</f>
        <v>SMA 50-ohm</v>
      </c>
      <c r="Q3246" s="8" t="str">
        <f aca="false">K3246&amp;"/"&amp;M3246&amp;CHAR(10)&amp;L3246&amp;"/"&amp;N3246</f>
        <v>SI-11C1:DI-BPMSigPatch-1/BO_OUT
SI-11C1:DI-BPMRFFE-1/BO_IN</v>
      </c>
      <c r="R3246" s="12" t="s">
        <v>354</v>
      </c>
      <c r="S3246" s="12" t="s">
        <v>354</v>
      </c>
      <c r="T3246" s="22" t="str">
        <f aca="false">Def_Sistemas_Conectores_Cabos!$C$14</f>
        <v>Datalink Extrudado</v>
      </c>
      <c r="U3246" s="11" t="s">
        <v>355</v>
      </c>
      <c r="V3246" s="13"/>
    </row>
    <row r="3247" customFormat="false" ht="15.75" hidden="true" customHeight="true" outlineLevel="0" collapsed="false">
      <c r="A3247" s="4" t="str">
        <f aca="false">Def_Sistemas_Conectores_Cabos!$A$22</f>
        <v>BPM de elétrons</v>
      </c>
      <c r="B3247" s="5" t="str">
        <f aca="false">Datas_Entregas!$A$3</f>
        <v>BTS/Anel</v>
      </c>
      <c r="C3247" s="6" t="n">
        <f aca="false" t="array" ref="C3247:C3247">INDEX(Datas_Entregas!$B$2:$B$100, MATCH(B3247, Datas_Entregas!$A$2:$A$100, 0), 1)</f>
        <v>43296</v>
      </c>
      <c r="D3247" s="5" t="str">
        <f aca="false">Def_Status_Montagem!$A$2</f>
        <v>A verificar</v>
      </c>
      <c r="E3247" s="4" t="str">
        <f aca="false">Def_Status_Montagem!$B$4</f>
        <v>Contratada (inclui etiqueta)</v>
      </c>
      <c r="F3247" s="7" t="str">
        <f aca="false" t="array" ref="F3247:F3247">INDEX(Def_Instancias_Equipamentos!$F$2:$F$4986, MATCH(K3247, Def_Instancias_Equipamentos!$D$2:$D$4986, 0), 1)</f>
        <v>Túnel (Anel)</v>
      </c>
      <c r="G3247" s="8" t="str">
        <f aca="false" t="array" ref="G3247:G3247">INDEX(Def_Instancias_Equipamentos!$F$2:$F$4986, MATCH(L3247, Def_Instancias_Equipamentos!$D$2:$D$4986, 0), 1)</f>
        <v>Sala Racks 11</v>
      </c>
      <c r="H3247" s="7" t="str">
        <f aca="false" t="array" ref="H3247:H3247">INDEX(Def_Instancias_Equipamentos!$E$2:$E$4986, MATCH(K3247, Def_Instancias_Equipamentos!$D$2:$D$4986, 0), 1)</f>
        <v>SI-11C1</v>
      </c>
      <c r="I3247" s="8" t="str">
        <f aca="false" t="array" ref="I3247:I3247">INDEX(Def_Instancias_Equipamentos!$E$2:$E$4986, MATCH(L3247, Def_Instancias_Equipamentos!$D$2:$D$4986, 0), 1)</f>
        <v>IA-11RaBPM</v>
      </c>
      <c r="J3247" s="8" t="str">
        <f aca="false">IF(H3247=I3247, "INTERNO", "EXTERNO")</f>
        <v>EXTERNO</v>
      </c>
      <c r="K3247" s="9" t="str">
        <f aca="false">Def_Instancias_Equipamentos!$D$973</f>
        <v>SI-11C1:DI-BPMSigPatch-2</v>
      </c>
      <c r="L3247" s="4" t="str">
        <f aca="false">Def_Instancias_Equipamentos!$D$712</f>
        <v>SI-11C1:DI-BPMRFFE-2</v>
      </c>
      <c r="M3247" s="10" t="s">
        <v>173</v>
      </c>
      <c r="N3247" s="11" t="s">
        <v>86</v>
      </c>
      <c r="O3247" s="21" t="str">
        <f aca="false">Def_Sistemas_Conectores_Cabos!$B$7</f>
        <v>SMA 50-ohm</v>
      </c>
      <c r="P3247" s="4" t="str">
        <f aca="false">Def_Sistemas_Conectores_Cabos!$B$7</f>
        <v>SMA 50-ohm</v>
      </c>
      <c r="Q3247" s="8" t="str">
        <f aca="false">K3247&amp;"/"&amp;M3247&amp;CHAR(10)&amp;L3247&amp;"/"&amp;N3247</f>
        <v>SI-11C1:DI-BPMSigPatch-2/BO_OUT
SI-11C1:DI-BPMRFFE-2/BO_IN</v>
      </c>
      <c r="R3247" s="12" t="s">
        <v>354</v>
      </c>
      <c r="S3247" s="12" t="s">
        <v>354</v>
      </c>
      <c r="T3247" s="22" t="str">
        <f aca="false">Def_Sistemas_Conectores_Cabos!$C$14</f>
        <v>Datalink Extrudado</v>
      </c>
      <c r="U3247" s="11" t="s">
        <v>355</v>
      </c>
      <c r="V3247" s="13"/>
    </row>
    <row r="3248" customFormat="false" ht="15.75" hidden="true" customHeight="true" outlineLevel="0" collapsed="false">
      <c r="A3248" s="4" t="str">
        <f aca="false">Def_Sistemas_Conectores_Cabos!$A$22</f>
        <v>BPM de elétrons</v>
      </c>
      <c r="B3248" s="5" t="str">
        <f aca="false">Datas_Entregas!$A$3</f>
        <v>BTS/Anel</v>
      </c>
      <c r="C3248" s="6" t="n">
        <f aca="false" t="array" ref="C3248:C3248">INDEX(Datas_Entregas!$B$2:$B$100, MATCH(B3248, Datas_Entregas!$A$2:$A$100, 0), 1)</f>
        <v>43296</v>
      </c>
      <c r="D3248" s="5" t="str">
        <f aca="false">Def_Status_Montagem!$A$2</f>
        <v>A verificar</v>
      </c>
      <c r="E3248" s="4" t="str">
        <f aca="false">Def_Status_Montagem!$B$4</f>
        <v>Contratada (inclui etiqueta)</v>
      </c>
      <c r="F3248" s="7" t="str">
        <f aca="false" t="array" ref="F3248:F3248">INDEX(Def_Instancias_Equipamentos!$F$2:$F$4986, MATCH(K3248, Def_Instancias_Equipamentos!$D$2:$D$4986, 0), 1)</f>
        <v>Túnel (Anel)</v>
      </c>
      <c r="G3248" s="8" t="str">
        <f aca="false" t="array" ref="G3248:G3248">INDEX(Def_Instancias_Equipamentos!$F$2:$F$4986, MATCH(L3248, Def_Instancias_Equipamentos!$D$2:$D$4986, 0), 1)</f>
        <v>Sala Racks 11</v>
      </c>
      <c r="H3248" s="7" t="str">
        <f aca="false" t="array" ref="H3248:H3248">INDEX(Def_Instancias_Equipamentos!$E$2:$E$4986, MATCH(K3248, Def_Instancias_Equipamentos!$D$2:$D$4986, 0), 1)</f>
        <v>SI-11C2</v>
      </c>
      <c r="I3248" s="8" t="str">
        <f aca="false" t="array" ref="I3248:I3248">INDEX(Def_Instancias_Equipamentos!$E$2:$E$4986, MATCH(L3248, Def_Instancias_Equipamentos!$D$2:$D$4986, 0), 1)</f>
        <v>IA-11RaBPM</v>
      </c>
      <c r="J3248" s="8" t="str">
        <f aca="false">IF(H3248=I3248, "INTERNO", "EXTERNO")</f>
        <v>EXTERNO</v>
      </c>
      <c r="K3248" s="9" t="str">
        <f aca="false">Def_Instancias_Equipamentos!$D$974</f>
        <v>SI-11C2:DI-BPMSigPatch</v>
      </c>
      <c r="L3248" s="4" t="str">
        <f aca="false">Def_Instancias_Equipamentos!$D$713</f>
        <v>SI-11C2:DI-BPMRFFE</v>
      </c>
      <c r="M3248" s="10" t="s">
        <v>173</v>
      </c>
      <c r="N3248" s="11" t="s">
        <v>86</v>
      </c>
      <c r="O3248" s="21" t="str">
        <f aca="false">Def_Sistemas_Conectores_Cabos!$B$7</f>
        <v>SMA 50-ohm</v>
      </c>
      <c r="P3248" s="4" t="str">
        <f aca="false">Def_Sistemas_Conectores_Cabos!$B$7</f>
        <v>SMA 50-ohm</v>
      </c>
      <c r="Q3248" s="8" t="str">
        <f aca="false">K3248&amp;"/"&amp;M3248&amp;CHAR(10)&amp;L3248&amp;"/"&amp;N3248</f>
        <v>SI-11C2:DI-BPMSigPatch/BO_OUT
SI-11C2:DI-BPMRFFE/BO_IN</v>
      </c>
      <c r="R3248" s="12" t="s">
        <v>354</v>
      </c>
      <c r="S3248" s="12" t="s">
        <v>354</v>
      </c>
      <c r="T3248" s="22" t="str">
        <f aca="false">Def_Sistemas_Conectores_Cabos!$C$14</f>
        <v>Datalink Extrudado</v>
      </c>
      <c r="U3248" s="11" t="s">
        <v>355</v>
      </c>
      <c r="V3248" s="13"/>
    </row>
    <row r="3249" customFormat="false" ht="15.75" hidden="true" customHeight="true" outlineLevel="0" collapsed="false">
      <c r="A3249" s="4" t="str">
        <f aca="false">Def_Sistemas_Conectores_Cabos!$A$22</f>
        <v>BPM de elétrons</v>
      </c>
      <c r="B3249" s="5" t="str">
        <f aca="false">Datas_Entregas!$A$3</f>
        <v>BTS/Anel</v>
      </c>
      <c r="C3249" s="6" t="n">
        <f aca="false" t="array" ref="C3249:C3249">INDEX(Datas_Entregas!$B$2:$B$100, MATCH(B3249, Datas_Entregas!$A$2:$A$100, 0), 1)</f>
        <v>43296</v>
      </c>
      <c r="D3249" s="5" t="str">
        <f aca="false">Def_Status_Montagem!$A$2</f>
        <v>A verificar</v>
      </c>
      <c r="E3249" s="4" t="str">
        <f aca="false">Def_Status_Montagem!$B$4</f>
        <v>Contratada (inclui etiqueta)</v>
      </c>
      <c r="F3249" s="7" t="str">
        <f aca="false" t="array" ref="F3249:F3249">INDEX(Def_Instancias_Equipamentos!$F$2:$F$4986, MATCH(K3249, Def_Instancias_Equipamentos!$D$2:$D$4986, 0), 1)</f>
        <v>Túnel (Anel)</v>
      </c>
      <c r="G3249" s="8" t="str">
        <f aca="false" t="array" ref="G3249:G3249">INDEX(Def_Instancias_Equipamentos!$F$2:$F$4986, MATCH(L3249, Def_Instancias_Equipamentos!$D$2:$D$4986, 0), 1)</f>
        <v>Sala Racks 11</v>
      </c>
      <c r="H3249" s="7" t="str">
        <f aca="false" t="array" ref="H3249:H3249">INDEX(Def_Instancias_Equipamentos!$E$2:$E$4986, MATCH(K3249, Def_Instancias_Equipamentos!$D$2:$D$4986, 0), 1)</f>
        <v>SI-11C3</v>
      </c>
      <c r="I3249" s="8" t="str">
        <f aca="false" t="array" ref="I3249:I3249">INDEX(Def_Instancias_Equipamentos!$E$2:$E$4986, MATCH(L3249, Def_Instancias_Equipamentos!$D$2:$D$4986, 0), 1)</f>
        <v>IA-11RaBPM</v>
      </c>
      <c r="J3249" s="8" t="str">
        <f aca="false">IF(H3249=I3249, "INTERNO", "EXTERNO")</f>
        <v>EXTERNO</v>
      </c>
      <c r="K3249" s="9" t="str">
        <f aca="false">Def_Instancias_Equipamentos!$D$975</f>
        <v>SI-11C3:DI-BPMSigPatch-1</v>
      </c>
      <c r="L3249" s="4" t="str">
        <f aca="false">Def_Instancias_Equipamentos!$D$714</f>
        <v>SI-11C3:DI-BPMRFFE-1</v>
      </c>
      <c r="M3249" s="10" t="s">
        <v>173</v>
      </c>
      <c r="N3249" s="11" t="s">
        <v>86</v>
      </c>
      <c r="O3249" s="21" t="str">
        <f aca="false">Def_Sistemas_Conectores_Cabos!$B$7</f>
        <v>SMA 50-ohm</v>
      </c>
      <c r="P3249" s="4" t="str">
        <f aca="false">Def_Sistemas_Conectores_Cabos!$B$7</f>
        <v>SMA 50-ohm</v>
      </c>
      <c r="Q3249" s="8" t="str">
        <f aca="false">K3249&amp;"/"&amp;M3249&amp;CHAR(10)&amp;L3249&amp;"/"&amp;N3249</f>
        <v>SI-11C3:DI-BPMSigPatch-1/BO_OUT
SI-11C3:DI-BPMRFFE-1/BO_IN</v>
      </c>
      <c r="R3249" s="12" t="s">
        <v>354</v>
      </c>
      <c r="S3249" s="12" t="s">
        <v>354</v>
      </c>
      <c r="T3249" s="22" t="str">
        <f aca="false">Def_Sistemas_Conectores_Cabos!$C$14</f>
        <v>Datalink Extrudado</v>
      </c>
      <c r="U3249" s="11" t="s">
        <v>355</v>
      </c>
      <c r="V3249" s="13"/>
    </row>
    <row r="3250" customFormat="false" ht="15.75" hidden="true" customHeight="true" outlineLevel="0" collapsed="false">
      <c r="A3250" s="4" t="str">
        <f aca="false">Def_Sistemas_Conectores_Cabos!$A$22</f>
        <v>BPM de elétrons</v>
      </c>
      <c r="B3250" s="5" t="str">
        <f aca="false">Datas_Entregas!$A$3</f>
        <v>BTS/Anel</v>
      </c>
      <c r="C3250" s="6" t="n">
        <f aca="false" t="array" ref="C3250:C3250">INDEX(Datas_Entregas!$B$2:$B$100, MATCH(B3250, Datas_Entregas!$A$2:$A$100, 0), 1)</f>
        <v>43296</v>
      </c>
      <c r="D3250" s="5" t="str">
        <f aca="false">Def_Status_Montagem!$A$2</f>
        <v>A verificar</v>
      </c>
      <c r="E3250" s="4" t="str">
        <f aca="false">Def_Status_Montagem!$B$4</f>
        <v>Contratada (inclui etiqueta)</v>
      </c>
      <c r="F3250" s="7" t="str">
        <f aca="false" t="array" ref="F3250:F3250">INDEX(Def_Instancias_Equipamentos!$F$2:$F$4986, MATCH(K3250, Def_Instancias_Equipamentos!$D$2:$D$4986, 0), 1)</f>
        <v>Túnel (Anel)</v>
      </c>
      <c r="G3250" s="8" t="str">
        <f aca="false" t="array" ref="G3250:G3250">INDEX(Def_Instancias_Equipamentos!$F$2:$F$4986, MATCH(L3250, Def_Instancias_Equipamentos!$D$2:$D$4986, 0), 1)</f>
        <v>Sala Racks 11</v>
      </c>
      <c r="H3250" s="7" t="str">
        <f aca="false" t="array" ref="H3250:H3250">INDEX(Def_Instancias_Equipamentos!$E$2:$E$4986, MATCH(K3250, Def_Instancias_Equipamentos!$D$2:$D$4986, 0), 1)</f>
        <v>SI-11C3</v>
      </c>
      <c r="I3250" s="8" t="str">
        <f aca="false" t="array" ref="I3250:I3250">INDEX(Def_Instancias_Equipamentos!$E$2:$E$4986, MATCH(L3250, Def_Instancias_Equipamentos!$D$2:$D$4986, 0), 1)</f>
        <v>IA-11RaBPM</v>
      </c>
      <c r="J3250" s="8" t="str">
        <f aca="false">IF(H3250=I3250, "INTERNO", "EXTERNO")</f>
        <v>EXTERNO</v>
      </c>
      <c r="K3250" s="9" t="str">
        <f aca="false">Def_Instancias_Equipamentos!$D$976</f>
        <v>SI-11C3:DI-BPMSigPatch-2</v>
      </c>
      <c r="L3250" s="4" t="str">
        <f aca="false">Def_Instancias_Equipamentos!$D$715</f>
        <v>SI-11C3:DI-BPMRFFE-2</v>
      </c>
      <c r="M3250" s="10" t="s">
        <v>173</v>
      </c>
      <c r="N3250" s="11" t="s">
        <v>86</v>
      </c>
      <c r="O3250" s="21" t="str">
        <f aca="false">Def_Sistemas_Conectores_Cabos!$B$7</f>
        <v>SMA 50-ohm</v>
      </c>
      <c r="P3250" s="4" t="str">
        <f aca="false">Def_Sistemas_Conectores_Cabos!$B$7</f>
        <v>SMA 50-ohm</v>
      </c>
      <c r="Q3250" s="8" t="str">
        <f aca="false">K3250&amp;"/"&amp;M3250&amp;CHAR(10)&amp;L3250&amp;"/"&amp;N3250</f>
        <v>SI-11C3:DI-BPMSigPatch-2/BO_OUT
SI-11C3:DI-BPMRFFE-2/BO_IN</v>
      </c>
      <c r="R3250" s="12" t="s">
        <v>354</v>
      </c>
      <c r="S3250" s="12" t="s">
        <v>354</v>
      </c>
      <c r="T3250" s="22" t="str">
        <f aca="false">Def_Sistemas_Conectores_Cabos!$C$14</f>
        <v>Datalink Extrudado</v>
      </c>
      <c r="U3250" s="11" t="s">
        <v>355</v>
      </c>
      <c r="V3250" s="13"/>
    </row>
    <row r="3251" customFormat="false" ht="15.75" hidden="true" customHeight="true" outlineLevel="0" collapsed="false">
      <c r="A3251" s="4" t="str">
        <f aca="false">Def_Sistemas_Conectores_Cabos!$A$22</f>
        <v>BPM de elétrons</v>
      </c>
      <c r="B3251" s="5" t="str">
        <f aca="false">Datas_Entregas!$A$3</f>
        <v>BTS/Anel</v>
      </c>
      <c r="C3251" s="6" t="n">
        <f aca="false" t="array" ref="C3251:C3251">INDEX(Datas_Entregas!$B$2:$B$100, MATCH(B3251, Datas_Entregas!$A$2:$A$100, 0), 1)</f>
        <v>43296</v>
      </c>
      <c r="D3251" s="5" t="str">
        <f aca="false">Def_Status_Montagem!$A$2</f>
        <v>A verificar</v>
      </c>
      <c r="E3251" s="4" t="str">
        <f aca="false">Def_Status_Montagem!$B$4</f>
        <v>Contratada (inclui etiqueta)</v>
      </c>
      <c r="F3251" s="7" t="str">
        <f aca="false" t="array" ref="F3251:F3251">INDEX(Def_Instancias_Equipamentos!$F$2:$F$4986, MATCH(K3251, Def_Instancias_Equipamentos!$D$2:$D$4986, 0), 1)</f>
        <v>Túnel (Anel)</v>
      </c>
      <c r="G3251" s="8" t="str">
        <f aca="false" t="array" ref="G3251:G3251">INDEX(Def_Instancias_Equipamentos!$F$2:$F$4986, MATCH(L3251, Def_Instancias_Equipamentos!$D$2:$D$4986, 0), 1)</f>
        <v>Sala Racks 11</v>
      </c>
      <c r="H3251" s="7" t="str">
        <f aca="false" t="array" ref="H3251:H3251">INDEX(Def_Instancias_Equipamentos!$E$2:$E$4986, MATCH(K3251, Def_Instancias_Equipamentos!$D$2:$D$4986, 0), 1)</f>
        <v>SI-11C4</v>
      </c>
      <c r="I3251" s="8" t="str">
        <f aca="false" t="array" ref="I3251:I3251">INDEX(Def_Instancias_Equipamentos!$E$2:$E$4986, MATCH(L3251, Def_Instancias_Equipamentos!$D$2:$D$4986, 0), 1)</f>
        <v>IA-11RaBPM</v>
      </c>
      <c r="J3251" s="8" t="str">
        <f aca="false">IF(H3251=I3251, "INTERNO", "EXTERNO")</f>
        <v>EXTERNO</v>
      </c>
      <c r="K3251" s="9" t="str">
        <f aca="false">Def_Instancias_Equipamentos!$D$977</f>
        <v>SI-11C4:DI-BPMSigPatch</v>
      </c>
      <c r="L3251" s="4" t="str">
        <f aca="false">Def_Instancias_Equipamentos!$D$716</f>
        <v>SI-11C4:DI-BPMRFFE</v>
      </c>
      <c r="M3251" s="10" t="s">
        <v>173</v>
      </c>
      <c r="N3251" s="11" t="s">
        <v>86</v>
      </c>
      <c r="O3251" s="21" t="str">
        <f aca="false">Def_Sistemas_Conectores_Cabos!$B$7</f>
        <v>SMA 50-ohm</v>
      </c>
      <c r="P3251" s="4" t="str">
        <f aca="false">Def_Sistemas_Conectores_Cabos!$B$7</f>
        <v>SMA 50-ohm</v>
      </c>
      <c r="Q3251" s="8" t="str">
        <f aca="false">K3251&amp;"/"&amp;M3251&amp;CHAR(10)&amp;L3251&amp;"/"&amp;N3251</f>
        <v>SI-11C4:DI-BPMSigPatch/BO_OUT
SI-11C4:DI-BPMRFFE/BO_IN</v>
      </c>
      <c r="R3251" s="12" t="s">
        <v>354</v>
      </c>
      <c r="S3251" s="12" t="s">
        <v>354</v>
      </c>
      <c r="T3251" s="22" t="str">
        <f aca="false">Def_Sistemas_Conectores_Cabos!$C$14</f>
        <v>Datalink Extrudado</v>
      </c>
      <c r="U3251" s="11" t="s">
        <v>355</v>
      </c>
      <c r="V3251" s="13"/>
    </row>
    <row r="3252" customFormat="false" ht="15.75" hidden="true" customHeight="true" outlineLevel="0" collapsed="false">
      <c r="A3252" s="4" t="str">
        <f aca="false">Def_Sistemas_Conectores_Cabos!$A$22</f>
        <v>BPM de elétrons</v>
      </c>
      <c r="B3252" s="5" t="str">
        <f aca="false">Datas_Entregas!$A$3</f>
        <v>BTS/Anel</v>
      </c>
      <c r="C3252" s="6" t="n">
        <f aca="false" t="array" ref="C3252:C3252">INDEX(Datas_Entregas!$B$2:$B$100, MATCH(B3252, Datas_Entregas!$A$2:$A$100, 0), 1)</f>
        <v>43296</v>
      </c>
      <c r="D3252" s="5" t="str">
        <f aca="false">Def_Status_Montagem!$A$2</f>
        <v>A verificar</v>
      </c>
      <c r="E3252" s="4" t="str">
        <f aca="false">Def_Status_Montagem!$B$4</f>
        <v>Contratada (inclui etiqueta)</v>
      </c>
      <c r="F3252" s="7" t="str">
        <f aca="false" t="array" ref="F3252:F3252">INDEX(Def_Instancias_Equipamentos!$F$2:$F$4986, MATCH(K3252, Def_Instancias_Equipamentos!$D$2:$D$4986, 0), 1)</f>
        <v>Túnel (Anel)</v>
      </c>
      <c r="G3252" s="8" t="str">
        <f aca="false" t="array" ref="G3252:G3252">INDEX(Def_Instancias_Equipamentos!$F$2:$F$4986, MATCH(L3252, Def_Instancias_Equipamentos!$D$2:$D$4986, 0), 1)</f>
        <v>Sala Racks 11</v>
      </c>
      <c r="H3252" s="7" t="str">
        <f aca="false" t="array" ref="H3252:H3252">INDEX(Def_Instancias_Equipamentos!$E$2:$E$4986, MATCH(K3252, Def_Instancias_Equipamentos!$D$2:$D$4986, 0), 1)</f>
        <v>SI-11M1</v>
      </c>
      <c r="I3252" s="8" t="str">
        <f aca="false" t="array" ref="I3252:I3252">INDEX(Def_Instancias_Equipamentos!$E$2:$E$4986, MATCH(L3252, Def_Instancias_Equipamentos!$D$2:$D$4986, 0), 1)</f>
        <v>IA-11RaBPM</v>
      </c>
      <c r="J3252" s="8" t="str">
        <f aca="false">IF(H3252=I3252, "INTERNO", "EXTERNO")</f>
        <v>EXTERNO</v>
      </c>
      <c r="K3252" s="9" t="str">
        <f aca="false">Def_Instancias_Equipamentos!$D$978</f>
        <v>SI-11M1:DI-BPMSigPatch</v>
      </c>
      <c r="L3252" s="4" t="str">
        <f aca="false">Def_Instancias_Equipamentos!$D$717</f>
        <v>SI-11M1:DI-BPMRFFE</v>
      </c>
      <c r="M3252" s="10" t="s">
        <v>173</v>
      </c>
      <c r="N3252" s="11" t="s">
        <v>86</v>
      </c>
      <c r="O3252" s="21" t="str">
        <f aca="false">Def_Sistemas_Conectores_Cabos!$B$7</f>
        <v>SMA 50-ohm</v>
      </c>
      <c r="P3252" s="4" t="str">
        <f aca="false">Def_Sistemas_Conectores_Cabos!$B$7</f>
        <v>SMA 50-ohm</v>
      </c>
      <c r="Q3252" s="8" t="str">
        <f aca="false">K3252&amp;"/"&amp;M3252&amp;CHAR(10)&amp;L3252&amp;"/"&amp;N3252</f>
        <v>SI-11M1:DI-BPMSigPatch/BO_OUT
SI-11M1:DI-BPMRFFE/BO_IN</v>
      </c>
      <c r="R3252" s="12" t="s">
        <v>354</v>
      </c>
      <c r="S3252" s="12" t="s">
        <v>354</v>
      </c>
      <c r="T3252" s="22" t="str">
        <f aca="false">Def_Sistemas_Conectores_Cabos!$C$14</f>
        <v>Datalink Extrudado</v>
      </c>
      <c r="U3252" s="11" t="s">
        <v>355</v>
      </c>
      <c r="V3252" s="13"/>
    </row>
    <row r="3253" customFormat="false" ht="15.75" hidden="true" customHeight="true" outlineLevel="0" collapsed="false">
      <c r="A3253" s="4" t="str">
        <f aca="false">Def_Sistemas_Conectores_Cabos!$A$22</f>
        <v>BPM de elétrons</v>
      </c>
      <c r="B3253" s="5" t="str">
        <f aca="false">Datas_Entregas!$A$3</f>
        <v>BTS/Anel</v>
      </c>
      <c r="C3253" s="6" t="n">
        <f aca="false" t="array" ref="C3253:C3253">INDEX(Datas_Entregas!$B$2:$B$100, MATCH(B3253, Datas_Entregas!$A$2:$A$100, 0), 1)</f>
        <v>43296</v>
      </c>
      <c r="D3253" s="5" t="str">
        <f aca="false">Def_Status_Montagem!$A$2</f>
        <v>A verificar</v>
      </c>
      <c r="E3253" s="4" t="str">
        <f aca="false">Def_Status_Montagem!$B$4</f>
        <v>Contratada (inclui etiqueta)</v>
      </c>
      <c r="F3253" s="7" t="str">
        <f aca="false" t="array" ref="F3253:F3253">INDEX(Def_Instancias_Equipamentos!$F$2:$F$4986, MATCH(K3253, Def_Instancias_Equipamentos!$D$2:$D$4986, 0), 1)</f>
        <v>Túnel (Anel)</v>
      </c>
      <c r="G3253" s="8" t="str">
        <f aca="false" t="array" ref="G3253:G3253">INDEX(Def_Instancias_Equipamentos!$F$2:$F$4986, MATCH(L3253, Def_Instancias_Equipamentos!$D$2:$D$4986, 0), 1)</f>
        <v>Sala Racks 11</v>
      </c>
      <c r="H3253" s="7" t="str">
        <f aca="false" t="array" ref="H3253:H3253">INDEX(Def_Instancias_Equipamentos!$E$2:$E$4986, MATCH(K3253, Def_Instancias_Equipamentos!$D$2:$D$4986, 0), 1)</f>
        <v>SI-11M2</v>
      </c>
      <c r="I3253" s="8" t="str">
        <f aca="false" t="array" ref="I3253:I3253">INDEX(Def_Instancias_Equipamentos!$E$2:$E$4986, MATCH(L3253, Def_Instancias_Equipamentos!$D$2:$D$4986, 0), 1)</f>
        <v>IA-11RaBPM</v>
      </c>
      <c r="J3253" s="8" t="str">
        <f aca="false">IF(H3253=I3253, "INTERNO", "EXTERNO")</f>
        <v>EXTERNO</v>
      </c>
      <c r="K3253" s="9" t="str">
        <f aca="false">Def_Instancias_Equipamentos!$D$979</f>
        <v>SI-11M2:DI-BPMSigPatch</v>
      </c>
      <c r="L3253" s="4" t="str">
        <f aca="false">Def_Instancias_Equipamentos!$D$718</f>
        <v>SI-11M2:DI-BPMRFFE</v>
      </c>
      <c r="M3253" s="10" t="s">
        <v>173</v>
      </c>
      <c r="N3253" s="11" t="s">
        <v>86</v>
      </c>
      <c r="O3253" s="21" t="str">
        <f aca="false">Def_Sistemas_Conectores_Cabos!$B$7</f>
        <v>SMA 50-ohm</v>
      </c>
      <c r="P3253" s="4" t="str">
        <f aca="false">Def_Sistemas_Conectores_Cabos!$B$7</f>
        <v>SMA 50-ohm</v>
      </c>
      <c r="Q3253" s="8" t="str">
        <f aca="false">K3253&amp;"/"&amp;M3253&amp;CHAR(10)&amp;L3253&amp;"/"&amp;N3253</f>
        <v>SI-11M2:DI-BPMSigPatch/BO_OUT
SI-11M2:DI-BPMRFFE/BO_IN</v>
      </c>
      <c r="R3253" s="12" t="s">
        <v>354</v>
      </c>
      <c r="S3253" s="12" t="s">
        <v>354</v>
      </c>
      <c r="T3253" s="22" t="str">
        <f aca="false">Def_Sistemas_Conectores_Cabos!$C$14</f>
        <v>Datalink Extrudado</v>
      </c>
      <c r="U3253" s="11" t="s">
        <v>355</v>
      </c>
      <c r="V3253" s="13"/>
    </row>
    <row r="3254" customFormat="false" ht="15.75" hidden="true" customHeight="true" outlineLevel="0" collapsed="false">
      <c r="A3254" s="4" t="str">
        <f aca="false">Def_Sistemas_Conectores_Cabos!$A$22</f>
        <v>BPM de elétrons</v>
      </c>
      <c r="B3254" s="5" t="str">
        <f aca="false">Datas_Entregas!$A$3</f>
        <v>BTS/Anel</v>
      </c>
      <c r="C3254" s="6" t="n">
        <f aca="false" t="array" ref="C3254:C3254">INDEX(Datas_Entregas!$B$2:$B$100, MATCH(B3254, Datas_Entregas!$A$2:$A$100, 0), 1)</f>
        <v>43296</v>
      </c>
      <c r="D3254" s="5" t="str">
        <f aca="false">Def_Status_Montagem!$A$2</f>
        <v>A verificar</v>
      </c>
      <c r="E3254" s="4" t="str">
        <f aca="false">Def_Status_Montagem!$B$4</f>
        <v>Contratada (inclui etiqueta)</v>
      </c>
      <c r="F3254" s="7" t="str">
        <f aca="false" t="array" ref="F3254:F3254">INDEX(Def_Instancias_Equipamentos!$F$2:$F$4986, MATCH(K3254, Def_Instancias_Equipamentos!$D$2:$D$4986, 0), 1)</f>
        <v>Túnel (Anel)</v>
      </c>
      <c r="G3254" s="8" t="str">
        <f aca="false" t="array" ref="G3254:G3254">INDEX(Def_Instancias_Equipamentos!$F$2:$F$4986, MATCH(L3254, Def_Instancias_Equipamentos!$D$2:$D$4986, 0), 1)</f>
        <v>Sala Racks 11</v>
      </c>
      <c r="H3254" s="7" t="str">
        <f aca="false" t="array" ref="H3254:H3254">INDEX(Def_Instancias_Equipamentos!$E$2:$E$4986, MATCH(K3254, Def_Instancias_Equipamentos!$D$2:$D$4986, 0), 1)</f>
        <v>SI-11SP</v>
      </c>
      <c r="I3254" s="8" t="str">
        <f aca="false" t="array" ref="I3254:I3254">INDEX(Def_Instancias_Equipamentos!$E$2:$E$4986, MATCH(L3254, Def_Instancias_Equipamentos!$D$2:$D$4986, 0), 1)</f>
        <v>IA-11RaBPM</v>
      </c>
      <c r="J3254" s="8" t="str">
        <f aca="false">IF(H3254=I3254, "INTERNO", "EXTERNO")</f>
        <v>EXTERNO</v>
      </c>
      <c r="K3254" s="9" t="str">
        <f aca="false">Def_Instancias_Equipamentos!$D$1072</f>
        <v>SI-11SP:DI-BPMSigPatch-1</v>
      </c>
      <c r="L3254" s="4" t="str">
        <f aca="false">Def_Instancias_Equipamentos!$D$811</f>
        <v>SI-11SP:DI-BPMRFFE-1</v>
      </c>
      <c r="M3254" s="10" t="s">
        <v>173</v>
      </c>
      <c r="N3254" s="11" t="s">
        <v>86</v>
      </c>
      <c r="O3254" s="21" t="str">
        <f aca="false">Def_Sistemas_Conectores_Cabos!$B$7</f>
        <v>SMA 50-ohm</v>
      </c>
      <c r="P3254" s="4" t="str">
        <f aca="false">Def_Sistemas_Conectores_Cabos!$B$7</f>
        <v>SMA 50-ohm</v>
      </c>
      <c r="Q3254" s="8" t="str">
        <f aca="false">K3254&amp;"/"&amp;M3254&amp;CHAR(10)&amp;L3254&amp;"/"&amp;N3254</f>
        <v>SI-11SP:DI-BPMSigPatch-1/BO_OUT
SI-11SP:DI-BPMRFFE-1/BO_IN</v>
      </c>
      <c r="R3254" s="12" t="s">
        <v>354</v>
      </c>
      <c r="S3254" s="12" t="s">
        <v>354</v>
      </c>
      <c r="T3254" s="22" t="str">
        <f aca="false">Def_Sistemas_Conectores_Cabos!$C$14</f>
        <v>Datalink Extrudado</v>
      </c>
      <c r="U3254" s="11" t="s">
        <v>355</v>
      </c>
      <c r="V3254" s="13"/>
    </row>
    <row r="3255" customFormat="false" ht="15.75" hidden="true" customHeight="true" outlineLevel="0" collapsed="false">
      <c r="A3255" s="4" t="str">
        <f aca="false">Def_Sistemas_Conectores_Cabos!$A$22</f>
        <v>BPM de elétrons</v>
      </c>
      <c r="B3255" s="5" t="str">
        <f aca="false">Datas_Entregas!$A$3</f>
        <v>BTS/Anel</v>
      </c>
      <c r="C3255" s="6" t="n">
        <f aca="false" t="array" ref="C3255:C3255">INDEX(Datas_Entregas!$B$2:$B$100, MATCH(B3255, Datas_Entregas!$A$2:$A$100, 0), 1)</f>
        <v>43296</v>
      </c>
      <c r="D3255" s="5" t="str">
        <f aca="false">Def_Status_Montagem!$A$2</f>
        <v>A verificar</v>
      </c>
      <c r="E3255" s="4" t="str">
        <f aca="false">Def_Status_Montagem!$B$4</f>
        <v>Contratada (inclui etiqueta)</v>
      </c>
      <c r="F3255" s="7" t="str">
        <f aca="false" t="array" ref="F3255:F3255">INDEX(Def_Instancias_Equipamentos!$F$2:$F$4986, MATCH(K3255, Def_Instancias_Equipamentos!$D$2:$D$4986, 0), 1)</f>
        <v>Túnel (Anel)</v>
      </c>
      <c r="G3255" s="8" t="str">
        <f aca="false" t="array" ref="G3255:G3255">INDEX(Def_Instancias_Equipamentos!$F$2:$F$4986, MATCH(L3255, Def_Instancias_Equipamentos!$D$2:$D$4986, 0), 1)</f>
        <v>Sala Racks 11</v>
      </c>
      <c r="H3255" s="7" t="str">
        <f aca="false" t="array" ref="H3255:H3255">INDEX(Def_Instancias_Equipamentos!$E$2:$E$4986, MATCH(K3255, Def_Instancias_Equipamentos!$D$2:$D$4986, 0), 1)</f>
        <v>SI-11SP</v>
      </c>
      <c r="I3255" s="8" t="str">
        <f aca="false" t="array" ref="I3255:I3255">INDEX(Def_Instancias_Equipamentos!$E$2:$E$4986, MATCH(L3255, Def_Instancias_Equipamentos!$D$2:$D$4986, 0), 1)</f>
        <v>IA-11RaBPM</v>
      </c>
      <c r="J3255" s="8" t="str">
        <f aca="false">IF(H3255=I3255, "INTERNO", "EXTERNO")</f>
        <v>EXTERNO</v>
      </c>
      <c r="K3255" s="9" t="str">
        <f aca="false">Def_Instancias_Equipamentos!$D$1073</f>
        <v>SI-11SP:DI-BPMSigPatch-2</v>
      </c>
      <c r="L3255" s="4" t="str">
        <f aca="false">Def_Instancias_Equipamentos!$D$812</f>
        <v>SI-11SP:DI-BPMRFFE-2</v>
      </c>
      <c r="M3255" s="10" t="s">
        <v>173</v>
      </c>
      <c r="N3255" s="11" t="s">
        <v>86</v>
      </c>
      <c r="O3255" s="21" t="str">
        <f aca="false">Def_Sistemas_Conectores_Cabos!$B$7</f>
        <v>SMA 50-ohm</v>
      </c>
      <c r="P3255" s="4" t="str">
        <f aca="false">Def_Sistemas_Conectores_Cabos!$B$7</f>
        <v>SMA 50-ohm</v>
      </c>
      <c r="Q3255" s="8" t="str">
        <f aca="false">K3255&amp;"/"&amp;M3255&amp;CHAR(10)&amp;L3255&amp;"/"&amp;N3255</f>
        <v>SI-11SP:DI-BPMSigPatch-2/BO_OUT
SI-11SP:DI-BPMRFFE-2/BO_IN</v>
      </c>
      <c r="R3255" s="12" t="s">
        <v>354</v>
      </c>
      <c r="S3255" s="12" t="s">
        <v>354</v>
      </c>
      <c r="T3255" s="22" t="str">
        <f aca="false">Def_Sistemas_Conectores_Cabos!$C$14</f>
        <v>Datalink Extrudado</v>
      </c>
      <c r="U3255" s="11" t="s">
        <v>355</v>
      </c>
      <c r="V3255" s="13"/>
    </row>
    <row r="3256" customFormat="false" ht="15.75" hidden="true" customHeight="true" outlineLevel="0" collapsed="false">
      <c r="A3256" s="4" t="str">
        <f aca="false">Def_Sistemas_Conectores_Cabos!$A$22</f>
        <v>BPM de elétrons</v>
      </c>
      <c r="B3256" s="5" t="str">
        <f aca="false">Datas_Entregas!$A$3</f>
        <v>BTS/Anel</v>
      </c>
      <c r="C3256" s="6" t="n">
        <f aca="false" t="array" ref="C3256:C3256">INDEX(Datas_Entregas!$B$2:$B$100, MATCH(B3256, Datas_Entregas!$A$2:$A$100, 0), 1)</f>
        <v>43296</v>
      </c>
      <c r="D3256" s="5" t="str">
        <f aca="false">Def_Status_Montagem!$A$2</f>
        <v>A verificar</v>
      </c>
      <c r="E3256" s="4" t="str">
        <f aca="false">Def_Status_Montagem!$B$4</f>
        <v>Contratada (inclui etiqueta)</v>
      </c>
      <c r="F3256" s="7" t="str">
        <f aca="false" t="array" ref="F3256:F3256">INDEX(Def_Instancias_Equipamentos!$F$2:$F$4986, MATCH(K3256, Def_Instancias_Equipamentos!$D$2:$D$4986, 0), 1)</f>
        <v>Túnel (Anel)</v>
      </c>
      <c r="G3256" s="8" t="str">
        <f aca="false" t="array" ref="G3256:G3256">INDEX(Def_Instancias_Equipamentos!$F$2:$F$4986, MATCH(L3256, Def_Instancias_Equipamentos!$D$2:$D$4986, 0), 1)</f>
        <v>Sala Racks 12</v>
      </c>
      <c r="H3256" s="7" t="str">
        <f aca="false" t="array" ref="H3256:H3256">INDEX(Def_Instancias_Equipamentos!$E$2:$E$4986, MATCH(K3256, Def_Instancias_Equipamentos!$D$2:$D$4986, 0), 1)</f>
        <v>SI-12C1</v>
      </c>
      <c r="I3256" s="8" t="str">
        <f aca="false" t="array" ref="I3256:I3256">INDEX(Def_Instancias_Equipamentos!$E$2:$E$4986, MATCH(L3256, Def_Instancias_Equipamentos!$D$2:$D$4986, 0), 1)</f>
        <v>IA-12RaBPM</v>
      </c>
      <c r="J3256" s="8" t="str">
        <f aca="false">IF(H3256=I3256, "INTERNO", "EXTERNO")</f>
        <v>EXTERNO</v>
      </c>
      <c r="K3256" s="9" t="str">
        <f aca="false">Def_Instancias_Equipamentos!$D$980</f>
        <v>SI-12C1:DI-BPMSigPatch-1</v>
      </c>
      <c r="L3256" s="4" t="str">
        <f aca="false">Def_Instancias_Equipamentos!$D$719</f>
        <v>SI-12C1:DI-BPMRFFE-1</v>
      </c>
      <c r="M3256" s="10" t="s">
        <v>173</v>
      </c>
      <c r="N3256" s="11" t="s">
        <v>86</v>
      </c>
      <c r="O3256" s="21" t="str">
        <f aca="false">Def_Sistemas_Conectores_Cabos!$B$7</f>
        <v>SMA 50-ohm</v>
      </c>
      <c r="P3256" s="4" t="str">
        <f aca="false">Def_Sistemas_Conectores_Cabos!$B$7</f>
        <v>SMA 50-ohm</v>
      </c>
      <c r="Q3256" s="8" t="str">
        <f aca="false">K3256&amp;"/"&amp;M3256&amp;CHAR(10)&amp;L3256&amp;"/"&amp;N3256</f>
        <v>SI-12C1:DI-BPMSigPatch-1/BO_OUT
SI-12C1:DI-BPMRFFE-1/BO_IN</v>
      </c>
      <c r="R3256" s="12" t="s">
        <v>354</v>
      </c>
      <c r="S3256" s="12" t="s">
        <v>354</v>
      </c>
      <c r="T3256" s="22" t="str">
        <f aca="false">Def_Sistemas_Conectores_Cabos!$C$14</f>
        <v>Datalink Extrudado</v>
      </c>
      <c r="U3256" s="11" t="s">
        <v>355</v>
      </c>
      <c r="V3256" s="13"/>
    </row>
    <row r="3257" customFormat="false" ht="15.75" hidden="true" customHeight="true" outlineLevel="0" collapsed="false">
      <c r="A3257" s="4" t="str">
        <f aca="false">Def_Sistemas_Conectores_Cabos!$A$22</f>
        <v>BPM de elétrons</v>
      </c>
      <c r="B3257" s="5" t="str">
        <f aca="false">Datas_Entregas!$A$3</f>
        <v>BTS/Anel</v>
      </c>
      <c r="C3257" s="6" t="n">
        <f aca="false" t="array" ref="C3257:C3257">INDEX(Datas_Entregas!$B$2:$B$100, MATCH(B3257, Datas_Entregas!$A$2:$A$100, 0), 1)</f>
        <v>43296</v>
      </c>
      <c r="D3257" s="5" t="str">
        <f aca="false">Def_Status_Montagem!$A$2</f>
        <v>A verificar</v>
      </c>
      <c r="E3257" s="4" t="str">
        <f aca="false">Def_Status_Montagem!$B$4</f>
        <v>Contratada (inclui etiqueta)</v>
      </c>
      <c r="F3257" s="7" t="str">
        <f aca="false" t="array" ref="F3257:F3257">INDEX(Def_Instancias_Equipamentos!$F$2:$F$4986, MATCH(K3257, Def_Instancias_Equipamentos!$D$2:$D$4986, 0), 1)</f>
        <v>Túnel (Anel)</v>
      </c>
      <c r="G3257" s="8" t="str">
        <f aca="false" t="array" ref="G3257:G3257">INDEX(Def_Instancias_Equipamentos!$F$2:$F$4986, MATCH(L3257, Def_Instancias_Equipamentos!$D$2:$D$4986, 0), 1)</f>
        <v>Sala Racks 12</v>
      </c>
      <c r="H3257" s="7" t="str">
        <f aca="false" t="array" ref="H3257:H3257">INDEX(Def_Instancias_Equipamentos!$E$2:$E$4986, MATCH(K3257, Def_Instancias_Equipamentos!$D$2:$D$4986, 0), 1)</f>
        <v>SI-12C1</v>
      </c>
      <c r="I3257" s="8" t="str">
        <f aca="false" t="array" ref="I3257:I3257">INDEX(Def_Instancias_Equipamentos!$E$2:$E$4986, MATCH(L3257, Def_Instancias_Equipamentos!$D$2:$D$4986, 0), 1)</f>
        <v>IA-12RaBPM</v>
      </c>
      <c r="J3257" s="8" t="str">
        <f aca="false">IF(H3257=I3257, "INTERNO", "EXTERNO")</f>
        <v>EXTERNO</v>
      </c>
      <c r="K3257" s="9" t="str">
        <f aca="false">Def_Instancias_Equipamentos!$D$981</f>
        <v>SI-12C1:DI-BPMSigPatch-2</v>
      </c>
      <c r="L3257" s="4" t="str">
        <f aca="false">Def_Instancias_Equipamentos!$D$720</f>
        <v>SI-12C1:DI-BPMRFFE-2</v>
      </c>
      <c r="M3257" s="10" t="s">
        <v>173</v>
      </c>
      <c r="N3257" s="11" t="s">
        <v>86</v>
      </c>
      <c r="O3257" s="21" t="str">
        <f aca="false">Def_Sistemas_Conectores_Cabos!$B$7</f>
        <v>SMA 50-ohm</v>
      </c>
      <c r="P3257" s="4" t="str">
        <f aca="false">Def_Sistemas_Conectores_Cabos!$B$7</f>
        <v>SMA 50-ohm</v>
      </c>
      <c r="Q3257" s="8" t="str">
        <f aca="false">K3257&amp;"/"&amp;M3257&amp;CHAR(10)&amp;L3257&amp;"/"&amp;N3257</f>
        <v>SI-12C1:DI-BPMSigPatch-2/BO_OUT
SI-12C1:DI-BPMRFFE-2/BO_IN</v>
      </c>
      <c r="R3257" s="12" t="s">
        <v>354</v>
      </c>
      <c r="S3257" s="12" t="s">
        <v>354</v>
      </c>
      <c r="T3257" s="22" t="str">
        <f aca="false">Def_Sistemas_Conectores_Cabos!$C$14</f>
        <v>Datalink Extrudado</v>
      </c>
      <c r="U3257" s="11" t="s">
        <v>355</v>
      </c>
      <c r="V3257" s="13"/>
    </row>
    <row r="3258" customFormat="false" ht="15.75" hidden="true" customHeight="true" outlineLevel="0" collapsed="false">
      <c r="A3258" s="4" t="str">
        <f aca="false">Def_Sistemas_Conectores_Cabos!$A$22</f>
        <v>BPM de elétrons</v>
      </c>
      <c r="B3258" s="5" t="str">
        <f aca="false">Datas_Entregas!$A$3</f>
        <v>BTS/Anel</v>
      </c>
      <c r="C3258" s="6" t="n">
        <f aca="false" t="array" ref="C3258:C3258">INDEX(Datas_Entregas!$B$2:$B$100, MATCH(B3258, Datas_Entregas!$A$2:$A$100, 0), 1)</f>
        <v>43296</v>
      </c>
      <c r="D3258" s="5" t="str">
        <f aca="false">Def_Status_Montagem!$A$2</f>
        <v>A verificar</v>
      </c>
      <c r="E3258" s="4" t="str">
        <f aca="false">Def_Status_Montagem!$B$4</f>
        <v>Contratada (inclui etiqueta)</v>
      </c>
      <c r="F3258" s="7" t="str">
        <f aca="false" t="array" ref="F3258:F3258">INDEX(Def_Instancias_Equipamentos!$F$2:$F$4986, MATCH(K3258, Def_Instancias_Equipamentos!$D$2:$D$4986, 0), 1)</f>
        <v>Túnel (Anel)</v>
      </c>
      <c r="G3258" s="8" t="str">
        <f aca="false" t="array" ref="G3258:G3258">INDEX(Def_Instancias_Equipamentos!$F$2:$F$4986, MATCH(L3258, Def_Instancias_Equipamentos!$D$2:$D$4986, 0), 1)</f>
        <v>Sala Racks 12</v>
      </c>
      <c r="H3258" s="7" t="str">
        <f aca="false" t="array" ref="H3258:H3258">INDEX(Def_Instancias_Equipamentos!$E$2:$E$4986, MATCH(K3258, Def_Instancias_Equipamentos!$D$2:$D$4986, 0), 1)</f>
        <v>SI-12C2</v>
      </c>
      <c r="I3258" s="8" t="str">
        <f aca="false" t="array" ref="I3258:I3258">INDEX(Def_Instancias_Equipamentos!$E$2:$E$4986, MATCH(L3258, Def_Instancias_Equipamentos!$D$2:$D$4986, 0), 1)</f>
        <v>IA-12RaBPM</v>
      </c>
      <c r="J3258" s="8" t="str">
        <f aca="false">IF(H3258=I3258, "INTERNO", "EXTERNO")</f>
        <v>EXTERNO</v>
      </c>
      <c r="K3258" s="9" t="str">
        <f aca="false">Def_Instancias_Equipamentos!$D$982</f>
        <v>SI-12C2:DI-BPMSigPatch</v>
      </c>
      <c r="L3258" s="4" t="str">
        <f aca="false">Def_Instancias_Equipamentos!$D$721</f>
        <v>SI-12C2:DI-BPMRFFE</v>
      </c>
      <c r="M3258" s="10" t="s">
        <v>173</v>
      </c>
      <c r="N3258" s="11" t="s">
        <v>86</v>
      </c>
      <c r="O3258" s="21" t="str">
        <f aca="false">Def_Sistemas_Conectores_Cabos!$B$7</f>
        <v>SMA 50-ohm</v>
      </c>
      <c r="P3258" s="4" t="str">
        <f aca="false">Def_Sistemas_Conectores_Cabos!$B$7</f>
        <v>SMA 50-ohm</v>
      </c>
      <c r="Q3258" s="8" t="str">
        <f aca="false">K3258&amp;"/"&amp;M3258&amp;CHAR(10)&amp;L3258&amp;"/"&amp;N3258</f>
        <v>SI-12C2:DI-BPMSigPatch/BO_OUT
SI-12C2:DI-BPMRFFE/BO_IN</v>
      </c>
      <c r="R3258" s="12" t="s">
        <v>354</v>
      </c>
      <c r="S3258" s="12" t="s">
        <v>354</v>
      </c>
      <c r="T3258" s="22" t="str">
        <f aca="false">Def_Sistemas_Conectores_Cabos!$C$14</f>
        <v>Datalink Extrudado</v>
      </c>
      <c r="U3258" s="11" t="s">
        <v>355</v>
      </c>
      <c r="V3258" s="13"/>
    </row>
    <row r="3259" customFormat="false" ht="15.75" hidden="true" customHeight="true" outlineLevel="0" collapsed="false">
      <c r="A3259" s="4" t="str">
        <f aca="false">Def_Sistemas_Conectores_Cabos!$A$22</f>
        <v>BPM de elétrons</v>
      </c>
      <c r="B3259" s="5" t="str">
        <f aca="false">Datas_Entregas!$A$3</f>
        <v>BTS/Anel</v>
      </c>
      <c r="C3259" s="6" t="n">
        <f aca="false" t="array" ref="C3259:C3259">INDEX(Datas_Entregas!$B$2:$B$100, MATCH(B3259, Datas_Entregas!$A$2:$A$100, 0), 1)</f>
        <v>43296</v>
      </c>
      <c r="D3259" s="5" t="str">
        <f aca="false">Def_Status_Montagem!$A$2</f>
        <v>A verificar</v>
      </c>
      <c r="E3259" s="4" t="str">
        <f aca="false">Def_Status_Montagem!$B$4</f>
        <v>Contratada (inclui etiqueta)</v>
      </c>
      <c r="F3259" s="7" t="str">
        <f aca="false" t="array" ref="F3259:F3259">INDEX(Def_Instancias_Equipamentos!$F$2:$F$4986, MATCH(K3259, Def_Instancias_Equipamentos!$D$2:$D$4986, 0), 1)</f>
        <v>Túnel (Anel)</v>
      </c>
      <c r="G3259" s="8" t="str">
        <f aca="false" t="array" ref="G3259:G3259">INDEX(Def_Instancias_Equipamentos!$F$2:$F$4986, MATCH(L3259, Def_Instancias_Equipamentos!$D$2:$D$4986, 0), 1)</f>
        <v>Sala Racks 12</v>
      </c>
      <c r="H3259" s="7" t="str">
        <f aca="false" t="array" ref="H3259:H3259">INDEX(Def_Instancias_Equipamentos!$E$2:$E$4986, MATCH(K3259, Def_Instancias_Equipamentos!$D$2:$D$4986, 0), 1)</f>
        <v>SI-12C3</v>
      </c>
      <c r="I3259" s="8" t="str">
        <f aca="false" t="array" ref="I3259:I3259">INDEX(Def_Instancias_Equipamentos!$E$2:$E$4986, MATCH(L3259, Def_Instancias_Equipamentos!$D$2:$D$4986, 0), 1)</f>
        <v>IA-12RaBPM</v>
      </c>
      <c r="J3259" s="8" t="str">
        <f aca="false">IF(H3259=I3259, "INTERNO", "EXTERNO")</f>
        <v>EXTERNO</v>
      </c>
      <c r="K3259" s="9" t="str">
        <f aca="false">Def_Instancias_Equipamentos!$D$983</f>
        <v>SI-12C3:DI-BPMSigPatch-1</v>
      </c>
      <c r="L3259" s="4" t="str">
        <f aca="false">Def_Instancias_Equipamentos!$D$722</f>
        <v>SI-12C3:DI-BPMRFFE-1</v>
      </c>
      <c r="M3259" s="10" t="s">
        <v>173</v>
      </c>
      <c r="N3259" s="11" t="s">
        <v>86</v>
      </c>
      <c r="O3259" s="21" t="str">
        <f aca="false">Def_Sistemas_Conectores_Cabos!$B$7</f>
        <v>SMA 50-ohm</v>
      </c>
      <c r="P3259" s="4" t="str">
        <f aca="false">Def_Sistemas_Conectores_Cabos!$B$7</f>
        <v>SMA 50-ohm</v>
      </c>
      <c r="Q3259" s="8" t="str">
        <f aca="false">K3259&amp;"/"&amp;M3259&amp;CHAR(10)&amp;L3259&amp;"/"&amp;N3259</f>
        <v>SI-12C3:DI-BPMSigPatch-1/BO_OUT
SI-12C3:DI-BPMRFFE-1/BO_IN</v>
      </c>
      <c r="R3259" s="12" t="s">
        <v>354</v>
      </c>
      <c r="S3259" s="12" t="s">
        <v>354</v>
      </c>
      <c r="T3259" s="22" t="str">
        <f aca="false">Def_Sistemas_Conectores_Cabos!$C$14</f>
        <v>Datalink Extrudado</v>
      </c>
      <c r="U3259" s="11" t="s">
        <v>355</v>
      </c>
      <c r="V3259" s="13"/>
    </row>
    <row r="3260" customFormat="false" ht="15.75" hidden="true" customHeight="true" outlineLevel="0" collapsed="false">
      <c r="A3260" s="4" t="str">
        <f aca="false">Def_Sistemas_Conectores_Cabos!$A$22</f>
        <v>BPM de elétrons</v>
      </c>
      <c r="B3260" s="5" t="str">
        <f aca="false">Datas_Entregas!$A$3</f>
        <v>BTS/Anel</v>
      </c>
      <c r="C3260" s="6" t="n">
        <f aca="false" t="array" ref="C3260:C3260">INDEX(Datas_Entregas!$B$2:$B$100, MATCH(B3260, Datas_Entregas!$A$2:$A$100, 0), 1)</f>
        <v>43296</v>
      </c>
      <c r="D3260" s="5" t="str">
        <f aca="false">Def_Status_Montagem!$A$2</f>
        <v>A verificar</v>
      </c>
      <c r="E3260" s="4" t="str">
        <f aca="false">Def_Status_Montagem!$B$4</f>
        <v>Contratada (inclui etiqueta)</v>
      </c>
      <c r="F3260" s="7" t="str">
        <f aca="false" t="array" ref="F3260:F3260">INDEX(Def_Instancias_Equipamentos!$F$2:$F$4986, MATCH(K3260, Def_Instancias_Equipamentos!$D$2:$D$4986, 0), 1)</f>
        <v>Túnel (Anel)</v>
      </c>
      <c r="G3260" s="8" t="str">
        <f aca="false" t="array" ref="G3260:G3260">INDEX(Def_Instancias_Equipamentos!$F$2:$F$4986, MATCH(L3260, Def_Instancias_Equipamentos!$D$2:$D$4986, 0), 1)</f>
        <v>Sala Racks 12</v>
      </c>
      <c r="H3260" s="7" t="str">
        <f aca="false" t="array" ref="H3260:H3260">INDEX(Def_Instancias_Equipamentos!$E$2:$E$4986, MATCH(K3260, Def_Instancias_Equipamentos!$D$2:$D$4986, 0), 1)</f>
        <v>SI-12C3</v>
      </c>
      <c r="I3260" s="8" t="str">
        <f aca="false" t="array" ref="I3260:I3260">INDEX(Def_Instancias_Equipamentos!$E$2:$E$4986, MATCH(L3260, Def_Instancias_Equipamentos!$D$2:$D$4986, 0), 1)</f>
        <v>IA-12RaBPM</v>
      </c>
      <c r="J3260" s="8" t="str">
        <f aca="false">IF(H3260=I3260, "INTERNO", "EXTERNO")</f>
        <v>EXTERNO</v>
      </c>
      <c r="K3260" s="9" t="str">
        <f aca="false">Def_Instancias_Equipamentos!$D$984</f>
        <v>SI-12C3:DI-BPMSigPatch-2</v>
      </c>
      <c r="L3260" s="4" t="str">
        <f aca="false">Def_Instancias_Equipamentos!$D$723</f>
        <v>SI-12C3:DI-BPMRFFE-2</v>
      </c>
      <c r="M3260" s="10" t="s">
        <v>173</v>
      </c>
      <c r="N3260" s="11" t="s">
        <v>86</v>
      </c>
      <c r="O3260" s="21" t="str">
        <f aca="false">Def_Sistemas_Conectores_Cabos!$B$7</f>
        <v>SMA 50-ohm</v>
      </c>
      <c r="P3260" s="4" t="str">
        <f aca="false">Def_Sistemas_Conectores_Cabos!$B$7</f>
        <v>SMA 50-ohm</v>
      </c>
      <c r="Q3260" s="8" t="str">
        <f aca="false">K3260&amp;"/"&amp;M3260&amp;CHAR(10)&amp;L3260&amp;"/"&amp;N3260</f>
        <v>SI-12C3:DI-BPMSigPatch-2/BO_OUT
SI-12C3:DI-BPMRFFE-2/BO_IN</v>
      </c>
      <c r="R3260" s="12" t="s">
        <v>354</v>
      </c>
      <c r="S3260" s="12" t="s">
        <v>354</v>
      </c>
      <c r="T3260" s="22" t="str">
        <f aca="false">Def_Sistemas_Conectores_Cabos!$C$14</f>
        <v>Datalink Extrudado</v>
      </c>
      <c r="U3260" s="11" t="s">
        <v>355</v>
      </c>
      <c r="V3260" s="13"/>
    </row>
    <row r="3261" customFormat="false" ht="15.75" hidden="true" customHeight="true" outlineLevel="0" collapsed="false">
      <c r="A3261" s="4" t="str">
        <f aca="false">Def_Sistemas_Conectores_Cabos!$A$22</f>
        <v>BPM de elétrons</v>
      </c>
      <c r="B3261" s="5" t="str">
        <f aca="false">Datas_Entregas!$A$3</f>
        <v>BTS/Anel</v>
      </c>
      <c r="C3261" s="6" t="n">
        <f aca="false" t="array" ref="C3261:C3261">INDEX(Datas_Entregas!$B$2:$B$100, MATCH(B3261, Datas_Entregas!$A$2:$A$100, 0), 1)</f>
        <v>43296</v>
      </c>
      <c r="D3261" s="5" t="str">
        <f aca="false">Def_Status_Montagem!$A$2</f>
        <v>A verificar</v>
      </c>
      <c r="E3261" s="4" t="str">
        <f aca="false">Def_Status_Montagem!$B$4</f>
        <v>Contratada (inclui etiqueta)</v>
      </c>
      <c r="F3261" s="7" t="str">
        <f aca="false" t="array" ref="F3261:F3261">INDEX(Def_Instancias_Equipamentos!$F$2:$F$4986, MATCH(K3261, Def_Instancias_Equipamentos!$D$2:$D$4986, 0), 1)</f>
        <v>Túnel (Anel)</v>
      </c>
      <c r="G3261" s="8" t="str">
        <f aca="false" t="array" ref="G3261:G3261">INDEX(Def_Instancias_Equipamentos!$F$2:$F$4986, MATCH(L3261, Def_Instancias_Equipamentos!$D$2:$D$4986, 0), 1)</f>
        <v>Sala Racks 12</v>
      </c>
      <c r="H3261" s="7" t="str">
        <f aca="false" t="array" ref="H3261:H3261">INDEX(Def_Instancias_Equipamentos!$E$2:$E$4986, MATCH(K3261, Def_Instancias_Equipamentos!$D$2:$D$4986, 0), 1)</f>
        <v>SI-12C4</v>
      </c>
      <c r="I3261" s="8" t="str">
        <f aca="false" t="array" ref="I3261:I3261">INDEX(Def_Instancias_Equipamentos!$E$2:$E$4986, MATCH(L3261, Def_Instancias_Equipamentos!$D$2:$D$4986, 0), 1)</f>
        <v>IA-12RaBPM</v>
      </c>
      <c r="J3261" s="8" t="str">
        <f aca="false">IF(H3261=I3261, "INTERNO", "EXTERNO")</f>
        <v>EXTERNO</v>
      </c>
      <c r="K3261" s="9" t="str">
        <f aca="false">Def_Instancias_Equipamentos!$D$985</f>
        <v>SI-12C4:DI-BPMSigPatch</v>
      </c>
      <c r="L3261" s="4" t="str">
        <f aca="false">Def_Instancias_Equipamentos!$D$724</f>
        <v>SI-12C4:DI-BPMRFFE</v>
      </c>
      <c r="M3261" s="10" t="s">
        <v>173</v>
      </c>
      <c r="N3261" s="11" t="s">
        <v>86</v>
      </c>
      <c r="O3261" s="21" t="str">
        <f aca="false">Def_Sistemas_Conectores_Cabos!$B$7</f>
        <v>SMA 50-ohm</v>
      </c>
      <c r="P3261" s="4" t="str">
        <f aca="false">Def_Sistemas_Conectores_Cabos!$B$7</f>
        <v>SMA 50-ohm</v>
      </c>
      <c r="Q3261" s="8" t="str">
        <f aca="false">K3261&amp;"/"&amp;M3261&amp;CHAR(10)&amp;L3261&amp;"/"&amp;N3261</f>
        <v>SI-12C4:DI-BPMSigPatch/BO_OUT
SI-12C4:DI-BPMRFFE/BO_IN</v>
      </c>
      <c r="R3261" s="12" t="s">
        <v>354</v>
      </c>
      <c r="S3261" s="12" t="s">
        <v>354</v>
      </c>
      <c r="T3261" s="22" t="str">
        <f aca="false">Def_Sistemas_Conectores_Cabos!$C$14</f>
        <v>Datalink Extrudado</v>
      </c>
      <c r="U3261" s="11" t="s">
        <v>355</v>
      </c>
      <c r="V3261" s="13"/>
    </row>
    <row r="3262" customFormat="false" ht="15.75" hidden="true" customHeight="true" outlineLevel="0" collapsed="false">
      <c r="A3262" s="4" t="str">
        <f aca="false">Def_Sistemas_Conectores_Cabos!$A$22</f>
        <v>BPM de elétrons</v>
      </c>
      <c r="B3262" s="5" t="str">
        <f aca="false">Datas_Entregas!$A$3</f>
        <v>BTS/Anel</v>
      </c>
      <c r="C3262" s="6" t="n">
        <f aca="false" t="array" ref="C3262:C3262">INDEX(Datas_Entregas!$B$2:$B$100, MATCH(B3262, Datas_Entregas!$A$2:$A$100, 0), 1)</f>
        <v>43296</v>
      </c>
      <c r="D3262" s="5" t="str">
        <f aca="false">Def_Status_Montagem!$A$2</f>
        <v>A verificar</v>
      </c>
      <c r="E3262" s="4" t="str">
        <f aca="false">Def_Status_Montagem!$B$4</f>
        <v>Contratada (inclui etiqueta)</v>
      </c>
      <c r="F3262" s="7" t="str">
        <f aca="false" t="array" ref="F3262:F3262">INDEX(Def_Instancias_Equipamentos!$F$2:$F$4986, MATCH(K3262, Def_Instancias_Equipamentos!$D$2:$D$4986, 0), 1)</f>
        <v>Túnel (Anel)</v>
      </c>
      <c r="G3262" s="8" t="str">
        <f aca="false" t="array" ref="G3262:G3262">INDEX(Def_Instancias_Equipamentos!$F$2:$F$4986, MATCH(L3262, Def_Instancias_Equipamentos!$D$2:$D$4986, 0), 1)</f>
        <v>Sala Racks 12</v>
      </c>
      <c r="H3262" s="7" t="str">
        <f aca="false" t="array" ref="H3262:H3262">INDEX(Def_Instancias_Equipamentos!$E$2:$E$4986, MATCH(K3262, Def_Instancias_Equipamentos!$D$2:$D$4986, 0), 1)</f>
        <v>SI-12M1</v>
      </c>
      <c r="I3262" s="8" t="str">
        <f aca="false" t="array" ref="I3262:I3262">INDEX(Def_Instancias_Equipamentos!$E$2:$E$4986, MATCH(L3262, Def_Instancias_Equipamentos!$D$2:$D$4986, 0), 1)</f>
        <v>IA-12RaBPM</v>
      </c>
      <c r="J3262" s="8" t="str">
        <f aca="false">IF(H3262=I3262, "INTERNO", "EXTERNO")</f>
        <v>EXTERNO</v>
      </c>
      <c r="K3262" s="9" t="str">
        <f aca="false">Def_Instancias_Equipamentos!$D$986</f>
        <v>SI-12M1:DI-BPMSigPatch</v>
      </c>
      <c r="L3262" s="4" t="str">
        <f aca="false">Def_Instancias_Equipamentos!$D$725</f>
        <v>SI-12M1:DI-BPMRFFE</v>
      </c>
      <c r="M3262" s="10" t="s">
        <v>173</v>
      </c>
      <c r="N3262" s="11" t="s">
        <v>86</v>
      </c>
      <c r="O3262" s="21" t="str">
        <f aca="false">Def_Sistemas_Conectores_Cabos!$B$7</f>
        <v>SMA 50-ohm</v>
      </c>
      <c r="P3262" s="4" t="str">
        <f aca="false">Def_Sistemas_Conectores_Cabos!$B$7</f>
        <v>SMA 50-ohm</v>
      </c>
      <c r="Q3262" s="8" t="str">
        <f aca="false">K3262&amp;"/"&amp;M3262&amp;CHAR(10)&amp;L3262&amp;"/"&amp;N3262</f>
        <v>SI-12M1:DI-BPMSigPatch/BO_OUT
SI-12M1:DI-BPMRFFE/BO_IN</v>
      </c>
      <c r="R3262" s="12" t="s">
        <v>354</v>
      </c>
      <c r="S3262" s="12" t="s">
        <v>354</v>
      </c>
      <c r="T3262" s="22" t="str">
        <f aca="false">Def_Sistemas_Conectores_Cabos!$C$14</f>
        <v>Datalink Extrudado</v>
      </c>
      <c r="U3262" s="11" t="s">
        <v>355</v>
      </c>
      <c r="V3262" s="13"/>
    </row>
    <row r="3263" customFormat="false" ht="15.75" hidden="true" customHeight="true" outlineLevel="0" collapsed="false">
      <c r="A3263" s="4" t="str">
        <f aca="false">Def_Sistemas_Conectores_Cabos!$A$22</f>
        <v>BPM de elétrons</v>
      </c>
      <c r="B3263" s="5" t="str">
        <f aca="false">Datas_Entregas!$A$3</f>
        <v>BTS/Anel</v>
      </c>
      <c r="C3263" s="6" t="n">
        <f aca="false" t="array" ref="C3263:C3263">INDEX(Datas_Entregas!$B$2:$B$100, MATCH(B3263, Datas_Entregas!$A$2:$A$100, 0), 1)</f>
        <v>43296</v>
      </c>
      <c r="D3263" s="5" t="str">
        <f aca="false">Def_Status_Montagem!$A$2</f>
        <v>A verificar</v>
      </c>
      <c r="E3263" s="4" t="str">
        <f aca="false">Def_Status_Montagem!$B$4</f>
        <v>Contratada (inclui etiqueta)</v>
      </c>
      <c r="F3263" s="7" t="str">
        <f aca="false" t="array" ref="F3263:F3263">INDEX(Def_Instancias_Equipamentos!$F$2:$F$4986, MATCH(K3263, Def_Instancias_Equipamentos!$D$2:$D$4986, 0), 1)</f>
        <v>Túnel (Anel)</v>
      </c>
      <c r="G3263" s="8" t="str">
        <f aca="false" t="array" ref="G3263:G3263">INDEX(Def_Instancias_Equipamentos!$F$2:$F$4986, MATCH(L3263, Def_Instancias_Equipamentos!$D$2:$D$4986, 0), 1)</f>
        <v>Sala Racks 12</v>
      </c>
      <c r="H3263" s="7" t="str">
        <f aca="false" t="array" ref="H3263:H3263">INDEX(Def_Instancias_Equipamentos!$E$2:$E$4986, MATCH(K3263, Def_Instancias_Equipamentos!$D$2:$D$4986, 0), 1)</f>
        <v>SI-12M2</v>
      </c>
      <c r="I3263" s="8" t="str">
        <f aca="false" t="array" ref="I3263:I3263">INDEX(Def_Instancias_Equipamentos!$E$2:$E$4986, MATCH(L3263, Def_Instancias_Equipamentos!$D$2:$D$4986, 0), 1)</f>
        <v>IA-12RaBPM</v>
      </c>
      <c r="J3263" s="8" t="str">
        <f aca="false">IF(H3263=I3263, "INTERNO", "EXTERNO")</f>
        <v>EXTERNO</v>
      </c>
      <c r="K3263" s="9" t="str">
        <f aca="false">Def_Instancias_Equipamentos!$D$987</f>
        <v>SI-12M2:DI-BPMSigPatch</v>
      </c>
      <c r="L3263" s="4" t="str">
        <f aca="false">Def_Instancias_Equipamentos!$D$726</f>
        <v>SI-12M2:DI-BPMRFFE</v>
      </c>
      <c r="M3263" s="10" t="s">
        <v>173</v>
      </c>
      <c r="N3263" s="11" t="s">
        <v>86</v>
      </c>
      <c r="O3263" s="21" t="str">
        <f aca="false">Def_Sistemas_Conectores_Cabos!$B$7</f>
        <v>SMA 50-ohm</v>
      </c>
      <c r="P3263" s="4" t="str">
        <f aca="false">Def_Sistemas_Conectores_Cabos!$B$7</f>
        <v>SMA 50-ohm</v>
      </c>
      <c r="Q3263" s="8" t="str">
        <f aca="false">K3263&amp;"/"&amp;M3263&amp;CHAR(10)&amp;L3263&amp;"/"&amp;N3263</f>
        <v>SI-12M2:DI-BPMSigPatch/BO_OUT
SI-12M2:DI-BPMRFFE/BO_IN</v>
      </c>
      <c r="R3263" s="12" t="s">
        <v>354</v>
      </c>
      <c r="S3263" s="12" t="s">
        <v>354</v>
      </c>
      <c r="T3263" s="22" t="str">
        <f aca="false">Def_Sistemas_Conectores_Cabos!$C$14</f>
        <v>Datalink Extrudado</v>
      </c>
      <c r="U3263" s="11" t="s">
        <v>355</v>
      </c>
      <c r="V3263" s="13"/>
    </row>
    <row r="3264" customFormat="false" ht="15.75" hidden="true" customHeight="true" outlineLevel="0" collapsed="false">
      <c r="A3264" s="4" t="str">
        <f aca="false">Def_Sistemas_Conectores_Cabos!$A$22</f>
        <v>BPM de elétrons</v>
      </c>
      <c r="B3264" s="5" t="str">
        <f aca="false">Datas_Entregas!$A$3</f>
        <v>BTS/Anel</v>
      </c>
      <c r="C3264" s="6" t="n">
        <f aca="false" t="array" ref="C3264:C3264">INDEX(Datas_Entregas!$B$2:$B$100, MATCH(B3264, Datas_Entregas!$A$2:$A$100, 0), 1)</f>
        <v>43296</v>
      </c>
      <c r="D3264" s="5" t="str">
        <f aca="false">Def_Status_Montagem!$A$2</f>
        <v>A verificar</v>
      </c>
      <c r="E3264" s="4" t="str">
        <f aca="false">Def_Status_Montagem!$B$4</f>
        <v>Contratada (inclui etiqueta)</v>
      </c>
      <c r="F3264" s="7" t="str">
        <f aca="false" t="array" ref="F3264:F3264">INDEX(Def_Instancias_Equipamentos!$F$2:$F$4986, MATCH(K3264, Def_Instancias_Equipamentos!$D$2:$D$4986, 0), 1)</f>
        <v>Túnel (Anel)</v>
      </c>
      <c r="G3264" s="8" t="str">
        <f aca="false" t="array" ref="G3264:G3264">INDEX(Def_Instancias_Equipamentos!$F$2:$F$4986, MATCH(L3264, Def_Instancias_Equipamentos!$D$2:$D$4986, 0), 1)</f>
        <v>Sala Racks 12</v>
      </c>
      <c r="H3264" s="7" t="str">
        <f aca="false" t="array" ref="H3264:H3264">INDEX(Def_Instancias_Equipamentos!$E$2:$E$4986, MATCH(K3264, Def_Instancias_Equipamentos!$D$2:$D$4986, 0), 1)</f>
        <v>SI-12SB</v>
      </c>
      <c r="I3264" s="8" t="str">
        <f aca="false" t="array" ref="I3264:I3264">INDEX(Def_Instancias_Equipamentos!$E$2:$E$4986, MATCH(L3264, Def_Instancias_Equipamentos!$D$2:$D$4986, 0), 1)</f>
        <v>IA-12RaBPM</v>
      </c>
      <c r="J3264" s="8" t="str">
        <f aca="false">IF(H3264=I3264, "INTERNO", "EXTERNO")</f>
        <v>EXTERNO</v>
      </c>
      <c r="K3264" s="9" t="str">
        <f aca="false">Def_Instancias_Equipamentos!$D$1074</f>
        <v>SI-12SB:DI-BPMSigPatch-1</v>
      </c>
      <c r="L3264" s="4" t="str">
        <f aca="false">Def_Instancias_Equipamentos!$D$813</f>
        <v>SI-12SB:DI-BPMRFFE-1</v>
      </c>
      <c r="M3264" s="10" t="s">
        <v>173</v>
      </c>
      <c r="N3264" s="11" t="s">
        <v>86</v>
      </c>
      <c r="O3264" s="21" t="str">
        <f aca="false">Def_Sistemas_Conectores_Cabos!$B$7</f>
        <v>SMA 50-ohm</v>
      </c>
      <c r="P3264" s="4" t="str">
        <f aca="false">Def_Sistemas_Conectores_Cabos!$B$7</f>
        <v>SMA 50-ohm</v>
      </c>
      <c r="Q3264" s="8" t="str">
        <f aca="false">K3264&amp;"/"&amp;M3264&amp;CHAR(10)&amp;L3264&amp;"/"&amp;N3264</f>
        <v>SI-12SB:DI-BPMSigPatch-1/BO_OUT
SI-12SB:DI-BPMRFFE-1/BO_IN</v>
      </c>
      <c r="R3264" s="12" t="s">
        <v>354</v>
      </c>
      <c r="S3264" s="12" t="s">
        <v>354</v>
      </c>
      <c r="T3264" s="22" t="str">
        <f aca="false">Def_Sistemas_Conectores_Cabos!$C$14</f>
        <v>Datalink Extrudado</v>
      </c>
      <c r="U3264" s="11" t="s">
        <v>355</v>
      </c>
      <c r="V3264" s="13"/>
    </row>
    <row r="3265" customFormat="false" ht="15.75" hidden="true" customHeight="true" outlineLevel="0" collapsed="false">
      <c r="A3265" s="4" t="str">
        <f aca="false">Def_Sistemas_Conectores_Cabos!$A$22</f>
        <v>BPM de elétrons</v>
      </c>
      <c r="B3265" s="5" t="str">
        <f aca="false">Datas_Entregas!$A$3</f>
        <v>BTS/Anel</v>
      </c>
      <c r="C3265" s="6" t="n">
        <f aca="false" t="array" ref="C3265:C3265">INDEX(Datas_Entregas!$B$2:$B$100, MATCH(B3265, Datas_Entregas!$A$2:$A$100, 0), 1)</f>
        <v>43296</v>
      </c>
      <c r="D3265" s="5" t="str">
        <f aca="false">Def_Status_Montagem!$A$2</f>
        <v>A verificar</v>
      </c>
      <c r="E3265" s="4" t="str">
        <f aca="false">Def_Status_Montagem!$B$4</f>
        <v>Contratada (inclui etiqueta)</v>
      </c>
      <c r="F3265" s="7" t="str">
        <f aca="false" t="array" ref="F3265:F3265">INDEX(Def_Instancias_Equipamentos!$F$2:$F$4986, MATCH(K3265, Def_Instancias_Equipamentos!$D$2:$D$4986, 0), 1)</f>
        <v>Túnel (Anel)</v>
      </c>
      <c r="G3265" s="8" t="str">
        <f aca="false" t="array" ref="G3265:G3265">INDEX(Def_Instancias_Equipamentos!$F$2:$F$4986, MATCH(L3265, Def_Instancias_Equipamentos!$D$2:$D$4986, 0), 1)</f>
        <v>Sala Racks 12</v>
      </c>
      <c r="H3265" s="7" t="str">
        <f aca="false" t="array" ref="H3265:H3265">INDEX(Def_Instancias_Equipamentos!$E$2:$E$4986, MATCH(K3265, Def_Instancias_Equipamentos!$D$2:$D$4986, 0), 1)</f>
        <v>SI-12SB</v>
      </c>
      <c r="I3265" s="8" t="str">
        <f aca="false" t="array" ref="I3265:I3265">INDEX(Def_Instancias_Equipamentos!$E$2:$E$4986, MATCH(L3265, Def_Instancias_Equipamentos!$D$2:$D$4986, 0), 1)</f>
        <v>IA-12RaBPM</v>
      </c>
      <c r="J3265" s="8" t="str">
        <f aca="false">IF(H3265=I3265, "INTERNO", "EXTERNO")</f>
        <v>EXTERNO</v>
      </c>
      <c r="K3265" s="9" t="str">
        <f aca="false">Def_Instancias_Equipamentos!$D$1075</f>
        <v>SI-12SB:DI-BPMSigPatch-2</v>
      </c>
      <c r="L3265" s="4" t="str">
        <f aca="false">Def_Instancias_Equipamentos!$D$814</f>
        <v>SI-12SB:DI-BPMRFFE-2</v>
      </c>
      <c r="M3265" s="10" t="s">
        <v>173</v>
      </c>
      <c r="N3265" s="11" t="s">
        <v>86</v>
      </c>
      <c r="O3265" s="21" t="str">
        <f aca="false">Def_Sistemas_Conectores_Cabos!$B$7</f>
        <v>SMA 50-ohm</v>
      </c>
      <c r="P3265" s="4" t="str">
        <f aca="false">Def_Sistemas_Conectores_Cabos!$B$7</f>
        <v>SMA 50-ohm</v>
      </c>
      <c r="Q3265" s="8" t="str">
        <f aca="false">K3265&amp;"/"&amp;M3265&amp;CHAR(10)&amp;L3265&amp;"/"&amp;N3265</f>
        <v>SI-12SB:DI-BPMSigPatch-2/BO_OUT
SI-12SB:DI-BPMRFFE-2/BO_IN</v>
      </c>
      <c r="R3265" s="12" t="s">
        <v>354</v>
      </c>
      <c r="S3265" s="12" t="s">
        <v>354</v>
      </c>
      <c r="T3265" s="22" t="str">
        <f aca="false">Def_Sistemas_Conectores_Cabos!$C$14</f>
        <v>Datalink Extrudado</v>
      </c>
      <c r="U3265" s="11" t="s">
        <v>355</v>
      </c>
      <c r="V3265" s="13"/>
    </row>
    <row r="3266" customFormat="false" ht="15.75" hidden="true" customHeight="true" outlineLevel="0" collapsed="false">
      <c r="A3266" s="4" t="str">
        <f aca="false">Def_Sistemas_Conectores_Cabos!$A$22</f>
        <v>BPM de elétrons</v>
      </c>
      <c r="B3266" s="5" t="str">
        <f aca="false">Datas_Entregas!$A$3</f>
        <v>BTS/Anel</v>
      </c>
      <c r="C3266" s="6" t="n">
        <f aca="false" t="array" ref="C3266:C3266">INDEX(Datas_Entregas!$B$2:$B$100, MATCH(B3266, Datas_Entregas!$A$2:$A$100, 0), 1)</f>
        <v>43296</v>
      </c>
      <c r="D3266" s="5" t="str">
        <f aca="false">Def_Status_Montagem!$A$2</f>
        <v>A verificar</v>
      </c>
      <c r="E3266" s="4" t="str">
        <f aca="false">Def_Status_Montagem!$B$4</f>
        <v>Contratada (inclui etiqueta)</v>
      </c>
      <c r="F3266" s="7" t="str">
        <f aca="false" t="array" ref="F3266:F3266">INDEX(Def_Instancias_Equipamentos!$F$2:$F$4986, MATCH(K3266, Def_Instancias_Equipamentos!$D$2:$D$4986, 0), 1)</f>
        <v>Túnel (Anel)</v>
      </c>
      <c r="G3266" s="8" t="str">
        <f aca="false" t="array" ref="G3266:G3266">INDEX(Def_Instancias_Equipamentos!$F$2:$F$4986, MATCH(L3266, Def_Instancias_Equipamentos!$D$2:$D$4986, 0), 1)</f>
        <v>Sala Racks 13</v>
      </c>
      <c r="H3266" s="7" t="str">
        <f aca="false" t="array" ref="H3266:H3266">INDEX(Def_Instancias_Equipamentos!$E$2:$E$4986, MATCH(K3266, Def_Instancias_Equipamentos!$D$2:$D$4986, 0), 1)</f>
        <v>SI-13C1</v>
      </c>
      <c r="I3266" s="8" t="str">
        <f aca="false" t="array" ref="I3266:I3266">INDEX(Def_Instancias_Equipamentos!$E$2:$E$4986, MATCH(L3266, Def_Instancias_Equipamentos!$D$2:$D$4986, 0), 1)</f>
        <v>IA-13RaBPM</v>
      </c>
      <c r="J3266" s="8" t="str">
        <f aca="false">IF(H3266=I3266, "INTERNO", "EXTERNO")</f>
        <v>EXTERNO</v>
      </c>
      <c r="K3266" s="9" t="str">
        <f aca="false">Def_Instancias_Equipamentos!$D$988</f>
        <v>SI-13C1:DI-BPMSigPatch-1</v>
      </c>
      <c r="L3266" s="4" t="str">
        <f aca="false">Def_Instancias_Equipamentos!$D$727</f>
        <v>SI-13C1:DI-BPMRFFE-1</v>
      </c>
      <c r="M3266" s="10" t="s">
        <v>173</v>
      </c>
      <c r="N3266" s="11" t="s">
        <v>86</v>
      </c>
      <c r="O3266" s="21" t="str">
        <f aca="false">Def_Sistemas_Conectores_Cabos!$B$7</f>
        <v>SMA 50-ohm</v>
      </c>
      <c r="P3266" s="4" t="str">
        <f aca="false">Def_Sistemas_Conectores_Cabos!$B$7</f>
        <v>SMA 50-ohm</v>
      </c>
      <c r="Q3266" s="8" t="str">
        <f aca="false">K3266&amp;"/"&amp;M3266&amp;CHAR(10)&amp;L3266&amp;"/"&amp;N3266</f>
        <v>SI-13C1:DI-BPMSigPatch-1/BO_OUT
SI-13C1:DI-BPMRFFE-1/BO_IN</v>
      </c>
      <c r="R3266" s="12" t="s">
        <v>354</v>
      </c>
      <c r="S3266" s="12" t="s">
        <v>354</v>
      </c>
      <c r="T3266" s="22" t="str">
        <f aca="false">Def_Sistemas_Conectores_Cabos!$C$14</f>
        <v>Datalink Extrudado</v>
      </c>
      <c r="U3266" s="11" t="s">
        <v>355</v>
      </c>
      <c r="V3266" s="13"/>
    </row>
    <row r="3267" customFormat="false" ht="15.75" hidden="true" customHeight="true" outlineLevel="0" collapsed="false">
      <c r="A3267" s="4" t="str">
        <f aca="false">Def_Sistemas_Conectores_Cabos!$A$22</f>
        <v>BPM de elétrons</v>
      </c>
      <c r="B3267" s="5" t="str">
        <f aca="false">Datas_Entregas!$A$3</f>
        <v>BTS/Anel</v>
      </c>
      <c r="C3267" s="6" t="n">
        <f aca="false" t="array" ref="C3267:C3267">INDEX(Datas_Entregas!$B$2:$B$100, MATCH(B3267, Datas_Entregas!$A$2:$A$100, 0), 1)</f>
        <v>43296</v>
      </c>
      <c r="D3267" s="5" t="str">
        <f aca="false">Def_Status_Montagem!$A$2</f>
        <v>A verificar</v>
      </c>
      <c r="E3267" s="4" t="str">
        <f aca="false">Def_Status_Montagem!$B$4</f>
        <v>Contratada (inclui etiqueta)</v>
      </c>
      <c r="F3267" s="7" t="str">
        <f aca="false" t="array" ref="F3267:F3267">INDEX(Def_Instancias_Equipamentos!$F$2:$F$4986, MATCH(K3267, Def_Instancias_Equipamentos!$D$2:$D$4986, 0), 1)</f>
        <v>Túnel (Anel)</v>
      </c>
      <c r="G3267" s="8" t="str">
        <f aca="false" t="array" ref="G3267:G3267">INDEX(Def_Instancias_Equipamentos!$F$2:$F$4986, MATCH(L3267, Def_Instancias_Equipamentos!$D$2:$D$4986, 0), 1)</f>
        <v>Sala Racks 13</v>
      </c>
      <c r="H3267" s="7" t="str">
        <f aca="false" t="array" ref="H3267:H3267">INDEX(Def_Instancias_Equipamentos!$E$2:$E$4986, MATCH(K3267, Def_Instancias_Equipamentos!$D$2:$D$4986, 0), 1)</f>
        <v>SI-13C1</v>
      </c>
      <c r="I3267" s="8" t="str">
        <f aca="false" t="array" ref="I3267:I3267">INDEX(Def_Instancias_Equipamentos!$E$2:$E$4986, MATCH(L3267, Def_Instancias_Equipamentos!$D$2:$D$4986, 0), 1)</f>
        <v>IA-13RaBPM</v>
      </c>
      <c r="J3267" s="8" t="str">
        <f aca="false">IF(H3267=I3267, "INTERNO", "EXTERNO")</f>
        <v>EXTERNO</v>
      </c>
      <c r="K3267" s="9" t="str">
        <f aca="false">Def_Instancias_Equipamentos!$D$989</f>
        <v>SI-13C1:DI-BPMSigPatch-2</v>
      </c>
      <c r="L3267" s="4" t="str">
        <f aca="false">Def_Instancias_Equipamentos!$D$728</f>
        <v>SI-13C1:DI-BPMRFFE-2</v>
      </c>
      <c r="M3267" s="10" t="s">
        <v>173</v>
      </c>
      <c r="N3267" s="11" t="s">
        <v>86</v>
      </c>
      <c r="O3267" s="21" t="str">
        <f aca="false">Def_Sistemas_Conectores_Cabos!$B$7</f>
        <v>SMA 50-ohm</v>
      </c>
      <c r="P3267" s="4" t="str">
        <f aca="false">Def_Sistemas_Conectores_Cabos!$B$7</f>
        <v>SMA 50-ohm</v>
      </c>
      <c r="Q3267" s="8" t="str">
        <f aca="false">K3267&amp;"/"&amp;M3267&amp;CHAR(10)&amp;L3267&amp;"/"&amp;N3267</f>
        <v>SI-13C1:DI-BPMSigPatch-2/BO_OUT
SI-13C1:DI-BPMRFFE-2/BO_IN</v>
      </c>
      <c r="R3267" s="12" t="s">
        <v>354</v>
      </c>
      <c r="S3267" s="12" t="s">
        <v>354</v>
      </c>
      <c r="T3267" s="22" t="str">
        <f aca="false">Def_Sistemas_Conectores_Cabos!$C$14</f>
        <v>Datalink Extrudado</v>
      </c>
      <c r="U3267" s="11" t="s">
        <v>355</v>
      </c>
      <c r="V3267" s="13"/>
    </row>
    <row r="3268" customFormat="false" ht="15.75" hidden="true" customHeight="true" outlineLevel="0" collapsed="false">
      <c r="A3268" s="4" t="str">
        <f aca="false">Def_Sistemas_Conectores_Cabos!$A$22</f>
        <v>BPM de elétrons</v>
      </c>
      <c r="B3268" s="5" t="str">
        <f aca="false">Datas_Entregas!$A$3</f>
        <v>BTS/Anel</v>
      </c>
      <c r="C3268" s="6" t="n">
        <f aca="false" t="array" ref="C3268:C3268">INDEX(Datas_Entregas!$B$2:$B$100, MATCH(B3268, Datas_Entregas!$A$2:$A$100, 0), 1)</f>
        <v>43296</v>
      </c>
      <c r="D3268" s="5" t="str">
        <f aca="false">Def_Status_Montagem!$A$2</f>
        <v>A verificar</v>
      </c>
      <c r="E3268" s="4" t="str">
        <f aca="false">Def_Status_Montagem!$B$4</f>
        <v>Contratada (inclui etiqueta)</v>
      </c>
      <c r="F3268" s="7" t="str">
        <f aca="false" t="array" ref="F3268:F3268">INDEX(Def_Instancias_Equipamentos!$F$2:$F$4986, MATCH(K3268, Def_Instancias_Equipamentos!$D$2:$D$4986, 0), 1)</f>
        <v>Túnel (Anel)</v>
      </c>
      <c r="G3268" s="8" t="str">
        <f aca="false" t="array" ref="G3268:G3268">INDEX(Def_Instancias_Equipamentos!$F$2:$F$4986, MATCH(L3268, Def_Instancias_Equipamentos!$D$2:$D$4986, 0), 1)</f>
        <v>Sala Racks 13</v>
      </c>
      <c r="H3268" s="7" t="str">
        <f aca="false" t="array" ref="H3268:H3268">INDEX(Def_Instancias_Equipamentos!$E$2:$E$4986, MATCH(K3268, Def_Instancias_Equipamentos!$D$2:$D$4986, 0), 1)</f>
        <v>SI-13C2</v>
      </c>
      <c r="I3268" s="8" t="str">
        <f aca="false" t="array" ref="I3268:I3268">INDEX(Def_Instancias_Equipamentos!$E$2:$E$4986, MATCH(L3268, Def_Instancias_Equipamentos!$D$2:$D$4986, 0), 1)</f>
        <v>IA-13RaBPM</v>
      </c>
      <c r="J3268" s="8" t="str">
        <f aca="false">IF(H3268=I3268, "INTERNO", "EXTERNO")</f>
        <v>EXTERNO</v>
      </c>
      <c r="K3268" s="9" t="str">
        <f aca="false">Def_Instancias_Equipamentos!$D$990</f>
        <v>SI-13C2:DI-BPMSigPatch</v>
      </c>
      <c r="L3268" s="4" t="str">
        <f aca="false">Def_Instancias_Equipamentos!$D$729</f>
        <v>SI-13C2:DI-BPMRFFE</v>
      </c>
      <c r="M3268" s="10" t="s">
        <v>173</v>
      </c>
      <c r="N3268" s="11" t="s">
        <v>86</v>
      </c>
      <c r="O3268" s="21" t="str">
        <f aca="false">Def_Sistemas_Conectores_Cabos!$B$7</f>
        <v>SMA 50-ohm</v>
      </c>
      <c r="P3268" s="4" t="str">
        <f aca="false">Def_Sistemas_Conectores_Cabos!$B$7</f>
        <v>SMA 50-ohm</v>
      </c>
      <c r="Q3268" s="8" t="str">
        <f aca="false">K3268&amp;"/"&amp;M3268&amp;CHAR(10)&amp;L3268&amp;"/"&amp;N3268</f>
        <v>SI-13C2:DI-BPMSigPatch/BO_OUT
SI-13C2:DI-BPMRFFE/BO_IN</v>
      </c>
      <c r="R3268" s="12" t="s">
        <v>354</v>
      </c>
      <c r="S3268" s="12" t="s">
        <v>354</v>
      </c>
      <c r="T3268" s="22" t="str">
        <f aca="false">Def_Sistemas_Conectores_Cabos!$C$14</f>
        <v>Datalink Extrudado</v>
      </c>
      <c r="U3268" s="11" t="s">
        <v>355</v>
      </c>
      <c r="V3268" s="13"/>
    </row>
    <row r="3269" customFormat="false" ht="15.75" hidden="true" customHeight="true" outlineLevel="0" collapsed="false">
      <c r="A3269" s="4" t="str">
        <f aca="false">Def_Sistemas_Conectores_Cabos!$A$22</f>
        <v>BPM de elétrons</v>
      </c>
      <c r="B3269" s="5" t="str">
        <f aca="false">Datas_Entregas!$A$3</f>
        <v>BTS/Anel</v>
      </c>
      <c r="C3269" s="6" t="n">
        <f aca="false" t="array" ref="C3269:C3269">INDEX(Datas_Entregas!$B$2:$B$100, MATCH(B3269, Datas_Entregas!$A$2:$A$100, 0), 1)</f>
        <v>43296</v>
      </c>
      <c r="D3269" s="5" t="str">
        <f aca="false">Def_Status_Montagem!$A$2</f>
        <v>A verificar</v>
      </c>
      <c r="E3269" s="4" t="str">
        <f aca="false">Def_Status_Montagem!$B$4</f>
        <v>Contratada (inclui etiqueta)</v>
      </c>
      <c r="F3269" s="7" t="str">
        <f aca="false" t="array" ref="F3269:F3269">INDEX(Def_Instancias_Equipamentos!$F$2:$F$4986, MATCH(K3269, Def_Instancias_Equipamentos!$D$2:$D$4986, 0), 1)</f>
        <v>Túnel (Anel)</v>
      </c>
      <c r="G3269" s="8" t="str">
        <f aca="false" t="array" ref="G3269:G3269">INDEX(Def_Instancias_Equipamentos!$F$2:$F$4986, MATCH(L3269, Def_Instancias_Equipamentos!$D$2:$D$4986, 0), 1)</f>
        <v>Sala Racks 13</v>
      </c>
      <c r="H3269" s="7" t="str">
        <f aca="false" t="array" ref="H3269:H3269">INDEX(Def_Instancias_Equipamentos!$E$2:$E$4986, MATCH(K3269, Def_Instancias_Equipamentos!$D$2:$D$4986, 0), 1)</f>
        <v>SI-13C3</v>
      </c>
      <c r="I3269" s="8" t="str">
        <f aca="false" t="array" ref="I3269:I3269">INDEX(Def_Instancias_Equipamentos!$E$2:$E$4986, MATCH(L3269, Def_Instancias_Equipamentos!$D$2:$D$4986, 0), 1)</f>
        <v>IA-13RaBPM</v>
      </c>
      <c r="J3269" s="8" t="str">
        <f aca="false">IF(H3269=I3269, "INTERNO", "EXTERNO")</f>
        <v>EXTERNO</v>
      </c>
      <c r="K3269" s="9" t="str">
        <f aca="false">Def_Instancias_Equipamentos!$D$991</f>
        <v>SI-13C3:DI-BPMSigPatch-1</v>
      </c>
      <c r="L3269" s="4" t="str">
        <f aca="false">Def_Instancias_Equipamentos!$D$730</f>
        <v>SI-13C3:DI-BPMRFFE-1</v>
      </c>
      <c r="M3269" s="10" t="s">
        <v>173</v>
      </c>
      <c r="N3269" s="11" t="s">
        <v>86</v>
      </c>
      <c r="O3269" s="21" t="str">
        <f aca="false">Def_Sistemas_Conectores_Cabos!$B$7</f>
        <v>SMA 50-ohm</v>
      </c>
      <c r="P3269" s="4" t="str">
        <f aca="false">Def_Sistemas_Conectores_Cabos!$B$7</f>
        <v>SMA 50-ohm</v>
      </c>
      <c r="Q3269" s="8" t="str">
        <f aca="false">K3269&amp;"/"&amp;M3269&amp;CHAR(10)&amp;L3269&amp;"/"&amp;N3269</f>
        <v>SI-13C3:DI-BPMSigPatch-1/BO_OUT
SI-13C3:DI-BPMRFFE-1/BO_IN</v>
      </c>
      <c r="R3269" s="12" t="s">
        <v>354</v>
      </c>
      <c r="S3269" s="12" t="s">
        <v>354</v>
      </c>
      <c r="T3269" s="22" t="str">
        <f aca="false">Def_Sistemas_Conectores_Cabos!$C$14</f>
        <v>Datalink Extrudado</v>
      </c>
      <c r="U3269" s="11" t="s">
        <v>355</v>
      </c>
      <c r="V3269" s="13"/>
    </row>
    <row r="3270" customFormat="false" ht="15.75" hidden="true" customHeight="true" outlineLevel="0" collapsed="false">
      <c r="A3270" s="4" t="str">
        <f aca="false">Def_Sistemas_Conectores_Cabos!$A$22</f>
        <v>BPM de elétrons</v>
      </c>
      <c r="B3270" s="5" t="str">
        <f aca="false">Datas_Entregas!$A$3</f>
        <v>BTS/Anel</v>
      </c>
      <c r="C3270" s="6" t="n">
        <f aca="false" t="array" ref="C3270:C3270">INDEX(Datas_Entregas!$B$2:$B$100, MATCH(B3270, Datas_Entregas!$A$2:$A$100, 0), 1)</f>
        <v>43296</v>
      </c>
      <c r="D3270" s="5" t="str">
        <f aca="false">Def_Status_Montagem!$A$2</f>
        <v>A verificar</v>
      </c>
      <c r="E3270" s="4" t="str">
        <f aca="false">Def_Status_Montagem!$B$4</f>
        <v>Contratada (inclui etiqueta)</v>
      </c>
      <c r="F3270" s="7" t="str">
        <f aca="false" t="array" ref="F3270:F3270">INDEX(Def_Instancias_Equipamentos!$F$2:$F$4986, MATCH(K3270, Def_Instancias_Equipamentos!$D$2:$D$4986, 0), 1)</f>
        <v>Túnel (Anel)</v>
      </c>
      <c r="G3270" s="8" t="str">
        <f aca="false" t="array" ref="G3270:G3270">INDEX(Def_Instancias_Equipamentos!$F$2:$F$4986, MATCH(L3270, Def_Instancias_Equipamentos!$D$2:$D$4986, 0), 1)</f>
        <v>Sala Racks 13</v>
      </c>
      <c r="H3270" s="7" t="str">
        <f aca="false" t="array" ref="H3270:H3270">INDEX(Def_Instancias_Equipamentos!$E$2:$E$4986, MATCH(K3270, Def_Instancias_Equipamentos!$D$2:$D$4986, 0), 1)</f>
        <v>SI-13C3</v>
      </c>
      <c r="I3270" s="8" t="str">
        <f aca="false" t="array" ref="I3270:I3270">INDEX(Def_Instancias_Equipamentos!$E$2:$E$4986, MATCH(L3270, Def_Instancias_Equipamentos!$D$2:$D$4986, 0), 1)</f>
        <v>IA-13RaBPM</v>
      </c>
      <c r="J3270" s="8" t="str">
        <f aca="false">IF(H3270=I3270, "INTERNO", "EXTERNO")</f>
        <v>EXTERNO</v>
      </c>
      <c r="K3270" s="9" t="str">
        <f aca="false">Def_Instancias_Equipamentos!$D$992</f>
        <v>SI-13C3:DI-BPMSigPatch-2</v>
      </c>
      <c r="L3270" s="4" t="str">
        <f aca="false">Def_Instancias_Equipamentos!$D$731</f>
        <v>SI-13C3:DI-BPMRFFE-2</v>
      </c>
      <c r="M3270" s="10" t="s">
        <v>173</v>
      </c>
      <c r="N3270" s="11" t="s">
        <v>86</v>
      </c>
      <c r="O3270" s="21" t="str">
        <f aca="false">Def_Sistemas_Conectores_Cabos!$B$7</f>
        <v>SMA 50-ohm</v>
      </c>
      <c r="P3270" s="4" t="str">
        <f aca="false">Def_Sistemas_Conectores_Cabos!$B$7</f>
        <v>SMA 50-ohm</v>
      </c>
      <c r="Q3270" s="8" t="str">
        <f aca="false">K3270&amp;"/"&amp;M3270&amp;CHAR(10)&amp;L3270&amp;"/"&amp;N3270</f>
        <v>SI-13C3:DI-BPMSigPatch-2/BO_OUT
SI-13C3:DI-BPMRFFE-2/BO_IN</v>
      </c>
      <c r="R3270" s="12" t="s">
        <v>354</v>
      </c>
      <c r="S3270" s="12" t="s">
        <v>354</v>
      </c>
      <c r="T3270" s="22" t="str">
        <f aca="false">Def_Sistemas_Conectores_Cabos!$C$14</f>
        <v>Datalink Extrudado</v>
      </c>
      <c r="U3270" s="11" t="s">
        <v>355</v>
      </c>
      <c r="V3270" s="13"/>
    </row>
    <row r="3271" customFormat="false" ht="15.75" hidden="true" customHeight="true" outlineLevel="0" collapsed="false">
      <c r="A3271" s="4" t="str">
        <f aca="false">Def_Sistemas_Conectores_Cabos!$A$22</f>
        <v>BPM de elétrons</v>
      </c>
      <c r="B3271" s="5" t="str">
        <f aca="false">Datas_Entregas!$A$3</f>
        <v>BTS/Anel</v>
      </c>
      <c r="C3271" s="6" t="n">
        <f aca="false" t="array" ref="C3271:C3271">INDEX(Datas_Entregas!$B$2:$B$100, MATCH(B3271, Datas_Entregas!$A$2:$A$100, 0), 1)</f>
        <v>43296</v>
      </c>
      <c r="D3271" s="5" t="str">
        <f aca="false">Def_Status_Montagem!$A$2</f>
        <v>A verificar</v>
      </c>
      <c r="E3271" s="4" t="str">
        <f aca="false">Def_Status_Montagem!$B$4</f>
        <v>Contratada (inclui etiqueta)</v>
      </c>
      <c r="F3271" s="7" t="str">
        <f aca="false" t="array" ref="F3271:F3271">INDEX(Def_Instancias_Equipamentos!$F$2:$F$4986, MATCH(K3271, Def_Instancias_Equipamentos!$D$2:$D$4986, 0), 1)</f>
        <v>Túnel (Anel)</v>
      </c>
      <c r="G3271" s="8" t="str">
        <f aca="false" t="array" ref="G3271:G3271">INDEX(Def_Instancias_Equipamentos!$F$2:$F$4986, MATCH(L3271, Def_Instancias_Equipamentos!$D$2:$D$4986, 0), 1)</f>
        <v>Sala Racks 13</v>
      </c>
      <c r="H3271" s="7" t="str">
        <f aca="false" t="array" ref="H3271:H3271">INDEX(Def_Instancias_Equipamentos!$E$2:$E$4986, MATCH(K3271, Def_Instancias_Equipamentos!$D$2:$D$4986, 0), 1)</f>
        <v>SI-13C4</v>
      </c>
      <c r="I3271" s="8" t="str">
        <f aca="false" t="array" ref="I3271:I3271">INDEX(Def_Instancias_Equipamentos!$E$2:$E$4986, MATCH(L3271, Def_Instancias_Equipamentos!$D$2:$D$4986, 0), 1)</f>
        <v>IA-13RaBPM</v>
      </c>
      <c r="J3271" s="8" t="str">
        <f aca="false">IF(H3271=I3271, "INTERNO", "EXTERNO")</f>
        <v>EXTERNO</v>
      </c>
      <c r="K3271" s="9" t="str">
        <f aca="false">Def_Instancias_Equipamentos!$D$993</f>
        <v>SI-13C4:DI-BPMSigPatch</v>
      </c>
      <c r="L3271" s="4" t="str">
        <f aca="false">Def_Instancias_Equipamentos!$D$732</f>
        <v>SI-13C4:DI-BPMRFFE</v>
      </c>
      <c r="M3271" s="10" t="s">
        <v>173</v>
      </c>
      <c r="N3271" s="11" t="s">
        <v>86</v>
      </c>
      <c r="O3271" s="21" t="str">
        <f aca="false">Def_Sistemas_Conectores_Cabos!$B$7</f>
        <v>SMA 50-ohm</v>
      </c>
      <c r="P3271" s="4" t="str">
        <f aca="false">Def_Sistemas_Conectores_Cabos!$B$7</f>
        <v>SMA 50-ohm</v>
      </c>
      <c r="Q3271" s="8" t="str">
        <f aca="false">K3271&amp;"/"&amp;M3271&amp;CHAR(10)&amp;L3271&amp;"/"&amp;N3271</f>
        <v>SI-13C4:DI-BPMSigPatch/BO_OUT
SI-13C4:DI-BPMRFFE/BO_IN</v>
      </c>
      <c r="R3271" s="12" t="s">
        <v>354</v>
      </c>
      <c r="S3271" s="12" t="s">
        <v>354</v>
      </c>
      <c r="T3271" s="22" t="str">
        <f aca="false">Def_Sistemas_Conectores_Cabos!$C$14</f>
        <v>Datalink Extrudado</v>
      </c>
      <c r="U3271" s="11" t="s">
        <v>355</v>
      </c>
      <c r="V3271" s="13"/>
    </row>
    <row r="3272" customFormat="false" ht="15.75" hidden="true" customHeight="true" outlineLevel="0" collapsed="false">
      <c r="A3272" s="4" t="str">
        <f aca="false">Def_Sistemas_Conectores_Cabos!$A$22</f>
        <v>BPM de elétrons</v>
      </c>
      <c r="B3272" s="5" t="str">
        <f aca="false">Datas_Entregas!$A$3</f>
        <v>BTS/Anel</v>
      </c>
      <c r="C3272" s="6" t="n">
        <f aca="false" t="array" ref="C3272:C3272">INDEX(Datas_Entregas!$B$2:$B$100, MATCH(B3272, Datas_Entregas!$A$2:$A$100, 0), 1)</f>
        <v>43296</v>
      </c>
      <c r="D3272" s="5" t="str">
        <f aca="false">Def_Status_Montagem!$A$2</f>
        <v>A verificar</v>
      </c>
      <c r="E3272" s="4" t="str">
        <f aca="false">Def_Status_Montagem!$B$4</f>
        <v>Contratada (inclui etiqueta)</v>
      </c>
      <c r="F3272" s="7" t="str">
        <f aca="false" t="array" ref="F3272:F3272">INDEX(Def_Instancias_Equipamentos!$F$2:$F$4986, MATCH(K3272, Def_Instancias_Equipamentos!$D$2:$D$4986, 0), 1)</f>
        <v>Túnel (Anel)</v>
      </c>
      <c r="G3272" s="8" t="str">
        <f aca="false" t="array" ref="G3272:G3272">INDEX(Def_Instancias_Equipamentos!$F$2:$F$4986, MATCH(L3272, Def_Instancias_Equipamentos!$D$2:$D$4986, 0), 1)</f>
        <v>Sala Racks 13</v>
      </c>
      <c r="H3272" s="7" t="str">
        <f aca="false" t="array" ref="H3272:H3272">INDEX(Def_Instancias_Equipamentos!$E$2:$E$4986, MATCH(K3272, Def_Instancias_Equipamentos!$D$2:$D$4986, 0), 1)</f>
        <v>SI-13M1</v>
      </c>
      <c r="I3272" s="8" t="str">
        <f aca="false" t="array" ref="I3272:I3272">INDEX(Def_Instancias_Equipamentos!$E$2:$E$4986, MATCH(L3272, Def_Instancias_Equipamentos!$D$2:$D$4986, 0), 1)</f>
        <v>IA-13RaBPM</v>
      </c>
      <c r="J3272" s="8" t="str">
        <f aca="false">IF(H3272=I3272, "INTERNO", "EXTERNO")</f>
        <v>EXTERNO</v>
      </c>
      <c r="K3272" s="9" t="str">
        <f aca="false">Def_Instancias_Equipamentos!$D$994</f>
        <v>SI-13M1:DI-BPMSigPatch</v>
      </c>
      <c r="L3272" s="4" t="str">
        <f aca="false">Def_Instancias_Equipamentos!$D$733</f>
        <v>SI-13M1:DI-BPMRFFE</v>
      </c>
      <c r="M3272" s="10" t="s">
        <v>173</v>
      </c>
      <c r="N3272" s="11" t="s">
        <v>86</v>
      </c>
      <c r="O3272" s="21" t="str">
        <f aca="false">Def_Sistemas_Conectores_Cabos!$B$7</f>
        <v>SMA 50-ohm</v>
      </c>
      <c r="P3272" s="4" t="str">
        <f aca="false">Def_Sistemas_Conectores_Cabos!$B$7</f>
        <v>SMA 50-ohm</v>
      </c>
      <c r="Q3272" s="8" t="str">
        <f aca="false">K3272&amp;"/"&amp;M3272&amp;CHAR(10)&amp;L3272&amp;"/"&amp;N3272</f>
        <v>SI-13M1:DI-BPMSigPatch/BO_OUT
SI-13M1:DI-BPMRFFE/BO_IN</v>
      </c>
      <c r="R3272" s="12" t="s">
        <v>354</v>
      </c>
      <c r="S3272" s="12" t="s">
        <v>354</v>
      </c>
      <c r="T3272" s="22" t="str">
        <f aca="false">Def_Sistemas_Conectores_Cabos!$C$14</f>
        <v>Datalink Extrudado</v>
      </c>
      <c r="U3272" s="11" t="s">
        <v>355</v>
      </c>
      <c r="V3272" s="13"/>
    </row>
    <row r="3273" customFormat="false" ht="15.75" hidden="true" customHeight="true" outlineLevel="0" collapsed="false">
      <c r="A3273" s="4" t="str">
        <f aca="false">Def_Sistemas_Conectores_Cabos!$A$22</f>
        <v>BPM de elétrons</v>
      </c>
      <c r="B3273" s="5" t="str">
        <f aca="false">Datas_Entregas!$A$3</f>
        <v>BTS/Anel</v>
      </c>
      <c r="C3273" s="6" t="n">
        <f aca="false" t="array" ref="C3273:C3273">INDEX(Datas_Entregas!$B$2:$B$100, MATCH(B3273, Datas_Entregas!$A$2:$A$100, 0), 1)</f>
        <v>43296</v>
      </c>
      <c r="D3273" s="5" t="str">
        <f aca="false">Def_Status_Montagem!$A$2</f>
        <v>A verificar</v>
      </c>
      <c r="E3273" s="4" t="str">
        <f aca="false">Def_Status_Montagem!$B$4</f>
        <v>Contratada (inclui etiqueta)</v>
      </c>
      <c r="F3273" s="7" t="str">
        <f aca="false" t="array" ref="F3273:F3273">INDEX(Def_Instancias_Equipamentos!$F$2:$F$4986, MATCH(K3273, Def_Instancias_Equipamentos!$D$2:$D$4986, 0), 1)</f>
        <v>Túnel (Anel)</v>
      </c>
      <c r="G3273" s="8" t="str">
        <f aca="false" t="array" ref="G3273:G3273">INDEX(Def_Instancias_Equipamentos!$F$2:$F$4986, MATCH(L3273, Def_Instancias_Equipamentos!$D$2:$D$4986, 0), 1)</f>
        <v>Sala Racks 13</v>
      </c>
      <c r="H3273" s="7" t="str">
        <f aca="false" t="array" ref="H3273:H3273">INDEX(Def_Instancias_Equipamentos!$E$2:$E$4986, MATCH(K3273, Def_Instancias_Equipamentos!$D$2:$D$4986, 0), 1)</f>
        <v>SI-13M2</v>
      </c>
      <c r="I3273" s="8" t="str">
        <f aca="false" t="array" ref="I3273:I3273">INDEX(Def_Instancias_Equipamentos!$E$2:$E$4986, MATCH(L3273, Def_Instancias_Equipamentos!$D$2:$D$4986, 0), 1)</f>
        <v>IA-13RaBPM</v>
      </c>
      <c r="J3273" s="8" t="str">
        <f aca="false">IF(H3273=I3273, "INTERNO", "EXTERNO")</f>
        <v>EXTERNO</v>
      </c>
      <c r="K3273" s="9" t="str">
        <f aca="false">Def_Instancias_Equipamentos!$D$995</f>
        <v>SI-13M2:DI-BPMSigPatch</v>
      </c>
      <c r="L3273" s="4" t="str">
        <f aca="false">Def_Instancias_Equipamentos!$D$734</f>
        <v>SI-13M2:DI-BPMRFFE</v>
      </c>
      <c r="M3273" s="10" t="s">
        <v>173</v>
      </c>
      <c r="N3273" s="11" t="s">
        <v>86</v>
      </c>
      <c r="O3273" s="21" t="str">
        <f aca="false">Def_Sistemas_Conectores_Cabos!$B$7</f>
        <v>SMA 50-ohm</v>
      </c>
      <c r="P3273" s="4" t="str">
        <f aca="false">Def_Sistemas_Conectores_Cabos!$B$7</f>
        <v>SMA 50-ohm</v>
      </c>
      <c r="Q3273" s="8" t="str">
        <f aca="false">K3273&amp;"/"&amp;M3273&amp;CHAR(10)&amp;L3273&amp;"/"&amp;N3273</f>
        <v>SI-13M2:DI-BPMSigPatch/BO_OUT
SI-13M2:DI-BPMRFFE/BO_IN</v>
      </c>
      <c r="R3273" s="12" t="s">
        <v>354</v>
      </c>
      <c r="S3273" s="12" t="s">
        <v>354</v>
      </c>
      <c r="T3273" s="22" t="str">
        <f aca="false">Def_Sistemas_Conectores_Cabos!$C$14</f>
        <v>Datalink Extrudado</v>
      </c>
      <c r="U3273" s="11" t="s">
        <v>355</v>
      </c>
      <c r="V3273" s="13"/>
    </row>
    <row r="3274" customFormat="false" ht="15.75" hidden="true" customHeight="true" outlineLevel="0" collapsed="false">
      <c r="A3274" s="4" t="str">
        <f aca="false">Def_Sistemas_Conectores_Cabos!$A$22</f>
        <v>BPM de elétrons</v>
      </c>
      <c r="B3274" s="5" t="str">
        <f aca="false">Datas_Entregas!$A$6</f>
        <v>Linhas de Luz (fases I-A e II)</v>
      </c>
      <c r="C3274" s="6" t="n">
        <f aca="false" t="array" ref="C3274:C3274">INDEX(Datas_Entregas!$B$2:$B$100, MATCH(B3274, Datas_Entregas!$A$2:$A$100, 0), 1)</f>
        <v>43374</v>
      </c>
      <c r="D3274" s="5" t="str">
        <f aca="false">Def_Status_Montagem!$A$2</f>
        <v>A verificar</v>
      </c>
      <c r="E3274" s="4" t="str">
        <f aca="false">Def_Status_Montagem!$B$4</f>
        <v>Contratada (inclui etiqueta)</v>
      </c>
      <c r="F3274" s="7" t="str">
        <f aca="false" t="array" ref="F3274:F3274">INDEX(Def_Instancias_Equipamentos!$F$2:$F$4986, MATCH(K3274, Def_Instancias_Equipamentos!$D$2:$D$4986, 0), 1)</f>
        <v>Túnel (Anel)</v>
      </c>
      <c r="G3274" s="8" t="str">
        <f aca="false" t="array" ref="G3274:G3274">INDEX(Def_Instancias_Equipamentos!$F$2:$F$4986, MATCH(L3274, Def_Instancias_Equipamentos!$D$2:$D$4986, 0), 1)</f>
        <v>Sala Racks 13</v>
      </c>
      <c r="H3274" s="7" t="str">
        <f aca="false" t="array" ref="H3274:H3274">INDEX(Def_Instancias_Equipamentos!$E$2:$E$4986, MATCH(K3274, Def_Instancias_Equipamentos!$D$2:$D$4986, 0), 1)</f>
        <v>SI-13SA</v>
      </c>
      <c r="I3274" s="8" t="str">
        <f aca="false" t="array" ref="I3274:I3274">INDEX(Def_Instancias_Equipamentos!$E$2:$E$4986, MATCH(L3274, Def_Instancias_Equipamentos!$D$2:$D$4986, 0), 1)</f>
        <v>IA-13RaBPM</v>
      </c>
      <c r="J3274" s="8" t="str">
        <f aca="false">IF(H3274=I3274, "INTERNO", "EXTERNO")</f>
        <v>EXTERNO</v>
      </c>
      <c r="K3274" s="9" t="str">
        <f aca="false">Def_Instancias_Equipamentos!$D$1076</f>
        <v>SI-13SA:DI-BPMSigPatch-1</v>
      </c>
      <c r="L3274" s="4" t="str">
        <f aca="false">Def_Instancias_Equipamentos!$D$815</f>
        <v>SI-13SA:DI-BPMRFFE-1</v>
      </c>
      <c r="M3274" s="10" t="s">
        <v>173</v>
      </c>
      <c r="N3274" s="11" t="s">
        <v>86</v>
      </c>
      <c r="O3274" s="21" t="str">
        <f aca="false">Def_Sistemas_Conectores_Cabos!$B$7</f>
        <v>SMA 50-ohm</v>
      </c>
      <c r="P3274" s="4" t="str">
        <f aca="false">Def_Sistemas_Conectores_Cabos!$B$7</f>
        <v>SMA 50-ohm</v>
      </c>
      <c r="Q3274" s="8" t="str">
        <f aca="false">K3274&amp;"/"&amp;M3274&amp;CHAR(10)&amp;L3274&amp;"/"&amp;N3274</f>
        <v>SI-13SA:DI-BPMSigPatch-1/BO_OUT
SI-13SA:DI-BPMRFFE-1/BO_IN</v>
      </c>
      <c r="R3274" s="12" t="s">
        <v>354</v>
      </c>
      <c r="S3274" s="12" t="s">
        <v>354</v>
      </c>
      <c r="T3274" s="22" t="str">
        <f aca="false">Def_Sistemas_Conectores_Cabos!$C$14</f>
        <v>Datalink Extrudado</v>
      </c>
      <c r="U3274" s="11" t="s">
        <v>355</v>
      </c>
      <c r="V3274" s="13"/>
    </row>
    <row r="3275" customFormat="false" ht="15.75" hidden="true" customHeight="true" outlineLevel="0" collapsed="false">
      <c r="A3275" s="4" t="str">
        <f aca="false">Def_Sistemas_Conectores_Cabos!$A$22</f>
        <v>BPM de elétrons</v>
      </c>
      <c r="B3275" s="5" t="str">
        <f aca="false">Datas_Entregas!$A$6</f>
        <v>Linhas de Luz (fases I-A e II)</v>
      </c>
      <c r="C3275" s="6" t="n">
        <f aca="false" t="array" ref="C3275:C3275">INDEX(Datas_Entregas!$B$2:$B$100, MATCH(B3275, Datas_Entregas!$A$2:$A$100, 0), 1)</f>
        <v>43374</v>
      </c>
      <c r="D3275" s="5" t="str">
        <f aca="false">Def_Status_Montagem!$A$2</f>
        <v>A verificar</v>
      </c>
      <c r="E3275" s="4" t="str">
        <f aca="false">Def_Status_Montagem!$B$4</f>
        <v>Contratada (inclui etiqueta)</v>
      </c>
      <c r="F3275" s="7" t="str">
        <f aca="false" t="array" ref="F3275:F3275">INDEX(Def_Instancias_Equipamentos!$F$2:$F$4986, MATCH(K3275, Def_Instancias_Equipamentos!$D$2:$D$4986, 0), 1)</f>
        <v>Túnel (Anel)</v>
      </c>
      <c r="G3275" s="8" t="str">
        <f aca="false" t="array" ref="G3275:G3275">INDEX(Def_Instancias_Equipamentos!$F$2:$F$4986, MATCH(L3275, Def_Instancias_Equipamentos!$D$2:$D$4986, 0), 1)</f>
        <v>Sala Racks 13</v>
      </c>
      <c r="H3275" s="7" t="str">
        <f aca="false" t="array" ref="H3275:H3275">INDEX(Def_Instancias_Equipamentos!$E$2:$E$4986, MATCH(K3275, Def_Instancias_Equipamentos!$D$2:$D$4986, 0), 1)</f>
        <v>SI-13SA</v>
      </c>
      <c r="I3275" s="8" t="str">
        <f aca="false" t="array" ref="I3275:I3275">INDEX(Def_Instancias_Equipamentos!$E$2:$E$4986, MATCH(L3275, Def_Instancias_Equipamentos!$D$2:$D$4986, 0), 1)</f>
        <v>IA-13RaBPM</v>
      </c>
      <c r="J3275" s="8" t="str">
        <f aca="false">IF(H3275=I3275, "INTERNO", "EXTERNO")</f>
        <v>EXTERNO</v>
      </c>
      <c r="K3275" s="9" t="str">
        <f aca="false">Def_Instancias_Equipamentos!$D$1077</f>
        <v>SI-13SA:DI-BPMSigPatch-2</v>
      </c>
      <c r="L3275" s="4" t="str">
        <f aca="false">Def_Instancias_Equipamentos!$D$816</f>
        <v>SI-13SA:DI-BPMRFFE-2</v>
      </c>
      <c r="M3275" s="10" t="s">
        <v>173</v>
      </c>
      <c r="N3275" s="11" t="s">
        <v>86</v>
      </c>
      <c r="O3275" s="21" t="str">
        <f aca="false">Def_Sistemas_Conectores_Cabos!$B$7</f>
        <v>SMA 50-ohm</v>
      </c>
      <c r="P3275" s="4" t="str">
        <f aca="false">Def_Sistemas_Conectores_Cabos!$B$7</f>
        <v>SMA 50-ohm</v>
      </c>
      <c r="Q3275" s="8" t="str">
        <f aca="false">K3275&amp;"/"&amp;M3275&amp;CHAR(10)&amp;L3275&amp;"/"&amp;N3275</f>
        <v>SI-13SA:DI-BPMSigPatch-2/BO_OUT
SI-13SA:DI-BPMRFFE-2/BO_IN</v>
      </c>
      <c r="R3275" s="12" t="s">
        <v>354</v>
      </c>
      <c r="S3275" s="12" t="s">
        <v>354</v>
      </c>
      <c r="T3275" s="22" t="str">
        <f aca="false">Def_Sistemas_Conectores_Cabos!$C$14</f>
        <v>Datalink Extrudado</v>
      </c>
      <c r="U3275" s="11" t="s">
        <v>355</v>
      </c>
      <c r="V3275" s="13"/>
    </row>
    <row r="3276" customFormat="false" ht="15.75" hidden="true" customHeight="true" outlineLevel="0" collapsed="false">
      <c r="A3276" s="4" t="str">
        <f aca="false">Def_Sistemas_Conectores_Cabos!$A$22</f>
        <v>BPM de elétrons</v>
      </c>
      <c r="B3276" s="5" t="str">
        <f aca="false">Datas_Entregas!$A$3</f>
        <v>BTS/Anel</v>
      </c>
      <c r="C3276" s="6" t="n">
        <f aca="false" t="array" ref="C3276:C3276">INDEX(Datas_Entregas!$B$2:$B$100, MATCH(B3276, Datas_Entregas!$A$2:$A$100, 0), 1)</f>
        <v>43296</v>
      </c>
      <c r="D3276" s="5" t="str">
        <f aca="false">Def_Status_Montagem!$A$2</f>
        <v>A verificar</v>
      </c>
      <c r="E3276" s="4" t="str">
        <f aca="false">Def_Status_Montagem!$B$4</f>
        <v>Contratada (inclui etiqueta)</v>
      </c>
      <c r="F3276" s="7" t="str">
        <f aca="false" t="array" ref="F3276:F3276">INDEX(Def_Instancias_Equipamentos!$F$2:$F$4986, MATCH(K3276, Def_Instancias_Equipamentos!$D$2:$D$4986, 0), 1)</f>
        <v>Túnel (Anel)</v>
      </c>
      <c r="G3276" s="8" t="str">
        <f aca="false" t="array" ref="G3276:G3276">INDEX(Def_Instancias_Equipamentos!$F$2:$F$4986, MATCH(L3276, Def_Instancias_Equipamentos!$D$2:$D$4986, 0), 1)</f>
        <v>Sala Racks 14</v>
      </c>
      <c r="H3276" s="7" t="str">
        <f aca="false" t="array" ref="H3276:H3276">INDEX(Def_Instancias_Equipamentos!$E$2:$E$4986, MATCH(K3276, Def_Instancias_Equipamentos!$D$2:$D$4986, 0), 1)</f>
        <v>SI-14C1</v>
      </c>
      <c r="I3276" s="8" t="str">
        <f aca="false" t="array" ref="I3276:I3276">INDEX(Def_Instancias_Equipamentos!$E$2:$E$4986, MATCH(L3276, Def_Instancias_Equipamentos!$D$2:$D$4986, 0), 1)</f>
        <v>IA-14RaBPM</v>
      </c>
      <c r="J3276" s="8" t="str">
        <f aca="false">IF(H3276=I3276, "INTERNO", "EXTERNO")</f>
        <v>EXTERNO</v>
      </c>
      <c r="K3276" s="9" t="str">
        <f aca="false">Def_Instancias_Equipamentos!$D$996</f>
        <v>SI-14C1:DI-BPMSigPatch-1</v>
      </c>
      <c r="L3276" s="4" t="str">
        <f aca="false">Def_Instancias_Equipamentos!$D$735</f>
        <v>SI-14C1:DI-BPMRFFE-1</v>
      </c>
      <c r="M3276" s="10" t="s">
        <v>173</v>
      </c>
      <c r="N3276" s="11" t="s">
        <v>86</v>
      </c>
      <c r="O3276" s="21" t="str">
        <f aca="false">Def_Sistemas_Conectores_Cabos!$B$7</f>
        <v>SMA 50-ohm</v>
      </c>
      <c r="P3276" s="4" t="str">
        <f aca="false">Def_Sistemas_Conectores_Cabos!$B$7</f>
        <v>SMA 50-ohm</v>
      </c>
      <c r="Q3276" s="8" t="str">
        <f aca="false">K3276&amp;"/"&amp;M3276&amp;CHAR(10)&amp;L3276&amp;"/"&amp;N3276</f>
        <v>SI-14C1:DI-BPMSigPatch-1/BO_OUT
SI-14C1:DI-BPMRFFE-1/BO_IN</v>
      </c>
      <c r="R3276" s="12" t="s">
        <v>354</v>
      </c>
      <c r="S3276" s="12" t="s">
        <v>354</v>
      </c>
      <c r="T3276" s="22" t="str">
        <f aca="false">Def_Sistemas_Conectores_Cabos!$C$14</f>
        <v>Datalink Extrudado</v>
      </c>
      <c r="U3276" s="11" t="s">
        <v>355</v>
      </c>
      <c r="V3276" s="13"/>
    </row>
    <row r="3277" customFormat="false" ht="15.75" hidden="true" customHeight="true" outlineLevel="0" collapsed="false">
      <c r="A3277" s="4" t="str">
        <f aca="false">Def_Sistemas_Conectores_Cabos!$A$22</f>
        <v>BPM de elétrons</v>
      </c>
      <c r="B3277" s="5" t="str">
        <f aca="false">Datas_Entregas!$A$3</f>
        <v>BTS/Anel</v>
      </c>
      <c r="C3277" s="6" t="n">
        <f aca="false" t="array" ref="C3277:C3277">INDEX(Datas_Entregas!$B$2:$B$100, MATCH(B3277, Datas_Entregas!$A$2:$A$100, 0), 1)</f>
        <v>43296</v>
      </c>
      <c r="D3277" s="5" t="str">
        <f aca="false">Def_Status_Montagem!$A$2</f>
        <v>A verificar</v>
      </c>
      <c r="E3277" s="4" t="str">
        <f aca="false">Def_Status_Montagem!$B$4</f>
        <v>Contratada (inclui etiqueta)</v>
      </c>
      <c r="F3277" s="7" t="str">
        <f aca="false" t="array" ref="F3277:F3277">INDEX(Def_Instancias_Equipamentos!$F$2:$F$4986, MATCH(K3277, Def_Instancias_Equipamentos!$D$2:$D$4986, 0), 1)</f>
        <v>Túnel (Anel)</v>
      </c>
      <c r="G3277" s="8" t="str">
        <f aca="false" t="array" ref="G3277:G3277">INDEX(Def_Instancias_Equipamentos!$F$2:$F$4986, MATCH(L3277, Def_Instancias_Equipamentos!$D$2:$D$4986, 0), 1)</f>
        <v>Sala Racks 14</v>
      </c>
      <c r="H3277" s="7" t="str">
        <f aca="false" t="array" ref="H3277:H3277">INDEX(Def_Instancias_Equipamentos!$E$2:$E$4986, MATCH(K3277, Def_Instancias_Equipamentos!$D$2:$D$4986, 0), 1)</f>
        <v>SI-14C1</v>
      </c>
      <c r="I3277" s="8" t="str">
        <f aca="false" t="array" ref="I3277:I3277">INDEX(Def_Instancias_Equipamentos!$E$2:$E$4986, MATCH(L3277, Def_Instancias_Equipamentos!$D$2:$D$4986, 0), 1)</f>
        <v>IA-14RaBPM</v>
      </c>
      <c r="J3277" s="8" t="str">
        <f aca="false">IF(H3277=I3277, "INTERNO", "EXTERNO")</f>
        <v>EXTERNO</v>
      </c>
      <c r="K3277" s="9" t="str">
        <f aca="false">Def_Instancias_Equipamentos!$D$997</f>
        <v>SI-14C1:DI-BPMSigPatch-2</v>
      </c>
      <c r="L3277" s="4" t="str">
        <f aca="false">Def_Instancias_Equipamentos!$D$736</f>
        <v>SI-14C1:DI-BPMRFFE-2</v>
      </c>
      <c r="M3277" s="10" t="s">
        <v>173</v>
      </c>
      <c r="N3277" s="11" t="s">
        <v>86</v>
      </c>
      <c r="O3277" s="21" t="str">
        <f aca="false">Def_Sistemas_Conectores_Cabos!$B$7</f>
        <v>SMA 50-ohm</v>
      </c>
      <c r="P3277" s="4" t="str">
        <f aca="false">Def_Sistemas_Conectores_Cabos!$B$7</f>
        <v>SMA 50-ohm</v>
      </c>
      <c r="Q3277" s="8" t="str">
        <f aca="false">K3277&amp;"/"&amp;M3277&amp;CHAR(10)&amp;L3277&amp;"/"&amp;N3277</f>
        <v>SI-14C1:DI-BPMSigPatch-2/BO_OUT
SI-14C1:DI-BPMRFFE-2/BO_IN</v>
      </c>
      <c r="R3277" s="12" t="s">
        <v>354</v>
      </c>
      <c r="S3277" s="12" t="s">
        <v>354</v>
      </c>
      <c r="T3277" s="22" t="str">
        <f aca="false">Def_Sistemas_Conectores_Cabos!$C$14</f>
        <v>Datalink Extrudado</v>
      </c>
      <c r="U3277" s="11" t="s">
        <v>355</v>
      </c>
      <c r="V3277" s="13"/>
    </row>
    <row r="3278" customFormat="false" ht="15.75" hidden="true" customHeight="true" outlineLevel="0" collapsed="false">
      <c r="A3278" s="4" t="str">
        <f aca="false">Def_Sistemas_Conectores_Cabos!$A$22</f>
        <v>BPM de elétrons</v>
      </c>
      <c r="B3278" s="5" t="str">
        <f aca="false">Datas_Entregas!$A$3</f>
        <v>BTS/Anel</v>
      </c>
      <c r="C3278" s="6" t="n">
        <f aca="false" t="array" ref="C3278:C3278">INDEX(Datas_Entregas!$B$2:$B$100, MATCH(B3278, Datas_Entregas!$A$2:$A$100, 0), 1)</f>
        <v>43296</v>
      </c>
      <c r="D3278" s="5" t="str">
        <f aca="false">Def_Status_Montagem!$A$2</f>
        <v>A verificar</v>
      </c>
      <c r="E3278" s="4" t="str">
        <f aca="false">Def_Status_Montagem!$B$4</f>
        <v>Contratada (inclui etiqueta)</v>
      </c>
      <c r="F3278" s="7" t="str">
        <f aca="false" t="array" ref="F3278:F3278">INDEX(Def_Instancias_Equipamentos!$F$2:$F$4986, MATCH(K3278, Def_Instancias_Equipamentos!$D$2:$D$4986, 0), 1)</f>
        <v>Túnel (Anel)</v>
      </c>
      <c r="G3278" s="8" t="str">
        <f aca="false" t="array" ref="G3278:G3278">INDEX(Def_Instancias_Equipamentos!$F$2:$F$4986, MATCH(L3278, Def_Instancias_Equipamentos!$D$2:$D$4986, 0), 1)</f>
        <v>Sala Racks 14</v>
      </c>
      <c r="H3278" s="7" t="str">
        <f aca="false" t="array" ref="H3278:H3278">INDEX(Def_Instancias_Equipamentos!$E$2:$E$4986, MATCH(K3278, Def_Instancias_Equipamentos!$D$2:$D$4986, 0), 1)</f>
        <v>SI-14C2</v>
      </c>
      <c r="I3278" s="8" t="str">
        <f aca="false" t="array" ref="I3278:I3278">INDEX(Def_Instancias_Equipamentos!$E$2:$E$4986, MATCH(L3278, Def_Instancias_Equipamentos!$D$2:$D$4986, 0), 1)</f>
        <v>IA-14RaBPM</v>
      </c>
      <c r="J3278" s="8" t="str">
        <f aca="false">IF(H3278=I3278, "INTERNO", "EXTERNO")</f>
        <v>EXTERNO</v>
      </c>
      <c r="K3278" s="9" t="str">
        <f aca="false">Def_Instancias_Equipamentos!$D$998</f>
        <v>SI-14C2:DI-BPMSigPatch</v>
      </c>
      <c r="L3278" s="4" t="str">
        <f aca="false">Def_Instancias_Equipamentos!$D$737</f>
        <v>SI-14C2:DI-BPMRFFE</v>
      </c>
      <c r="M3278" s="10" t="s">
        <v>173</v>
      </c>
      <c r="N3278" s="11" t="s">
        <v>86</v>
      </c>
      <c r="O3278" s="21" t="str">
        <f aca="false">Def_Sistemas_Conectores_Cabos!$B$7</f>
        <v>SMA 50-ohm</v>
      </c>
      <c r="P3278" s="4" t="str">
        <f aca="false">Def_Sistemas_Conectores_Cabos!$B$7</f>
        <v>SMA 50-ohm</v>
      </c>
      <c r="Q3278" s="8" t="str">
        <f aca="false">K3278&amp;"/"&amp;M3278&amp;CHAR(10)&amp;L3278&amp;"/"&amp;N3278</f>
        <v>SI-14C2:DI-BPMSigPatch/BO_OUT
SI-14C2:DI-BPMRFFE/BO_IN</v>
      </c>
      <c r="R3278" s="12" t="s">
        <v>354</v>
      </c>
      <c r="S3278" s="12" t="s">
        <v>354</v>
      </c>
      <c r="T3278" s="22" t="str">
        <f aca="false">Def_Sistemas_Conectores_Cabos!$C$14</f>
        <v>Datalink Extrudado</v>
      </c>
      <c r="U3278" s="11" t="s">
        <v>355</v>
      </c>
      <c r="V3278" s="13"/>
    </row>
    <row r="3279" customFormat="false" ht="15.75" hidden="true" customHeight="true" outlineLevel="0" collapsed="false">
      <c r="A3279" s="4" t="str">
        <f aca="false">Def_Sistemas_Conectores_Cabos!$A$22</f>
        <v>BPM de elétrons</v>
      </c>
      <c r="B3279" s="5" t="str">
        <f aca="false">Datas_Entregas!$A$3</f>
        <v>BTS/Anel</v>
      </c>
      <c r="C3279" s="6" t="n">
        <f aca="false" t="array" ref="C3279:C3279">INDEX(Datas_Entregas!$B$2:$B$100, MATCH(B3279, Datas_Entregas!$A$2:$A$100, 0), 1)</f>
        <v>43296</v>
      </c>
      <c r="D3279" s="5" t="str">
        <f aca="false">Def_Status_Montagem!$A$2</f>
        <v>A verificar</v>
      </c>
      <c r="E3279" s="4" t="str">
        <f aca="false">Def_Status_Montagem!$B$4</f>
        <v>Contratada (inclui etiqueta)</v>
      </c>
      <c r="F3279" s="7" t="str">
        <f aca="false" t="array" ref="F3279:F3279">INDEX(Def_Instancias_Equipamentos!$F$2:$F$4986, MATCH(K3279, Def_Instancias_Equipamentos!$D$2:$D$4986, 0), 1)</f>
        <v>Túnel (Anel)</v>
      </c>
      <c r="G3279" s="8" t="str">
        <f aca="false" t="array" ref="G3279:G3279">INDEX(Def_Instancias_Equipamentos!$F$2:$F$4986, MATCH(L3279, Def_Instancias_Equipamentos!$D$2:$D$4986, 0), 1)</f>
        <v>Sala Racks 14</v>
      </c>
      <c r="H3279" s="7" t="str">
        <f aca="false" t="array" ref="H3279:H3279">INDEX(Def_Instancias_Equipamentos!$E$2:$E$4986, MATCH(K3279, Def_Instancias_Equipamentos!$D$2:$D$4986, 0), 1)</f>
        <v>SI-14C3</v>
      </c>
      <c r="I3279" s="8" t="str">
        <f aca="false" t="array" ref="I3279:I3279">INDEX(Def_Instancias_Equipamentos!$E$2:$E$4986, MATCH(L3279, Def_Instancias_Equipamentos!$D$2:$D$4986, 0), 1)</f>
        <v>IA-14RaBPM</v>
      </c>
      <c r="J3279" s="8" t="str">
        <f aca="false">IF(H3279=I3279, "INTERNO", "EXTERNO")</f>
        <v>EXTERNO</v>
      </c>
      <c r="K3279" s="9" t="str">
        <f aca="false">Def_Instancias_Equipamentos!$D$999</f>
        <v>SI-14C3:DI-BPMSigPatch-1</v>
      </c>
      <c r="L3279" s="4" t="str">
        <f aca="false">Def_Instancias_Equipamentos!$D$738</f>
        <v>SI-14C3:DI-BPMRFFE-1</v>
      </c>
      <c r="M3279" s="10" t="s">
        <v>173</v>
      </c>
      <c r="N3279" s="11" t="s">
        <v>86</v>
      </c>
      <c r="O3279" s="21" t="str">
        <f aca="false">Def_Sistemas_Conectores_Cabos!$B$7</f>
        <v>SMA 50-ohm</v>
      </c>
      <c r="P3279" s="4" t="str">
        <f aca="false">Def_Sistemas_Conectores_Cabos!$B$7</f>
        <v>SMA 50-ohm</v>
      </c>
      <c r="Q3279" s="8" t="str">
        <f aca="false">K3279&amp;"/"&amp;M3279&amp;CHAR(10)&amp;L3279&amp;"/"&amp;N3279</f>
        <v>SI-14C3:DI-BPMSigPatch-1/BO_OUT
SI-14C3:DI-BPMRFFE-1/BO_IN</v>
      </c>
      <c r="R3279" s="12" t="s">
        <v>354</v>
      </c>
      <c r="S3279" s="12" t="s">
        <v>354</v>
      </c>
      <c r="T3279" s="22" t="str">
        <f aca="false">Def_Sistemas_Conectores_Cabos!$C$14</f>
        <v>Datalink Extrudado</v>
      </c>
      <c r="U3279" s="11" t="s">
        <v>355</v>
      </c>
      <c r="V3279" s="13"/>
    </row>
    <row r="3280" customFormat="false" ht="15.75" hidden="true" customHeight="true" outlineLevel="0" collapsed="false">
      <c r="A3280" s="4" t="str">
        <f aca="false">Def_Sistemas_Conectores_Cabos!$A$22</f>
        <v>BPM de elétrons</v>
      </c>
      <c r="B3280" s="5" t="str">
        <f aca="false">Datas_Entregas!$A$3</f>
        <v>BTS/Anel</v>
      </c>
      <c r="C3280" s="6" t="n">
        <f aca="false" t="array" ref="C3280:C3280">INDEX(Datas_Entregas!$B$2:$B$100, MATCH(B3280, Datas_Entregas!$A$2:$A$100, 0), 1)</f>
        <v>43296</v>
      </c>
      <c r="D3280" s="5" t="str">
        <f aca="false">Def_Status_Montagem!$A$2</f>
        <v>A verificar</v>
      </c>
      <c r="E3280" s="4" t="str">
        <f aca="false">Def_Status_Montagem!$B$4</f>
        <v>Contratada (inclui etiqueta)</v>
      </c>
      <c r="F3280" s="7" t="str">
        <f aca="false" t="array" ref="F3280:F3280">INDEX(Def_Instancias_Equipamentos!$F$2:$F$4986, MATCH(K3280, Def_Instancias_Equipamentos!$D$2:$D$4986, 0), 1)</f>
        <v>Túnel (Anel)</v>
      </c>
      <c r="G3280" s="8" t="str">
        <f aca="false" t="array" ref="G3280:G3280">INDEX(Def_Instancias_Equipamentos!$F$2:$F$4986, MATCH(L3280, Def_Instancias_Equipamentos!$D$2:$D$4986, 0), 1)</f>
        <v>Sala Racks 14</v>
      </c>
      <c r="H3280" s="7" t="str">
        <f aca="false" t="array" ref="H3280:H3280">INDEX(Def_Instancias_Equipamentos!$E$2:$E$4986, MATCH(K3280, Def_Instancias_Equipamentos!$D$2:$D$4986, 0), 1)</f>
        <v>SI-14C3</v>
      </c>
      <c r="I3280" s="8" t="str">
        <f aca="false" t="array" ref="I3280:I3280">INDEX(Def_Instancias_Equipamentos!$E$2:$E$4986, MATCH(L3280, Def_Instancias_Equipamentos!$D$2:$D$4986, 0), 1)</f>
        <v>IA-14RaBPM</v>
      </c>
      <c r="J3280" s="8" t="str">
        <f aca="false">IF(H3280=I3280, "INTERNO", "EXTERNO")</f>
        <v>EXTERNO</v>
      </c>
      <c r="K3280" s="9" t="str">
        <f aca="false">Def_Instancias_Equipamentos!$D$1000</f>
        <v>SI-14C3:DI-BPMSigPatch-2</v>
      </c>
      <c r="L3280" s="4" t="str">
        <f aca="false">Def_Instancias_Equipamentos!$D$739</f>
        <v>SI-14C3:DI-BPMRFFE-2</v>
      </c>
      <c r="M3280" s="10" t="s">
        <v>173</v>
      </c>
      <c r="N3280" s="11" t="s">
        <v>86</v>
      </c>
      <c r="O3280" s="21" t="str">
        <f aca="false">Def_Sistemas_Conectores_Cabos!$B$7</f>
        <v>SMA 50-ohm</v>
      </c>
      <c r="P3280" s="4" t="str">
        <f aca="false">Def_Sistemas_Conectores_Cabos!$B$7</f>
        <v>SMA 50-ohm</v>
      </c>
      <c r="Q3280" s="8" t="str">
        <f aca="false">K3280&amp;"/"&amp;M3280&amp;CHAR(10)&amp;L3280&amp;"/"&amp;N3280</f>
        <v>SI-14C3:DI-BPMSigPatch-2/BO_OUT
SI-14C3:DI-BPMRFFE-2/BO_IN</v>
      </c>
      <c r="R3280" s="12" t="s">
        <v>354</v>
      </c>
      <c r="S3280" s="12" t="s">
        <v>354</v>
      </c>
      <c r="T3280" s="22" t="str">
        <f aca="false">Def_Sistemas_Conectores_Cabos!$C$14</f>
        <v>Datalink Extrudado</v>
      </c>
      <c r="U3280" s="11" t="s">
        <v>355</v>
      </c>
      <c r="V3280" s="13"/>
    </row>
    <row r="3281" customFormat="false" ht="15.75" hidden="true" customHeight="true" outlineLevel="0" collapsed="false">
      <c r="A3281" s="4" t="str">
        <f aca="false">Def_Sistemas_Conectores_Cabos!$A$22</f>
        <v>BPM de elétrons</v>
      </c>
      <c r="B3281" s="5" t="str">
        <f aca="false">Datas_Entregas!$A$3</f>
        <v>BTS/Anel</v>
      </c>
      <c r="C3281" s="6" t="n">
        <f aca="false" t="array" ref="C3281:C3281">INDEX(Datas_Entregas!$B$2:$B$100, MATCH(B3281, Datas_Entregas!$A$2:$A$100, 0), 1)</f>
        <v>43296</v>
      </c>
      <c r="D3281" s="5" t="str">
        <f aca="false">Def_Status_Montagem!$A$2</f>
        <v>A verificar</v>
      </c>
      <c r="E3281" s="4" t="str">
        <f aca="false">Def_Status_Montagem!$B$4</f>
        <v>Contratada (inclui etiqueta)</v>
      </c>
      <c r="F3281" s="7" t="str">
        <f aca="false" t="array" ref="F3281:F3281">INDEX(Def_Instancias_Equipamentos!$F$2:$F$4986, MATCH(K3281, Def_Instancias_Equipamentos!$D$2:$D$4986, 0), 1)</f>
        <v>Túnel (Anel)</v>
      </c>
      <c r="G3281" s="8" t="str">
        <f aca="false" t="array" ref="G3281:G3281">INDEX(Def_Instancias_Equipamentos!$F$2:$F$4986, MATCH(L3281, Def_Instancias_Equipamentos!$D$2:$D$4986, 0), 1)</f>
        <v>Sala Racks 14</v>
      </c>
      <c r="H3281" s="7" t="str">
        <f aca="false" t="array" ref="H3281:H3281">INDEX(Def_Instancias_Equipamentos!$E$2:$E$4986, MATCH(K3281, Def_Instancias_Equipamentos!$D$2:$D$4986, 0), 1)</f>
        <v>SI-14C4</v>
      </c>
      <c r="I3281" s="8" t="str">
        <f aca="false" t="array" ref="I3281:I3281">INDEX(Def_Instancias_Equipamentos!$E$2:$E$4986, MATCH(L3281, Def_Instancias_Equipamentos!$D$2:$D$4986, 0), 1)</f>
        <v>IA-14RaBPM</v>
      </c>
      <c r="J3281" s="8" t="str">
        <f aca="false">IF(H3281=I3281, "INTERNO", "EXTERNO")</f>
        <v>EXTERNO</v>
      </c>
      <c r="K3281" s="9" t="str">
        <f aca="false">Def_Instancias_Equipamentos!$D$1001</f>
        <v>SI-14C4:DI-BPMSigPatch</v>
      </c>
      <c r="L3281" s="4" t="str">
        <f aca="false">Def_Instancias_Equipamentos!$D$740</f>
        <v>SI-14C4:DI-BPMRFFE</v>
      </c>
      <c r="M3281" s="10" t="s">
        <v>173</v>
      </c>
      <c r="N3281" s="11" t="s">
        <v>86</v>
      </c>
      <c r="O3281" s="21" t="str">
        <f aca="false">Def_Sistemas_Conectores_Cabos!$B$7</f>
        <v>SMA 50-ohm</v>
      </c>
      <c r="P3281" s="4" t="str">
        <f aca="false">Def_Sistemas_Conectores_Cabos!$B$7</f>
        <v>SMA 50-ohm</v>
      </c>
      <c r="Q3281" s="8" t="str">
        <f aca="false">K3281&amp;"/"&amp;M3281&amp;CHAR(10)&amp;L3281&amp;"/"&amp;N3281</f>
        <v>SI-14C4:DI-BPMSigPatch/BO_OUT
SI-14C4:DI-BPMRFFE/BO_IN</v>
      </c>
      <c r="R3281" s="12" t="s">
        <v>354</v>
      </c>
      <c r="S3281" s="12" t="s">
        <v>354</v>
      </c>
      <c r="T3281" s="22" t="str">
        <f aca="false">Def_Sistemas_Conectores_Cabos!$C$14</f>
        <v>Datalink Extrudado</v>
      </c>
      <c r="U3281" s="11" t="s">
        <v>355</v>
      </c>
      <c r="V3281" s="13"/>
    </row>
    <row r="3282" customFormat="false" ht="15.75" hidden="true" customHeight="true" outlineLevel="0" collapsed="false">
      <c r="A3282" s="4" t="str">
        <f aca="false">Def_Sistemas_Conectores_Cabos!$A$22</f>
        <v>BPM de elétrons</v>
      </c>
      <c r="B3282" s="5" t="str">
        <f aca="false">Datas_Entregas!$A$3</f>
        <v>BTS/Anel</v>
      </c>
      <c r="C3282" s="6" t="n">
        <f aca="false" t="array" ref="C3282:C3282">INDEX(Datas_Entregas!$B$2:$B$100, MATCH(B3282, Datas_Entregas!$A$2:$A$100, 0), 1)</f>
        <v>43296</v>
      </c>
      <c r="D3282" s="5" t="str">
        <f aca="false">Def_Status_Montagem!$A$2</f>
        <v>A verificar</v>
      </c>
      <c r="E3282" s="4" t="str">
        <f aca="false">Def_Status_Montagem!$B$4</f>
        <v>Contratada (inclui etiqueta)</v>
      </c>
      <c r="F3282" s="7" t="str">
        <f aca="false" t="array" ref="F3282:F3282">INDEX(Def_Instancias_Equipamentos!$F$2:$F$4986, MATCH(K3282, Def_Instancias_Equipamentos!$D$2:$D$4986, 0), 1)</f>
        <v>Túnel (Anel)</v>
      </c>
      <c r="G3282" s="8" t="str">
        <f aca="false" t="array" ref="G3282:G3282">INDEX(Def_Instancias_Equipamentos!$F$2:$F$4986, MATCH(L3282, Def_Instancias_Equipamentos!$D$2:$D$4986, 0), 1)</f>
        <v>Sala Racks 14</v>
      </c>
      <c r="H3282" s="7" t="str">
        <f aca="false" t="array" ref="H3282:H3282">INDEX(Def_Instancias_Equipamentos!$E$2:$E$4986, MATCH(K3282, Def_Instancias_Equipamentos!$D$2:$D$4986, 0), 1)</f>
        <v>SI-14M1</v>
      </c>
      <c r="I3282" s="8" t="str">
        <f aca="false" t="array" ref="I3282:I3282">INDEX(Def_Instancias_Equipamentos!$E$2:$E$4986, MATCH(L3282, Def_Instancias_Equipamentos!$D$2:$D$4986, 0), 1)</f>
        <v>IA-14RaBPM</v>
      </c>
      <c r="J3282" s="8" t="str">
        <f aca="false">IF(H3282=I3282, "INTERNO", "EXTERNO")</f>
        <v>EXTERNO</v>
      </c>
      <c r="K3282" s="9" t="str">
        <f aca="false">Def_Instancias_Equipamentos!$D$1002</f>
        <v>SI-14M1:DI-BPMSigPatch</v>
      </c>
      <c r="L3282" s="4" t="str">
        <f aca="false">Def_Instancias_Equipamentos!$D$741</f>
        <v>SI-14M1:DI-BPMRFFE</v>
      </c>
      <c r="M3282" s="10" t="s">
        <v>173</v>
      </c>
      <c r="N3282" s="11" t="s">
        <v>86</v>
      </c>
      <c r="O3282" s="21" t="str">
        <f aca="false">Def_Sistemas_Conectores_Cabos!$B$7</f>
        <v>SMA 50-ohm</v>
      </c>
      <c r="P3282" s="4" t="str">
        <f aca="false">Def_Sistemas_Conectores_Cabos!$B$7</f>
        <v>SMA 50-ohm</v>
      </c>
      <c r="Q3282" s="8" t="str">
        <f aca="false">K3282&amp;"/"&amp;M3282&amp;CHAR(10)&amp;L3282&amp;"/"&amp;N3282</f>
        <v>SI-14M1:DI-BPMSigPatch/BO_OUT
SI-14M1:DI-BPMRFFE/BO_IN</v>
      </c>
      <c r="R3282" s="12" t="s">
        <v>354</v>
      </c>
      <c r="S3282" s="12" t="s">
        <v>354</v>
      </c>
      <c r="T3282" s="22" t="str">
        <f aca="false">Def_Sistemas_Conectores_Cabos!$C$14</f>
        <v>Datalink Extrudado</v>
      </c>
      <c r="U3282" s="11" t="s">
        <v>355</v>
      </c>
      <c r="V3282" s="13"/>
    </row>
    <row r="3283" customFormat="false" ht="15.75" hidden="true" customHeight="true" outlineLevel="0" collapsed="false">
      <c r="A3283" s="4" t="str">
        <f aca="false">Def_Sistemas_Conectores_Cabos!$A$22</f>
        <v>BPM de elétrons</v>
      </c>
      <c r="B3283" s="5" t="str">
        <f aca="false">Datas_Entregas!$A$3</f>
        <v>BTS/Anel</v>
      </c>
      <c r="C3283" s="6" t="n">
        <f aca="false" t="array" ref="C3283:C3283">INDEX(Datas_Entregas!$B$2:$B$100, MATCH(B3283, Datas_Entregas!$A$2:$A$100, 0), 1)</f>
        <v>43296</v>
      </c>
      <c r="D3283" s="5" t="str">
        <f aca="false">Def_Status_Montagem!$A$2</f>
        <v>A verificar</v>
      </c>
      <c r="E3283" s="4" t="str">
        <f aca="false">Def_Status_Montagem!$B$4</f>
        <v>Contratada (inclui etiqueta)</v>
      </c>
      <c r="F3283" s="7" t="str">
        <f aca="false" t="array" ref="F3283:F3283">INDEX(Def_Instancias_Equipamentos!$F$2:$F$4986, MATCH(K3283, Def_Instancias_Equipamentos!$D$2:$D$4986, 0), 1)</f>
        <v>Túnel (Anel)</v>
      </c>
      <c r="G3283" s="8" t="str">
        <f aca="false" t="array" ref="G3283:G3283">INDEX(Def_Instancias_Equipamentos!$F$2:$F$4986, MATCH(L3283, Def_Instancias_Equipamentos!$D$2:$D$4986, 0), 1)</f>
        <v>Sala Racks 14</v>
      </c>
      <c r="H3283" s="7" t="str">
        <f aca="false" t="array" ref="H3283:H3283">INDEX(Def_Instancias_Equipamentos!$E$2:$E$4986, MATCH(K3283, Def_Instancias_Equipamentos!$D$2:$D$4986, 0), 1)</f>
        <v>SI-14M2</v>
      </c>
      <c r="I3283" s="8" t="str">
        <f aca="false" t="array" ref="I3283:I3283">INDEX(Def_Instancias_Equipamentos!$E$2:$E$4986, MATCH(L3283, Def_Instancias_Equipamentos!$D$2:$D$4986, 0), 1)</f>
        <v>IA-14RaBPM</v>
      </c>
      <c r="J3283" s="8" t="str">
        <f aca="false">IF(H3283=I3283, "INTERNO", "EXTERNO")</f>
        <v>EXTERNO</v>
      </c>
      <c r="K3283" s="9" t="str">
        <f aca="false">Def_Instancias_Equipamentos!$D$1003</f>
        <v>SI-14M2:DI-BPMSigPatch</v>
      </c>
      <c r="L3283" s="4" t="str">
        <f aca="false">Def_Instancias_Equipamentos!$D$742</f>
        <v>SI-14M2:DI-BPMRFFE</v>
      </c>
      <c r="M3283" s="10" t="s">
        <v>173</v>
      </c>
      <c r="N3283" s="11" t="s">
        <v>86</v>
      </c>
      <c r="O3283" s="21" t="str">
        <f aca="false">Def_Sistemas_Conectores_Cabos!$B$7</f>
        <v>SMA 50-ohm</v>
      </c>
      <c r="P3283" s="4" t="str">
        <f aca="false">Def_Sistemas_Conectores_Cabos!$B$7</f>
        <v>SMA 50-ohm</v>
      </c>
      <c r="Q3283" s="8" t="str">
        <f aca="false">K3283&amp;"/"&amp;M3283&amp;CHAR(10)&amp;L3283&amp;"/"&amp;N3283</f>
        <v>SI-14M2:DI-BPMSigPatch/BO_OUT
SI-14M2:DI-BPMRFFE/BO_IN</v>
      </c>
      <c r="R3283" s="12" t="s">
        <v>354</v>
      </c>
      <c r="S3283" s="12" t="s">
        <v>354</v>
      </c>
      <c r="T3283" s="22" t="str">
        <f aca="false">Def_Sistemas_Conectores_Cabos!$C$14</f>
        <v>Datalink Extrudado</v>
      </c>
      <c r="U3283" s="11" t="s">
        <v>355</v>
      </c>
      <c r="V3283" s="13"/>
    </row>
    <row r="3284" customFormat="false" ht="15.75" hidden="true" customHeight="true" outlineLevel="0" collapsed="false">
      <c r="A3284" s="4" t="str">
        <f aca="false">Def_Sistemas_Conectores_Cabos!$A$22</f>
        <v>BPM de elétrons</v>
      </c>
      <c r="B3284" s="5" t="str">
        <f aca="false">Datas_Entregas!$A$3</f>
        <v>BTS/Anel</v>
      </c>
      <c r="C3284" s="6" t="n">
        <f aca="false" t="array" ref="C3284:C3284">INDEX(Datas_Entregas!$B$2:$B$100, MATCH(B3284, Datas_Entregas!$A$2:$A$100, 0), 1)</f>
        <v>43296</v>
      </c>
      <c r="D3284" s="5" t="str">
        <f aca="false">Def_Status_Montagem!$A$2</f>
        <v>A verificar</v>
      </c>
      <c r="E3284" s="4" t="str">
        <f aca="false">Def_Status_Montagem!$B$4</f>
        <v>Contratada (inclui etiqueta)</v>
      </c>
      <c r="F3284" s="7" t="str">
        <f aca="false" t="array" ref="F3284:F3284">INDEX(Def_Instancias_Equipamentos!$F$2:$F$4986, MATCH(K3284, Def_Instancias_Equipamentos!$D$2:$D$4986, 0), 1)</f>
        <v>Túnel (Anel)</v>
      </c>
      <c r="G3284" s="8" t="str">
        <f aca="false" t="array" ref="G3284:G3284">INDEX(Def_Instancias_Equipamentos!$F$2:$F$4986, MATCH(L3284, Def_Instancias_Equipamentos!$D$2:$D$4986, 0), 1)</f>
        <v>Sala Racks 14</v>
      </c>
      <c r="H3284" s="7" t="str">
        <f aca="false" t="array" ref="H3284:H3284">INDEX(Def_Instancias_Equipamentos!$E$2:$E$4986, MATCH(K3284, Def_Instancias_Equipamentos!$D$2:$D$4986, 0), 1)</f>
        <v>SI-14SB</v>
      </c>
      <c r="I3284" s="8" t="str">
        <f aca="false" t="array" ref="I3284:I3284">INDEX(Def_Instancias_Equipamentos!$E$2:$E$4986, MATCH(L3284, Def_Instancias_Equipamentos!$D$2:$D$4986, 0), 1)</f>
        <v>IA-14RaBPM</v>
      </c>
      <c r="J3284" s="8" t="str">
        <f aca="false">IF(H3284=I3284, "INTERNO", "EXTERNO")</f>
        <v>EXTERNO</v>
      </c>
      <c r="K3284" s="9" t="str">
        <f aca="false">Def_Instancias_Equipamentos!$D$1078</f>
        <v>SI-14SB:DI-BPMSigPatch-1</v>
      </c>
      <c r="L3284" s="4" t="str">
        <f aca="false">Def_Instancias_Equipamentos!$D$817</f>
        <v>SI-14SB:DI-BPMRFFE-1</v>
      </c>
      <c r="M3284" s="10" t="s">
        <v>173</v>
      </c>
      <c r="N3284" s="11" t="s">
        <v>86</v>
      </c>
      <c r="O3284" s="21" t="str">
        <f aca="false">Def_Sistemas_Conectores_Cabos!$B$7</f>
        <v>SMA 50-ohm</v>
      </c>
      <c r="P3284" s="4" t="str">
        <f aca="false">Def_Sistemas_Conectores_Cabos!$B$7</f>
        <v>SMA 50-ohm</v>
      </c>
      <c r="Q3284" s="8" t="str">
        <f aca="false">K3284&amp;"/"&amp;M3284&amp;CHAR(10)&amp;L3284&amp;"/"&amp;N3284</f>
        <v>SI-14SB:DI-BPMSigPatch-1/BO_OUT
SI-14SB:DI-BPMRFFE-1/BO_IN</v>
      </c>
      <c r="R3284" s="12" t="s">
        <v>354</v>
      </c>
      <c r="S3284" s="12" t="s">
        <v>354</v>
      </c>
      <c r="T3284" s="22" t="str">
        <f aca="false">Def_Sistemas_Conectores_Cabos!$C$14</f>
        <v>Datalink Extrudado</v>
      </c>
      <c r="U3284" s="11" t="s">
        <v>355</v>
      </c>
      <c r="V3284" s="13"/>
    </row>
    <row r="3285" customFormat="false" ht="15.75" hidden="true" customHeight="true" outlineLevel="0" collapsed="false">
      <c r="A3285" s="4" t="str">
        <f aca="false">Def_Sistemas_Conectores_Cabos!$A$22</f>
        <v>BPM de elétrons</v>
      </c>
      <c r="B3285" s="5" t="str">
        <f aca="false">Datas_Entregas!$A$3</f>
        <v>BTS/Anel</v>
      </c>
      <c r="C3285" s="6" t="n">
        <f aca="false" t="array" ref="C3285:C3285">INDEX(Datas_Entregas!$B$2:$B$100, MATCH(B3285, Datas_Entregas!$A$2:$A$100, 0), 1)</f>
        <v>43296</v>
      </c>
      <c r="D3285" s="5" t="str">
        <f aca="false">Def_Status_Montagem!$A$2</f>
        <v>A verificar</v>
      </c>
      <c r="E3285" s="4" t="str">
        <f aca="false">Def_Status_Montagem!$B$4</f>
        <v>Contratada (inclui etiqueta)</v>
      </c>
      <c r="F3285" s="7" t="str">
        <f aca="false" t="array" ref="F3285:F3285">INDEX(Def_Instancias_Equipamentos!$F$2:$F$4986, MATCH(K3285, Def_Instancias_Equipamentos!$D$2:$D$4986, 0), 1)</f>
        <v>Túnel (Anel)</v>
      </c>
      <c r="G3285" s="8" t="str">
        <f aca="false" t="array" ref="G3285:G3285">INDEX(Def_Instancias_Equipamentos!$F$2:$F$4986, MATCH(L3285, Def_Instancias_Equipamentos!$D$2:$D$4986, 0), 1)</f>
        <v>Sala Racks 14</v>
      </c>
      <c r="H3285" s="7" t="str">
        <f aca="false" t="array" ref="H3285:H3285">INDEX(Def_Instancias_Equipamentos!$E$2:$E$4986, MATCH(K3285, Def_Instancias_Equipamentos!$D$2:$D$4986, 0), 1)</f>
        <v>SI-14SB</v>
      </c>
      <c r="I3285" s="8" t="str">
        <f aca="false" t="array" ref="I3285:I3285">INDEX(Def_Instancias_Equipamentos!$E$2:$E$4986, MATCH(L3285, Def_Instancias_Equipamentos!$D$2:$D$4986, 0), 1)</f>
        <v>IA-14RaBPM</v>
      </c>
      <c r="J3285" s="8" t="str">
        <f aca="false">IF(H3285=I3285, "INTERNO", "EXTERNO")</f>
        <v>EXTERNO</v>
      </c>
      <c r="K3285" s="9" t="str">
        <f aca="false">Def_Instancias_Equipamentos!$D$1079</f>
        <v>SI-14SB:DI-BPMSigPatch-2</v>
      </c>
      <c r="L3285" s="4" t="str">
        <f aca="false">Def_Instancias_Equipamentos!$D$818</f>
        <v>SI-14SB:DI-BPMRFFE-2</v>
      </c>
      <c r="M3285" s="10" t="s">
        <v>173</v>
      </c>
      <c r="N3285" s="11" t="s">
        <v>86</v>
      </c>
      <c r="O3285" s="21" t="str">
        <f aca="false">Def_Sistemas_Conectores_Cabos!$B$7</f>
        <v>SMA 50-ohm</v>
      </c>
      <c r="P3285" s="4" t="str">
        <f aca="false">Def_Sistemas_Conectores_Cabos!$B$7</f>
        <v>SMA 50-ohm</v>
      </c>
      <c r="Q3285" s="8" t="str">
        <f aca="false">K3285&amp;"/"&amp;M3285&amp;CHAR(10)&amp;L3285&amp;"/"&amp;N3285</f>
        <v>SI-14SB:DI-BPMSigPatch-2/BO_OUT
SI-14SB:DI-BPMRFFE-2/BO_IN</v>
      </c>
      <c r="R3285" s="12" t="s">
        <v>354</v>
      </c>
      <c r="S3285" s="12" t="s">
        <v>354</v>
      </c>
      <c r="T3285" s="22" t="str">
        <f aca="false">Def_Sistemas_Conectores_Cabos!$C$14</f>
        <v>Datalink Extrudado</v>
      </c>
      <c r="U3285" s="11" t="s">
        <v>355</v>
      </c>
      <c r="V3285" s="13"/>
    </row>
    <row r="3286" customFormat="false" ht="15.75" hidden="true" customHeight="true" outlineLevel="0" collapsed="false">
      <c r="A3286" s="4" t="str">
        <f aca="false">Def_Sistemas_Conectores_Cabos!$A$22</f>
        <v>BPM de elétrons</v>
      </c>
      <c r="B3286" s="5" t="str">
        <f aca="false">Datas_Entregas!$A$3</f>
        <v>BTS/Anel</v>
      </c>
      <c r="C3286" s="6" t="n">
        <f aca="false" t="array" ref="C3286:C3286">INDEX(Datas_Entregas!$B$2:$B$100, MATCH(B3286, Datas_Entregas!$A$2:$A$100, 0), 1)</f>
        <v>43296</v>
      </c>
      <c r="D3286" s="5" t="str">
        <f aca="false">Def_Status_Montagem!$A$2</f>
        <v>A verificar</v>
      </c>
      <c r="E3286" s="4" t="str">
        <f aca="false">Def_Status_Montagem!$B$4</f>
        <v>Contratada (inclui etiqueta)</v>
      </c>
      <c r="F3286" s="7" t="str">
        <f aca="false" t="array" ref="F3286:F3286">INDEX(Def_Instancias_Equipamentos!$F$2:$F$4986, MATCH(K3286, Def_Instancias_Equipamentos!$D$2:$D$4986, 0), 1)</f>
        <v>Túnel (Anel)</v>
      </c>
      <c r="G3286" s="8" t="str">
        <f aca="false" t="array" ref="G3286:G3286">INDEX(Def_Instancias_Equipamentos!$F$2:$F$4986, MATCH(L3286, Def_Instancias_Equipamentos!$D$2:$D$4986, 0), 1)</f>
        <v>Sala Racks 15</v>
      </c>
      <c r="H3286" s="7" t="str">
        <f aca="false" t="array" ref="H3286:H3286">INDEX(Def_Instancias_Equipamentos!$E$2:$E$4986, MATCH(K3286, Def_Instancias_Equipamentos!$D$2:$D$4986, 0), 1)</f>
        <v>SI-15C1</v>
      </c>
      <c r="I3286" s="8" t="str">
        <f aca="false" t="array" ref="I3286:I3286">INDEX(Def_Instancias_Equipamentos!$E$2:$E$4986, MATCH(L3286, Def_Instancias_Equipamentos!$D$2:$D$4986, 0), 1)</f>
        <v>IA-15RaBPM</v>
      </c>
      <c r="J3286" s="8" t="str">
        <f aca="false">IF(H3286=I3286, "INTERNO", "EXTERNO")</f>
        <v>EXTERNO</v>
      </c>
      <c r="K3286" s="9" t="str">
        <f aca="false">Def_Instancias_Equipamentos!$D$1004</f>
        <v>SI-15C1:DI-BPMSigPatch-1</v>
      </c>
      <c r="L3286" s="4" t="str">
        <f aca="false">Def_Instancias_Equipamentos!$D$743</f>
        <v>SI-15C1:DI-BPMRFFE-1</v>
      </c>
      <c r="M3286" s="10" t="s">
        <v>173</v>
      </c>
      <c r="N3286" s="11" t="s">
        <v>86</v>
      </c>
      <c r="O3286" s="21" t="str">
        <f aca="false">Def_Sistemas_Conectores_Cabos!$B$7</f>
        <v>SMA 50-ohm</v>
      </c>
      <c r="P3286" s="4" t="str">
        <f aca="false">Def_Sistemas_Conectores_Cabos!$B$7</f>
        <v>SMA 50-ohm</v>
      </c>
      <c r="Q3286" s="8" t="str">
        <f aca="false">K3286&amp;"/"&amp;M3286&amp;CHAR(10)&amp;L3286&amp;"/"&amp;N3286</f>
        <v>SI-15C1:DI-BPMSigPatch-1/BO_OUT
SI-15C1:DI-BPMRFFE-1/BO_IN</v>
      </c>
      <c r="R3286" s="12" t="s">
        <v>354</v>
      </c>
      <c r="S3286" s="12" t="s">
        <v>354</v>
      </c>
      <c r="T3286" s="22" t="str">
        <f aca="false">Def_Sistemas_Conectores_Cabos!$C$14</f>
        <v>Datalink Extrudado</v>
      </c>
      <c r="U3286" s="11" t="s">
        <v>355</v>
      </c>
      <c r="V3286" s="13"/>
    </row>
    <row r="3287" customFormat="false" ht="15.75" hidden="true" customHeight="true" outlineLevel="0" collapsed="false">
      <c r="A3287" s="4" t="str">
        <f aca="false">Def_Sistemas_Conectores_Cabos!$A$22</f>
        <v>BPM de elétrons</v>
      </c>
      <c r="B3287" s="5" t="str">
        <f aca="false">Datas_Entregas!$A$3</f>
        <v>BTS/Anel</v>
      </c>
      <c r="C3287" s="6" t="n">
        <f aca="false" t="array" ref="C3287:C3287">INDEX(Datas_Entregas!$B$2:$B$100, MATCH(B3287, Datas_Entregas!$A$2:$A$100, 0), 1)</f>
        <v>43296</v>
      </c>
      <c r="D3287" s="5" t="str">
        <f aca="false">Def_Status_Montagem!$A$2</f>
        <v>A verificar</v>
      </c>
      <c r="E3287" s="4" t="str">
        <f aca="false">Def_Status_Montagem!$B$4</f>
        <v>Contratada (inclui etiqueta)</v>
      </c>
      <c r="F3287" s="7" t="str">
        <f aca="false" t="array" ref="F3287:F3287">INDEX(Def_Instancias_Equipamentos!$F$2:$F$4986, MATCH(K3287, Def_Instancias_Equipamentos!$D$2:$D$4986, 0), 1)</f>
        <v>Túnel (Anel)</v>
      </c>
      <c r="G3287" s="8" t="str">
        <f aca="false" t="array" ref="G3287:G3287">INDEX(Def_Instancias_Equipamentos!$F$2:$F$4986, MATCH(L3287, Def_Instancias_Equipamentos!$D$2:$D$4986, 0), 1)</f>
        <v>Sala Racks 15</v>
      </c>
      <c r="H3287" s="7" t="str">
        <f aca="false" t="array" ref="H3287:H3287">INDEX(Def_Instancias_Equipamentos!$E$2:$E$4986, MATCH(K3287, Def_Instancias_Equipamentos!$D$2:$D$4986, 0), 1)</f>
        <v>SI-15C1</v>
      </c>
      <c r="I3287" s="8" t="str">
        <f aca="false" t="array" ref="I3287:I3287">INDEX(Def_Instancias_Equipamentos!$E$2:$E$4986, MATCH(L3287, Def_Instancias_Equipamentos!$D$2:$D$4986, 0), 1)</f>
        <v>IA-15RaBPM</v>
      </c>
      <c r="J3287" s="8" t="str">
        <f aca="false">IF(H3287=I3287, "INTERNO", "EXTERNO")</f>
        <v>EXTERNO</v>
      </c>
      <c r="K3287" s="9" t="str">
        <f aca="false">Def_Instancias_Equipamentos!$D$1005</f>
        <v>SI-15C1:DI-BPMSigPatch-2</v>
      </c>
      <c r="L3287" s="4" t="str">
        <f aca="false">Def_Instancias_Equipamentos!$D$744</f>
        <v>SI-15C1:DI-BPMRFFE-2</v>
      </c>
      <c r="M3287" s="10" t="s">
        <v>173</v>
      </c>
      <c r="N3287" s="11" t="s">
        <v>86</v>
      </c>
      <c r="O3287" s="21" t="str">
        <f aca="false">Def_Sistemas_Conectores_Cabos!$B$7</f>
        <v>SMA 50-ohm</v>
      </c>
      <c r="P3287" s="4" t="str">
        <f aca="false">Def_Sistemas_Conectores_Cabos!$B$7</f>
        <v>SMA 50-ohm</v>
      </c>
      <c r="Q3287" s="8" t="str">
        <f aca="false">K3287&amp;"/"&amp;M3287&amp;CHAR(10)&amp;L3287&amp;"/"&amp;N3287</f>
        <v>SI-15C1:DI-BPMSigPatch-2/BO_OUT
SI-15C1:DI-BPMRFFE-2/BO_IN</v>
      </c>
      <c r="R3287" s="12" t="s">
        <v>354</v>
      </c>
      <c r="S3287" s="12" t="s">
        <v>354</v>
      </c>
      <c r="T3287" s="22" t="str">
        <f aca="false">Def_Sistemas_Conectores_Cabos!$C$14</f>
        <v>Datalink Extrudado</v>
      </c>
      <c r="U3287" s="11" t="s">
        <v>355</v>
      </c>
      <c r="V3287" s="13"/>
    </row>
    <row r="3288" customFormat="false" ht="15.75" hidden="true" customHeight="true" outlineLevel="0" collapsed="false">
      <c r="A3288" s="4" t="str">
        <f aca="false">Def_Sistemas_Conectores_Cabos!$A$22</f>
        <v>BPM de elétrons</v>
      </c>
      <c r="B3288" s="5" t="str">
        <f aca="false">Datas_Entregas!$A$3</f>
        <v>BTS/Anel</v>
      </c>
      <c r="C3288" s="6" t="n">
        <f aca="false" t="array" ref="C3288:C3288">INDEX(Datas_Entregas!$B$2:$B$100, MATCH(B3288, Datas_Entregas!$A$2:$A$100, 0), 1)</f>
        <v>43296</v>
      </c>
      <c r="D3288" s="5" t="str">
        <f aca="false">Def_Status_Montagem!$A$2</f>
        <v>A verificar</v>
      </c>
      <c r="E3288" s="4" t="str">
        <f aca="false">Def_Status_Montagem!$B$4</f>
        <v>Contratada (inclui etiqueta)</v>
      </c>
      <c r="F3288" s="7" t="str">
        <f aca="false" t="array" ref="F3288:F3288">INDEX(Def_Instancias_Equipamentos!$F$2:$F$4986, MATCH(K3288, Def_Instancias_Equipamentos!$D$2:$D$4986, 0), 1)</f>
        <v>Túnel (Anel)</v>
      </c>
      <c r="G3288" s="8" t="str">
        <f aca="false" t="array" ref="G3288:G3288">INDEX(Def_Instancias_Equipamentos!$F$2:$F$4986, MATCH(L3288, Def_Instancias_Equipamentos!$D$2:$D$4986, 0), 1)</f>
        <v>Sala Racks 15</v>
      </c>
      <c r="H3288" s="7" t="str">
        <f aca="false" t="array" ref="H3288:H3288">INDEX(Def_Instancias_Equipamentos!$E$2:$E$4986, MATCH(K3288, Def_Instancias_Equipamentos!$D$2:$D$4986, 0), 1)</f>
        <v>SI-15C2</v>
      </c>
      <c r="I3288" s="8" t="str">
        <f aca="false" t="array" ref="I3288:I3288">INDEX(Def_Instancias_Equipamentos!$E$2:$E$4986, MATCH(L3288, Def_Instancias_Equipamentos!$D$2:$D$4986, 0), 1)</f>
        <v>IA-15RaBPM</v>
      </c>
      <c r="J3288" s="8" t="str">
        <f aca="false">IF(H3288=I3288, "INTERNO", "EXTERNO")</f>
        <v>EXTERNO</v>
      </c>
      <c r="K3288" s="9" t="str">
        <f aca="false">Def_Instancias_Equipamentos!$D$1006</f>
        <v>SI-15C2:DI-BPMSigPatch</v>
      </c>
      <c r="L3288" s="4" t="str">
        <f aca="false">Def_Instancias_Equipamentos!$D$745</f>
        <v>SI-15C2:DI-BPMRFFE</v>
      </c>
      <c r="M3288" s="10" t="s">
        <v>173</v>
      </c>
      <c r="N3288" s="11" t="s">
        <v>86</v>
      </c>
      <c r="O3288" s="21" t="str">
        <f aca="false">Def_Sistemas_Conectores_Cabos!$B$7</f>
        <v>SMA 50-ohm</v>
      </c>
      <c r="P3288" s="4" t="str">
        <f aca="false">Def_Sistemas_Conectores_Cabos!$B$7</f>
        <v>SMA 50-ohm</v>
      </c>
      <c r="Q3288" s="8" t="str">
        <f aca="false">K3288&amp;"/"&amp;M3288&amp;CHAR(10)&amp;L3288&amp;"/"&amp;N3288</f>
        <v>SI-15C2:DI-BPMSigPatch/BO_OUT
SI-15C2:DI-BPMRFFE/BO_IN</v>
      </c>
      <c r="R3288" s="12" t="s">
        <v>354</v>
      </c>
      <c r="S3288" s="12" t="s">
        <v>354</v>
      </c>
      <c r="T3288" s="22" t="str">
        <f aca="false">Def_Sistemas_Conectores_Cabos!$C$14</f>
        <v>Datalink Extrudado</v>
      </c>
      <c r="U3288" s="11" t="s">
        <v>355</v>
      </c>
      <c r="V3288" s="13"/>
    </row>
    <row r="3289" customFormat="false" ht="15.75" hidden="true" customHeight="true" outlineLevel="0" collapsed="false">
      <c r="A3289" s="4" t="str">
        <f aca="false">Def_Sistemas_Conectores_Cabos!$A$22</f>
        <v>BPM de elétrons</v>
      </c>
      <c r="B3289" s="5" t="str">
        <f aca="false">Datas_Entregas!$A$3</f>
        <v>BTS/Anel</v>
      </c>
      <c r="C3289" s="6" t="n">
        <f aca="false" t="array" ref="C3289:C3289">INDEX(Datas_Entregas!$B$2:$B$100, MATCH(B3289, Datas_Entregas!$A$2:$A$100, 0), 1)</f>
        <v>43296</v>
      </c>
      <c r="D3289" s="5" t="str">
        <f aca="false">Def_Status_Montagem!$A$2</f>
        <v>A verificar</v>
      </c>
      <c r="E3289" s="4" t="str">
        <f aca="false">Def_Status_Montagem!$B$4</f>
        <v>Contratada (inclui etiqueta)</v>
      </c>
      <c r="F3289" s="7" t="str">
        <f aca="false" t="array" ref="F3289:F3289">INDEX(Def_Instancias_Equipamentos!$F$2:$F$4986, MATCH(K3289, Def_Instancias_Equipamentos!$D$2:$D$4986, 0), 1)</f>
        <v>Túnel (Anel)</v>
      </c>
      <c r="G3289" s="8" t="str">
        <f aca="false" t="array" ref="G3289:G3289">INDEX(Def_Instancias_Equipamentos!$F$2:$F$4986, MATCH(L3289, Def_Instancias_Equipamentos!$D$2:$D$4986, 0), 1)</f>
        <v>Sala Racks 15</v>
      </c>
      <c r="H3289" s="7" t="str">
        <f aca="false" t="array" ref="H3289:H3289">INDEX(Def_Instancias_Equipamentos!$E$2:$E$4986, MATCH(K3289, Def_Instancias_Equipamentos!$D$2:$D$4986, 0), 1)</f>
        <v>SI-15C3</v>
      </c>
      <c r="I3289" s="8" t="str">
        <f aca="false" t="array" ref="I3289:I3289">INDEX(Def_Instancias_Equipamentos!$E$2:$E$4986, MATCH(L3289, Def_Instancias_Equipamentos!$D$2:$D$4986, 0), 1)</f>
        <v>IA-15RaBPM</v>
      </c>
      <c r="J3289" s="8" t="str">
        <f aca="false">IF(H3289=I3289, "INTERNO", "EXTERNO")</f>
        <v>EXTERNO</v>
      </c>
      <c r="K3289" s="9" t="str">
        <f aca="false">Def_Instancias_Equipamentos!$D$1007</f>
        <v>SI-15C3:DI-BPMSigPatch-1</v>
      </c>
      <c r="L3289" s="4" t="str">
        <f aca="false">Def_Instancias_Equipamentos!$D$746</f>
        <v>SI-15C3:DI-BPMRFFE-1</v>
      </c>
      <c r="M3289" s="10" t="s">
        <v>173</v>
      </c>
      <c r="N3289" s="11" t="s">
        <v>86</v>
      </c>
      <c r="O3289" s="21" t="str">
        <f aca="false">Def_Sistemas_Conectores_Cabos!$B$7</f>
        <v>SMA 50-ohm</v>
      </c>
      <c r="P3289" s="4" t="str">
        <f aca="false">Def_Sistemas_Conectores_Cabos!$B$7</f>
        <v>SMA 50-ohm</v>
      </c>
      <c r="Q3289" s="8" t="str">
        <f aca="false">K3289&amp;"/"&amp;M3289&amp;CHAR(10)&amp;L3289&amp;"/"&amp;N3289</f>
        <v>SI-15C3:DI-BPMSigPatch-1/BO_OUT
SI-15C3:DI-BPMRFFE-1/BO_IN</v>
      </c>
      <c r="R3289" s="12" t="s">
        <v>354</v>
      </c>
      <c r="S3289" s="12" t="s">
        <v>354</v>
      </c>
      <c r="T3289" s="22" t="str">
        <f aca="false">Def_Sistemas_Conectores_Cabos!$C$14</f>
        <v>Datalink Extrudado</v>
      </c>
      <c r="U3289" s="11" t="s">
        <v>355</v>
      </c>
      <c r="V3289" s="13"/>
    </row>
    <row r="3290" customFormat="false" ht="15.75" hidden="true" customHeight="true" outlineLevel="0" collapsed="false">
      <c r="A3290" s="4" t="str">
        <f aca="false">Def_Sistemas_Conectores_Cabos!$A$22</f>
        <v>BPM de elétrons</v>
      </c>
      <c r="B3290" s="5" t="str">
        <f aca="false">Datas_Entregas!$A$3</f>
        <v>BTS/Anel</v>
      </c>
      <c r="C3290" s="6" t="n">
        <f aca="false" t="array" ref="C3290:C3290">INDEX(Datas_Entregas!$B$2:$B$100, MATCH(B3290, Datas_Entregas!$A$2:$A$100, 0), 1)</f>
        <v>43296</v>
      </c>
      <c r="D3290" s="5" t="str">
        <f aca="false">Def_Status_Montagem!$A$2</f>
        <v>A verificar</v>
      </c>
      <c r="E3290" s="4" t="str">
        <f aca="false">Def_Status_Montagem!$B$4</f>
        <v>Contratada (inclui etiqueta)</v>
      </c>
      <c r="F3290" s="7" t="str">
        <f aca="false" t="array" ref="F3290:F3290">INDEX(Def_Instancias_Equipamentos!$F$2:$F$4986, MATCH(K3290, Def_Instancias_Equipamentos!$D$2:$D$4986, 0), 1)</f>
        <v>Túnel (Anel)</v>
      </c>
      <c r="G3290" s="8" t="str">
        <f aca="false" t="array" ref="G3290:G3290">INDEX(Def_Instancias_Equipamentos!$F$2:$F$4986, MATCH(L3290, Def_Instancias_Equipamentos!$D$2:$D$4986, 0), 1)</f>
        <v>Sala Racks 15</v>
      </c>
      <c r="H3290" s="7" t="str">
        <f aca="false" t="array" ref="H3290:H3290">INDEX(Def_Instancias_Equipamentos!$E$2:$E$4986, MATCH(K3290, Def_Instancias_Equipamentos!$D$2:$D$4986, 0), 1)</f>
        <v>SI-15C3</v>
      </c>
      <c r="I3290" s="8" t="str">
        <f aca="false" t="array" ref="I3290:I3290">INDEX(Def_Instancias_Equipamentos!$E$2:$E$4986, MATCH(L3290, Def_Instancias_Equipamentos!$D$2:$D$4986, 0), 1)</f>
        <v>IA-15RaBPM</v>
      </c>
      <c r="J3290" s="8" t="str">
        <f aca="false">IF(H3290=I3290, "INTERNO", "EXTERNO")</f>
        <v>EXTERNO</v>
      </c>
      <c r="K3290" s="9" t="str">
        <f aca="false">Def_Instancias_Equipamentos!$D$1008</f>
        <v>SI-15C3:DI-BPMSigPatch-2</v>
      </c>
      <c r="L3290" s="4" t="str">
        <f aca="false">Def_Instancias_Equipamentos!$D$747</f>
        <v>SI-15C3:DI-BPMRFFE-2</v>
      </c>
      <c r="M3290" s="10" t="s">
        <v>173</v>
      </c>
      <c r="N3290" s="11" t="s">
        <v>86</v>
      </c>
      <c r="O3290" s="21" t="str">
        <f aca="false">Def_Sistemas_Conectores_Cabos!$B$7</f>
        <v>SMA 50-ohm</v>
      </c>
      <c r="P3290" s="4" t="str">
        <f aca="false">Def_Sistemas_Conectores_Cabos!$B$7</f>
        <v>SMA 50-ohm</v>
      </c>
      <c r="Q3290" s="8" t="str">
        <f aca="false">K3290&amp;"/"&amp;M3290&amp;CHAR(10)&amp;L3290&amp;"/"&amp;N3290</f>
        <v>SI-15C3:DI-BPMSigPatch-2/BO_OUT
SI-15C3:DI-BPMRFFE-2/BO_IN</v>
      </c>
      <c r="R3290" s="12" t="s">
        <v>354</v>
      </c>
      <c r="S3290" s="12" t="s">
        <v>354</v>
      </c>
      <c r="T3290" s="22" t="str">
        <f aca="false">Def_Sistemas_Conectores_Cabos!$C$14</f>
        <v>Datalink Extrudado</v>
      </c>
      <c r="U3290" s="11" t="s">
        <v>355</v>
      </c>
      <c r="V3290" s="13"/>
    </row>
    <row r="3291" customFormat="false" ht="15.75" hidden="true" customHeight="true" outlineLevel="0" collapsed="false">
      <c r="A3291" s="4" t="str">
        <f aca="false">Def_Sistemas_Conectores_Cabos!$A$22</f>
        <v>BPM de elétrons</v>
      </c>
      <c r="B3291" s="5" t="str">
        <f aca="false">Datas_Entregas!$A$3</f>
        <v>BTS/Anel</v>
      </c>
      <c r="C3291" s="6" t="n">
        <f aca="false" t="array" ref="C3291:C3291">INDEX(Datas_Entregas!$B$2:$B$100, MATCH(B3291, Datas_Entregas!$A$2:$A$100, 0), 1)</f>
        <v>43296</v>
      </c>
      <c r="D3291" s="5" t="str">
        <f aca="false">Def_Status_Montagem!$A$2</f>
        <v>A verificar</v>
      </c>
      <c r="E3291" s="4" t="str">
        <f aca="false">Def_Status_Montagem!$B$4</f>
        <v>Contratada (inclui etiqueta)</v>
      </c>
      <c r="F3291" s="7" t="str">
        <f aca="false" t="array" ref="F3291:F3291">INDEX(Def_Instancias_Equipamentos!$F$2:$F$4986, MATCH(K3291, Def_Instancias_Equipamentos!$D$2:$D$4986, 0), 1)</f>
        <v>Túnel (Anel)</v>
      </c>
      <c r="G3291" s="8" t="str">
        <f aca="false" t="array" ref="G3291:G3291">INDEX(Def_Instancias_Equipamentos!$F$2:$F$4986, MATCH(L3291, Def_Instancias_Equipamentos!$D$2:$D$4986, 0), 1)</f>
        <v>Sala Racks 15</v>
      </c>
      <c r="H3291" s="7" t="str">
        <f aca="false" t="array" ref="H3291:H3291">INDEX(Def_Instancias_Equipamentos!$E$2:$E$4986, MATCH(K3291, Def_Instancias_Equipamentos!$D$2:$D$4986, 0), 1)</f>
        <v>SI-15C4</v>
      </c>
      <c r="I3291" s="8" t="str">
        <f aca="false" t="array" ref="I3291:I3291">INDEX(Def_Instancias_Equipamentos!$E$2:$E$4986, MATCH(L3291, Def_Instancias_Equipamentos!$D$2:$D$4986, 0), 1)</f>
        <v>IA-15RaBPM</v>
      </c>
      <c r="J3291" s="8" t="str">
        <f aca="false">IF(H3291=I3291, "INTERNO", "EXTERNO")</f>
        <v>EXTERNO</v>
      </c>
      <c r="K3291" s="9" t="str">
        <f aca="false">Def_Instancias_Equipamentos!$D$1009</f>
        <v>SI-15C4:DI-BPMSigPatch</v>
      </c>
      <c r="L3291" s="4" t="str">
        <f aca="false">Def_Instancias_Equipamentos!$D$748</f>
        <v>SI-15C4:DI-BPMRFFE</v>
      </c>
      <c r="M3291" s="10" t="s">
        <v>173</v>
      </c>
      <c r="N3291" s="11" t="s">
        <v>86</v>
      </c>
      <c r="O3291" s="21" t="str">
        <f aca="false">Def_Sistemas_Conectores_Cabos!$B$7</f>
        <v>SMA 50-ohm</v>
      </c>
      <c r="P3291" s="4" t="str">
        <f aca="false">Def_Sistemas_Conectores_Cabos!$B$7</f>
        <v>SMA 50-ohm</v>
      </c>
      <c r="Q3291" s="8" t="str">
        <f aca="false">K3291&amp;"/"&amp;M3291&amp;CHAR(10)&amp;L3291&amp;"/"&amp;N3291</f>
        <v>SI-15C4:DI-BPMSigPatch/BO_OUT
SI-15C4:DI-BPMRFFE/BO_IN</v>
      </c>
      <c r="R3291" s="12" t="s">
        <v>354</v>
      </c>
      <c r="S3291" s="12" t="s">
        <v>354</v>
      </c>
      <c r="T3291" s="22" t="str">
        <f aca="false">Def_Sistemas_Conectores_Cabos!$C$14</f>
        <v>Datalink Extrudado</v>
      </c>
      <c r="U3291" s="11" t="s">
        <v>355</v>
      </c>
      <c r="V3291" s="13"/>
    </row>
    <row r="3292" customFormat="false" ht="15.75" hidden="true" customHeight="true" outlineLevel="0" collapsed="false">
      <c r="A3292" s="4" t="str">
        <f aca="false">Def_Sistemas_Conectores_Cabos!$A$22</f>
        <v>BPM de elétrons</v>
      </c>
      <c r="B3292" s="5" t="str">
        <f aca="false">Datas_Entregas!$A$3</f>
        <v>BTS/Anel</v>
      </c>
      <c r="C3292" s="6" t="n">
        <f aca="false" t="array" ref="C3292:C3292">INDEX(Datas_Entregas!$B$2:$B$100, MATCH(B3292, Datas_Entregas!$A$2:$A$100, 0), 1)</f>
        <v>43296</v>
      </c>
      <c r="D3292" s="5" t="str">
        <f aca="false">Def_Status_Montagem!$A$2</f>
        <v>A verificar</v>
      </c>
      <c r="E3292" s="4" t="str">
        <f aca="false">Def_Status_Montagem!$B$4</f>
        <v>Contratada (inclui etiqueta)</v>
      </c>
      <c r="F3292" s="7" t="str">
        <f aca="false" t="array" ref="F3292:F3292">INDEX(Def_Instancias_Equipamentos!$F$2:$F$4986, MATCH(K3292, Def_Instancias_Equipamentos!$D$2:$D$4986, 0), 1)</f>
        <v>Túnel (Anel)</v>
      </c>
      <c r="G3292" s="8" t="str">
        <f aca="false" t="array" ref="G3292:G3292">INDEX(Def_Instancias_Equipamentos!$F$2:$F$4986, MATCH(L3292, Def_Instancias_Equipamentos!$D$2:$D$4986, 0), 1)</f>
        <v>Sala Racks 15</v>
      </c>
      <c r="H3292" s="7" t="str">
        <f aca="false" t="array" ref="H3292:H3292">INDEX(Def_Instancias_Equipamentos!$E$2:$E$4986, MATCH(K3292, Def_Instancias_Equipamentos!$D$2:$D$4986, 0), 1)</f>
        <v>SI-15M1</v>
      </c>
      <c r="I3292" s="8" t="str">
        <f aca="false" t="array" ref="I3292:I3292">INDEX(Def_Instancias_Equipamentos!$E$2:$E$4986, MATCH(L3292, Def_Instancias_Equipamentos!$D$2:$D$4986, 0), 1)</f>
        <v>IA-15RaBPM</v>
      </c>
      <c r="J3292" s="8" t="str">
        <f aca="false">IF(H3292=I3292, "INTERNO", "EXTERNO")</f>
        <v>EXTERNO</v>
      </c>
      <c r="K3292" s="9" t="str">
        <f aca="false">Def_Instancias_Equipamentos!$D$1010</f>
        <v>SI-15M1:DI-BPMSigPatch</v>
      </c>
      <c r="L3292" s="4" t="str">
        <f aca="false">Def_Instancias_Equipamentos!$D$749</f>
        <v>SI-15M1:DI-BPMRFFE</v>
      </c>
      <c r="M3292" s="10" t="s">
        <v>173</v>
      </c>
      <c r="N3292" s="11" t="s">
        <v>86</v>
      </c>
      <c r="O3292" s="21" t="str">
        <f aca="false">Def_Sistemas_Conectores_Cabos!$B$7</f>
        <v>SMA 50-ohm</v>
      </c>
      <c r="P3292" s="4" t="str">
        <f aca="false">Def_Sistemas_Conectores_Cabos!$B$7</f>
        <v>SMA 50-ohm</v>
      </c>
      <c r="Q3292" s="8" t="str">
        <f aca="false">K3292&amp;"/"&amp;M3292&amp;CHAR(10)&amp;L3292&amp;"/"&amp;N3292</f>
        <v>SI-15M1:DI-BPMSigPatch/BO_OUT
SI-15M1:DI-BPMRFFE/BO_IN</v>
      </c>
      <c r="R3292" s="12" t="s">
        <v>354</v>
      </c>
      <c r="S3292" s="12" t="s">
        <v>354</v>
      </c>
      <c r="T3292" s="22" t="str">
        <f aca="false">Def_Sistemas_Conectores_Cabos!$C$14</f>
        <v>Datalink Extrudado</v>
      </c>
      <c r="U3292" s="11" t="s">
        <v>355</v>
      </c>
      <c r="V3292" s="13"/>
    </row>
    <row r="3293" customFormat="false" ht="15.75" hidden="true" customHeight="true" outlineLevel="0" collapsed="false">
      <c r="A3293" s="4" t="str">
        <f aca="false">Def_Sistemas_Conectores_Cabos!$A$22</f>
        <v>BPM de elétrons</v>
      </c>
      <c r="B3293" s="5" t="str">
        <f aca="false">Datas_Entregas!$A$3</f>
        <v>BTS/Anel</v>
      </c>
      <c r="C3293" s="6" t="n">
        <f aca="false" t="array" ref="C3293:C3293">INDEX(Datas_Entregas!$B$2:$B$100, MATCH(B3293, Datas_Entregas!$A$2:$A$100, 0), 1)</f>
        <v>43296</v>
      </c>
      <c r="D3293" s="5" t="str">
        <f aca="false">Def_Status_Montagem!$A$2</f>
        <v>A verificar</v>
      </c>
      <c r="E3293" s="4" t="str">
        <f aca="false">Def_Status_Montagem!$B$4</f>
        <v>Contratada (inclui etiqueta)</v>
      </c>
      <c r="F3293" s="7" t="str">
        <f aca="false" t="array" ref="F3293:F3293">INDEX(Def_Instancias_Equipamentos!$F$2:$F$4986, MATCH(K3293, Def_Instancias_Equipamentos!$D$2:$D$4986, 0), 1)</f>
        <v>Túnel (Anel)</v>
      </c>
      <c r="G3293" s="8" t="str">
        <f aca="false" t="array" ref="G3293:G3293">INDEX(Def_Instancias_Equipamentos!$F$2:$F$4986, MATCH(L3293, Def_Instancias_Equipamentos!$D$2:$D$4986, 0), 1)</f>
        <v>Sala Racks 15</v>
      </c>
      <c r="H3293" s="7" t="str">
        <f aca="false" t="array" ref="H3293:H3293">INDEX(Def_Instancias_Equipamentos!$E$2:$E$4986, MATCH(K3293, Def_Instancias_Equipamentos!$D$2:$D$4986, 0), 1)</f>
        <v>SI-15M2</v>
      </c>
      <c r="I3293" s="8" t="str">
        <f aca="false" t="array" ref="I3293:I3293">INDEX(Def_Instancias_Equipamentos!$E$2:$E$4986, MATCH(L3293, Def_Instancias_Equipamentos!$D$2:$D$4986, 0), 1)</f>
        <v>IA-15RaBPM</v>
      </c>
      <c r="J3293" s="8" t="str">
        <f aca="false">IF(H3293=I3293, "INTERNO", "EXTERNO")</f>
        <v>EXTERNO</v>
      </c>
      <c r="K3293" s="9" t="str">
        <f aca="false">Def_Instancias_Equipamentos!$D$1011</f>
        <v>SI-15M2:DI-BPMSigPatch</v>
      </c>
      <c r="L3293" s="4" t="str">
        <f aca="false">Def_Instancias_Equipamentos!$D$750</f>
        <v>SI-15M2:DI-BPMRFFE</v>
      </c>
      <c r="M3293" s="10" t="s">
        <v>173</v>
      </c>
      <c r="N3293" s="11" t="s">
        <v>86</v>
      </c>
      <c r="O3293" s="21" t="str">
        <f aca="false">Def_Sistemas_Conectores_Cabos!$B$7</f>
        <v>SMA 50-ohm</v>
      </c>
      <c r="P3293" s="4" t="str">
        <f aca="false">Def_Sistemas_Conectores_Cabos!$B$7</f>
        <v>SMA 50-ohm</v>
      </c>
      <c r="Q3293" s="8" t="str">
        <f aca="false">K3293&amp;"/"&amp;M3293&amp;CHAR(10)&amp;L3293&amp;"/"&amp;N3293</f>
        <v>SI-15M2:DI-BPMSigPatch/BO_OUT
SI-15M2:DI-BPMRFFE/BO_IN</v>
      </c>
      <c r="R3293" s="12" t="s">
        <v>354</v>
      </c>
      <c r="S3293" s="12" t="s">
        <v>354</v>
      </c>
      <c r="T3293" s="22" t="str">
        <f aca="false">Def_Sistemas_Conectores_Cabos!$C$14</f>
        <v>Datalink Extrudado</v>
      </c>
      <c r="U3293" s="11" t="s">
        <v>355</v>
      </c>
      <c r="V3293" s="13"/>
    </row>
    <row r="3294" customFormat="false" ht="15.75" hidden="true" customHeight="true" outlineLevel="0" collapsed="false">
      <c r="A3294" s="4" t="str">
        <f aca="false">Def_Sistemas_Conectores_Cabos!$A$22</f>
        <v>BPM de elétrons</v>
      </c>
      <c r="B3294" s="5" t="str">
        <f aca="false">Datas_Entregas!$A$3</f>
        <v>BTS/Anel</v>
      </c>
      <c r="C3294" s="6" t="n">
        <f aca="false" t="array" ref="C3294:C3294">INDEX(Datas_Entregas!$B$2:$B$100, MATCH(B3294, Datas_Entregas!$A$2:$A$100, 0), 1)</f>
        <v>43296</v>
      </c>
      <c r="D3294" s="5" t="str">
        <f aca="false">Def_Status_Montagem!$A$2</f>
        <v>A verificar</v>
      </c>
      <c r="E3294" s="4" t="str">
        <f aca="false">Def_Status_Montagem!$B$4</f>
        <v>Contratada (inclui etiqueta)</v>
      </c>
      <c r="F3294" s="7" t="str">
        <f aca="false" t="array" ref="F3294:F3294">INDEX(Def_Instancias_Equipamentos!$F$2:$F$4986, MATCH(K3294, Def_Instancias_Equipamentos!$D$2:$D$4986, 0), 1)</f>
        <v>Túnel (Anel)</v>
      </c>
      <c r="G3294" s="8" t="str">
        <f aca="false" t="array" ref="G3294:G3294">INDEX(Def_Instancias_Equipamentos!$F$2:$F$4986, MATCH(L3294, Def_Instancias_Equipamentos!$D$2:$D$4986, 0), 1)</f>
        <v>Sala Racks 15</v>
      </c>
      <c r="H3294" s="7" t="str">
        <f aca="false" t="array" ref="H3294:H3294">INDEX(Def_Instancias_Equipamentos!$E$2:$E$4986, MATCH(K3294, Def_Instancias_Equipamentos!$D$2:$D$4986, 0), 1)</f>
        <v>SI-15SP</v>
      </c>
      <c r="I3294" s="8" t="str">
        <f aca="false" t="array" ref="I3294:I3294">INDEX(Def_Instancias_Equipamentos!$E$2:$E$4986, MATCH(L3294, Def_Instancias_Equipamentos!$D$2:$D$4986, 0), 1)</f>
        <v>IA-15RaBPM</v>
      </c>
      <c r="J3294" s="8" t="str">
        <f aca="false">IF(H3294=I3294, "INTERNO", "EXTERNO")</f>
        <v>EXTERNO</v>
      </c>
      <c r="K3294" s="9" t="str">
        <f aca="false">Def_Instancias_Equipamentos!$D$1080</f>
        <v>SI-15SP:DI-BPMSigPatch-1</v>
      </c>
      <c r="L3294" s="4" t="str">
        <f aca="false">Def_Instancias_Equipamentos!$D$819</f>
        <v>SI-15SP:DI-BPMRFFE-1</v>
      </c>
      <c r="M3294" s="10" t="s">
        <v>173</v>
      </c>
      <c r="N3294" s="11" t="s">
        <v>86</v>
      </c>
      <c r="O3294" s="21" t="str">
        <f aca="false">Def_Sistemas_Conectores_Cabos!$B$7</f>
        <v>SMA 50-ohm</v>
      </c>
      <c r="P3294" s="4" t="str">
        <f aca="false">Def_Sistemas_Conectores_Cabos!$B$7</f>
        <v>SMA 50-ohm</v>
      </c>
      <c r="Q3294" s="8" t="str">
        <f aca="false">K3294&amp;"/"&amp;M3294&amp;CHAR(10)&amp;L3294&amp;"/"&amp;N3294</f>
        <v>SI-15SP:DI-BPMSigPatch-1/BO_OUT
SI-15SP:DI-BPMRFFE-1/BO_IN</v>
      </c>
      <c r="R3294" s="12" t="s">
        <v>354</v>
      </c>
      <c r="S3294" s="12" t="s">
        <v>354</v>
      </c>
      <c r="T3294" s="22" t="str">
        <f aca="false">Def_Sistemas_Conectores_Cabos!$C$14</f>
        <v>Datalink Extrudado</v>
      </c>
      <c r="U3294" s="11" t="s">
        <v>355</v>
      </c>
      <c r="V3294" s="13"/>
    </row>
    <row r="3295" customFormat="false" ht="15.75" hidden="true" customHeight="true" outlineLevel="0" collapsed="false">
      <c r="A3295" s="4" t="str">
        <f aca="false">Def_Sistemas_Conectores_Cabos!$A$22</f>
        <v>BPM de elétrons</v>
      </c>
      <c r="B3295" s="5" t="str">
        <f aca="false">Datas_Entregas!$A$3</f>
        <v>BTS/Anel</v>
      </c>
      <c r="C3295" s="6" t="n">
        <f aca="false" t="array" ref="C3295:C3295">INDEX(Datas_Entregas!$B$2:$B$100, MATCH(B3295, Datas_Entregas!$A$2:$A$100, 0), 1)</f>
        <v>43296</v>
      </c>
      <c r="D3295" s="5" t="str">
        <f aca="false">Def_Status_Montagem!$A$2</f>
        <v>A verificar</v>
      </c>
      <c r="E3295" s="4" t="str">
        <f aca="false">Def_Status_Montagem!$B$4</f>
        <v>Contratada (inclui etiqueta)</v>
      </c>
      <c r="F3295" s="7" t="str">
        <f aca="false" t="array" ref="F3295:F3295">INDEX(Def_Instancias_Equipamentos!$F$2:$F$4986, MATCH(K3295, Def_Instancias_Equipamentos!$D$2:$D$4986, 0), 1)</f>
        <v>Túnel (Anel)</v>
      </c>
      <c r="G3295" s="8" t="str">
        <f aca="false" t="array" ref="G3295:G3295">INDEX(Def_Instancias_Equipamentos!$F$2:$F$4986, MATCH(L3295, Def_Instancias_Equipamentos!$D$2:$D$4986, 0), 1)</f>
        <v>Sala Racks 15</v>
      </c>
      <c r="H3295" s="7" t="str">
        <f aca="false" t="array" ref="H3295:H3295">INDEX(Def_Instancias_Equipamentos!$E$2:$E$4986, MATCH(K3295, Def_Instancias_Equipamentos!$D$2:$D$4986, 0), 1)</f>
        <v>SI-15SP</v>
      </c>
      <c r="I3295" s="8" t="str">
        <f aca="false" t="array" ref="I3295:I3295">INDEX(Def_Instancias_Equipamentos!$E$2:$E$4986, MATCH(L3295, Def_Instancias_Equipamentos!$D$2:$D$4986, 0), 1)</f>
        <v>IA-15RaBPM</v>
      </c>
      <c r="J3295" s="8" t="str">
        <f aca="false">IF(H3295=I3295, "INTERNO", "EXTERNO")</f>
        <v>EXTERNO</v>
      </c>
      <c r="K3295" s="9" t="str">
        <f aca="false">Def_Instancias_Equipamentos!$D$1081</f>
        <v>SI-15SP:DI-BPMSigPatch-2</v>
      </c>
      <c r="L3295" s="4" t="str">
        <f aca="false">Def_Instancias_Equipamentos!$D$820</f>
        <v>SI-15SP:DI-BPMRFFE-2</v>
      </c>
      <c r="M3295" s="10" t="s">
        <v>173</v>
      </c>
      <c r="N3295" s="11" t="s">
        <v>86</v>
      </c>
      <c r="O3295" s="21" t="str">
        <f aca="false">Def_Sistemas_Conectores_Cabos!$B$7</f>
        <v>SMA 50-ohm</v>
      </c>
      <c r="P3295" s="4" t="str">
        <f aca="false">Def_Sistemas_Conectores_Cabos!$B$7</f>
        <v>SMA 50-ohm</v>
      </c>
      <c r="Q3295" s="8" t="str">
        <f aca="false">K3295&amp;"/"&amp;M3295&amp;CHAR(10)&amp;L3295&amp;"/"&amp;N3295</f>
        <v>SI-15SP:DI-BPMSigPatch-2/BO_OUT
SI-15SP:DI-BPMRFFE-2/BO_IN</v>
      </c>
      <c r="R3295" s="12" t="s">
        <v>354</v>
      </c>
      <c r="S3295" s="12" t="s">
        <v>354</v>
      </c>
      <c r="T3295" s="22" t="str">
        <f aca="false">Def_Sistemas_Conectores_Cabos!$C$14</f>
        <v>Datalink Extrudado</v>
      </c>
      <c r="U3295" s="11" t="s">
        <v>355</v>
      </c>
      <c r="V3295" s="13"/>
    </row>
    <row r="3296" customFormat="false" ht="15.75" hidden="true" customHeight="true" outlineLevel="0" collapsed="false">
      <c r="A3296" s="4" t="str">
        <f aca="false">Def_Sistemas_Conectores_Cabos!$A$22</f>
        <v>BPM de elétrons</v>
      </c>
      <c r="B3296" s="5" t="str">
        <f aca="false">Datas_Entregas!$A$3</f>
        <v>BTS/Anel</v>
      </c>
      <c r="C3296" s="6" t="n">
        <f aca="false" t="array" ref="C3296:C3296">INDEX(Datas_Entregas!$B$2:$B$100, MATCH(B3296, Datas_Entregas!$A$2:$A$100, 0), 1)</f>
        <v>43296</v>
      </c>
      <c r="D3296" s="5" t="str">
        <f aca="false">Def_Status_Montagem!$A$2</f>
        <v>A verificar</v>
      </c>
      <c r="E3296" s="4" t="str">
        <f aca="false">Def_Status_Montagem!$B$4</f>
        <v>Contratada (inclui etiqueta)</v>
      </c>
      <c r="F3296" s="7" t="str">
        <f aca="false" t="array" ref="F3296:F3296">INDEX(Def_Instancias_Equipamentos!$F$2:$F$4986, MATCH(K3296, Def_Instancias_Equipamentos!$D$2:$D$4986, 0), 1)</f>
        <v>Túnel (Anel)</v>
      </c>
      <c r="G3296" s="8" t="str">
        <f aca="false" t="array" ref="G3296:G3296">INDEX(Def_Instancias_Equipamentos!$F$2:$F$4986, MATCH(L3296, Def_Instancias_Equipamentos!$D$2:$D$4986, 0), 1)</f>
        <v>Sala Racks 16</v>
      </c>
      <c r="H3296" s="7" t="str">
        <f aca="false" t="array" ref="H3296:H3296">INDEX(Def_Instancias_Equipamentos!$E$2:$E$4986, MATCH(K3296, Def_Instancias_Equipamentos!$D$2:$D$4986, 0), 1)</f>
        <v>SI-16C1</v>
      </c>
      <c r="I3296" s="8" t="str">
        <f aca="false" t="array" ref="I3296:I3296">INDEX(Def_Instancias_Equipamentos!$E$2:$E$4986, MATCH(L3296, Def_Instancias_Equipamentos!$D$2:$D$4986, 0), 1)</f>
        <v>IA-16RaBPM</v>
      </c>
      <c r="J3296" s="8" t="str">
        <f aca="false">IF(H3296=I3296, "INTERNO", "EXTERNO")</f>
        <v>EXTERNO</v>
      </c>
      <c r="K3296" s="9" t="str">
        <f aca="false">Def_Instancias_Equipamentos!$D$1012</f>
        <v>SI-16C1:DI-BPMSigPatch-1</v>
      </c>
      <c r="L3296" s="4" t="str">
        <f aca="false">Def_Instancias_Equipamentos!$D$751</f>
        <v>SI-16C1:DI-BPMRFFE-1</v>
      </c>
      <c r="M3296" s="10" t="s">
        <v>173</v>
      </c>
      <c r="N3296" s="11" t="s">
        <v>86</v>
      </c>
      <c r="O3296" s="21" t="str">
        <f aca="false">Def_Sistemas_Conectores_Cabos!$B$7</f>
        <v>SMA 50-ohm</v>
      </c>
      <c r="P3296" s="4" t="str">
        <f aca="false">Def_Sistemas_Conectores_Cabos!$B$7</f>
        <v>SMA 50-ohm</v>
      </c>
      <c r="Q3296" s="8" t="str">
        <f aca="false">K3296&amp;"/"&amp;M3296&amp;CHAR(10)&amp;L3296&amp;"/"&amp;N3296</f>
        <v>SI-16C1:DI-BPMSigPatch-1/BO_OUT
SI-16C1:DI-BPMRFFE-1/BO_IN</v>
      </c>
      <c r="R3296" s="12" t="s">
        <v>354</v>
      </c>
      <c r="S3296" s="12" t="s">
        <v>354</v>
      </c>
      <c r="T3296" s="22" t="str">
        <f aca="false">Def_Sistemas_Conectores_Cabos!$C$14</f>
        <v>Datalink Extrudado</v>
      </c>
      <c r="U3296" s="11" t="s">
        <v>355</v>
      </c>
      <c r="V3296" s="13"/>
    </row>
    <row r="3297" customFormat="false" ht="15.75" hidden="true" customHeight="true" outlineLevel="0" collapsed="false">
      <c r="A3297" s="4" t="str">
        <f aca="false">Def_Sistemas_Conectores_Cabos!$A$22</f>
        <v>BPM de elétrons</v>
      </c>
      <c r="B3297" s="5" t="str">
        <f aca="false">Datas_Entregas!$A$3</f>
        <v>BTS/Anel</v>
      </c>
      <c r="C3297" s="6" t="n">
        <f aca="false" t="array" ref="C3297:C3297">INDEX(Datas_Entregas!$B$2:$B$100, MATCH(B3297, Datas_Entregas!$A$2:$A$100, 0), 1)</f>
        <v>43296</v>
      </c>
      <c r="D3297" s="5" t="str">
        <f aca="false">Def_Status_Montagem!$A$2</f>
        <v>A verificar</v>
      </c>
      <c r="E3297" s="4" t="str">
        <f aca="false">Def_Status_Montagem!$B$4</f>
        <v>Contratada (inclui etiqueta)</v>
      </c>
      <c r="F3297" s="7" t="str">
        <f aca="false" t="array" ref="F3297:F3297">INDEX(Def_Instancias_Equipamentos!$F$2:$F$4986, MATCH(K3297, Def_Instancias_Equipamentos!$D$2:$D$4986, 0), 1)</f>
        <v>Túnel (Anel)</v>
      </c>
      <c r="G3297" s="8" t="str">
        <f aca="false" t="array" ref="G3297:G3297">INDEX(Def_Instancias_Equipamentos!$F$2:$F$4986, MATCH(L3297, Def_Instancias_Equipamentos!$D$2:$D$4986, 0), 1)</f>
        <v>Sala Racks 16</v>
      </c>
      <c r="H3297" s="7" t="str">
        <f aca="false" t="array" ref="H3297:H3297">INDEX(Def_Instancias_Equipamentos!$E$2:$E$4986, MATCH(K3297, Def_Instancias_Equipamentos!$D$2:$D$4986, 0), 1)</f>
        <v>SI-16C1</v>
      </c>
      <c r="I3297" s="8" t="str">
        <f aca="false" t="array" ref="I3297:I3297">INDEX(Def_Instancias_Equipamentos!$E$2:$E$4986, MATCH(L3297, Def_Instancias_Equipamentos!$D$2:$D$4986, 0), 1)</f>
        <v>IA-16RaBPM</v>
      </c>
      <c r="J3297" s="8" t="str">
        <f aca="false">IF(H3297=I3297, "INTERNO", "EXTERNO")</f>
        <v>EXTERNO</v>
      </c>
      <c r="K3297" s="9" t="str">
        <f aca="false">Def_Instancias_Equipamentos!$D$1013</f>
        <v>SI-16C1:DI-BPMSigPatch-2</v>
      </c>
      <c r="L3297" s="4" t="str">
        <f aca="false">Def_Instancias_Equipamentos!$D$752</f>
        <v>SI-16C1:DI-BPMRFFE-2</v>
      </c>
      <c r="M3297" s="10" t="s">
        <v>173</v>
      </c>
      <c r="N3297" s="11" t="s">
        <v>86</v>
      </c>
      <c r="O3297" s="21" t="str">
        <f aca="false">Def_Sistemas_Conectores_Cabos!$B$7</f>
        <v>SMA 50-ohm</v>
      </c>
      <c r="P3297" s="4" t="str">
        <f aca="false">Def_Sistemas_Conectores_Cabos!$B$7</f>
        <v>SMA 50-ohm</v>
      </c>
      <c r="Q3297" s="8" t="str">
        <f aca="false">K3297&amp;"/"&amp;M3297&amp;CHAR(10)&amp;L3297&amp;"/"&amp;N3297</f>
        <v>SI-16C1:DI-BPMSigPatch-2/BO_OUT
SI-16C1:DI-BPMRFFE-2/BO_IN</v>
      </c>
      <c r="R3297" s="12" t="s">
        <v>354</v>
      </c>
      <c r="S3297" s="12" t="s">
        <v>354</v>
      </c>
      <c r="T3297" s="22" t="str">
        <f aca="false">Def_Sistemas_Conectores_Cabos!$C$14</f>
        <v>Datalink Extrudado</v>
      </c>
      <c r="U3297" s="11" t="s">
        <v>355</v>
      </c>
      <c r="V3297" s="13"/>
    </row>
    <row r="3298" customFormat="false" ht="15.75" hidden="true" customHeight="true" outlineLevel="0" collapsed="false">
      <c r="A3298" s="4" t="str">
        <f aca="false">Def_Sistemas_Conectores_Cabos!$A$22</f>
        <v>BPM de elétrons</v>
      </c>
      <c r="B3298" s="5" t="str">
        <f aca="false">Datas_Entregas!$A$3</f>
        <v>BTS/Anel</v>
      </c>
      <c r="C3298" s="6" t="n">
        <f aca="false" t="array" ref="C3298:C3298">INDEX(Datas_Entregas!$B$2:$B$100, MATCH(B3298, Datas_Entregas!$A$2:$A$100, 0), 1)</f>
        <v>43296</v>
      </c>
      <c r="D3298" s="5" t="str">
        <f aca="false">Def_Status_Montagem!$A$2</f>
        <v>A verificar</v>
      </c>
      <c r="E3298" s="4" t="str">
        <f aca="false">Def_Status_Montagem!$B$4</f>
        <v>Contratada (inclui etiqueta)</v>
      </c>
      <c r="F3298" s="7" t="str">
        <f aca="false" t="array" ref="F3298:F3298">INDEX(Def_Instancias_Equipamentos!$F$2:$F$4986, MATCH(K3298, Def_Instancias_Equipamentos!$D$2:$D$4986, 0), 1)</f>
        <v>Túnel (Anel)</v>
      </c>
      <c r="G3298" s="8" t="str">
        <f aca="false" t="array" ref="G3298:G3298">INDEX(Def_Instancias_Equipamentos!$F$2:$F$4986, MATCH(L3298, Def_Instancias_Equipamentos!$D$2:$D$4986, 0), 1)</f>
        <v>Sala Racks 16</v>
      </c>
      <c r="H3298" s="7" t="str">
        <f aca="false" t="array" ref="H3298:H3298">INDEX(Def_Instancias_Equipamentos!$E$2:$E$4986, MATCH(K3298, Def_Instancias_Equipamentos!$D$2:$D$4986, 0), 1)</f>
        <v>SI-16C2</v>
      </c>
      <c r="I3298" s="8" t="str">
        <f aca="false" t="array" ref="I3298:I3298">INDEX(Def_Instancias_Equipamentos!$E$2:$E$4986, MATCH(L3298, Def_Instancias_Equipamentos!$D$2:$D$4986, 0), 1)</f>
        <v>IA-16RaBPM</v>
      </c>
      <c r="J3298" s="8" t="str">
        <f aca="false">IF(H3298=I3298, "INTERNO", "EXTERNO")</f>
        <v>EXTERNO</v>
      </c>
      <c r="K3298" s="9" t="str">
        <f aca="false">Def_Instancias_Equipamentos!$D$1014</f>
        <v>SI-16C2:DI-BPMSigPatch</v>
      </c>
      <c r="L3298" s="4" t="str">
        <f aca="false">Def_Instancias_Equipamentos!$D$753</f>
        <v>SI-16C2:DI-BPMRFFE</v>
      </c>
      <c r="M3298" s="10" t="s">
        <v>173</v>
      </c>
      <c r="N3298" s="11" t="s">
        <v>86</v>
      </c>
      <c r="O3298" s="21" t="str">
        <f aca="false">Def_Sistemas_Conectores_Cabos!$B$7</f>
        <v>SMA 50-ohm</v>
      </c>
      <c r="P3298" s="4" t="str">
        <f aca="false">Def_Sistemas_Conectores_Cabos!$B$7</f>
        <v>SMA 50-ohm</v>
      </c>
      <c r="Q3298" s="8" t="str">
        <f aca="false">K3298&amp;"/"&amp;M3298&amp;CHAR(10)&amp;L3298&amp;"/"&amp;N3298</f>
        <v>SI-16C2:DI-BPMSigPatch/BO_OUT
SI-16C2:DI-BPMRFFE/BO_IN</v>
      </c>
      <c r="R3298" s="12" t="s">
        <v>354</v>
      </c>
      <c r="S3298" s="12" t="s">
        <v>354</v>
      </c>
      <c r="T3298" s="22" t="str">
        <f aca="false">Def_Sistemas_Conectores_Cabos!$C$14</f>
        <v>Datalink Extrudado</v>
      </c>
      <c r="U3298" s="11" t="s">
        <v>355</v>
      </c>
      <c r="V3298" s="13"/>
    </row>
    <row r="3299" customFormat="false" ht="15.75" hidden="true" customHeight="true" outlineLevel="0" collapsed="false">
      <c r="A3299" s="4" t="str">
        <f aca="false">Def_Sistemas_Conectores_Cabos!$A$22</f>
        <v>BPM de elétrons</v>
      </c>
      <c r="B3299" s="5" t="str">
        <f aca="false">Datas_Entregas!$A$3</f>
        <v>BTS/Anel</v>
      </c>
      <c r="C3299" s="6" t="n">
        <f aca="false" t="array" ref="C3299:C3299">INDEX(Datas_Entregas!$B$2:$B$100, MATCH(B3299, Datas_Entregas!$A$2:$A$100, 0), 1)</f>
        <v>43296</v>
      </c>
      <c r="D3299" s="5" t="str">
        <f aca="false">Def_Status_Montagem!$A$2</f>
        <v>A verificar</v>
      </c>
      <c r="E3299" s="4" t="str">
        <f aca="false">Def_Status_Montagem!$B$4</f>
        <v>Contratada (inclui etiqueta)</v>
      </c>
      <c r="F3299" s="7" t="str">
        <f aca="false" t="array" ref="F3299:F3299">INDEX(Def_Instancias_Equipamentos!$F$2:$F$4986, MATCH(K3299, Def_Instancias_Equipamentos!$D$2:$D$4986, 0), 1)</f>
        <v>Túnel (Anel)</v>
      </c>
      <c r="G3299" s="8" t="str">
        <f aca="false" t="array" ref="G3299:G3299">INDEX(Def_Instancias_Equipamentos!$F$2:$F$4986, MATCH(L3299, Def_Instancias_Equipamentos!$D$2:$D$4986, 0), 1)</f>
        <v>Sala Racks 16</v>
      </c>
      <c r="H3299" s="7" t="str">
        <f aca="false" t="array" ref="H3299:H3299">INDEX(Def_Instancias_Equipamentos!$E$2:$E$4986, MATCH(K3299, Def_Instancias_Equipamentos!$D$2:$D$4986, 0), 1)</f>
        <v>SI-16C3</v>
      </c>
      <c r="I3299" s="8" t="str">
        <f aca="false" t="array" ref="I3299:I3299">INDEX(Def_Instancias_Equipamentos!$E$2:$E$4986, MATCH(L3299, Def_Instancias_Equipamentos!$D$2:$D$4986, 0), 1)</f>
        <v>IA-16RaBPM</v>
      </c>
      <c r="J3299" s="8" t="str">
        <f aca="false">IF(H3299=I3299, "INTERNO", "EXTERNO")</f>
        <v>EXTERNO</v>
      </c>
      <c r="K3299" s="9" t="str">
        <f aca="false">Def_Instancias_Equipamentos!$D$1015</f>
        <v>SI-16C3:DI-BPMSigPatch-1</v>
      </c>
      <c r="L3299" s="4" t="str">
        <f aca="false">Def_Instancias_Equipamentos!$D$754</f>
        <v>SI-16C3:DI-BPMRFFE-1</v>
      </c>
      <c r="M3299" s="10" t="s">
        <v>173</v>
      </c>
      <c r="N3299" s="11" t="s">
        <v>86</v>
      </c>
      <c r="O3299" s="21" t="str">
        <f aca="false">Def_Sistemas_Conectores_Cabos!$B$7</f>
        <v>SMA 50-ohm</v>
      </c>
      <c r="P3299" s="4" t="str">
        <f aca="false">Def_Sistemas_Conectores_Cabos!$B$7</f>
        <v>SMA 50-ohm</v>
      </c>
      <c r="Q3299" s="8" t="str">
        <f aca="false">K3299&amp;"/"&amp;M3299&amp;CHAR(10)&amp;L3299&amp;"/"&amp;N3299</f>
        <v>SI-16C3:DI-BPMSigPatch-1/BO_OUT
SI-16C3:DI-BPMRFFE-1/BO_IN</v>
      </c>
      <c r="R3299" s="12" t="s">
        <v>354</v>
      </c>
      <c r="S3299" s="12" t="s">
        <v>354</v>
      </c>
      <c r="T3299" s="22" t="str">
        <f aca="false">Def_Sistemas_Conectores_Cabos!$C$14</f>
        <v>Datalink Extrudado</v>
      </c>
      <c r="U3299" s="11" t="s">
        <v>355</v>
      </c>
      <c r="V3299" s="13"/>
    </row>
    <row r="3300" customFormat="false" ht="15.75" hidden="true" customHeight="true" outlineLevel="0" collapsed="false">
      <c r="A3300" s="4" t="str">
        <f aca="false">Def_Sistemas_Conectores_Cabos!$A$22</f>
        <v>BPM de elétrons</v>
      </c>
      <c r="B3300" s="5" t="str">
        <f aca="false">Datas_Entregas!$A$3</f>
        <v>BTS/Anel</v>
      </c>
      <c r="C3300" s="6" t="n">
        <f aca="false" t="array" ref="C3300:C3300">INDEX(Datas_Entregas!$B$2:$B$100, MATCH(B3300, Datas_Entregas!$A$2:$A$100, 0), 1)</f>
        <v>43296</v>
      </c>
      <c r="D3300" s="5" t="str">
        <f aca="false">Def_Status_Montagem!$A$2</f>
        <v>A verificar</v>
      </c>
      <c r="E3300" s="4" t="str">
        <f aca="false">Def_Status_Montagem!$B$4</f>
        <v>Contratada (inclui etiqueta)</v>
      </c>
      <c r="F3300" s="7" t="str">
        <f aca="false" t="array" ref="F3300:F3300">INDEX(Def_Instancias_Equipamentos!$F$2:$F$4986, MATCH(K3300, Def_Instancias_Equipamentos!$D$2:$D$4986, 0), 1)</f>
        <v>Túnel (Anel)</v>
      </c>
      <c r="G3300" s="8" t="str">
        <f aca="false" t="array" ref="G3300:G3300">INDEX(Def_Instancias_Equipamentos!$F$2:$F$4986, MATCH(L3300, Def_Instancias_Equipamentos!$D$2:$D$4986, 0), 1)</f>
        <v>Sala Racks 16</v>
      </c>
      <c r="H3300" s="7" t="str">
        <f aca="false" t="array" ref="H3300:H3300">INDEX(Def_Instancias_Equipamentos!$E$2:$E$4986, MATCH(K3300, Def_Instancias_Equipamentos!$D$2:$D$4986, 0), 1)</f>
        <v>SI-16C3</v>
      </c>
      <c r="I3300" s="8" t="str">
        <f aca="false" t="array" ref="I3300:I3300">INDEX(Def_Instancias_Equipamentos!$E$2:$E$4986, MATCH(L3300, Def_Instancias_Equipamentos!$D$2:$D$4986, 0), 1)</f>
        <v>IA-16RaBPM</v>
      </c>
      <c r="J3300" s="8" t="str">
        <f aca="false">IF(H3300=I3300, "INTERNO", "EXTERNO")</f>
        <v>EXTERNO</v>
      </c>
      <c r="K3300" s="9" t="str">
        <f aca="false">Def_Instancias_Equipamentos!$D$1016</f>
        <v>SI-16C3:DI-BPMSigPatch-2</v>
      </c>
      <c r="L3300" s="4" t="str">
        <f aca="false">Def_Instancias_Equipamentos!$D$755</f>
        <v>SI-16C3:DI-BPMRFFE-2</v>
      </c>
      <c r="M3300" s="10" t="s">
        <v>173</v>
      </c>
      <c r="N3300" s="11" t="s">
        <v>86</v>
      </c>
      <c r="O3300" s="21" t="str">
        <f aca="false">Def_Sistemas_Conectores_Cabos!$B$7</f>
        <v>SMA 50-ohm</v>
      </c>
      <c r="P3300" s="4" t="str">
        <f aca="false">Def_Sistemas_Conectores_Cabos!$B$7</f>
        <v>SMA 50-ohm</v>
      </c>
      <c r="Q3300" s="8" t="str">
        <f aca="false">K3300&amp;"/"&amp;M3300&amp;CHAR(10)&amp;L3300&amp;"/"&amp;N3300</f>
        <v>SI-16C3:DI-BPMSigPatch-2/BO_OUT
SI-16C3:DI-BPMRFFE-2/BO_IN</v>
      </c>
      <c r="R3300" s="12" t="s">
        <v>354</v>
      </c>
      <c r="S3300" s="12" t="s">
        <v>354</v>
      </c>
      <c r="T3300" s="22" t="str">
        <f aca="false">Def_Sistemas_Conectores_Cabos!$C$14</f>
        <v>Datalink Extrudado</v>
      </c>
      <c r="U3300" s="11" t="s">
        <v>355</v>
      </c>
      <c r="V3300" s="13"/>
    </row>
    <row r="3301" customFormat="false" ht="15.75" hidden="true" customHeight="true" outlineLevel="0" collapsed="false">
      <c r="A3301" s="4" t="str">
        <f aca="false">Def_Sistemas_Conectores_Cabos!$A$22</f>
        <v>BPM de elétrons</v>
      </c>
      <c r="B3301" s="5" t="str">
        <f aca="false">Datas_Entregas!$A$3</f>
        <v>BTS/Anel</v>
      </c>
      <c r="C3301" s="6" t="n">
        <f aca="false" t="array" ref="C3301:C3301">INDEX(Datas_Entregas!$B$2:$B$100, MATCH(B3301, Datas_Entregas!$A$2:$A$100, 0), 1)</f>
        <v>43296</v>
      </c>
      <c r="D3301" s="5" t="str">
        <f aca="false">Def_Status_Montagem!$A$2</f>
        <v>A verificar</v>
      </c>
      <c r="E3301" s="4" t="str">
        <f aca="false">Def_Status_Montagem!$B$4</f>
        <v>Contratada (inclui etiqueta)</v>
      </c>
      <c r="F3301" s="7" t="str">
        <f aca="false" t="array" ref="F3301:F3301">INDEX(Def_Instancias_Equipamentos!$F$2:$F$4986, MATCH(K3301, Def_Instancias_Equipamentos!$D$2:$D$4986, 0), 1)</f>
        <v>Túnel (Anel)</v>
      </c>
      <c r="G3301" s="8" t="str">
        <f aca="false" t="array" ref="G3301:G3301">INDEX(Def_Instancias_Equipamentos!$F$2:$F$4986, MATCH(L3301, Def_Instancias_Equipamentos!$D$2:$D$4986, 0), 1)</f>
        <v>Sala Racks 16</v>
      </c>
      <c r="H3301" s="7" t="str">
        <f aca="false" t="array" ref="H3301:H3301">INDEX(Def_Instancias_Equipamentos!$E$2:$E$4986, MATCH(K3301, Def_Instancias_Equipamentos!$D$2:$D$4986, 0), 1)</f>
        <v>SI-16C4</v>
      </c>
      <c r="I3301" s="8" t="str">
        <f aca="false" t="array" ref="I3301:I3301">INDEX(Def_Instancias_Equipamentos!$E$2:$E$4986, MATCH(L3301, Def_Instancias_Equipamentos!$D$2:$D$4986, 0), 1)</f>
        <v>IA-16RaBPM</v>
      </c>
      <c r="J3301" s="8" t="str">
        <f aca="false">IF(H3301=I3301, "INTERNO", "EXTERNO")</f>
        <v>EXTERNO</v>
      </c>
      <c r="K3301" s="9" t="str">
        <f aca="false">Def_Instancias_Equipamentos!$D$1017</f>
        <v>SI-16C4:DI-BPMSigPatch</v>
      </c>
      <c r="L3301" s="4" t="str">
        <f aca="false">Def_Instancias_Equipamentos!$D$756</f>
        <v>SI-16C4:DI-BPMRFFE</v>
      </c>
      <c r="M3301" s="10" t="s">
        <v>173</v>
      </c>
      <c r="N3301" s="11" t="s">
        <v>86</v>
      </c>
      <c r="O3301" s="21" t="str">
        <f aca="false">Def_Sistemas_Conectores_Cabos!$B$7</f>
        <v>SMA 50-ohm</v>
      </c>
      <c r="P3301" s="4" t="str">
        <f aca="false">Def_Sistemas_Conectores_Cabos!$B$7</f>
        <v>SMA 50-ohm</v>
      </c>
      <c r="Q3301" s="8" t="str">
        <f aca="false">K3301&amp;"/"&amp;M3301&amp;CHAR(10)&amp;L3301&amp;"/"&amp;N3301</f>
        <v>SI-16C4:DI-BPMSigPatch/BO_OUT
SI-16C4:DI-BPMRFFE/BO_IN</v>
      </c>
      <c r="R3301" s="12" t="s">
        <v>354</v>
      </c>
      <c r="S3301" s="12" t="s">
        <v>354</v>
      </c>
      <c r="T3301" s="22" t="str">
        <f aca="false">Def_Sistemas_Conectores_Cabos!$C$14</f>
        <v>Datalink Extrudado</v>
      </c>
      <c r="U3301" s="11" t="s">
        <v>355</v>
      </c>
      <c r="V3301" s="13"/>
    </row>
    <row r="3302" customFormat="false" ht="15.75" hidden="true" customHeight="true" outlineLevel="0" collapsed="false">
      <c r="A3302" s="4" t="str">
        <f aca="false">Def_Sistemas_Conectores_Cabos!$A$22</f>
        <v>BPM de elétrons</v>
      </c>
      <c r="B3302" s="5" t="str">
        <f aca="false">Datas_Entregas!$A$3</f>
        <v>BTS/Anel</v>
      </c>
      <c r="C3302" s="6" t="n">
        <f aca="false" t="array" ref="C3302:C3302">INDEX(Datas_Entregas!$B$2:$B$100, MATCH(B3302, Datas_Entregas!$A$2:$A$100, 0), 1)</f>
        <v>43296</v>
      </c>
      <c r="D3302" s="5" t="str">
        <f aca="false">Def_Status_Montagem!$A$2</f>
        <v>A verificar</v>
      </c>
      <c r="E3302" s="4" t="str">
        <f aca="false">Def_Status_Montagem!$B$4</f>
        <v>Contratada (inclui etiqueta)</v>
      </c>
      <c r="F3302" s="7" t="str">
        <f aca="false" t="array" ref="F3302:F3302">INDEX(Def_Instancias_Equipamentos!$F$2:$F$4986, MATCH(K3302, Def_Instancias_Equipamentos!$D$2:$D$4986, 0), 1)</f>
        <v>Túnel (Anel)</v>
      </c>
      <c r="G3302" s="8" t="str">
        <f aca="false" t="array" ref="G3302:G3302">INDEX(Def_Instancias_Equipamentos!$F$2:$F$4986, MATCH(L3302, Def_Instancias_Equipamentos!$D$2:$D$4986, 0), 1)</f>
        <v>Sala Racks 16</v>
      </c>
      <c r="H3302" s="7" t="str">
        <f aca="false" t="array" ref="H3302:H3302">INDEX(Def_Instancias_Equipamentos!$E$2:$E$4986, MATCH(K3302, Def_Instancias_Equipamentos!$D$2:$D$4986, 0), 1)</f>
        <v>SI-16M1</v>
      </c>
      <c r="I3302" s="8" t="str">
        <f aca="false" t="array" ref="I3302:I3302">INDEX(Def_Instancias_Equipamentos!$E$2:$E$4986, MATCH(L3302, Def_Instancias_Equipamentos!$D$2:$D$4986, 0), 1)</f>
        <v>IA-16RaBPM</v>
      </c>
      <c r="J3302" s="8" t="str">
        <f aca="false">IF(H3302=I3302, "INTERNO", "EXTERNO")</f>
        <v>EXTERNO</v>
      </c>
      <c r="K3302" s="9" t="str">
        <f aca="false">Def_Instancias_Equipamentos!$D$1018</f>
        <v>SI-16M1:DI-BPMSigPatch</v>
      </c>
      <c r="L3302" s="4" t="str">
        <f aca="false">Def_Instancias_Equipamentos!$D$757</f>
        <v>SI-16M1:DI-BPMRFFE</v>
      </c>
      <c r="M3302" s="10" t="s">
        <v>173</v>
      </c>
      <c r="N3302" s="11" t="s">
        <v>86</v>
      </c>
      <c r="O3302" s="21" t="str">
        <f aca="false">Def_Sistemas_Conectores_Cabos!$B$7</f>
        <v>SMA 50-ohm</v>
      </c>
      <c r="P3302" s="4" t="str">
        <f aca="false">Def_Sistemas_Conectores_Cabos!$B$7</f>
        <v>SMA 50-ohm</v>
      </c>
      <c r="Q3302" s="8" t="str">
        <f aca="false">K3302&amp;"/"&amp;M3302&amp;CHAR(10)&amp;L3302&amp;"/"&amp;N3302</f>
        <v>SI-16M1:DI-BPMSigPatch/BO_OUT
SI-16M1:DI-BPMRFFE/BO_IN</v>
      </c>
      <c r="R3302" s="12" t="s">
        <v>354</v>
      </c>
      <c r="S3302" s="12" t="s">
        <v>354</v>
      </c>
      <c r="T3302" s="22" t="str">
        <f aca="false">Def_Sistemas_Conectores_Cabos!$C$14</f>
        <v>Datalink Extrudado</v>
      </c>
      <c r="U3302" s="11" t="s">
        <v>355</v>
      </c>
      <c r="V3302" s="13"/>
    </row>
    <row r="3303" customFormat="false" ht="15.75" hidden="true" customHeight="true" outlineLevel="0" collapsed="false">
      <c r="A3303" s="4" t="str">
        <f aca="false">Def_Sistemas_Conectores_Cabos!$A$22</f>
        <v>BPM de elétrons</v>
      </c>
      <c r="B3303" s="5" t="str">
        <f aca="false">Datas_Entregas!$A$3</f>
        <v>BTS/Anel</v>
      </c>
      <c r="C3303" s="6" t="n">
        <f aca="false" t="array" ref="C3303:C3303">INDEX(Datas_Entregas!$B$2:$B$100, MATCH(B3303, Datas_Entregas!$A$2:$A$100, 0), 1)</f>
        <v>43296</v>
      </c>
      <c r="D3303" s="5" t="str">
        <f aca="false">Def_Status_Montagem!$A$2</f>
        <v>A verificar</v>
      </c>
      <c r="E3303" s="4" t="str">
        <f aca="false">Def_Status_Montagem!$B$4</f>
        <v>Contratada (inclui etiqueta)</v>
      </c>
      <c r="F3303" s="7" t="str">
        <f aca="false" t="array" ref="F3303:F3303">INDEX(Def_Instancias_Equipamentos!$F$2:$F$4986, MATCH(K3303, Def_Instancias_Equipamentos!$D$2:$D$4986, 0), 1)</f>
        <v>Túnel (Anel)</v>
      </c>
      <c r="G3303" s="8" t="str">
        <f aca="false" t="array" ref="G3303:G3303">INDEX(Def_Instancias_Equipamentos!$F$2:$F$4986, MATCH(L3303, Def_Instancias_Equipamentos!$D$2:$D$4986, 0), 1)</f>
        <v>Sala Racks 16</v>
      </c>
      <c r="H3303" s="7" t="str">
        <f aca="false" t="array" ref="H3303:H3303">INDEX(Def_Instancias_Equipamentos!$E$2:$E$4986, MATCH(K3303, Def_Instancias_Equipamentos!$D$2:$D$4986, 0), 1)</f>
        <v>SI-16M2</v>
      </c>
      <c r="I3303" s="8" t="str">
        <f aca="false" t="array" ref="I3303:I3303">INDEX(Def_Instancias_Equipamentos!$E$2:$E$4986, MATCH(L3303, Def_Instancias_Equipamentos!$D$2:$D$4986, 0), 1)</f>
        <v>IA-16RaBPM</v>
      </c>
      <c r="J3303" s="8" t="str">
        <f aca="false">IF(H3303=I3303, "INTERNO", "EXTERNO")</f>
        <v>EXTERNO</v>
      </c>
      <c r="K3303" s="9" t="str">
        <f aca="false">Def_Instancias_Equipamentos!$D$1019</f>
        <v>SI-16M2:DI-BPMSigPatch</v>
      </c>
      <c r="L3303" s="4" t="str">
        <f aca="false">Def_Instancias_Equipamentos!$D$758</f>
        <v>SI-16M2:DI-BPMRFFE</v>
      </c>
      <c r="M3303" s="10" t="s">
        <v>173</v>
      </c>
      <c r="N3303" s="11" t="s">
        <v>86</v>
      </c>
      <c r="O3303" s="21" t="str">
        <f aca="false">Def_Sistemas_Conectores_Cabos!$B$7</f>
        <v>SMA 50-ohm</v>
      </c>
      <c r="P3303" s="4" t="str">
        <f aca="false">Def_Sistemas_Conectores_Cabos!$B$7</f>
        <v>SMA 50-ohm</v>
      </c>
      <c r="Q3303" s="8" t="str">
        <f aca="false">K3303&amp;"/"&amp;M3303&amp;CHAR(10)&amp;L3303&amp;"/"&amp;N3303</f>
        <v>SI-16M2:DI-BPMSigPatch/BO_OUT
SI-16M2:DI-BPMRFFE/BO_IN</v>
      </c>
      <c r="R3303" s="12" t="s">
        <v>354</v>
      </c>
      <c r="S3303" s="12" t="s">
        <v>354</v>
      </c>
      <c r="T3303" s="22" t="str">
        <f aca="false">Def_Sistemas_Conectores_Cabos!$C$14</f>
        <v>Datalink Extrudado</v>
      </c>
      <c r="U3303" s="11" t="s">
        <v>355</v>
      </c>
      <c r="V3303" s="13"/>
    </row>
    <row r="3304" customFormat="false" ht="15.75" hidden="true" customHeight="true" outlineLevel="0" collapsed="false">
      <c r="A3304" s="4" t="str">
        <f aca="false">Def_Sistemas_Conectores_Cabos!$A$22</f>
        <v>BPM de elétrons</v>
      </c>
      <c r="B3304" s="5" t="str">
        <f aca="false">Datas_Entregas!$A$6</f>
        <v>Linhas de Luz (fases I-A e II)</v>
      </c>
      <c r="C3304" s="6" t="n">
        <f aca="false" t="array" ref="C3304:C3304">INDEX(Datas_Entregas!$B$2:$B$100, MATCH(B3304, Datas_Entregas!$A$2:$A$100, 0), 1)</f>
        <v>43374</v>
      </c>
      <c r="D3304" s="5" t="str">
        <f aca="false">Def_Status_Montagem!$A$2</f>
        <v>A verificar</v>
      </c>
      <c r="E3304" s="4" t="str">
        <f aca="false">Def_Status_Montagem!$B$4</f>
        <v>Contratada (inclui etiqueta)</v>
      </c>
      <c r="F3304" s="7" t="str">
        <f aca="false" t="array" ref="F3304:F3304">INDEX(Def_Instancias_Equipamentos!$F$2:$F$4986, MATCH(K3304, Def_Instancias_Equipamentos!$D$2:$D$4986, 0), 1)</f>
        <v>Túnel (Anel)</v>
      </c>
      <c r="G3304" s="8" t="str">
        <f aca="false" t="array" ref="G3304:G3304">INDEX(Def_Instancias_Equipamentos!$F$2:$F$4986, MATCH(L3304, Def_Instancias_Equipamentos!$D$2:$D$4986, 0), 1)</f>
        <v>Sala Racks 16</v>
      </c>
      <c r="H3304" s="7" t="str">
        <f aca="false" t="array" ref="H3304:H3304">INDEX(Def_Instancias_Equipamentos!$E$2:$E$4986, MATCH(K3304, Def_Instancias_Equipamentos!$D$2:$D$4986, 0), 1)</f>
        <v>SI-16SB</v>
      </c>
      <c r="I3304" s="8" t="str">
        <f aca="false" t="array" ref="I3304:I3304">INDEX(Def_Instancias_Equipamentos!$E$2:$E$4986, MATCH(L3304, Def_Instancias_Equipamentos!$D$2:$D$4986, 0), 1)</f>
        <v>IA-16RaBPM</v>
      </c>
      <c r="J3304" s="8" t="str">
        <f aca="false">IF(H3304=I3304, "INTERNO", "EXTERNO")</f>
        <v>EXTERNO</v>
      </c>
      <c r="K3304" s="9" t="str">
        <f aca="false">Def_Instancias_Equipamentos!$D$1082</f>
        <v>SI-16SB:DI-BPMSigPatch-1</v>
      </c>
      <c r="L3304" s="4" t="str">
        <f aca="false">Def_Instancias_Equipamentos!$D$821</f>
        <v>SI-16SB:DI-BPMRFFE-1</v>
      </c>
      <c r="M3304" s="10" t="s">
        <v>173</v>
      </c>
      <c r="N3304" s="11" t="s">
        <v>86</v>
      </c>
      <c r="O3304" s="21" t="str">
        <f aca="false">Def_Sistemas_Conectores_Cabos!$B$7</f>
        <v>SMA 50-ohm</v>
      </c>
      <c r="P3304" s="4" t="str">
        <f aca="false">Def_Sistemas_Conectores_Cabos!$B$7</f>
        <v>SMA 50-ohm</v>
      </c>
      <c r="Q3304" s="8" t="str">
        <f aca="false">K3304&amp;"/"&amp;M3304&amp;CHAR(10)&amp;L3304&amp;"/"&amp;N3304</f>
        <v>SI-16SB:DI-BPMSigPatch-1/BO_OUT
SI-16SB:DI-BPMRFFE-1/BO_IN</v>
      </c>
      <c r="R3304" s="12" t="s">
        <v>354</v>
      </c>
      <c r="S3304" s="12" t="s">
        <v>354</v>
      </c>
      <c r="T3304" s="22" t="str">
        <f aca="false">Def_Sistemas_Conectores_Cabos!$C$14</f>
        <v>Datalink Extrudado</v>
      </c>
      <c r="U3304" s="11" t="s">
        <v>355</v>
      </c>
      <c r="V3304" s="13"/>
    </row>
    <row r="3305" customFormat="false" ht="15.75" hidden="true" customHeight="true" outlineLevel="0" collapsed="false">
      <c r="A3305" s="4" t="str">
        <f aca="false">Def_Sistemas_Conectores_Cabos!$A$22</f>
        <v>BPM de elétrons</v>
      </c>
      <c r="B3305" s="5" t="str">
        <f aca="false">Datas_Entregas!$A$6</f>
        <v>Linhas de Luz (fases I-A e II)</v>
      </c>
      <c r="C3305" s="6" t="n">
        <f aca="false" t="array" ref="C3305:C3305">INDEX(Datas_Entregas!$B$2:$B$100, MATCH(B3305, Datas_Entregas!$A$2:$A$100, 0), 1)</f>
        <v>43374</v>
      </c>
      <c r="D3305" s="5" t="str">
        <f aca="false">Def_Status_Montagem!$A$2</f>
        <v>A verificar</v>
      </c>
      <c r="E3305" s="4" t="str">
        <f aca="false">Def_Status_Montagem!$B$4</f>
        <v>Contratada (inclui etiqueta)</v>
      </c>
      <c r="F3305" s="7" t="str">
        <f aca="false" t="array" ref="F3305:F3305">INDEX(Def_Instancias_Equipamentos!$F$2:$F$4986, MATCH(K3305, Def_Instancias_Equipamentos!$D$2:$D$4986, 0), 1)</f>
        <v>Túnel (Anel)</v>
      </c>
      <c r="G3305" s="8" t="str">
        <f aca="false" t="array" ref="G3305:G3305">INDEX(Def_Instancias_Equipamentos!$F$2:$F$4986, MATCH(L3305, Def_Instancias_Equipamentos!$D$2:$D$4986, 0), 1)</f>
        <v>Sala Racks 16</v>
      </c>
      <c r="H3305" s="7" t="str">
        <f aca="false" t="array" ref="H3305:H3305">INDEX(Def_Instancias_Equipamentos!$E$2:$E$4986, MATCH(K3305, Def_Instancias_Equipamentos!$D$2:$D$4986, 0), 1)</f>
        <v>SI-16SB</v>
      </c>
      <c r="I3305" s="8" t="str">
        <f aca="false" t="array" ref="I3305:I3305">INDEX(Def_Instancias_Equipamentos!$E$2:$E$4986, MATCH(L3305, Def_Instancias_Equipamentos!$D$2:$D$4986, 0), 1)</f>
        <v>IA-16RaBPM</v>
      </c>
      <c r="J3305" s="8" t="str">
        <f aca="false">IF(H3305=I3305, "INTERNO", "EXTERNO")</f>
        <v>EXTERNO</v>
      </c>
      <c r="K3305" s="9" t="str">
        <f aca="false">Def_Instancias_Equipamentos!$D$1083</f>
        <v>SI-16SB:DI-BPMSigPatch-2</v>
      </c>
      <c r="L3305" s="4" t="str">
        <f aca="false">Def_Instancias_Equipamentos!$D$822</f>
        <v>SI-16SB:DI-BPMRFFE-2</v>
      </c>
      <c r="M3305" s="10" t="s">
        <v>173</v>
      </c>
      <c r="N3305" s="11" t="s">
        <v>86</v>
      </c>
      <c r="O3305" s="21" t="str">
        <f aca="false">Def_Sistemas_Conectores_Cabos!$B$7</f>
        <v>SMA 50-ohm</v>
      </c>
      <c r="P3305" s="4" t="str">
        <f aca="false">Def_Sistemas_Conectores_Cabos!$B$7</f>
        <v>SMA 50-ohm</v>
      </c>
      <c r="Q3305" s="8" t="str">
        <f aca="false">K3305&amp;"/"&amp;M3305&amp;CHAR(10)&amp;L3305&amp;"/"&amp;N3305</f>
        <v>SI-16SB:DI-BPMSigPatch-2/BO_OUT
SI-16SB:DI-BPMRFFE-2/BO_IN</v>
      </c>
      <c r="R3305" s="12" t="s">
        <v>354</v>
      </c>
      <c r="S3305" s="12" t="s">
        <v>354</v>
      </c>
      <c r="T3305" s="22" t="str">
        <f aca="false">Def_Sistemas_Conectores_Cabos!$C$14</f>
        <v>Datalink Extrudado</v>
      </c>
      <c r="U3305" s="11" t="s">
        <v>355</v>
      </c>
      <c r="V3305" s="13"/>
    </row>
    <row r="3306" customFormat="false" ht="15.75" hidden="true" customHeight="true" outlineLevel="0" collapsed="false">
      <c r="A3306" s="4" t="str">
        <f aca="false">Def_Sistemas_Conectores_Cabos!$A$22</f>
        <v>BPM de elétrons</v>
      </c>
      <c r="B3306" s="5" t="str">
        <f aca="false">Datas_Entregas!$A$3</f>
        <v>BTS/Anel</v>
      </c>
      <c r="C3306" s="6" t="n">
        <f aca="false" t="array" ref="C3306:C3306">INDEX(Datas_Entregas!$B$2:$B$100, MATCH(B3306, Datas_Entregas!$A$2:$A$100, 0), 1)</f>
        <v>43296</v>
      </c>
      <c r="D3306" s="5" t="str">
        <f aca="false">Def_Status_Montagem!$A$2</f>
        <v>A verificar</v>
      </c>
      <c r="E3306" s="4" t="str">
        <f aca="false">Def_Status_Montagem!$B$4</f>
        <v>Contratada (inclui etiqueta)</v>
      </c>
      <c r="F3306" s="7" t="str">
        <f aca="false" t="array" ref="F3306:F3306">INDEX(Def_Instancias_Equipamentos!$F$2:$F$4986, MATCH(K3306, Def_Instancias_Equipamentos!$D$2:$D$4986, 0), 1)</f>
        <v>Túnel (Anel)</v>
      </c>
      <c r="G3306" s="8" t="str">
        <f aca="false" t="array" ref="G3306:G3306">INDEX(Def_Instancias_Equipamentos!$F$2:$F$4986, MATCH(L3306, Def_Instancias_Equipamentos!$D$2:$D$4986, 0), 1)</f>
        <v>Sala Racks 17</v>
      </c>
      <c r="H3306" s="7" t="str">
        <f aca="false" t="array" ref="H3306:H3306">INDEX(Def_Instancias_Equipamentos!$E$2:$E$4986, MATCH(K3306, Def_Instancias_Equipamentos!$D$2:$D$4986, 0), 1)</f>
        <v>SI-17C1</v>
      </c>
      <c r="I3306" s="8" t="str">
        <f aca="false" t="array" ref="I3306:I3306">INDEX(Def_Instancias_Equipamentos!$E$2:$E$4986, MATCH(L3306, Def_Instancias_Equipamentos!$D$2:$D$4986, 0), 1)</f>
        <v>IA-17RaBPM</v>
      </c>
      <c r="J3306" s="8" t="str">
        <f aca="false">IF(H3306=I3306, "INTERNO", "EXTERNO")</f>
        <v>EXTERNO</v>
      </c>
      <c r="K3306" s="9" t="str">
        <f aca="false">Def_Instancias_Equipamentos!$D$1020</f>
        <v>SI-17C1:DI-BPMSigPatch-1</v>
      </c>
      <c r="L3306" s="4" t="str">
        <f aca="false">Def_Instancias_Equipamentos!$D$759</f>
        <v>SI-17C1:DI-BPMRFFE-1</v>
      </c>
      <c r="M3306" s="10" t="s">
        <v>173</v>
      </c>
      <c r="N3306" s="11" t="s">
        <v>86</v>
      </c>
      <c r="O3306" s="21" t="str">
        <f aca="false">Def_Sistemas_Conectores_Cabos!$B$7</f>
        <v>SMA 50-ohm</v>
      </c>
      <c r="P3306" s="4" t="str">
        <f aca="false">Def_Sistemas_Conectores_Cabos!$B$7</f>
        <v>SMA 50-ohm</v>
      </c>
      <c r="Q3306" s="8" t="str">
        <f aca="false">K3306&amp;"/"&amp;M3306&amp;CHAR(10)&amp;L3306&amp;"/"&amp;N3306</f>
        <v>SI-17C1:DI-BPMSigPatch-1/BO_OUT
SI-17C1:DI-BPMRFFE-1/BO_IN</v>
      </c>
      <c r="R3306" s="12" t="s">
        <v>354</v>
      </c>
      <c r="S3306" s="12" t="s">
        <v>354</v>
      </c>
      <c r="T3306" s="22" t="str">
        <f aca="false">Def_Sistemas_Conectores_Cabos!$C$14</f>
        <v>Datalink Extrudado</v>
      </c>
      <c r="U3306" s="11" t="s">
        <v>355</v>
      </c>
      <c r="V3306" s="13"/>
    </row>
    <row r="3307" customFormat="false" ht="15.75" hidden="true" customHeight="true" outlineLevel="0" collapsed="false">
      <c r="A3307" s="4" t="str">
        <f aca="false">Def_Sistemas_Conectores_Cabos!$A$22</f>
        <v>BPM de elétrons</v>
      </c>
      <c r="B3307" s="5" t="str">
        <f aca="false">Datas_Entregas!$A$3</f>
        <v>BTS/Anel</v>
      </c>
      <c r="C3307" s="6" t="n">
        <f aca="false" t="array" ref="C3307:C3307">INDEX(Datas_Entregas!$B$2:$B$100, MATCH(B3307, Datas_Entregas!$A$2:$A$100, 0), 1)</f>
        <v>43296</v>
      </c>
      <c r="D3307" s="5" t="str">
        <f aca="false">Def_Status_Montagem!$A$2</f>
        <v>A verificar</v>
      </c>
      <c r="E3307" s="4" t="str">
        <f aca="false">Def_Status_Montagem!$B$4</f>
        <v>Contratada (inclui etiqueta)</v>
      </c>
      <c r="F3307" s="7" t="str">
        <f aca="false" t="array" ref="F3307:F3307">INDEX(Def_Instancias_Equipamentos!$F$2:$F$4986, MATCH(K3307, Def_Instancias_Equipamentos!$D$2:$D$4986, 0), 1)</f>
        <v>Túnel (Anel)</v>
      </c>
      <c r="G3307" s="8" t="str">
        <f aca="false" t="array" ref="G3307:G3307">INDEX(Def_Instancias_Equipamentos!$F$2:$F$4986, MATCH(L3307, Def_Instancias_Equipamentos!$D$2:$D$4986, 0), 1)</f>
        <v>Sala Racks 17</v>
      </c>
      <c r="H3307" s="7" t="str">
        <f aca="false" t="array" ref="H3307:H3307">INDEX(Def_Instancias_Equipamentos!$E$2:$E$4986, MATCH(K3307, Def_Instancias_Equipamentos!$D$2:$D$4986, 0), 1)</f>
        <v>SI-17C1</v>
      </c>
      <c r="I3307" s="8" t="str">
        <f aca="false" t="array" ref="I3307:I3307">INDEX(Def_Instancias_Equipamentos!$E$2:$E$4986, MATCH(L3307, Def_Instancias_Equipamentos!$D$2:$D$4986, 0), 1)</f>
        <v>IA-17RaBPM</v>
      </c>
      <c r="J3307" s="8" t="str">
        <f aca="false">IF(H3307=I3307, "INTERNO", "EXTERNO")</f>
        <v>EXTERNO</v>
      </c>
      <c r="K3307" s="9" t="str">
        <f aca="false">Def_Instancias_Equipamentos!$D$1021</f>
        <v>SI-17C1:DI-BPMSigPatch-2</v>
      </c>
      <c r="L3307" s="4" t="str">
        <f aca="false">Def_Instancias_Equipamentos!$D$760</f>
        <v>SI-17C1:DI-BPMRFFE-2</v>
      </c>
      <c r="M3307" s="10" t="s">
        <v>173</v>
      </c>
      <c r="N3307" s="11" t="s">
        <v>86</v>
      </c>
      <c r="O3307" s="21" t="str">
        <f aca="false">Def_Sistemas_Conectores_Cabos!$B$7</f>
        <v>SMA 50-ohm</v>
      </c>
      <c r="P3307" s="4" t="str">
        <f aca="false">Def_Sistemas_Conectores_Cabos!$B$7</f>
        <v>SMA 50-ohm</v>
      </c>
      <c r="Q3307" s="8" t="str">
        <f aca="false">K3307&amp;"/"&amp;M3307&amp;CHAR(10)&amp;L3307&amp;"/"&amp;N3307</f>
        <v>SI-17C1:DI-BPMSigPatch-2/BO_OUT
SI-17C1:DI-BPMRFFE-2/BO_IN</v>
      </c>
      <c r="R3307" s="12" t="s">
        <v>354</v>
      </c>
      <c r="S3307" s="12" t="s">
        <v>354</v>
      </c>
      <c r="T3307" s="22" t="str">
        <f aca="false">Def_Sistemas_Conectores_Cabos!$C$14</f>
        <v>Datalink Extrudado</v>
      </c>
      <c r="U3307" s="11" t="s">
        <v>355</v>
      </c>
      <c r="V3307" s="13"/>
    </row>
    <row r="3308" customFormat="false" ht="15.75" hidden="true" customHeight="true" outlineLevel="0" collapsed="false">
      <c r="A3308" s="4" t="str">
        <f aca="false">Def_Sistemas_Conectores_Cabos!$A$22</f>
        <v>BPM de elétrons</v>
      </c>
      <c r="B3308" s="5" t="str">
        <f aca="false">Datas_Entregas!$A$3</f>
        <v>BTS/Anel</v>
      </c>
      <c r="C3308" s="6" t="n">
        <f aca="false" t="array" ref="C3308:C3308">INDEX(Datas_Entregas!$B$2:$B$100, MATCH(B3308, Datas_Entregas!$A$2:$A$100, 0), 1)</f>
        <v>43296</v>
      </c>
      <c r="D3308" s="5" t="str">
        <f aca="false">Def_Status_Montagem!$A$2</f>
        <v>A verificar</v>
      </c>
      <c r="E3308" s="4" t="str">
        <f aca="false">Def_Status_Montagem!$B$4</f>
        <v>Contratada (inclui etiqueta)</v>
      </c>
      <c r="F3308" s="7" t="str">
        <f aca="false" t="array" ref="F3308:F3308">INDEX(Def_Instancias_Equipamentos!$F$2:$F$4986, MATCH(K3308, Def_Instancias_Equipamentos!$D$2:$D$4986, 0), 1)</f>
        <v>Túnel (Anel)</v>
      </c>
      <c r="G3308" s="8" t="str">
        <f aca="false" t="array" ref="G3308:G3308">INDEX(Def_Instancias_Equipamentos!$F$2:$F$4986, MATCH(L3308, Def_Instancias_Equipamentos!$D$2:$D$4986, 0), 1)</f>
        <v>Sala Racks 17</v>
      </c>
      <c r="H3308" s="7" t="str">
        <f aca="false" t="array" ref="H3308:H3308">INDEX(Def_Instancias_Equipamentos!$E$2:$E$4986, MATCH(K3308, Def_Instancias_Equipamentos!$D$2:$D$4986, 0), 1)</f>
        <v>SI-17C2</v>
      </c>
      <c r="I3308" s="8" t="str">
        <f aca="false" t="array" ref="I3308:I3308">INDEX(Def_Instancias_Equipamentos!$E$2:$E$4986, MATCH(L3308, Def_Instancias_Equipamentos!$D$2:$D$4986, 0), 1)</f>
        <v>IA-17RaBPM</v>
      </c>
      <c r="J3308" s="8" t="str">
        <f aca="false">IF(H3308=I3308, "INTERNO", "EXTERNO")</f>
        <v>EXTERNO</v>
      </c>
      <c r="K3308" s="9" t="str">
        <f aca="false">Def_Instancias_Equipamentos!$D$1022</f>
        <v>SI-17C2:DI-BPMSigPatch</v>
      </c>
      <c r="L3308" s="4" t="str">
        <f aca="false">Def_Instancias_Equipamentos!$D$761</f>
        <v>SI-17C2:DI-BPMRFFE</v>
      </c>
      <c r="M3308" s="10" t="s">
        <v>173</v>
      </c>
      <c r="N3308" s="11" t="s">
        <v>86</v>
      </c>
      <c r="O3308" s="21" t="str">
        <f aca="false">Def_Sistemas_Conectores_Cabos!$B$7</f>
        <v>SMA 50-ohm</v>
      </c>
      <c r="P3308" s="4" t="str">
        <f aca="false">Def_Sistemas_Conectores_Cabos!$B$7</f>
        <v>SMA 50-ohm</v>
      </c>
      <c r="Q3308" s="8" t="str">
        <f aca="false">K3308&amp;"/"&amp;M3308&amp;CHAR(10)&amp;L3308&amp;"/"&amp;N3308</f>
        <v>SI-17C2:DI-BPMSigPatch/BO_OUT
SI-17C2:DI-BPMRFFE/BO_IN</v>
      </c>
      <c r="R3308" s="12" t="s">
        <v>354</v>
      </c>
      <c r="S3308" s="12" t="s">
        <v>354</v>
      </c>
      <c r="T3308" s="22" t="str">
        <f aca="false">Def_Sistemas_Conectores_Cabos!$C$14</f>
        <v>Datalink Extrudado</v>
      </c>
      <c r="U3308" s="11" t="s">
        <v>355</v>
      </c>
      <c r="V3308" s="13"/>
    </row>
    <row r="3309" customFormat="false" ht="15.75" hidden="true" customHeight="true" outlineLevel="0" collapsed="false">
      <c r="A3309" s="4" t="str">
        <f aca="false">Def_Sistemas_Conectores_Cabos!$A$22</f>
        <v>BPM de elétrons</v>
      </c>
      <c r="B3309" s="5" t="str">
        <f aca="false">Datas_Entregas!$A$3</f>
        <v>BTS/Anel</v>
      </c>
      <c r="C3309" s="6" t="n">
        <f aca="false" t="array" ref="C3309:C3309">INDEX(Datas_Entregas!$B$2:$B$100, MATCH(B3309, Datas_Entregas!$A$2:$A$100, 0), 1)</f>
        <v>43296</v>
      </c>
      <c r="D3309" s="5" t="str">
        <f aca="false">Def_Status_Montagem!$A$2</f>
        <v>A verificar</v>
      </c>
      <c r="E3309" s="4" t="str">
        <f aca="false">Def_Status_Montagem!$B$4</f>
        <v>Contratada (inclui etiqueta)</v>
      </c>
      <c r="F3309" s="7" t="str">
        <f aca="false" t="array" ref="F3309:F3309">INDEX(Def_Instancias_Equipamentos!$F$2:$F$4986, MATCH(K3309, Def_Instancias_Equipamentos!$D$2:$D$4986, 0), 1)</f>
        <v>Túnel (Anel)</v>
      </c>
      <c r="G3309" s="8" t="str">
        <f aca="false" t="array" ref="G3309:G3309">INDEX(Def_Instancias_Equipamentos!$F$2:$F$4986, MATCH(L3309, Def_Instancias_Equipamentos!$D$2:$D$4986, 0), 1)</f>
        <v>Sala Racks 17</v>
      </c>
      <c r="H3309" s="7" t="str">
        <f aca="false" t="array" ref="H3309:H3309">INDEX(Def_Instancias_Equipamentos!$E$2:$E$4986, MATCH(K3309, Def_Instancias_Equipamentos!$D$2:$D$4986, 0), 1)</f>
        <v>SI-17C3</v>
      </c>
      <c r="I3309" s="8" t="str">
        <f aca="false" t="array" ref="I3309:I3309">INDEX(Def_Instancias_Equipamentos!$E$2:$E$4986, MATCH(L3309, Def_Instancias_Equipamentos!$D$2:$D$4986, 0), 1)</f>
        <v>IA-17RaBPM</v>
      </c>
      <c r="J3309" s="8" t="str">
        <f aca="false">IF(H3309=I3309, "INTERNO", "EXTERNO")</f>
        <v>EXTERNO</v>
      </c>
      <c r="K3309" s="9" t="str">
        <f aca="false">Def_Instancias_Equipamentos!$D$1023</f>
        <v>SI-17C3:DI-BPMSigPatch-1</v>
      </c>
      <c r="L3309" s="4" t="str">
        <f aca="false">Def_Instancias_Equipamentos!$D$762</f>
        <v>SI-17C3:DI-BPMRFFE-1</v>
      </c>
      <c r="M3309" s="10" t="s">
        <v>173</v>
      </c>
      <c r="N3309" s="11" t="s">
        <v>86</v>
      </c>
      <c r="O3309" s="21" t="str">
        <f aca="false">Def_Sistemas_Conectores_Cabos!$B$7</f>
        <v>SMA 50-ohm</v>
      </c>
      <c r="P3309" s="4" t="str">
        <f aca="false">Def_Sistemas_Conectores_Cabos!$B$7</f>
        <v>SMA 50-ohm</v>
      </c>
      <c r="Q3309" s="8" t="str">
        <f aca="false">K3309&amp;"/"&amp;M3309&amp;CHAR(10)&amp;L3309&amp;"/"&amp;N3309</f>
        <v>SI-17C3:DI-BPMSigPatch-1/BO_OUT
SI-17C3:DI-BPMRFFE-1/BO_IN</v>
      </c>
      <c r="R3309" s="12" t="s">
        <v>354</v>
      </c>
      <c r="S3309" s="12" t="s">
        <v>354</v>
      </c>
      <c r="T3309" s="22" t="str">
        <f aca="false">Def_Sistemas_Conectores_Cabos!$C$14</f>
        <v>Datalink Extrudado</v>
      </c>
      <c r="U3309" s="11" t="s">
        <v>355</v>
      </c>
      <c r="V3309" s="13"/>
    </row>
    <row r="3310" customFormat="false" ht="15.75" hidden="true" customHeight="true" outlineLevel="0" collapsed="false">
      <c r="A3310" s="4" t="str">
        <f aca="false">Def_Sistemas_Conectores_Cabos!$A$22</f>
        <v>BPM de elétrons</v>
      </c>
      <c r="B3310" s="5" t="str">
        <f aca="false">Datas_Entregas!$A$3</f>
        <v>BTS/Anel</v>
      </c>
      <c r="C3310" s="6" t="n">
        <f aca="false" t="array" ref="C3310:C3310">INDEX(Datas_Entregas!$B$2:$B$100, MATCH(B3310, Datas_Entregas!$A$2:$A$100, 0), 1)</f>
        <v>43296</v>
      </c>
      <c r="D3310" s="5" t="str">
        <f aca="false">Def_Status_Montagem!$A$2</f>
        <v>A verificar</v>
      </c>
      <c r="E3310" s="4" t="str">
        <f aca="false">Def_Status_Montagem!$B$4</f>
        <v>Contratada (inclui etiqueta)</v>
      </c>
      <c r="F3310" s="7" t="str">
        <f aca="false" t="array" ref="F3310:F3310">INDEX(Def_Instancias_Equipamentos!$F$2:$F$4986, MATCH(K3310, Def_Instancias_Equipamentos!$D$2:$D$4986, 0), 1)</f>
        <v>Túnel (Anel)</v>
      </c>
      <c r="G3310" s="8" t="str">
        <f aca="false" t="array" ref="G3310:G3310">INDEX(Def_Instancias_Equipamentos!$F$2:$F$4986, MATCH(L3310, Def_Instancias_Equipamentos!$D$2:$D$4986, 0), 1)</f>
        <v>Sala Racks 17</v>
      </c>
      <c r="H3310" s="7" t="str">
        <f aca="false" t="array" ref="H3310:H3310">INDEX(Def_Instancias_Equipamentos!$E$2:$E$4986, MATCH(K3310, Def_Instancias_Equipamentos!$D$2:$D$4986, 0), 1)</f>
        <v>SI-17C3</v>
      </c>
      <c r="I3310" s="8" t="str">
        <f aca="false" t="array" ref="I3310:I3310">INDEX(Def_Instancias_Equipamentos!$E$2:$E$4986, MATCH(L3310, Def_Instancias_Equipamentos!$D$2:$D$4986, 0), 1)</f>
        <v>IA-17RaBPM</v>
      </c>
      <c r="J3310" s="8" t="str">
        <f aca="false">IF(H3310=I3310, "INTERNO", "EXTERNO")</f>
        <v>EXTERNO</v>
      </c>
      <c r="K3310" s="9" t="str">
        <f aca="false">Def_Instancias_Equipamentos!$D$1024</f>
        <v>SI-17C3:DI-BPMSigPatch-2</v>
      </c>
      <c r="L3310" s="4" t="str">
        <f aca="false">Def_Instancias_Equipamentos!$D$763</f>
        <v>SI-17C3:DI-BPMRFFE-2</v>
      </c>
      <c r="M3310" s="10" t="s">
        <v>173</v>
      </c>
      <c r="N3310" s="11" t="s">
        <v>86</v>
      </c>
      <c r="O3310" s="21" t="str">
        <f aca="false">Def_Sistemas_Conectores_Cabos!$B$7</f>
        <v>SMA 50-ohm</v>
      </c>
      <c r="P3310" s="4" t="str">
        <f aca="false">Def_Sistemas_Conectores_Cabos!$B$7</f>
        <v>SMA 50-ohm</v>
      </c>
      <c r="Q3310" s="8" t="str">
        <f aca="false">K3310&amp;"/"&amp;M3310&amp;CHAR(10)&amp;L3310&amp;"/"&amp;N3310</f>
        <v>SI-17C3:DI-BPMSigPatch-2/BO_OUT
SI-17C3:DI-BPMRFFE-2/BO_IN</v>
      </c>
      <c r="R3310" s="12" t="s">
        <v>354</v>
      </c>
      <c r="S3310" s="12" t="s">
        <v>354</v>
      </c>
      <c r="T3310" s="22" t="str">
        <f aca="false">Def_Sistemas_Conectores_Cabos!$C$14</f>
        <v>Datalink Extrudado</v>
      </c>
      <c r="U3310" s="11" t="s">
        <v>355</v>
      </c>
      <c r="V3310" s="13"/>
    </row>
    <row r="3311" customFormat="false" ht="15.75" hidden="true" customHeight="true" outlineLevel="0" collapsed="false">
      <c r="A3311" s="4" t="str">
        <f aca="false">Def_Sistemas_Conectores_Cabos!$A$22</f>
        <v>BPM de elétrons</v>
      </c>
      <c r="B3311" s="5" t="str">
        <f aca="false">Datas_Entregas!$A$3</f>
        <v>BTS/Anel</v>
      </c>
      <c r="C3311" s="6" t="n">
        <f aca="false" t="array" ref="C3311:C3311">INDEX(Datas_Entregas!$B$2:$B$100, MATCH(B3311, Datas_Entregas!$A$2:$A$100, 0), 1)</f>
        <v>43296</v>
      </c>
      <c r="D3311" s="5" t="str">
        <f aca="false">Def_Status_Montagem!$A$2</f>
        <v>A verificar</v>
      </c>
      <c r="E3311" s="4" t="str">
        <f aca="false">Def_Status_Montagem!$B$4</f>
        <v>Contratada (inclui etiqueta)</v>
      </c>
      <c r="F3311" s="7" t="str">
        <f aca="false" t="array" ref="F3311:F3311">INDEX(Def_Instancias_Equipamentos!$F$2:$F$4986, MATCH(K3311, Def_Instancias_Equipamentos!$D$2:$D$4986, 0), 1)</f>
        <v>Túnel (Anel)</v>
      </c>
      <c r="G3311" s="8" t="str">
        <f aca="false" t="array" ref="G3311:G3311">INDEX(Def_Instancias_Equipamentos!$F$2:$F$4986, MATCH(L3311, Def_Instancias_Equipamentos!$D$2:$D$4986, 0), 1)</f>
        <v>Sala Racks 17</v>
      </c>
      <c r="H3311" s="7" t="str">
        <f aca="false" t="array" ref="H3311:H3311">INDEX(Def_Instancias_Equipamentos!$E$2:$E$4986, MATCH(K3311, Def_Instancias_Equipamentos!$D$2:$D$4986, 0), 1)</f>
        <v>SI-17C4</v>
      </c>
      <c r="I3311" s="8" t="str">
        <f aca="false" t="array" ref="I3311:I3311">INDEX(Def_Instancias_Equipamentos!$E$2:$E$4986, MATCH(L3311, Def_Instancias_Equipamentos!$D$2:$D$4986, 0), 1)</f>
        <v>IA-17RaBPM</v>
      </c>
      <c r="J3311" s="8" t="str">
        <f aca="false">IF(H3311=I3311, "INTERNO", "EXTERNO")</f>
        <v>EXTERNO</v>
      </c>
      <c r="K3311" s="9" t="str">
        <f aca="false">Def_Instancias_Equipamentos!$D$1025</f>
        <v>SI-17C4:DI-BPMSigPatch</v>
      </c>
      <c r="L3311" s="4" t="str">
        <f aca="false">Def_Instancias_Equipamentos!$D$764</f>
        <v>SI-17C4:DI-BPMRFFE</v>
      </c>
      <c r="M3311" s="10" t="s">
        <v>173</v>
      </c>
      <c r="N3311" s="11" t="s">
        <v>86</v>
      </c>
      <c r="O3311" s="21" t="str">
        <f aca="false">Def_Sistemas_Conectores_Cabos!$B$7</f>
        <v>SMA 50-ohm</v>
      </c>
      <c r="P3311" s="4" t="str">
        <f aca="false">Def_Sistemas_Conectores_Cabos!$B$7</f>
        <v>SMA 50-ohm</v>
      </c>
      <c r="Q3311" s="8" t="str">
        <f aca="false">K3311&amp;"/"&amp;M3311&amp;CHAR(10)&amp;L3311&amp;"/"&amp;N3311</f>
        <v>SI-17C4:DI-BPMSigPatch/BO_OUT
SI-17C4:DI-BPMRFFE/BO_IN</v>
      </c>
      <c r="R3311" s="12" t="s">
        <v>354</v>
      </c>
      <c r="S3311" s="12" t="s">
        <v>354</v>
      </c>
      <c r="T3311" s="22" t="str">
        <f aca="false">Def_Sistemas_Conectores_Cabos!$C$14</f>
        <v>Datalink Extrudado</v>
      </c>
      <c r="U3311" s="11" t="s">
        <v>355</v>
      </c>
      <c r="V3311" s="13"/>
    </row>
    <row r="3312" customFormat="false" ht="15.75" hidden="true" customHeight="true" outlineLevel="0" collapsed="false">
      <c r="A3312" s="4" t="str">
        <f aca="false">Def_Sistemas_Conectores_Cabos!$A$22</f>
        <v>BPM de elétrons</v>
      </c>
      <c r="B3312" s="5" t="str">
        <f aca="false">Datas_Entregas!$A$3</f>
        <v>BTS/Anel</v>
      </c>
      <c r="C3312" s="6" t="n">
        <f aca="false" t="array" ref="C3312:C3312">INDEX(Datas_Entregas!$B$2:$B$100, MATCH(B3312, Datas_Entregas!$A$2:$A$100, 0), 1)</f>
        <v>43296</v>
      </c>
      <c r="D3312" s="5" t="str">
        <f aca="false">Def_Status_Montagem!$A$2</f>
        <v>A verificar</v>
      </c>
      <c r="E3312" s="4" t="str">
        <f aca="false">Def_Status_Montagem!$B$4</f>
        <v>Contratada (inclui etiqueta)</v>
      </c>
      <c r="F3312" s="7" t="str">
        <f aca="false" t="array" ref="F3312:F3312">INDEX(Def_Instancias_Equipamentos!$F$2:$F$4986, MATCH(K3312, Def_Instancias_Equipamentos!$D$2:$D$4986, 0), 1)</f>
        <v>Túnel (Anel)</v>
      </c>
      <c r="G3312" s="8" t="str">
        <f aca="false" t="array" ref="G3312:G3312">INDEX(Def_Instancias_Equipamentos!$F$2:$F$4986, MATCH(L3312, Def_Instancias_Equipamentos!$D$2:$D$4986, 0), 1)</f>
        <v>Sala Racks 17</v>
      </c>
      <c r="H3312" s="7" t="str">
        <f aca="false" t="array" ref="H3312:H3312">INDEX(Def_Instancias_Equipamentos!$E$2:$E$4986, MATCH(K3312, Def_Instancias_Equipamentos!$D$2:$D$4986, 0), 1)</f>
        <v>SI-17M1</v>
      </c>
      <c r="I3312" s="8" t="str">
        <f aca="false" t="array" ref="I3312:I3312">INDEX(Def_Instancias_Equipamentos!$E$2:$E$4986, MATCH(L3312, Def_Instancias_Equipamentos!$D$2:$D$4986, 0), 1)</f>
        <v>IA-17RaBPM</v>
      </c>
      <c r="J3312" s="8" t="str">
        <f aca="false">IF(H3312=I3312, "INTERNO", "EXTERNO")</f>
        <v>EXTERNO</v>
      </c>
      <c r="K3312" s="9" t="str">
        <f aca="false">Def_Instancias_Equipamentos!$D$1026</f>
        <v>SI-17M1:DI-BPMSigPatch</v>
      </c>
      <c r="L3312" s="4" t="str">
        <f aca="false">Def_Instancias_Equipamentos!$D$765</f>
        <v>SI-17M1:DI-BPMRFFE</v>
      </c>
      <c r="M3312" s="10" t="s">
        <v>173</v>
      </c>
      <c r="N3312" s="11" t="s">
        <v>86</v>
      </c>
      <c r="O3312" s="21" t="str">
        <f aca="false">Def_Sistemas_Conectores_Cabos!$B$7</f>
        <v>SMA 50-ohm</v>
      </c>
      <c r="P3312" s="4" t="str">
        <f aca="false">Def_Sistemas_Conectores_Cabos!$B$7</f>
        <v>SMA 50-ohm</v>
      </c>
      <c r="Q3312" s="8" t="str">
        <f aca="false">K3312&amp;"/"&amp;M3312&amp;CHAR(10)&amp;L3312&amp;"/"&amp;N3312</f>
        <v>SI-17M1:DI-BPMSigPatch/BO_OUT
SI-17M1:DI-BPMRFFE/BO_IN</v>
      </c>
      <c r="R3312" s="12" t="s">
        <v>354</v>
      </c>
      <c r="S3312" s="12" t="s">
        <v>354</v>
      </c>
      <c r="T3312" s="22" t="str">
        <f aca="false">Def_Sistemas_Conectores_Cabos!$C$14</f>
        <v>Datalink Extrudado</v>
      </c>
      <c r="U3312" s="11" t="s">
        <v>355</v>
      </c>
      <c r="V3312" s="13"/>
    </row>
    <row r="3313" customFormat="false" ht="15.75" hidden="true" customHeight="true" outlineLevel="0" collapsed="false">
      <c r="A3313" s="4" t="str">
        <f aca="false">Def_Sistemas_Conectores_Cabos!$A$22</f>
        <v>BPM de elétrons</v>
      </c>
      <c r="B3313" s="5" t="str">
        <f aca="false">Datas_Entregas!$A$3</f>
        <v>BTS/Anel</v>
      </c>
      <c r="C3313" s="6" t="n">
        <f aca="false" t="array" ref="C3313:C3313">INDEX(Datas_Entregas!$B$2:$B$100, MATCH(B3313, Datas_Entregas!$A$2:$A$100, 0), 1)</f>
        <v>43296</v>
      </c>
      <c r="D3313" s="5" t="str">
        <f aca="false">Def_Status_Montagem!$A$2</f>
        <v>A verificar</v>
      </c>
      <c r="E3313" s="4" t="str">
        <f aca="false">Def_Status_Montagem!$B$4</f>
        <v>Contratada (inclui etiqueta)</v>
      </c>
      <c r="F3313" s="7" t="str">
        <f aca="false" t="array" ref="F3313:F3313">INDEX(Def_Instancias_Equipamentos!$F$2:$F$4986, MATCH(K3313, Def_Instancias_Equipamentos!$D$2:$D$4986, 0), 1)</f>
        <v>Túnel (Anel)</v>
      </c>
      <c r="G3313" s="8" t="str">
        <f aca="false" t="array" ref="G3313:G3313">INDEX(Def_Instancias_Equipamentos!$F$2:$F$4986, MATCH(L3313, Def_Instancias_Equipamentos!$D$2:$D$4986, 0), 1)</f>
        <v>Sala Racks 17</v>
      </c>
      <c r="H3313" s="7" t="str">
        <f aca="false" t="array" ref="H3313:H3313">INDEX(Def_Instancias_Equipamentos!$E$2:$E$4986, MATCH(K3313, Def_Instancias_Equipamentos!$D$2:$D$4986, 0), 1)</f>
        <v>SI-17M2</v>
      </c>
      <c r="I3313" s="8" t="str">
        <f aca="false" t="array" ref="I3313:I3313">INDEX(Def_Instancias_Equipamentos!$E$2:$E$4986, MATCH(L3313, Def_Instancias_Equipamentos!$D$2:$D$4986, 0), 1)</f>
        <v>IA-17RaBPM</v>
      </c>
      <c r="J3313" s="8" t="str">
        <f aca="false">IF(H3313=I3313, "INTERNO", "EXTERNO")</f>
        <v>EXTERNO</v>
      </c>
      <c r="K3313" s="9" t="str">
        <f aca="false">Def_Instancias_Equipamentos!$D$1027</f>
        <v>SI-17M2:DI-BPMSigPatch</v>
      </c>
      <c r="L3313" s="4" t="str">
        <f aca="false">Def_Instancias_Equipamentos!$D$766</f>
        <v>SI-17M2:DI-BPMRFFE</v>
      </c>
      <c r="M3313" s="10" t="s">
        <v>173</v>
      </c>
      <c r="N3313" s="11" t="s">
        <v>86</v>
      </c>
      <c r="O3313" s="21" t="str">
        <f aca="false">Def_Sistemas_Conectores_Cabos!$B$7</f>
        <v>SMA 50-ohm</v>
      </c>
      <c r="P3313" s="4" t="str">
        <f aca="false">Def_Sistemas_Conectores_Cabos!$B$7</f>
        <v>SMA 50-ohm</v>
      </c>
      <c r="Q3313" s="8" t="str">
        <f aca="false">K3313&amp;"/"&amp;M3313&amp;CHAR(10)&amp;L3313&amp;"/"&amp;N3313</f>
        <v>SI-17M2:DI-BPMSigPatch/BO_OUT
SI-17M2:DI-BPMRFFE/BO_IN</v>
      </c>
      <c r="R3313" s="12" t="s">
        <v>354</v>
      </c>
      <c r="S3313" s="12" t="s">
        <v>354</v>
      </c>
      <c r="T3313" s="22" t="str">
        <f aca="false">Def_Sistemas_Conectores_Cabos!$C$14</f>
        <v>Datalink Extrudado</v>
      </c>
      <c r="U3313" s="11" t="s">
        <v>355</v>
      </c>
      <c r="V3313" s="13"/>
    </row>
    <row r="3314" customFormat="false" ht="15.75" hidden="true" customHeight="true" outlineLevel="0" collapsed="false">
      <c r="A3314" s="4" t="str">
        <f aca="false">Def_Sistemas_Conectores_Cabos!$A$22</f>
        <v>BPM de elétrons</v>
      </c>
      <c r="B3314" s="5" t="str">
        <f aca="false">Datas_Entregas!$A$6</f>
        <v>Linhas de Luz (fases I-A e II)</v>
      </c>
      <c r="C3314" s="6" t="n">
        <f aca="false" t="array" ref="C3314:C3314">INDEX(Datas_Entregas!$B$2:$B$100, MATCH(B3314, Datas_Entregas!$A$2:$A$100, 0), 1)</f>
        <v>43374</v>
      </c>
      <c r="D3314" s="5" t="str">
        <f aca="false">Def_Status_Montagem!$A$2</f>
        <v>A verificar</v>
      </c>
      <c r="E3314" s="4" t="str">
        <f aca="false">Def_Status_Montagem!$B$4</f>
        <v>Contratada (inclui etiqueta)</v>
      </c>
      <c r="F3314" s="7" t="str">
        <f aca="false" t="array" ref="F3314:F3314">INDEX(Def_Instancias_Equipamentos!$F$2:$F$4986, MATCH(K3314, Def_Instancias_Equipamentos!$D$2:$D$4986, 0), 1)</f>
        <v>Túnel (Anel)</v>
      </c>
      <c r="G3314" s="8" t="str">
        <f aca="false" t="array" ref="G3314:G3314">INDEX(Def_Instancias_Equipamentos!$F$2:$F$4986, MATCH(L3314, Def_Instancias_Equipamentos!$D$2:$D$4986, 0), 1)</f>
        <v>Sala Racks 17</v>
      </c>
      <c r="H3314" s="7" t="str">
        <f aca="false" t="array" ref="H3314:H3314">INDEX(Def_Instancias_Equipamentos!$E$2:$E$4986, MATCH(K3314, Def_Instancias_Equipamentos!$D$2:$D$4986, 0), 1)</f>
        <v>SI-17SA</v>
      </c>
      <c r="I3314" s="8" t="str">
        <f aca="false" t="array" ref="I3314:I3314">INDEX(Def_Instancias_Equipamentos!$E$2:$E$4986, MATCH(L3314, Def_Instancias_Equipamentos!$D$2:$D$4986, 0), 1)</f>
        <v>IA-17RaBPM</v>
      </c>
      <c r="J3314" s="8" t="str">
        <f aca="false">IF(H3314=I3314, "INTERNO", "EXTERNO")</f>
        <v>EXTERNO</v>
      </c>
      <c r="K3314" s="9" t="str">
        <f aca="false">Def_Instancias_Equipamentos!$D$1084</f>
        <v>SI-17SA:DI-BPMSigPatch-1</v>
      </c>
      <c r="L3314" s="4" t="str">
        <f aca="false">Def_Instancias_Equipamentos!$D$823</f>
        <v>SI-17SA:DI-BPMRFFE-1</v>
      </c>
      <c r="M3314" s="10" t="s">
        <v>173</v>
      </c>
      <c r="N3314" s="11" t="s">
        <v>86</v>
      </c>
      <c r="O3314" s="21" t="str">
        <f aca="false">Def_Sistemas_Conectores_Cabos!$B$7</f>
        <v>SMA 50-ohm</v>
      </c>
      <c r="P3314" s="4" t="str">
        <f aca="false">Def_Sistemas_Conectores_Cabos!$B$7</f>
        <v>SMA 50-ohm</v>
      </c>
      <c r="Q3314" s="8" t="str">
        <f aca="false">K3314&amp;"/"&amp;M3314&amp;CHAR(10)&amp;L3314&amp;"/"&amp;N3314</f>
        <v>SI-17SA:DI-BPMSigPatch-1/BO_OUT
SI-17SA:DI-BPMRFFE-1/BO_IN</v>
      </c>
      <c r="R3314" s="12" t="s">
        <v>354</v>
      </c>
      <c r="S3314" s="12" t="s">
        <v>354</v>
      </c>
      <c r="T3314" s="22" t="str">
        <f aca="false">Def_Sistemas_Conectores_Cabos!$C$14</f>
        <v>Datalink Extrudado</v>
      </c>
      <c r="U3314" s="11" t="s">
        <v>355</v>
      </c>
      <c r="V3314" s="13"/>
    </row>
    <row r="3315" customFormat="false" ht="15.75" hidden="true" customHeight="true" outlineLevel="0" collapsed="false">
      <c r="A3315" s="4" t="str">
        <f aca="false">Def_Sistemas_Conectores_Cabos!$A$22</f>
        <v>BPM de elétrons</v>
      </c>
      <c r="B3315" s="5" t="str">
        <f aca="false">Datas_Entregas!$A$6</f>
        <v>Linhas de Luz (fases I-A e II)</v>
      </c>
      <c r="C3315" s="6" t="n">
        <f aca="false" t="array" ref="C3315:C3315">INDEX(Datas_Entregas!$B$2:$B$100, MATCH(B3315, Datas_Entregas!$A$2:$A$100, 0), 1)</f>
        <v>43374</v>
      </c>
      <c r="D3315" s="5" t="str">
        <f aca="false">Def_Status_Montagem!$A$2</f>
        <v>A verificar</v>
      </c>
      <c r="E3315" s="4" t="str">
        <f aca="false">Def_Status_Montagem!$B$4</f>
        <v>Contratada (inclui etiqueta)</v>
      </c>
      <c r="F3315" s="7" t="str">
        <f aca="false" t="array" ref="F3315:F3315">INDEX(Def_Instancias_Equipamentos!$F$2:$F$4986, MATCH(K3315, Def_Instancias_Equipamentos!$D$2:$D$4986, 0), 1)</f>
        <v>Túnel (Anel)</v>
      </c>
      <c r="G3315" s="8" t="str">
        <f aca="false" t="array" ref="G3315:G3315">INDEX(Def_Instancias_Equipamentos!$F$2:$F$4986, MATCH(L3315, Def_Instancias_Equipamentos!$D$2:$D$4986, 0), 1)</f>
        <v>Sala Racks 17</v>
      </c>
      <c r="H3315" s="7" t="str">
        <f aca="false" t="array" ref="H3315:H3315">INDEX(Def_Instancias_Equipamentos!$E$2:$E$4986, MATCH(K3315, Def_Instancias_Equipamentos!$D$2:$D$4986, 0), 1)</f>
        <v>SI-17SA</v>
      </c>
      <c r="I3315" s="8" t="str">
        <f aca="false" t="array" ref="I3315:I3315">INDEX(Def_Instancias_Equipamentos!$E$2:$E$4986, MATCH(L3315, Def_Instancias_Equipamentos!$D$2:$D$4986, 0), 1)</f>
        <v>IA-17RaBPM</v>
      </c>
      <c r="J3315" s="8" t="str">
        <f aca="false">IF(H3315=I3315, "INTERNO", "EXTERNO")</f>
        <v>EXTERNO</v>
      </c>
      <c r="K3315" s="9" t="str">
        <f aca="false">Def_Instancias_Equipamentos!$D$1085</f>
        <v>SI-17SA:DI-BPMSigPatch-2</v>
      </c>
      <c r="L3315" s="4" t="str">
        <f aca="false">Def_Instancias_Equipamentos!$D$824</f>
        <v>SI-17SA:DI-BPMRFFE-2</v>
      </c>
      <c r="M3315" s="10" t="s">
        <v>173</v>
      </c>
      <c r="N3315" s="11" t="s">
        <v>86</v>
      </c>
      <c r="O3315" s="21" t="str">
        <f aca="false">Def_Sistemas_Conectores_Cabos!$B$7</f>
        <v>SMA 50-ohm</v>
      </c>
      <c r="P3315" s="4" t="str">
        <f aca="false">Def_Sistemas_Conectores_Cabos!$B$7</f>
        <v>SMA 50-ohm</v>
      </c>
      <c r="Q3315" s="8" t="str">
        <f aca="false">K3315&amp;"/"&amp;M3315&amp;CHAR(10)&amp;L3315&amp;"/"&amp;N3315</f>
        <v>SI-17SA:DI-BPMSigPatch-2/BO_OUT
SI-17SA:DI-BPMRFFE-2/BO_IN</v>
      </c>
      <c r="R3315" s="12" t="s">
        <v>354</v>
      </c>
      <c r="S3315" s="12" t="s">
        <v>354</v>
      </c>
      <c r="T3315" s="22" t="str">
        <f aca="false">Def_Sistemas_Conectores_Cabos!$C$14</f>
        <v>Datalink Extrudado</v>
      </c>
      <c r="U3315" s="11" t="s">
        <v>355</v>
      </c>
      <c r="V3315" s="13"/>
    </row>
    <row r="3316" customFormat="false" ht="15.75" hidden="true" customHeight="true" outlineLevel="0" collapsed="false">
      <c r="A3316" s="4" t="str">
        <f aca="false">Def_Sistemas_Conectores_Cabos!$A$22</f>
        <v>BPM de elétrons</v>
      </c>
      <c r="B3316" s="5" t="str">
        <f aca="false">Datas_Entregas!$A$3</f>
        <v>BTS/Anel</v>
      </c>
      <c r="C3316" s="6" t="n">
        <f aca="false" t="array" ref="C3316:C3316">INDEX(Datas_Entregas!$B$2:$B$100, MATCH(B3316, Datas_Entregas!$A$2:$A$100, 0), 1)</f>
        <v>43296</v>
      </c>
      <c r="D3316" s="5" t="str">
        <f aca="false">Def_Status_Montagem!$A$2</f>
        <v>A verificar</v>
      </c>
      <c r="E3316" s="4" t="str">
        <f aca="false">Def_Status_Montagem!$B$4</f>
        <v>Contratada (inclui etiqueta)</v>
      </c>
      <c r="F3316" s="7" t="str">
        <f aca="false" t="array" ref="F3316:F3316">INDEX(Def_Instancias_Equipamentos!$F$2:$F$4986, MATCH(K3316, Def_Instancias_Equipamentos!$D$2:$D$4986, 0), 1)</f>
        <v>Túnel (Anel)</v>
      </c>
      <c r="G3316" s="8" t="str">
        <f aca="false" t="array" ref="G3316:G3316">INDEX(Def_Instancias_Equipamentos!$F$2:$F$4986, MATCH(L3316, Def_Instancias_Equipamentos!$D$2:$D$4986, 0), 1)</f>
        <v>Sala Racks 18 parte 1</v>
      </c>
      <c r="H3316" s="7" t="str">
        <f aca="false" t="array" ref="H3316:H3316">INDEX(Def_Instancias_Equipamentos!$E$2:$E$4986, MATCH(K3316, Def_Instancias_Equipamentos!$D$2:$D$4986, 0), 1)</f>
        <v>SI-18C1</v>
      </c>
      <c r="I3316" s="8" t="str">
        <f aca="false" t="array" ref="I3316:I3316">INDEX(Def_Instancias_Equipamentos!$E$2:$E$4986, MATCH(L3316, Def_Instancias_Equipamentos!$D$2:$D$4986, 0), 1)</f>
        <v>IA-18RaBPM</v>
      </c>
      <c r="J3316" s="8" t="str">
        <f aca="false">IF(H3316=I3316, "INTERNO", "EXTERNO")</f>
        <v>EXTERNO</v>
      </c>
      <c r="K3316" s="9" t="str">
        <f aca="false">Def_Instancias_Equipamentos!$D$1028</f>
        <v>SI-18C1:DI-BPMSigPatch-1</v>
      </c>
      <c r="L3316" s="4" t="str">
        <f aca="false">Def_Instancias_Equipamentos!$D$767</f>
        <v>SI-18C1:DI-BPMRFFE-1</v>
      </c>
      <c r="M3316" s="10" t="s">
        <v>173</v>
      </c>
      <c r="N3316" s="11" t="s">
        <v>86</v>
      </c>
      <c r="O3316" s="21" t="str">
        <f aca="false">Def_Sistemas_Conectores_Cabos!$B$7</f>
        <v>SMA 50-ohm</v>
      </c>
      <c r="P3316" s="4" t="str">
        <f aca="false">Def_Sistemas_Conectores_Cabos!$B$7</f>
        <v>SMA 50-ohm</v>
      </c>
      <c r="Q3316" s="8" t="str">
        <f aca="false">K3316&amp;"/"&amp;M3316&amp;CHAR(10)&amp;L3316&amp;"/"&amp;N3316</f>
        <v>SI-18C1:DI-BPMSigPatch-1/BO_OUT
SI-18C1:DI-BPMRFFE-1/BO_IN</v>
      </c>
      <c r="R3316" s="12" t="s">
        <v>354</v>
      </c>
      <c r="S3316" s="12" t="s">
        <v>354</v>
      </c>
      <c r="T3316" s="22" t="str">
        <f aca="false">Def_Sistemas_Conectores_Cabos!$C$14</f>
        <v>Datalink Extrudado</v>
      </c>
      <c r="U3316" s="11" t="s">
        <v>355</v>
      </c>
      <c r="V3316" s="13"/>
    </row>
    <row r="3317" customFormat="false" ht="15.75" hidden="true" customHeight="true" outlineLevel="0" collapsed="false">
      <c r="A3317" s="4" t="str">
        <f aca="false">Def_Sistemas_Conectores_Cabos!$A$22</f>
        <v>BPM de elétrons</v>
      </c>
      <c r="B3317" s="5" t="str">
        <f aca="false">Datas_Entregas!$A$3</f>
        <v>BTS/Anel</v>
      </c>
      <c r="C3317" s="6" t="n">
        <f aca="false" t="array" ref="C3317:C3317">INDEX(Datas_Entregas!$B$2:$B$100, MATCH(B3317, Datas_Entregas!$A$2:$A$100, 0), 1)</f>
        <v>43296</v>
      </c>
      <c r="D3317" s="5" t="str">
        <f aca="false">Def_Status_Montagem!$A$2</f>
        <v>A verificar</v>
      </c>
      <c r="E3317" s="4" t="str">
        <f aca="false">Def_Status_Montagem!$B$4</f>
        <v>Contratada (inclui etiqueta)</v>
      </c>
      <c r="F3317" s="7" t="str">
        <f aca="false" t="array" ref="F3317:F3317">INDEX(Def_Instancias_Equipamentos!$F$2:$F$4986, MATCH(K3317, Def_Instancias_Equipamentos!$D$2:$D$4986, 0), 1)</f>
        <v>Túnel (Anel)</v>
      </c>
      <c r="G3317" s="8" t="str">
        <f aca="false" t="array" ref="G3317:G3317">INDEX(Def_Instancias_Equipamentos!$F$2:$F$4986, MATCH(L3317, Def_Instancias_Equipamentos!$D$2:$D$4986, 0), 1)</f>
        <v>Sala Racks 18 parte 1</v>
      </c>
      <c r="H3317" s="7" t="str">
        <f aca="false" t="array" ref="H3317:H3317">INDEX(Def_Instancias_Equipamentos!$E$2:$E$4986, MATCH(K3317, Def_Instancias_Equipamentos!$D$2:$D$4986, 0), 1)</f>
        <v>SI-18C1</v>
      </c>
      <c r="I3317" s="8" t="str">
        <f aca="false" t="array" ref="I3317:I3317">INDEX(Def_Instancias_Equipamentos!$E$2:$E$4986, MATCH(L3317, Def_Instancias_Equipamentos!$D$2:$D$4986, 0), 1)</f>
        <v>IA-18RaBPM</v>
      </c>
      <c r="J3317" s="8" t="str">
        <f aca="false">IF(H3317=I3317, "INTERNO", "EXTERNO")</f>
        <v>EXTERNO</v>
      </c>
      <c r="K3317" s="9" t="str">
        <f aca="false">Def_Instancias_Equipamentos!$D$1029</f>
        <v>SI-18C1:DI-BPMSigPatch-2</v>
      </c>
      <c r="L3317" s="4" t="str">
        <f aca="false">Def_Instancias_Equipamentos!$D$768</f>
        <v>SI-18C1:DI-BPMRFFE-2</v>
      </c>
      <c r="M3317" s="10" t="s">
        <v>173</v>
      </c>
      <c r="N3317" s="11" t="s">
        <v>86</v>
      </c>
      <c r="O3317" s="21" t="str">
        <f aca="false">Def_Sistemas_Conectores_Cabos!$B$7</f>
        <v>SMA 50-ohm</v>
      </c>
      <c r="P3317" s="4" t="str">
        <f aca="false">Def_Sistemas_Conectores_Cabos!$B$7</f>
        <v>SMA 50-ohm</v>
      </c>
      <c r="Q3317" s="8" t="str">
        <f aca="false">K3317&amp;"/"&amp;M3317&amp;CHAR(10)&amp;L3317&amp;"/"&amp;N3317</f>
        <v>SI-18C1:DI-BPMSigPatch-2/BO_OUT
SI-18C1:DI-BPMRFFE-2/BO_IN</v>
      </c>
      <c r="R3317" s="12" t="s">
        <v>354</v>
      </c>
      <c r="S3317" s="12" t="s">
        <v>354</v>
      </c>
      <c r="T3317" s="22" t="str">
        <f aca="false">Def_Sistemas_Conectores_Cabos!$C$14</f>
        <v>Datalink Extrudado</v>
      </c>
      <c r="U3317" s="11" t="s">
        <v>355</v>
      </c>
      <c r="V3317" s="13"/>
    </row>
    <row r="3318" customFormat="false" ht="15.75" hidden="true" customHeight="true" outlineLevel="0" collapsed="false">
      <c r="A3318" s="4" t="str">
        <f aca="false">Def_Sistemas_Conectores_Cabos!$A$22</f>
        <v>BPM de elétrons</v>
      </c>
      <c r="B3318" s="5" t="str">
        <f aca="false">Datas_Entregas!$A$3</f>
        <v>BTS/Anel</v>
      </c>
      <c r="C3318" s="6" t="n">
        <f aca="false" t="array" ref="C3318:C3318">INDEX(Datas_Entregas!$B$2:$B$100, MATCH(B3318, Datas_Entregas!$A$2:$A$100, 0), 1)</f>
        <v>43296</v>
      </c>
      <c r="D3318" s="5" t="str">
        <f aca="false">Def_Status_Montagem!$A$2</f>
        <v>A verificar</v>
      </c>
      <c r="E3318" s="4" t="str">
        <f aca="false">Def_Status_Montagem!$B$4</f>
        <v>Contratada (inclui etiqueta)</v>
      </c>
      <c r="F3318" s="7" t="str">
        <f aca="false" t="array" ref="F3318:F3318">INDEX(Def_Instancias_Equipamentos!$F$2:$F$4986, MATCH(K3318, Def_Instancias_Equipamentos!$D$2:$D$4986, 0), 1)</f>
        <v>Túnel (Anel)</v>
      </c>
      <c r="G3318" s="8" t="str">
        <f aca="false" t="array" ref="G3318:G3318">INDEX(Def_Instancias_Equipamentos!$F$2:$F$4986, MATCH(L3318, Def_Instancias_Equipamentos!$D$2:$D$4986, 0), 1)</f>
        <v>Sala Racks 18 parte 1</v>
      </c>
      <c r="H3318" s="7" t="str">
        <f aca="false" t="array" ref="H3318:H3318">INDEX(Def_Instancias_Equipamentos!$E$2:$E$4986, MATCH(K3318, Def_Instancias_Equipamentos!$D$2:$D$4986, 0), 1)</f>
        <v>SI-18C2</v>
      </c>
      <c r="I3318" s="8" t="str">
        <f aca="false" t="array" ref="I3318:I3318">INDEX(Def_Instancias_Equipamentos!$E$2:$E$4986, MATCH(L3318, Def_Instancias_Equipamentos!$D$2:$D$4986, 0), 1)</f>
        <v>IA-18RaBPM</v>
      </c>
      <c r="J3318" s="8" t="str">
        <f aca="false">IF(H3318=I3318, "INTERNO", "EXTERNO")</f>
        <v>EXTERNO</v>
      </c>
      <c r="K3318" s="9" t="str">
        <f aca="false">Def_Instancias_Equipamentos!$D$1030</f>
        <v>SI-18C2:DI-BPMSigPatch</v>
      </c>
      <c r="L3318" s="4" t="str">
        <f aca="false">Def_Instancias_Equipamentos!$D$769</f>
        <v>SI-18C2:DI-BPMRFFE</v>
      </c>
      <c r="M3318" s="10" t="s">
        <v>173</v>
      </c>
      <c r="N3318" s="11" t="s">
        <v>86</v>
      </c>
      <c r="O3318" s="21" t="str">
        <f aca="false">Def_Sistemas_Conectores_Cabos!$B$7</f>
        <v>SMA 50-ohm</v>
      </c>
      <c r="P3318" s="4" t="str">
        <f aca="false">Def_Sistemas_Conectores_Cabos!$B$7</f>
        <v>SMA 50-ohm</v>
      </c>
      <c r="Q3318" s="8" t="str">
        <f aca="false">K3318&amp;"/"&amp;M3318&amp;CHAR(10)&amp;L3318&amp;"/"&amp;N3318</f>
        <v>SI-18C2:DI-BPMSigPatch/BO_OUT
SI-18C2:DI-BPMRFFE/BO_IN</v>
      </c>
      <c r="R3318" s="12" t="s">
        <v>354</v>
      </c>
      <c r="S3318" s="12" t="s">
        <v>354</v>
      </c>
      <c r="T3318" s="22" t="str">
        <f aca="false">Def_Sistemas_Conectores_Cabos!$C$14</f>
        <v>Datalink Extrudado</v>
      </c>
      <c r="U3318" s="11" t="s">
        <v>355</v>
      </c>
      <c r="V3318" s="13"/>
    </row>
    <row r="3319" customFormat="false" ht="15.75" hidden="true" customHeight="true" outlineLevel="0" collapsed="false">
      <c r="A3319" s="4" t="str">
        <f aca="false">Def_Sistemas_Conectores_Cabos!$A$22</f>
        <v>BPM de elétrons</v>
      </c>
      <c r="B3319" s="5" t="str">
        <f aca="false">Datas_Entregas!$A$3</f>
        <v>BTS/Anel</v>
      </c>
      <c r="C3319" s="6" t="n">
        <f aca="false" t="array" ref="C3319:C3319">INDEX(Datas_Entregas!$B$2:$B$100, MATCH(B3319, Datas_Entregas!$A$2:$A$100, 0), 1)</f>
        <v>43296</v>
      </c>
      <c r="D3319" s="5" t="str">
        <f aca="false">Def_Status_Montagem!$A$2</f>
        <v>A verificar</v>
      </c>
      <c r="E3319" s="4" t="str">
        <f aca="false">Def_Status_Montagem!$B$4</f>
        <v>Contratada (inclui etiqueta)</v>
      </c>
      <c r="F3319" s="7" t="str">
        <f aca="false" t="array" ref="F3319:F3319">INDEX(Def_Instancias_Equipamentos!$F$2:$F$4986, MATCH(K3319, Def_Instancias_Equipamentos!$D$2:$D$4986, 0), 1)</f>
        <v>Túnel (Anel)</v>
      </c>
      <c r="G3319" s="8" t="str">
        <f aca="false" t="array" ref="G3319:G3319">INDEX(Def_Instancias_Equipamentos!$F$2:$F$4986, MATCH(L3319, Def_Instancias_Equipamentos!$D$2:$D$4986, 0), 1)</f>
        <v>Sala Racks 18 parte 1</v>
      </c>
      <c r="H3319" s="7" t="str">
        <f aca="false" t="array" ref="H3319:H3319">INDEX(Def_Instancias_Equipamentos!$E$2:$E$4986, MATCH(K3319, Def_Instancias_Equipamentos!$D$2:$D$4986, 0), 1)</f>
        <v>SI-18C3</v>
      </c>
      <c r="I3319" s="8" t="str">
        <f aca="false" t="array" ref="I3319:I3319">INDEX(Def_Instancias_Equipamentos!$E$2:$E$4986, MATCH(L3319, Def_Instancias_Equipamentos!$D$2:$D$4986, 0), 1)</f>
        <v>IA-18RaBPM</v>
      </c>
      <c r="J3319" s="8" t="str">
        <f aca="false">IF(H3319=I3319, "INTERNO", "EXTERNO")</f>
        <v>EXTERNO</v>
      </c>
      <c r="K3319" s="9" t="str">
        <f aca="false">Def_Instancias_Equipamentos!$D$1031</f>
        <v>SI-18C3:DI-BPMSigPatch-1</v>
      </c>
      <c r="L3319" s="4" t="str">
        <f aca="false">Def_Instancias_Equipamentos!$D$770</f>
        <v>SI-18C3:DI-BPMRFFE-1</v>
      </c>
      <c r="M3319" s="10" t="s">
        <v>173</v>
      </c>
      <c r="N3319" s="11" t="s">
        <v>86</v>
      </c>
      <c r="O3319" s="21" t="str">
        <f aca="false">Def_Sistemas_Conectores_Cabos!$B$7</f>
        <v>SMA 50-ohm</v>
      </c>
      <c r="P3319" s="4" t="str">
        <f aca="false">Def_Sistemas_Conectores_Cabos!$B$7</f>
        <v>SMA 50-ohm</v>
      </c>
      <c r="Q3319" s="8" t="str">
        <f aca="false">K3319&amp;"/"&amp;M3319&amp;CHAR(10)&amp;L3319&amp;"/"&amp;N3319</f>
        <v>SI-18C3:DI-BPMSigPatch-1/BO_OUT
SI-18C3:DI-BPMRFFE-1/BO_IN</v>
      </c>
      <c r="R3319" s="12" t="s">
        <v>354</v>
      </c>
      <c r="S3319" s="12" t="s">
        <v>354</v>
      </c>
      <c r="T3319" s="22" t="str">
        <f aca="false">Def_Sistemas_Conectores_Cabos!$C$14</f>
        <v>Datalink Extrudado</v>
      </c>
      <c r="U3319" s="11" t="s">
        <v>355</v>
      </c>
      <c r="V3319" s="13"/>
    </row>
    <row r="3320" customFormat="false" ht="15.75" hidden="true" customHeight="true" outlineLevel="0" collapsed="false">
      <c r="A3320" s="4" t="str">
        <f aca="false">Def_Sistemas_Conectores_Cabos!$A$22</f>
        <v>BPM de elétrons</v>
      </c>
      <c r="B3320" s="5" t="str">
        <f aca="false">Datas_Entregas!$A$3</f>
        <v>BTS/Anel</v>
      </c>
      <c r="C3320" s="6" t="n">
        <f aca="false" t="array" ref="C3320:C3320">INDEX(Datas_Entregas!$B$2:$B$100, MATCH(B3320, Datas_Entregas!$A$2:$A$100, 0), 1)</f>
        <v>43296</v>
      </c>
      <c r="D3320" s="5" t="str">
        <f aca="false">Def_Status_Montagem!$A$2</f>
        <v>A verificar</v>
      </c>
      <c r="E3320" s="4" t="str">
        <f aca="false">Def_Status_Montagem!$B$4</f>
        <v>Contratada (inclui etiqueta)</v>
      </c>
      <c r="F3320" s="7" t="str">
        <f aca="false" t="array" ref="F3320:F3320">INDEX(Def_Instancias_Equipamentos!$F$2:$F$4986, MATCH(K3320, Def_Instancias_Equipamentos!$D$2:$D$4986, 0), 1)</f>
        <v>Túnel (Anel)</v>
      </c>
      <c r="G3320" s="8" t="str">
        <f aca="false" t="array" ref="G3320:G3320">INDEX(Def_Instancias_Equipamentos!$F$2:$F$4986, MATCH(L3320, Def_Instancias_Equipamentos!$D$2:$D$4986, 0), 1)</f>
        <v>Sala Racks 18 parte 1</v>
      </c>
      <c r="H3320" s="7" t="str">
        <f aca="false" t="array" ref="H3320:H3320">INDEX(Def_Instancias_Equipamentos!$E$2:$E$4986, MATCH(K3320, Def_Instancias_Equipamentos!$D$2:$D$4986, 0), 1)</f>
        <v>SI-18C3</v>
      </c>
      <c r="I3320" s="8" t="str">
        <f aca="false" t="array" ref="I3320:I3320">INDEX(Def_Instancias_Equipamentos!$E$2:$E$4986, MATCH(L3320, Def_Instancias_Equipamentos!$D$2:$D$4986, 0), 1)</f>
        <v>IA-18RaBPM</v>
      </c>
      <c r="J3320" s="8" t="str">
        <f aca="false">IF(H3320=I3320, "INTERNO", "EXTERNO")</f>
        <v>EXTERNO</v>
      </c>
      <c r="K3320" s="9" t="str">
        <f aca="false">Def_Instancias_Equipamentos!$D$1032</f>
        <v>SI-18C3:DI-BPMSigPatch-2</v>
      </c>
      <c r="L3320" s="4" t="str">
        <f aca="false">Def_Instancias_Equipamentos!$D$771</f>
        <v>SI-18C3:DI-BPMRFFE-2</v>
      </c>
      <c r="M3320" s="10" t="s">
        <v>173</v>
      </c>
      <c r="N3320" s="11" t="s">
        <v>86</v>
      </c>
      <c r="O3320" s="21" t="str">
        <f aca="false">Def_Sistemas_Conectores_Cabos!$B$7</f>
        <v>SMA 50-ohm</v>
      </c>
      <c r="P3320" s="4" t="str">
        <f aca="false">Def_Sistemas_Conectores_Cabos!$B$7</f>
        <v>SMA 50-ohm</v>
      </c>
      <c r="Q3320" s="8" t="str">
        <f aca="false">K3320&amp;"/"&amp;M3320&amp;CHAR(10)&amp;L3320&amp;"/"&amp;N3320</f>
        <v>SI-18C3:DI-BPMSigPatch-2/BO_OUT
SI-18C3:DI-BPMRFFE-2/BO_IN</v>
      </c>
      <c r="R3320" s="12" t="s">
        <v>354</v>
      </c>
      <c r="S3320" s="12" t="s">
        <v>354</v>
      </c>
      <c r="T3320" s="22" t="str">
        <f aca="false">Def_Sistemas_Conectores_Cabos!$C$14</f>
        <v>Datalink Extrudado</v>
      </c>
      <c r="U3320" s="11" t="s">
        <v>355</v>
      </c>
      <c r="V3320" s="13"/>
    </row>
    <row r="3321" customFormat="false" ht="15.75" hidden="true" customHeight="true" outlineLevel="0" collapsed="false">
      <c r="A3321" s="4" t="str">
        <f aca="false">Def_Sistemas_Conectores_Cabos!$A$22</f>
        <v>BPM de elétrons</v>
      </c>
      <c r="B3321" s="5" t="str">
        <f aca="false">Datas_Entregas!$A$3</f>
        <v>BTS/Anel</v>
      </c>
      <c r="C3321" s="6" t="n">
        <f aca="false" t="array" ref="C3321:C3321">INDEX(Datas_Entregas!$B$2:$B$100, MATCH(B3321, Datas_Entregas!$A$2:$A$100, 0), 1)</f>
        <v>43296</v>
      </c>
      <c r="D3321" s="5" t="str">
        <f aca="false">Def_Status_Montagem!$A$2</f>
        <v>A verificar</v>
      </c>
      <c r="E3321" s="4" t="str">
        <f aca="false">Def_Status_Montagem!$B$4</f>
        <v>Contratada (inclui etiqueta)</v>
      </c>
      <c r="F3321" s="7" t="str">
        <f aca="false" t="array" ref="F3321:F3321">INDEX(Def_Instancias_Equipamentos!$F$2:$F$4986, MATCH(K3321, Def_Instancias_Equipamentos!$D$2:$D$4986, 0), 1)</f>
        <v>Túnel (Anel)</v>
      </c>
      <c r="G3321" s="8" t="str">
        <f aca="false" t="array" ref="G3321:G3321">INDEX(Def_Instancias_Equipamentos!$F$2:$F$4986, MATCH(L3321, Def_Instancias_Equipamentos!$D$2:$D$4986, 0), 1)</f>
        <v>Sala Racks 18 parte 1</v>
      </c>
      <c r="H3321" s="7" t="str">
        <f aca="false" t="array" ref="H3321:H3321">INDEX(Def_Instancias_Equipamentos!$E$2:$E$4986, MATCH(K3321, Def_Instancias_Equipamentos!$D$2:$D$4986, 0), 1)</f>
        <v>SI-18C4</v>
      </c>
      <c r="I3321" s="8" t="str">
        <f aca="false" t="array" ref="I3321:I3321">INDEX(Def_Instancias_Equipamentos!$E$2:$E$4986, MATCH(L3321, Def_Instancias_Equipamentos!$D$2:$D$4986, 0), 1)</f>
        <v>IA-18RaBPM</v>
      </c>
      <c r="J3321" s="8" t="str">
        <f aca="false">IF(H3321=I3321, "INTERNO", "EXTERNO")</f>
        <v>EXTERNO</v>
      </c>
      <c r="K3321" s="9" t="str">
        <f aca="false">Def_Instancias_Equipamentos!$D$1033</f>
        <v>SI-18C4:DI-BPMSigPatch</v>
      </c>
      <c r="L3321" s="4" t="str">
        <f aca="false">Def_Instancias_Equipamentos!$D$772</f>
        <v>SI-18C4:DI-BPMRFFE</v>
      </c>
      <c r="M3321" s="10" t="s">
        <v>173</v>
      </c>
      <c r="N3321" s="11" t="s">
        <v>86</v>
      </c>
      <c r="O3321" s="21" t="str">
        <f aca="false">Def_Sistemas_Conectores_Cabos!$B$7</f>
        <v>SMA 50-ohm</v>
      </c>
      <c r="P3321" s="4" t="str">
        <f aca="false">Def_Sistemas_Conectores_Cabos!$B$7</f>
        <v>SMA 50-ohm</v>
      </c>
      <c r="Q3321" s="8" t="str">
        <f aca="false">K3321&amp;"/"&amp;M3321&amp;CHAR(10)&amp;L3321&amp;"/"&amp;N3321</f>
        <v>SI-18C4:DI-BPMSigPatch/BO_OUT
SI-18C4:DI-BPMRFFE/BO_IN</v>
      </c>
      <c r="R3321" s="12" t="s">
        <v>354</v>
      </c>
      <c r="S3321" s="12" t="s">
        <v>354</v>
      </c>
      <c r="T3321" s="22" t="str">
        <f aca="false">Def_Sistemas_Conectores_Cabos!$C$14</f>
        <v>Datalink Extrudado</v>
      </c>
      <c r="U3321" s="11" t="s">
        <v>355</v>
      </c>
      <c r="V3321" s="13"/>
    </row>
    <row r="3322" customFormat="false" ht="15.75" hidden="true" customHeight="true" outlineLevel="0" collapsed="false">
      <c r="A3322" s="4" t="str">
        <f aca="false">Def_Sistemas_Conectores_Cabos!$A$22</f>
        <v>BPM de elétrons</v>
      </c>
      <c r="B3322" s="5" t="str">
        <f aca="false">Datas_Entregas!$A$3</f>
        <v>BTS/Anel</v>
      </c>
      <c r="C3322" s="6" t="n">
        <f aca="false" t="array" ref="C3322:C3322">INDEX(Datas_Entregas!$B$2:$B$100, MATCH(B3322, Datas_Entregas!$A$2:$A$100, 0), 1)</f>
        <v>43296</v>
      </c>
      <c r="D3322" s="5" t="str">
        <f aca="false">Def_Status_Montagem!$A$2</f>
        <v>A verificar</v>
      </c>
      <c r="E3322" s="4" t="str">
        <f aca="false">Def_Status_Montagem!$B$4</f>
        <v>Contratada (inclui etiqueta)</v>
      </c>
      <c r="F3322" s="7" t="str">
        <f aca="false" t="array" ref="F3322:F3322">INDEX(Def_Instancias_Equipamentos!$F$2:$F$4986, MATCH(K3322, Def_Instancias_Equipamentos!$D$2:$D$4986, 0), 1)</f>
        <v>Túnel (Anel)</v>
      </c>
      <c r="G3322" s="8" t="str">
        <f aca="false" t="array" ref="G3322:G3322">INDEX(Def_Instancias_Equipamentos!$F$2:$F$4986, MATCH(L3322, Def_Instancias_Equipamentos!$D$2:$D$4986, 0), 1)</f>
        <v>Sala Racks 18 parte 1</v>
      </c>
      <c r="H3322" s="7" t="str">
        <f aca="false" t="array" ref="H3322:H3322">INDEX(Def_Instancias_Equipamentos!$E$2:$E$4986, MATCH(K3322, Def_Instancias_Equipamentos!$D$2:$D$4986, 0), 1)</f>
        <v>SI-18M1</v>
      </c>
      <c r="I3322" s="8" t="str">
        <f aca="false" t="array" ref="I3322:I3322">INDEX(Def_Instancias_Equipamentos!$E$2:$E$4986, MATCH(L3322, Def_Instancias_Equipamentos!$D$2:$D$4986, 0), 1)</f>
        <v>IA-18RaBPM</v>
      </c>
      <c r="J3322" s="8" t="str">
        <f aca="false">IF(H3322=I3322, "INTERNO", "EXTERNO")</f>
        <v>EXTERNO</v>
      </c>
      <c r="K3322" s="9" t="str">
        <f aca="false">Def_Instancias_Equipamentos!$D$1034</f>
        <v>SI-18M1:DI-BPMSigPatch</v>
      </c>
      <c r="L3322" s="4" t="str">
        <f aca="false">Def_Instancias_Equipamentos!$D$773</f>
        <v>SI-18M1:DI-BPMRFFE</v>
      </c>
      <c r="M3322" s="10" t="s">
        <v>173</v>
      </c>
      <c r="N3322" s="11" t="s">
        <v>86</v>
      </c>
      <c r="O3322" s="21" t="str">
        <f aca="false">Def_Sistemas_Conectores_Cabos!$B$7</f>
        <v>SMA 50-ohm</v>
      </c>
      <c r="P3322" s="4" t="str">
        <f aca="false">Def_Sistemas_Conectores_Cabos!$B$7</f>
        <v>SMA 50-ohm</v>
      </c>
      <c r="Q3322" s="8" t="str">
        <f aca="false">K3322&amp;"/"&amp;M3322&amp;CHAR(10)&amp;L3322&amp;"/"&amp;N3322</f>
        <v>SI-18M1:DI-BPMSigPatch/BO_OUT
SI-18M1:DI-BPMRFFE/BO_IN</v>
      </c>
      <c r="R3322" s="12" t="s">
        <v>354</v>
      </c>
      <c r="S3322" s="12" t="s">
        <v>354</v>
      </c>
      <c r="T3322" s="22" t="str">
        <f aca="false">Def_Sistemas_Conectores_Cabos!$C$14</f>
        <v>Datalink Extrudado</v>
      </c>
      <c r="U3322" s="11" t="s">
        <v>355</v>
      </c>
      <c r="V3322" s="13"/>
    </row>
    <row r="3323" customFormat="false" ht="15.75" hidden="true" customHeight="true" outlineLevel="0" collapsed="false">
      <c r="A3323" s="4" t="str">
        <f aca="false">Def_Sistemas_Conectores_Cabos!$A$22</f>
        <v>BPM de elétrons</v>
      </c>
      <c r="B3323" s="5" t="str">
        <f aca="false">Datas_Entregas!$A$3</f>
        <v>BTS/Anel</v>
      </c>
      <c r="C3323" s="6" t="n">
        <f aca="false" t="array" ref="C3323:C3323">INDEX(Datas_Entregas!$B$2:$B$100, MATCH(B3323, Datas_Entregas!$A$2:$A$100, 0), 1)</f>
        <v>43296</v>
      </c>
      <c r="D3323" s="5" t="str">
        <f aca="false">Def_Status_Montagem!$A$2</f>
        <v>A verificar</v>
      </c>
      <c r="E3323" s="4" t="str">
        <f aca="false">Def_Status_Montagem!$B$4</f>
        <v>Contratada (inclui etiqueta)</v>
      </c>
      <c r="F3323" s="7" t="str">
        <f aca="false" t="array" ref="F3323:F3323">INDEX(Def_Instancias_Equipamentos!$F$2:$F$4986, MATCH(K3323, Def_Instancias_Equipamentos!$D$2:$D$4986, 0), 1)</f>
        <v>Túnel (Anel)</v>
      </c>
      <c r="G3323" s="8" t="str">
        <f aca="false" t="array" ref="G3323:G3323">INDEX(Def_Instancias_Equipamentos!$F$2:$F$4986, MATCH(L3323, Def_Instancias_Equipamentos!$D$2:$D$4986, 0), 1)</f>
        <v>Sala Racks 18 parte 1</v>
      </c>
      <c r="H3323" s="7" t="str">
        <f aca="false" t="array" ref="H3323:H3323">INDEX(Def_Instancias_Equipamentos!$E$2:$E$4986, MATCH(K3323, Def_Instancias_Equipamentos!$D$2:$D$4986, 0), 1)</f>
        <v>SI-18M2</v>
      </c>
      <c r="I3323" s="8" t="str">
        <f aca="false" t="array" ref="I3323:I3323">INDEX(Def_Instancias_Equipamentos!$E$2:$E$4986, MATCH(L3323, Def_Instancias_Equipamentos!$D$2:$D$4986, 0), 1)</f>
        <v>IA-18RaBPM</v>
      </c>
      <c r="J3323" s="8" t="str">
        <f aca="false">IF(H3323=I3323, "INTERNO", "EXTERNO")</f>
        <v>EXTERNO</v>
      </c>
      <c r="K3323" s="9" t="str">
        <f aca="false">Def_Instancias_Equipamentos!$D$1035</f>
        <v>SI-18M2:DI-BPMSigPatch</v>
      </c>
      <c r="L3323" s="4" t="str">
        <f aca="false">Def_Instancias_Equipamentos!$D$774</f>
        <v>SI-18M2:DI-BPMRFFE</v>
      </c>
      <c r="M3323" s="10" t="s">
        <v>173</v>
      </c>
      <c r="N3323" s="11" t="s">
        <v>86</v>
      </c>
      <c r="O3323" s="21" t="str">
        <f aca="false">Def_Sistemas_Conectores_Cabos!$B$7</f>
        <v>SMA 50-ohm</v>
      </c>
      <c r="P3323" s="4" t="str">
        <f aca="false">Def_Sistemas_Conectores_Cabos!$B$7</f>
        <v>SMA 50-ohm</v>
      </c>
      <c r="Q3323" s="8" t="str">
        <f aca="false">K3323&amp;"/"&amp;M3323&amp;CHAR(10)&amp;L3323&amp;"/"&amp;N3323</f>
        <v>SI-18M2:DI-BPMSigPatch/BO_OUT
SI-18M2:DI-BPMRFFE/BO_IN</v>
      </c>
      <c r="R3323" s="12" t="s">
        <v>354</v>
      </c>
      <c r="S3323" s="12" t="s">
        <v>354</v>
      </c>
      <c r="T3323" s="22" t="str">
        <f aca="false">Def_Sistemas_Conectores_Cabos!$C$14</f>
        <v>Datalink Extrudado</v>
      </c>
      <c r="U3323" s="11" t="s">
        <v>355</v>
      </c>
      <c r="V3323" s="13"/>
    </row>
    <row r="3324" customFormat="false" ht="15.75" hidden="true" customHeight="true" outlineLevel="0" collapsed="false">
      <c r="A3324" s="4" t="str">
        <f aca="false">Def_Sistemas_Conectores_Cabos!$A$22</f>
        <v>BPM de elétrons</v>
      </c>
      <c r="B3324" s="5" t="str">
        <f aca="false">Datas_Entregas!$A$6</f>
        <v>Linhas de Luz (fases I-A e II)</v>
      </c>
      <c r="C3324" s="6" t="n">
        <f aca="false" t="array" ref="C3324:C3324">INDEX(Datas_Entregas!$B$2:$B$100, MATCH(B3324, Datas_Entregas!$A$2:$A$100, 0), 1)</f>
        <v>43374</v>
      </c>
      <c r="D3324" s="5" t="str">
        <f aca="false">Def_Status_Montagem!$A$2</f>
        <v>A verificar</v>
      </c>
      <c r="E3324" s="4" t="str">
        <f aca="false">Def_Status_Montagem!$B$4</f>
        <v>Contratada (inclui etiqueta)</v>
      </c>
      <c r="F3324" s="7" t="str">
        <f aca="false" t="array" ref="F3324:F3324">INDEX(Def_Instancias_Equipamentos!$F$2:$F$4986, MATCH(K3324, Def_Instancias_Equipamentos!$D$2:$D$4986, 0), 1)</f>
        <v>Túnel (Anel)</v>
      </c>
      <c r="G3324" s="8" t="str">
        <f aca="false" t="array" ref="G3324:G3324">INDEX(Def_Instancias_Equipamentos!$F$2:$F$4986, MATCH(L3324, Def_Instancias_Equipamentos!$D$2:$D$4986, 0), 1)</f>
        <v>Sala Racks 18 parte 1</v>
      </c>
      <c r="H3324" s="7" t="str">
        <f aca="false" t="array" ref="H3324:H3324">INDEX(Def_Instancias_Equipamentos!$E$2:$E$4986, MATCH(K3324, Def_Instancias_Equipamentos!$D$2:$D$4986, 0), 1)</f>
        <v>SI-18SB</v>
      </c>
      <c r="I3324" s="8" t="str">
        <f aca="false" t="array" ref="I3324:I3324">INDEX(Def_Instancias_Equipamentos!$E$2:$E$4986, MATCH(L3324, Def_Instancias_Equipamentos!$D$2:$D$4986, 0), 1)</f>
        <v>IA-18RaBPM</v>
      </c>
      <c r="J3324" s="8" t="str">
        <f aca="false">IF(H3324=I3324, "INTERNO", "EXTERNO")</f>
        <v>EXTERNO</v>
      </c>
      <c r="K3324" s="9" t="str">
        <f aca="false">Def_Instancias_Equipamentos!$D$1086</f>
        <v>SI-18SB:DI-BPMSigPatch-1</v>
      </c>
      <c r="L3324" s="4" t="str">
        <f aca="false">Def_Instancias_Equipamentos!$D$825</f>
        <v>SI-18SB:DI-BPMRFFE-1</v>
      </c>
      <c r="M3324" s="10" t="s">
        <v>173</v>
      </c>
      <c r="N3324" s="11" t="s">
        <v>86</v>
      </c>
      <c r="O3324" s="21" t="str">
        <f aca="false">Def_Sistemas_Conectores_Cabos!$B$7</f>
        <v>SMA 50-ohm</v>
      </c>
      <c r="P3324" s="4" t="str">
        <f aca="false">Def_Sistemas_Conectores_Cabos!$B$7</f>
        <v>SMA 50-ohm</v>
      </c>
      <c r="Q3324" s="8" t="str">
        <f aca="false">K3324&amp;"/"&amp;M3324&amp;CHAR(10)&amp;L3324&amp;"/"&amp;N3324</f>
        <v>SI-18SB:DI-BPMSigPatch-1/BO_OUT
SI-18SB:DI-BPMRFFE-1/BO_IN</v>
      </c>
      <c r="R3324" s="12" t="s">
        <v>354</v>
      </c>
      <c r="S3324" s="12" t="s">
        <v>354</v>
      </c>
      <c r="T3324" s="22" t="str">
        <f aca="false">Def_Sistemas_Conectores_Cabos!$C$14</f>
        <v>Datalink Extrudado</v>
      </c>
      <c r="U3324" s="11" t="s">
        <v>355</v>
      </c>
      <c r="V3324" s="13"/>
    </row>
    <row r="3325" customFormat="false" ht="15.75" hidden="true" customHeight="true" outlineLevel="0" collapsed="false">
      <c r="A3325" s="4" t="str">
        <f aca="false">Def_Sistemas_Conectores_Cabos!$A$22</f>
        <v>BPM de elétrons</v>
      </c>
      <c r="B3325" s="5" t="str">
        <f aca="false">Datas_Entregas!$A$6</f>
        <v>Linhas de Luz (fases I-A e II)</v>
      </c>
      <c r="C3325" s="6" t="n">
        <f aca="false" t="array" ref="C3325:C3325">INDEX(Datas_Entregas!$B$2:$B$100, MATCH(B3325, Datas_Entregas!$A$2:$A$100, 0), 1)</f>
        <v>43374</v>
      </c>
      <c r="D3325" s="5" t="str">
        <f aca="false">Def_Status_Montagem!$A$2</f>
        <v>A verificar</v>
      </c>
      <c r="E3325" s="4" t="str">
        <f aca="false">Def_Status_Montagem!$B$4</f>
        <v>Contratada (inclui etiqueta)</v>
      </c>
      <c r="F3325" s="7" t="str">
        <f aca="false" t="array" ref="F3325:F3325">INDEX(Def_Instancias_Equipamentos!$F$2:$F$4986, MATCH(K3325, Def_Instancias_Equipamentos!$D$2:$D$4986, 0), 1)</f>
        <v>Túnel (Anel)</v>
      </c>
      <c r="G3325" s="8" t="str">
        <f aca="false" t="array" ref="G3325:G3325">INDEX(Def_Instancias_Equipamentos!$F$2:$F$4986, MATCH(L3325, Def_Instancias_Equipamentos!$D$2:$D$4986, 0), 1)</f>
        <v>Sala Racks 18 parte 1</v>
      </c>
      <c r="H3325" s="7" t="str">
        <f aca="false" t="array" ref="H3325:H3325">INDEX(Def_Instancias_Equipamentos!$E$2:$E$4986, MATCH(K3325, Def_Instancias_Equipamentos!$D$2:$D$4986, 0), 1)</f>
        <v>SI-18SB</v>
      </c>
      <c r="I3325" s="8" t="str">
        <f aca="false" t="array" ref="I3325:I3325">INDEX(Def_Instancias_Equipamentos!$E$2:$E$4986, MATCH(L3325, Def_Instancias_Equipamentos!$D$2:$D$4986, 0), 1)</f>
        <v>IA-18RaBPM</v>
      </c>
      <c r="J3325" s="8" t="str">
        <f aca="false">IF(H3325=I3325, "INTERNO", "EXTERNO")</f>
        <v>EXTERNO</v>
      </c>
      <c r="K3325" s="9" t="str">
        <f aca="false">Def_Instancias_Equipamentos!$D$1087</f>
        <v>SI-18SB:DI-BPMSigPatch-2</v>
      </c>
      <c r="L3325" s="4" t="str">
        <f aca="false">Def_Instancias_Equipamentos!$D$826</f>
        <v>SI-18SB:DI-BPMRFFE-2</v>
      </c>
      <c r="M3325" s="10" t="s">
        <v>173</v>
      </c>
      <c r="N3325" s="11" t="s">
        <v>86</v>
      </c>
      <c r="O3325" s="21" t="str">
        <f aca="false">Def_Sistemas_Conectores_Cabos!$B$7</f>
        <v>SMA 50-ohm</v>
      </c>
      <c r="P3325" s="4" t="str">
        <f aca="false">Def_Sistemas_Conectores_Cabos!$B$7</f>
        <v>SMA 50-ohm</v>
      </c>
      <c r="Q3325" s="8" t="str">
        <f aca="false">K3325&amp;"/"&amp;M3325&amp;CHAR(10)&amp;L3325&amp;"/"&amp;N3325</f>
        <v>SI-18SB:DI-BPMSigPatch-2/BO_OUT
SI-18SB:DI-BPMRFFE-2/BO_IN</v>
      </c>
      <c r="R3325" s="12" t="s">
        <v>354</v>
      </c>
      <c r="S3325" s="12" t="s">
        <v>354</v>
      </c>
      <c r="T3325" s="22" t="str">
        <f aca="false">Def_Sistemas_Conectores_Cabos!$C$14</f>
        <v>Datalink Extrudado</v>
      </c>
      <c r="U3325" s="11" t="s">
        <v>355</v>
      </c>
      <c r="V3325" s="13"/>
    </row>
    <row r="3326" customFormat="false" ht="15.75" hidden="true" customHeight="true" outlineLevel="0" collapsed="false">
      <c r="A3326" s="4" t="str">
        <f aca="false">Def_Sistemas_Conectores_Cabos!$A$22</f>
        <v>BPM de elétrons</v>
      </c>
      <c r="B3326" s="5" t="str">
        <f aca="false">Datas_Entregas!$A$3</f>
        <v>BTS/Anel</v>
      </c>
      <c r="C3326" s="6" t="n">
        <f aca="false" t="array" ref="C3326:C3326">INDEX(Datas_Entregas!$B$2:$B$100, MATCH(B3326, Datas_Entregas!$A$2:$A$100, 0), 1)</f>
        <v>43296</v>
      </c>
      <c r="D3326" s="5" t="str">
        <f aca="false">Def_Status_Montagem!$A$2</f>
        <v>A verificar</v>
      </c>
      <c r="E3326" s="4" t="str">
        <f aca="false">Def_Status_Montagem!$B$4</f>
        <v>Contratada (inclui etiqueta)</v>
      </c>
      <c r="F3326" s="7" t="str">
        <f aca="false" t="array" ref="F3326:F3326">INDEX(Def_Instancias_Equipamentos!$F$2:$F$4986, MATCH(K3326, Def_Instancias_Equipamentos!$D$2:$D$4986, 0), 1)</f>
        <v>Túnel (Anel)</v>
      </c>
      <c r="G3326" s="8" t="str">
        <f aca="false" t="array" ref="G3326:G3326">INDEX(Def_Instancias_Equipamentos!$F$2:$F$4986, MATCH(L3326, Def_Instancias_Equipamentos!$D$2:$D$4986, 0), 1)</f>
        <v>Sala Racks 18 parte 2</v>
      </c>
      <c r="H3326" s="7" t="str">
        <f aca="false" t="array" ref="H3326:H3326">INDEX(Def_Instancias_Equipamentos!$E$2:$E$4986, MATCH(K3326, Def_Instancias_Equipamentos!$D$2:$D$4986, 0), 1)</f>
        <v>SI-19C1</v>
      </c>
      <c r="I3326" s="8" t="str">
        <f aca="false" t="array" ref="I3326:I3326">INDEX(Def_Instancias_Equipamentos!$E$2:$E$4986, MATCH(L3326, Def_Instancias_Equipamentos!$D$2:$D$4986, 0), 1)</f>
        <v>IA-19RaBPM</v>
      </c>
      <c r="J3326" s="8" t="str">
        <f aca="false">IF(H3326=I3326, "INTERNO", "EXTERNO")</f>
        <v>EXTERNO</v>
      </c>
      <c r="K3326" s="9" t="str">
        <f aca="false">Def_Instancias_Equipamentos!$D$1036</f>
        <v>SI-19C1:DI-BPMSigPatch-1</v>
      </c>
      <c r="L3326" s="4" t="str">
        <f aca="false">Def_Instancias_Equipamentos!$D$775</f>
        <v>SI-19C1:DI-BPMRFFE-1</v>
      </c>
      <c r="M3326" s="10" t="s">
        <v>173</v>
      </c>
      <c r="N3326" s="11" t="s">
        <v>86</v>
      </c>
      <c r="O3326" s="21" t="str">
        <f aca="false">Def_Sistemas_Conectores_Cabos!$B$7</f>
        <v>SMA 50-ohm</v>
      </c>
      <c r="P3326" s="4" t="str">
        <f aca="false">Def_Sistemas_Conectores_Cabos!$B$7</f>
        <v>SMA 50-ohm</v>
      </c>
      <c r="Q3326" s="8" t="str">
        <f aca="false">K3326&amp;"/"&amp;M3326&amp;CHAR(10)&amp;L3326&amp;"/"&amp;N3326</f>
        <v>SI-19C1:DI-BPMSigPatch-1/BO_OUT
SI-19C1:DI-BPMRFFE-1/BO_IN</v>
      </c>
      <c r="R3326" s="12" t="s">
        <v>354</v>
      </c>
      <c r="S3326" s="12" t="s">
        <v>354</v>
      </c>
      <c r="T3326" s="22" t="str">
        <f aca="false">Def_Sistemas_Conectores_Cabos!$C$14</f>
        <v>Datalink Extrudado</v>
      </c>
      <c r="U3326" s="11" t="s">
        <v>355</v>
      </c>
      <c r="V3326" s="13"/>
    </row>
    <row r="3327" customFormat="false" ht="15.75" hidden="true" customHeight="true" outlineLevel="0" collapsed="false">
      <c r="A3327" s="4" t="str">
        <f aca="false">Def_Sistemas_Conectores_Cabos!$A$22</f>
        <v>BPM de elétrons</v>
      </c>
      <c r="B3327" s="5" t="str">
        <f aca="false">Datas_Entregas!$A$3</f>
        <v>BTS/Anel</v>
      </c>
      <c r="C3327" s="6" t="n">
        <f aca="false" t="array" ref="C3327:C3327">INDEX(Datas_Entregas!$B$2:$B$100, MATCH(B3327, Datas_Entregas!$A$2:$A$100, 0), 1)</f>
        <v>43296</v>
      </c>
      <c r="D3327" s="5" t="str">
        <f aca="false">Def_Status_Montagem!$A$2</f>
        <v>A verificar</v>
      </c>
      <c r="E3327" s="4" t="str">
        <f aca="false">Def_Status_Montagem!$B$4</f>
        <v>Contratada (inclui etiqueta)</v>
      </c>
      <c r="F3327" s="7" t="str">
        <f aca="false" t="array" ref="F3327:F3327">INDEX(Def_Instancias_Equipamentos!$F$2:$F$4986, MATCH(K3327, Def_Instancias_Equipamentos!$D$2:$D$4986, 0), 1)</f>
        <v>Túnel (Anel)</v>
      </c>
      <c r="G3327" s="8" t="str">
        <f aca="false" t="array" ref="G3327:G3327">INDEX(Def_Instancias_Equipamentos!$F$2:$F$4986, MATCH(L3327, Def_Instancias_Equipamentos!$D$2:$D$4986, 0), 1)</f>
        <v>Sala Racks 18 parte 2</v>
      </c>
      <c r="H3327" s="7" t="str">
        <f aca="false" t="array" ref="H3327:H3327">INDEX(Def_Instancias_Equipamentos!$E$2:$E$4986, MATCH(K3327, Def_Instancias_Equipamentos!$D$2:$D$4986, 0), 1)</f>
        <v>SI-19C1</v>
      </c>
      <c r="I3327" s="8" t="str">
        <f aca="false" t="array" ref="I3327:I3327">INDEX(Def_Instancias_Equipamentos!$E$2:$E$4986, MATCH(L3327, Def_Instancias_Equipamentos!$D$2:$D$4986, 0), 1)</f>
        <v>IA-19RaBPM</v>
      </c>
      <c r="J3327" s="8" t="str">
        <f aca="false">IF(H3327=I3327, "INTERNO", "EXTERNO")</f>
        <v>EXTERNO</v>
      </c>
      <c r="K3327" s="9" t="str">
        <f aca="false">Def_Instancias_Equipamentos!$D$1037</f>
        <v>SI-19C1:DI-BPMSigPatch-2</v>
      </c>
      <c r="L3327" s="4" t="str">
        <f aca="false">Def_Instancias_Equipamentos!$D$776</f>
        <v>SI-19C1:DI-BPMRFFE-2</v>
      </c>
      <c r="M3327" s="10" t="s">
        <v>173</v>
      </c>
      <c r="N3327" s="11" t="s">
        <v>86</v>
      </c>
      <c r="O3327" s="21" t="str">
        <f aca="false">Def_Sistemas_Conectores_Cabos!$B$7</f>
        <v>SMA 50-ohm</v>
      </c>
      <c r="P3327" s="4" t="str">
        <f aca="false">Def_Sistemas_Conectores_Cabos!$B$7</f>
        <v>SMA 50-ohm</v>
      </c>
      <c r="Q3327" s="8" t="str">
        <f aca="false">K3327&amp;"/"&amp;M3327&amp;CHAR(10)&amp;L3327&amp;"/"&amp;N3327</f>
        <v>SI-19C1:DI-BPMSigPatch-2/BO_OUT
SI-19C1:DI-BPMRFFE-2/BO_IN</v>
      </c>
      <c r="R3327" s="12" t="s">
        <v>354</v>
      </c>
      <c r="S3327" s="12" t="s">
        <v>354</v>
      </c>
      <c r="T3327" s="22" t="str">
        <f aca="false">Def_Sistemas_Conectores_Cabos!$C$14</f>
        <v>Datalink Extrudado</v>
      </c>
      <c r="U3327" s="11" t="s">
        <v>355</v>
      </c>
      <c r="V3327" s="13"/>
    </row>
    <row r="3328" customFormat="false" ht="15.75" hidden="true" customHeight="true" outlineLevel="0" collapsed="false">
      <c r="A3328" s="4" t="str">
        <f aca="false">Def_Sistemas_Conectores_Cabos!$A$22</f>
        <v>BPM de elétrons</v>
      </c>
      <c r="B3328" s="5" t="str">
        <f aca="false">Datas_Entregas!$A$3</f>
        <v>BTS/Anel</v>
      </c>
      <c r="C3328" s="6" t="n">
        <f aca="false" t="array" ref="C3328:C3328">INDEX(Datas_Entregas!$B$2:$B$100, MATCH(B3328, Datas_Entregas!$A$2:$A$100, 0), 1)</f>
        <v>43296</v>
      </c>
      <c r="D3328" s="5" t="str">
        <f aca="false">Def_Status_Montagem!$A$2</f>
        <v>A verificar</v>
      </c>
      <c r="E3328" s="4" t="str">
        <f aca="false">Def_Status_Montagem!$B$4</f>
        <v>Contratada (inclui etiqueta)</v>
      </c>
      <c r="F3328" s="7" t="str">
        <f aca="false" t="array" ref="F3328:F3328">INDEX(Def_Instancias_Equipamentos!$F$2:$F$4986, MATCH(K3328, Def_Instancias_Equipamentos!$D$2:$D$4986, 0), 1)</f>
        <v>Túnel (Anel)</v>
      </c>
      <c r="G3328" s="8" t="str">
        <f aca="false" t="array" ref="G3328:G3328">INDEX(Def_Instancias_Equipamentos!$F$2:$F$4986, MATCH(L3328, Def_Instancias_Equipamentos!$D$2:$D$4986, 0), 1)</f>
        <v>Sala Racks 18 parte 2</v>
      </c>
      <c r="H3328" s="7" t="str">
        <f aca="false" t="array" ref="H3328:H3328">INDEX(Def_Instancias_Equipamentos!$E$2:$E$4986, MATCH(K3328, Def_Instancias_Equipamentos!$D$2:$D$4986, 0), 1)</f>
        <v>SI-19C2</v>
      </c>
      <c r="I3328" s="8" t="str">
        <f aca="false" t="array" ref="I3328:I3328">INDEX(Def_Instancias_Equipamentos!$E$2:$E$4986, MATCH(L3328, Def_Instancias_Equipamentos!$D$2:$D$4986, 0), 1)</f>
        <v>IA-19RaBPM</v>
      </c>
      <c r="J3328" s="8" t="str">
        <f aca="false">IF(H3328=I3328, "INTERNO", "EXTERNO")</f>
        <v>EXTERNO</v>
      </c>
      <c r="K3328" s="9" t="str">
        <f aca="false">Def_Instancias_Equipamentos!$D$1038</f>
        <v>SI-19C2:DI-BPMSigPatch</v>
      </c>
      <c r="L3328" s="4" t="str">
        <f aca="false">Def_Instancias_Equipamentos!$D$777</f>
        <v>SI-19C2:DI-BPMRFFE</v>
      </c>
      <c r="M3328" s="10" t="s">
        <v>173</v>
      </c>
      <c r="N3328" s="11" t="s">
        <v>86</v>
      </c>
      <c r="O3328" s="21" t="str">
        <f aca="false">Def_Sistemas_Conectores_Cabos!$B$7</f>
        <v>SMA 50-ohm</v>
      </c>
      <c r="P3328" s="4" t="str">
        <f aca="false">Def_Sistemas_Conectores_Cabos!$B$7</f>
        <v>SMA 50-ohm</v>
      </c>
      <c r="Q3328" s="8" t="str">
        <f aca="false">K3328&amp;"/"&amp;M3328&amp;CHAR(10)&amp;L3328&amp;"/"&amp;N3328</f>
        <v>SI-19C2:DI-BPMSigPatch/BO_OUT
SI-19C2:DI-BPMRFFE/BO_IN</v>
      </c>
      <c r="R3328" s="12" t="s">
        <v>354</v>
      </c>
      <c r="S3328" s="12" t="s">
        <v>354</v>
      </c>
      <c r="T3328" s="22" t="str">
        <f aca="false">Def_Sistemas_Conectores_Cabos!$C$14</f>
        <v>Datalink Extrudado</v>
      </c>
      <c r="U3328" s="11" t="s">
        <v>355</v>
      </c>
      <c r="V3328" s="13"/>
    </row>
    <row r="3329" customFormat="false" ht="15.75" hidden="true" customHeight="true" outlineLevel="0" collapsed="false">
      <c r="A3329" s="4" t="str">
        <f aca="false">Def_Sistemas_Conectores_Cabos!$A$22</f>
        <v>BPM de elétrons</v>
      </c>
      <c r="B3329" s="5" t="str">
        <f aca="false">Datas_Entregas!$A$3</f>
        <v>BTS/Anel</v>
      </c>
      <c r="C3329" s="6" t="n">
        <f aca="false" t="array" ref="C3329:C3329">INDEX(Datas_Entregas!$B$2:$B$100, MATCH(B3329, Datas_Entregas!$A$2:$A$100, 0), 1)</f>
        <v>43296</v>
      </c>
      <c r="D3329" s="5" t="str">
        <f aca="false">Def_Status_Montagem!$A$2</f>
        <v>A verificar</v>
      </c>
      <c r="E3329" s="4" t="str">
        <f aca="false">Def_Status_Montagem!$B$4</f>
        <v>Contratada (inclui etiqueta)</v>
      </c>
      <c r="F3329" s="7" t="str">
        <f aca="false" t="array" ref="F3329:F3329">INDEX(Def_Instancias_Equipamentos!$F$2:$F$4986, MATCH(K3329, Def_Instancias_Equipamentos!$D$2:$D$4986, 0), 1)</f>
        <v>Túnel (Anel)</v>
      </c>
      <c r="G3329" s="8" t="str">
        <f aca="false" t="array" ref="G3329:G3329">INDEX(Def_Instancias_Equipamentos!$F$2:$F$4986, MATCH(L3329, Def_Instancias_Equipamentos!$D$2:$D$4986, 0), 1)</f>
        <v>Sala Racks 18 parte 2</v>
      </c>
      <c r="H3329" s="7" t="str">
        <f aca="false" t="array" ref="H3329:H3329">INDEX(Def_Instancias_Equipamentos!$E$2:$E$4986, MATCH(K3329, Def_Instancias_Equipamentos!$D$2:$D$4986, 0), 1)</f>
        <v>SI-19C3</v>
      </c>
      <c r="I3329" s="8" t="str">
        <f aca="false" t="array" ref="I3329:I3329">INDEX(Def_Instancias_Equipamentos!$E$2:$E$4986, MATCH(L3329, Def_Instancias_Equipamentos!$D$2:$D$4986, 0), 1)</f>
        <v>IA-19RaBPM</v>
      </c>
      <c r="J3329" s="8" t="str">
        <f aca="false">IF(H3329=I3329, "INTERNO", "EXTERNO")</f>
        <v>EXTERNO</v>
      </c>
      <c r="K3329" s="9" t="str">
        <f aca="false">Def_Instancias_Equipamentos!$D$1039</f>
        <v>SI-19C3:DI-BPMSigPatch-1</v>
      </c>
      <c r="L3329" s="4" t="str">
        <f aca="false">Def_Instancias_Equipamentos!$D$778</f>
        <v>SI-19C3:DI-BPMRFFE-1</v>
      </c>
      <c r="M3329" s="10" t="s">
        <v>173</v>
      </c>
      <c r="N3329" s="11" t="s">
        <v>86</v>
      </c>
      <c r="O3329" s="21" t="str">
        <f aca="false">Def_Sistemas_Conectores_Cabos!$B$7</f>
        <v>SMA 50-ohm</v>
      </c>
      <c r="P3329" s="4" t="str">
        <f aca="false">Def_Sistemas_Conectores_Cabos!$B$7</f>
        <v>SMA 50-ohm</v>
      </c>
      <c r="Q3329" s="8" t="str">
        <f aca="false">K3329&amp;"/"&amp;M3329&amp;CHAR(10)&amp;L3329&amp;"/"&amp;N3329</f>
        <v>SI-19C3:DI-BPMSigPatch-1/BO_OUT
SI-19C3:DI-BPMRFFE-1/BO_IN</v>
      </c>
      <c r="R3329" s="12" t="s">
        <v>354</v>
      </c>
      <c r="S3329" s="12" t="s">
        <v>354</v>
      </c>
      <c r="T3329" s="22" t="str">
        <f aca="false">Def_Sistemas_Conectores_Cabos!$C$14</f>
        <v>Datalink Extrudado</v>
      </c>
      <c r="U3329" s="11" t="s">
        <v>355</v>
      </c>
      <c r="V3329" s="13"/>
    </row>
    <row r="3330" customFormat="false" ht="15.75" hidden="true" customHeight="true" outlineLevel="0" collapsed="false">
      <c r="A3330" s="4" t="str">
        <f aca="false">Def_Sistemas_Conectores_Cabos!$A$22</f>
        <v>BPM de elétrons</v>
      </c>
      <c r="B3330" s="5" t="str">
        <f aca="false">Datas_Entregas!$A$3</f>
        <v>BTS/Anel</v>
      </c>
      <c r="C3330" s="6" t="n">
        <f aca="false" t="array" ref="C3330:C3330">INDEX(Datas_Entregas!$B$2:$B$100, MATCH(B3330, Datas_Entregas!$A$2:$A$100, 0), 1)</f>
        <v>43296</v>
      </c>
      <c r="D3330" s="5" t="str">
        <f aca="false">Def_Status_Montagem!$A$2</f>
        <v>A verificar</v>
      </c>
      <c r="E3330" s="4" t="str">
        <f aca="false">Def_Status_Montagem!$B$4</f>
        <v>Contratada (inclui etiqueta)</v>
      </c>
      <c r="F3330" s="7" t="str">
        <f aca="false" t="array" ref="F3330:F3330">INDEX(Def_Instancias_Equipamentos!$F$2:$F$4986, MATCH(K3330, Def_Instancias_Equipamentos!$D$2:$D$4986, 0), 1)</f>
        <v>Túnel (Anel)</v>
      </c>
      <c r="G3330" s="8" t="str">
        <f aca="false" t="array" ref="G3330:G3330">INDEX(Def_Instancias_Equipamentos!$F$2:$F$4986, MATCH(L3330, Def_Instancias_Equipamentos!$D$2:$D$4986, 0), 1)</f>
        <v>Sala Racks 18 parte 2</v>
      </c>
      <c r="H3330" s="7" t="str">
        <f aca="false" t="array" ref="H3330:H3330">INDEX(Def_Instancias_Equipamentos!$E$2:$E$4986, MATCH(K3330, Def_Instancias_Equipamentos!$D$2:$D$4986, 0), 1)</f>
        <v>SI-19C3</v>
      </c>
      <c r="I3330" s="8" t="str">
        <f aca="false" t="array" ref="I3330:I3330">INDEX(Def_Instancias_Equipamentos!$E$2:$E$4986, MATCH(L3330, Def_Instancias_Equipamentos!$D$2:$D$4986, 0), 1)</f>
        <v>IA-19RaBPM</v>
      </c>
      <c r="J3330" s="8" t="str">
        <f aca="false">IF(H3330=I3330, "INTERNO", "EXTERNO")</f>
        <v>EXTERNO</v>
      </c>
      <c r="K3330" s="9" t="str">
        <f aca="false">Def_Instancias_Equipamentos!$D$1040</f>
        <v>SI-19C3:DI-BPMSigPatch-2</v>
      </c>
      <c r="L3330" s="4" t="str">
        <f aca="false">Def_Instancias_Equipamentos!$D$779</f>
        <v>SI-19C3:DI-BPMRFFE-2</v>
      </c>
      <c r="M3330" s="10" t="s">
        <v>173</v>
      </c>
      <c r="N3330" s="11" t="s">
        <v>86</v>
      </c>
      <c r="O3330" s="21" t="str">
        <f aca="false">Def_Sistemas_Conectores_Cabos!$B$7</f>
        <v>SMA 50-ohm</v>
      </c>
      <c r="P3330" s="4" t="str">
        <f aca="false">Def_Sistemas_Conectores_Cabos!$B$7</f>
        <v>SMA 50-ohm</v>
      </c>
      <c r="Q3330" s="8" t="str">
        <f aca="false">K3330&amp;"/"&amp;M3330&amp;CHAR(10)&amp;L3330&amp;"/"&amp;N3330</f>
        <v>SI-19C3:DI-BPMSigPatch-2/BO_OUT
SI-19C3:DI-BPMRFFE-2/BO_IN</v>
      </c>
      <c r="R3330" s="12" t="s">
        <v>354</v>
      </c>
      <c r="S3330" s="12" t="s">
        <v>354</v>
      </c>
      <c r="T3330" s="22" t="str">
        <f aca="false">Def_Sistemas_Conectores_Cabos!$C$14</f>
        <v>Datalink Extrudado</v>
      </c>
      <c r="U3330" s="11" t="s">
        <v>355</v>
      </c>
      <c r="V3330" s="13"/>
    </row>
    <row r="3331" customFormat="false" ht="15.75" hidden="true" customHeight="true" outlineLevel="0" collapsed="false">
      <c r="A3331" s="4" t="str">
        <f aca="false">Def_Sistemas_Conectores_Cabos!$A$22</f>
        <v>BPM de elétrons</v>
      </c>
      <c r="B3331" s="5" t="str">
        <f aca="false">Datas_Entregas!$A$3</f>
        <v>BTS/Anel</v>
      </c>
      <c r="C3331" s="6" t="n">
        <f aca="false" t="array" ref="C3331:C3331">INDEX(Datas_Entregas!$B$2:$B$100, MATCH(B3331, Datas_Entregas!$A$2:$A$100, 0), 1)</f>
        <v>43296</v>
      </c>
      <c r="D3331" s="5" t="str">
        <f aca="false">Def_Status_Montagem!$A$2</f>
        <v>A verificar</v>
      </c>
      <c r="E3331" s="4" t="str">
        <f aca="false">Def_Status_Montagem!$B$4</f>
        <v>Contratada (inclui etiqueta)</v>
      </c>
      <c r="F3331" s="7" t="str">
        <f aca="false" t="array" ref="F3331:F3331">INDEX(Def_Instancias_Equipamentos!$F$2:$F$4986, MATCH(K3331, Def_Instancias_Equipamentos!$D$2:$D$4986, 0), 1)</f>
        <v>Túnel (Anel)</v>
      </c>
      <c r="G3331" s="8" t="str">
        <f aca="false" t="array" ref="G3331:G3331">INDEX(Def_Instancias_Equipamentos!$F$2:$F$4986, MATCH(L3331, Def_Instancias_Equipamentos!$D$2:$D$4986, 0), 1)</f>
        <v>Sala Racks 18 parte 2</v>
      </c>
      <c r="H3331" s="7" t="str">
        <f aca="false" t="array" ref="H3331:H3331">INDEX(Def_Instancias_Equipamentos!$E$2:$E$4986, MATCH(K3331, Def_Instancias_Equipamentos!$D$2:$D$4986, 0), 1)</f>
        <v>SI-19C4</v>
      </c>
      <c r="I3331" s="8" t="str">
        <f aca="false" t="array" ref="I3331:I3331">INDEX(Def_Instancias_Equipamentos!$E$2:$E$4986, MATCH(L3331, Def_Instancias_Equipamentos!$D$2:$D$4986, 0), 1)</f>
        <v>IA-19RaBPM</v>
      </c>
      <c r="J3331" s="8" t="str">
        <f aca="false">IF(H3331=I3331, "INTERNO", "EXTERNO")</f>
        <v>EXTERNO</v>
      </c>
      <c r="K3331" s="9" t="str">
        <f aca="false">Def_Instancias_Equipamentos!$D$1041</f>
        <v>SI-19C4:DI-BPMSigPatch</v>
      </c>
      <c r="L3331" s="4" t="str">
        <f aca="false">Def_Instancias_Equipamentos!$D$780</f>
        <v>SI-19C4:DI-BPMRFFE</v>
      </c>
      <c r="M3331" s="10" t="s">
        <v>173</v>
      </c>
      <c r="N3331" s="11" t="s">
        <v>86</v>
      </c>
      <c r="O3331" s="21" t="str">
        <f aca="false">Def_Sistemas_Conectores_Cabos!$B$7</f>
        <v>SMA 50-ohm</v>
      </c>
      <c r="P3331" s="4" t="str">
        <f aca="false">Def_Sistemas_Conectores_Cabos!$B$7</f>
        <v>SMA 50-ohm</v>
      </c>
      <c r="Q3331" s="8" t="str">
        <f aca="false">K3331&amp;"/"&amp;M3331&amp;CHAR(10)&amp;L3331&amp;"/"&amp;N3331</f>
        <v>SI-19C4:DI-BPMSigPatch/BO_OUT
SI-19C4:DI-BPMRFFE/BO_IN</v>
      </c>
      <c r="R3331" s="12" t="s">
        <v>354</v>
      </c>
      <c r="S3331" s="12" t="s">
        <v>354</v>
      </c>
      <c r="T3331" s="22" t="str">
        <f aca="false">Def_Sistemas_Conectores_Cabos!$C$14</f>
        <v>Datalink Extrudado</v>
      </c>
      <c r="U3331" s="11" t="s">
        <v>355</v>
      </c>
      <c r="V3331" s="13"/>
    </row>
    <row r="3332" customFormat="false" ht="15.75" hidden="true" customHeight="true" outlineLevel="0" collapsed="false">
      <c r="A3332" s="4" t="str">
        <f aca="false">Def_Sistemas_Conectores_Cabos!$A$22</f>
        <v>BPM de elétrons</v>
      </c>
      <c r="B3332" s="5" t="str">
        <f aca="false">Datas_Entregas!$A$3</f>
        <v>BTS/Anel</v>
      </c>
      <c r="C3332" s="6" t="n">
        <f aca="false" t="array" ref="C3332:C3332">INDEX(Datas_Entregas!$B$2:$B$100, MATCH(B3332, Datas_Entregas!$A$2:$A$100, 0), 1)</f>
        <v>43296</v>
      </c>
      <c r="D3332" s="5" t="str">
        <f aca="false">Def_Status_Montagem!$A$2</f>
        <v>A verificar</v>
      </c>
      <c r="E3332" s="4" t="str">
        <f aca="false">Def_Status_Montagem!$B$4</f>
        <v>Contratada (inclui etiqueta)</v>
      </c>
      <c r="F3332" s="7" t="str">
        <f aca="false" t="array" ref="F3332:F3332">INDEX(Def_Instancias_Equipamentos!$F$2:$F$4986, MATCH(K3332, Def_Instancias_Equipamentos!$D$2:$D$4986, 0), 1)</f>
        <v>Túnel (Anel)</v>
      </c>
      <c r="G3332" s="8" t="str">
        <f aca="false" t="array" ref="G3332:G3332">INDEX(Def_Instancias_Equipamentos!$F$2:$F$4986, MATCH(L3332, Def_Instancias_Equipamentos!$D$2:$D$4986, 0), 1)</f>
        <v>Sala Racks 18 parte 2</v>
      </c>
      <c r="H3332" s="7" t="str">
        <f aca="false" t="array" ref="H3332:H3332">INDEX(Def_Instancias_Equipamentos!$E$2:$E$4986, MATCH(K3332, Def_Instancias_Equipamentos!$D$2:$D$4986, 0), 1)</f>
        <v>SI-19M1</v>
      </c>
      <c r="I3332" s="8" t="str">
        <f aca="false" t="array" ref="I3332:I3332">INDEX(Def_Instancias_Equipamentos!$E$2:$E$4986, MATCH(L3332, Def_Instancias_Equipamentos!$D$2:$D$4986, 0), 1)</f>
        <v>IA-19RaBPM</v>
      </c>
      <c r="J3332" s="8" t="str">
        <f aca="false">IF(H3332=I3332, "INTERNO", "EXTERNO")</f>
        <v>EXTERNO</v>
      </c>
      <c r="K3332" s="9" t="str">
        <f aca="false">Def_Instancias_Equipamentos!$D$1042</f>
        <v>SI-19M1:DI-BPMSigPatch</v>
      </c>
      <c r="L3332" s="4" t="str">
        <f aca="false">Def_Instancias_Equipamentos!$D$781</f>
        <v>SI-19M1:DI-BPMRFFE</v>
      </c>
      <c r="M3332" s="10" t="s">
        <v>173</v>
      </c>
      <c r="N3332" s="11" t="s">
        <v>86</v>
      </c>
      <c r="O3332" s="21" t="str">
        <f aca="false">Def_Sistemas_Conectores_Cabos!$B$7</f>
        <v>SMA 50-ohm</v>
      </c>
      <c r="P3332" s="4" t="str">
        <f aca="false">Def_Sistemas_Conectores_Cabos!$B$7</f>
        <v>SMA 50-ohm</v>
      </c>
      <c r="Q3332" s="8" t="str">
        <f aca="false">K3332&amp;"/"&amp;M3332&amp;CHAR(10)&amp;L3332&amp;"/"&amp;N3332</f>
        <v>SI-19M1:DI-BPMSigPatch/BO_OUT
SI-19M1:DI-BPMRFFE/BO_IN</v>
      </c>
      <c r="R3332" s="12" t="s">
        <v>354</v>
      </c>
      <c r="S3332" s="12" t="s">
        <v>354</v>
      </c>
      <c r="T3332" s="22" t="str">
        <f aca="false">Def_Sistemas_Conectores_Cabos!$C$14</f>
        <v>Datalink Extrudado</v>
      </c>
      <c r="U3332" s="11" t="s">
        <v>355</v>
      </c>
      <c r="V3332" s="13"/>
    </row>
    <row r="3333" customFormat="false" ht="15.75" hidden="true" customHeight="true" outlineLevel="0" collapsed="false">
      <c r="A3333" s="4" t="str">
        <f aca="false">Def_Sistemas_Conectores_Cabos!$A$22</f>
        <v>BPM de elétrons</v>
      </c>
      <c r="B3333" s="5" t="str">
        <f aca="false">Datas_Entregas!$A$3</f>
        <v>BTS/Anel</v>
      </c>
      <c r="C3333" s="6" t="n">
        <f aca="false" t="array" ref="C3333:C3333">INDEX(Datas_Entregas!$B$2:$B$100, MATCH(B3333, Datas_Entregas!$A$2:$A$100, 0), 1)</f>
        <v>43296</v>
      </c>
      <c r="D3333" s="5" t="str">
        <f aca="false">Def_Status_Montagem!$A$2</f>
        <v>A verificar</v>
      </c>
      <c r="E3333" s="4" t="str">
        <f aca="false">Def_Status_Montagem!$B$4</f>
        <v>Contratada (inclui etiqueta)</v>
      </c>
      <c r="F3333" s="7" t="str">
        <f aca="false" t="array" ref="F3333:F3333">INDEX(Def_Instancias_Equipamentos!$F$2:$F$4986, MATCH(K3333, Def_Instancias_Equipamentos!$D$2:$D$4986, 0), 1)</f>
        <v>Túnel (Anel)</v>
      </c>
      <c r="G3333" s="8" t="str">
        <f aca="false" t="array" ref="G3333:G3333">INDEX(Def_Instancias_Equipamentos!$F$2:$F$4986, MATCH(L3333, Def_Instancias_Equipamentos!$D$2:$D$4986, 0), 1)</f>
        <v>Sala Racks 18 parte 2</v>
      </c>
      <c r="H3333" s="7" t="str">
        <f aca="false" t="array" ref="H3333:H3333">INDEX(Def_Instancias_Equipamentos!$E$2:$E$4986, MATCH(K3333, Def_Instancias_Equipamentos!$D$2:$D$4986, 0), 1)</f>
        <v>SI-19M2</v>
      </c>
      <c r="I3333" s="8" t="str">
        <f aca="false" t="array" ref="I3333:I3333">INDEX(Def_Instancias_Equipamentos!$E$2:$E$4986, MATCH(L3333, Def_Instancias_Equipamentos!$D$2:$D$4986, 0), 1)</f>
        <v>IA-19RaBPM</v>
      </c>
      <c r="J3333" s="8" t="str">
        <f aca="false">IF(H3333=I3333, "INTERNO", "EXTERNO")</f>
        <v>EXTERNO</v>
      </c>
      <c r="K3333" s="9" t="str">
        <f aca="false">Def_Instancias_Equipamentos!$D$1043</f>
        <v>SI-19M2:DI-BPMSigPatch</v>
      </c>
      <c r="L3333" s="4" t="str">
        <f aca="false">Def_Instancias_Equipamentos!$D$782</f>
        <v>SI-19M2:DI-BPMRFFE</v>
      </c>
      <c r="M3333" s="10" t="s">
        <v>173</v>
      </c>
      <c r="N3333" s="11" t="s">
        <v>86</v>
      </c>
      <c r="O3333" s="21" t="str">
        <f aca="false">Def_Sistemas_Conectores_Cabos!$B$7</f>
        <v>SMA 50-ohm</v>
      </c>
      <c r="P3333" s="4" t="str">
        <f aca="false">Def_Sistemas_Conectores_Cabos!$B$7</f>
        <v>SMA 50-ohm</v>
      </c>
      <c r="Q3333" s="8" t="str">
        <f aca="false">K3333&amp;"/"&amp;M3333&amp;CHAR(10)&amp;L3333&amp;"/"&amp;N3333</f>
        <v>SI-19M2:DI-BPMSigPatch/BO_OUT
SI-19M2:DI-BPMRFFE/BO_IN</v>
      </c>
      <c r="R3333" s="12" t="s">
        <v>354</v>
      </c>
      <c r="S3333" s="12" t="s">
        <v>354</v>
      </c>
      <c r="T3333" s="22" t="str">
        <f aca="false">Def_Sistemas_Conectores_Cabos!$C$14</f>
        <v>Datalink Extrudado</v>
      </c>
      <c r="U3333" s="11" t="s">
        <v>355</v>
      </c>
      <c r="V3333" s="13"/>
    </row>
    <row r="3334" customFormat="false" ht="15.75" hidden="true" customHeight="true" outlineLevel="0" collapsed="false">
      <c r="A3334" s="4" t="str">
        <f aca="false">Def_Sistemas_Conectores_Cabos!$A$22</f>
        <v>BPM de elétrons</v>
      </c>
      <c r="B3334" s="5" t="str">
        <f aca="false">Datas_Entregas!$A$6</f>
        <v>Linhas de Luz (fases I-A e II)</v>
      </c>
      <c r="C3334" s="6" t="n">
        <f aca="false" t="array" ref="C3334:C3334">INDEX(Datas_Entregas!$B$2:$B$100, MATCH(B3334, Datas_Entregas!$A$2:$A$100, 0), 1)</f>
        <v>43374</v>
      </c>
      <c r="D3334" s="5" t="str">
        <f aca="false">Def_Status_Montagem!$A$2</f>
        <v>A verificar</v>
      </c>
      <c r="E3334" s="4" t="str">
        <f aca="false">Def_Status_Montagem!$B$4</f>
        <v>Contratada (inclui etiqueta)</v>
      </c>
      <c r="F3334" s="7" t="str">
        <f aca="false" t="array" ref="F3334:F3334">INDEX(Def_Instancias_Equipamentos!$F$2:$F$4986, MATCH(K3334, Def_Instancias_Equipamentos!$D$2:$D$4986, 0), 1)</f>
        <v>Túnel (Anel)</v>
      </c>
      <c r="G3334" s="8" t="str">
        <f aca="false" t="array" ref="G3334:G3334">INDEX(Def_Instancias_Equipamentos!$F$2:$F$4986, MATCH(L3334, Def_Instancias_Equipamentos!$D$2:$D$4986, 0), 1)</f>
        <v>Sala Racks 18 parte 2</v>
      </c>
      <c r="H3334" s="7" t="str">
        <f aca="false" t="array" ref="H3334:H3334">INDEX(Def_Instancias_Equipamentos!$E$2:$E$4986, MATCH(K3334, Def_Instancias_Equipamentos!$D$2:$D$4986, 0), 1)</f>
        <v>SI-19SP</v>
      </c>
      <c r="I3334" s="8" t="str">
        <f aca="false" t="array" ref="I3334:I3334">INDEX(Def_Instancias_Equipamentos!$E$2:$E$4986, MATCH(L3334, Def_Instancias_Equipamentos!$D$2:$D$4986, 0), 1)</f>
        <v>IA-19RaBPM</v>
      </c>
      <c r="J3334" s="8" t="str">
        <f aca="false">IF(H3334=I3334, "INTERNO", "EXTERNO")</f>
        <v>EXTERNO</v>
      </c>
      <c r="K3334" s="9" t="str">
        <f aca="false">Def_Instancias_Equipamentos!$D$1088</f>
        <v>SI-19SP:DI-BPMSigPatch-1</v>
      </c>
      <c r="L3334" s="4" t="str">
        <f aca="false">Def_Instancias_Equipamentos!$D$827</f>
        <v>SI-19SP:DI-BPMRFFE-1</v>
      </c>
      <c r="M3334" s="10" t="s">
        <v>173</v>
      </c>
      <c r="N3334" s="11" t="s">
        <v>86</v>
      </c>
      <c r="O3334" s="21" t="str">
        <f aca="false">Def_Sistemas_Conectores_Cabos!$B$7</f>
        <v>SMA 50-ohm</v>
      </c>
      <c r="P3334" s="4" t="str">
        <f aca="false">Def_Sistemas_Conectores_Cabos!$B$7</f>
        <v>SMA 50-ohm</v>
      </c>
      <c r="Q3334" s="8" t="str">
        <f aca="false">K3334&amp;"/"&amp;M3334&amp;CHAR(10)&amp;L3334&amp;"/"&amp;N3334</f>
        <v>SI-19SP:DI-BPMSigPatch-1/BO_OUT
SI-19SP:DI-BPMRFFE-1/BO_IN</v>
      </c>
      <c r="R3334" s="12" t="s">
        <v>354</v>
      </c>
      <c r="S3334" s="12" t="s">
        <v>354</v>
      </c>
      <c r="T3334" s="22" t="str">
        <f aca="false">Def_Sistemas_Conectores_Cabos!$C$14</f>
        <v>Datalink Extrudado</v>
      </c>
      <c r="U3334" s="11" t="s">
        <v>355</v>
      </c>
      <c r="V3334" s="13"/>
    </row>
    <row r="3335" customFormat="false" ht="15.75" hidden="true" customHeight="true" outlineLevel="0" collapsed="false">
      <c r="A3335" s="4" t="str">
        <f aca="false">Def_Sistemas_Conectores_Cabos!$A$22</f>
        <v>BPM de elétrons</v>
      </c>
      <c r="B3335" s="5" t="str">
        <f aca="false">Datas_Entregas!$A$6</f>
        <v>Linhas de Luz (fases I-A e II)</v>
      </c>
      <c r="C3335" s="6" t="n">
        <f aca="false" t="array" ref="C3335:C3335">INDEX(Datas_Entregas!$B$2:$B$100, MATCH(B3335, Datas_Entregas!$A$2:$A$100, 0), 1)</f>
        <v>43374</v>
      </c>
      <c r="D3335" s="5" t="str">
        <f aca="false">Def_Status_Montagem!$A$2</f>
        <v>A verificar</v>
      </c>
      <c r="E3335" s="4" t="str">
        <f aca="false">Def_Status_Montagem!$B$4</f>
        <v>Contratada (inclui etiqueta)</v>
      </c>
      <c r="F3335" s="7" t="str">
        <f aca="false" t="array" ref="F3335:F3335">INDEX(Def_Instancias_Equipamentos!$F$2:$F$4986, MATCH(K3335, Def_Instancias_Equipamentos!$D$2:$D$4986, 0), 1)</f>
        <v>Túnel (Anel)</v>
      </c>
      <c r="G3335" s="8" t="str">
        <f aca="false" t="array" ref="G3335:G3335">INDEX(Def_Instancias_Equipamentos!$F$2:$F$4986, MATCH(L3335, Def_Instancias_Equipamentos!$D$2:$D$4986, 0), 1)</f>
        <v>Sala Racks 18 parte 2</v>
      </c>
      <c r="H3335" s="7" t="str">
        <f aca="false" t="array" ref="H3335:H3335">INDEX(Def_Instancias_Equipamentos!$E$2:$E$4986, MATCH(K3335, Def_Instancias_Equipamentos!$D$2:$D$4986, 0), 1)</f>
        <v>SI-19SP</v>
      </c>
      <c r="I3335" s="8" t="str">
        <f aca="false" t="array" ref="I3335:I3335">INDEX(Def_Instancias_Equipamentos!$E$2:$E$4986, MATCH(L3335, Def_Instancias_Equipamentos!$D$2:$D$4986, 0), 1)</f>
        <v>IA-19RaBPM</v>
      </c>
      <c r="J3335" s="8" t="str">
        <f aca="false">IF(H3335=I3335, "INTERNO", "EXTERNO")</f>
        <v>EXTERNO</v>
      </c>
      <c r="K3335" s="9" t="str">
        <f aca="false">Def_Instancias_Equipamentos!$D$1089</f>
        <v>SI-19SP:DI-BPMSigPatch-2</v>
      </c>
      <c r="L3335" s="4" t="str">
        <f aca="false">Def_Instancias_Equipamentos!$D$828</f>
        <v>SI-19SP:DI-BPMRFFE-2</v>
      </c>
      <c r="M3335" s="10" t="s">
        <v>173</v>
      </c>
      <c r="N3335" s="11" t="s">
        <v>86</v>
      </c>
      <c r="O3335" s="21" t="str">
        <f aca="false">Def_Sistemas_Conectores_Cabos!$B$7</f>
        <v>SMA 50-ohm</v>
      </c>
      <c r="P3335" s="4" t="str">
        <f aca="false">Def_Sistemas_Conectores_Cabos!$B$7</f>
        <v>SMA 50-ohm</v>
      </c>
      <c r="Q3335" s="8" t="str">
        <f aca="false">K3335&amp;"/"&amp;M3335&amp;CHAR(10)&amp;L3335&amp;"/"&amp;N3335</f>
        <v>SI-19SP:DI-BPMSigPatch-2/BO_OUT
SI-19SP:DI-BPMRFFE-2/BO_IN</v>
      </c>
      <c r="R3335" s="12" t="s">
        <v>354</v>
      </c>
      <c r="S3335" s="12" t="s">
        <v>354</v>
      </c>
      <c r="T3335" s="22" t="str">
        <f aca="false">Def_Sistemas_Conectores_Cabos!$C$14</f>
        <v>Datalink Extrudado</v>
      </c>
      <c r="U3335" s="11" t="s">
        <v>355</v>
      </c>
      <c r="V3335" s="13"/>
    </row>
    <row r="3336" customFormat="false" ht="15.75" hidden="true" customHeight="true" outlineLevel="0" collapsed="false">
      <c r="A3336" s="4" t="str">
        <f aca="false">Def_Sistemas_Conectores_Cabos!$A$22</f>
        <v>BPM de elétrons</v>
      </c>
      <c r="B3336" s="5" t="str">
        <f aca="false">Datas_Entregas!$A$3</f>
        <v>BTS/Anel</v>
      </c>
      <c r="C3336" s="6" t="n">
        <f aca="false" t="array" ref="C3336:C3336">INDEX(Datas_Entregas!$B$2:$B$100, MATCH(B3336, Datas_Entregas!$A$2:$A$100, 0), 1)</f>
        <v>43296</v>
      </c>
      <c r="D3336" s="5" t="str">
        <f aca="false">Def_Status_Montagem!$A$2</f>
        <v>A verificar</v>
      </c>
      <c r="E3336" s="4" t="str">
        <f aca="false">Def_Status_Montagem!$B$4</f>
        <v>Contratada (inclui etiqueta)</v>
      </c>
      <c r="F3336" s="7" t="str">
        <f aca="false" t="array" ref="F3336:F3336">INDEX(Def_Instancias_Equipamentos!$F$2:$F$4986, MATCH(K3336, Def_Instancias_Equipamentos!$D$2:$D$4986, 0), 1)</f>
        <v>Túnel (Anel)</v>
      </c>
      <c r="G3336" s="8" t="str">
        <f aca="false" t="array" ref="G3336:G3336">INDEX(Def_Instancias_Equipamentos!$F$2:$F$4986, MATCH(L3336, Def_Instancias_Equipamentos!$D$2:$D$4986, 0), 1)</f>
        <v>Sala Racks 19&amp;20</v>
      </c>
      <c r="H3336" s="7" t="str">
        <f aca="false" t="array" ref="H3336:H3336">INDEX(Def_Instancias_Equipamentos!$E$2:$E$4986, MATCH(K3336, Def_Instancias_Equipamentos!$D$2:$D$4986, 0), 1)</f>
        <v>SI-20C1</v>
      </c>
      <c r="I3336" s="8" t="str">
        <f aca="false" t="array" ref="I3336:I3336">INDEX(Def_Instancias_Equipamentos!$E$2:$E$4986, MATCH(L3336, Def_Instancias_Equipamentos!$D$2:$D$4986, 0), 1)</f>
        <v>IA-20RaBPM</v>
      </c>
      <c r="J3336" s="8" t="str">
        <f aca="false">IF(H3336=I3336, "INTERNO", "EXTERNO")</f>
        <v>EXTERNO</v>
      </c>
      <c r="K3336" s="9" t="str">
        <f aca="false">Def_Instancias_Equipamentos!$D$1044</f>
        <v>SI-20C1:DI-BPMSigPatch-1</v>
      </c>
      <c r="L3336" s="4" t="str">
        <f aca="false">Def_Instancias_Equipamentos!$D$783</f>
        <v>SI-20C1:DI-BPMRFFE-1</v>
      </c>
      <c r="M3336" s="10" t="s">
        <v>173</v>
      </c>
      <c r="N3336" s="11" t="s">
        <v>86</v>
      </c>
      <c r="O3336" s="21" t="str">
        <f aca="false">Def_Sistemas_Conectores_Cabos!$B$7</f>
        <v>SMA 50-ohm</v>
      </c>
      <c r="P3336" s="4" t="str">
        <f aca="false">Def_Sistemas_Conectores_Cabos!$B$7</f>
        <v>SMA 50-ohm</v>
      </c>
      <c r="Q3336" s="8" t="str">
        <f aca="false">K3336&amp;"/"&amp;M3336&amp;CHAR(10)&amp;L3336&amp;"/"&amp;N3336</f>
        <v>SI-20C1:DI-BPMSigPatch-1/BO_OUT
SI-20C1:DI-BPMRFFE-1/BO_IN</v>
      </c>
      <c r="R3336" s="12" t="s">
        <v>354</v>
      </c>
      <c r="S3336" s="12" t="s">
        <v>354</v>
      </c>
      <c r="T3336" s="22" t="str">
        <f aca="false">Def_Sistemas_Conectores_Cabos!$C$14</f>
        <v>Datalink Extrudado</v>
      </c>
      <c r="U3336" s="11" t="s">
        <v>355</v>
      </c>
      <c r="V3336" s="13"/>
    </row>
    <row r="3337" customFormat="false" ht="15.75" hidden="true" customHeight="true" outlineLevel="0" collapsed="false">
      <c r="A3337" s="4" t="str">
        <f aca="false">Def_Sistemas_Conectores_Cabos!$A$22</f>
        <v>BPM de elétrons</v>
      </c>
      <c r="B3337" s="5" t="str">
        <f aca="false">Datas_Entregas!$A$3</f>
        <v>BTS/Anel</v>
      </c>
      <c r="C3337" s="6" t="n">
        <f aca="false" t="array" ref="C3337:C3337">INDEX(Datas_Entregas!$B$2:$B$100, MATCH(B3337, Datas_Entregas!$A$2:$A$100, 0), 1)</f>
        <v>43296</v>
      </c>
      <c r="D3337" s="5" t="str">
        <f aca="false">Def_Status_Montagem!$A$2</f>
        <v>A verificar</v>
      </c>
      <c r="E3337" s="4" t="str">
        <f aca="false">Def_Status_Montagem!$B$4</f>
        <v>Contratada (inclui etiqueta)</v>
      </c>
      <c r="F3337" s="7" t="str">
        <f aca="false" t="array" ref="F3337:F3337">INDEX(Def_Instancias_Equipamentos!$F$2:$F$4986, MATCH(K3337, Def_Instancias_Equipamentos!$D$2:$D$4986, 0), 1)</f>
        <v>Túnel (Anel)</v>
      </c>
      <c r="G3337" s="8" t="str">
        <f aca="false" t="array" ref="G3337:G3337">INDEX(Def_Instancias_Equipamentos!$F$2:$F$4986, MATCH(L3337, Def_Instancias_Equipamentos!$D$2:$D$4986, 0), 1)</f>
        <v>Sala Racks 19&amp;20</v>
      </c>
      <c r="H3337" s="7" t="str">
        <f aca="false" t="array" ref="H3337:H3337">INDEX(Def_Instancias_Equipamentos!$E$2:$E$4986, MATCH(K3337, Def_Instancias_Equipamentos!$D$2:$D$4986, 0), 1)</f>
        <v>SI-20C1</v>
      </c>
      <c r="I3337" s="8" t="str">
        <f aca="false" t="array" ref="I3337:I3337">INDEX(Def_Instancias_Equipamentos!$E$2:$E$4986, MATCH(L3337, Def_Instancias_Equipamentos!$D$2:$D$4986, 0), 1)</f>
        <v>IA-20RaBPM</v>
      </c>
      <c r="J3337" s="8" t="str">
        <f aca="false">IF(H3337=I3337, "INTERNO", "EXTERNO")</f>
        <v>EXTERNO</v>
      </c>
      <c r="K3337" s="9" t="str">
        <f aca="false">Def_Instancias_Equipamentos!$D$1045</f>
        <v>SI-20C1:DI-BPMSigPatch-2</v>
      </c>
      <c r="L3337" s="4" t="str">
        <f aca="false">Def_Instancias_Equipamentos!$D$784</f>
        <v>SI-20C1:DI-BPMRFFE-2</v>
      </c>
      <c r="M3337" s="10" t="s">
        <v>173</v>
      </c>
      <c r="N3337" s="11" t="s">
        <v>86</v>
      </c>
      <c r="O3337" s="21" t="str">
        <f aca="false">Def_Sistemas_Conectores_Cabos!$B$7</f>
        <v>SMA 50-ohm</v>
      </c>
      <c r="P3337" s="4" t="str">
        <f aca="false">Def_Sistemas_Conectores_Cabos!$B$7</f>
        <v>SMA 50-ohm</v>
      </c>
      <c r="Q3337" s="8" t="str">
        <f aca="false">K3337&amp;"/"&amp;M3337&amp;CHAR(10)&amp;L3337&amp;"/"&amp;N3337</f>
        <v>SI-20C1:DI-BPMSigPatch-2/BO_OUT
SI-20C1:DI-BPMRFFE-2/BO_IN</v>
      </c>
      <c r="R3337" s="12" t="s">
        <v>354</v>
      </c>
      <c r="S3337" s="12" t="s">
        <v>354</v>
      </c>
      <c r="T3337" s="22" t="str">
        <f aca="false">Def_Sistemas_Conectores_Cabos!$C$14</f>
        <v>Datalink Extrudado</v>
      </c>
      <c r="U3337" s="11" t="s">
        <v>355</v>
      </c>
      <c r="V3337" s="13"/>
    </row>
    <row r="3338" customFormat="false" ht="15.75" hidden="true" customHeight="true" outlineLevel="0" collapsed="false">
      <c r="A3338" s="4" t="str">
        <f aca="false">Def_Sistemas_Conectores_Cabos!$A$22</f>
        <v>BPM de elétrons</v>
      </c>
      <c r="B3338" s="5" t="str">
        <f aca="false">Datas_Entregas!$A$3</f>
        <v>BTS/Anel</v>
      </c>
      <c r="C3338" s="6" t="n">
        <f aca="false" t="array" ref="C3338:C3338">INDEX(Datas_Entregas!$B$2:$B$100, MATCH(B3338, Datas_Entregas!$A$2:$A$100, 0), 1)</f>
        <v>43296</v>
      </c>
      <c r="D3338" s="5" t="str">
        <f aca="false">Def_Status_Montagem!$A$2</f>
        <v>A verificar</v>
      </c>
      <c r="E3338" s="4" t="str">
        <f aca="false">Def_Status_Montagem!$B$4</f>
        <v>Contratada (inclui etiqueta)</v>
      </c>
      <c r="F3338" s="7" t="str">
        <f aca="false" t="array" ref="F3338:F3338">INDEX(Def_Instancias_Equipamentos!$F$2:$F$4986, MATCH(K3338, Def_Instancias_Equipamentos!$D$2:$D$4986, 0), 1)</f>
        <v>Túnel (Anel)</v>
      </c>
      <c r="G3338" s="8" t="str">
        <f aca="false" t="array" ref="G3338:G3338">INDEX(Def_Instancias_Equipamentos!$F$2:$F$4986, MATCH(L3338, Def_Instancias_Equipamentos!$D$2:$D$4986, 0), 1)</f>
        <v>Sala Racks 19&amp;20</v>
      </c>
      <c r="H3338" s="7" t="str">
        <f aca="false" t="array" ref="H3338:H3338">INDEX(Def_Instancias_Equipamentos!$E$2:$E$4986, MATCH(K3338, Def_Instancias_Equipamentos!$D$2:$D$4986, 0), 1)</f>
        <v>SI-20C2</v>
      </c>
      <c r="I3338" s="8" t="str">
        <f aca="false" t="array" ref="I3338:I3338">INDEX(Def_Instancias_Equipamentos!$E$2:$E$4986, MATCH(L3338, Def_Instancias_Equipamentos!$D$2:$D$4986, 0), 1)</f>
        <v>IA-20RaBPM</v>
      </c>
      <c r="J3338" s="8" t="str">
        <f aca="false">IF(H3338=I3338, "INTERNO", "EXTERNO")</f>
        <v>EXTERNO</v>
      </c>
      <c r="K3338" s="9" t="str">
        <f aca="false">Def_Instancias_Equipamentos!$D$1046</f>
        <v>SI-20C2:DI-BPMSigPatch</v>
      </c>
      <c r="L3338" s="4" t="str">
        <f aca="false">Def_Instancias_Equipamentos!$D$785</f>
        <v>SI-20C2:DI-BPMRFFE</v>
      </c>
      <c r="M3338" s="10" t="s">
        <v>173</v>
      </c>
      <c r="N3338" s="11" t="s">
        <v>86</v>
      </c>
      <c r="O3338" s="21" t="str">
        <f aca="false">Def_Sistemas_Conectores_Cabos!$B$7</f>
        <v>SMA 50-ohm</v>
      </c>
      <c r="P3338" s="4" t="str">
        <f aca="false">Def_Sistemas_Conectores_Cabos!$B$7</f>
        <v>SMA 50-ohm</v>
      </c>
      <c r="Q3338" s="8" t="str">
        <f aca="false">K3338&amp;"/"&amp;M3338&amp;CHAR(10)&amp;L3338&amp;"/"&amp;N3338</f>
        <v>SI-20C2:DI-BPMSigPatch/BO_OUT
SI-20C2:DI-BPMRFFE/BO_IN</v>
      </c>
      <c r="R3338" s="12" t="s">
        <v>354</v>
      </c>
      <c r="S3338" s="12" t="s">
        <v>354</v>
      </c>
      <c r="T3338" s="22" t="str">
        <f aca="false">Def_Sistemas_Conectores_Cabos!$C$14</f>
        <v>Datalink Extrudado</v>
      </c>
      <c r="U3338" s="11" t="s">
        <v>355</v>
      </c>
      <c r="V3338" s="13"/>
    </row>
    <row r="3339" customFormat="false" ht="15.75" hidden="true" customHeight="true" outlineLevel="0" collapsed="false">
      <c r="A3339" s="4" t="str">
        <f aca="false">Def_Sistemas_Conectores_Cabos!$A$22</f>
        <v>BPM de elétrons</v>
      </c>
      <c r="B3339" s="5" t="str">
        <f aca="false">Datas_Entregas!$A$3</f>
        <v>BTS/Anel</v>
      </c>
      <c r="C3339" s="6" t="n">
        <f aca="false" t="array" ref="C3339:C3339">INDEX(Datas_Entregas!$B$2:$B$100, MATCH(B3339, Datas_Entregas!$A$2:$A$100, 0), 1)</f>
        <v>43296</v>
      </c>
      <c r="D3339" s="5" t="str">
        <f aca="false">Def_Status_Montagem!$A$2</f>
        <v>A verificar</v>
      </c>
      <c r="E3339" s="4" t="str">
        <f aca="false">Def_Status_Montagem!$B$4</f>
        <v>Contratada (inclui etiqueta)</v>
      </c>
      <c r="F3339" s="7" t="str">
        <f aca="false" t="array" ref="F3339:F3339">INDEX(Def_Instancias_Equipamentos!$F$2:$F$4986, MATCH(K3339, Def_Instancias_Equipamentos!$D$2:$D$4986, 0), 1)</f>
        <v>Túnel (Anel)</v>
      </c>
      <c r="G3339" s="8" t="str">
        <f aca="false" t="array" ref="G3339:G3339">INDEX(Def_Instancias_Equipamentos!$F$2:$F$4986, MATCH(L3339, Def_Instancias_Equipamentos!$D$2:$D$4986, 0), 1)</f>
        <v>Sala Racks 19&amp;20</v>
      </c>
      <c r="H3339" s="7" t="str">
        <f aca="false" t="array" ref="H3339:H3339">INDEX(Def_Instancias_Equipamentos!$E$2:$E$4986, MATCH(K3339, Def_Instancias_Equipamentos!$D$2:$D$4986, 0), 1)</f>
        <v>SI-20C3</v>
      </c>
      <c r="I3339" s="8" t="str">
        <f aca="false" t="array" ref="I3339:I3339">INDEX(Def_Instancias_Equipamentos!$E$2:$E$4986, MATCH(L3339, Def_Instancias_Equipamentos!$D$2:$D$4986, 0), 1)</f>
        <v>IA-20RaBPM</v>
      </c>
      <c r="J3339" s="8" t="str">
        <f aca="false">IF(H3339=I3339, "INTERNO", "EXTERNO")</f>
        <v>EXTERNO</v>
      </c>
      <c r="K3339" s="9" t="str">
        <f aca="false">Def_Instancias_Equipamentos!$D$1047</f>
        <v>SI-20C3:DI-BPMSigPatch-1</v>
      </c>
      <c r="L3339" s="4" t="str">
        <f aca="false">Def_Instancias_Equipamentos!$D$786</f>
        <v>SI-20C3:DI-BPMRFFE-1</v>
      </c>
      <c r="M3339" s="10" t="s">
        <v>173</v>
      </c>
      <c r="N3339" s="11" t="s">
        <v>86</v>
      </c>
      <c r="O3339" s="21" t="str">
        <f aca="false">Def_Sistemas_Conectores_Cabos!$B$7</f>
        <v>SMA 50-ohm</v>
      </c>
      <c r="P3339" s="4" t="str">
        <f aca="false">Def_Sistemas_Conectores_Cabos!$B$7</f>
        <v>SMA 50-ohm</v>
      </c>
      <c r="Q3339" s="8" t="str">
        <f aca="false">K3339&amp;"/"&amp;M3339&amp;CHAR(10)&amp;L3339&amp;"/"&amp;N3339</f>
        <v>SI-20C3:DI-BPMSigPatch-1/BO_OUT
SI-20C3:DI-BPMRFFE-1/BO_IN</v>
      </c>
      <c r="R3339" s="12" t="s">
        <v>354</v>
      </c>
      <c r="S3339" s="12" t="s">
        <v>354</v>
      </c>
      <c r="T3339" s="22" t="str">
        <f aca="false">Def_Sistemas_Conectores_Cabos!$C$14</f>
        <v>Datalink Extrudado</v>
      </c>
      <c r="U3339" s="11" t="s">
        <v>355</v>
      </c>
      <c r="V3339" s="13"/>
    </row>
    <row r="3340" customFormat="false" ht="15.75" hidden="true" customHeight="true" outlineLevel="0" collapsed="false">
      <c r="A3340" s="4" t="str">
        <f aca="false">Def_Sistemas_Conectores_Cabos!$A$22</f>
        <v>BPM de elétrons</v>
      </c>
      <c r="B3340" s="5" t="str">
        <f aca="false">Datas_Entregas!$A$3</f>
        <v>BTS/Anel</v>
      </c>
      <c r="C3340" s="6" t="n">
        <f aca="false" t="array" ref="C3340:C3340">INDEX(Datas_Entregas!$B$2:$B$100, MATCH(B3340, Datas_Entregas!$A$2:$A$100, 0), 1)</f>
        <v>43296</v>
      </c>
      <c r="D3340" s="5" t="str">
        <f aca="false">Def_Status_Montagem!$A$2</f>
        <v>A verificar</v>
      </c>
      <c r="E3340" s="4" t="str">
        <f aca="false">Def_Status_Montagem!$B$4</f>
        <v>Contratada (inclui etiqueta)</v>
      </c>
      <c r="F3340" s="7" t="str">
        <f aca="false" t="array" ref="F3340:F3340">INDEX(Def_Instancias_Equipamentos!$F$2:$F$4986, MATCH(K3340, Def_Instancias_Equipamentos!$D$2:$D$4986, 0), 1)</f>
        <v>Túnel (Anel)</v>
      </c>
      <c r="G3340" s="8" t="str">
        <f aca="false" t="array" ref="G3340:G3340">INDEX(Def_Instancias_Equipamentos!$F$2:$F$4986, MATCH(L3340, Def_Instancias_Equipamentos!$D$2:$D$4986, 0), 1)</f>
        <v>Sala Racks 19&amp;20</v>
      </c>
      <c r="H3340" s="7" t="str">
        <f aca="false" t="array" ref="H3340:H3340">INDEX(Def_Instancias_Equipamentos!$E$2:$E$4986, MATCH(K3340, Def_Instancias_Equipamentos!$D$2:$D$4986, 0), 1)</f>
        <v>SI-20C3</v>
      </c>
      <c r="I3340" s="8" t="str">
        <f aca="false" t="array" ref="I3340:I3340">INDEX(Def_Instancias_Equipamentos!$E$2:$E$4986, MATCH(L3340, Def_Instancias_Equipamentos!$D$2:$D$4986, 0), 1)</f>
        <v>IA-20RaBPM</v>
      </c>
      <c r="J3340" s="8" t="str">
        <f aca="false">IF(H3340=I3340, "INTERNO", "EXTERNO")</f>
        <v>EXTERNO</v>
      </c>
      <c r="K3340" s="9" t="str">
        <f aca="false">Def_Instancias_Equipamentos!$D$1048</f>
        <v>SI-20C3:DI-BPMSigPatch-2</v>
      </c>
      <c r="L3340" s="4" t="str">
        <f aca="false">Def_Instancias_Equipamentos!$D$787</f>
        <v>SI-20C3:DI-BPMRFFE-2</v>
      </c>
      <c r="M3340" s="10" t="s">
        <v>173</v>
      </c>
      <c r="N3340" s="11" t="s">
        <v>86</v>
      </c>
      <c r="O3340" s="21" t="str">
        <f aca="false">Def_Sistemas_Conectores_Cabos!$B$7</f>
        <v>SMA 50-ohm</v>
      </c>
      <c r="P3340" s="4" t="str">
        <f aca="false">Def_Sistemas_Conectores_Cabos!$B$7</f>
        <v>SMA 50-ohm</v>
      </c>
      <c r="Q3340" s="8" t="str">
        <f aca="false">K3340&amp;"/"&amp;M3340&amp;CHAR(10)&amp;L3340&amp;"/"&amp;N3340</f>
        <v>SI-20C3:DI-BPMSigPatch-2/BO_OUT
SI-20C3:DI-BPMRFFE-2/BO_IN</v>
      </c>
      <c r="R3340" s="12" t="s">
        <v>354</v>
      </c>
      <c r="S3340" s="12" t="s">
        <v>354</v>
      </c>
      <c r="T3340" s="22" t="str">
        <f aca="false">Def_Sistemas_Conectores_Cabos!$C$14</f>
        <v>Datalink Extrudado</v>
      </c>
      <c r="U3340" s="11" t="s">
        <v>355</v>
      </c>
      <c r="V3340" s="13"/>
    </row>
    <row r="3341" customFormat="false" ht="15.75" hidden="true" customHeight="true" outlineLevel="0" collapsed="false">
      <c r="A3341" s="4" t="str">
        <f aca="false">Def_Sistemas_Conectores_Cabos!$A$22</f>
        <v>BPM de elétrons</v>
      </c>
      <c r="B3341" s="5" t="str">
        <f aca="false">Datas_Entregas!$A$3</f>
        <v>BTS/Anel</v>
      </c>
      <c r="C3341" s="6" t="n">
        <f aca="false" t="array" ref="C3341:C3341">INDEX(Datas_Entregas!$B$2:$B$100, MATCH(B3341, Datas_Entregas!$A$2:$A$100, 0), 1)</f>
        <v>43296</v>
      </c>
      <c r="D3341" s="5" t="str">
        <f aca="false">Def_Status_Montagem!$A$2</f>
        <v>A verificar</v>
      </c>
      <c r="E3341" s="4" t="str">
        <f aca="false">Def_Status_Montagem!$B$4</f>
        <v>Contratada (inclui etiqueta)</v>
      </c>
      <c r="F3341" s="7" t="str">
        <f aca="false" t="array" ref="F3341:F3341">INDEX(Def_Instancias_Equipamentos!$F$2:$F$4986, MATCH(K3341, Def_Instancias_Equipamentos!$D$2:$D$4986, 0), 1)</f>
        <v>Túnel (Anel)</v>
      </c>
      <c r="G3341" s="8" t="str">
        <f aca="false" t="array" ref="G3341:G3341">INDEX(Def_Instancias_Equipamentos!$F$2:$F$4986, MATCH(L3341, Def_Instancias_Equipamentos!$D$2:$D$4986, 0), 1)</f>
        <v>Sala Racks 19&amp;20</v>
      </c>
      <c r="H3341" s="7" t="str">
        <f aca="false" t="array" ref="H3341:H3341">INDEX(Def_Instancias_Equipamentos!$E$2:$E$4986, MATCH(K3341, Def_Instancias_Equipamentos!$D$2:$D$4986, 0), 1)</f>
        <v>SI-20C4</v>
      </c>
      <c r="I3341" s="8" t="str">
        <f aca="false" t="array" ref="I3341:I3341">INDEX(Def_Instancias_Equipamentos!$E$2:$E$4986, MATCH(L3341, Def_Instancias_Equipamentos!$D$2:$D$4986, 0), 1)</f>
        <v>IA-20RaBPM</v>
      </c>
      <c r="J3341" s="8" t="str">
        <f aca="false">IF(H3341=I3341, "INTERNO", "EXTERNO")</f>
        <v>EXTERNO</v>
      </c>
      <c r="K3341" s="9" t="str">
        <f aca="false">Def_Instancias_Equipamentos!$D$1049</f>
        <v>SI-20C4:DI-BPMSigPatch</v>
      </c>
      <c r="L3341" s="4" t="str">
        <f aca="false">Def_Instancias_Equipamentos!$D$788</f>
        <v>SI-20C4:DI-BPMRFFE</v>
      </c>
      <c r="M3341" s="10" t="s">
        <v>173</v>
      </c>
      <c r="N3341" s="11" t="s">
        <v>86</v>
      </c>
      <c r="O3341" s="21" t="str">
        <f aca="false">Def_Sistemas_Conectores_Cabos!$B$7</f>
        <v>SMA 50-ohm</v>
      </c>
      <c r="P3341" s="4" t="str">
        <f aca="false">Def_Sistemas_Conectores_Cabos!$B$7</f>
        <v>SMA 50-ohm</v>
      </c>
      <c r="Q3341" s="8" t="str">
        <f aca="false">K3341&amp;"/"&amp;M3341&amp;CHAR(10)&amp;L3341&amp;"/"&amp;N3341</f>
        <v>SI-20C4:DI-BPMSigPatch/BO_OUT
SI-20C4:DI-BPMRFFE/BO_IN</v>
      </c>
      <c r="R3341" s="12" t="s">
        <v>354</v>
      </c>
      <c r="S3341" s="12" t="s">
        <v>354</v>
      </c>
      <c r="T3341" s="22" t="str">
        <f aca="false">Def_Sistemas_Conectores_Cabos!$C$14</f>
        <v>Datalink Extrudado</v>
      </c>
      <c r="U3341" s="11" t="s">
        <v>355</v>
      </c>
      <c r="V3341" s="13"/>
    </row>
    <row r="3342" customFormat="false" ht="15.75" hidden="true" customHeight="true" outlineLevel="0" collapsed="false">
      <c r="A3342" s="4" t="str">
        <f aca="false">Def_Sistemas_Conectores_Cabos!$A$22</f>
        <v>BPM de elétrons</v>
      </c>
      <c r="B3342" s="5" t="str">
        <f aca="false">Datas_Entregas!$A$3</f>
        <v>BTS/Anel</v>
      </c>
      <c r="C3342" s="6" t="n">
        <f aca="false" t="array" ref="C3342:C3342">INDEX(Datas_Entregas!$B$2:$B$100, MATCH(B3342, Datas_Entregas!$A$2:$A$100, 0), 1)</f>
        <v>43296</v>
      </c>
      <c r="D3342" s="5" t="str">
        <f aca="false">Def_Status_Montagem!$A$2</f>
        <v>A verificar</v>
      </c>
      <c r="E3342" s="4" t="str">
        <f aca="false">Def_Status_Montagem!$B$4</f>
        <v>Contratada (inclui etiqueta)</v>
      </c>
      <c r="F3342" s="7" t="str">
        <f aca="false" t="array" ref="F3342:F3342">INDEX(Def_Instancias_Equipamentos!$F$2:$F$4986, MATCH(K3342, Def_Instancias_Equipamentos!$D$2:$D$4986, 0), 1)</f>
        <v>Túnel (Anel)</v>
      </c>
      <c r="G3342" s="8" t="str">
        <f aca="false" t="array" ref="G3342:G3342">INDEX(Def_Instancias_Equipamentos!$F$2:$F$4986, MATCH(L3342, Def_Instancias_Equipamentos!$D$2:$D$4986, 0), 1)</f>
        <v>Sala Racks 19&amp;20</v>
      </c>
      <c r="H3342" s="7" t="str">
        <f aca="false" t="array" ref="H3342:H3342">INDEX(Def_Instancias_Equipamentos!$E$2:$E$4986, MATCH(K3342, Def_Instancias_Equipamentos!$D$2:$D$4986, 0), 1)</f>
        <v>SI-20M1</v>
      </c>
      <c r="I3342" s="8" t="str">
        <f aca="false" t="array" ref="I3342:I3342">INDEX(Def_Instancias_Equipamentos!$E$2:$E$4986, MATCH(L3342, Def_Instancias_Equipamentos!$D$2:$D$4986, 0), 1)</f>
        <v>IA-20RaBPM</v>
      </c>
      <c r="J3342" s="8" t="str">
        <f aca="false">IF(H3342=I3342, "INTERNO", "EXTERNO")</f>
        <v>EXTERNO</v>
      </c>
      <c r="K3342" s="9" t="str">
        <f aca="false">Def_Instancias_Equipamentos!$D$1050</f>
        <v>SI-20M1:DI-BPMSigPatch</v>
      </c>
      <c r="L3342" s="4" t="str">
        <f aca="false">Def_Instancias_Equipamentos!$D$789</f>
        <v>SI-20M1:DI-BPMRFFE</v>
      </c>
      <c r="M3342" s="10" t="s">
        <v>173</v>
      </c>
      <c r="N3342" s="11" t="s">
        <v>86</v>
      </c>
      <c r="O3342" s="21" t="str">
        <f aca="false">Def_Sistemas_Conectores_Cabos!$B$7</f>
        <v>SMA 50-ohm</v>
      </c>
      <c r="P3342" s="4" t="str">
        <f aca="false">Def_Sistemas_Conectores_Cabos!$B$7</f>
        <v>SMA 50-ohm</v>
      </c>
      <c r="Q3342" s="8" t="str">
        <f aca="false">K3342&amp;"/"&amp;M3342&amp;CHAR(10)&amp;L3342&amp;"/"&amp;N3342</f>
        <v>SI-20M1:DI-BPMSigPatch/BO_OUT
SI-20M1:DI-BPMRFFE/BO_IN</v>
      </c>
      <c r="R3342" s="12" t="s">
        <v>354</v>
      </c>
      <c r="S3342" s="12" t="s">
        <v>354</v>
      </c>
      <c r="T3342" s="22" t="str">
        <f aca="false">Def_Sistemas_Conectores_Cabos!$C$14</f>
        <v>Datalink Extrudado</v>
      </c>
      <c r="U3342" s="11" t="s">
        <v>355</v>
      </c>
      <c r="V3342" s="13"/>
    </row>
    <row r="3343" customFormat="false" ht="15.75" hidden="true" customHeight="true" outlineLevel="0" collapsed="false">
      <c r="A3343" s="4" t="str">
        <f aca="false">Def_Sistemas_Conectores_Cabos!$A$22</f>
        <v>BPM de elétrons</v>
      </c>
      <c r="B3343" s="5" t="str">
        <f aca="false">Datas_Entregas!$A$3</f>
        <v>BTS/Anel</v>
      </c>
      <c r="C3343" s="6" t="n">
        <f aca="false" t="array" ref="C3343:C3343">INDEX(Datas_Entregas!$B$2:$B$100, MATCH(B3343, Datas_Entregas!$A$2:$A$100, 0), 1)</f>
        <v>43296</v>
      </c>
      <c r="D3343" s="5" t="str">
        <f aca="false">Def_Status_Montagem!$A$2</f>
        <v>A verificar</v>
      </c>
      <c r="E3343" s="4" t="str">
        <f aca="false">Def_Status_Montagem!$B$4</f>
        <v>Contratada (inclui etiqueta)</v>
      </c>
      <c r="F3343" s="7" t="str">
        <f aca="false" t="array" ref="F3343:F3343">INDEX(Def_Instancias_Equipamentos!$F$2:$F$4986, MATCH(K3343, Def_Instancias_Equipamentos!$D$2:$D$4986, 0), 1)</f>
        <v>Túnel (Anel)</v>
      </c>
      <c r="G3343" s="8" t="str">
        <f aca="false" t="array" ref="G3343:G3343">INDEX(Def_Instancias_Equipamentos!$F$2:$F$4986, MATCH(L3343, Def_Instancias_Equipamentos!$D$2:$D$4986, 0), 1)</f>
        <v>Sala Racks 19&amp;20</v>
      </c>
      <c r="H3343" s="7" t="str">
        <f aca="false" t="array" ref="H3343:H3343">INDEX(Def_Instancias_Equipamentos!$E$2:$E$4986, MATCH(K3343, Def_Instancias_Equipamentos!$D$2:$D$4986, 0), 1)</f>
        <v>SI-20M2</v>
      </c>
      <c r="I3343" s="8" t="str">
        <f aca="false" t="array" ref="I3343:I3343">INDEX(Def_Instancias_Equipamentos!$E$2:$E$4986, MATCH(L3343, Def_Instancias_Equipamentos!$D$2:$D$4986, 0), 1)</f>
        <v>IA-20RaBPM</v>
      </c>
      <c r="J3343" s="8" t="str">
        <f aca="false">IF(H3343=I3343, "INTERNO", "EXTERNO")</f>
        <v>EXTERNO</v>
      </c>
      <c r="K3343" s="9" t="str">
        <f aca="false">Def_Instancias_Equipamentos!$D$1051</f>
        <v>SI-20M2:DI-BPMSigPatch</v>
      </c>
      <c r="L3343" s="4" t="str">
        <f aca="false">Def_Instancias_Equipamentos!$D$790</f>
        <v>SI-20M2:DI-BPMRFFE</v>
      </c>
      <c r="M3343" s="10" t="s">
        <v>173</v>
      </c>
      <c r="N3343" s="11" t="s">
        <v>86</v>
      </c>
      <c r="O3343" s="21" t="str">
        <f aca="false">Def_Sistemas_Conectores_Cabos!$B$7</f>
        <v>SMA 50-ohm</v>
      </c>
      <c r="P3343" s="4" t="str">
        <f aca="false">Def_Sistemas_Conectores_Cabos!$B$7</f>
        <v>SMA 50-ohm</v>
      </c>
      <c r="Q3343" s="8" t="str">
        <f aca="false">K3343&amp;"/"&amp;M3343&amp;CHAR(10)&amp;L3343&amp;"/"&amp;N3343</f>
        <v>SI-20M2:DI-BPMSigPatch/BO_OUT
SI-20M2:DI-BPMRFFE/BO_IN</v>
      </c>
      <c r="R3343" s="12" t="s">
        <v>354</v>
      </c>
      <c r="S3343" s="12" t="s">
        <v>354</v>
      </c>
      <c r="T3343" s="22" t="str">
        <f aca="false">Def_Sistemas_Conectores_Cabos!$C$14</f>
        <v>Datalink Extrudado</v>
      </c>
      <c r="U3343" s="11" t="s">
        <v>355</v>
      </c>
      <c r="V3343" s="13"/>
    </row>
    <row r="3344" customFormat="false" ht="15.75" hidden="true" customHeight="true" outlineLevel="0" collapsed="false">
      <c r="A3344" s="4" t="str">
        <f aca="false">Def_Sistemas_Conectores_Cabos!$A$22</f>
        <v>BPM de elétrons</v>
      </c>
      <c r="B3344" s="5" t="str">
        <f aca="false">Datas_Entregas!$A$6</f>
        <v>Linhas de Luz (fases I-A e II)</v>
      </c>
      <c r="C3344" s="6" t="n">
        <f aca="false" t="array" ref="C3344:C3344">INDEX(Datas_Entregas!$B$2:$B$100, MATCH(B3344, Datas_Entregas!$A$2:$A$100, 0), 1)</f>
        <v>43374</v>
      </c>
      <c r="D3344" s="5" t="str">
        <f aca="false">Def_Status_Montagem!$A$2</f>
        <v>A verificar</v>
      </c>
      <c r="E3344" s="4" t="str">
        <f aca="false">Def_Status_Montagem!$B$4</f>
        <v>Contratada (inclui etiqueta)</v>
      </c>
      <c r="F3344" s="7" t="str">
        <f aca="false" t="array" ref="F3344:F3344">INDEX(Def_Instancias_Equipamentos!$F$2:$F$4986, MATCH(K3344, Def_Instancias_Equipamentos!$D$2:$D$4986, 0), 1)</f>
        <v>Túnel (Anel)</v>
      </c>
      <c r="G3344" s="8" t="str">
        <f aca="false" t="array" ref="G3344:G3344">INDEX(Def_Instancias_Equipamentos!$F$2:$F$4986, MATCH(L3344, Def_Instancias_Equipamentos!$D$2:$D$4986, 0), 1)</f>
        <v>Sala Racks 19&amp;20</v>
      </c>
      <c r="H3344" s="7" t="str">
        <f aca="false" t="array" ref="H3344:H3344">INDEX(Def_Instancias_Equipamentos!$E$2:$E$4986, MATCH(K3344, Def_Instancias_Equipamentos!$D$2:$D$4986, 0), 1)</f>
        <v>SI-20SB</v>
      </c>
      <c r="I3344" s="8" t="str">
        <f aca="false" t="array" ref="I3344:I3344">INDEX(Def_Instancias_Equipamentos!$E$2:$E$4986, MATCH(L3344, Def_Instancias_Equipamentos!$D$2:$D$4986, 0), 1)</f>
        <v>IA-20RaBPM</v>
      </c>
      <c r="J3344" s="8" t="str">
        <f aca="false">IF(H3344=I3344, "INTERNO", "EXTERNO")</f>
        <v>EXTERNO</v>
      </c>
      <c r="K3344" s="9" t="str">
        <f aca="false">Def_Instancias_Equipamentos!$D$1090</f>
        <v>SI-20SB:DI-BPMSigPatch-1</v>
      </c>
      <c r="L3344" s="4" t="str">
        <f aca="false">Def_Instancias_Equipamentos!$D$829</f>
        <v>SI-20SB:DI-BPMRFFE-1</v>
      </c>
      <c r="M3344" s="10" t="s">
        <v>173</v>
      </c>
      <c r="N3344" s="11" t="s">
        <v>86</v>
      </c>
      <c r="O3344" s="21" t="str">
        <f aca="false">Def_Sistemas_Conectores_Cabos!$B$7</f>
        <v>SMA 50-ohm</v>
      </c>
      <c r="P3344" s="4" t="str">
        <f aca="false">Def_Sistemas_Conectores_Cabos!$B$7</f>
        <v>SMA 50-ohm</v>
      </c>
      <c r="Q3344" s="8" t="str">
        <f aca="false">K3344&amp;"/"&amp;M3344&amp;CHAR(10)&amp;L3344&amp;"/"&amp;N3344</f>
        <v>SI-20SB:DI-BPMSigPatch-1/BO_OUT
SI-20SB:DI-BPMRFFE-1/BO_IN</v>
      </c>
      <c r="R3344" s="12" t="s">
        <v>354</v>
      </c>
      <c r="S3344" s="12" t="s">
        <v>354</v>
      </c>
      <c r="T3344" s="22" t="str">
        <f aca="false">Def_Sistemas_Conectores_Cabos!$C$14</f>
        <v>Datalink Extrudado</v>
      </c>
      <c r="U3344" s="11" t="s">
        <v>355</v>
      </c>
      <c r="V3344" s="13"/>
    </row>
    <row r="3345" customFormat="false" ht="15.75" hidden="true" customHeight="true" outlineLevel="0" collapsed="false">
      <c r="A3345" s="4" t="str">
        <f aca="false">Def_Sistemas_Conectores_Cabos!$A$22</f>
        <v>BPM de elétrons</v>
      </c>
      <c r="B3345" s="5" t="str">
        <f aca="false">Datas_Entregas!$A$6</f>
        <v>Linhas de Luz (fases I-A e II)</v>
      </c>
      <c r="C3345" s="6" t="n">
        <f aca="false" t="array" ref="C3345:C3345">INDEX(Datas_Entregas!$B$2:$B$100, MATCH(B3345, Datas_Entregas!$A$2:$A$100, 0), 1)</f>
        <v>43374</v>
      </c>
      <c r="D3345" s="5" t="str">
        <f aca="false">Def_Status_Montagem!$A$2</f>
        <v>A verificar</v>
      </c>
      <c r="E3345" s="4" t="str">
        <f aca="false">Def_Status_Montagem!$B$4</f>
        <v>Contratada (inclui etiqueta)</v>
      </c>
      <c r="F3345" s="7" t="str">
        <f aca="false" t="array" ref="F3345:F3345">INDEX(Def_Instancias_Equipamentos!$F$2:$F$4986, MATCH(K3345, Def_Instancias_Equipamentos!$D$2:$D$4986, 0), 1)</f>
        <v>Túnel (Anel)</v>
      </c>
      <c r="G3345" s="8" t="str">
        <f aca="false" t="array" ref="G3345:G3345">INDEX(Def_Instancias_Equipamentos!$F$2:$F$4986, MATCH(L3345, Def_Instancias_Equipamentos!$D$2:$D$4986, 0), 1)</f>
        <v>Sala Racks 19&amp;20</v>
      </c>
      <c r="H3345" s="7" t="str">
        <f aca="false" t="array" ref="H3345:H3345">INDEX(Def_Instancias_Equipamentos!$E$2:$E$4986, MATCH(K3345, Def_Instancias_Equipamentos!$D$2:$D$4986, 0), 1)</f>
        <v>SI-20SB</v>
      </c>
      <c r="I3345" s="8" t="str">
        <f aca="false" t="array" ref="I3345:I3345">INDEX(Def_Instancias_Equipamentos!$E$2:$E$4986, MATCH(L3345, Def_Instancias_Equipamentos!$D$2:$D$4986, 0), 1)</f>
        <v>IA-20RaBPM</v>
      </c>
      <c r="J3345" s="8" t="str">
        <f aca="false">IF(H3345=I3345, "INTERNO", "EXTERNO")</f>
        <v>EXTERNO</v>
      </c>
      <c r="K3345" s="9" t="str">
        <f aca="false">Def_Instancias_Equipamentos!$D$1091</f>
        <v>SI-20SB:DI-BPMSigPatch-2</v>
      </c>
      <c r="L3345" s="4" t="str">
        <f aca="false">Def_Instancias_Equipamentos!$D$830</f>
        <v>SI-20SB:DI-BPMRFFE-2</v>
      </c>
      <c r="M3345" s="10" t="s">
        <v>173</v>
      </c>
      <c r="N3345" s="11" t="s">
        <v>86</v>
      </c>
      <c r="O3345" s="21" t="str">
        <f aca="false">Def_Sistemas_Conectores_Cabos!$B$7</f>
        <v>SMA 50-ohm</v>
      </c>
      <c r="P3345" s="4" t="str">
        <f aca="false">Def_Sistemas_Conectores_Cabos!$B$7</f>
        <v>SMA 50-ohm</v>
      </c>
      <c r="Q3345" s="8" t="str">
        <f aca="false">K3345&amp;"/"&amp;M3345&amp;CHAR(10)&amp;L3345&amp;"/"&amp;N3345</f>
        <v>SI-20SB:DI-BPMSigPatch-2/BO_OUT
SI-20SB:DI-BPMRFFE-2/BO_IN</v>
      </c>
      <c r="R3345" s="12" t="s">
        <v>354</v>
      </c>
      <c r="S3345" s="12" t="s">
        <v>354</v>
      </c>
      <c r="T3345" s="22" t="str">
        <f aca="false">Def_Sistemas_Conectores_Cabos!$C$14</f>
        <v>Datalink Extrudado</v>
      </c>
      <c r="U3345" s="11" t="s">
        <v>355</v>
      </c>
      <c r="V3345" s="13"/>
    </row>
    <row r="3346" customFormat="false" ht="15.75" hidden="true" customHeight="true" outlineLevel="0" collapsed="false">
      <c r="A3346" s="4" t="str">
        <f aca="false">Def_Sistemas_Conectores_Cabos!$A$22</f>
        <v>BPM de elétrons</v>
      </c>
      <c r="B3346" s="5" t="str">
        <f aca="false">Datas_Entregas!$A$2</f>
        <v>Booster/LTB</v>
      </c>
      <c r="C3346" s="6" t="n">
        <f aca="false" t="array" ref="C3346:C3346">INDEX(Datas_Entregas!$B$2:$B$100, MATCH(B3346, Datas_Entregas!$A$2:$A$100, 0), 1)</f>
        <v>43266</v>
      </c>
      <c r="D3346" s="5" t="str">
        <f aca="false">Def_Status_Montagem!$A$2</f>
        <v>A verificar</v>
      </c>
      <c r="E3346" s="4" t="str">
        <f aca="false">Def_Status_Montagem!$B$4</f>
        <v>Contratada (inclui etiqueta)</v>
      </c>
      <c r="F3346" s="7" t="str">
        <f aca="false" t="array" ref="F3346:F3346">INDEX(Def_Instancias_Equipamentos!$F$2:$F$4986, MATCH(K3346, Def_Instancias_Equipamentos!$D$2:$D$4986, 0), 1)</f>
        <v>Túnel (LTB)</v>
      </c>
      <c r="G3346" s="8" t="str">
        <f aca="false" t="array" ref="G3346:G3346">INDEX(Def_Instancias_Equipamentos!$F$2:$F$4986, MATCH(L3346, Def_Instancias_Equipamentos!$D$2:$D$4986, 0), 1)</f>
        <v>Sala Racks 19&amp;20</v>
      </c>
      <c r="H3346" s="7" t="str">
        <f aca="false" t="array" ref="H3346:H3346">INDEX(Def_Instancias_Equipamentos!$E$2:$E$4986, MATCH(K3346, Def_Instancias_Equipamentos!$D$2:$D$4986, 0), 1)</f>
        <v>TB-01</v>
      </c>
      <c r="I3346" s="8" t="str">
        <f aca="false" t="array" ref="I3346:I3346">INDEX(Def_Instancias_Equipamentos!$E$2:$E$4986, MATCH(L3346, Def_Instancias_Equipamentos!$D$2:$D$4986, 0), 1)</f>
        <v>IA-20RaBPMTL</v>
      </c>
      <c r="J3346" s="8" t="str">
        <f aca="false">IF(H3346=I3346, "INTERNO", "EXTERNO")</f>
        <v>EXTERNO</v>
      </c>
      <c r="K3346" s="9" t="str">
        <f aca="false">Def_Instancias_Equipamentos!$D$831</f>
        <v>TB-01:DI-BPMSigPatch-1</v>
      </c>
      <c r="L3346" s="4" t="str">
        <f aca="false">Def_Instancias_Equipamentos!$D$570</f>
        <v>TB-01:DI-BPMRFFE-1</v>
      </c>
      <c r="M3346" s="10" t="s">
        <v>173</v>
      </c>
      <c r="N3346" s="11" t="s">
        <v>86</v>
      </c>
      <c r="O3346" s="21" t="str">
        <f aca="false">Def_Sistemas_Conectores_Cabos!$B$7</f>
        <v>SMA 50-ohm</v>
      </c>
      <c r="P3346" s="4" t="str">
        <f aca="false">Def_Sistemas_Conectores_Cabos!$B$7</f>
        <v>SMA 50-ohm</v>
      </c>
      <c r="Q3346" s="8" t="str">
        <f aca="false">K3346&amp;"/"&amp;M3346&amp;CHAR(10)&amp;L3346&amp;"/"&amp;N3346</f>
        <v>TB-01:DI-BPMSigPatch-1/BO_OUT
TB-01:DI-BPMRFFE-1/BO_IN</v>
      </c>
      <c r="R3346" s="12" t="s">
        <v>354</v>
      </c>
      <c r="S3346" s="12" t="s">
        <v>354</v>
      </c>
      <c r="T3346" s="22" t="str">
        <f aca="false">Def_Sistemas_Conectores_Cabos!$C$14</f>
        <v>Datalink Extrudado</v>
      </c>
      <c r="U3346" s="11" t="s">
        <v>355</v>
      </c>
      <c r="V3346" s="13"/>
    </row>
    <row r="3347" customFormat="false" ht="15.75" hidden="true" customHeight="true" outlineLevel="0" collapsed="false">
      <c r="A3347" s="4" t="str">
        <f aca="false">Def_Sistemas_Conectores_Cabos!$A$22</f>
        <v>BPM de elétrons</v>
      </c>
      <c r="B3347" s="5" t="str">
        <f aca="false">Datas_Entregas!$A$2</f>
        <v>Booster/LTB</v>
      </c>
      <c r="C3347" s="6" t="n">
        <f aca="false" t="array" ref="C3347:C3347">INDEX(Datas_Entregas!$B$2:$B$100, MATCH(B3347, Datas_Entregas!$A$2:$A$100, 0), 1)</f>
        <v>43266</v>
      </c>
      <c r="D3347" s="5" t="str">
        <f aca="false">Def_Status_Montagem!$A$2</f>
        <v>A verificar</v>
      </c>
      <c r="E3347" s="4" t="str">
        <f aca="false">Def_Status_Montagem!$B$4</f>
        <v>Contratada (inclui etiqueta)</v>
      </c>
      <c r="F3347" s="7" t="str">
        <f aca="false" t="array" ref="F3347:F3347">INDEX(Def_Instancias_Equipamentos!$F$2:$F$4986, MATCH(K3347, Def_Instancias_Equipamentos!$D$2:$D$4986, 0), 1)</f>
        <v>Túnel (LTB)</v>
      </c>
      <c r="G3347" s="8" t="str">
        <f aca="false" t="array" ref="G3347:G3347">INDEX(Def_Instancias_Equipamentos!$F$2:$F$4986, MATCH(L3347, Def_Instancias_Equipamentos!$D$2:$D$4986, 0), 1)</f>
        <v>Sala Racks 19&amp;20</v>
      </c>
      <c r="H3347" s="7" t="str">
        <f aca="false" t="array" ref="H3347:H3347">INDEX(Def_Instancias_Equipamentos!$E$2:$E$4986, MATCH(K3347, Def_Instancias_Equipamentos!$D$2:$D$4986, 0), 1)</f>
        <v>TB-01</v>
      </c>
      <c r="I3347" s="8" t="str">
        <f aca="false" t="array" ref="I3347:I3347">INDEX(Def_Instancias_Equipamentos!$E$2:$E$4986, MATCH(L3347, Def_Instancias_Equipamentos!$D$2:$D$4986, 0), 1)</f>
        <v>IA-20RaBPMTL</v>
      </c>
      <c r="J3347" s="8" t="str">
        <f aca="false">IF(H3347=I3347, "INTERNO", "EXTERNO")</f>
        <v>EXTERNO</v>
      </c>
      <c r="K3347" s="9" t="str">
        <f aca="false">Def_Instancias_Equipamentos!$D$832</f>
        <v>TB-01:DI-BPMSigPatch-2</v>
      </c>
      <c r="L3347" s="4" t="str">
        <f aca="false">Def_Instancias_Equipamentos!$D$571</f>
        <v>TB-01:DI-BPMRFFE-2</v>
      </c>
      <c r="M3347" s="10" t="s">
        <v>173</v>
      </c>
      <c r="N3347" s="11" t="s">
        <v>86</v>
      </c>
      <c r="O3347" s="21" t="str">
        <f aca="false">Def_Sistemas_Conectores_Cabos!$B$7</f>
        <v>SMA 50-ohm</v>
      </c>
      <c r="P3347" s="4" t="str">
        <f aca="false">Def_Sistemas_Conectores_Cabos!$B$7</f>
        <v>SMA 50-ohm</v>
      </c>
      <c r="Q3347" s="8" t="str">
        <f aca="false">K3347&amp;"/"&amp;M3347&amp;CHAR(10)&amp;L3347&amp;"/"&amp;N3347</f>
        <v>TB-01:DI-BPMSigPatch-2/BO_OUT
TB-01:DI-BPMRFFE-2/BO_IN</v>
      </c>
      <c r="R3347" s="12" t="s">
        <v>354</v>
      </c>
      <c r="S3347" s="12" t="s">
        <v>354</v>
      </c>
      <c r="T3347" s="22" t="str">
        <f aca="false">Def_Sistemas_Conectores_Cabos!$C$14</f>
        <v>Datalink Extrudado</v>
      </c>
      <c r="U3347" s="11" t="s">
        <v>355</v>
      </c>
      <c r="V3347" s="13"/>
    </row>
    <row r="3348" customFormat="false" ht="15.75" hidden="true" customHeight="true" outlineLevel="0" collapsed="false">
      <c r="A3348" s="4" t="str">
        <f aca="false">Def_Sistemas_Conectores_Cabos!$A$22</f>
        <v>BPM de elétrons</v>
      </c>
      <c r="B3348" s="5" t="str">
        <f aca="false">Datas_Entregas!$A$2</f>
        <v>Booster/LTB</v>
      </c>
      <c r="C3348" s="6" t="n">
        <f aca="false" t="array" ref="C3348:C3348">INDEX(Datas_Entregas!$B$2:$B$100, MATCH(B3348, Datas_Entregas!$A$2:$A$100, 0), 1)</f>
        <v>43266</v>
      </c>
      <c r="D3348" s="5" t="str">
        <f aca="false">Def_Status_Montagem!$A$2</f>
        <v>A verificar</v>
      </c>
      <c r="E3348" s="4" t="str">
        <f aca="false">Def_Status_Montagem!$B$4</f>
        <v>Contratada (inclui etiqueta)</v>
      </c>
      <c r="F3348" s="7" t="str">
        <f aca="false" t="array" ref="F3348:F3348">INDEX(Def_Instancias_Equipamentos!$F$2:$F$4986, MATCH(K3348, Def_Instancias_Equipamentos!$D$2:$D$4986, 0), 1)</f>
        <v>Túnel (LTB)</v>
      </c>
      <c r="G3348" s="8" t="str">
        <f aca="false" t="array" ref="G3348:G3348">INDEX(Def_Instancias_Equipamentos!$F$2:$F$4986, MATCH(L3348, Def_Instancias_Equipamentos!$D$2:$D$4986, 0), 1)</f>
        <v>Sala Racks 19&amp;20</v>
      </c>
      <c r="H3348" s="7" t="str">
        <f aca="false" t="array" ref="H3348:H3348">INDEX(Def_Instancias_Equipamentos!$E$2:$E$4986, MATCH(K3348, Def_Instancias_Equipamentos!$D$2:$D$4986, 0), 1)</f>
        <v>TB-02</v>
      </c>
      <c r="I3348" s="8" t="str">
        <f aca="false" t="array" ref="I3348:I3348">INDEX(Def_Instancias_Equipamentos!$E$2:$E$4986, MATCH(L3348, Def_Instancias_Equipamentos!$D$2:$D$4986, 0), 1)</f>
        <v>IA-20RaBPMTL</v>
      </c>
      <c r="J3348" s="8" t="str">
        <f aca="false">IF(H3348=I3348, "INTERNO", "EXTERNO")</f>
        <v>EXTERNO</v>
      </c>
      <c r="K3348" s="9" t="str">
        <f aca="false">Def_Instancias_Equipamentos!$D$833</f>
        <v>TB-02:DI-BPMSigPatch-1</v>
      </c>
      <c r="L3348" s="4" t="str">
        <f aca="false">Def_Instancias_Equipamentos!$D$572</f>
        <v>TB-02:DI-BPMRFFE-1</v>
      </c>
      <c r="M3348" s="10" t="s">
        <v>173</v>
      </c>
      <c r="N3348" s="11" t="s">
        <v>86</v>
      </c>
      <c r="O3348" s="21" t="str">
        <f aca="false">Def_Sistemas_Conectores_Cabos!$B$7</f>
        <v>SMA 50-ohm</v>
      </c>
      <c r="P3348" s="4" t="str">
        <f aca="false">Def_Sistemas_Conectores_Cabos!$B$7</f>
        <v>SMA 50-ohm</v>
      </c>
      <c r="Q3348" s="8" t="str">
        <f aca="false">K3348&amp;"/"&amp;M3348&amp;CHAR(10)&amp;L3348&amp;"/"&amp;N3348</f>
        <v>TB-02:DI-BPMSigPatch-1/BO_OUT
TB-02:DI-BPMRFFE-1/BO_IN</v>
      </c>
      <c r="R3348" s="12" t="s">
        <v>354</v>
      </c>
      <c r="S3348" s="12" t="s">
        <v>354</v>
      </c>
      <c r="T3348" s="22" t="str">
        <f aca="false">Def_Sistemas_Conectores_Cabos!$C$14</f>
        <v>Datalink Extrudado</v>
      </c>
      <c r="U3348" s="11" t="s">
        <v>355</v>
      </c>
      <c r="V3348" s="13"/>
    </row>
    <row r="3349" customFormat="false" ht="15.75" hidden="true" customHeight="true" outlineLevel="0" collapsed="false">
      <c r="A3349" s="4" t="str">
        <f aca="false">Def_Sistemas_Conectores_Cabos!$A$22</f>
        <v>BPM de elétrons</v>
      </c>
      <c r="B3349" s="5" t="str">
        <f aca="false">Datas_Entregas!$A$2</f>
        <v>Booster/LTB</v>
      </c>
      <c r="C3349" s="6" t="n">
        <f aca="false" t="array" ref="C3349:C3349">INDEX(Datas_Entregas!$B$2:$B$100, MATCH(B3349, Datas_Entregas!$A$2:$A$100, 0), 1)</f>
        <v>43266</v>
      </c>
      <c r="D3349" s="5" t="str">
        <f aca="false">Def_Status_Montagem!$A$2</f>
        <v>A verificar</v>
      </c>
      <c r="E3349" s="4" t="str">
        <f aca="false">Def_Status_Montagem!$B$4</f>
        <v>Contratada (inclui etiqueta)</v>
      </c>
      <c r="F3349" s="7" t="str">
        <f aca="false" t="array" ref="F3349:F3349">INDEX(Def_Instancias_Equipamentos!$F$2:$F$4986, MATCH(K3349, Def_Instancias_Equipamentos!$D$2:$D$4986, 0), 1)</f>
        <v>Túnel (LTB)</v>
      </c>
      <c r="G3349" s="8" t="str">
        <f aca="false" t="array" ref="G3349:G3349">INDEX(Def_Instancias_Equipamentos!$F$2:$F$4986, MATCH(L3349, Def_Instancias_Equipamentos!$D$2:$D$4986, 0), 1)</f>
        <v>Sala Racks 19&amp;20</v>
      </c>
      <c r="H3349" s="7" t="str">
        <f aca="false" t="array" ref="H3349:H3349">INDEX(Def_Instancias_Equipamentos!$E$2:$E$4986, MATCH(K3349, Def_Instancias_Equipamentos!$D$2:$D$4986, 0), 1)</f>
        <v>TB-02</v>
      </c>
      <c r="I3349" s="8" t="str">
        <f aca="false" t="array" ref="I3349:I3349">INDEX(Def_Instancias_Equipamentos!$E$2:$E$4986, MATCH(L3349, Def_Instancias_Equipamentos!$D$2:$D$4986, 0), 1)</f>
        <v>IA-20RaBPMTL</v>
      </c>
      <c r="J3349" s="8" t="str">
        <f aca="false">IF(H3349=I3349, "INTERNO", "EXTERNO")</f>
        <v>EXTERNO</v>
      </c>
      <c r="K3349" s="9" t="str">
        <f aca="false">Def_Instancias_Equipamentos!$D$834</f>
        <v>TB-02:DI-BPMSigPatch-2</v>
      </c>
      <c r="L3349" s="4" t="str">
        <f aca="false">Def_Instancias_Equipamentos!$D$573</f>
        <v>TB-02:DI-BPMRFFE-2</v>
      </c>
      <c r="M3349" s="10" t="s">
        <v>173</v>
      </c>
      <c r="N3349" s="11" t="s">
        <v>86</v>
      </c>
      <c r="O3349" s="21" t="str">
        <f aca="false">Def_Sistemas_Conectores_Cabos!$B$7</f>
        <v>SMA 50-ohm</v>
      </c>
      <c r="P3349" s="4" t="str">
        <f aca="false">Def_Sistemas_Conectores_Cabos!$B$7</f>
        <v>SMA 50-ohm</v>
      </c>
      <c r="Q3349" s="8" t="str">
        <f aca="false">K3349&amp;"/"&amp;M3349&amp;CHAR(10)&amp;L3349&amp;"/"&amp;N3349</f>
        <v>TB-02:DI-BPMSigPatch-2/BO_OUT
TB-02:DI-BPMRFFE-2/BO_IN</v>
      </c>
      <c r="R3349" s="12" t="s">
        <v>354</v>
      </c>
      <c r="S3349" s="12" t="s">
        <v>354</v>
      </c>
      <c r="T3349" s="22" t="str">
        <f aca="false">Def_Sistemas_Conectores_Cabos!$C$14</f>
        <v>Datalink Extrudado</v>
      </c>
      <c r="U3349" s="11" t="s">
        <v>355</v>
      </c>
      <c r="V3349" s="13"/>
    </row>
    <row r="3350" customFormat="false" ht="15.75" hidden="true" customHeight="true" outlineLevel="0" collapsed="false">
      <c r="A3350" s="4" t="str">
        <f aca="false">Def_Sistemas_Conectores_Cabos!$A$22</f>
        <v>BPM de elétrons</v>
      </c>
      <c r="B3350" s="5" t="str">
        <f aca="false">Datas_Entregas!$A$2</f>
        <v>Booster/LTB</v>
      </c>
      <c r="C3350" s="6" t="n">
        <f aca="false" t="array" ref="C3350:C3350">INDEX(Datas_Entregas!$B$2:$B$100, MATCH(B3350, Datas_Entregas!$A$2:$A$100, 0), 1)</f>
        <v>43266</v>
      </c>
      <c r="D3350" s="5" t="str">
        <f aca="false">Def_Status_Montagem!$A$2</f>
        <v>A verificar</v>
      </c>
      <c r="E3350" s="4" t="str">
        <f aca="false">Def_Status_Montagem!$B$4</f>
        <v>Contratada (inclui etiqueta)</v>
      </c>
      <c r="F3350" s="7" t="str">
        <f aca="false" t="array" ref="F3350:F3350">INDEX(Def_Instancias_Equipamentos!$F$2:$F$4986, MATCH(K3350, Def_Instancias_Equipamentos!$D$2:$D$4986, 0), 1)</f>
        <v>Túnel (LTB)</v>
      </c>
      <c r="G3350" s="8" t="str">
        <f aca="false" t="array" ref="G3350:G3350">INDEX(Def_Instancias_Equipamentos!$F$2:$F$4986, MATCH(L3350, Def_Instancias_Equipamentos!$D$2:$D$4986, 0), 1)</f>
        <v>Sala Racks 19&amp;20</v>
      </c>
      <c r="H3350" s="7" t="str">
        <f aca="false" t="array" ref="H3350:H3350">INDEX(Def_Instancias_Equipamentos!$E$2:$E$4986, MATCH(K3350, Def_Instancias_Equipamentos!$D$2:$D$4986, 0), 1)</f>
        <v>TB-03</v>
      </c>
      <c r="I3350" s="8" t="str">
        <f aca="false" t="array" ref="I3350:I3350">INDEX(Def_Instancias_Equipamentos!$E$2:$E$4986, MATCH(L3350, Def_Instancias_Equipamentos!$D$2:$D$4986, 0), 1)</f>
        <v>IA-20RaBPMTL</v>
      </c>
      <c r="J3350" s="8" t="str">
        <f aca="false">IF(H3350=I3350, "INTERNO", "EXTERNO")</f>
        <v>EXTERNO</v>
      </c>
      <c r="K3350" s="9" t="str">
        <f aca="false">Def_Instancias_Equipamentos!$D$835</f>
        <v>TB-03:DI-BPMSigPatch</v>
      </c>
      <c r="L3350" s="4" t="str">
        <f aca="false">Def_Instancias_Equipamentos!$D$574</f>
        <v>TB-03:DI-BPMRFFE</v>
      </c>
      <c r="M3350" s="10" t="s">
        <v>173</v>
      </c>
      <c r="N3350" s="11" t="s">
        <v>86</v>
      </c>
      <c r="O3350" s="21" t="str">
        <f aca="false">Def_Sistemas_Conectores_Cabos!$B$7</f>
        <v>SMA 50-ohm</v>
      </c>
      <c r="P3350" s="4" t="str">
        <f aca="false">Def_Sistemas_Conectores_Cabos!$B$7</f>
        <v>SMA 50-ohm</v>
      </c>
      <c r="Q3350" s="8" t="str">
        <f aca="false">K3350&amp;"/"&amp;M3350&amp;CHAR(10)&amp;L3350&amp;"/"&amp;N3350</f>
        <v>TB-03:DI-BPMSigPatch/BO_OUT
TB-03:DI-BPMRFFE/BO_IN</v>
      </c>
      <c r="R3350" s="12" t="s">
        <v>354</v>
      </c>
      <c r="S3350" s="12" t="s">
        <v>354</v>
      </c>
      <c r="T3350" s="22" t="str">
        <f aca="false">Def_Sistemas_Conectores_Cabos!$C$14</f>
        <v>Datalink Extrudado</v>
      </c>
      <c r="U3350" s="11" t="s">
        <v>355</v>
      </c>
      <c r="V3350" s="13"/>
    </row>
    <row r="3351" customFormat="false" ht="15.75" hidden="true" customHeight="true" outlineLevel="0" collapsed="false">
      <c r="A3351" s="4" t="str">
        <f aca="false">Def_Sistemas_Conectores_Cabos!$A$22</f>
        <v>BPM de elétrons</v>
      </c>
      <c r="B3351" s="5" t="str">
        <f aca="false">Datas_Entregas!$A$2</f>
        <v>Booster/LTB</v>
      </c>
      <c r="C3351" s="6" t="n">
        <f aca="false" t="array" ref="C3351:C3351">INDEX(Datas_Entregas!$B$2:$B$100, MATCH(B3351, Datas_Entregas!$A$2:$A$100, 0), 1)</f>
        <v>43266</v>
      </c>
      <c r="D3351" s="5" t="str">
        <f aca="false">Def_Status_Montagem!$A$2</f>
        <v>A verificar</v>
      </c>
      <c r="E3351" s="4" t="str">
        <f aca="false">Def_Status_Montagem!$B$4</f>
        <v>Contratada (inclui etiqueta)</v>
      </c>
      <c r="F3351" s="7" t="str">
        <f aca="false" t="array" ref="F3351:F3351">INDEX(Def_Instancias_Equipamentos!$F$2:$F$4986, MATCH(K3351, Def_Instancias_Equipamentos!$D$2:$D$4986, 0), 1)</f>
        <v>Túnel (LTB)</v>
      </c>
      <c r="G3351" s="8" t="str">
        <f aca="false" t="array" ref="G3351:G3351">INDEX(Def_Instancias_Equipamentos!$F$2:$F$4986, MATCH(L3351, Def_Instancias_Equipamentos!$D$2:$D$4986, 0), 1)</f>
        <v>Sala Racks 19&amp;20</v>
      </c>
      <c r="H3351" s="7" t="str">
        <f aca="false" t="array" ref="H3351:H3351">INDEX(Def_Instancias_Equipamentos!$E$2:$E$4986, MATCH(K3351, Def_Instancias_Equipamentos!$D$2:$D$4986, 0), 1)</f>
        <v>TB-04</v>
      </c>
      <c r="I3351" s="8" t="str">
        <f aca="false" t="array" ref="I3351:I3351">INDEX(Def_Instancias_Equipamentos!$E$2:$E$4986, MATCH(L3351, Def_Instancias_Equipamentos!$D$2:$D$4986, 0), 1)</f>
        <v>IA-20RaBPMTL</v>
      </c>
      <c r="J3351" s="8" t="str">
        <f aca="false">IF(H3351=I3351, "INTERNO", "EXTERNO")</f>
        <v>EXTERNO</v>
      </c>
      <c r="K3351" s="9" t="str">
        <f aca="false">Def_Instancias_Equipamentos!$D$836</f>
        <v>TB-04:DI-BPMSigPatch</v>
      </c>
      <c r="L3351" s="4" t="str">
        <f aca="false">Def_Instancias_Equipamentos!$D$575</f>
        <v>TB-04:DI-BPMRFFE</v>
      </c>
      <c r="M3351" s="10" t="s">
        <v>173</v>
      </c>
      <c r="N3351" s="11" t="s">
        <v>86</v>
      </c>
      <c r="O3351" s="21" t="str">
        <f aca="false">Def_Sistemas_Conectores_Cabos!$B$7</f>
        <v>SMA 50-ohm</v>
      </c>
      <c r="P3351" s="4" t="str">
        <f aca="false">Def_Sistemas_Conectores_Cabos!$B$7</f>
        <v>SMA 50-ohm</v>
      </c>
      <c r="Q3351" s="8" t="str">
        <f aca="false">K3351&amp;"/"&amp;M3351&amp;CHAR(10)&amp;L3351&amp;"/"&amp;N3351</f>
        <v>TB-04:DI-BPMSigPatch/BO_OUT
TB-04:DI-BPMRFFE/BO_IN</v>
      </c>
      <c r="R3351" s="12" t="s">
        <v>354</v>
      </c>
      <c r="S3351" s="12" t="s">
        <v>354</v>
      </c>
      <c r="T3351" s="22" t="str">
        <f aca="false">Def_Sistemas_Conectores_Cabos!$C$14</f>
        <v>Datalink Extrudado</v>
      </c>
      <c r="U3351" s="11" t="s">
        <v>355</v>
      </c>
      <c r="V3351" s="13"/>
    </row>
    <row r="3352" customFormat="false" ht="15.75" hidden="true" customHeight="true" outlineLevel="0" collapsed="false">
      <c r="A3352" s="4" t="str">
        <f aca="false">Def_Sistemas_Conectores_Cabos!$A$22</f>
        <v>BPM de elétrons</v>
      </c>
      <c r="B3352" s="5" t="str">
        <f aca="false">Datas_Entregas!$A$3</f>
        <v>BTS/Anel</v>
      </c>
      <c r="C3352" s="6" t="n">
        <f aca="false" t="array" ref="C3352:C3352">INDEX(Datas_Entregas!$B$2:$B$100, MATCH(B3352, Datas_Entregas!$A$2:$A$100, 0), 1)</f>
        <v>43296</v>
      </c>
      <c r="D3352" s="5" t="str">
        <f aca="false">Def_Status_Montagem!$A$2</f>
        <v>A verificar</v>
      </c>
      <c r="E3352" s="4" t="str">
        <f aca="false">Def_Status_Montagem!$B$4</f>
        <v>Contratada (inclui etiqueta)</v>
      </c>
      <c r="F3352" s="7" t="str">
        <f aca="false" t="array" ref="F3352:F3352">INDEX(Def_Instancias_Equipamentos!$F$2:$F$4986, MATCH(K3352, Def_Instancias_Equipamentos!$D$2:$D$4986, 0), 1)</f>
        <v>Túnel (BTS)</v>
      </c>
      <c r="G3352" s="8" t="str">
        <f aca="false" t="array" ref="G3352:G3352">INDEX(Def_Instancias_Equipamentos!$F$2:$F$4986, MATCH(L3352, Def_Instancias_Equipamentos!$D$2:$D$4986, 0), 1)</f>
        <v>Sala Racks 19&amp;20</v>
      </c>
      <c r="H3352" s="7" t="str">
        <f aca="false" t="array" ref="H3352:H3352">INDEX(Def_Instancias_Equipamentos!$E$2:$E$4986, MATCH(K3352, Def_Instancias_Equipamentos!$D$2:$D$4986, 0), 1)</f>
        <v>TS-01</v>
      </c>
      <c r="I3352" s="8" t="str">
        <f aca="false" t="array" ref="I3352:I3352">INDEX(Def_Instancias_Equipamentos!$E$2:$E$4986, MATCH(L3352, Def_Instancias_Equipamentos!$D$2:$D$4986, 0), 1)</f>
        <v>IA-20RaBPMTL</v>
      </c>
      <c r="J3352" s="8" t="str">
        <f aca="false">IF(H3352=I3352, "INTERNO", "EXTERNO")</f>
        <v>EXTERNO</v>
      </c>
      <c r="K3352" s="9" t="str">
        <f aca="false">Def_Instancias_Equipamentos!$D$837</f>
        <v>TS-01:DI-BPMSigPatch</v>
      </c>
      <c r="L3352" s="4" t="str">
        <f aca="false">Def_Instancias_Equipamentos!$D$576</f>
        <v>TS-01:DI-BPMRFFE</v>
      </c>
      <c r="M3352" s="10" t="s">
        <v>173</v>
      </c>
      <c r="N3352" s="11" t="s">
        <v>86</v>
      </c>
      <c r="O3352" s="21" t="str">
        <f aca="false">Def_Sistemas_Conectores_Cabos!$B$7</f>
        <v>SMA 50-ohm</v>
      </c>
      <c r="P3352" s="4" t="str">
        <f aca="false">Def_Sistemas_Conectores_Cabos!$B$7</f>
        <v>SMA 50-ohm</v>
      </c>
      <c r="Q3352" s="8" t="str">
        <f aca="false">K3352&amp;"/"&amp;M3352&amp;CHAR(10)&amp;L3352&amp;"/"&amp;N3352</f>
        <v>TS-01:DI-BPMSigPatch/BO_OUT
TS-01:DI-BPMRFFE/BO_IN</v>
      </c>
      <c r="R3352" s="12" t="s">
        <v>354</v>
      </c>
      <c r="S3352" s="12" t="s">
        <v>354</v>
      </c>
      <c r="T3352" s="22" t="str">
        <f aca="false">Def_Sistemas_Conectores_Cabos!$C$14</f>
        <v>Datalink Extrudado</v>
      </c>
      <c r="U3352" s="11" t="s">
        <v>355</v>
      </c>
      <c r="V3352" s="13"/>
    </row>
    <row r="3353" customFormat="false" ht="15.75" hidden="true" customHeight="true" outlineLevel="0" collapsed="false">
      <c r="A3353" s="4" t="str">
        <f aca="false">Def_Sistemas_Conectores_Cabos!$A$22</f>
        <v>BPM de elétrons</v>
      </c>
      <c r="B3353" s="5" t="str">
        <f aca="false">Datas_Entregas!$A$3</f>
        <v>BTS/Anel</v>
      </c>
      <c r="C3353" s="6" t="n">
        <f aca="false" t="array" ref="C3353:C3353">INDEX(Datas_Entregas!$B$2:$B$100, MATCH(B3353, Datas_Entregas!$A$2:$A$100, 0), 1)</f>
        <v>43296</v>
      </c>
      <c r="D3353" s="5" t="str">
        <f aca="false">Def_Status_Montagem!$A$2</f>
        <v>A verificar</v>
      </c>
      <c r="E3353" s="4" t="str">
        <f aca="false">Def_Status_Montagem!$B$4</f>
        <v>Contratada (inclui etiqueta)</v>
      </c>
      <c r="F3353" s="7" t="str">
        <f aca="false" t="array" ref="F3353:F3353">INDEX(Def_Instancias_Equipamentos!$F$2:$F$4986, MATCH(K3353, Def_Instancias_Equipamentos!$D$2:$D$4986, 0), 1)</f>
        <v>Túnel (BTS)</v>
      </c>
      <c r="G3353" s="8" t="str">
        <f aca="false" t="array" ref="G3353:G3353">INDEX(Def_Instancias_Equipamentos!$F$2:$F$4986, MATCH(L3353, Def_Instancias_Equipamentos!$D$2:$D$4986, 0), 1)</f>
        <v>Sala Racks 19&amp;20</v>
      </c>
      <c r="H3353" s="7" t="str">
        <f aca="false" t="array" ref="H3353:H3353">INDEX(Def_Instancias_Equipamentos!$E$2:$E$4986, MATCH(K3353, Def_Instancias_Equipamentos!$D$2:$D$4986, 0), 1)</f>
        <v>TS-02</v>
      </c>
      <c r="I3353" s="8" t="str">
        <f aca="false" t="array" ref="I3353:I3353">INDEX(Def_Instancias_Equipamentos!$E$2:$E$4986, MATCH(L3353, Def_Instancias_Equipamentos!$D$2:$D$4986, 0), 1)</f>
        <v>IA-20RaBPMTL</v>
      </c>
      <c r="J3353" s="8" t="str">
        <f aca="false">IF(H3353=I3353, "INTERNO", "EXTERNO")</f>
        <v>EXTERNO</v>
      </c>
      <c r="K3353" s="9" t="str">
        <f aca="false">Def_Instancias_Equipamentos!$D$838</f>
        <v>TS-02:DI-BPMSigPatch</v>
      </c>
      <c r="L3353" s="4" t="str">
        <f aca="false">Def_Instancias_Equipamentos!$D$577</f>
        <v>TS-02:DI-BPMRFFE</v>
      </c>
      <c r="M3353" s="10" t="s">
        <v>173</v>
      </c>
      <c r="N3353" s="11" t="s">
        <v>86</v>
      </c>
      <c r="O3353" s="21" t="str">
        <f aca="false">Def_Sistemas_Conectores_Cabos!$B$7</f>
        <v>SMA 50-ohm</v>
      </c>
      <c r="P3353" s="4" t="str">
        <f aca="false">Def_Sistemas_Conectores_Cabos!$B$7</f>
        <v>SMA 50-ohm</v>
      </c>
      <c r="Q3353" s="8" t="str">
        <f aca="false">K3353&amp;"/"&amp;M3353&amp;CHAR(10)&amp;L3353&amp;"/"&amp;N3353</f>
        <v>TS-02:DI-BPMSigPatch/BO_OUT
TS-02:DI-BPMRFFE/BO_IN</v>
      </c>
      <c r="R3353" s="12" t="s">
        <v>354</v>
      </c>
      <c r="S3353" s="12" t="s">
        <v>354</v>
      </c>
      <c r="T3353" s="22" t="str">
        <f aca="false">Def_Sistemas_Conectores_Cabos!$C$14</f>
        <v>Datalink Extrudado</v>
      </c>
      <c r="U3353" s="11" t="s">
        <v>355</v>
      </c>
      <c r="V3353" s="13"/>
    </row>
    <row r="3354" customFormat="false" ht="15.75" hidden="true" customHeight="true" outlineLevel="0" collapsed="false">
      <c r="A3354" s="4" t="str">
        <f aca="false">Def_Sistemas_Conectores_Cabos!$A$22</f>
        <v>BPM de elétrons</v>
      </c>
      <c r="B3354" s="5" t="str">
        <f aca="false">Datas_Entregas!$A$3</f>
        <v>BTS/Anel</v>
      </c>
      <c r="C3354" s="6" t="n">
        <f aca="false" t="array" ref="C3354:C3354">INDEX(Datas_Entregas!$B$2:$B$100, MATCH(B3354, Datas_Entregas!$A$2:$A$100, 0), 1)</f>
        <v>43296</v>
      </c>
      <c r="D3354" s="5" t="str">
        <f aca="false">Def_Status_Montagem!$A$2</f>
        <v>A verificar</v>
      </c>
      <c r="E3354" s="4" t="str">
        <f aca="false">Def_Status_Montagem!$B$4</f>
        <v>Contratada (inclui etiqueta)</v>
      </c>
      <c r="F3354" s="7" t="str">
        <f aca="false" t="array" ref="F3354:F3354">INDEX(Def_Instancias_Equipamentos!$F$2:$F$4986, MATCH(K3354, Def_Instancias_Equipamentos!$D$2:$D$4986, 0), 1)</f>
        <v>Túnel (BTS)</v>
      </c>
      <c r="G3354" s="8" t="str">
        <f aca="false" t="array" ref="G3354:G3354">INDEX(Def_Instancias_Equipamentos!$F$2:$F$4986, MATCH(L3354, Def_Instancias_Equipamentos!$D$2:$D$4986, 0), 1)</f>
        <v>Sala Racks 19&amp;20</v>
      </c>
      <c r="H3354" s="7" t="str">
        <f aca="false" t="array" ref="H3354:H3354">INDEX(Def_Instancias_Equipamentos!$E$2:$E$4986, MATCH(K3354, Def_Instancias_Equipamentos!$D$2:$D$4986, 0), 1)</f>
        <v>TS-03</v>
      </c>
      <c r="I3354" s="8" t="str">
        <f aca="false" t="array" ref="I3354:I3354">INDEX(Def_Instancias_Equipamentos!$E$2:$E$4986, MATCH(L3354, Def_Instancias_Equipamentos!$D$2:$D$4986, 0), 1)</f>
        <v>IA-20RaBPMTL</v>
      </c>
      <c r="J3354" s="8" t="str">
        <f aca="false">IF(H3354=I3354, "INTERNO", "EXTERNO")</f>
        <v>EXTERNO</v>
      </c>
      <c r="K3354" s="9" t="str">
        <f aca="false">Def_Instancias_Equipamentos!$D$839</f>
        <v>TS-03:DI-BPMSigPatch</v>
      </c>
      <c r="L3354" s="4" t="str">
        <f aca="false">Def_Instancias_Equipamentos!$D$578</f>
        <v>TS-03:DI-BPMRFFE</v>
      </c>
      <c r="M3354" s="10" t="s">
        <v>173</v>
      </c>
      <c r="N3354" s="11" t="s">
        <v>86</v>
      </c>
      <c r="O3354" s="21" t="str">
        <f aca="false">Def_Sistemas_Conectores_Cabos!$B$7</f>
        <v>SMA 50-ohm</v>
      </c>
      <c r="P3354" s="4" t="str">
        <f aca="false">Def_Sistemas_Conectores_Cabos!$B$7</f>
        <v>SMA 50-ohm</v>
      </c>
      <c r="Q3354" s="8" t="str">
        <f aca="false">K3354&amp;"/"&amp;M3354&amp;CHAR(10)&amp;L3354&amp;"/"&amp;N3354</f>
        <v>TS-03:DI-BPMSigPatch/BO_OUT
TS-03:DI-BPMRFFE/BO_IN</v>
      </c>
      <c r="R3354" s="12" t="s">
        <v>354</v>
      </c>
      <c r="S3354" s="12" t="s">
        <v>354</v>
      </c>
      <c r="T3354" s="22" t="str">
        <f aca="false">Def_Sistemas_Conectores_Cabos!$C$14</f>
        <v>Datalink Extrudado</v>
      </c>
      <c r="U3354" s="11" t="s">
        <v>355</v>
      </c>
      <c r="V3354" s="13"/>
    </row>
    <row r="3355" customFormat="false" ht="15.75" hidden="true" customHeight="true" outlineLevel="0" collapsed="false">
      <c r="A3355" s="4" t="str">
        <f aca="false">Def_Sistemas_Conectores_Cabos!$A$22</f>
        <v>BPM de elétrons</v>
      </c>
      <c r="B3355" s="5" t="str">
        <f aca="false">Datas_Entregas!$A$3</f>
        <v>BTS/Anel</v>
      </c>
      <c r="C3355" s="6" t="n">
        <f aca="false" t="array" ref="C3355:C3355">INDEX(Datas_Entregas!$B$2:$B$100, MATCH(B3355, Datas_Entregas!$A$2:$A$100, 0), 1)</f>
        <v>43296</v>
      </c>
      <c r="D3355" s="5" t="str">
        <f aca="false">Def_Status_Montagem!$A$2</f>
        <v>A verificar</v>
      </c>
      <c r="E3355" s="4" t="str">
        <f aca="false">Def_Status_Montagem!$B$4</f>
        <v>Contratada (inclui etiqueta)</v>
      </c>
      <c r="F3355" s="7" t="str">
        <f aca="false" t="array" ref="F3355:F3355">INDEX(Def_Instancias_Equipamentos!$F$2:$F$4986, MATCH(K3355, Def_Instancias_Equipamentos!$D$2:$D$4986, 0), 1)</f>
        <v>Túnel (BTS)</v>
      </c>
      <c r="G3355" s="8" t="str">
        <f aca="false" t="array" ref="G3355:G3355">INDEX(Def_Instancias_Equipamentos!$F$2:$F$4986, MATCH(L3355, Def_Instancias_Equipamentos!$D$2:$D$4986, 0), 1)</f>
        <v>Sala Racks 19&amp;20</v>
      </c>
      <c r="H3355" s="7" t="str">
        <f aca="false" t="array" ref="H3355:H3355">INDEX(Def_Instancias_Equipamentos!$E$2:$E$4986, MATCH(K3355, Def_Instancias_Equipamentos!$D$2:$D$4986, 0), 1)</f>
        <v>TS-04</v>
      </c>
      <c r="I3355" s="8" t="str">
        <f aca="false" t="array" ref="I3355:I3355">INDEX(Def_Instancias_Equipamentos!$E$2:$E$4986, MATCH(L3355, Def_Instancias_Equipamentos!$D$2:$D$4986, 0), 1)</f>
        <v>IA-20RaBPMTL</v>
      </c>
      <c r="J3355" s="8" t="str">
        <f aca="false">IF(H3355=I3355, "INTERNO", "EXTERNO")</f>
        <v>EXTERNO</v>
      </c>
      <c r="K3355" s="9" t="str">
        <f aca="false">Def_Instancias_Equipamentos!$D$840</f>
        <v>TS-04:DI-BPMSigPatch-1</v>
      </c>
      <c r="L3355" s="4" t="str">
        <f aca="false">Def_Instancias_Equipamentos!$D$579</f>
        <v>TS-04:DI-BPMRFFE-1</v>
      </c>
      <c r="M3355" s="10" t="s">
        <v>173</v>
      </c>
      <c r="N3355" s="11" t="s">
        <v>86</v>
      </c>
      <c r="O3355" s="21" t="str">
        <f aca="false">Def_Sistemas_Conectores_Cabos!$B$7</f>
        <v>SMA 50-ohm</v>
      </c>
      <c r="P3355" s="4" t="str">
        <f aca="false">Def_Sistemas_Conectores_Cabos!$B$7</f>
        <v>SMA 50-ohm</v>
      </c>
      <c r="Q3355" s="8" t="str">
        <f aca="false">K3355&amp;"/"&amp;M3355&amp;CHAR(10)&amp;L3355&amp;"/"&amp;N3355</f>
        <v>TS-04:DI-BPMSigPatch-1/BO_OUT
TS-04:DI-BPMRFFE-1/BO_IN</v>
      </c>
      <c r="R3355" s="12" t="s">
        <v>354</v>
      </c>
      <c r="S3355" s="12" t="s">
        <v>354</v>
      </c>
      <c r="T3355" s="22" t="str">
        <f aca="false">Def_Sistemas_Conectores_Cabos!$C$14</f>
        <v>Datalink Extrudado</v>
      </c>
      <c r="U3355" s="11" t="s">
        <v>355</v>
      </c>
      <c r="V3355" s="13"/>
    </row>
    <row r="3356" customFormat="false" ht="15.75" hidden="true" customHeight="true" outlineLevel="0" collapsed="false">
      <c r="A3356" s="4" t="str">
        <f aca="false">Def_Sistemas_Conectores_Cabos!$A$22</f>
        <v>BPM de elétrons</v>
      </c>
      <c r="B3356" s="5" t="str">
        <f aca="false">Datas_Entregas!$A$3</f>
        <v>BTS/Anel</v>
      </c>
      <c r="C3356" s="6" t="n">
        <f aca="false" t="array" ref="C3356:C3356">INDEX(Datas_Entregas!$B$2:$B$100, MATCH(B3356, Datas_Entregas!$A$2:$A$100, 0), 1)</f>
        <v>43296</v>
      </c>
      <c r="D3356" s="5" t="str">
        <f aca="false">Def_Status_Montagem!$A$2</f>
        <v>A verificar</v>
      </c>
      <c r="E3356" s="4" t="str">
        <f aca="false">Def_Status_Montagem!$B$4</f>
        <v>Contratada (inclui etiqueta)</v>
      </c>
      <c r="F3356" s="7" t="str">
        <f aca="false" t="array" ref="F3356:F3356">INDEX(Def_Instancias_Equipamentos!$F$2:$F$4986, MATCH(K3356, Def_Instancias_Equipamentos!$D$2:$D$4986, 0), 1)</f>
        <v>Túnel (BTS)</v>
      </c>
      <c r="G3356" s="8" t="str">
        <f aca="false" t="array" ref="G3356:G3356">INDEX(Def_Instancias_Equipamentos!$F$2:$F$4986, MATCH(L3356, Def_Instancias_Equipamentos!$D$2:$D$4986, 0), 1)</f>
        <v>Sala Racks 19&amp;20</v>
      </c>
      <c r="H3356" s="7" t="str">
        <f aca="false" t="array" ref="H3356:H3356">INDEX(Def_Instancias_Equipamentos!$E$2:$E$4986, MATCH(K3356, Def_Instancias_Equipamentos!$D$2:$D$4986, 0), 1)</f>
        <v>TS-04</v>
      </c>
      <c r="I3356" s="8" t="str">
        <f aca="false" t="array" ref="I3356:I3356">INDEX(Def_Instancias_Equipamentos!$E$2:$E$4986, MATCH(L3356, Def_Instancias_Equipamentos!$D$2:$D$4986, 0), 1)</f>
        <v>IA-20RaBPMTL</v>
      </c>
      <c r="J3356" s="8" t="str">
        <f aca="false">IF(H3356=I3356, "INTERNO", "EXTERNO")</f>
        <v>EXTERNO</v>
      </c>
      <c r="K3356" s="9" t="str">
        <f aca="false">Def_Instancias_Equipamentos!$D$841</f>
        <v>TS-04:DI-BPMSigPatch-2</v>
      </c>
      <c r="L3356" s="4" t="str">
        <f aca="false">Def_Instancias_Equipamentos!$D$580</f>
        <v>TS-04:DI-BPMRFFE-2</v>
      </c>
      <c r="M3356" s="10" t="s">
        <v>173</v>
      </c>
      <c r="N3356" s="11" t="s">
        <v>86</v>
      </c>
      <c r="O3356" s="21" t="str">
        <f aca="false">Def_Sistemas_Conectores_Cabos!$B$7</f>
        <v>SMA 50-ohm</v>
      </c>
      <c r="P3356" s="4" t="str">
        <f aca="false">Def_Sistemas_Conectores_Cabos!$B$7</f>
        <v>SMA 50-ohm</v>
      </c>
      <c r="Q3356" s="8" t="str">
        <f aca="false">K3356&amp;"/"&amp;M3356&amp;CHAR(10)&amp;L3356&amp;"/"&amp;N3356</f>
        <v>TS-04:DI-BPMSigPatch-2/BO_OUT
TS-04:DI-BPMRFFE-2/BO_IN</v>
      </c>
      <c r="R3356" s="12" t="s">
        <v>354</v>
      </c>
      <c r="S3356" s="12" t="s">
        <v>354</v>
      </c>
      <c r="T3356" s="22" t="str">
        <f aca="false">Def_Sistemas_Conectores_Cabos!$C$14</f>
        <v>Datalink Extrudado</v>
      </c>
      <c r="U3356" s="11" t="s">
        <v>355</v>
      </c>
      <c r="V3356" s="13"/>
    </row>
    <row r="3357" customFormat="false" ht="15.75" hidden="true" customHeight="true" outlineLevel="0" collapsed="false">
      <c r="A3357" s="4" t="str">
        <f aca="false">Def_Sistemas_Conectores_Cabos!$A$22</f>
        <v>BPM de elétrons</v>
      </c>
      <c r="B3357" s="5" t="str">
        <f aca="false">Datas_Entregas!$A$2</f>
        <v>Booster/LTB</v>
      </c>
      <c r="C3357" s="6" t="n">
        <f aca="false" t="array" ref="C3357:C3357">INDEX(Datas_Entregas!$B$2:$B$100, MATCH(B3357, Datas_Entregas!$A$2:$A$100, 0), 1)</f>
        <v>43266</v>
      </c>
      <c r="D3357" s="5" t="str">
        <f aca="false">Def_Status_Montagem!$A$2</f>
        <v>A verificar</v>
      </c>
      <c r="E3357" s="4" t="str">
        <f aca="false">Def_Status_Montagem!$B$4</f>
        <v>Contratada (inclui etiqueta)</v>
      </c>
      <c r="F3357" s="7" t="str">
        <f aca="false" t="array" ref="F3357:F3357">INDEX(Def_Instancias_Equipamentos!$F$2:$F$4986, MATCH(K3357, Def_Instancias_Equipamentos!$D$2:$D$4986, 0), 1)</f>
        <v>Túnel (Booster)</v>
      </c>
      <c r="G3357" s="8" t="str">
        <f aca="false" t="array" ref="G3357:G3357">INDEX(Def_Instancias_Equipamentos!$F$2:$F$4986, MATCH(L3357, Def_Instancias_Equipamentos!$D$2:$D$4986, 0), 1)</f>
        <v>Sala Racks 11</v>
      </c>
      <c r="H3357" s="7" t="str">
        <f aca="false" t="array" ref="H3357:H3357">INDEX(Def_Instancias_Equipamentos!$E$2:$E$4986, MATCH(K3357, Def_Instancias_Equipamentos!$D$2:$D$4986, 0), 1)</f>
        <v>BO-26U</v>
      </c>
      <c r="I3357" s="8" t="str">
        <f aca="false" t="array" ref="I3357:I3357">INDEX(Def_Instancias_Equipamentos!$E$2:$E$4986, MATCH(L3357, Def_Instancias_Equipamentos!$D$2:$D$4986, 0), 1)</f>
        <v>IA-11RaBPM</v>
      </c>
      <c r="J3357" s="8" t="str">
        <f aca="false">IF(H3357=I3357, "INTERNO", "EXTERNO")</f>
        <v>EXTERNO</v>
      </c>
      <c r="K3357" s="9" t="str">
        <f aca="false">Def_Instancias_Equipamentos!$D$867</f>
        <v>BO-26U:DI-BPMSigPatch</v>
      </c>
      <c r="L3357" s="4" t="str">
        <f aca="false">Def_Instancias_Equipamentos!$D$606</f>
        <v>BO-26U:DI-BPMRFFE</v>
      </c>
      <c r="M3357" s="10" t="s">
        <v>170</v>
      </c>
      <c r="N3357" s="11" t="s">
        <v>84</v>
      </c>
      <c r="O3357" s="21" t="str">
        <f aca="false">Def_Sistemas_Conectores_Cabos!$B$7</f>
        <v>SMA 50-ohm</v>
      </c>
      <c r="P3357" s="4" t="str">
        <f aca="false">Def_Sistemas_Conectores_Cabos!$B$7</f>
        <v>SMA 50-ohm</v>
      </c>
      <c r="Q3357" s="8" t="str">
        <f aca="false">K3357&amp;"/"&amp;M3357&amp;CHAR(10)&amp;L3357&amp;"/"&amp;N3357</f>
        <v>BO-26U:DI-BPMSigPatch/BI_OUT
BO-26U:DI-BPMRFFE/BI_IN</v>
      </c>
      <c r="R3357" s="12" t="s">
        <v>354</v>
      </c>
      <c r="S3357" s="12" t="s">
        <v>354</v>
      </c>
      <c r="T3357" s="22" t="str">
        <f aca="false">Def_Sistemas_Conectores_Cabos!$C$14</f>
        <v>Datalink Extrudado</v>
      </c>
      <c r="U3357" s="11" t="s">
        <v>355</v>
      </c>
      <c r="V3357" s="13"/>
    </row>
    <row r="3358" customFormat="false" ht="15.75" hidden="true" customHeight="true" outlineLevel="0" collapsed="false">
      <c r="A3358" s="4" t="str">
        <f aca="false">Def_Sistemas_Conectores_Cabos!$A$22</f>
        <v>BPM de elétrons</v>
      </c>
      <c r="B3358" s="5" t="str">
        <f aca="false">Datas_Entregas!$A$2</f>
        <v>Booster/LTB</v>
      </c>
      <c r="C3358" s="6" t="n">
        <f aca="false" t="array" ref="C3358:C3358">INDEX(Datas_Entregas!$B$2:$B$100, MATCH(B3358, Datas_Entregas!$A$2:$A$100, 0), 1)</f>
        <v>43266</v>
      </c>
      <c r="D3358" s="5" t="str">
        <f aca="false">Def_Status_Montagem!$A$2</f>
        <v>A verificar</v>
      </c>
      <c r="E3358" s="4" t="str">
        <f aca="false">Def_Status_Montagem!$B$4</f>
        <v>Contratada (inclui etiqueta)</v>
      </c>
      <c r="F3358" s="7" t="str">
        <f aca="false" t="array" ref="F3358:F3358">INDEX(Def_Instancias_Equipamentos!$F$2:$F$4986, MATCH(K3358, Def_Instancias_Equipamentos!$D$2:$D$4986, 0), 1)</f>
        <v>Túnel (Booster)</v>
      </c>
      <c r="G3358" s="8" t="str">
        <f aca="false" t="array" ref="G3358:G3358">INDEX(Def_Instancias_Equipamentos!$F$2:$F$4986, MATCH(L3358, Def_Instancias_Equipamentos!$D$2:$D$4986, 0), 1)</f>
        <v>Sala Racks 11</v>
      </c>
      <c r="H3358" s="7" t="str">
        <f aca="false" t="array" ref="H3358:H3358">INDEX(Def_Instancias_Equipamentos!$E$2:$E$4986, MATCH(K3358, Def_Instancias_Equipamentos!$D$2:$D$4986, 0), 1)</f>
        <v>BO-26U</v>
      </c>
      <c r="I3358" s="8" t="str">
        <f aca="false" t="array" ref="I3358:I3358">INDEX(Def_Instancias_Equipamentos!$E$2:$E$4986, MATCH(L3358, Def_Instancias_Equipamentos!$D$2:$D$4986, 0), 1)</f>
        <v>IA-11RaBPM</v>
      </c>
      <c r="J3358" s="8" t="str">
        <f aca="false">IF(H3358=I3358, "INTERNO", "EXTERNO")</f>
        <v>EXTERNO</v>
      </c>
      <c r="K3358" s="9" t="str">
        <f aca="false">Def_Instancias_Equipamentos!$D$867</f>
        <v>BO-26U:DI-BPMSigPatch</v>
      </c>
      <c r="L3358" s="4" t="str">
        <f aca="false">Def_Instancias_Equipamentos!$D$606</f>
        <v>BO-26U:DI-BPMRFFE</v>
      </c>
      <c r="M3358" s="10" t="s">
        <v>173</v>
      </c>
      <c r="N3358" s="11" t="s">
        <v>86</v>
      </c>
      <c r="O3358" s="21" t="str">
        <f aca="false">Def_Sistemas_Conectores_Cabos!$B$7</f>
        <v>SMA 50-ohm</v>
      </c>
      <c r="P3358" s="4" t="str">
        <f aca="false">Def_Sistemas_Conectores_Cabos!$B$7</f>
        <v>SMA 50-ohm</v>
      </c>
      <c r="Q3358" s="8" t="str">
        <f aca="false">K3358&amp;"/"&amp;M3358&amp;CHAR(10)&amp;L3358&amp;"/"&amp;N3358</f>
        <v>BO-26U:DI-BPMSigPatch/BO_OUT
BO-26U:DI-BPMRFFE/BO_IN</v>
      </c>
      <c r="R3358" s="12" t="s">
        <v>354</v>
      </c>
      <c r="S3358" s="12" t="s">
        <v>354</v>
      </c>
      <c r="T3358" s="22" t="str">
        <f aca="false">Def_Sistemas_Conectores_Cabos!$C$14</f>
        <v>Datalink Extrudado</v>
      </c>
      <c r="U3358" s="11" t="s">
        <v>355</v>
      </c>
      <c r="V3358" s="13"/>
    </row>
    <row r="3359" customFormat="false" ht="15.75" hidden="true" customHeight="true" outlineLevel="0" collapsed="false">
      <c r="A3359" s="4" t="str">
        <f aca="false">Def_Sistemas_Conectores_Cabos!$A$22</f>
        <v>BPM de elétrons</v>
      </c>
      <c r="B3359" s="5" t="str">
        <f aca="false">Datas_Entregas!$A$2</f>
        <v>Booster/LTB</v>
      </c>
      <c r="C3359" s="6" t="n">
        <f aca="false" t="array" ref="C3359:C3359">INDEX(Datas_Entregas!$B$2:$B$100, MATCH(B3359, Datas_Entregas!$A$2:$A$100, 0), 1)</f>
        <v>43266</v>
      </c>
      <c r="D3359" s="5" t="str">
        <f aca="false">Def_Status_Montagem!$A$2</f>
        <v>A verificar</v>
      </c>
      <c r="E3359" s="4" t="str">
        <f aca="false">Def_Status_Montagem!$B$4</f>
        <v>Contratada (inclui etiqueta)</v>
      </c>
      <c r="F3359" s="7" t="str">
        <f aca="false" t="array" ref="F3359:F3359">INDEX(Def_Instancias_Equipamentos!$F$2:$F$4986, MATCH(K3359, Def_Instancias_Equipamentos!$D$2:$D$4986, 0), 1)</f>
        <v>Túnel (Booster)</v>
      </c>
      <c r="G3359" s="8" t="str">
        <f aca="false" t="array" ref="G3359:G3359">INDEX(Def_Instancias_Equipamentos!$F$2:$F$4986, MATCH(L3359, Def_Instancias_Equipamentos!$D$2:$D$4986, 0), 1)</f>
        <v>Sala Racks 11</v>
      </c>
      <c r="H3359" s="7" t="str">
        <f aca="false" t="array" ref="H3359:H3359">INDEX(Def_Instancias_Equipamentos!$E$2:$E$4986, MATCH(K3359, Def_Instancias_Equipamentos!$D$2:$D$4986, 0), 1)</f>
        <v>BO-26U</v>
      </c>
      <c r="I3359" s="8" t="str">
        <f aca="false" t="array" ref="I3359:I3359">INDEX(Def_Instancias_Equipamentos!$E$2:$E$4986, MATCH(L3359, Def_Instancias_Equipamentos!$D$2:$D$4986, 0), 1)</f>
        <v>IA-11RaBPM</v>
      </c>
      <c r="J3359" s="8" t="str">
        <f aca="false">IF(H3359=I3359, "INTERNO", "EXTERNO")</f>
        <v>EXTERNO</v>
      </c>
      <c r="K3359" s="9" t="str">
        <f aca="false">Def_Instancias_Equipamentos!$D$867</f>
        <v>BO-26U:DI-BPMSigPatch</v>
      </c>
      <c r="L3359" s="4" t="str">
        <f aca="false">Def_Instancias_Equipamentos!$D$606</f>
        <v>BO-26U:DI-BPMRFFE</v>
      </c>
      <c r="M3359" s="10" t="s">
        <v>171</v>
      </c>
      <c r="N3359" s="11" t="s">
        <v>82</v>
      </c>
      <c r="O3359" s="21" t="str">
        <f aca="false">Def_Sistemas_Conectores_Cabos!$B$7</f>
        <v>SMA 50-ohm</v>
      </c>
      <c r="P3359" s="4" t="str">
        <f aca="false">Def_Sistemas_Conectores_Cabos!$B$7</f>
        <v>SMA 50-ohm</v>
      </c>
      <c r="Q3359" s="8" t="str">
        <f aca="false">K3359&amp;"/"&amp;M3359&amp;CHAR(10)&amp;L3359&amp;"/"&amp;N3359</f>
        <v>BO-26U:DI-BPMSigPatch/TI_OUT
BO-26U:DI-BPMRFFE/TI_IN</v>
      </c>
      <c r="R3359" s="12" t="s">
        <v>354</v>
      </c>
      <c r="S3359" s="12" t="s">
        <v>354</v>
      </c>
      <c r="T3359" s="22" t="str">
        <f aca="false">Def_Sistemas_Conectores_Cabos!$C$14</f>
        <v>Datalink Extrudado</v>
      </c>
      <c r="U3359" s="11" t="s">
        <v>355</v>
      </c>
      <c r="V3359" s="13"/>
    </row>
    <row r="3360" customFormat="false" ht="15.75" hidden="true" customHeight="true" outlineLevel="0" collapsed="false">
      <c r="A3360" s="4" t="str">
        <f aca="false">Def_Sistemas_Conectores_Cabos!$A$22</f>
        <v>BPM de elétrons</v>
      </c>
      <c r="B3360" s="5" t="str">
        <f aca="false">Datas_Entregas!$A$2</f>
        <v>Booster/LTB</v>
      </c>
      <c r="C3360" s="6" t="n">
        <f aca="false" t="array" ref="C3360:C3360">INDEX(Datas_Entregas!$B$2:$B$100, MATCH(B3360, Datas_Entregas!$A$2:$A$100, 0), 1)</f>
        <v>43266</v>
      </c>
      <c r="D3360" s="5" t="str">
        <f aca="false">Def_Status_Montagem!$A$2</f>
        <v>A verificar</v>
      </c>
      <c r="E3360" s="4" t="str">
        <f aca="false">Def_Status_Montagem!$B$4</f>
        <v>Contratada (inclui etiqueta)</v>
      </c>
      <c r="F3360" s="7" t="str">
        <f aca="false" t="array" ref="F3360:F3360">INDEX(Def_Instancias_Equipamentos!$F$2:$F$4986, MATCH(K3360, Def_Instancias_Equipamentos!$D$2:$D$4986, 0), 1)</f>
        <v>Túnel (Booster)</v>
      </c>
      <c r="G3360" s="8" t="str">
        <f aca="false" t="array" ref="G3360:G3360">INDEX(Def_Instancias_Equipamentos!$F$2:$F$4986, MATCH(L3360, Def_Instancias_Equipamentos!$D$2:$D$4986, 0), 1)</f>
        <v>Sala Racks 11</v>
      </c>
      <c r="H3360" s="7" t="str">
        <f aca="false" t="array" ref="H3360:H3360">INDEX(Def_Instancias_Equipamentos!$E$2:$E$4986, MATCH(K3360, Def_Instancias_Equipamentos!$D$2:$D$4986, 0), 1)</f>
        <v>BO-26U</v>
      </c>
      <c r="I3360" s="8" t="str">
        <f aca="false" t="array" ref="I3360:I3360">INDEX(Def_Instancias_Equipamentos!$E$2:$E$4986, MATCH(L3360, Def_Instancias_Equipamentos!$D$2:$D$4986, 0), 1)</f>
        <v>IA-11RaBPM</v>
      </c>
      <c r="J3360" s="8" t="str">
        <f aca="false">IF(H3360=I3360, "INTERNO", "EXTERNO")</f>
        <v>EXTERNO</v>
      </c>
      <c r="K3360" s="9" t="str">
        <f aca="false">Def_Instancias_Equipamentos!$D$867</f>
        <v>BO-26U:DI-BPMSigPatch</v>
      </c>
      <c r="L3360" s="4" t="str">
        <f aca="false">Def_Instancias_Equipamentos!$D$606</f>
        <v>BO-26U:DI-BPMRFFE</v>
      </c>
      <c r="M3360" s="10" t="s">
        <v>168</v>
      </c>
      <c r="N3360" s="11" t="s">
        <v>81</v>
      </c>
      <c r="O3360" s="21" t="str">
        <f aca="false">Def_Sistemas_Conectores_Cabos!$B$7</f>
        <v>SMA 50-ohm</v>
      </c>
      <c r="P3360" s="4" t="str">
        <f aca="false">Def_Sistemas_Conectores_Cabos!$B$7</f>
        <v>SMA 50-ohm</v>
      </c>
      <c r="Q3360" s="8" t="str">
        <f aca="false">K3360&amp;"/"&amp;M3360&amp;CHAR(10)&amp;L3360&amp;"/"&amp;N3360</f>
        <v>BO-26U:DI-BPMSigPatch/TO_OUT
BO-26U:DI-BPMRFFE/TO_IN</v>
      </c>
      <c r="R3360" s="12" t="s">
        <v>354</v>
      </c>
      <c r="S3360" s="12" t="s">
        <v>354</v>
      </c>
      <c r="T3360" s="22" t="str">
        <f aca="false">Def_Sistemas_Conectores_Cabos!$C$14</f>
        <v>Datalink Extrudado</v>
      </c>
      <c r="U3360" s="11" t="s">
        <v>355</v>
      </c>
      <c r="V3360" s="13"/>
    </row>
    <row r="3361" customFormat="false" ht="15.75" hidden="true" customHeight="true" outlineLevel="0" collapsed="false">
      <c r="A3361" s="4" t="str">
        <f aca="false">Def_Sistemas_Conectores_Cabos!$A$22</f>
        <v>BPM de elétrons</v>
      </c>
      <c r="B3361" s="5" t="str">
        <f aca="false">Datas_Entregas!$A$2</f>
        <v>Booster/LTB</v>
      </c>
      <c r="C3361" s="6" t="n">
        <f aca="false" t="array" ref="C3361:C3361">INDEX(Datas_Entregas!$B$2:$B$100, MATCH(B3361, Datas_Entregas!$A$2:$A$100, 0), 1)</f>
        <v>43266</v>
      </c>
      <c r="D3361" s="5" t="str">
        <f aca="false">Def_Status_Montagem!$A$2</f>
        <v>A verificar</v>
      </c>
      <c r="E3361" s="4" t="str">
        <f aca="false">Def_Status_Montagem!$B$4</f>
        <v>Contratada (inclui etiqueta)</v>
      </c>
      <c r="F3361" s="7" t="str">
        <f aca="false" t="array" ref="F3361:F3361">INDEX(Def_Instancias_Equipamentos!$F$2:$F$4986, MATCH(K3361, Def_Instancias_Equipamentos!$D$2:$D$4986, 0), 1)</f>
        <v>Túnel (Booster)</v>
      </c>
      <c r="G3361" s="8" t="str">
        <f aca="false" t="array" ref="G3361:G3361">INDEX(Def_Instancias_Equipamentos!$F$2:$F$4986, MATCH(L3361, Def_Instancias_Equipamentos!$D$2:$D$4986, 0), 1)</f>
        <v>Sala Racks 11</v>
      </c>
      <c r="H3361" s="7" t="str">
        <f aca="false" t="array" ref="H3361:H3361">INDEX(Def_Instancias_Equipamentos!$E$2:$E$4986, MATCH(K3361, Def_Instancias_Equipamentos!$D$2:$D$4986, 0), 1)</f>
        <v>BO-27U</v>
      </c>
      <c r="I3361" s="8" t="str">
        <f aca="false" t="array" ref="I3361:I3361">INDEX(Def_Instancias_Equipamentos!$E$2:$E$4986, MATCH(L3361, Def_Instancias_Equipamentos!$D$2:$D$4986, 0), 1)</f>
        <v>IA-11RaBPM</v>
      </c>
      <c r="J3361" s="8" t="str">
        <f aca="false">IF(H3361=I3361, "INTERNO", "EXTERNO")</f>
        <v>EXTERNO</v>
      </c>
      <c r="K3361" s="9" t="str">
        <f aca="false">Def_Instancias_Equipamentos!$D$868</f>
        <v>BO-27U:DI-BPMSigPatch</v>
      </c>
      <c r="L3361" s="4" t="str">
        <f aca="false">Def_Instancias_Equipamentos!$D$607</f>
        <v>BO-27U:DI-BPMRFFE</v>
      </c>
      <c r="M3361" s="10" t="s">
        <v>170</v>
      </c>
      <c r="N3361" s="11" t="s">
        <v>84</v>
      </c>
      <c r="O3361" s="21" t="str">
        <f aca="false">Def_Sistemas_Conectores_Cabos!$B$7</f>
        <v>SMA 50-ohm</v>
      </c>
      <c r="P3361" s="4" t="str">
        <f aca="false">Def_Sistemas_Conectores_Cabos!$B$7</f>
        <v>SMA 50-ohm</v>
      </c>
      <c r="Q3361" s="8" t="str">
        <f aca="false">K3361&amp;"/"&amp;M3361&amp;CHAR(10)&amp;L3361&amp;"/"&amp;N3361</f>
        <v>BO-27U:DI-BPMSigPatch/BI_OUT
BO-27U:DI-BPMRFFE/BI_IN</v>
      </c>
      <c r="R3361" s="12" t="s">
        <v>354</v>
      </c>
      <c r="S3361" s="12" t="s">
        <v>354</v>
      </c>
      <c r="T3361" s="22" t="str">
        <f aca="false">Def_Sistemas_Conectores_Cabos!$C$14</f>
        <v>Datalink Extrudado</v>
      </c>
      <c r="U3361" s="11" t="s">
        <v>355</v>
      </c>
      <c r="V3361" s="13"/>
    </row>
    <row r="3362" customFormat="false" ht="15.75" hidden="true" customHeight="true" outlineLevel="0" collapsed="false">
      <c r="A3362" s="4" t="str">
        <f aca="false">Def_Sistemas_Conectores_Cabos!$A$22</f>
        <v>BPM de elétrons</v>
      </c>
      <c r="B3362" s="5" t="str">
        <f aca="false">Datas_Entregas!$A$2</f>
        <v>Booster/LTB</v>
      </c>
      <c r="C3362" s="6" t="n">
        <f aca="false" t="array" ref="C3362:C3362">INDEX(Datas_Entregas!$B$2:$B$100, MATCH(B3362, Datas_Entregas!$A$2:$A$100, 0), 1)</f>
        <v>43266</v>
      </c>
      <c r="D3362" s="5" t="str">
        <f aca="false">Def_Status_Montagem!$A$2</f>
        <v>A verificar</v>
      </c>
      <c r="E3362" s="4" t="str">
        <f aca="false">Def_Status_Montagem!$B$4</f>
        <v>Contratada (inclui etiqueta)</v>
      </c>
      <c r="F3362" s="7" t="str">
        <f aca="false" t="array" ref="F3362:F3362">INDEX(Def_Instancias_Equipamentos!$F$2:$F$4986, MATCH(K3362, Def_Instancias_Equipamentos!$D$2:$D$4986, 0), 1)</f>
        <v>Túnel (Booster)</v>
      </c>
      <c r="G3362" s="8" t="str">
        <f aca="false" t="array" ref="G3362:G3362">INDEX(Def_Instancias_Equipamentos!$F$2:$F$4986, MATCH(L3362, Def_Instancias_Equipamentos!$D$2:$D$4986, 0), 1)</f>
        <v>Sala Racks 11</v>
      </c>
      <c r="H3362" s="7" t="str">
        <f aca="false" t="array" ref="H3362:H3362">INDEX(Def_Instancias_Equipamentos!$E$2:$E$4986, MATCH(K3362, Def_Instancias_Equipamentos!$D$2:$D$4986, 0), 1)</f>
        <v>BO-27U</v>
      </c>
      <c r="I3362" s="8" t="str">
        <f aca="false" t="array" ref="I3362:I3362">INDEX(Def_Instancias_Equipamentos!$E$2:$E$4986, MATCH(L3362, Def_Instancias_Equipamentos!$D$2:$D$4986, 0), 1)</f>
        <v>IA-11RaBPM</v>
      </c>
      <c r="J3362" s="8" t="str">
        <f aca="false">IF(H3362=I3362, "INTERNO", "EXTERNO")</f>
        <v>EXTERNO</v>
      </c>
      <c r="K3362" s="9" t="str">
        <f aca="false">Def_Instancias_Equipamentos!$D$868</f>
        <v>BO-27U:DI-BPMSigPatch</v>
      </c>
      <c r="L3362" s="4" t="str">
        <f aca="false">Def_Instancias_Equipamentos!$D$607</f>
        <v>BO-27U:DI-BPMRFFE</v>
      </c>
      <c r="M3362" s="10" t="s">
        <v>173</v>
      </c>
      <c r="N3362" s="11" t="s">
        <v>86</v>
      </c>
      <c r="O3362" s="21" t="str">
        <f aca="false">Def_Sistemas_Conectores_Cabos!$B$7</f>
        <v>SMA 50-ohm</v>
      </c>
      <c r="P3362" s="4" t="str">
        <f aca="false">Def_Sistemas_Conectores_Cabos!$B$7</f>
        <v>SMA 50-ohm</v>
      </c>
      <c r="Q3362" s="8" t="str">
        <f aca="false">K3362&amp;"/"&amp;M3362&amp;CHAR(10)&amp;L3362&amp;"/"&amp;N3362</f>
        <v>BO-27U:DI-BPMSigPatch/BO_OUT
BO-27U:DI-BPMRFFE/BO_IN</v>
      </c>
      <c r="R3362" s="12" t="s">
        <v>354</v>
      </c>
      <c r="S3362" s="12" t="s">
        <v>354</v>
      </c>
      <c r="T3362" s="22" t="str">
        <f aca="false">Def_Sistemas_Conectores_Cabos!$C$14</f>
        <v>Datalink Extrudado</v>
      </c>
      <c r="U3362" s="11" t="s">
        <v>355</v>
      </c>
      <c r="V3362" s="13"/>
    </row>
    <row r="3363" customFormat="false" ht="15.75" hidden="true" customHeight="true" outlineLevel="0" collapsed="false">
      <c r="A3363" s="4" t="str">
        <f aca="false">Def_Sistemas_Conectores_Cabos!$A$22</f>
        <v>BPM de elétrons</v>
      </c>
      <c r="B3363" s="5" t="str">
        <f aca="false">Datas_Entregas!$A$2</f>
        <v>Booster/LTB</v>
      </c>
      <c r="C3363" s="6" t="n">
        <f aca="false" t="array" ref="C3363:C3363">INDEX(Datas_Entregas!$B$2:$B$100, MATCH(B3363, Datas_Entregas!$A$2:$A$100, 0), 1)</f>
        <v>43266</v>
      </c>
      <c r="D3363" s="5" t="str">
        <f aca="false">Def_Status_Montagem!$A$2</f>
        <v>A verificar</v>
      </c>
      <c r="E3363" s="4" t="str">
        <f aca="false">Def_Status_Montagem!$B$4</f>
        <v>Contratada (inclui etiqueta)</v>
      </c>
      <c r="F3363" s="7" t="str">
        <f aca="false" t="array" ref="F3363:F3363">INDEX(Def_Instancias_Equipamentos!$F$2:$F$4986, MATCH(K3363, Def_Instancias_Equipamentos!$D$2:$D$4986, 0), 1)</f>
        <v>Túnel (Booster)</v>
      </c>
      <c r="G3363" s="8" t="str">
        <f aca="false" t="array" ref="G3363:G3363">INDEX(Def_Instancias_Equipamentos!$F$2:$F$4986, MATCH(L3363, Def_Instancias_Equipamentos!$D$2:$D$4986, 0), 1)</f>
        <v>Sala Racks 11</v>
      </c>
      <c r="H3363" s="7" t="str">
        <f aca="false" t="array" ref="H3363:H3363">INDEX(Def_Instancias_Equipamentos!$E$2:$E$4986, MATCH(K3363, Def_Instancias_Equipamentos!$D$2:$D$4986, 0), 1)</f>
        <v>BO-27U</v>
      </c>
      <c r="I3363" s="8" t="str">
        <f aca="false" t="array" ref="I3363:I3363">INDEX(Def_Instancias_Equipamentos!$E$2:$E$4986, MATCH(L3363, Def_Instancias_Equipamentos!$D$2:$D$4986, 0), 1)</f>
        <v>IA-11RaBPM</v>
      </c>
      <c r="J3363" s="8" t="str">
        <f aca="false">IF(H3363=I3363, "INTERNO", "EXTERNO")</f>
        <v>EXTERNO</v>
      </c>
      <c r="K3363" s="9" t="str">
        <f aca="false">Def_Instancias_Equipamentos!$D$868</f>
        <v>BO-27U:DI-BPMSigPatch</v>
      </c>
      <c r="L3363" s="4" t="str">
        <f aca="false">Def_Instancias_Equipamentos!$D$607</f>
        <v>BO-27U:DI-BPMRFFE</v>
      </c>
      <c r="M3363" s="10" t="s">
        <v>171</v>
      </c>
      <c r="N3363" s="11" t="s">
        <v>82</v>
      </c>
      <c r="O3363" s="21" t="str">
        <f aca="false">Def_Sistemas_Conectores_Cabos!$B$7</f>
        <v>SMA 50-ohm</v>
      </c>
      <c r="P3363" s="4" t="str">
        <f aca="false">Def_Sistemas_Conectores_Cabos!$B$7</f>
        <v>SMA 50-ohm</v>
      </c>
      <c r="Q3363" s="8" t="str">
        <f aca="false">K3363&amp;"/"&amp;M3363&amp;CHAR(10)&amp;L3363&amp;"/"&amp;N3363</f>
        <v>BO-27U:DI-BPMSigPatch/TI_OUT
BO-27U:DI-BPMRFFE/TI_IN</v>
      </c>
      <c r="R3363" s="12" t="s">
        <v>354</v>
      </c>
      <c r="S3363" s="12" t="s">
        <v>354</v>
      </c>
      <c r="T3363" s="22" t="str">
        <f aca="false">Def_Sistemas_Conectores_Cabos!$C$14</f>
        <v>Datalink Extrudado</v>
      </c>
      <c r="U3363" s="11" t="s">
        <v>355</v>
      </c>
      <c r="V3363" s="13"/>
    </row>
    <row r="3364" customFormat="false" ht="15.75" hidden="true" customHeight="true" outlineLevel="0" collapsed="false">
      <c r="A3364" s="4" t="str">
        <f aca="false">Def_Sistemas_Conectores_Cabos!$A$22</f>
        <v>BPM de elétrons</v>
      </c>
      <c r="B3364" s="5" t="str">
        <f aca="false">Datas_Entregas!$A$2</f>
        <v>Booster/LTB</v>
      </c>
      <c r="C3364" s="6" t="n">
        <f aca="false" t="array" ref="C3364:C3364">INDEX(Datas_Entregas!$B$2:$B$100, MATCH(B3364, Datas_Entregas!$A$2:$A$100, 0), 1)</f>
        <v>43266</v>
      </c>
      <c r="D3364" s="5" t="str">
        <f aca="false">Def_Status_Montagem!$A$2</f>
        <v>A verificar</v>
      </c>
      <c r="E3364" s="4" t="str">
        <f aca="false">Def_Status_Montagem!$B$4</f>
        <v>Contratada (inclui etiqueta)</v>
      </c>
      <c r="F3364" s="7" t="str">
        <f aca="false" t="array" ref="F3364:F3364">INDEX(Def_Instancias_Equipamentos!$F$2:$F$4986, MATCH(K3364, Def_Instancias_Equipamentos!$D$2:$D$4986, 0), 1)</f>
        <v>Túnel (Booster)</v>
      </c>
      <c r="G3364" s="8" t="str">
        <f aca="false" t="array" ref="G3364:G3364">INDEX(Def_Instancias_Equipamentos!$F$2:$F$4986, MATCH(L3364, Def_Instancias_Equipamentos!$D$2:$D$4986, 0), 1)</f>
        <v>Sala Racks 11</v>
      </c>
      <c r="H3364" s="7" t="str">
        <f aca="false" t="array" ref="H3364:H3364">INDEX(Def_Instancias_Equipamentos!$E$2:$E$4986, MATCH(K3364, Def_Instancias_Equipamentos!$D$2:$D$4986, 0), 1)</f>
        <v>BO-27U</v>
      </c>
      <c r="I3364" s="8" t="str">
        <f aca="false" t="array" ref="I3364:I3364">INDEX(Def_Instancias_Equipamentos!$E$2:$E$4986, MATCH(L3364, Def_Instancias_Equipamentos!$D$2:$D$4986, 0), 1)</f>
        <v>IA-11RaBPM</v>
      </c>
      <c r="J3364" s="8" t="str">
        <f aca="false">IF(H3364=I3364, "INTERNO", "EXTERNO")</f>
        <v>EXTERNO</v>
      </c>
      <c r="K3364" s="9" t="str">
        <f aca="false">Def_Instancias_Equipamentos!$D$868</f>
        <v>BO-27U:DI-BPMSigPatch</v>
      </c>
      <c r="L3364" s="4" t="str">
        <f aca="false">Def_Instancias_Equipamentos!$D$607</f>
        <v>BO-27U:DI-BPMRFFE</v>
      </c>
      <c r="M3364" s="10" t="s">
        <v>168</v>
      </c>
      <c r="N3364" s="11" t="s">
        <v>81</v>
      </c>
      <c r="O3364" s="21" t="str">
        <f aca="false">Def_Sistemas_Conectores_Cabos!$B$7</f>
        <v>SMA 50-ohm</v>
      </c>
      <c r="P3364" s="4" t="str">
        <f aca="false">Def_Sistemas_Conectores_Cabos!$B$7</f>
        <v>SMA 50-ohm</v>
      </c>
      <c r="Q3364" s="8" t="str">
        <f aca="false">K3364&amp;"/"&amp;M3364&amp;CHAR(10)&amp;L3364&amp;"/"&amp;N3364</f>
        <v>BO-27U:DI-BPMSigPatch/TO_OUT
BO-27U:DI-BPMRFFE/TO_IN</v>
      </c>
      <c r="R3364" s="12" t="s">
        <v>354</v>
      </c>
      <c r="S3364" s="12" t="s">
        <v>354</v>
      </c>
      <c r="T3364" s="22" t="str">
        <f aca="false">Def_Sistemas_Conectores_Cabos!$C$14</f>
        <v>Datalink Extrudado</v>
      </c>
      <c r="U3364" s="11" t="s">
        <v>355</v>
      </c>
      <c r="V3364" s="13"/>
    </row>
    <row r="3365" customFormat="false" ht="15.75" hidden="true" customHeight="true" outlineLevel="0" collapsed="false">
      <c r="A3365" s="4" t="str">
        <f aca="false">Def_Sistemas_Conectores_Cabos!$A$22</f>
        <v>BPM de elétrons</v>
      </c>
      <c r="B3365" s="5" t="str">
        <f aca="false">Datas_Entregas!$A$2</f>
        <v>Booster/LTB</v>
      </c>
      <c r="C3365" s="6" t="n">
        <f aca="false" t="array" ref="C3365:C3365">INDEX(Datas_Entregas!$B$2:$B$100, MATCH(B3365, Datas_Entregas!$A$2:$A$100, 0), 1)</f>
        <v>43266</v>
      </c>
      <c r="D3365" s="5" t="str">
        <f aca="false">Def_Status_Montagem!$A$2</f>
        <v>A verificar</v>
      </c>
      <c r="E3365" s="4" t="str">
        <f aca="false">Def_Status_Montagem!$B$4</f>
        <v>Contratada (inclui etiqueta)</v>
      </c>
      <c r="F3365" s="7" t="str">
        <f aca="false" t="array" ref="F3365:F3365">INDEX(Def_Instancias_Equipamentos!$F$2:$F$4986, MATCH(K3365, Def_Instancias_Equipamentos!$D$2:$D$4986, 0), 1)</f>
        <v>Túnel (Booster)</v>
      </c>
      <c r="G3365" s="8" t="str">
        <f aca="false" t="array" ref="G3365:G3365">INDEX(Def_Instancias_Equipamentos!$F$2:$F$4986, MATCH(L3365, Def_Instancias_Equipamentos!$D$2:$D$4986, 0), 1)</f>
        <v>Sala Racks 12</v>
      </c>
      <c r="H3365" s="7" t="str">
        <f aca="false" t="array" ref="H3365:H3365">INDEX(Def_Instancias_Equipamentos!$E$2:$E$4986, MATCH(K3365, Def_Instancias_Equipamentos!$D$2:$D$4986, 0), 1)</f>
        <v>BO-28U</v>
      </c>
      <c r="I3365" s="8" t="str">
        <f aca="false" t="array" ref="I3365:I3365">INDEX(Def_Instancias_Equipamentos!$E$2:$E$4986, MATCH(L3365, Def_Instancias_Equipamentos!$D$2:$D$4986, 0), 1)</f>
        <v>IA-12RaBPM</v>
      </c>
      <c r="J3365" s="8" t="str">
        <f aca="false">IF(H3365=I3365, "INTERNO", "EXTERNO")</f>
        <v>EXTERNO</v>
      </c>
      <c r="K3365" s="9" t="str">
        <f aca="false">Def_Instancias_Equipamentos!$D$869</f>
        <v>BO-28U:DI-BPMSigPatch</v>
      </c>
      <c r="L3365" s="4" t="str">
        <f aca="false">Def_Instancias_Equipamentos!$D$608</f>
        <v>BO-28U:DI-BPMRFFE</v>
      </c>
      <c r="M3365" s="10" t="s">
        <v>170</v>
      </c>
      <c r="N3365" s="11" t="s">
        <v>84</v>
      </c>
      <c r="O3365" s="21" t="str">
        <f aca="false">Def_Sistemas_Conectores_Cabos!$B$7</f>
        <v>SMA 50-ohm</v>
      </c>
      <c r="P3365" s="4" t="str">
        <f aca="false">Def_Sistemas_Conectores_Cabos!$B$7</f>
        <v>SMA 50-ohm</v>
      </c>
      <c r="Q3365" s="8" t="str">
        <f aca="false">K3365&amp;"/"&amp;M3365&amp;CHAR(10)&amp;L3365&amp;"/"&amp;N3365</f>
        <v>BO-28U:DI-BPMSigPatch/BI_OUT
BO-28U:DI-BPMRFFE/BI_IN</v>
      </c>
      <c r="R3365" s="12" t="s">
        <v>354</v>
      </c>
      <c r="S3365" s="12" t="s">
        <v>354</v>
      </c>
      <c r="T3365" s="22" t="str">
        <f aca="false">Def_Sistemas_Conectores_Cabos!$C$14</f>
        <v>Datalink Extrudado</v>
      </c>
      <c r="U3365" s="11" t="s">
        <v>355</v>
      </c>
      <c r="V3365" s="13"/>
    </row>
    <row r="3366" customFormat="false" ht="15.75" hidden="true" customHeight="true" outlineLevel="0" collapsed="false">
      <c r="A3366" s="4" t="str">
        <f aca="false">Def_Sistemas_Conectores_Cabos!$A$22</f>
        <v>BPM de elétrons</v>
      </c>
      <c r="B3366" s="5" t="str">
        <f aca="false">Datas_Entregas!$A$2</f>
        <v>Booster/LTB</v>
      </c>
      <c r="C3366" s="6" t="n">
        <f aca="false" t="array" ref="C3366:C3366">INDEX(Datas_Entregas!$B$2:$B$100, MATCH(B3366, Datas_Entregas!$A$2:$A$100, 0), 1)</f>
        <v>43266</v>
      </c>
      <c r="D3366" s="5" t="str">
        <f aca="false">Def_Status_Montagem!$A$2</f>
        <v>A verificar</v>
      </c>
      <c r="E3366" s="4" t="str">
        <f aca="false">Def_Status_Montagem!$B$4</f>
        <v>Contratada (inclui etiqueta)</v>
      </c>
      <c r="F3366" s="7" t="str">
        <f aca="false" t="array" ref="F3366:F3366">INDEX(Def_Instancias_Equipamentos!$F$2:$F$4986, MATCH(K3366, Def_Instancias_Equipamentos!$D$2:$D$4986, 0), 1)</f>
        <v>Túnel (Booster)</v>
      </c>
      <c r="G3366" s="8" t="str">
        <f aca="false" t="array" ref="G3366:G3366">INDEX(Def_Instancias_Equipamentos!$F$2:$F$4986, MATCH(L3366, Def_Instancias_Equipamentos!$D$2:$D$4986, 0), 1)</f>
        <v>Sala Racks 12</v>
      </c>
      <c r="H3366" s="7" t="str">
        <f aca="false" t="array" ref="H3366:H3366">INDEX(Def_Instancias_Equipamentos!$E$2:$E$4986, MATCH(K3366, Def_Instancias_Equipamentos!$D$2:$D$4986, 0), 1)</f>
        <v>BO-28U</v>
      </c>
      <c r="I3366" s="8" t="str">
        <f aca="false" t="array" ref="I3366:I3366">INDEX(Def_Instancias_Equipamentos!$E$2:$E$4986, MATCH(L3366, Def_Instancias_Equipamentos!$D$2:$D$4986, 0), 1)</f>
        <v>IA-12RaBPM</v>
      </c>
      <c r="J3366" s="8" t="str">
        <f aca="false">IF(H3366=I3366, "INTERNO", "EXTERNO")</f>
        <v>EXTERNO</v>
      </c>
      <c r="K3366" s="9" t="str">
        <f aca="false">Def_Instancias_Equipamentos!$D$869</f>
        <v>BO-28U:DI-BPMSigPatch</v>
      </c>
      <c r="L3366" s="4" t="str">
        <f aca="false">Def_Instancias_Equipamentos!$D$608</f>
        <v>BO-28U:DI-BPMRFFE</v>
      </c>
      <c r="M3366" s="10" t="s">
        <v>173</v>
      </c>
      <c r="N3366" s="11" t="s">
        <v>86</v>
      </c>
      <c r="O3366" s="21" t="str">
        <f aca="false">Def_Sistemas_Conectores_Cabos!$B$7</f>
        <v>SMA 50-ohm</v>
      </c>
      <c r="P3366" s="4" t="str">
        <f aca="false">Def_Sistemas_Conectores_Cabos!$B$7</f>
        <v>SMA 50-ohm</v>
      </c>
      <c r="Q3366" s="8" t="str">
        <f aca="false">K3366&amp;"/"&amp;M3366&amp;CHAR(10)&amp;L3366&amp;"/"&amp;N3366</f>
        <v>BO-28U:DI-BPMSigPatch/BO_OUT
BO-28U:DI-BPMRFFE/BO_IN</v>
      </c>
      <c r="R3366" s="12" t="s">
        <v>354</v>
      </c>
      <c r="S3366" s="12" t="s">
        <v>354</v>
      </c>
      <c r="T3366" s="22" t="str">
        <f aca="false">Def_Sistemas_Conectores_Cabos!$C$14</f>
        <v>Datalink Extrudado</v>
      </c>
      <c r="U3366" s="11" t="s">
        <v>355</v>
      </c>
      <c r="V3366" s="13"/>
    </row>
    <row r="3367" customFormat="false" ht="15.75" hidden="true" customHeight="true" outlineLevel="0" collapsed="false">
      <c r="A3367" s="4" t="str">
        <f aca="false">Def_Sistemas_Conectores_Cabos!$A$22</f>
        <v>BPM de elétrons</v>
      </c>
      <c r="B3367" s="5" t="str">
        <f aca="false">Datas_Entregas!$A$2</f>
        <v>Booster/LTB</v>
      </c>
      <c r="C3367" s="6" t="n">
        <f aca="false" t="array" ref="C3367:C3367">INDEX(Datas_Entregas!$B$2:$B$100, MATCH(B3367, Datas_Entregas!$A$2:$A$100, 0), 1)</f>
        <v>43266</v>
      </c>
      <c r="D3367" s="5" t="str">
        <f aca="false">Def_Status_Montagem!$A$2</f>
        <v>A verificar</v>
      </c>
      <c r="E3367" s="4" t="str">
        <f aca="false">Def_Status_Montagem!$B$4</f>
        <v>Contratada (inclui etiqueta)</v>
      </c>
      <c r="F3367" s="7" t="str">
        <f aca="false" t="array" ref="F3367:F3367">INDEX(Def_Instancias_Equipamentos!$F$2:$F$4986, MATCH(K3367, Def_Instancias_Equipamentos!$D$2:$D$4986, 0), 1)</f>
        <v>Túnel (Booster)</v>
      </c>
      <c r="G3367" s="8" t="str">
        <f aca="false" t="array" ref="G3367:G3367">INDEX(Def_Instancias_Equipamentos!$F$2:$F$4986, MATCH(L3367, Def_Instancias_Equipamentos!$D$2:$D$4986, 0), 1)</f>
        <v>Sala Racks 12</v>
      </c>
      <c r="H3367" s="7" t="str">
        <f aca="false" t="array" ref="H3367:H3367">INDEX(Def_Instancias_Equipamentos!$E$2:$E$4986, MATCH(K3367, Def_Instancias_Equipamentos!$D$2:$D$4986, 0), 1)</f>
        <v>BO-28U</v>
      </c>
      <c r="I3367" s="8" t="str">
        <f aca="false" t="array" ref="I3367:I3367">INDEX(Def_Instancias_Equipamentos!$E$2:$E$4986, MATCH(L3367, Def_Instancias_Equipamentos!$D$2:$D$4986, 0), 1)</f>
        <v>IA-12RaBPM</v>
      </c>
      <c r="J3367" s="8" t="str">
        <f aca="false">IF(H3367=I3367, "INTERNO", "EXTERNO")</f>
        <v>EXTERNO</v>
      </c>
      <c r="K3367" s="9" t="str">
        <f aca="false">Def_Instancias_Equipamentos!$D$869</f>
        <v>BO-28U:DI-BPMSigPatch</v>
      </c>
      <c r="L3367" s="4" t="str">
        <f aca="false">Def_Instancias_Equipamentos!$D$608</f>
        <v>BO-28U:DI-BPMRFFE</v>
      </c>
      <c r="M3367" s="10" t="s">
        <v>171</v>
      </c>
      <c r="N3367" s="11" t="s">
        <v>82</v>
      </c>
      <c r="O3367" s="21" t="str">
        <f aca="false">Def_Sistemas_Conectores_Cabos!$B$7</f>
        <v>SMA 50-ohm</v>
      </c>
      <c r="P3367" s="4" t="str">
        <f aca="false">Def_Sistemas_Conectores_Cabos!$B$7</f>
        <v>SMA 50-ohm</v>
      </c>
      <c r="Q3367" s="8" t="str">
        <f aca="false">K3367&amp;"/"&amp;M3367&amp;CHAR(10)&amp;L3367&amp;"/"&amp;N3367</f>
        <v>BO-28U:DI-BPMSigPatch/TI_OUT
BO-28U:DI-BPMRFFE/TI_IN</v>
      </c>
      <c r="R3367" s="12" t="s">
        <v>354</v>
      </c>
      <c r="S3367" s="12" t="s">
        <v>354</v>
      </c>
      <c r="T3367" s="22" t="str">
        <f aca="false">Def_Sistemas_Conectores_Cabos!$C$14</f>
        <v>Datalink Extrudado</v>
      </c>
      <c r="U3367" s="11" t="s">
        <v>355</v>
      </c>
      <c r="V3367" s="13"/>
    </row>
    <row r="3368" customFormat="false" ht="15.75" hidden="true" customHeight="true" outlineLevel="0" collapsed="false">
      <c r="A3368" s="4" t="str">
        <f aca="false">Def_Sistemas_Conectores_Cabos!$A$22</f>
        <v>BPM de elétrons</v>
      </c>
      <c r="B3368" s="5" t="str">
        <f aca="false">Datas_Entregas!$A$2</f>
        <v>Booster/LTB</v>
      </c>
      <c r="C3368" s="6" t="n">
        <f aca="false" t="array" ref="C3368:C3368">INDEX(Datas_Entregas!$B$2:$B$100, MATCH(B3368, Datas_Entregas!$A$2:$A$100, 0), 1)</f>
        <v>43266</v>
      </c>
      <c r="D3368" s="5" t="str">
        <f aca="false">Def_Status_Montagem!$A$2</f>
        <v>A verificar</v>
      </c>
      <c r="E3368" s="4" t="str">
        <f aca="false">Def_Status_Montagem!$B$4</f>
        <v>Contratada (inclui etiqueta)</v>
      </c>
      <c r="F3368" s="7" t="str">
        <f aca="false" t="array" ref="F3368:F3368">INDEX(Def_Instancias_Equipamentos!$F$2:$F$4986, MATCH(K3368, Def_Instancias_Equipamentos!$D$2:$D$4986, 0), 1)</f>
        <v>Túnel (Booster)</v>
      </c>
      <c r="G3368" s="8" t="str">
        <f aca="false" t="array" ref="G3368:G3368">INDEX(Def_Instancias_Equipamentos!$F$2:$F$4986, MATCH(L3368, Def_Instancias_Equipamentos!$D$2:$D$4986, 0), 1)</f>
        <v>Sala Racks 12</v>
      </c>
      <c r="H3368" s="7" t="str">
        <f aca="false" t="array" ref="H3368:H3368">INDEX(Def_Instancias_Equipamentos!$E$2:$E$4986, MATCH(K3368, Def_Instancias_Equipamentos!$D$2:$D$4986, 0), 1)</f>
        <v>BO-28U</v>
      </c>
      <c r="I3368" s="8" t="str">
        <f aca="false" t="array" ref="I3368:I3368">INDEX(Def_Instancias_Equipamentos!$E$2:$E$4986, MATCH(L3368, Def_Instancias_Equipamentos!$D$2:$D$4986, 0), 1)</f>
        <v>IA-12RaBPM</v>
      </c>
      <c r="J3368" s="8" t="str">
        <f aca="false">IF(H3368=I3368, "INTERNO", "EXTERNO")</f>
        <v>EXTERNO</v>
      </c>
      <c r="K3368" s="9" t="str">
        <f aca="false">Def_Instancias_Equipamentos!$D$869</f>
        <v>BO-28U:DI-BPMSigPatch</v>
      </c>
      <c r="L3368" s="4" t="str">
        <f aca="false">Def_Instancias_Equipamentos!$D$608</f>
        <v>BO-28U:DI-BPMRFFE</v>
      </c>
      <c r="M3368" s="10" t="s">
        <v>168</v>
      </c>
      <c r="N3368" s="11" t="s">
        <v>81</v>
      </c>
      <c r="O3368" s="21" t="str">
        <f aca="false">Def_Sistemas_Conectores_Cabos!$B$7</f>
        <v>SMA 50-ohm</v>
      </c>
      <c r="P3368" s="4" t="str">
        <f aca="false">Def_Sistemas_Conectores_Cabos!$B$7</f>
        <v>SMA 50-ohm</v>
      </c>
      <c r="Q3368" s="8" t="str">
        <f aca="false">K3368&amp;"/"&amp;M3368&amp;CHAR(10)&amp;L3368&amp;"/"&amp;N3368</f>
        <v>BO-28U:DI-BPMSigPatch/TO_OUT
BO-28U:DI-BPMRFFE/TO_IN</v>
      </c>
      <c r="R3368" s="12" t="s">
        <v>354</v>
      </c>
      <c r="S3368" s="12" t="s">
        <v>354</v>
      </c>
      <c r="T3368" s="22" t="str">
        <f aca="false">Def_Sistemas_Conectores_Cabos!$C$14</f>
        <v>Datalink Extrudado</v>
      </c>
      <c r="U3368" s="11" t="s">
        <v>355</v>
      </c>
      <c r="V3368" s="13"/>
    </row>
    <row r="3369" customFormat="false" ht="15.75" hidden="true" customHeight="true" outlineLevel="0" collapsed="false">
      <c r="A3369" s="4" t="str">
        <f aca="false">Def_Sistemas_Conectores_Cabos!$A$22</f>
        <v>BPM de elétrons</v>
      </c>
      <c r="B3369" s="5" t="str">
        <f aca="false">Datas_Entregas!$A$2</f>
        <v>Booster/LTB</v>
      </c>
      <c r="C3369" s="6" t="n">
        <f aca="false" t="array" ref="C3369:C3369">INDEX(Datas_Entregas!$B$2:$B$100, MATCH(B3369, Datas_Entregas!$A$2:$A$100, 0), 1)</f>
        <v>43266</v>
      </c>
      <c r="D3369" s="5" t="str">
        <f aca="false">Def_Status_Montagem!$A$2</f>
        <v>A verificar</v>
      </c>
      <c r="E3369" s="4" t="str">
        <f aca="false">Def_Status_Montagem!$B$4</f>
        <v>Contratada (inclui etiqueta)</v>
      </c>
      <c r="F3369" s="7" t="str">
        <f aca="false" t="array" ref="F3369:F3369">INDEX(Def_Instancias_Equipamentos!$F$2:$F$4986, MATCH(K3369, Def_Instancias_Equipamentos!$D$2:$D$4986, 0), 1)</f>
        <v>Túnel (Booster)</v>
      </c>
      <c r="G3369" s="8" t="str">
        <f aca="false" t="array" ref="G3369:G3369">INDEX(Def_Instancias_Equipamentos!$F$2:$F$4986, MATCH(L3369, Def_Instancias_Equipamentos!$D$2:$D$4986, 0), 1)</f>
        <v>Sala Racks 12</v>
      </c>
      <c r="H3369" s="7" t="str">
        <f aca="false" t="array" ref="H3369:H3369">INDEX(Def_Instancias_Equipamentos!$E$2:$E$4986, MATCH(K3369, Def_Instancias_Equipamentos!$D$2:$D$4986, 0), 1)</f>
        <v>BO-29U</v>
      </c>
      <c r="I3369" s="8" t="str">
        <f aca="false" t="array" ref="I3369:I3369">INDEX(Def_Instancias_Equipamentos!$E$2:$E$4986, MATCH(L3369, Def_Instancias_Equipamentos!$D$2:$D$4986, 0), 1)</f>
        <v>IA-12RaBPM</v>
      </c>
      <c r="J3369" s="8" t="str">
        <f aca="false">IF(H3369=I3369, "INTERNO", "EXTERNO")</f>
        <v>EXTERNO</v>
      </c>
      <c r="K3369" s="9" t="str">
        <f aca="false">Def_Instancias_Equipamentos!$D$870</f>
        <v>BO-29U:DI-BPMSigPatch</v>
      </c>
      <c r="L3369" s="4" t="str">
        <f aca="false">Def_Instancias_Equipamentos!$D$609</f>
        <v>BO-29U:DI-BPMRFFE</v>
      </c>
      <c r="M3369" s="10" t="s">
        <v>170</v>
      </c>
      <c r="N3369" s="11" t="s">
        <v>84</v>
      </c>
      <c r="O3369" s="21" t="str">
        <f aca="false">Def_Sistemas_Conectores_Cabos!$B$7</f>
        <v>SMA 50-ohm</v>
      </c>
      <c r="P3369" s="4" t="str">
        <f aca="false">Def_Sistemas_Conectores_Cabos!$B$7</f>
        <v>SMA 50-ohm</v>
      </c>
      <c r="Q3369" s="8" t="str">
        <f aca="false">K3369&amp;"/"&amp;M3369&amp;CHAR(10)&amp;L3369&amp;"/"&amp;N3369</f>
        <v>BO-29U:DI-BPMSigPatch/BI_OUT
BO-29U:DI-BPMRFFE/BI_IN</v>
      </c>
      <c r="R3369" s="12" t="s">
        <v>354</v>
      </c>
      <c r="S3369" s="12" t="s">
        <v>354</v>
      </c>
      <c r="T3369" s="22" t="str">
        <f aca="false">Def_Sistemas_Conectores_Cabos!$C$14</f>
        <v>Datalink Extrudado</v>
      </c>
      <c r="U3369" s="11" t="s">
        <v>355</v>
      </c>
      <c r="V3369" s="13"/>
    </row>
    <row r="3370" customFormat="false" ht="15.75" hidden="true" customHeight="true" outlineLevel="0" collapsed="false">
      <c r="A3370" s="4" t="str">
        <f aca="false">Def_Sistemas_Conectores_Cabos!$A$22</f>
        <v>BPM de elétrons</v>
      </c>
      <c r="B3370" s="5" t="str">
        <f aca="false">Datas_Entregas!$A$2</f>
        <v>Booster/LTB</v>
      </c>
      <c r="C3370" s="6" t="n">
        <f aca="false" t="array" ref="C3370:C3370">INDEX(Datas_Entregas!$B$2:$B$100, MATCH(B3370, Datas_Entregas!$A$2:$A$100, 0), 1)</f>
        <v>43266</v>
      </c>
      <c r="D3370" s="5" t="str">
        <f aca="false">Def_Status_Montagem!$A$2</f>
        <v>A verificar</v>
      </c>
      <c r="E3370" s="4" t="str">
        <f aca="false">Def_Status_Montagem!$B$4</f>
        <v>Contratada (inclui etiqueta)</v>
      </c>
      <c r="F3370" s="7" t="str">
        <f aca="false" t="array" ref="F3370:F3370">INDEX(Def_Instancias_Equipamentos!$F$2:$F$4986, MATCH(K3370, Def_Instancias_Equipamentos!$D$2:$D$4986, 0), 1)</f>
        <v>Túnel (Booster)</v>
      </c>
      <c r="G3370" s="8" t="str">
        <f aca="false" t="array" ref="G3370:G3370">INDEX(Def_Instancias_Equipamentos!$F$2:$F$4986, MATCH(L3370, Def_Instancias_Equipamentos!$D$2:$D$4986, 0), 1)</f>
        <v>Sala Racks 12</v>
      </c>
      <c r="H3370" s="7" t="str">
        <f aca="false" t="array" ref="H3370:H3370">INDEX(Def_Instancias_Equipamentos!$E$2:$E$4986, MATCH(K3370, Def_Instancias_Equipamentos!$D$2:$D$4986, 0), 1)</f>
        <v>BO-29U</v>
      </c>
      <c r="I3370" s="8" t="str">
        <f aca="false" t="array" ref="I3370:I3370">INDEX(Def_Instancias_Equipamentos!$E$2:$E$4986, MATCH(L3370, Def_Instancias_Equipamentos!$D$2:$D$4986, 0), 1)</f>
        <v>IA-12RaBPM</v>
      </c>
      <c r="J3370" s="8" t="str">
        <f aca="false">IF(H3370=I3370, "INTERNO", "EXTERNO")</f>
        <v>EXTERNO</v>
      </c>
      <c r="K3370" s="9" t="str">
        <f aca="false">Def_Instancias_Equipamentos!$D$870</f>
        <v>BO-29U:DI-BPMSigPatch</v>
      </c>
      <c r="L3370" s="4" t="str">
        <f aca="false">Def_Instancias_Equipamentos!$D$609</f>
        <v>BO-29U:DI-BPMRFFE</v>
      </c>
      <c r="M3370" s="10" t="s">
        <v>173</v>
      </c>
      <c r="N3370" s="11" t="s">
        <v>86</v>
      </c>
      <c r="O3370" s="21" t="str">
        <f aca="false">Def_Sistemas_Conectores_Cabos!$B$7</f>
        <v>SMA 50-ohm</v>
      </c>
      <c r="P3370" s="4" t="str">
        <f aca="false">Def_Sistemas_Conectores_Cabos!$B$7</f>
        <v>SMA 50-ohm</v>
      </c>
      <c r="Q3370" s="8" t="str">
        <f aca="false">K3370&amp;"/"&amp;M3370&amp;CHAR(10)&amp;L3370&amp;"/"&amp;N3370</f>
        <v>BO-29U:DI-BPMSigPatch/BO_OUT
BO-29U:DI-BPMRFFE/BO_IN</v>
      </c>
      <c r="R3370" s="12" t="s">
        <v>354</v>
      </c>
      <c r="S3370" s="12" t="s">
        <v>354</v>
      </c>
      <c r="T3370" s="22" t="str">
        <f aca="false">Def_Sistemas_Conectores_Cabos!$C$14</f>
        <v>Datalink Extrudado</v>
      </c>
      <c r="U3370" s="11" t="s">
        <v>355</v>
      </c>
      <c r="V3370" s="13"/>
    </row>
    <row r="3371" customFormat="false" ht="15.75" hidden="true" customHeight="true" outlineLevel="0" collapsed="false">
      <c r="A3371" s="4" t="str">
        <f aca="false">Def_Sistemas_Conectores_Cabos!$A$22</f>
        <v>BPM de elétrons</v>
      </c>
      <c r="B3371" s="5" t="str">
        <f aca="false">Datas_Entregas!$A$2</f>
        <v>Booster/LTB</v>
      </c>
      <c r="C3371" s="6" t="n">
        <f aca="false" t="array" ref="C3371:C3371">INDEX(Datas_Entregas!$B$2:$B$100, MATCH(B3371, Datas_Entregas!$A$2:$A$100, 0), 1)</f>
        <v>43266</v>
      </c>
      <c r="D3371" s="5" t="str">
        <f aca="false">Def_Status_Montagem!$A$2</f>
        <v>A verificar</v>
      </c>
      <c r="E3371" s="4" t="str">
        <f aca="false">Def_Status_Montagem!$B$4</f>
        <v>Contratada (inclui etiqueta)</v>
      </c>
      <c r="F3371" s="7" t="str">
        <f aca="false" t="array" ref="F3371:F3371">INDEX(Def_Instancias_Equipamentos!$F$2:$F$4986, MATCH(K3371, Def_Instancias_Equipamentos!$D$2:$D$4986, 0), 1)</f>
        <v>Túnel (Booster)</v>
      </c>
      <c r="G3371" s="8" t="str">
        <f aca="false" t="array" ref="G3371:G3371">INDEX(Def_Instancias_Equipamentos!$F$2:$F$4986, MATCH(L3371, Def_Instancias_Equipamentos!$D$2:$D$4986, 0), 1)</f>
        <v>Sala Racks 12</v>
      </c>
      <c r="H3371" s="7" t="str">
        <f aca="false" t="array" ref="H3371:H3371">INDEX(Def_Instancias_Equipamentos!$E$2:$E$4986, MATCH(K3371, Def_Instancias_Equipamentos!$D$2:$D$4986, 0), 1)</f>
        <v>BO-29U</v>
      </c>
      <c r="I3371" s="8" t="str">
        <f aca="false" t="array" ref="I3371:I3371">INDEX(Def_Instancias_Equipamentos!$E$2:$E$4986, MATCH(L3371, Def_Instancias_Equipamentos!$D$2:$D$4986, 0), 1)</f>
        <v>IA-12RaBPM</v>
      </c>
      <c r="J3371" s="8" t="str">
        <f aca="false">IF(H3371=I3371, "INTERNO", "EXTERNO")</f>
        <v>EXTERNO</v>
      </c>
      <c r="K3371" s="9" t="str">
        <f aca="false">Def_Instancias_Equipamentos!$D$870</f>
        <v>BO-29U:DI-BPMSigPatch</v>
      </c>
      <c r="L3371" s="4" t="str">
        <f aca="false">Def_Instancias_Equipamentos!$D$609</f>
        <v>BO-29U:DI-BPMRFFE</v>
      </c>
      <c r="M3371" s="10" t="s">
        <v>171</v>
      </c>
      <c r="N3371" s="11" t="s">
        <v>82</v>
      </c>
      <c r="O3371" s="21" t="str">
        <f aca="false">Def_Sistemas_Conectores_Cabos!$B$7</f>
        <v>SMA 50-ohm</v>
      </c>
      <c r="P3371" s="4" t="str">
        <f aca="false">Def_Sistemas_Conectores_Cabos!$B$7</f>
        <v>SMA 50-ohm</v>
      </c>
      <c r="Q3371" s="8" t="str">
        <f aca="false">K3371&amp;"/"&amp;M3371&amp;CHAR(10)&amp;L3371&amp;"/"&amp;N3371</f>
        <v>BO-29U:DI-BPMSigPatch/TI_OUT
BO-29U:DI-BPMRFFE/TI_IN</v>
      </c>
      <c r="R3371" s="12" t="s">
        <v>354</v>
      </c>
      <c r="S3371" s="12" t="s">
        <v>354</v>
      </c>
      <c r="T3371" s="22" t="str">
        <f aca="false">Def_Sistemas_Conectores_Cabos!$C$14</f>
        <v>Datalink Extrudado</v>
      </c>
      <c r="U3371" s="11" t="s">
        <v>355</v>
      </c>
      <c r="V3371" s="13"/>
    </row>
    <row r="3372" customFormat="false" ht="15.75" hidden="true" customHeight="true" outlineLevel="0" collapsed="false">
      <c r="A3372" s="4" t="str">
        <f aca="false">Def_Sistemas_Conectores_Cabos!$A$22</f>
        <v>BPM de elétrons</v>
      </c>
      <c r="B3372" s="5" t="str">
        <f aca="false">Datas_Entregas!$A$2</f>
        <v>Booster/LTB</v>
      </c>
      <c r="C3372" s="6" t="n">
        <f aca="false" t="array" ref="C3372:C3372">INDEX(Datas_Entregas!$B$2:$B$100, MATCH(B3372, Datas_Entregas!$A$2:$A$100, 0), 1)</f>
        <v>43266</v>
      </c>
      <c r="D3372" s="5" t="str">
        <f aca="false">Def_Status_Montagem!$A$2</f>
        <v>A verificar</v>
      </c>
      <c r="E3372" s="4" t="str">
        <f aca="false">Def_Status_Montagem!$B$4</f>
        <v>Contratada (inclui etiqueta)</v>
      </c>
      <c r="F3372" s="7" t="str">
        <f aca="false" t="array" ref="F3372:F3372">INDEX(Def_Instancias_Equipamentos!$F$2:$F$4986, MATCH(K3372, Def_Instancias_Equipamentos!$D$2:$D$4986, 0), 1)</f>
        <v>Túnel (Booster)</v>
      </c>
      <c r="G3372" s="8" t="str">
        <f aca="false" t="array" ref="G3372:G3372">INDEX(Def_Instancias_Equipamentos!$F$2:$F$4986, MATCH(L3372, Def_Instancias_Equipamentos!$D$2:$D$4986, 0), 1)</f>
        <v>Sala Racks 12</v>
      </c>
      <c r="H3372" s="7" t="str">
        <f aca="false" t="array" ref="H3372:H3372">INDEX(Def_Instancias_Equipamentos!$E$2:$E$4986, MATCH(K3372, Def_Instancias_Equipamentos!$D$2:$D$4986, 0), 1)</f>
        <v>BO-29U</v>
      </c>
      <c r="I3372" s="8" t="str">
        <f aca="false" t="array" ref="I3372:I3372">INDEX(Def_Instancias_Equipamentos!$E$2:$E$4986, MATCH(L3372, Def_Instancias_Equipamentos!$D$2:$D$4986, 0), 1)</f>
        <v>IA-12RaBPM</v>
      </c>
      <c r="J3372" s="8" t="str">
        <f aca="false">IF(H3372=I3372, "INTERNO", "EXTERNO")</f>
        <v>EXTERNO</v>
      </c>
      <c r="K3372" s="9" t="str">
        <f aca="false">Def_Instancias_Equipamentos!$D$870</f>
        <v>BO-29U:DI-BPMSigPatch</v>
      </c>
      <c r="L3372" s="4" t="str">
        <f aca="false">Def_Instancias_Equipamentos!$D$609</f>
        <v>BO-29U:DI-BPMRFFE</v>
      </c>
      <c r="M3372" s="10" t="s">
        <v>168</v>
      </c>
      <c r="N3372" s="11" t="s">
        <v>81</v>
      </c>
      <c r="O3372" s="21" t="str">
        <f aca="false">Def_Sistemas_Conectores_Cabos!$B$7</f>
        <v>SMA 50-ohm</v>
      </c>
      <c r="P3372" s="4" t="str">
        <f aca="false">Def_Sistemas_Conectores_Cabos!$B$7</f>
        <v>SMA 50-ohm</v>
      </c>
      <c r="Q3372" s="8" t="str">
        <f aca="false">K3372&amp;"/"&amp;M3372&amp;CHAR(10)&amp;L3372&amp;"/"&amp;N3372</f>
        <v>BO-29U:DI-BPMSigPatch/TO_OUT
BO-29U:DI-BPMRFFE/TO_IN</v>
      </c>
      <c r="R3372" s="12" t="s">
        <v>354</v>
      </c>
      <c r="S3372" s="12" t="s">
        <v>354</v>
      </c>
      <c r="T3372" s="22" t="str">
        <f aca="false">Def_Sistemas_Conectores_Cabos!$C$14</f>
        <v>Datalink Extrudado</v>
      </c>
      <c r="U3372" s="11" t="s">
        <v>355</v>
      </c>
      <c r="V3372" s="13"/>
    </row>
    <row r="3373" customFormat="false" ht="15.75" hidden="true" customHeight="true" outlineLevel="0" collapsed="false">
      <c r="A3373" s="4" t="str">
        <f aca="false">Def_Sistemas_Conectores_Cabos!$A$22</f>
        <v>BPM de elétrons</v>
      </c>
      <c r="B3373" s="5" t="str">
        <f aca="false">Datas_Entregas!$A$2</f>
        <v>Booster/LTB</v>
      </c>
      <c r="C3373" s="6" t="n">
        <f aca="false" t="array" ref="C3373:C3373">INDEX(Datas_Entregas!$B$2:$B$100, MATCH(B3373, Datas_Entregas!$A$2:$A$100, 0), 1)</f>
        <v>43266</v>
      </c>
      <c r="D3373" s="5" t="str">
        <f aca="false">Def_Status_Montagem!$A$2</f>
        <v>A verificar</v>
      </c>
      <c r="E3373" s="4" t="str">
        <f aca="false">Def_Status_Montagem!$B$4</f>
        <v>Contratada (inclui etiqueta)</v>
      </c>
      <c r="F3373" s="7" t="str">
        <f aca="false" t="array" ref="F3373:F3373">INDEX(Def_Instancias_Equipamentos!$F$2:$F$4986, MATCH(K3373, Def_Instancias_Equipamentos!$D$2:$D$4986, 0), 1)</f>
        <v>Túnel (Booster)</v>
      </c>
      <c r="G3373" s="8" t="str">
        <f aca="false" t="array" ref="G3373:G3373">INDEX(Def_Instancias_Equipamentos!$F$2:$F$4986, MATCH(L3373, Def_Instancias_Equipamentos!$D$2:$D$4986, 0), 1)</f>
        <v>Sala Racks 12</v>
      </c>
      <c r="H3373" s="7" t="str">
        <f aca="false" t="array" ref="H3373:H3373">INDEX(Def_Instancias_Equipamentos!$E$2:$E$4986, MATCH(K3373, Def_Instancias_Equipamentos!$D$2:$D$4986, 0), 1)</f>
        <v>BO-30U</v>
      </c>
      <c r="I3373" s="8" t="str">
        <f aca="false" t="array" ref="I3373:I3373">INDEX(Def_Instancias_Equipamentos!$E$2:$E$4986, MATCH(L3373, Def_Instancias_Equipamentos!$D$2:$D$4986, 0), 1)</f>
        <v>IA-12RaBPM</v>
      </c>
      <c r="J3373" s="8" t="str">
        <f aca="false">IF(H3373=I3373, "INTERNO", "EXTERNO")</f>
        <v>EXTERNO</v>
      </c>
      <c r="K3373" s="9" t="str">
        <f aca="false">Def_Instancias_Equipamentos!$D$871</f>
        <v>BO-30U:DI-BPMSigPatch</v>
      </c>
      <c r="L3373" s="4" t="str">
        <f aca="false">Def_Instancias_Equipamentos!$D$610</f>
        <v>BO-30U:DI-BPMRFFE</v>
      </c>
      <c r="M3373" s="10" t="s">
        <v>170</v>
      </c>
      <c r="N3373" s="11" t="s">
        <v>84</v>
      </c>
      <c r="O3373" s="21" t="str">
        <f aca="false">Def_Sistemas_Conectores_Cabos!$B$7</f>
        <v>SMA 50-ohm</v>
      </c>
      <c r="P3373" s="4" t="str">
        <f aca="false">Def_Sistemas_Conectores_Cabos!$B$7</f>
        <v>SMA 50-ohm</v>
      </c>
      <c r="Q3373" s="8" t="str">
        <f aca="false">K3373&amp;"/"&amp;M3373&amp;CHAR(10)&amp;L3373&amp;"/"&amp;N3373</f>
        <v>BO-30U:DI-BPMSigPatch/BI_OUT
BO-30U:DI-BPMRFFE/BI_IN</v>
      </c>
      <c r="R3373" s="12" t="s">
        <v>354</v>
      </c>
      <c r="S3373" s="12" t="s">
        <v>354</v>
      </c>
      <c r="T3373" s="22" t="str">
        <f aca="false">Def_Sistemas_Conectores_Cabos!$C$14</f>
        <v>Datalink Extrudado</v>
      </c>
      <c r="U3373" s="11" t="s">
        <v>355</v>
      </c>
      <c r="V3373" s="13"/>
    </row>
    <row r="3374" customFormat="false" ht="15.75" hidden="true" customHeight="true" outlineLevel="0" collapsed="false">
      <c r="A3374" s="4" t="str">
        <f aca="false">Def_Sistemas_Conectores_Cabos!$A$22</f>
        <v>BPM de elétrons</v>
      </c>
      <c r="B3374" s="5" t="str">
        <f aca="false">Datas_Entregas!$A$2</f>
        <v>Booster/LTB</v>
      </c>
      <c r="C3374" s="6" t="n">
        <f aca="false" t="array" ref="C3374:C3374">INDEX(Datas_Entregas!$B$2:$B$100, MATCH(B3374, Datas_Entregas!$A$2:$A$100, 0), 1)</f>
        <v>43266</v>
      </c>
      <c r="D3374" s="5" t="str">
        <f aca="false">Def_Status_Montagem!$A$2</f>
        <v>A verificar</v>
      </c>
      <c r="E3374" s="4" t="str">
        <f aca="false">Def_Status_Montagem!$B$4</f>
        <v>Contratada (inclui etiqueta)</v>
      </c>
      <c r="F3374" s="7" t="str">
        <f aca="false" t="array" ref="F3374:F3374">INDEX(Def_Instancias_Equipamentos!$F$2:$F$4986, MATCH(K3374, Def_Instancias_Equipamentos!$D$2:$D$4986, 0), 1)</f>
        <v>Túnel (Booster)</v>
      </c>
      <c r="G3374" s="8" t="str">
        <f aca="false" t="array" ref="G3374:G3374">INDEX(Def_Instancias_Equipamentos!$F$2:$F$4986, MATCH(L3374, Def_Instancias_Equipamentos!$D$2:$D$4986, 0), 1)</f>
        <v>Sala Racks 12</v>
      </c>
      <c r="H3374" s="7" t="str">
        <f aca="false" t="array" ref="H3374:H3374">INDEX(Def_Instancias_Equipamentos!$E$2:$E$4986, MATCH(K3374, Def_Instancias_Equipamentos!$D$2:$D$4986, 0), 1)</f>
        <v>BO-30U</v>
      </c>
      <c r="I3374" s="8" t="str">
        <f aca="false" t="array" ref="I3374:I3374">INDEX(Def_Instancias_Equipamentos!$E$2:$E$4986, MATCH(L3374, Def_Instancias_Equipamentos!$D$2:$D$4986, 0), 1)</f>
        <v>IA-12RaBPM</v>
      </c>
      <c r="J3374" s="8" t="str">
        <f aca="false">IF(H3374=I3374, "INTERNO", "EXTERNO")</f>
        <v>EXTERNO</v>
      </c>
      <c r="K3374" s="9" t="str">
        <f aca="false">Def_Instancias_Equipamentos!$D$871</f>
        <v>BO-30U:DI-BPMSigPatch</v>
      </c>
      <c r="L3374" s="4" t="str">
        <f aca="false">Def_Instancias_Equipamentos!$D$610</f>
        <v>BO-30U:DI-BPMRFFE</v>
      </c>
      <c r="M3374" s="10" t="s">
        <v>173</v>
      </c>
      <c r="N3374" s="11" t="s">
        <v>86</v>
      </c>
      <c r="O3374" s="21" t="str">
        <f aca="false">Def_Sistemas_Conectores_Cabos!$B$7</f>
        <v>SMA 50-ohm</v>
      </c>
      <c r="P3374" s="4" t="str">
        <f aca="false">Def_Sistemas_Conectores_Cabos!$B$7</f>
        <v>SMA 50-ohm</v>
      </c>
      <c r="Q3374" s="8" t="str">
        <f aca="false">K3374&amp;"/"&amp;M3374&amp;CHAR(10)&amp;L3374&amp;"/"&amp;N3374</f>
        <v>BO-30U:DI-BPMSigPatch/BO_OUT
BO-30U:DI-BPMRFFE/BO_IN</v>
      </c>
      <c r="R3374" s="12" t="s">
        <v>354</v>
      </c>
      <c r="S3374" s="12" t="s">
        <v>354</v>
      </c>
      <c r="T3374" s="22" t="str">
        <f aca="false">Def_Sistemas_Conectores_Cabos!$C$14</f>
        <v>Datalink Extrudado</v>
      </c>
      <c r="U3374" s="11" t="s">
        <v>355</v>
      </c>
      <c r="V3374" s="13"/>
    </row>
    <row r="3375" customFormat="false" ht="15.75" hidden="true" customHeight="true" outlineLevel="0" collapsed="false">
      <c r="A3375" s="4" t="str">
        <f aca="false">Def_Sistemas_Conectores_Cabos!$A$22</f>
        <v>BPM de elétrons</v>
      </c>
      <c r="B3375" s="5" t="str">
        <f aca="false">Datas_Entregas!$A$2</f>
        <v>Booster/LTB</v>
      </c>
      <c r="C3375" s="6" t="n">
        <f aca="false" t="array" ref="C3375:C3375">INDEX(Datas_Entregas!$B$2:$B$100, MATCH(B3375, Datas_Entregas!$A$2:$A$100, 0), 1)</f>
        <v>43266</v>
      </c>
      <c r="D3375" s="5" t="str">
        <f aca="false">Def_Status_Montagem!$A$2</f>
        <v>A verificar</v>
      </c>
      <c r="E3375" s="4" t="str">
        <f aca="false">Def_Status_Montagem!$B$4</f>
        <v>Contratada (inclui etiqueta)</v>
      </c>
      <c r="F3375" s="7" t="str">
        <f aca="false" t="array" ref="F3375:F3375">INDEX(Def_Instancias_Equipamentos!$F$2:$F$4986, MATCH(K3375, Def_Instancias_Equipamentos!$D$2:$D$4986, 0), 1)</f>
        <v>Túnel (Booster)</v>
      </c>
      <c r="G3375" s="8" t="str">
        <f aca="false" t="array" ref="G3375:G3375">INDEX(Def_Instancias_Equipamentos!$F$2:$F$4986, MATCH(L3375, Def_Instancias_Equipamentos!$D$2:$D$4986, 0), 1)</f>
        <v>Sala Racks 12</v>
      </c>
      <c r="H3375" s="7" t="str">
        <f aca="false" t="array" ref="H3375:H3375">INDEX(Def_Instancias_Equipamentos!$E$2:$E$4986, MATCH(K3375, Def_Instancias_Equipamentos!$D$2:$D$4986, 0), 1)</f>
        <v>BO-30U</v>
      </c>
      <c r="I3375" s="8" t="str">
        <f aca="false" t="array" ref="I3375:I3375">INDEX(Def_Instancias_Equipamentos!$E$2:$E$4986, MATCH(L3375, Def_Instancias_Equipamentos!$D$2:$D$4986, 0), 1)</f>
        <v>IA-12RaBPM</v>
      </c>
      <c r="J3375" s="8" t="str">
        <f aca="false">IF(H3375=I3375, "INTERNO", "EXTERNO")</f>
        <v>EXTERNO</v>
      </c>
      <c r="K3375" s="9" t="str">
        <f aca="false">Def_Instancias_Equipamentos!$D$871</f>
        <v>BO-30U:DI-BPMSigPatch</v>
      </c>
      <c r="L3375" s="4" t="str">
        <f aca="false">Def_Instancias_Equipamentos!$D$610</f>
        <v>BO-30U:DI-BPMRFFE</v>
      </c>
      <c r="M3375" s="10" t="s">
        <v>171</v>
      </c>
      <c r="N3375" s="11" t="s">
        <v>82</v>
      </c>
      <c r="O3375" s="21" t="str">
        <f aca="false">Def_Sistemas_Conectores_Cabos!$B$7</f>
        <v>SMA 50-ohm</v>
      </c>
      <c r="P3375" s="4" t="str">
        <f aca="false">Def_Sistemas_Conectores_Cabos!$B$7</f>
        <v>SMA 50-ohm</v>
      </c>
      <c r="Q3375" s="8" t="str">
        <f aca="false">K3375&amp;"/"&amp;M3375&amp;CHAR(10)&amp;L3375&amp;"/"&amp;N3375</f>
        <v>BO-30U:DI-BPMSigPatch/TI_OUT
BO-30U:DI-BPMRFFE/TI_IN</v>
      </c>
      <c r="R3375" s="12" t="s">
        <v>354</v>
      </c>
      <c r="S3375" s="12" t="s">
        <v>354</v>
      </c>
      <c r="T3375" s="22" t="str">
        <f aca="false">Def_Sistemas_Conectores_Cabos!$C$14</f>
        <v>Datalink Extrudado</v>
      </c>
      <c r="U3375" s="11" t="s">
        <v>355</v>
      </c>
      <c r="V3375" s="13"/>
    </row>
    <row r="3376" customFormat="false" ht="15.75" hidden="true" customHeight="true" outlineLevel="0" collapsed="false">
      <c r="A3376" s="4" t="str">
        <f aca="false">Def_Sistemas_Conectores_Cabos!$A$22</f>
        <v>BPM de elétrons</v>
      </c>
      <c r="B3376" s="5" t="str">
        <f aca="false">Datas_Entregas!$A$2</f>
        <v>Booster/LTB</v>
      </c>
      <c r="C3376" s="6" t="n">
        <f aca="false" t="array" ref="C3376:C3376">INDEX(Datas_Entregas!$B$2:$B$100, MATCH(B3376, Datas_Entregas!$A$2:$A$100, 0), 1)</f>
        <v>43266</v>
      </c>
      <c r="D3376" s="5" t="str">
        <f aca="false">Def_Status_Montagem!$A$2</f>
        <v>A verificar</v>
      </c>
      <c r="E3376" s="4" t="str">
        <f aca="false">Def_Status_Montagem!$B$4</f>
        <v>Contratada (inclui etiqueta)</v>
      </c>
      <c r="F3376" s="7" t="str">
        <f aca="false" t="array" ref="F3376:F3376">INDEX(Def_Instancias_Equipamentos!$F$2:$F$4986, MATCH(K3376, Def_Instancias_Equipamentos!$D$2:$D$4986, 0), 1)</f>
        <v>Túnel (Booster)</v>
      </c>
      <c r="G3376" s="8" t="str">
        <f aca="false" t="array" ref="G3376:G3376">INDEX(Def_Instancias_Equipamentos!$F$2:$F$4986, MATCH(L3376, Def_Instancias_Equipamentos!$D$2:$D$4986, 0), 1)</f>
        <v>Sala Racks 12</v>
      </c>
      <c r="H3376" s="7" t="str">
        <f aca="false" t="array" ref="H3376:H3376">INDEX(Def_Instancias_Equipamentos!$E$2:$E$4986, MATCH(K3376, Def_Instancias_Equipamentos!$D$2:$D$4986, 0), 1)</f>
        <v>BO-30U</v>
      </c>
      <c r="I3376" s="8" t="str">
        <f aca="false" t="array" ref="I3376:I3376">INDEX(Def_Instancias_Equipamentos!$E$2:$E$4986, MATCH(L3376, Def_Instancias_Equipamentos!$D$2:$D$4986, 0), 1)</f>
        <v>IA-12RaBPM</v>
      </c>
      <c r="J3376" s="8" t="str">
        <f aca="false">IF(H3376=I3376, "INTERNO", "EXTERNO")</f>
        <v>EXTERNO</v>
      </c>
      <c r="K3376" s="9" t="str">
        <f aca="false">Def_Instancias_Equipamentos!$D$871</f>
        <v>BO-30U:DI-BPMSigPatch</v>
      </c>
      <c r="L3376" s="4" t="str">
        <f aca="false">Def_Instancias_Equipamentos!$D$610</f>
        <v>BO-30U:DI-BPMRFFE</v>
      </c>
      <c r="M3376" s="10" t="s">
        <v>168</v>
      </c>
      <c r="N3376" s="11" t="s">
        <v>81</v>
      </c>
      <c r="O3376" s="21" t="str">
        <f aca="false">Def_Sistemas_Conectores_Cabos!$B$7</f>
        <v>SMA 50-ohm</v>
      </c>
      <c r="P3376" s="4" t="str">
        <f aca="false">Def_Sistemas_Conectores_Cabos!$B$7</f>
        <v>SMA 50-ohm</v>
      </c>
      <c r="Q3376" s="8" t="str">
        <f aca="false">K3376&amp;"/"&amp;M3376&amp;CHAR(10)&amp;L3376&amp;"/"&amp;N3376</f>
        <v>BO-30U:DI-BPMSigPatch/TO_OUT
BO-30U:DI-BPMRFFE/TO_IN</v>
      </c>
      <c r="R3376" s="12" t="s">
        <v>354</v>
      </c>
      <c r="S3376" s="12" t="s">
        <v>354</v>
      </c>
      <c r="T3376" s="22" t="str">
        <f aca="false">Def_Sistemas_Conectores_Cabos!$C$14</f>
        <v>Datalink Extrudado</v>
      </c>
      <c r="U3376" s="11" t="s">
        <v>355</v>
      </c>
      <c r="V3376" s="13"/>
    </row>
    <row r="3377" customFormat="false" ht="15.75" hidden="true" customHeight="true" outlineLevel="0" collapsed="false">
      <c r="A3377" s="4" t="str">
        <f aca="false">Def_Sistemas_Conectores_Cabos!$A$22</f>
        <v>BPM de elétrons</v>
      </c>
      <c r="B3377" s="5" t="str">
        <f aca="false">Datas_Entregas!$A$2</f>
        <v>Booster/LTB</v>
      </c>
      <c r="C3377" s="6" t="n">
        <f aca="false" t="array" ref="C3377:C3377">INDEX(Datas_Entregas!$B$2:$B$100, MATCH(B3377, Datas_Entregas!$A$2:$A$100, 0), 1)</f>
        <v>43266</v>
      </c>
      <c r="D3377" s="5" t="str">
        <f aca="false">Def_Status_Montagem!$A$2</f>
        <v>A verificar</v>
      </c>
      <c r="E3377" s="4" t="str">
        <f aca="false">Def_Status_Montagem!$B$4</f>
        <v>Contratada (inclui etiqueta)</v>
      </c>
      <c r="F3377" s="7" t="str">
        <f aca="false" t="array" ref="F3377:F3377">INDEX(Def_Instancias_Equipamentos!$F$2:$F$4986, MATCH(K3377, Def_Instancias_Equipamentos!$D$2:$D$4986, 0), 1)</f>
        <v>Túnel (Booster)</v>
      </c>
      <c r="G3377" s="8" t="str">
        <f aca="false" t="array" ref="G3377:G3377">INDEX(Def_Instancias_Equipamentos!$F$2:$F$4986, MATCH(L3377, Def_Instancias_Equipamentos!$D$2:$D$4986, 0), 1)</f>
        <v>Sala Racks 13</v>
      </c>
      <c r="H3377" s="7" t="str">
        <f aca="false" t="array" ref="H3377:H3377">INDEX(Def_Instancias_Equipamentos!$E$2:$E$4986, MATCH(K3377, Def_Instancias_Equipamentos!$D$2:$D$4986, 0), 1)</f>
        <v>BO-31U</v>
      </c>
      <c r="I3377" s="8" t="str">
        <f aca="false" t="array" ref="I3377:I3377">INDEX(Def_Instancias_Equipamentos!$E$2:$E$4986, MATCH(L3377, Def_Instancias_Equipamentos!$D$2:$D$4986, 0), 1)</f>
        <v>IA-13RaBPM</v>
      </c>
      <c r="J3377" s="8" t="str">
        <f aca="false">IF(H3377=I3377, "INTERNO", "EXTERNO")</f>
        <v>EXTERNO</v>
      </c>
      <c r="K3377" s="9" t="str">
        <f aca="false">Def_Instancias_Equipamentos!$D$872</f>
        <v>BO-31U:DI-BPMSigPatch</v>
      </c>
      <c r="L3377" s="4" t="str">
        <f aca="false">Def_Instancias_Equipamentos!$D$611</f>
        <v>BO-31U:DI-BPMRFFE</v>
      </c>
      <c r="M3377" s="10" t="s">
        <v>170</v>
      </c>
      <c r="N3377" s="11" t="s">
        <v>84</v>
      </c>
      <c r="O3377" s="21" t="str">
        <f aca="false">Def_Sistemas_Conectores_Cabos!$B$7</f>
        <v>SMA 50-ohm</v>
      </c>
      <c r="P3377" s="4" t="str">
        <f aca="false">Def_Sistemas_Conectores_Cabos!$B$7</f>
        <v>SMA 50-ohm</v>
      </c>
      <c r="Q3377" s="8" t="str">
        <f aca="false">K3377&amp;"/"&amp;M3377&amp;CHAR(10)&amp;L3377&amp;"/"&amp;N3377</f>
        <v>BO-31U:DI-BPMSigPatch/BI_OUT
BO-31U:DI-BPMRFFE/BI_IN</v>
      </c>
      <c r="R3377" s="12" t="s">
        <v>354</v>
      </c>
      <c r="S3377" s="12" t="s">
        <v>354</v>
      </c>
      <c r="T3377" s="22" t="str">
        <f aca="false">Def_Sistemas_Conectores_Cabos!$C$14</f>
        <v>Datalink Extrudado</v>
      </c>
      <c r="U3377" s="11" t="s">
        <v>355</v>
      </c>
      <c r="V3377" s="13"/>
    </row>
    <row r="3378" customFormat="false" ht="15.75" hidden="true" customHeight="true" outlineLevel="0" collapsed="false">
      <c r="A3378" s="4" t="str">
        <f aca="false">Def_Sistemas_Conectores_Cabos!$A$22</f>
        <v>BPM de elétrons</v>
      </c>
      <c r="B3378" s="5" t="str">
        <f aca="false">Datas_Entregas!$A$2</f>
        <v>Booster/LTB</v>
      </c>
      <c r="C3378" s="6" t="n">
        <f aca="false" t="array" ref="C3378:C3378">INDEX(Datas_Entregas!$B$2:$B$100, MATCH(B3378, Datas_Entregas!$A$2:$A$100, 0), 1)</f>
        <v>43266</v>
      </c>
      <c r="D3378" s="5" t="str">
        <f aca="false">Def_Status_Montagem!$A$2</f>
        <v>A verificar</v>
      </c>
      <c r="E3378" s="4" t="str">
        <f aca="false">Def_Status_Montagem!$B$4</f>
        <v>Contratada (inclui etiqueta)</v>
      </c>
      <c r="F3378" s="7" t="str">
        <f aca="false" t="array" ref="F3378:F3378">INDEX(Def_Instancias_Equipamentos!$F$2:$F$4986, MATCH(K3378, Def_Instancias_Equipamentos!$D$2:$D$4986, 0), 1)</f>
        <v>Túnel (Booster)</v>
      </c>
      <c r="G3378" s="8" t="str">
        <f aca="false" t="array" ref="G3378:G3378">INDEX(Def_Instancias_Equipamentos!$F$2:$F$4986, MATCH(L3378, Def_Instancias_Equipamentos!$D$2:$D$4986, 0), 1)</f>
        <v>Sala Racks 13</v>
      </c>
      <c r="H3378" s="7" t="str">
        <f aca="false" t="array" ref="H3378:H3378">INDEX(Def_Instancias_Equipamentos!$E$2:$E$4986, MATCH(K3378, Def_Instancias_Equipamentos!$D$2:$D$4986, 0), 1)</f>
        <v>BO-31U</v>
      </c>
      <c r="I3378" s="8" t="str">
        <f aca="false" t="array" ref="I3378:I3378">INDEX(Def_Instancias_Equipamentos!$E$2:$E$4986, MATCH(L3378, Def_Instancias_Equipamentos!$D$2:$D$4986, 0), 1)</f>
        <v>IA-13RaBPM</v>
      </c>
      <c r="J3378" s="8" t="str">
        <f aca="false">IF(H3378=I3378, "INTERNO", "EXTERNO")</f>
        <v>EXTERNO</v>
      </c>
      <c r="K3378" s="9" t="str">
        <f aca="false">Def_Instancias_Equipamentos!$D$872</f>
        <v>BO-31U:DI-BPMSigPatch</v>
      </c>
      <c r="L3378" s="4" t="str">
        <f aca="false">Def_Instancias_Equipamentos!$D$611</f>
        <v>BO-31U:DI-BPMRFFE</v>
      </c>
      <c r="M3378" s="10" t="s">
        <v>173</v>
      </c>
      <c r="N3378" s="11" t="s">
        <v>86</v>
      </c>
      <c r="O3378" s="21" t="str">
        <f aca="false">Def_Sistemas_Conectores_Cabos!$B$7</f>
        <v>SMA 50-ohm</v>
      </c>
      <c r="P3378" s="4" t="str">
        <f aca="false">Def_Sistemas_Conectores_Cabos!$B$7</f>
        <v>SMA 50-ohm</v>
      </c>
      <c r="Q3378" s="8" t="str">
        <f aca="false">K3378&amp;"/"&amp;M3378&amp;CHAR(10)&amp;L3378&amp;"/"&amp;N3378</f>
        <v>BO-31U:DI-BPMSigPatch/BO_OUT
BO-31U:DI-BPMRFFE/BO_IN</v>
      </c>
      <c r="R3378" s="12" t="s">
        <v>354</v>
      </c>
      <c r="S3378" s="12" t="s">
        <v>354</v>
      </c>
      <c r="T3378" s="22" t="str">
        <f aca="false">Def_Sistemas_Conectores_Cabos!$C$14</f>
        <v>Datalink Extrudado</v>
      </c>
      <c r="U3378" s="11" t="s">
        <v>355</v>
      </c>
      <c r="V3378" s="13"/>
    </row>
    <row r="3379" customFormat="false" ht="15.75" hidden="true" customHeight="true" outlineLevel="0" collapsed="false">
      <c r="A3379" s="4" t="str">
        <f aca="false">Def_Sistemas_Conectores_Cabos!$A$22</f>
        <v>BPM de elétrons</v>
      </c>
      <c r="B3379" s="5" t="str">
        <f aca="false">Datas_Entregas!$A$2</f>
        <v>Booster/LTB</v>
      </c>
      <c r="C3379" s="6" t="n">
        <f aca="false" t="array" ref="C3379:C3379">INDEX(Datas_Entregas!$B$2:$B$100, MATCH(B3379, Datas_Entregas!$A$2:$A$100, 0), 1)</f>
        <v>43266</v>
      </c>
      <c r="D3379" s="5" t="str">
        <f aca="false">Def_Status_Montagem!$A$2</f>
        <v>A verificar</v>
      </c>
      <c r="E3379" s="4" t="str">
        <f aca="false">Def_Status_Montagem!$B$4</f>
        <v>Contratada (inclui etiqueta)</v>
      </c>
      <c r="F3379" s="7" t="str">
        <f aca="false" t="array" ref="F3379:F3379">INDEX(Def_Instancias_Equipamentos!$F$2:$F$4986, MATCH(K3379, Def_Instancias_Equipamentos!$D$2:$D$4986, 0), 1)</f>
        <v>Túnel (Booster)</v>
      </c>
      <c r="G3379" s="8" t="str">
        <f aca="false" t="array" ref="G3379:G3379">INDEX(Def_Instancias_Equipamentos!$F$2:$F$4986, MATCH(L3379, Def_Instancias_Equipamentos!$D$2:$D$4986, 0), 1)</f>
        <v>Sala Racks 13</v>
      </c>
      <c r="H3379" s="7" t="str">
        <f aca="false" t="array" ref="H3379:H3379">INDEX(Def_Instancias_Equipamentos!$E$2:$E$4986, MATCH(K3379, Def_Instancias_Equipamentos!$D$2:$D$4986, 0), 1)</f>
        <v>BO-31U</v>
      </c>
      <c r="I3379" s="8" t="str">
        <f aca="false" t="array" ref="I3379:I3379">INDEX(Def_Instancias_Equipamentos!$E$2:$E$4986, MATCH(L3379, Def_Instancias_Equipamentos!$D$2:$D$4986, 0), 1)</f>
        <v>IA-13RaBPM</v>
      </c>
      <c r="J3379" s="8" t="str">
        <f aca="false">IF(H3379=I3379, "INTERNO", "EXTERNO")</f>
        <v>EXTERNO</v>
      </c>
      <c r="K3379" s="9" t="str">
        <f aca="false">Def_Instancias_Equipamentos!$D$872</f>
        <v>BO-31U:DI-BPMSigPatch</v>
      </c>
      <c r="L3379" s="4" t="str">
        <f aca="false">Def_Instancias_Equipamentos!$D$611</f>
        <v>BO-31U:DI-BPMRFFE</v>
      </c>
      <c r="M3379" s="10" t="s">
        <v>171</v>
      </c>
      <c r="N3379" s="11" t="s">
        <v>82</v>
      </c>
      <c r="O3379" s="21" t="str">
        <f aca="false">Def_Sistemas_Conectores_Cabos!$B$7</f>
        <v>SMA 50-ohm</v>
      </c>
      <c r="P3379" s="4" t="str">
        <f aca="false">Def_Sistemas_Conectores_Cabos!$B$7</f>
        <v>SMA 50-ohm</v>
      </c>
      <c r="Q3379" s="8" t="str">
        <f aca="false">K3379&amp;"/"&amp;M3379&amp;CHAR(10)&amp;L3379&amp;"/"&amp;N3379</f>
        <v>BO-31U:DI-BPMSigPatch/TI_OUT
BO-31U:DI-BPMRFFE/TI_IN</v>
      </c>
      <c r="R3379" s="12" t="s">
        <v>354</v>
      </c>
      <c r="S3379" s="12" t="s">
        <v>354</v>
      </c>
      <c r="T3379" s="22" t="str">
        <f aca="false">Def_Sistemas_Conectores_Cabos!$C$14</f>
        <v>Datalink Extrudado</v>
      </c>
      <c r="U3379" s="11" t="s">
        <v>355</v>
      </c>
      <c r="V3379" s="13"/>
    </row>
    <row r="3380" customFormat="false" ht="15.75" hidden="true" customHeight="true" outlineLevel="0" collapsed="false">
      <c r="A3380" s="4" t="str">
        <f aca="false">Def_Sistemas_Conectores_Cabos!$A$22</f>
        <v>BPM de elétrons</v>
      </c>
      <c r="B3380" s="5" t="str">
        <f aca="false">Datas_Entregas!$A$2</f>
        <v>Booster/LTB</v>
      </c>
      <c r="C3380" s="6" t="n">
        <f aca="false" t="array" ref="C3380:C3380">INDEX(Datas_Entregas!$B$2:$B$100, MATCH(B3380, Datas_Entregas!$A$2:$A$100, 0), 1)</f>
        <v>43266</v>
      </c>
      <c r="D3380" s="5" t="str">
        <f aca="false">Def_Status_Montagem!$A$2</f>
        <v>A verificar</v>
      </c>
      <c r="E3380" s="4" t="str">
        <f aca="false">Def_Status_Montagem!$B$4</f>
        <v>Contratada (inclui etiqueta)</v>
      </c>
      <c r="F3380" s="7" t="str">
        <f aca="false" t="array" ref="F3380:F3380">INDEX(Def_Instancias_Equipamentos!$F$2:$F$4986, MATCH(K3380, Def_Instancias_Equipamentos!$D$2:$D$4986, 0), 1)</f>
        <v>Túnel (Booster)</v>
      </c>
      <c r="G3380" s="8" t="str">
        <f aca="false" t="array" ref="G3380:G3380">INDEX(Def_Instancias_Equipamentos!$F$2:$F$4986, MATCH(L3380, Def_Instancias_Equipamentos!$D$2:$D$4986, 0), 1)</f>
        <v>Sala Racks 13</v>
      </c>
      <c r="H3380" s="7" t="str">
        <f aca="false" t="array" ref="H3380:H3380">INDEX(Def_Instancias_Equipamentos!$E$2:$E$4986, MATCH(K3380, Def_Instancias_Equipamentos!$D$2:$D$4986, 0), 1)</f>
        <v>BO-31U</v>
      </c>
      <c r="I3380" s="8" t="str">
        <f aca="false" t="array" ref="I3380:I3380">INDEX(Def_Instancias_Equipamentos!$E$2:$E$4986, MATCH(L3380, Def_Instancias_Equipamentos!$D$2:$D$4986, 0), 1)</f>
        <v>IA-13RaBPM</v>
      </c>
      <c r="J3380" s="8" t="str">
        <f aca="false">IF(H3380=I3380, "INTERNO", "EXTERNO")</f>
        <v>EXTERNO</v>
      </c>
      <c r="K3380" s="9" t="str">
        <f aca="false">Def_Instancias_Equipamentos!$D$872</f>
        <v>BO-31U:DI-BPMSigPatch</v>
      </c>
      <c r="L3380" s="4" t="str">
        <f aca="false">Def_Instancias_Equipamentos!$D$611</f>
        <v>BO-31U:DI-BPMRFFE</v>
      </c>
      <c r="M3380" s="10" t="s">
        <v>168</v>
      </c>
      <c r="N3380" s="11" t="s">
        <v>81</v>
      </c>
      <c r="O3380" s="21" t="str">
        <f aca="false">Def_Sistemas_Conectores_Cabos!$B$7</f>
        <v>SMA 50-ohm</v>
      </c>
      <c r="P3380" s="4" t="str">
        <f aca="false">Def_Sistemas_Conectores_Cabos!$B$7</f>
        <v>SMA 50-ohm</v>
      </c>
      <c r="Q3380" s="8" t="str">
        <f aca="false">K3380&amp;"/"&amp;M3380&amp;CHAR(10)&amp;L3380&amp;"/"&amp;N3380</f>
        <v>BO-31U:DI-BPMSigPatch/TO_OUT
BO-31U:DI-BPMRFFE/TO_IN</v>
      </c>
      <c r="R3380" s="12" t="s">
        <v>354</v>
      </c>
      <c r="S3380" s="12" t="s">
        <v>354</v>
      </c>
      <c r="T3380" s="22" t="str">
        <f aca="false">Def_Sistemas_Conectores_Cabos!$C$14</f>
        <v>Datalink Extrudado</v>
      </c>
      <c r="U3380" s="11" t="s">
        <v>355</v>
      </c>
      <c r="V3380" s="13"/>
    </row>
    <row r="3381" customFormat="false" ht="15.75" hidden="true" customHeight="true" outlineLevel="0" collapsed="false">
      <c r="A3381" s="4" t="str">
        <f aca="false">Def_Sistemas_Conectores_Cabos!$A$22</f>
        <v>BPM de elétrons</v>
      </c>
      <c r="B3381" s="5" t="str">
        <f aca="false">Datas_Entregas!$A$2</f>
        <v>Booster/LTB</v>
      </c>
      <c r="C3381" s="6" t="n">
        <f aca="false" t="array" ref="C3381:C3381">INDEX(Datas_Entregas!$B$2:$B$100, MATCH(B3381, Datas_Entregas!$A$2:$A$100, 0), 1)</f>
        <v>43266</v>
      </c>
      <c r="D3381" s="5" t="str">
        <f aca="false">Def_Status_Montagem!$A$2</f>
        <v>A verificar</v>
      </c>
      <c r="E3381" s="4" t="str">
        <f aca="false">Def_Status_Montagem!$B$4</f>
        <v>Contratada (inclui etiqueta)</v>
      </c>
      <c r="F3381" s="7" t="str">
        <f aca="false" t="array" ref="F3381:F3381">INDEX(Def_Instancias_Equipamentos!$F$2:$F$4986, MATCH(K3381, Def_Instancias_Equipamentos!$D$2:$D$4986, 0), 1)</f>
        <v>Túnel (Booster)</v>
      </c>
      <c r="G3381" s="8" t="str">
        <f aca="false" t="array" ref="G3381:G3381">INDEX(Def_Instancias_Equipamentos!$F$2:$F$4986, MATCH(L3381, Def_Instancias_Equipamentos!$D$2:$D$4986, 0), 1)</f>
        <v>Sala Racks 13</v>
      </c>
      <c r="H3381" s="7" t="str">
        <f aca="false" t="array" ref="H3381:H3381">INDEX(Def_Instancias_Equipamentos!$E$2:$E$4986, MATCH(K3381, Def_Instancias_Equipamentos!$D$2:$D$4986, 0), 1)</f>
        <v>BO-32U</v>
      </c>
      <c r="I3381" s="8" t="str">
        <f aca="false" t="array" ref="I3381:I3381">INDEX(Def_Instancias_Equipamentos!$E$2:$E$4986, MATCH(L3381, Def_Instancias_Equipamentos!$D$2:$D$4986, 0), 1)</f>
        <v>IA-13RaBPM</v>
      </c>
      <c r="J3381" s="8" t="str">
        <f aca="false">IF(H3381=I3381, "INTERNO", "EXTERNO")</f>
        <v>EXTERNO</v>
      </c>
      <c r="K3381" s="9" t="str">
        <f aca="false">Def_Instancias_Equipamentos!$D$873</f>
        <v>BO-32U:DI-BPMSigPatch</v>
      </c>
      <c r="L3381" s="4" t="str">
        <f aca="false">Def_Instancias_Equipamentos!$D$612</f>
        <v>BO-32U:DI-BPMRFFE</v>
      </c>
      <c r="M3381" s="10" t="s">
        <v>170</v>
      </c>
      <c r="N3381" s="11" t="s">
        <v>84</v>
      </c>
      <c r="O3381" s="21" t="str">
        <f aca="false">Def_Sistemas_Conectores_Cabos!$B$7</f>
        <v>SMA 50-ohm</v>
      </c>
      <c r="P3381" s="4" t="str">
        <f aca="false">Def_Sistemas_Conectores_Cabos!$B$7</f>
        <v>SMA 50-ohm</v>
      </c>
      <c r="Q3381" s="8" t="str">
        <f aca="false">K3381&amp;"/"&amp;M3381&amp;CHAR(10)&amp;L3381&amp;"/"&amp;N3381</f>
        <v>BO-32U:DI-BPMSigPatch/BI_OUT
BO-32U:DI-BPMRFFE/BI_IN</v>
      </c>
      <c r="R3381" s="12" t="s">
        <v>354</v>
      </c>
      <c r="S3381" s="12" t="s">
        <v>354</v>
      </c>
      <c r="T3381" s="22" t="str">
        <f aca="false">Def_Sistemas_Conectores_Cabos!$C$14</f>
        <v>Datalink Extrudado</v>
      </c>
      <c r="U3381" s="11" t="s">
        <v>355</v>
      </c>
      <c r="V3381" s="13"/>
    </row>
    <row r="3382" customFormat="false" ht="15.75" hidden="true" customHeight="true" outlineLevel="0" collapsed="false">
      <c r="A3382" s="4" t="str">
        <f aca="false">Def_Sistemas_Conectores_Cabos!$A$22</f>
        <v>BPM de elétrons</v>
      </c>
      <c r="B3382" s="5" t="str">
        <f aca="false">Datas_Entregas!$A$2</f>
        <v>Booster/LTB</v>
      </c>
      <c r="C3382" s="6" t="n">
        <f aca="false" t="array" ref="C3382:C3382">INDEX(Datas_Entregas!$B$2:$B$100, MATCH(B3382, Datas_Entregas!$A$2:$A$100, 0), 1)</f>
        <v>43266</v>
      </c>
      <c r="D3382" s="5" t="str">
        <f aca="false">Def_Status_Montagem!$A$2</f>
        <v>A verificar</v>
      </c>
      <c r="E3382" s="4" t="str">
        <f aca="false">Def_Status_Montagem!$B$4</f>
        <v>Contratada (inclui etiqueta)</v>
      </c>
      <c r="F3382" s="7" t="str">
        <f aca="false" t="array" ref="F3382:F3382">INDEX(Def_Instancias_Equipamentos!$F$2:$F$4986, MATCH(K3382, Def_Instancias_Equipamentos!$D$2:$D$4986, 0), 1)</f>
        <v>Túnel (Booster)</v>
      </c>
      <c r="G3382" s="8" t="str">
        <f aca="false" t="array" ref="G3382:G3382">INDEX(Def_Instancias_Equipamentos!$F$2:$F$4986, MATCH(L3382, Def_Instancias_Equipamentos!$D$2:$D$4986, 0), 1)</f>
        <v>Sala Racks 13</v>
      </c>
      <c r="H3382" s="7" t="str">
        <f aca="false" t="array" ref="H3382:H3382">INDEX(Def_Instancias_Equipamentos!$E$2:$E$4986, MATCH(K3382, Def_Instancias_Equipamentos!$D$2:$D$4986, 0), 1)</f>
        <v>BO-32U</v>
      </c>
      <c r="I3382" s="8" t="str">
        <f aca="false" t="array" ref="I3382:I3382">INDEX(Def_Instancias_Equipamentos!$E$2:$E$4986, MATCH(L3382, Def_Instancias_Equipamentos!$D$2:$D$4986, 0), 1)</f>
        <v>IA-13RaBPM</v>
      </c>
      <c r="J3382" s="8" t="str">
        <f aca="false">IF(H3382=I3382, "INTERNO", "EXTERNO")</f>
        <v>EXTERNO</v>
      </c>
      <c r="K3382" s="9" t="str">
        <f aca="false">Def_Instancias_Equipamentos!$D$873</f>
        <v>BO-32U:DI-BPMSigPatch</v>
      </c>
      <c r="L3382" s="4" t="str">
        <f aca="false">Def_Instancias_Equipamentos!$D$612</f>
        <v>BO-32U:DI-BPMRFFE</v>
      </c>
      <c r="M3382" s="10" t="s">
        <v>173</v>
      </c>
      <c r="N3382" s="11" t="s">
        <v>86</v>
      </c>
      <c r="O3382" s="21" t="str">
        <f aca="false">Def_Sistemas_Conectores_Cabos!$B$7</f>
        <v>SMA 50-ohm</v>
      </c>
      <c r="P3382" s="4" t="str">
        <f aca="false">Def_Sistemas_Conectores_Cabos!$B$7</f>
        <v>SMA 50-ohm</v>
      </c>
      <c r="Q3382" s="8" t="str">
        <f aca="false">K3382&amp;"/"&amp;M3382&amp;CHAR(10)&amp;L3382&amp;"/"&amp;N3382</f>
        <v>BO-32U:DI-BPMSigPatch/BO_OUT
BO-32U:DI-BPMRFFE/BO_IN</v>
      </c>
      <c r="R3382" s="12" t="s">
        <v>354</v>
      </c>
      <c r="S3382" s="12" t="s">
        <v>354</v>
      </c>
      <c r="T3382" s="22" t="str">
        <f aca="false">Def_Sistemas_Conectores_Cabos!$C$14</f>
        <v>Datalink Extrudado</v>
      </c>
      <c r="U3382" s="11" t="s">
        <v>355</v>
      </c>
      <c r="V3382" s="13"/>
    </row>
    <row r="3383" customFormat="false" ht="15.75" hidden="true" customHeight="true" outlineLevel="0" collapsed="false">
      <c r="A3383" s="4" t="str">
        <f aca="false">Def_Sistemas_Conectores_Cabos!$A$22</f>
        <v>BPM de elétrons</v>
      </c>
      <c r="B3383" s="5" t="str">
        <f aca="false">Datas_Entregas!$A$2</f>
        <v>Booster/LTB</v>
      </c>
      <c r="C3383" s="6" t="n">
        <f aca="false" t="array" ref="C3383:C3383">INDEX(Datas_Entregas!$B$2:$B$100, MATCH(B3383, Datas_Entregas!$A$2:$A$100, 0), 1)</f>
        <v>43266</v>
      </c>
      <c r="D3383" s="5" t="str">
        <f aca="false">Def_Status_Montagem!$A$2</f>
        <v>A verificar</v>
      </c>
      <c r="E3383" s="4" t="str">
        <f aca="false">Def_Status_Montagem!$B$4</f>
        <v>Contratada (inclui etiqueta)</v>
      </c>
      <c r="F3383" s="7" t="str">
        <f aca="false" t="array" ref="F3383:F3383">INDEX(Def_Instancias_Equipamentos!$F$2:$F$4986, MATCH(K3383, Def_Instancias_Equipamentos!$D$2:$D$4986, 0), 1)</f>
        <v>Túnel (Booster)</v>
      </c>
      <c r="G3383" s="8" t="str">
        <f aca="false" t="array" ref="G3383:G3383">INDEX(Def_Instancias_Equipamentos!$F$2:$F$4986, MATCH(L3383, Def_Instancias_Equipamentos!$D$2:$D$4986, 0), 1)</f>
        <v>Sala Racks 13</v>
      </c>
      <c r="H3383" s="7" t="str">
        <f aca="false" t="array" ref="H3383:H3383">INDEX(Def_Instancias_Equipamentos!$E$2:$E$4986, MATCH(K3383, Def_Instancias_Equipamentos!$D$2:$D$4986, 0), 1)</f>
        <v>BO-32U</v>
      </c>
      <c r="I3383" s="8" t="str">
        <f aca="false" t="array" ref="I3383:I3383">INDEX(Def_Instancias_Equipamentos!$E$2:$E$4986, MATCH(L3383, Def_Instancias_Equipamentos!$D$2:$D$4986, 0), 1)</f>
        <v>IA-13RaBPM</v>
      </c>
      <c r="J3383" s="8" t="str">
        <f aca="false">IF(H3383=I3383, "INTERNO", "EXTERNO")</f>
        <v>EXTERNO</v>
      </c>
      <c r="K3383" s="9" t="str">
        <f aca="false">Def_Instancias_Equipamentos!$D$873</f>
        <v>BO-32U:DI-BPMSigPatch</v>
      </c>
      <c r="L3383" s="4" t="str">
        <f aca="false">Def_Instancias_Equipamentos!$D$612</f>
        <v>BO-32U:DI-BPMRFFE</v>
      </c>
      <c r="M3383" s="10" t="s">
        <v>171</v>
      </c>
      <c r="N3383" s="11" t="s">
        <v>82</v>
      </c>
      <c r="O3383" s="21" t="str">
        <f aca="false">Def_Sistemas_Conectores_Cabos!$B$7</f>
        <v>SMA 50-ohm</v>
      </c>
      <c r="P3383" s="4" t="str">
        <f aca="false">Def_Sistemas_Conectores_Cabos!$B$7</f>
        <v>SMA 50-ohm</v>
      </c>
      <c r="Q3383" s="8" t="str">
        <f aca="false">K3383&amp;"/"&amp;M3383&amp;CHAR(10)&amp;L3383&amp;"/"&amp;N3383</f>
        <v>BO-32U:DI-BPMSigPatch/TI_OUT
BO-32U:DI-BPMRFFE/TI_IN</v>
      </c>
      <c r="R3383" s="12" t="s">
        <v>354</v>
      </c>
      <c r="S3383" s="12" t="s">
        <v>354</v>
      </c>
      <c r="T3383" s="22" t="str">
        <f aca="false">Def_Sistemas_Conectores_Cabos!$C$14</f>
        <v>Datalink Extrudado</v>
      </c>
      <c r="U3383" s="11" t="s">
        <v>355</v>
      </c>
      <c r="V3383" s="13"/>
    </row>
    <row r="3384" customFormat="false" ht="15.75" hidden="true" customHeight="true" outlineLevel="0" collapsed="false">
      <c r="A3384" s="4" t="str">
        <f aca="false">Def_Sistemas_Conectores_Cabos!$A$22</f>
        <v>BPM de elétrons</v>
      </c>
      <c r="B3384" s="5" t="str">
        <f aca="false">Datas_Entregas!$A$2</f>
        <v>Booster/LTB</v>
      </c>
      <c r="C3384" s="6" t="n">
        <f aca="false" t="array" ref="C3384:C3384">INDEX(Datas_Entregas!$B$2:$B$100, MATCH(B3384, Datas_Entregas!$A$2:$A$100, 0), 1)</f>
        <v>43266</v>
      </c>
      <c r="D3384" s="5" t="str">
        <f aca="false">Def_Status_Montagem!$A$2</f>
        <v>A verificar</v>
      </c>
      <c r="E3384" s="4" t="str">
        <f aca="false">Def_Status_Montagem!$B$4</f>
        <v>Contratada (inclui etiqueta)</v>
      </c>
      <c r="F3384" s="7" t="str">
        <f aca="false" t="array" ref="F3384:F3384">INDEX(Def_Instancias_Equipamentos!$F$2:$F$4986, MATCH(K3384, Def_Instancias_Equipamentos!$D$2:$D$4986, 0), 1)</f>
        <v>Túnel (Booster)</v>
      </c>
      <c r="G3384" s="8" t="str">
        <f aca="false" t="array" ref="G3384:G3384">INDEX(Def_Instancias_Equipamentos!$F$2:$F$4986, MATCH(L3384, Def_Instancias_Equipamentos!$D$2:$D$4986, 0), 1)</f>
        <v>Sala Racks 13</v>
      </c>
      <c r="H3384" s="7" t="str">
        <f aca="false" t="array" ref="H3384:H3384">INDEX(Def_Instancias_Equipamentos!$E$2:$E$4986, MATCH(K3384, Def_Instancias_Equipamentos!$D$2:$D$4986, 0), 1)</f>
        <v>BO-32U</v>
      </c>
      <c r="I3384" s="8" t="str">
        <f aca="false" t="array" ref="I3384:I3384">INDEX(Def_Instancias_Equipamentos!$E$2:$E$4986, MATCH(L3384, Def_Instancias_Equipamentos!$D$2:$D$4986, 0), 1)</f>
        <v>IA-13RaBPM</v>
      </c>
      <c r="J3384" s="8" t="str">
        <f aca="false">IF(H3384=I3384, "INTERNO", "EXTERNO")</f>
        <v>EXTERNO</v>
      </c>
      <c r="K3384" s="9" t="str">
        <f aca="false">Def_Instancias_Equipamentos!$D$873</f>
        <v>BO-32U:DI-BPMSigPatch</v>
      </c>
      <c r="L3384" s="4" t="str">
        <f aca="false">Def_Instancias_Equipamentos!$D$612</f>
        <v>BO-32U:DI-BPMRFFE</v>
      </c>
      <c r="M3384" s="10" t="s">
        <v>168</v>
      </c>
      <c r="N3384" s="11" t="s">
        <v>81</v>
      </c>
      <c r="O3384" s="21" t="str">
        <f aca="false">Def_Sistemas_Conectores_Cabos!$B$7</f>
        <v>SMA 50-ohm</v>
      </c>
      <c r="P3384" s="4" t="str">
        <f aca="false">Def_Sistemas_Conectores_Cabos!$B$7</f>
        <v>SMA 50-ohm</v>
      </c>
      <c r="Q3384" s="8" t="str">
        <f aca="false">K3384&amp;"/"&amp;M3384&amp;CHAR(10)&amp;L3384&amp;"/"&amp;N3384</f>
        <v>BO-32U:DI-BPMSigPatch/TO_OUT
BO-32U:DI-BPMRFFE/TO_IN</v>
      </c>
      <c r="R3384" s="12" t="s">
        <v>354</v>
      </c>
      <c r="S3384" s="12" t="s">
        <v>354</v>
      </c>
      <c r="T3384" s="22" t="str">
        <f aca="false">Def_Sistemas_Conectores_Cabos!$C$14</f>
        <v>Datalink Extrudado</v>
      </c>
      <c r="U3384" s="11" t="s">
        <v>355</v>
      </c>
      <c r="V3384" s="13"/>
    </row>
    <row r="3385" customFormat="false" ht="15.75" hidden="true" customHeight="true" outlineLevel="0" collapsed="false">
      <c r="A3385" s="4" t="str">
        <f aca="false">Def_Sistemas_Conectores_Cabos!$A$22</f>
        <v>BPM de elétrons</v>
      </c>
      <c r="B3385" s="5" t="str">
        <f aca="false">Datas_Entregas!$A$2</f>
        <v>Booster/LTB</v>
      </c>
      <c r="C3385" s="6" t="n">
        <f aca="false" t="array" ref="C3385:C3385">INDEX(Datas_Entregas!$B$2:$B$100, MATCH(B3385, Datas_Entregas!$A$2:$A$100, 0), 1)</f>
        <v>43266</v>
      </c>
      <c r="D3385" s="5" t="str">
        <f aca="false">Def_Status_Montagem!$A$2</f>
        <v>A verificar</v>
      </c>
      <c r="E3385" s="4" t="str">
        <f aca="false">Def_Status_Montagem!$B$4</f>
        <v>Contratada (inclui etiqueta)</v>
      </c>
      <c r="F3385" s="7" t="str">
        <f aca="false" t="array" ref="F3385:F3385">INDEX(Def_Instancias_Equipamentos!$F$2:$F$4986, MATCH(K3385, Def_Instancias_Equipamentos!$D$2:$D$4986, 0), 1)</f>
        <v>Túnel (Booster)</v>
      </c>
      <c r="G3385" s="8" t="str">
        <f aca="false" t="array" ref="G3385:G3385">INDEX(Def_Instancias_Equipamentos!$F$2:$F$4986, MATCH(L3385, Def_Instancias_Equipamentos!$D$2:$D$4986, 0), 1)</f>
        <v>Sala Racks 14</v>
      </c>
      <c r="H3385" s="7" t="str">
        <f aca="false" t="array" ref="H3385:H3385">INDEX(Def_Instancias_Equipamentos!$E$2:$E$4986, MATCH(K3385, Def_Instancias_Equipamentos!$D$2:$D$4986, 0), 1)</f>
        <v>BO-33U</v>
      </c>
      <c r="I3385" s="8" t="str">
        <f aca="false" t="array" ref="I3385:I3385">INDEX(Def_Instancias_Equipamentos!$E$2:$E$4986, MATCH(L3385, Def_Instancias_Equipamentos!$D$2:$D$4986, 0), 1)</f>
        <v>IA-14RaBPM</v>
      </c>
      <c r="J3385" s="8" t="str">
        <f aca="false">IF(H3385=I3385, "INTERNO", "EXTERNO")</f>
        <v>EXTERNO</v>
      </c>
      <c r="K3385" s="9" t="str">
        <f aca="false">Def_Instancias_Equipamentos!$D$874</f>
        <v>BO-33U:DI-BPMSigPatch</v>
      </c>
      <c r="L3385" s="4" t="str">
        <f aca="false">Def_Instancias_Equipamentos!$D$613</f>
        <v>BO-33U:DI-BPMRFFE</v>
      </c>
      <c r="M3385" s="10" t="s">
        <v>170</v>
      </c>
      <c r="N3385" s="11" t="s">
        <v>84</v>
      </c>
      <c r="O3385" s="21" t="str">
        <f aca="false">Def_Sistemas_Conectores_Cabos!$B$7</f>
        <v>SMA 50-ohm</v>
      </c>
      <c r="P3385" s="4" t="str">
        <f aca="false">Def_Sistemas_Conectores_Cabos!$B$7</f>
        <v>SMA 50-ohm</v>
      </c>
      <c r="Q3385" s="8" t="str">
        <f aca="false">K3385&amp;"/"&amp;M3385&amp;CHAR(10)&amp;L3385&amp;"/"&amp;N3385</f>
        <v>BO-33U:DI-BPMSigPatch/BI_OUT
BO-33U:DI-BPMRFFE/BI_IN</v>
      </c>
      <c r="R3385" s="12" t="s">
        <v>354</v>
      </c>
      <c r="S3385" s="12" t="s">
        <v>354</v>
      </c>
      <c r="T3385" s="22" t="str">
        <f aca="false">Def_Sistemas_Conectores_Cabos!$C$14</f>
        <v>Datalink Extrudado</v>
      </c>
      <c r="U3385" s="11" t="s">
        <v>355</v>
      </c>
      <c r="V3385" s="13"/>
    </row>
    <row r="3386" customFormat="false" ht="15.75" hidden="true" customHeight="true" outlineLevel="0" collapsed="false">
      <c r="A3386" s="4" t="str">
        <f aca="false">Def_Sistemas_Conectores_Cabos!$A$22</f>
        <v>BPM de elétrons</v>
      </c>
      <c r="B3386" s="5" t="str">
        <f aca="false">Datas_Entregas!$A$2</f>
        <v>Booster/LTB</v>
      </c>
      <c r="C3386" s="6" t="n">
        <f aca="false" t="array" ref="C3386:C3386">INDEX(Datas_Entregas!$B$2:$B$100, MATCH(B3386, Datas_Entregas!$A$2:$A$100, 0), 1)</f>
        <v>43266</v>
      </c>
      <c r="D3386" s="5" t="str">
        <f aca="false">Def_Status_Montagem!$A$2</f>
        <v>A verificar</v>
      </c>
      <c r="E3386" s="4" t="str">
        <f aca="false">Def_Status_Montagem!$B$4</f>
        <v>Contratada (inclui etiqueta)</v>
      </c>
      <c r="F3386" s="7" t="str">
        <f aca="false" t="array" ref="F3386:F3386">INDEX(Def_Instancias_Equipamentos!$F$2:$F$4986, MATCH(K3386, Def_Instancias_Equipamentos!$D$2:$D$4986, 0), 1)</f>
        <v>Túnel (Booster)</v>
      </c>
      <c r="G3386" s="8" t="str">
        <f aca="false" t="array" ref="G3386:G3386">INDEX(Def_Instancias_Equipamentos!$F$2:$F$4986, MATCH(L3386, Def_Instancias_Equipamentos!$D$2:$D$4986, 0), 1)</f>
        <v>Sala Racks 14</v>
      </c>
      <c r="H3386" s="7" t="str">
        <f aca="false" t="array" ref="H3386:H3386">INDEX(Def_Instancias_Equipamentos!$E$2:$E$4986, MATCH(K3386, Def_Instancias_Equipamentos!$D$2:$D$4986, 0), 1)</f>
        <v>BO-33U</v>
      </c>
      <c r="I3386" s="8" t="str">
        <f aca="false" t="array" ref="I3386:I3386">INDEX(Def_Instancias_Equipamentos!$E$2:$E$4986, MATCH(L3386, Def_Instancias_Equipamentos!$D$2:$D$4986, 0), 1)</f>
        <v>IA-14RaBPM</v>
      </c>
      <c r="J3386" s="8" t="str">
        <f aca="false">IF(H3386=I3386, "INTERNO", "EXTERNO")</f>
        <v>EXTERNO</v>
      </c>
      <c r="K3386" s="9" t="str">
        <f aca="false">Def_Instancias_Equipamentos!$D$874</f>
        <v>BO-33U:DI-BPMSigPatch</v>
      </c>
      <c r="L3386" s="4" t="str">
        <f aca="false">Def_Instancias_Equipamentos!$D$613</f>
        <v>BO-33U:DI-BPMRFFE</v>
      </c>
      <c r="M3386" s="10" t="s">
        <v>173</v>
      </c>
      <c r="N3386" s="11" t="s">
        <v>86</v>
      </c>
      <c r="O3386" s="21" t="str">
        <f aca="false">Def_Sistemas_Conectores_Cabos!$B$7</f>
        <v>SMA 50-ohm</v>
      </c>
      <c r="P3386" s="4" t="str">
        <f aca="false">Def_Sistemas_Conectores_Cabos!$B$7</f>
        <v>SMA 50-ohm</v>
      </c>
      <c r="Q3386" s="8" t="str">
        <f aca="false">K3386&amp;"/"&amp;M3386&amp;CHAR(10)&amp;L3386&amp;"/"&amp;N3386</f>
        <v>BO-33U:DI-BPMSigPatch/BO_OUT
BO-33U:DI-BPMRFFE/BO_IN</v>
      </c>
      <c r="R3386" s="12" t="s">
        <v>354</v>
      </c>
      <c r="S3386" s="12" t="s">
        <v>354</v>
      </c>
      <c r="T3386" s="22" t="str">
        <f aca="false">Def_Sistemas_Conectores_Cabos!$C$14</f>
        <v>Datalink Extrudado</v>
      </c>
      <c r="U3386" s="11" t="s">
        <v>355</v>
      </c>
      <c r="V3386" s="13"/>
    </row>
    <row r="3387" customFormat="false" ht="15.75" hidden="true" customHeight="true" outlineLevel="0" collapsed="false">
      <c r="A3387" s="4" t="str">
        <f aca="false">Def_Sistemas_Conectores_Cabos!$A$22</f>
        <v>BPM de elétrons</v>
      </c>
      <c r="B3387" s="5" t="str">
        <f aca="false">Datas_Entregas!$A$2</f>
        <v>Booster/LTB</v>
      </c>
      <c r="C3387" s="6" t="n">
        <f aca="false" t="array" ref="C3387:C3387">INDEX(Datas_Entregas!$B$2:$B$100, MATCH(B3387, Datas_Entregas!$A$2:$A$100, 0), 1)</f>
        <v>43266</v>
      </c>
      <c r="D3387" s="5" t="str">
        <f aca="false">Def_Status_Montagem!$A$2</f>
        <v>A verificar</v>
      </c>
      <c r="E3387" s="4" t="str">
        <f aca="false">Def_Status_Montagem!$B$4</f>
        <v>Contratada (inclui etiqueta)</v>
      </c>
      <c r="F3387" s="7" t="str">
        <f aca="false" t="array" ref="F3387:F3387">INDEX(Def_Instancias_Equipamentos!$F$2:$F$4986, MATCH(K3387, Def_Instancias_Equipamentos!$D$2:$D$4986, 0), 1)</f>
        <v>Túnel (Booster)</v>
      </c>
      <c r="G3387" s="8" t="str">
        <f aca="false" t="array" ref="G3387:G3387">INDEX(Def_Instancias_Equipamentos!$F$2:$F$4986, MATCH(L3387, Def_Instancias_Equipamentos!$D$2:$D$4986, 0), 1)</f>
        <v>Sala Racks 14</v>
      </c>
      <c r="H3387" s="7" t="str">
        <f aca="false" t="array" ref="H3387:H3387">INDEX(Def_Instancias_Equipamentos!$E$2:$E$4986, MATCH(K3387, Def_Instancias_Equipamentos!$D$2:$D$4986, 0), 1)</f>
        <v>BO-33U</v>
      </c>
      <c r="I3387" s="8" t="str">
        <f aca="false" t="array" ref="I3387:I3387">INDEX(Def_Instancias_Equipamentos!$E$2:$E$4986, MATCH(L3387, Def_Instancias_Equipamentos!$D$2:$D$4986, 0), 1)</f>
        <v>IA-14RaBPM</v>
      </c>
      <c r="J3387" s="8" t="str">
        <f aca="false">IF(H3387=I3387, "INTERNO", "EXTERNO")</f>
        <v>EXTERNO</v>
      </c>
      <c r="K3387" s="9" t="str">
        <f aca="false">Def_Instancias_Equipamentos!$D$874</f>
        <v>BO-33U:DI-BPMSigPatch</v>
      </c>
      <c r="L3387" s="4" t="str">
        <f aca="false">Def_Instancias_Equipamentos!$D$613</f>
        <v>BO-33U:DI-BPMRFFE</v>
      </c>
      <c r="M3387" s="10" t="s">
        <v>171</v>
      </c>
      <c r="N3387" s="11" t="s">
        <v>82</v>
      </c>
      <c r="O3387" s="21" t="str">
        <f aca="false">Def_Sistemas_Conectores_Cabos!$B$7</f>
        <v>SMA 50-ohm</v>
      </c>
      <c r="P3387" s="4" t="str">
        <f aca="false">Def_Sistemas_Conectores_Cabos!$B$7</f>
        <v>SMA 50-ohm</v>
      </c>
      <c r="Q3387" s="8" t="str">
        <f aca="false">K3387&amp;"/"&amp;M3387&amp;CHAR(10)&amp;L3387&amp;"/"&amp;N3387</f>
        <v>BO-33U:DI-BPMSigPatch/TI_OUT
BO-33U:DI-BPMRFFE/TI_IN</v>
      </c>
      <c r="R3387" s="12" t="s">
        <v>354</v>
      </c>
      <c r="S3387" s="12" t="s">
        <v>354</v>
      </c>
      <c r="T3387" s="22" t="str">
        <f aca="false">Def_Sistemas_Conectores_Cabos!$C$14</f>
        <v>Datalink Extrudado</v>
      </c>
      <c r="U3387" s="11" t="s">
        <v>355</v>
      </c>
      <c r="V3387" s="13"/>
    </row>
    <row r="3388" customFormat="false" ht="15.75" hidden="true" customHeight="true" outlineLevel="0" collapsed="false">
      <c r="A3388" s="4" t="str">
        <f aca="false">Def_Sistemas_Conectores_Cabos!$A$22</f>
        <v>BPM de elétrons</v>
      </c>
      <c r="B3388" s="5" t="str">
        <f aca="false">Datas_Entregas!$A$2</f>
        <v>Booster/LTB</v>
      </c>
      <c r="C3388" s="6" t="n">
        <f aca="false" t="array" ref="C3388:C3388">INDEX(Datas_Entregas!$B$2:$B$100, MATCH(B3388, Datas_Entregas!$A$2:$A$100, 0), 1)</f>
        <v>43266</v>
      </c>
      <c r="D3388" s="5" t="str">
        <f aca="false">Def_Status_Montagem!$A$2</f>
        <v>A verificar</v>
      </c>
      <c r="E3388" s="4" t="str">
        <f aca="false">Def_Status_Montagem!$B$4</f>
        <v>Contratada (inclui etiqueta)</v>
      </c>
      <c r="F3388" s="7" t="str">
        <f aca="false" t="array" ref="F3388:F3388">INDEX(Def_Instancias_Equipamentos!$F$2:$F$4986, MATCH(K3388, Def_Instancias_Equipamentos!$D$2:$D$4986, 0), 1)</f>
        <v>Túnel (Booster)</v>
      </c>
      <c r="G3388" s="8" t="str">
        <f aca="false" t="array" ref="G3388:G3388">INDEX(Def_Instancias_Equipamentos!$F$2:$F$4986, MATCH(L3388, Def_Instancias_Equipamentos!$D$2:$D$4986, 0), 1)</f>
        <v>Sala Racks 14</v>
      </c>
      <c r="H3388" s="7" t="str">
        <f aca="false" t="array" ref="H3388:H3388">INDEX(Def_Instancias_Equipamentos!$E$2:$E$4986, MATCH(K3388, Def_Instancias_Equipamentos!$D$2:$D$4986, 0), 1)</f>
        <v>BO-33U</v>
      </c>
      <c r="I3388" s="8" t="str">
        <f aca="false" t="array" ref="I3388:I3388">INDEX(Def_Instancias_Equipamentos!$E$2:$E$4986, MATCH(L3388, Def_Instancias_Equipamentos!$D$2:$D$4986, 0), 1)</f>
        <v>IA-14RaBPM</v>
      </c>
      <c r="J3388" s="8" t="str">
        <f aca="false">IF(H3388=I3388, "INTERNO", "EXTERNO")</f>
        <v>EXTERNO</v>
      </c>
      <c r="K3388" s="9" t="str">
        <f aca="false">Def_Instancias_Equipamentos!$D$874</f>
        <v>BO-33U:DI-BPMSigPatch</v>
      </c>
      <c r="L3388" s="4" t="str">
        <f aca="false">Def_Instancias_Equipamentos!$D$613</f>
        <v>BO-33U:DI-BPMRFFE</v>
      </c>
      <c r="M3388" s="10" t="s">
        <v>168</v>
      </c>
      <c r="N3388" s="11" t="s">
        <v>81</v>
      </c>
      <c r="O3388" s="21" t="str">
        <f aca="false">Def_Sistemas_Conectores_Cabos!$B$7</f>
        <v>SMA 50-ohm</v>
      </c>
      <c r="P3388" s="4" t="str">
        <f aca="false">Def_Sistemas_Conectores_Cabos!$B$7</f>
        <v>SMA 50-ohm</v>
      </c>
      <c r="Q3388" s="8" t="str">
        <f aca="false">K3388&amp;"/"&amp;M3388&amp;CHAR(10)&amp;L3388&amp;"/"&amp;N3388</f>
        <v>BO-33U:DI-BPMSigPatch/TO_OUT
BO-33U:DI-BPMRFFE/TO_IN</v>
      </c>
      <c r="R3388" s="12" t="s">
        <v>354</v>
      </c>
      <c r="S3388" s="12" t="s">
        <v>354</v>
      </c>
      <c r="T3388" s="22" t="str">
        <f aca="false">Def_Sistemas_Conectores_Cabos!$C$14</f>
        <v>Datalink Extrudado</v>
      </c>
      <c r="U3388" s="11" t="s">
        <v>355</v>
      </c>
      <c r="V3388" s="13"/>
    </row>
    <row r="3389" customFormat="false" ht="15.75" hidden="true" customHeight="true" outlineLevel="0" collapsed="false">
      <c r="A3389" s="4" t="str">
        <f aca="false">Def_Sistemas_Conectores_Cabos!$A$22</f>
        <v>BPM de elétrons</v>
      </c>
      <c r="B3389" s="5" t="str">
        <f aca="false">Datas_Entregas!$A$2</f>
        <v>Booster/LTB</v>
      </c>
      <c r="C3389" s="6" t="n">
        <f aca="false" t="array" ref="C3389:C3389">INDEX(Datas_Entregas!$B$2:$B$100, MATCH(B3389, Datas_Entregas!$A$2:$A$100, 0), 1)</f>
        <v>43266</v>
      </c>
      <c r="D3389" s="5" t="str">
        <f aca="false">Def_Status_Montagem!$A$2</f>
        <v>A verificar</v>
      </c>
      <c r="E3389" s="4" t="str">
        <f aca="false">Def_Status_Montagem!$B$4</f>
        <v>Contratada (inclui etiqueta)</v>
      </c>
      <c r="F3389" s="7" t="str">
        <f aca="false" t="array" ref="F3389:F3389">INDEX(Def_Instancias_Equipamentos!$F$2:$F$4986, MATCH(K3389, Def_Instancias_Equipamentos!$D$2:$D$4986, 0), 1)</f>
        <v>Túnel (Booster)</v>
      </c>
      <c r="G3389" s="8" t="str">
        <f aca="false" t="array" ref="G3389:G3389">INDEX(Def_Instancias_Equipamentos!$F$2:$F$4986, MATCH(L3389, Def_Instancias_Equipamentos!$D$2:$D$4986, 0), 1)</f>
        <v>Sala Racks 14</v>
      </c>
      <c r="H3389" s="7" t="str">
        <f aca="false" t="array" ref="H3389:H3389">INDEX(Def_Instancias_Equipamentos!$E$2:$E$4986, MATCH(K3389, Def_Instancias_Equipamentos!$D$2:$D$4986, 0), 1)</f>
        <v>BO-34U</v>
      </c>
      <c r="I3389" s="8" t="str">
        <f aca="false" t="array" ref="I3389:I3389">INDEX(Def_Instancias_Equipamentos!$E$2:$E$4986, MATCH(L3389, Def_Instancias_Equipamentos!$D$2:$D$4986, 0), 1)</f>
        <v>IA-14RaBPM</v>
      </c>
      <c r="J3389" s="8" t="str">
        <f aca="false">IF(H3389=I3389, "INTERNO", "EXTERNO")</f>
        <v>EXTERNO</v>
      </c>
      <c r="K3389" s="9" t="str">
        <f aca="false">Def_Instancias_Equipamentos!$D$875</f>
        <v>BO-34U:DI-BPMSigPatch</v>
      </c>
      <c r="L3389" s="4" t="str">
        <f aca="false">Def_Instancias_Equipamentos!$D$614</f>
        <v>BO-34U:DI-BPMRFFE</v>
      </c>
      <c r="M3389" s="10" t="s">
        <v>170</v>
      </c>
      <c r="N3389" s="11" t="s">
        <v>84</v>
      </c>
      <c r="O3389" s="21" t="str">
        <f aca="false">Def_Sistemas_Conectores_Cabos!$B$7</f>
        <v>SMA 50-ohm</v>
      </c>
      <c r="P3389" s="4" t="str">
        <f aca="false">Def_Sistemas_Conectores_Cabos!$B$7</f>
        <v>SMA 50-ohm</v>
      </c>
      <c r="Q3389" s="8" t="str">
        <f aca="false">K3389&amp;"/"&amp;M3389&amp;CHAR(10)&amp;L3389&amp;"/"&amp;N3389</f>
        <v>BO-34U:DI-BPMSigPatch/BI_OUT
BO-34U:DI-BPMRFFE/BI_IN</v>
      </c>
      <c r="R3389" s="12" t="s">
        <v>354</v>
      </c>
      <c r="S3389" s="12" t="s">
        <v>354</v>
      </c>
      <c r="T3389" s="22" t="str">
        <f aca="false">Def_Sistemas_Conectores_Cabos!$C$14</f>
        <v>Datalink Extrudado</v>
      </c>
      <c r="U3389" s="11" t="s">
        <v>355</v>
      </c>
      <c r="V3389" s="13"/>
    </row>
    <row r="3390" customFormat="false" ht="15.75" hidden="true" customHeight="true" outlineLevel="0" collapsed="false">
      <c r="A3390" s="4" t="str">
        <f aca="false">Def_Sistemas_Conectores_Cabos!$A$22</f>
        <v>BPM de elétrons</v>
      </c>
      <c r="B3390" s="5" t="str">
        <f aca="false">Datas_Entregas!$A$2</f>
        <v>Booster/LTB</v>
      </c>
      <c r="C3390" s="6" t="n">
        <f aca="false" t="array" ref="C3390:C3390">INDEX(Datas_Entregas!$B$2:$B$100, MATCH(B3390, Datas_Entregas!$A$2:$A$100, 0), 1)</f>
        <v>43266</v>
      </c>
      <c r="D3390" s="5" t="str">
        <f aca="false">Def_Status_Montagem!$A$2</f>
        <v>A verificar</v>
      </c>
      <c r="E3390" s="4" t="str">
        <f aca="false">Def_Status_Montagem!$B$4</f>
        <v>Contratada (inclui etiqueta)</v>
      </c>
      <c r="F3390" s="7" t="str">
        <f aca="false" t="array" ref="F3390:F3390">INDEX(Def_Instancias_Equipamentos!$F$2:$F$4986, MATCH(K3390, Def_Instancias_Equipamentos!$D$2:$D$4986, 0), 1)</f>
        <v>Túnel (Booster)</v>
      </c>
      <c r="G3390" s="8" t="str">
        <f aca="false" t="array" ref="G3390:G3390">INDEX(Def_Instancias_Equipamentos!$F$2:$F$4986, MATCH(L3390, Def_Instancias_Equipamentos!$D$2:$D$4986, 0), 1)</f>
        <v>Sala Racks 14</v>
      </c>
      <c r="H3390" s="7" t="str">
        <f aca="false" t="array" ref="H3390:H3390">INDEX(Def_Instancias_Equipamentos!$E$2:$E$4986, MATCH(K3390, Def_Instancias_Equipamentos!$D$2:$D$4986, 0), 1)</f>
        <v>BO-34U</v>
      </c>
      <c r="I3390" s="8" t="str">
        <f aca="false" t="array" ref="I3390:I3390">INDEX(Def_Instancias_Equipamentos!$E$2:$E$4986, MATCH(L3390, Def_Instancias_Equipamentos!$D$2:$D$4986, 0), 1)</f>
        <v>IA-14RaBPM</v>
      </c>
      <c r="J3390" s="8" t="str">
        <f aca="false">IF(H3390=I3390, "INTERNO", "EXTERNO")</f>
        <v>EXTERNO</v>
      </c>
      <c r="K3390" s="9" t="str">
        <f aca="false">Def_Instancias_Equipamentos!$D$875</f>
        <v>BO-34U:DI-BPMSigPatch</v>
      </c>
      <c r="L3390" s="4" t="str">
        <f aca="false">Def_Instancias_Equipamentos!$D$614</f>
        <v>BO-34U:DI-BPMRFFE</v>
      </c>
      <c r="M3390" s="10" t="s">
        <v>173</v>
      </c>
      <c r="N3390" s="11" t="s">
        <v>86</v>
      </c>
      <c r="O3390" s="21" t="str">
        <f aca="false">Def_Sistemas_Conectores_Cabos!$B$7</f>
        <v>SMA 50-ohm</v>
      </c>
      <c r="P3390" s="4" t="str">
        <f aca="false">Def_Sistemas_Conectores_Cabos!$B$7</f>
        <v>SMA 50-ohm</v>
      </c>
      <c r="Q3390" s="8" t="str">
        <f aca="false">K3390&amp;"/"&amp;M3390&amp;CHAR(10)&amp;L3390&amp;"/"&amp;N3390</f>
        <v>BO-34U:DI-BPMSigPatch/BO_OUT
BO-34U:DI-BPMRFFE/BO_IN</v>
      </c>
      <c r="R3390" s="12" t="s">
        <v>354</v>
      </c>
      <c r="S3390" s="12" t="s">
        <v>354</v>
      </c>
      <c r="T3390" s="22" t="str">
        <f aca="false">Def_Sistemas_Conectores_Cabos!$C$14</f>
        <v>Datalink Extrudado</v>
      </c>
      <c r="U3390" s="11" t="s">
        <v>355</v>
      </c>
      <c r="V3390" s="13"/>
    </row>
    <row r="3391" customFormat="false" ht="15.75" hidden="true" customHeight="true" outlineLevel="0" collapsed="false">
      <c r="A3391" s="4" t="str">
        <f aca="false">Def_Sistemas_Conectores_Cabos!$A$22</f>
        <v>BPM de elétrons</v>
      </c>
      <c r="B3391" s="5" t="str">
        <f aca="false">Datas_Entregas!$A$2</f>
        <v>Booster/LTB</v>
      </c>
      <c r="C3391" s="6" t="n">
        <f aca="false" t="array" ref="C3391:C3391">INDEX(Datas_Entregas!$B$2:$B$100, MATCH(B3391, Datas_Entregas!$A$2:$A$100, 0), 1)</f>
        <v>43266</v>
      </c>
      <c r="D3391" s="5" t="str">
        <f aca="false">Def_Status_Montagem!$A$2</f>
        <v>A verificar</v>
      </c>
      <c r="E3391" s="4" t="str">
        <f aca="false">Def_Status_Montagem!$B$4</f>
        <v>Contratada (inclui etiqueta)</v>
      </c>
      <c r="F3391" s="7" t="str">
        <f aca="false" t="array" ref="F3391:F3391">INDEX(Def_Instancias_Equipamentos!$F$2:$F$4986, MATCH(K3391, Def_Instancias_Equipamentos!$D$2:$D$4986, 0), 1)</f>
        <v>Túnel (Booster)</v>
      </c>
      <c r="G3391" s="8" t="str">
        <f aca="false" t="array" ref="G3391:G3391">INDEX(Def_Instancias_Equipamentos!$F$2:$F$4986, MATCH(L3391, Def_Instancias_Equipamentos!$D$2:$D$4986, 0), 1)</f>
        <v>Sala Racks 14</v>
      </c>
      <c r="H3391" s="7" t="str">
        <f aca="false" t="array" ref="H3391:H3391">INDEX(Def_Instancias_Equipamentos!$E$2:$E$4986, MATCH(K3391, Def_Instancias_Equipamentos!$D$2:$D$4986, 0), 1)</f>
        <v>BO-34U</v>
      </c>
      <c r="I3391" s="8" t="str">
        <f aca="false" t="array" ref="I3391:I3391">INDEX(Def_Instancias_Equipamentos!$E$2:$E$4986, MATCH(L3391, Def_Instancias_Equipamentos!$D$2:$D$4986, 0), 1)</f>
        <v>IA-14RaBPM</v>
      </c>
      <c r="J3391" s="8" t="str">
        <f aca="false">IF(H3391=I3391, "INTERNO", "EXTERNO")</f>
        <v>EXTERNO</v>
      </c>
      <c r="K3391" s="9" t="str">
        <f aca="false">Def_Instancias_Equipamentos!$D$875</f>
        <v>BO-34U:DI-BPMSigPatch</v>
      </c>
      <c r="L3391" s="4" t="str">
        <f aca="false">Def_Instancias_Equipamentos!$D$614</f>
        <v>BO-34U:DI-BPMRFFE</v>
      </c>
      <c r="M3391" s="10" t="s">
        <v>171</v>
      </c>
      <c r="N3391" s="11" t="s">
        <v>82</v>
      </c>
      <c r="O3391" s="21" t="str">
        <f aca="false">Def_Sistemas_Conectores_Cabos!$B$7</f>
        <v>SMA 50-ohm</v>
      </c>
      <c r="P3391" s="4" t="str">
        <f aca="false">Def_Sistemas_Conectores_Cabos!$B$7</f>
        <v>SMA 50-ohm</v>
      </c>
      <c r="Q3391" s="8" t="str">
        <f aca="false">K3391&amp;"/"&amp;M3391&amp;CHAR(10)&amp;L3391&amp;"/"&amp;N3391</f>
        <v>BO-34U:DI-BPMSigPatch/TI_OUT
BO-34U:DI-BPMRFFE/TI_IN</v>
      </c>
      <c r="R3391" s="12" t="s">
        <v>354</v>
      </c>
      <c r="S3391" s="12" t="s">
        <v>354</v>
      </c>
      <c r="T3391" s="22" t="str">
        <f aca="false">Def_Sistemas_Conectores_Cabos!$C$14</f>
        <v>Datalink Extrudado</v>
      </c>
      <c r="U3391" s="11" t="s">
        <v>355</v>
      </c>
      <c r="V3391" s="13"/>
    </row>
    <row r="3392" customFormat="false" ht="15.75" hidden="true" customHeight="true" outlineLevel="0" collapsed="false">
      <c r="A3392" s="4" t="str">
        <f aca="false">Def_Sistemas_Conectores_Cabos!$A$22</f>
        <v>BPM de elétrons</v>
      </c>
      <c r="B3392" s="5" t="str">
        <f aca="false">Datas_Entregas!$A$2</f>
        <v>Booster/LTB</v>
      </c>
      <c r="C3392" s="6" t="n">
        <f aca="false" t="array" ref="C3392:C3392">INDEX(Datas_Entregas!$B$2:$B$100, MATCH(B3392, Datas_Entregas!$A$2:$A$100, 0), 1)</f>
        <v>43266</v>
      </c>
      <c r="D3392" s="5" t="str">
        <f aca="false">Def_Status_Montagem!$A$2</f>
        <v>A verificar</v>
      </c>
      <c r="E3392" s="4" t="str">
        <f aca="false">Def_Status_Montagem!$B$4</f>
        <v>Contratada (inclui etiqueta)</v>
      </c>
      <c r="F3392" s="7" t="str">
        <f aca="false" t="array" ref="F3392:F3392">INDEX(Def_Instancias_Equipamentos!$F$2:$F$4986, MATCH(K3392, Def_Instancias_Equipamentos!$D$2:$D$4986, 0), 1)</f>
        <v>Túnel (Booster)</v>
      </c>
      <c r="G3392" s="8" t="str">
        <f aca="false" t="array" ref="G3392:G3392">INDEX(Def_Instancias_Equipamentos!$F$2:$F$4986, MATCH(L3392, Def_Instancias_Equipamentos!$D$2:$D$4986, 0), 1)</f>
        <v>Sala Racks 14</v>
      </c>
      <c r="H3392" s="7" t="str">
        <f aca="false" t="array" ref="H3392:H3392">INDEX(Def_Instancias_Equipamentos!$E$2:$E$4986, MATCH(K3392, Def_Instancias_Equipamentos!$D$2:$D$4986, 0), 1)</f>
        <v>BO-34U</v>
      </c>
      <c r="I3392" s="8" t="str">
        <f aca="false" t="array" ref="I3392:I3392">INDEX(Def_Instancias_Equipamentos!$E$2:$E$4986, MATCH(L3392, Def_Instancias_Equipamentos!$D$2:$D$4986, 0), 1)</f>
        <v>IA-14RaBPM</v>
      </c>
      <c r="J3392" s="8" t="str">
        <f aca="false">IF(H3392=I3392, "INTERNO", "EXTERNO")</f>
        <v>EXTERNO</v>
      </c>
      <c r="K3392" s="9" t="str">
        <f aca="false">Def_Instancias_Equipamentos!$D$875</f>
        <v>BO-34U:DI-BPMSigPatch</v>
      </c>
      <c r="L3392" s="4" t="str">
        <f aca="false">Def_Instancias_Equipamentos!$D$614</f>
        <v>BO-34U:DI-BPMRFFE</v>
      </c>
      <c r="M3392" s="10" t="s">
        <v>168</v>
      </c>
      <c r="N3392" s="11" t="s">
        <v>81</v>
      </c>
      <c r="O3392" s="21" t="str">
        <f aca="false">Def_Sistemas_Conectores_Cabos!$B$7</f>
        <v>SMA 50-ohm</v>
      </c>
      <c r="P3392" s="4" t="str">
        <f aca="false">Def_Sistemas_Conectores_Cabos!$B$7</f>
        <v>SMA 50-ohm</v>
      </c>
      <c r="Q3392" s="8" t="str">
        <f aca="false">K3392&amp;"/"&amp;M3392&amp;CHAR(10)&amp;L3392&amp;"/"&amp;N3392</f>
        <v>BO-34U:DI-BPMSigPatch/TO_OUT
BO-34U:DI-BPMRFFE/TO_IN</v>
      </c>
      <c r="R3392" s="12" t="s">
        <v>354</v>
      </c>
      <c r="S3392" s="12" t="s">
        <v>354</v>
      </c>
      <c r="T3392" s="22" t="str">
        <f aca="false">Def_Sistemas_Conectores_Cabos!$C$14</f>
        <v>Datalink Extrudado</v>
      </c>
      <c r="U3392" s="11" t="s">
        <v>355</v>
      </c>
      <c r="V3392" s="13"/>
    </row>
    <row r="3393" customFormat="false" ht="15.75" hidden="true" customHeight="true" outlineLevel="0" collapsed="false">
      <c r="A3393" s="4" t="str">
        <f aca="false">Def_Sistemas_Conectores_Cabos!$A$22</f>
        <v>BPM de elétrons</v>
      </c>
      <c r="B3393" s="5" t="str">
        <f aca="false">Datas_Entregas!$A$2</f>
        <v>Booster/LTB</v>
      </c>
      <c r="C3393" s="6" t="n">
        <f aca="false" t="array" ref="C3393:C3393">INDEX(Datas_Entregas!$B$2:$B$100, MATCH(B3393, Datas_Entregas!$A$2:$A$100, 0), 1)</f>
        <v>43266</v>
      </c>
      <c r="D3393" s="5" t="str">
        <f aca="false">Def_Status_Montagem!$A$2</f>
        <v>A verificar</v>
      </c>
      <c r="E3393" s="4" t="str">
        <f aca="false">Def_Status_Montagem!$B$4</f>
        <v>Contratada (inclui etiqueta)</v>
      </c>
      <c r="F3393" s="7" t="str">
        <f aca="false" t="array" ref="F3393:F3393">INDEX(Def_Instancias_Equipamentos!$F$2:$F$4986, MATCH(K3393, Def_Instancias_Equipamentos!$D$2:$D$4986, 0), 1)</f>
        <v>Túnel (Booster)</v>
      </c>
      <c r="G3393" s="8" t="str">
        <f aca="false" t="array" ref="G3393:G3393">INDEX(Def_Instancias_Equipamentos!$F$2:$F$4986, MATCH(L3393, Def_Instancias_Equipamentos!$D$2:$D$4986, 0), 1)</f>
        <v>Sala Racks 14</v>
      </c>
      <c r="H3393" s="7" t="str">
        <f aca="false" t="array" ref="H3393:H3393">INDEX(Def_Instancias_Equipamentos!$E$2:$E$4986, MATCH(K3393, Def_Instancias_Equipamentos!$D$2:$D$4986, 0), 1)</f>
        <v>BO-35U</v>
      </c>
      <c r="I3393" s="8" t="str">
        <f aca="false" t="array" ref="I3393:I3393">INDEX(Def_Instancias_Equipamentos!$E$2:$E$4986, MATCH(L3393, Def_Instancias_Equipamentos!$D$2:$D$4986, 0), 1)</f>
        <v>IA-14RaBPM</v>
      </c>
      <c r="J3393" s="8" t="str">
        <f aca="false">IF(H3393=I3393, "INTERNO", "EXTERNO")</f>
        <v>EXTERNO</v>
      </c>
      <c r="K3393" s="9" t="str">
        <f aca="false">Def_Instancias_Equipamentos!$D$876</f>
        <v>BO-35U:DI-BPMSigPatch</v>
      </c>
      <c r="L3393" s="4" t="str">
        <f aca="false">Def_Instancias_Equipamentos!$D$615</f>
        <v>BO-35U:DI-BPMRFFE</v>
      </c>
      <c r="M3393" s="10" t="s">
        <v>170</v>
      </c>
      <c r="N3393" s="11" t="s">
        <v>84</v>
      </c>
      <c r="O3393" s="21" t="str">
        <f aca="false">Def_Sistemas_Conectores_Cabos!$B$7</f>
        <v>SMA 50-ohm</v>
      </c>
      <c r="P3393" s="4" t="str">
        <f aca="false">Def_Sistemas_Conectores_Cabos!$B$7</f>
        <v>SMA 50-ohm</v>
      </c>
      <c r="Q3393" s="8" t="str">
        <f aca="false">K3393&amp;"/"&amp;M3393&amp;CHAR(10)&amp;L3393&amp;"/"&amp;N3393</f>
        <v>BO-35U:DI-BPMSigPatch/BI_OUT
BO-35U:DI-BPMRFFE/BI_IN</v>
      </c>
      <c r="R3393" s="12" t="s">
        <v>354</v>
      </c>
      <c r="S3393" s="12" t="s">
        <v>354</v>
      </c>
      <c r="T3393" s="22" t="str">
        <f aca="false">Def_Sistemas_Conectores_Cabos!$C$14</f>
        <v>Datalink Extrudado</v>
      </c>
      <c r="U3393" s="11" t="s">
        <v>355</v>
      </c>
      <c r="V3393" s="13"/>
    </row>
    <row r="3394" customFormat="false" ht="15.75" hidden="true" customHeight="true" outlineLevel="0" collapsed="false">
      <c r="A3394" s="4" t="str">
        <f aca="false">Def_Sistemas_Conectores_Cabos!$A$22</f>
        <v>BPM de elétrons</v>
      </c>
      <c r="B3394" s="5" t="str">
        <f aca="false">Datas_Entregas!$A$2</f>
        <v>Booster/LTB</v>
      </c>
      <c r="C3394" s="6" t="n">
        <f aca="false" t="array" ref="C3394:C3394">INDEX(Datas_Entregas!$B$2:$B$100, MATCH(B3394, Datas_Entregas!$A$2:$A$100, 0), 1)</f>
        <v>43266</v>
      </c>
      <c r="D3394" s="5" t="str">
        <f aca="false">Def_Status_Montagem!$A$2</f>
        <v>A verificar</v>
      </c>
      <c r="E3394" s="4" t="str">
        <f aca="false">Def_Status_Montagem!$B$4</f>
        <v>Contratada (inclui etiqueta)</v>
      </c>
      <c r="F3394" s="7" t="str">
        <f aca="false" t="array" ref="F3394:F3394">INDEX(Def_Instancias_Equipamentos!$F$2:$F$4986, MATCH(K3394, Def_Instancias_Equipamentos!$D$2:$D$4986, 0), 1)</f>
        <v>Túnel (Booster)</v>
      </c>
      <c r="G3394" s="8" t="str">
        <f aca="false" t="array" ref="G3394:G3394">INDEX(Def_Instancias_Equipamentos!$F$2:$F$4986, MATCH(L3394, Def_Instancias_Equipamentos!$D$2:$D$4986, 0), 1)</f>
        <v>Sala Racks 14</v>
      </c>
      <c r="H3394" s="7" t="str">
        <f aca="false" t="array" ref="H3394:H3394">INDEX(Def_Instancias_Equipamentos!$E$2:$E$4986, MATCH(K3394, Def_Instancias_Equipamentos!$D$2:$D$4986, 0), 1)</f>
        <v>BO-35U</v>
      </c>
      <c r="I3394" s="8" t="str">
        <f aca="false" t="array" ref="I3394:I3394">INDEX(Def_Instancias_Equipamentos!$E$2:$E$4986, MATCH(L3394, Def_Instancias_Equipamentos!$D$2:$D$4986, 0), 1)</f>
        <v>IA-14RaBPM</v>
      </c>
      <c r="J3394" s="8" t="str">
        <f aca="false">IF(H3394=I3394, "INTERNO", "EXTERNO")</f>
        <v>EXTERNO</v>
      </c>
      <c r="K3394" s="9" t="str">
        <f aca="false">Def_Instancias_Equipamentos!$D$876</f>
        <v>BO-35U:DI-BPMSigPatch</v>
      </c>
      <c r="L3394" s="4" t="str">
        <f aca="false">Def_Instancias_Equipamentos!$D$615</f>
        <v>BO-35U:DI-BPMRFFE</v>
      </c>
      <c r="M3394" s="10" t="s">
        <v>173</v>
      </c>
      <c r="N3394" s="11" t="s">
        <v>86</v>
      </c>
      <c r="O3394" s="21" t="str">
        <f aca="false">Def_Sistemas_Conectores_Cabos!$B$7</f>
        <v>SMA 50-ohm</v>
      </c>
      <c r="P3394" s="4" t="str">
        <f aca="false">Def_Sistemas_Conectores_Cabos!$B$7</f>
        <v>SMA 50-ohm</v>
      </c>
      <c r="Q3394" s="8" t="str">
        <f aca="false">K3394&amp;"/"&amp;M3394&amp;CHAR(10)&amp;L3394&amp;"/"&amp;N3394</f>
        <v>BO-35U:DI-BPMSigPatch/BO_OUT
BO-35U:DI-BPMRFFE/BO_IN</v>
      </c>
      <c r="R3394" s="12" t="s">
        <v>354</v>
      </c>
      <c r="S3394" s="12" t="s">
        <v>354</v>
      </c>
      <c r="T3394" s="22" t="str">
        <f aca="false">Def_Sistemas_Conectores_Cabos!$C$14</f>
        <v>Datalink Extrudado</v>
      </c>
      <c r="U3394" s="11" t="s">
        <v>355</v>
      </c>
      <c r="V3394" s="13"/>
    </row>
    <row r="3395" customFormat="false" ht="15.75" hidden="true" customHeight="true" outlineLevel="0" collapsed="false">
      <c r="A3395" s="4" t="str">
        <f aca="false">Def_Sistemas_Conectores_Cabos!$A$22</f>
        <v>BPM de elétrons</v>
      </c>
      <c r="B3395" s="5" t="str">
        <f aca="false">Datas_Entregas!$A$2</f>
        <v>Booster/LTB</v>
      </c>
      <c r="C3395" s="6" t="n">
        <f aca="false" t="array" ref="C3395:C3395">INDEX(Datas_Entregas!$B$2:$B$100, MATCH(B3395, Datas_Entregas!$A$2:$A$100, 0), 1)</f>
        <v>43266</v>
      </c>
      <c r="D3395" s="5" t="str">
        <f aca="false">Def_Status_Montagem!$A$2</f>
        <v>A verificar</v>
      </c>
      <c r="E3395" s="4" t="str">
        <f aca="false">Def_Status_Montagem!$B$4</f>
        <v>Contratada (inclui etiqueta)</v>
      </c>
      <c r="F3395" s="7" t="str">
        <f aca="false" t="array" ref="F3395:F3395">INDEX(Def_Instancias_Equipamentos!$F$2:$F$4986, MATCH(K3395, Def_Instancias_Equipamentos!$D$2:$D$4986, 0), 1)</f>
        <v>Túnel (Booster)</v>
      </c>
      <c r="G3395" s="8" t="str">
        <f aca="false" t="array" ref="G3395:G3395">INDEX(Def_Instancias_Equipamentos!$F$2:$F$4986, MATCH(L3395, Def_Instancias_Equipamentos!$D$2:$D$4986, 0), 1)</f>
        <v>Sala Racks 14</v>
      </c>
      <c r="H3395" s="7" t="str">
        <f aca="false" t="array" ref="H3395:H3395">INDEX(Def_Instancias_Equipamentos!$E$2:$E$4986, MATCH(K3395, Def_Instancias_Equipamentos!$D$2:$D$4986, 0), 1)</f>
        <v>BO-35U</v>
      </c>
      <c r="I3395" s="8" t="str">
        <f aca="false" t="array" ref="I3395:I3395">INDEX(Def_Instancias_Equipamentos!$E$2:$E$4986, MATCH(L3395, Def_Instancias_Equipamentos!$D$2:$D$4986, 0), 1)</f>
        <v>IA-14RaBPM</v>
      </c>
      <c r="J3395" s="8" t="str">
        <f aca="false">IF(H3395=I3395, "INTERNO", "EXTERNO")</f>
        <v>EXTERNO</v>
      </c>
      <c r="K3395" s="9" t="str">
        <f aca="false">Def_Instancias_Equipamentos!$D$876</f>
        <v>BO-35U:DI-BPMSigPatch</v>
      </c>
      <c r="L3395" s="4" t="str">
        <f aca="false">Def_Instancias_Equipamentos!$D$615</f>
        <v>BO-35U:DI-BPMRFFE</v>
      </c>
      <c r="M3395" s="10" t="s">
        <v>171</v>
      </c>
      <c r="N3395" s="11" t="s">
        <v>82</v>
      </c>
      <c r="O3395" s="21" t="str">
        <f aca="false">Def_Sistemas_Conectores_Cabos!$B$7</f>
        <v>SMA 50-ohm</v>
      </c>
      <c r="P3395" s="4" t="str">
        <f aca="false">Def_Sistemas_Conectores_Cabos!$B$7</f>
        <v>SMA 50-ohm</v>
      </c>
      <c r="Q3395" s="8" t="str">
        <f aca="false">K3395&amp;"/"&amp;M3395&amp;CHAR(10)&amp;L3395&amp;"/"&amp;N3395</f>
        <v>BO-35U:DI-BPMSigPatch/TI_OUT
BO-35U:DI-BPMRFFE/TI_IN</v>
      </c>
      <c r="R3395" s="12" t="s">
        <v>354</v>
      </c>
      <c r="S3395" s="12" t="s">
        <v>354</v>
      </c>
      <c r="T3395" s="22" t="str">
        <f aca="false">Def_Sistemas_Conectores_Cabos!$C$14</f>
        <v>Datalink Extrudado</v>
      </c>
      <c r="U3395" s="11" t="s">
        <v>355</v>
      </c>
      <c r="V3395" s="13"/>
    </row>
    <row r="3396" customFormat="false" ht="15.75" hidden="true" customHeight="true" outlineLevel="0" collapsed="false">
      <c r="A3396" s="4" t="str">
        <f aca="false">Def_Sistemas_Conectores_Cabos!$A$22</f>
        <v>BPM de elétrons</v>
      </c>
      <c r="B3396" s="5" t="str">
        <f aca="false">Datas_Entregas!$A$2</f>
        <v>Booster/LTB</v>
      </c>
      <c r="C3396" s="6" t="n">
        <f aca="false" t="array" ref="C3396:C3396">INDEX(Datas_Entregas!$B$2:$B$100, MATCH(B3396, Datas_Entregas!$A$2:$A$100, 0), 1)</f>
        <v>43266</v>
      </c>
      <c r="D3396" s="5" t="str">
        <f aca="false">Def_Status_Montagem!$A$2</f>
        <v>A verificar</v>
      </c>
      <c r="E3396" s="4" t="str">
        <f aca="false">Def_Status_Montagem!$B$4</f>
        <v>Contratada (inclui etiqueta)</v>
      </c>
      <c r="F3396" s="7" t="str">
        <f aca="false" t="array" ref="F3396:F3396">INDEX(Def_Instancias_Equipamentos!$F$2:$F$4986, MATCH(K3396, Def_Instancias_Equipamentos!$D$2:$D$4986, 0), 1)</f>
        <v>Túnel (Booster)</v>
      </c>
      <c r="G3396" s="8" t="str">
        <f aca="false" t="array" ref="G3396:G3396">INDEX(Def_Instancias_Equipamentos!$F$2:$F$4986, MATCH(L3396, Def_Instancias_Equipamentos!$D$2:$D$4986, 0), 1)</f>
        <v>Sala Racks 14</v>
      </c>
      <c r="H3396" s="7" t="str">
        <f aca="false" t="array" ref="H3396:H3396">INDEX(Def_Instancias_Equipamentos!$E$2:$E$4986, MATCH(K3396, Def_Instancias_Equipamentos!$D$2:$D$4986, 0), 1)</f>
        <v>BO-35U</v>
      </c>
      <c r="I3396" s="8" t="str">
        <f aca="false" t="array" ref="I3396:I3396">INDEX(Def_Instancias_Equipamentos!$E$2:$E$4986, MATCH(L3396, Def_Instancias_Equipamentos!$D$2:$D$4986, 0), 1)</f>
        <v>IA-14RaBPM</v>
      </c>
      <c r="J3396" s="8" t="str">
        <f aca="false">IF(H3396=I3396, "INTERNO", "EXTERNO")</f>
        <v>EXTERNO</v>
      </c>
      <c r="K3396" s="9" t="str">
        <f aca="false">Def_Instancias_Equipamentos!$D$876</f>
        <v>BO-35U:DI-BPMSigPatch</v>
      </c>
      <c r="L3396" s="4" t="str">
        <f aca="false">Def_Instancias_Equipamentos!$D$615</f>
        <v>BO-35U:DI-BPMRFFE</v>
      </c>
      <c r="M3396" s="10" t="s">
        <v>168</v>
      </c>
      <c r="N3396" s="11" t="s">
        <v>81</v>
      </c>
      <c r="O3396" s="21" t="str">
        <f aca="false">Def_Sistemas_Conectores_Cabos!$B$7</f>
        <v>SMA 50-ohm</v>
      </c>
      <c r="P3396" s="4" t="str">
        <f aca="false">Def_Sistemas_Conectores_Cabos!$B$7</f>
        <v>SMA 50-ohm</v>
      </c>
      <c r="Q3396" s="8" t="str">
        <f aca="false">K3396&amp;"/"&amp;M3396&amp;CHAR(10)&amp;L3396&amp;"/"&amp;N3396</f>
        <v>BO-35U:DI-BPMSigPatch/TO_OUT
BO-35U:DI-BPMRFFE/TO_IN</v>
      </c>
      <c r="R3396" s="12" t="s">
        <v>354</v>
      </c>
      <c r="S3396" s="12" t="s">
        <v>354</v>
      </c>
      <c r="T3396" s="22" t="str">
        <f aca="false">Def_Sistemas_Conectores_Cabos!$C$14</f>
        <v>Datalink Extrudado</v>
      </c>
      <c r="U3396" s="11" t="s">
        <v>355</v>
      </c>
      <c r="V3396" s="13"/>
    </row>
    <row r="3397" customFormat="false" ht="15.75" hidden="true" customHeight="true" outlineLevel="0" collapsed="false">
      <c r="A3397" s="4" t="str">
        <f aca="false">Def_Sistemas_Conectores_Cabos!$A$22</f>
        <v>BPM de elétrons</v>
      </c>
      <c r="B3397" s="5" t="str">
        <f aca="false">Datas_Entregas!$A$2</f>
        <v>Booster/LTB</v>
      </c>
      <c r="C3397" s="6" t="n">
        <f aca="false" t="array" ref="C3397:C3397">INDEX(Datas_Entregas!$B$2:$B$100, MATCH(B3397, Datas_Entregas!$A$2:$A$100, 0), 1)</f>
        <v>43266</v>
      </c>
      <c r="D3397" s="5" t="str">
        <f aca="false">Def_Status_Montagem!$A$2</f>
        <v>A verificar</v>
      </c>
      <c r="E3397" s="4" t="str">
        <f aca="false">Def_Status_Montagem!$B$4</f>
        <v>Contratada (inclui etiqueta)</v>
      </c>
      <c r="F3397" s="7" t="str">
        <f aca="false" t="array" ref="F3397:F3397">INDEX(Def_Instancias_Equipamentos!$F$2:$F$4986, MATCH(K3397, Def_Instancias_Equipamentos!$D$2:$D$4986, 0), 1)</f>
        <v>Túnel (Booster)</v>
      </c>
      <c r="G3397" s="8" t="str">
        <f aca="false" t="array" ref="G3397:G3397">INDEX(Def_Instancias_Equipamentos!$F$2:$F$4986, MATCH(L3397, Def_Instancias_Equipamentos!$D$2:$D$4986, 0), 1)</f>
        <v>Sala Racks 15</v>
      </c>
      <c r="H3397" s="7" t="str">
        <f aca="false" t="array" ref="H3397:H3397">INDEX(Def_Instancias_Equipamentos!$E$2:$E$4986, MATCH(K3397, Def_Instancias_Equipamentos!$D$2:$D$4986, 0), 1)</f>
        <v>BO-36U</v>
      </c>
      <c r="I3397" s="8" t="str">
        <f aca="false" t="array" ref="I3397:I3397">INDEX(Def_Instancias_Equipamentos!$E$2:$E$4986, MATCH(L3397, Def_Instancias_Equipamentos!$D$2:$D$4986, 0), 1)</f>
        <v>IA-15RaBPM</v>
      </c>
      <c r="J3397" s="8" t="str">
        <f aca="false">IF(H3397=I3397, "INTERNO", "EXTERNO")</f>
        <v>EXTERNO</v>
      </c>
      <c r="K3397" s="9" t="str">
        <f aca="false">Def_Instancias_Equipamentos!$D$877</f>
        <v>BO-36U:DI-BPMSigPatch</v>
      </c>
      <c r="L3397" s="4" t="str">
        <f aca="false">Def_Instancias_Equipamentos!$D$616</f>
        <v>BO-36U:DI-BPMRFFE</v>
      </c>
      <c r="M3397" s="10" t="s">
        <v>170</v>
      </c>
      <c r="N3397" s="11" t="s">
        <v>84</v>
      </c>
      <c r="O3397" s="21" t="str">
        <f aca="false">Def_Sistemas_Conectores_Cabos!$B$7</f>
        <v>SMA 50-ohm</v>
      </c>
      <c r="P3397" s="4" t="str">
        <f aca="false">Def_Sistemas_Conectores_Cabos!$B$7</f>
        <v>SMA 50-ohm</v>
      </c>
      <c r="Q3397" s="8" t="str">
        <f aca="false">K3397&amp;"/"&amp;M3397&amp;CHAR(10)&amp;L3397&amp;"/"&amp;N3397</f>
        <v>BO-36U:DI-BPMSigPatch/BI_OUT
BO-36U:DI-BPMRFFE/BI_IN</v>
      </c>
      <c r="R3397" s="12" t="s">
        <v>354</v>
      </c>
      <c r="S3397" s="12" t="s">
        <v>354</v>
      </c>
      <c r="T3397" s="22" t="str">
        <f aca="false">Def_Sistemas_Conectores_Cabos!$C$14</f>
        <v>Datalink Extrudado</v>
      </c>
      <c r="U3397" s="11" t="s">
        <v>355</v>
      </c>
      <c r="V3397" s="13"/>
    </row>
    <row r="3398" customFormat="false" ht="15.75" hidden="true" customHeight="true" outlineLevel="0" collapsed="false">
      <c r="A3398" s="4" t="str">
        <f aca="false">Def_Sistemas_Conectores_Cabos!$A$22</f>
        <v>BPM de elétrons</v>
      </c>
      <c r="B3398" s="5" t="str">
        <f aca="false">Datas_Entregas!$A$2</f>
        <v>Booster/LTB</v>
      </c>
      <c r="C3398" s="6" t="n">
        <f aca="false" t="array" ref="C3398:C3398">INDEX(Datas_Entregas!$B$2:$B$100, MATCH(B3398, Datas_Entregas!$A$2:$A$100, 0), 1)</f>
        <v>43266</v>
      </c>
      <c r="D3398" s="5" t="str">
        <f aca="false">Def_Status_Montagem!$A$2</f>
        <v>A verificar</v>
      </c>
      <c r="E3398" s="4" t="str">
        <f aca="false">Def_Status_Montagem!$B$4</f>
        <v>Contratada (inclui etiqueta)</v>
      </c>
      <c r="F3398" s="7" t="str">
        <f aca="false" t="array" ref="F3398:F3398">INDEX(Def_Instancias_Equipamentos!$F$2:$F$4986, MATCH(K3398, Def_Instancias_Equipamentos!$D$2:$D$4986, 0), 1)</f>
        <v>Túnel (Booster)</v>
      </c>
      <c r="G3398" s="8" t="str">
        <f aca="false" t="array" ref="G3398:G3398">INDEX(Def_Instancias_Equipamentos!$F$2:$F$4986, MATCH(L3398, Def_Instancias_Equipamentos!$D$2:$D$4986, 0), 1)</f>
        <v>Sala Racks 15</v>
      </c>
      <c r="H3398" s="7" t="str">
        <f aca="false" t="array" ref="H3398:H3398">INDEX(Def_Instancias_Equipamentos!$E$2:$E$4986, MATCH(K3398, Def_Instancias_Equipamentos!$D$2:$D$4986, 0), 1)</f>
        <v>BO-36U</v>
      </c>
      <c r="I3398" s="8" t="str">
        <f aca="false" t="array" ref="I3398:I3398">INDEX(Def_Instancias_Equipamentos!$E$2:$E$4986, MATCH(L3398, Def_Instancias_Equipamentos!$D$2:$D$4986, 0), 1)</f>
        <v>IA-15RaBPM</v>
      </c>
      <c r="J3398" s="8" t="str">
        <f aca="false">IF(H3398=I3398, "INTERNO", "EXTERNO")</f>
        <v>EXTERNO</v>
      </c>
      <c r="K3398" s="9" t="str">
        <f aca="false">Def_Instancias_Equipamentos!$D$877</f>
        <v>BO-36U:DI-BPMSigPatch</v>
      </c>
      <c r="L3398" s="4" t="str">
        <f aca="false">Def_Instancias_Equipamentos!$D$616</f>
        <v>BO-36U:DI-BPMRFFE</v>
      </c>
      <c r="M3398" s="10" t="s">
        <v>173</v>
      </c>
      <c r="N3398" s="11" t="s">
        <v>86</v>
      </c>
      <c r="O3398" s="21" t="str">
        <f aca="false">Def_Sistemas_Conectores_Cabos!$B$7</f>
        <v>SMA 50-ohm</v>
      </c>
      <c r="P3398" s="4" t="str">
        <f aca="false">Def_Sistemas_Conectores_Cabos!$B$7</f>
        <v>SMA 50-ohm</v>
      </c>
      <c r="Q3398" s="8" t="str">
        <f aca="false">K3398&amp;"/"&amp;M3398&amp;CHAR(10)&amp;L3398&amp;"/"&amp;N3398</f>
        <v>BO-36U:DI-BPMSigPatch/BO_OUT
BO-36U:DI-BPMRFFE/BO_IN</v>
      </c>
      <c r="R3398" s="12" t="s">
        <v>354</v>
      </c>
      <c r="S3398" s="12" t="s">
        <v>354</v>
      </c>
      <c r="T3398" s="22" t="str">
        <f aca="false">Def_Sistemas_Conectores_Cabos!$C$14</f>
        <v>Datalink Extrudado</v>
      </c>
      <c r="U3398" s="11" t="s">
        <v>355</v>
      </c>
      <c r="V3398" s="13"/>
    </row>
    <row r="3399" customFormat="false" ht="15.75" hidden="true" customHeight="true" outlineLevel="0" collapsed="false">
      <c r="A3399" s="4" t="str">
        <f aca="false">Def_Sistemas_Conectores_Cabos!$A$22</f>
        <v>BPM de elétrons</v>
      </c>
      <c r="B3399" s="5" t="str">
        <f aca="false">Datas_Entregas!$A$2</f>
        <v>Booster/LTB</v>
      </c>
      <c r="C3399" s="6" t="n">
        <f aca="false" t="array" ref="C3399:C3399">INDEX(Datas_Entregas!$B$2:$B$100, MATCH(B3399, Datas_Entregas!$A$2:$A$100, 0), 1)</f>
        <v>43266</v>
      </c>
      <c r="D3399" s="5" t="str">
        <f aca="false">Def_Status_Montagem!$A$2</f>
        <v>A verificar</v>
      </c>
      <c r="E3399" s="4" t="str">
        <f aca="false">Def_Status_Montagem!$B$4</f>
        <v>Contratada (inclui etiqueta)</v>
      </c>
      <c r="F3399" s="7" t="str">
        <f aca="false" t="array" ref="F3399:F3399">INDEX(Def_Instancias_Equipamentos!$F$2:$F$4986, MATCH(K3399, Def_Instancias_Equipamentos!$D$2:$D$4986, 0), 1)</f>
        <v>Túnel (Booster)</v>
      </c>
      <c r="G3399" s="8" t="str">
        <f aca="false" t="array" ref="G3399:G3399">INDEX(Def_Instancias_Equipamentos!$F$2:$F$4986, MATCH(L3399, Def_Instancias_Equipamentos!$D$2:$D$4986, 0), 1)</f>
        <v>Sala Racks 15</v>
      </c>
      <c r="H3399" s="7" t="str">
        <f aca="false" t="array" ref="H3399:H3399">INDEX(Def_Instancias_Equipamentos!$E$2:$E$4986, MATCH(K3399, Def_Instancias_Equipamentos!$D$2:$D$4986, 0), 1)</f>
        <v>BO-36U</v>
      </c>
      <c r="I3399" s="8" t="str">
        <f aca="false" t="array" ref="I3399:I3399">INDEX(Def_Instancias_Equipamentos!$E$2:$E$4986, MATCH(L3399, Def_Instancias_Equipamentos!$D$2:$D$4986, 0), 1)</f>
        <v>IA-15RaBPM</v>
      </c>
      <c r="J3399" s="8" t="str">
        <f aca="false">IF(H3399=I3399, "INTERNO", "EXTERNO")</f>
        <v>EXTERNO</v>
      </c>
      <c r="K3399" s="9" t="str">
        <f aca="false">Def_Instancias_Equipamentos!$D$877</f>
        <v>BO-36U:DI-BPMSigPatch</v>
      </c>
      <c r="L3399" s="4" t="str">
        <f aca="false">Def_Instancias_Equipamentos!$D$616</f>
        <v>BO-36U:DI-BPMRFFE</v>
      </c>
      <c r="M3399" s="10" t="s">
        <v>171</v>
      </c>
      <c r="N3399" s="11" t="s">
        <v>82</v>
      </c>
      <c r="O3399" s="21" t="str">
        <f aca="false">Def_Sistemas_Conectores_Cabos!$B$7</f>
        <v>SMA 50-ohm</v>
      </c>
      <c r="P3399" s="4" t="str">
        <f aca="false">Def_Sistemas_Conectores_Cabos!$B$7</f>
        <v>SMA 50-ohm</v>
      </c>
      <c r="Q3399" s="8" t="str">
        <f aca="false">K3399&amp;"/"&amp;M3399&amp;CHAR(10)&amp;L3399&amp;"/"&amp;N3399</f>
        <v>BO-36U:DI-BPMSigPatch/TI_OUT
BO-36U:DI-BPMRFFE/TI_IN</v>
      </c>
      <c r="R3399" s="12" t="s">
        <v>354</v>
      </c>
      <c r="S3399" s="12" t="s">
        <v>354</v>
      </c>
      <c r="T3399" s="22" t="str">
        <f aca="false">Def_Sistemas_Conectores_Cabos!$C$14</f>
        <v>Datalink Extrudado</v>
      </c>
      <c r="U3399" s="11" t="s">
        <v>355</v>
      </c>
      <c r="V3399" s="13"/>
    </row>
    <row r="3400" customFormat="false" ht="15.75" hidden="true" customHeight="true" outlineLevel="0" collapsed="false">
      <c r="A3400" s="4" t="str">
        <f aca="false">Def_Sistemas_Conectores_Cabos!$A$22</f>
        <v>BPM de elétrons</v>
      </c>
      <c r="B3400" s="5" t="str">
        <f aca="false">Datas_Entregas!$A$2</f>
        <v>Booster/LTB</v>
      </c>
      <c r="C3400" s="6" t="n">
        <f aca="false" t="array" ref="C3400:C3400">INDEX(Datas_Entregas!$B$2:$B$100, MATCH(B3400, Datas_Entregas!$A$2:$A$100, 0), 1)</f>
        <v>43266</v>
      </c>
      <c r="D3400" s="5" t="str">
        <f aca="false">Def_Status_Montagem!$A$2</f>
        <v>A verificar</v>
      </c>
      <c r="E3400" s="4" t="str">
        <f aca="false">Def_Status_Montagem!$B$4</f>
        <v>Contratada (inclui etiqueta)</v>
      </c>
      <c r="F3400" s="7" t="str">
        <f aca="false" t="array" ref="F3400:F3400">INDEX(Def_Instancias_Equipamentos!$F$2:$F$4986, MATCH(K3400, Def_Instancias_Equipamentos!$D$2:$D$4986, 0), 1)</f>
        <v>Túnel (Booster)</v>
      </c>
      <c r="G3400" s="8" t="str">
        <f aca="false" t="array" ref="G3400:G3400">INDEX(Def_Instancias_Equipamentos!$F$2:$F$4986, MATCH(L3400, Def_Instancias_Equipamentos!$D$2:$D$4986, 0), 1)</f>
        <v>Sala Racks 15</v>
      </c>
      <c r="H3400" s="7" t="str">
        <f aca="false" t="array" ref="H3400:H3400">INDEX(Def_Instancias_Equipamentos!$E$2:$E$4986, MATCH(K3400, Def_Instancias_Equipamentos!$D$2:$D$4986, 0), 1)</f>
        <v>BO-36U</v>
      </c>
      <c r="I3400" s="8" t="str">
        <f aca="false" t="array" ref="I3400:I3400">INDEX(Def_Instancias_Equipamentos!$E$2:$E$4986, MATCH(L3400, Def_Instancias_Equipamentos!$D$2:$D$4986, 0), 1)</f>
        <v>IA-15RaBPM</v>
      </c>
      <c r="J3400" s="8" t="str">
        <f aca="false">IF(H3400=I3400, "INTERNO", "EXTERNO")</f>
        <v>EXTERNO</v>
      </c>
      <c r="K3400" s="9" t="str">
        <f aca="false">Def_Instancias_Equipamentos!$D$877</f>
        <v>BO-36U:DI-BPMSigPatch</v>
      </c>
      <c r="L3400" s="4" t="str">
        <f aca="false">Def_Instancias_Equipamentos!$D$616</f>
        <v>BO-36U:DI-BPMRFFE</v>
      </c>
      <c r="M3400" s="10" t="s">
        <v>168</v>
      </c>
      <c r="N3400" s="11" t="s">
        <v>81</v>
      </c>
      <c r="O3400" s="21" t="str">
        <f aca="false">Def_Sistemas_Conectores_Cabos!$B$7</f>
        <v>SMA 50-ohm</v>
      </c>
      <c r="P3400" s="4" t="str">
        <f aca="false">Def_Sistemas_Conectores_Cabos!$B$7</f>
        <v>SMA 50-ohm</v>
      </c>
      <c r="Q3400" s="8" t="str">
        <f aca="false">K3400&amp;"/"&amp;M3400&amp;CHAR(10)&amp;L3400&amp;"/"&amp;N3400</f>
        <v>BO-36U:DI-BPMSigPatch/TO_OUT
BO-36U:DI-BPMRFFE/TO_IN</v>
      </c>
      <c r="R3400" s="12" t="s">
        <v>354</v>
      </c>
      <c r="S3400" s="12" t="s">
        <v>354</v>
      </c>
      <c r="T3400" s="22" t="str">
        <f aca="false">Def_Sistemas_Conectores_Cabos!$C$14</f>
        <v>Datalink Extrudado</v>
      </c>
      <c r="U3400" s="11" t="s">
        <v>355</v>
      </c>
      <c r="V3400" s="13"/>
    </row>
    <row r="3401" customFormat="false" ht="15.75" hidden="true" customHeight="true" outlineLevel="0" collapsed="false">
      <c r="A3401" s="4" t="str">
        <f aca="false">Def_Sistemas_Conectores_Cabos!$A$22</f>
        <v>BPM de elétrons</v>
      </c>
      <c r="B3401" s="5" t="str">
        <f aca="false">Datas_Entregas!$A$2</f>
        <v>Booster/LTB</v>
      </c>
      <c r="C3401" s="6" t="n">
        <f aca="false" t="array" ref="C3401:C3401">INDEX(Datas_Entregas!$B$2:$B$100, MATCH(B3401, Datas_Entregas!$A$2:$A$100, 0), 1)</f>
        <v>43266</v>
      </c>
      <c r="D3401" s="5" t="str">
        <f aca="false">Def_Status_Montagem!$A$2</f>
        <v>A verificar</v>
      </c>
      <c r="E3401" s="4" t="str">
        <f aca="false">Def_Status_Montagem!$B$4</f>
        <v>Contratada (inclui etiqueta)</v>
      </c>
      <c r="F3401" s="7" t="str">
        <f aca="false" t="array" ref="F3401:F3401">INDEX(Def_Instancias_Equipamentos!$F$2:$F$4986, MATCH(K3401, Def_Instancias_Equipamentos!$D$2:$D$4986, 0), 1)</f>
        <v>Túnel (Booster)</v>
      </c>
      <c r="G3401" s="8" t="str">
        <f aca="false" t="array" ref="G3401:G3401">INDEX(Def_Instancias_Equipamentos!$F$2:$F$4986, MATCH(L3401, Def_Instancias_Equipamentos!$D$2:$D$4986, 0), 1)</f>
        <v>Sala Racks 15</v>
      </c>
      <c r="H3401" s="7" t="str">
        <f aca="false" t="array" ref="H3401:H3401">INDEX(Def_Instancias_Equipamentos!$E$2:$E$4986, MATCH(K3401, Def_Instancias_Equipamentos!$D$2:$D$4986, 0), 1)</f>
        <v>BO-37U</v>
      </c>
      <c r="I3401" s="8" t="str">
        <f aca="false" t="array" ref="I3401:I3401">INDEX(Def_Instancias_Equipamentos!$E$2:$E$4986, MATCH(L3401, Def_Instancias_Equipamentos!$D$2:$D$4986, 0), 1)</f>
        <v>IA-15RaBPM</v>
      </c>
      <c r="J3401" s="8" t="str">
        <f aca="false">IF(H3401=I3401, "INTERNO", "EXTERNO")</f>
        <v>EXTERNO</v>
      </c>
      <c r="K3401" s="9" t="str">
        <f aca="false">Def_Instancias_Equipamentos!$D$878</f>
        <v>BO-37U:DI-BPMSigPatch</v>
      </c>
      <c r="L3401" s="4" t="str">
        <f aca="false">Def_Instancias_Equipamentos!$D$617</f>
        <v>BO-37U:DI-BPMRFFE</v>
      </c>
      <c r="M3401" s="10" t="s">
        <v>170</v>
      </c>
      <c r="N3401" s="11" t="s">
        <v>84</v>
      </c>
      <c r="O3401" s="21" t="str">
        <f aca="false">Def_Sistemas_Conectores_Cabos!$B$7</f>
        <v>SMA 50-ohm</v>
      </c>
      <c r="P3401" s="4" t="str">
        <f aca="false">Def_Sistemas_Conectores_Cabos!$B$7</f>
        <v>SMA 50-ohm</v>
      </c>
      <c r="Q3401" s="8" t="str">
        <f aca="false">K3401&amp;"/"&amp;M3401&amp;CHAR(10)&amp;L3401&amp;"/"&amp;N3401</f>
        <v>BO-37U:DI-BPMSigPatch/BI_OUT
BO-37U:DI-BPMRFFE/BI_IN</v>
      </c>
      <c r="R3401" s="12" t="s">
        <v>354</v>
      </c>
      <c r="S3401" s="12" t="s">
        <v>354</v>
      </c>
      <c r="T3401" s="22" t="str">
        <f aca="false">Def_Sistemas_Conectores_Cabos!$C$14</f>
        <v>Datalink Extrudado</v>
      </c>
      <c r="U3401" s="11" t="s">
        <v>355</v>
      </c>
      <c r="V3401" s="13"/>
    </row>
    <row r="3402" customFormat="false" ht="15.75" hidden="true" customHeight="true" outlineLevel="0" collapsed="false">
      <c r="A3402" s="4" t="str">
        <f aca="false">Def_Sistemas_Conectores_Cabos!$A$22</f>
        <v>BPM de elétrons</v>
      </c>
      <c r="B3402" s="5" t="str">
        <f aca="false">Datas_Entregas!$A$2</f>
        <v>Booster/LTB</v>
      </c>
      <c r="C3402" s="6" t="n">
        <f aca="false" t="array" ref="C3402:C3402">INDEX(Datas_Entregas!$B$2:$B$100, MATCH(B3402, Datas_Entregas!$A$2:$A$100, 0), 1)</f>
        <v>43266</v>
      </c>
      <c r="D3402" s="5" t="str">
        <f aca="false">Def_Status_Montagem!$A$2</f>
        <v>A verificar</v>
      </c>
      <c r="E3402" s="4" t="str">
        <f aca="false">Def_Status_Montagem!$B$4</f>
        <v>Contratada (inclui etiqueta)</v>
      </c>
      <c r="F3402" s="7" t="str">
        <f aca="false" t="array" ref="F3402:F3402">INDEX(Def_Instancias_Equipamentos!$F$2:$F$4986, MATCH(K3402, Def_Instancias_Equipamentos!$D$2:$D$4986, 0), 1)</f>
        <v>Túnel (Booster)</v>
      </c>
      <c r="G3402" s="8" t="str">
        <f aca="false" t="array" ref="G3402:G3402">INDEX(Def_Instancias_Equipamentos!$F$2:$F$4986, MATCH(L3402, Def_Instancias_Equipamentos!$D$2:$D$4986, 0), 1)</f>
        <v>Sala Racks 15</v>
      </c>
      <c r="H3402" s="7" t="str">
        <f aca="false" t="array" ref="H3402:H3402">INDEX(Def_Instancias_Equipamentos!$E$2:$E$4986, MATCH(K3402, Def_Instancias_Equipamentos!$D$2:$D$4986, 0), 1)</f>
        <v>BO-37U</v>
      </c>
      <c r="I3402" s="8" t="str">
        <f aca="false" t="array" ref="I3402:I3402">INDEX(Def_Instancias_Equipamentos!$E$2:$E$4986, MATCH(L3402, Def_Instancias_Equipamentos!$D$2:$D$4986, 0), 1)</f>
        <v>IA-15RaBPM</v>
      </c>
      <c r="J3402" s="8" t="str">
        <f aca="false">IF(H3402=I3402, "INTERNO", "EXTERNO")</f>
        <v>EXTERNO</v>
      </c>
      <c r="K3402" s="9" t="str">
        <f aca="false">Def_Instancias_Equipamentos!$D$878</f>
        <v>BO-37U:DI-BPMSigPatch</v>
      </c>
      <c r="L3402" s="4" t="str">
        <f aca="false">Def_Instancias_Equipamentos!$D$617</f>
        <v>BO-37U:DI-BPMRFFE</v>
      </c>
      <c r="M3402" s="10" t="s">
        <v>173</v>
      </c>
      <c r="N3402" s="11" t="s">
        <v>86</v>
      </c>
      <c r="O3402" s="21" t="str">
        <f aca="false">Def_Sistemas_Conectores_Cabos!$B$7</f>
        <v>SMA 50-ohm</v>
      </c>
      <c r="P3402" s="4" t="str">
        <f aca="false">Def_Sistemas_Conectores_Cabos!$B$7</f>
        <v>SMA 50-ohm</v>
      </c>
      <c r="Q3402" s="8" t="str">
        <f aca="false">K3402&amp;"/"&amp;M3402&amp;CHAR(10)&amp;L3402&amp;"/"&amp;N3402</f>
        <v>BO-37U:DI-BPMSigPatch/BO_OUT
BO-37U:DI-BPMRFFE/BO_IN</v>
      </c>
      <c r="R3402" s="12" t="s">
        <v>354</v>
      </c>
      <c r="S3402" s="12" t="s">
        <v>354</v>
      </c>
      <c r="T3402" s="22" t="str">
        <f aca="false">Def_Sistemas_Conectores_Cabos!$C$14</f>
        <v>Datalink Extrudado</v>
      </c>
      <c r="U3402" s="11" t="s">
        <v>355</v>
      </c>
      <c r="V3402" s="13"/>
    </row>
    <row r="3403" customFormat="false" ht="15.75" hidden="true" customHeight="true" outlineLevel="0" collapsed="false">
      <c r="A3403" s="4" t="str">
        <f aca="false">Def_Sistemas_Conectores_Cabos!$A$22</f>
        <v>BPM de elétrons</v>
      </c>
      <c r="B3403" s="5" t="str">
        <f aca="false">Datas_Entregas!$A$2</f>
        <v>Booster/LTB</v>
      </c>
      <c r="C3403" s="6" t="n">
        <f aca="false" t="array" ref="C3403:C3403">INDEX(Datas_Entregas!$B$2:$B$100, MATCH(B3403, Datas_Entregas!$A$2:$A$100, 0), 1)</f>
        <v>43266</v>
      </c>
      <c r="D3403" s="5" t="str">
        <f aca="false">Def_Status_Montagem!$A$2</f>
        <v>A verificar</v>
      </c>
      <c r="E3403" s="4" t="str">
        <f aca="false">Def_Status_Montagem!$B$4</f>
        <v>Contratada (inclui etiqueta)</v>
      </c>
      <c r="F3403" s="7" t="str">
        <f aca="false" t="array" ref="F3403:F3403">INDEX(Def_Instancias_Equipamentos!$F$2:$F$4986, MATCH(K3403, Def_Instancias_Equipamentos!$D$2:$D$4986, 0), 1)</f>
        <v>Túnel (Booster)</v>
      </c>
      <c r="G3403" s="8" t="str">
        <f aca="false" t="array" ref="G3403:G3403">INDEX(Def_Instancias_Equipamentos!$F$2:$F$4986, MATCH(L3403, Def_Instancias_Equipamentos!$D$2:$D$4986, 0), 1)</f>
        <v>Sala Racks 15</v>
      </c>
      <c r="H3403" s="7" t="str">
        <f aca="false" t="array" ref="H3403:H3403">INDEX(Def_Instancias_Equipamentos!$E$2:$E$4986, MATCH(K3403, Def_Instancias_Equipamentos!$D$2:$D$4986, 0), 1)</f>
        <v>BO-37U</v>
      </c>
      <c r="I3403" s="8" t="str">
        <f aca="false" t="array" ref="I3403:I3403">INDEX(Def_Instancias_Equipamentos!$E$2:$E$4986, MATCH(L3403, Def_Instancias_Equipamentos!$D$2:$D$4986, 0), 1)</f>
        <v>IA-15RaBPM</v>
      </c>
      <c r="J3403" s="8" t="str">
        <f aca="false">IF(H3403=I3403, "INTERNO", "EXTERNO")</f>
        <v>EXTERNO</v>
      </c>
      <c r="K3403" s="9" t="str">
        <f aca="false">Def_Instancias_Equipamentos!$D$878</f>
        <v>BO-37U:DI-BPMSigPatch</v>
      </c>
      <c r="L3403" s="4" t="str">
        <f aca="false">Def_Instancias_Equipamentos!$D$617</f>
        <v>BO-37U:DI-BPMRFFE</v>
      </c>
      <c r="M3403" s="10" t="s">
        <v>171</v>
      </c>
      <c r="N3403" s="11" t="s">
        <v>82</v>
      </c>
      <c r="O3403" s="21" t="str">
        <f aca="false">Def_Sistemas_Conectores_Cabos!$B$7</f>
        <v>SMA 50-ohm</v>
      </c>
      <c r="P3403" s="4" t="str">
        <f aca="false">Def_Sistemas_Conectores_Cabos!$B$7</f>
        <v>SMA 50-ohm</v>
      </c>
      <c r="Q3403" s="8" t="str">
        <f aca="false">K3403&amp;"/"&amp;M3403&amp;CHAR(10)&amp;L3403&amp;"/"&amp;N3403</f>
        <v>BO-37U:DI-BPMSigPatch/TI_OUT
BO-37U:DI-BPMRFFE/TI_IN</v>
      </c>
      <c r="R3403" s="12" t="s">
        <v>354</v>
      </c>
      <c r="S3403" s="12" t="s">
        <v>354</v>
      </c>
      <c r="T3403" s="22" t="str">
        <f aca="false">Def_Sistemas_Conectores_Cabos!$C$14</f>
        <v>Datalink Extrudado</v>
      </c>
      <c r="U3403" s="11" t="s">
        <v>355</v>
      </c>
      <c r="V3403" s="13"/>
    </row>
    <row r="3404" customFormat="false" ht="15.75" hidden="true" customHeight="true" outlineLevel="0" collapsed="false">
      <c r="A3404" s="4" t="str">
        <f aca="false">Def_Sistemas_Conectores_Cabos!$A$22</f>
        <v>BPM de elétrons</v>
      </c>
      <c r="B3404" s="5" t="str">
        <f aca="false">Datas_Entregas!$A$2</f>
        <v>Booster/LTB</v>
      </c>
      <c r="C3404" s="6" t="n">
        <f aca="false" t="array" ref="C3404:C3404">INDEX(Datas_Entregas!$B$2:$B$100, MATCH(B3404, Datas_Entregas!$A$2:$A$100, 0), 1)</f>
        <v>43266</v>
      </c>
      <c r="D3404" s="5" t="str">
        <f aca="false">Def_Status_Montagem!$A$2</f>
        <v>A verificar</v>
      </c>
      <c r="E3404" s="4" t="str">
        <f aca="false">Def_Status_Montagem!$B$4</f>
        <v>Contratada (inclui etiqueta)</v>
      </c>
      <c r="F3404" s="7" t="str">
        <f aca="false" t="array" ref="F3404:F3404">INDEX(Def_Instancias_Equipamentos!$F$2:$F$4986, MATCH(K3404, Def_Instancias_Equipamentos!$D$2:$D$4986, 0), 1)</f>
        <v>Túnel (Booster)</v>
      </c>
      <c r="G3404" s="8" t="str">
        <f aca="false" t="array" ref="G3404:G3404">INDEX(Def_Instancias_Equipamentos!$F$2:$F$4986, MATCH(L3404, Def_Instancias_Equipamentos!$D$2:$D$4986, 0), 1)</f>
        <v>Sala Racks 15</v>
      </c>
      <c r="H3404" s="7" t="str">
        <f aca="false" t="array" ref="H3404:H3404">INDEX(Def_Instancias_Equipamentos!$E$2:$E$4986, MATCH(K3404, Def_Instancias_Equipamentos!$D$2:$D$4986, 0), 1)</f>
        <v>BO-37U</v>
      </c>
      <c r="I3404" s="8" t="str">
        <f aca="false" t="array" ref="I3404:I3404">INDEX(Def_Instancias_Equipamentos!$E$2:$E$4986, MATCH(L3404, Def_Instancias_Equipamentos!$D$2:$D$4986, 0), 1)</f>
        <v>IA-15RaBPM</v>
      </c>
      <c r="J3404" s="8" t="str">
        <f aca="false">IF(H3404=I3404, "INTERNO", "EXTERNO")</f>
        <v>EXTERNO</v>
      </c>
      <c r="K3404" s="9" t="str">
        <f aca="false">Def_Instancias_Equipamentos!$D$878</f>
        <v>BO-37U:DI-BPMSigPatch</v>
      </c>
      <c r="L3404" s="4" t="str">
        <f aca="false">Def_Instancias_Equipamentos!$D$617</f>
        <v>BO-37U:DI-BPMRFFE</v>
      </c>
      <c r="M3404" s="10" t="s">
        <v>168</v>
      </c>
      <c r="N3404" s="11" t="s">
        <v>81</v>
      </c>
      <c r="O3404" s="21" t="str">
        <f aca="false">Def_Sistemas_Conectores_Cabos!$B$7</f>
        <v>SMA 50-ohm</v>
      </c>
      <c r="P3404" s="4" t="str">
        <f aca="false">Def_Sistemas_Conectores_Cabos!$B$7</f>
        <v>SMA 50-ohm</v>
      </c>
      <c r="Q3404" s="8" t="str">
        <f aca="false">K3404&amp;"/"&amp;M3404&amp;CHAR(10)&amp;L3404&amp;"/"&amp;N3404</f>
        <v>BO-37U:DI-BPMSigPatch/TO_OUT
BO-37U:DI-BPMRFFE/TO_IN</v>
      </c>
      <c r="R3404" s="12" t="s">
        <v>354</v>
      </c>
      <c r="S3404" s="12" t="s">
        <v>354</v>
      </c>
      <c r="T3404" s="22" t="str">
        <f aca="false">Def_Sistemas_Conectores_Cabos!$C$14</f>
        <v>Datalink Extrudado</v>
      </c>
      <c r="U3404" s="11" t="s">
        <v>355</v>
      </c>
      <c r="V3404" s="13"/>
    </row>
    <row r="3405" customFormat="false" ht="15.75" hidden="true" customHeight="true" outlineLevel="0" collapsed="false">
      <c r="A3405" s="4" t="str">
        <f aca="false">Def_Sistemas_Conectores_Cabos!$A$22</f>
        <v>BPM de elétrons</v>
      </c>
      <c r="B3405" s="5" t="str">
        <f aca="false">Datas_Entregas!$A$2</f>
        <v>Booster/LTB</v>
      </c>
      <c r="C3405" s="6" t="n">
        <f aca="false" t="array" ref="C3405:C3405">INDEX(Datas_Entregas!$B$2:$B$100, MATCH(B3405, Datas_Entregas!$A$2:$A$100, 0), 1)</f>
        <v>43266</v>
      </c>
      <c r="D3405" s="5" t="str">
        <f aca="false">Def_Status_Montagem!$A$2</f>
        <v>A verificar</v>
      </c>
      <c r="E3405" s="4" t="str">
        <f aca="false">Def_Status_Montagem!$B$4</f>
        <v>Contratada (inclui etiqueta)</v>
      </c>
      <c r="F3405" s="7" t="str">
        <f aca="false" t="array" ref="F3405:F3405">INDEX(Def_Instancias_Equipamentos!$F$2:$F$4986, MATCH(K3405, Def_Instancias_Equipamentos!$D$2:$D$4986, 0), 1)</f>
        <v>Túnel (Booster)</v>
      </c>
      <c r="G3405" s="8" t="str">
        <f aca="false" t="array" ref="G3405:G3405">INDEX(Def_Instancias_Equipamentos!$F$2:$F$4986, MATCH(L3405, Def_Instancias_Equipamentos!$D$2:$D$4986, 0), 1)</f>
        <v>Sala Racks 16</v>
      </c>
      <c r="H3405" s="7" t="str">
        <f aca="false" t="array" ref="H3405:H3405">INDEX(Def_Instancias_Equipamentos!$E$2:$E$4986, MATCH(K3405, Def_Instancias_Equipamentos!$D$2:$D$4986, 0), 1)</f>
        <v>BO-38U</v>
      </c>
      <c r="I3405" s="8" t="str">
        <f aca="false" t="array" ref="I3405:I3405">INDEX(Def_Instancias_Equipamentos!$E$2:$E$4986, MATCH(L3405, Def_Instancias_Equipamentos!$D$2:$D$4986, 0), 1)</f>
        <v>IA-16RaBPM</v>
      </c>
      <c r="J3405" s="8" t="str">
        <f aca="false">IF(H3405=I3405, "INTERNO", "EXTERNO")</f>
        <v>EXTERNO</v>
      </c>
      <c r="K3405" s="9" t="str">
        <f aca="false">Def_Instancias_Equipamentos!$D$879</f>
        <v>BO-38U:DI-BPMSigPatch</v>
      </c>
      <c r="L3405" s="4" t="str">
        <f aca="false">Def_Instancias_Equipamentos!$D$618</f>
        <v>BO-38U:DI-BPMRFFE</v>
      </c>
      <c r="M3405" s="10" t="s">
        <v>170</v>
      </c>
      <c r="N3405" s="11" t="s">
        <v>84</v>
      </c>
      <c r="O3405" s="21" t="str">
        <f aca="false">Def_Sistemas_Conectores_Cabos!$B$7</f>
        <v>SMA 50-ohm</v>
      </c>
      <c r="P3405" s="4" t="str">
        <f aca="false">Def_Sistemas_Conectores_Cabos!$B$7</f>
        <v>SMA 50-ohm</v>
      </c>
      <c r="Q3405" s="8" t="str">
        <f aca="false">K3405&amp;"/"&amp;M3405&amp;CHAR(10)&amp;L3405&amp;"/"&amp;N3405</f>
        <v>BO-38U:DI-BPMSigPatch/BI_OUT
BO-38U:DI-BPMRFFE/BI_IN</v>
      </c>
      <c r="R3405" s="12" t="s">
        <v>354</v>
      </c>
      <c r="S3405" s="12" t="s">
        <v>354</v>
      </c>
      <c r="T3405" s="22" t="str">
        <f aca="false">Def_Sistemas_Conectores_Cabos!$C$14</f>
        <v>Datalink Extrudado</v>
      </c>
      <c r="U3405" s="11" t="s">
        <v>355</v>
      </c>
      <c r="V3405" s="13"/>
    </row>
    <row r="3406" customFormat="false" ht="15.75" hidden="true" customHeight="true" outlineLevel="0" collapsed="false">
      <c r="A3406" s="4" t="str">
        <f aca="false">Def_Sistemas_Conectores_Cabos!$A$22</f>
        <v>BPM de elétrons</v>
      </c>
      <c r="B3406" s="5" t="str">
        <f aca="false">Datas_Entregas!$A$2</f>
        <v>Booster/LTB</v>
      </c>
      <c r="C3406" s="6" t="n">
        <f aca="false" t="array" ref="C3406:C3406">INDEX(Datas_Entregas!$B$2:$B$100, MATCH(B3406, Datas_Entregas!$A$2:$A$100, 0), 1)</f>
        <v>43266</v>
      </c>
      <c r="D3406" s="5" t="str">
        <f aca="false">Def_Status_Montagem!$A$2</f>
        <v>A verificar</v>
      </c>
      <c r="E3406" s="4" t="str">
        <f aca="false">Def_Status_Montagem!$B$4</f>
        <v>Contratada (inclui etiqueta)</v>
      </c>
      <c r="F3406" s="7" t="str">
        <f aca="false" t="array" ref="F3406:F3406">INDEX(Def_Instancias_Equipamentos!$F$2:$F$4986, MATCH(K3406, Def_Instancias_Equipamentos!$D$2:$D$4986, 0), 1)</f>
        <v>Túnel (Booster)</v>
      </c>
      <c r="G3406" s="8" t="str">
        <f aca="false" t="array" ref="G3406:G3406">INDEX(Def_Instancias_Equipamentos!$F$2:$F$4986, MATCH(L3406, Def_Instancias_Equipamentos!$D$2:$D$4986, 0), 1)</f>
        <v>Sala Racks 16</v>
      </c>
      <c r="H3406" s="7" t="str">
        <f aca="false" t="array" ref="H3406:H3406">INDEX(Def_Instancias_Equipamentos!$E$2:$E$4986, MATCH(K3406, Def_Instancias_Equipamentos!$D$2:$D$4986, 0), 1)</f>
        <v>BO-38U</v>
      </c>
      <c r="I3406" s="8" t="str">
        <f aca="false" t="array" ref="I3406:I3406">INDEX(Def_Instancias_Equipamentos!$E$2:$E$4986, MATCH(L3406, Def_Instancias_Equipamentos!$D$2:$D$4986, 0), 1)</f>
        <v>IA-16RaBPM</v>
      </c>
      <c r="J3406" s="8" t="str">
        <f aca="false">IF(H3406=I3406, "INTERNO", "EXTERNO")</f>
        <v>EXTERNO</v>
      </c>
      <c r="K3406" s="9" t="str">
        <f aca="false">Def_Instancias_Equipamentos!$D$879</f>
        <v>BO-38U:DI-BPMSigPatch</v>
      </c>
      <c r="L3406" s="4" t="str">
        <f aca="false">Def_Instancias_Equipamentos!$D$618</f>
        <v>BO-38U:DI-BPMRFFE</v>
      </c>
      <c r="M3406" s="10" t="s">
        <v>173</v>
      </c>
      <c r="N3406" s="11" t="s">
        <v>86</v>
      </c>
      <c r="O3406" s="21" t="str">
        <f aca="false">Def_Sistemas_Conectores_Cabos!$B$7</f>
        <v>SMA 50-ohm</v>
      </c>
      <c r="P3406" s="4" t="str">
        <f aca="false">Def_Sistemas_Conectores_Cabos!$B$7</f>
        <v>SMA 50-ohm</v>
      </c>
      <c r="Q3406" s="8" t="str">
        <f aca="false">K3406&amp;"/"&amp;M3406&amp;CHAR(10)&amp;L3406&amp;"/"&amp;N3406</f>
        <v>BO-38U:DI-BPMSigPatch/BO_OUT
BO-38U:DI-BPMRFFE/BO_IN</v>
      </c>
      <c r="R3406" s="12" t="s">
        <v>354</v>
      </c>
      <c r="S3406" s="12" t="s">
        <v>354</v>
      </c>
      <c r="T3406" s="22" t="str">
        <f aca="false">Def_Sistemas_Conectores_Cabos!$C$14</f>
        <v>Datalink Extrudado</v>
      </c>
      <c r="U3406" s="11" t="s">
        <v>355</v>
      </c>
      <c r="V3406" s="13"/>
    </row>
    <row r="3407" customFormat="false" ht="15.75" hidden="true" customHeight="true" outlineLevel="0" collapsed="false">
      <c r="A3407" s="4" t="str">
        <f aca="false">Def_Sistemas_Conectores_Cabos!$A$22</f>
        <v>BPM de elétrons</v>
      </c>
      <c r="B3407" s="5" t="str">
        <f aca="false">Datas_Entregas!$A$3</f>
        <v>BTS/Anel</v>
      </c>
      <c r="C3407" s="6" t="n">
        <f aca="false" t="array" ref="C3407:C3407">INDEX(Datas_Entregas!$B$2:$B$100, MATCH(B3407, Datas_Entregas!$A$2:$A$100, 0), 1)</f>
        <v>43296</v>
      </c>
      <c r="D3407" s="5" t="str">
        <f aca="false">Def_Status_Montagem!$A$2</f>
        <v>A verificar</v>
      </c>
      <c r="E3407" s="4" t="str">
        <f aca="false">Def_Status_Montagem!$B$4</f>
        <v>Contratada (inclui etiqueta)</v>
      </c>
      <c r="F3407" s="7" t="str">
        <f aca="false" t="array" ref="F3407:F3407">INDEX(Def_Instancias_Equipamentos!$F$2:$F$4986, MATCH(K3407, Def_Instancias_Equipamentos!$D$2:$D$4986, 0), 1)</f>
        <v>Túnel (Anel)</v>
      </c>
      <c r="G3407" s="8" t="str">
        <f aca="false" t="array" ref="G3407:G3407">INDEX(Def_Instancias_Equipamentos!$F$2:$F$4986, MATCH(L3407, Def_Instancias_Equipamentos!$D$2:$D$4986, 0), 1)</f>
        <v>Sala Racks 1</v>
      </c>
      <c r="H3407" s="7" t="str">
        <f aca="false" t="array" ref="H3407:H3407">INDEX(Def_Instancias_Equipamentos!$E$2:$E$4986, MATCH(K3407, Def_Instancias_Equipamentos!$D$2:$D$4986, 0), 1)</f>
        <v>SI-01C1</v>
      </c>
      <c r="I3407" s="8" t="str">
        <f aca="false" t="array" ref="I3407:I3407">INDEX(Def_Instancias_Equipamentos!$E$2:$E$4986, MATCH(L3407, Def_Instancias_Equipamentos!$D$2:$D$4986, 0), 1)</f>
        <v>IA-01RaBPM</v>
      </c>
      <c r="J3407" s="8" t="str">
        <f aca="false">IF(H3407=I3407, "INTERNO", "EXTERNO")</f>
        <v>EXTERNO</v>
      </c>
      <c r="K3407" s="9" t="str">
        <f aca="false">Def_Instancias_Equipamentos!$D$892</f>
        <v>SI-01C1:DI-BPMSigPatch-1</v>
      </c>
      <c r="L3407" s="4" t="str">
        <f aca="false">Def_Instancias_Equipamentos!$D$631</f>
        <v>SI-01C1:DI-BPMRFFE-1</v>
      </c>
      <c r="M3407" s="10" t="s">
        <v>171</v>
      </c>
      <c r="N3407" s="11" t="s">
        <v>82</v>
      </c>
      <c r="O3407" s="21" t="str">
        <f aca="false">Def_Sistemas_Conectores_Cabos!$B$7</f>
        <v>SMA 50-ohm</v>
      </c>
      <c r="P3407" s="4" t="str">
        <f aca="false">Def_Sistemas_Conectores_Cabos!$B$7</f>
        <v>SMA 50-ohm</v>
      </c>
      <c r="Q3407" s="8" t="str">
        <f aca="false">K3407&amp;"/"&amp;M3407&amp;CHAR(10)&amp;L3407&amp;"/"&amp;N3407</f>
        <v>SI-01C1:DI-BPMSigPatch-1/TI_OUT
SI-01C1:DI-BPMRFFE-1/TI_IN</v>
      </c>
      <c r="R3407" s="12" t="s">
        <v>354</v>
      </c>
      <c r="S3407" s="12" t="s">
        <v>354</v>
      </c>
      <c r="T3407" s="22" t="str">
        <f aca="false">Def_Sistemas_Conectores_Cabos!$C$14</f>
        <v>Datalink Extrudado</v>
      </c>
      <c r="U3407" s="11" t="s">
        <v>355</v>
      </c>
      <c r="V3407" s="13"/>
    </row>
    <row r="3408" customFormat="false" ht="15.75" hidden="true" customHeight="true" outlineLevel="0" collapsed="false">
      <c r="A3408" s="4" t="str">
        <f aca="false">Def_Sistemas_Conectores_Cabos!$A$22</f>
        <v>BPM de elétrons</v>
      </c>
      <c r="B3408" s="5" t="str">
        <f aca="false">Datas_Entregas!$A$3</f>
        <v>BTS/Anel</v>
      </c>
      <c r="C3408" s="6" t="n">
        <f aca="false" t="array" ref="C3408:C3408">INDEX(Datas_Entregas!$B$2:$B$100, MATCH(B3408, Datas_Entregas!$A$2:$A$100, 0), 1)</f>
        <v>43296</v>
      </c>
      <c r="D3408" s="5" t="str">
        <f aca="false">Def_Status_Montagem!$A$2</f>
        <v>A verificar</v>
      </c>
      <c r="E3408" s="4" t="str">
        <f aca="false">Def_Status_Montagem!$B$4</f>
        <v>Contratada (inclui etiqueta)</v>
      </c>
      <c r="F3408" s="7" t="str">
        <f aca="false" t="array" ref="F3408:F3408">INDEX(Def_Instancias_Equipamentos!$F$2:$F$4986, MATCH(K3408, Def_Instancias_Equipamentos!$D$2:$D$4986, 0), 1)</f>
        <v>Túnel (Anel)</v>
      </c>
      <c r="G3408" s="8" t="str">
        <f aca="false" t="array" ref="G3408:G3408">INDEX(Def_Instancias_Equipamentos!$F$2:$F$4986, MATCH(L3408, Def_Instancias_Equipamentos!$D$2:$D$4986, 0), 1)</f>
        <v>Sala Racks 1</v>
      </c>
      <c r="H3408" s="7" t="str">
        <f aca="false" t="array" ref="H3408:H3408">INDEX(Def_Instancias_Equipamentos!$E$2:$E$4986, MATCH(K3408, Def_Instancias_Equipamentos!$D$2:$D$4986, 0), 1)</f>
        <v>SI-01C1</v>
      </c>
      <c r="I3408" s="8" t="str">
        <f aca="false" t="array" ref="I3408:I3408">INDEX(Def_Instancias_Equipamentos!$E$2:$E$4986, MATCH(L3408, Def_Instancias_Equipamentos!$D$2:$D$4986, 0), 1)</f>
        <v>IA-01RaBPM</v>
      </c>
      <c r="J3408" s="8" t="str">
        <f aca="false">IF(H3408=I3408, "INTERNO", "EXTERNO")</f>
        <v>EXTERNO</v>
      </c>
      <c r="K3408" s="9" t="str">
        <f aca="false">Def_Instancias_Equipamentos!$D$893</f>
        <v>SI-01C1:DI-BPMSigPatch-2</v>
      </c>
      <c r="L3408" s="4" t="str">
        <f aca="false">Def_Instancias_Equipamentos!$D$632</f>
        <v>SI-01C1:DI-BPMRFFE-2</v>
      </c>
      <c r="M3408" s="10" t="s">
        <v>171</v>
      </c>
      <c r="N3408" s="11" t="s">
        <v>82</v>
      </c>
      <c r="O3408" s="21" t="str">
        <f aca="false">Def_Sistemas_Conectores_Cabos!$B$7</f>
        <v>SMA 50-ohm</v>
      </c>
      <c r="P3408" s="4" t="str">
        <f aca="false">Def_Sistemas_Conectores_Cabos!$B$7</f>
        <v>SMA 50-ohm</v>
      </c>
      <c r="Q3408" s="8" t="str">
        <f aca="false">K3408&amp;"/"&amp;M3408&amp;CHAR(10)&amp;L3408&amp;"/"&amp;N3408</f>
        <v>SI-01C1:DI-BPMSigPatch-2/TI_OUT
SI-01C1:DI-BPMRFFE-2/TI_IN</v>
      </c>
      <c r="R3408" s="12" t="s">
        <v>354</v>
      </c>
      <c r="S3408" s="12" t="s">
        <v>354</v>
      </c>
      <c r="T3408" s="22" t="str">
        <f aca="false">Def_Sistemas_Conectores_Cabos!$C$14</f>
        <v>Datalink Extrudado</v>
      </c>
      <c r="U3408" s="11" t="s">
        <v>355</v>
      </c>
      <c r="V3408" s="13"/>
    </row>
    <row r="3409" customFormat="false" ht="15.75" hidden="true" customHeight="true" outlineLevel="0" collapsed="false">
      <c r="A3409" s="4" t="str">
        <f aca="false">Def_Sistemas_Conectores_Cabos!$A$22</f>
        <v>BPM de elétrons</v>
      </c>
      <c r="B3409" s="5" t="str">
        <f aca="false">Datas_Entregas!$A$3</f>
        <v>BTS/Anel</v>
      </c>
      <c r="C3409" s="6" t="n">
        <f aca="false" t="array" ref="C3409:C3409">INDEX(Datas_Entregas!$B$2:$B$100, MATCH(B3409, Datas_Entregas!$A$2:$A$100, 0), 1)</f>
        <v>43296</v>
      </c>
      <c r="D3409" s="5" t="str">
        <f aca="false">Def_Status_Montagem!$A$2</f>
        <v>A verificar</v>
      </c>
      <c r="E3409" s="4" t="str">
        <f aca="false">Def_Status_Montagem!$B$4</f>
        <v>Contratada (inclui etiqueta)</v>
      </c>
      <c r="F3409" s="7" t="str">
        <f aca="false" t="array" ref="F3409:F3409">INDEX(Def_Instancias_Equipamentos!$F$2:$F$4986, MATCH(K3409, Def_Instancias_Equipamentos!$D$2:$D$4986, 0), 1)</f>
        <v>Túnel (Anel)</v>
      </c>
      <c r="G3409" s="8" t="str">
        <f aca="false" t="array" ref="G3409:G3409">INDEX(Def_Instancias_Equipamentos!$F$2:$F$4986, MATCH(L3409, Def_Instancias_Equipamentos!$D$2:$D$4986, 0), 1)</f>
        <v>Sala Racks 1</v>
      </c>
      <c r="H3409" s="7" t="str">
        <f aca="false" t="array" ref="H3409:H3409">INDEX(Def_Instancias_Equipamentos!$E$2:$E$4986, MATCH(K3409, Def_Instancias_Equipamentos!$D$2:$D$4986, 0), 1)</f>
        <v>SI-01C2</v>
      </c>
      <c r="I3409" s="8" t="str">
        <f aca="false" t="array" ref="I3409:I3409">INDEX(Def_Instancias_Equipamentos!$E$2:$E$4986, MATCH(L3409, Def_Instancias_Equipamentos!$D$2:$D$4986, 0), 1)</f>
        <v>IA-01RaBPM</v>
      </c>
      <c r="J3409" s="8" t="str">
        <f aca="false">IF(H3409=I3409, "INTERNO", "EXTERNO")</f>
        <v>EXTERNO</v>
      </c>
      <c r="K3409" s="9" t="str">
        <f aca="false">Def_Instancias_Equipamentos!$D$894</f>
        <v>SI-01C2:DI-BPMSigPatch</v>
      </c>
      <c r="L3409" s="4" t="str">
        <f aca="false">Def_Instancias_Equipamentos!$D$633</f>
        <v>SI-01C2:DI-BPMRFFE</v>
      </c>
      <c r="M3409" s="10" t="s">
        <v>171</v>
      </c>
      <c r="N3409" s="11" t="s">
        <v>82</v>
      </c>
      <c r="O3409" s="21" t="str">
        <f aca="false">Def_Sistemas_Conectores_Cabos!$B$7</f>
        <v>SMA 50-ohm</v>
      </c>
      <c r="P3409" s="4" t="str">
        <f aca="false">Def_Sistemas_Conectores_Cabos!$B$7</f>
        <v>SMA 50-ohm</v>
      </c>
      <c r="Q3409" s="8" t="str">
        <f aca="false">K3409&amp;"/"&amp;M3409&amp;CHAR(10)&amp;L3409&amp;"/"&amp;N3409</f>
        <v>SI-01C2:DI-BPMSigPatch/TI_OUT
SI-01C2:DI-BPMRFFE/TI_IN</v>
      </c>
      <c r="R3409" s="12" t="s">
        <v>354</v>
      </c>
      <c r="S3409" s="12" t="s">
        <v>354</v>
      </c>
      <c r="T3409" s="22" t="str">
        <f aca="false">Def_Sistemas_Conectores_Cabos!$C$14</f>
        <v>Datalink Extrudado</v>
      </c>
      <c r="U3409" s="11" t="s">
        <v>355</v>
      </c>
      <c r="V3409" s="13"/>
    </row>
    <row r="3410" customFormat="false" ht="15.75" hidden="true" customHeight="true" outlineLevel="0" collapsed="false">
      <c r="A3410" s="4" t="str">
        <f aca="false">Def_Sistemas_Conectores_Cabos!$A$22</f>
        <v>BPM de elétrons</v>
      </c>
      <c r="B3410" s="5" t="str">
        <f aca="false">Datas_Entregas!$A$3</f>
        <v>BTS/Anel</v>
      </c>
      <c r="C3410" s="6" t="n">
        <f aca="false" t="array" ref="C3410:C3410">INDEX(Datas_Entregas!$B$2:$B$100, MATCH(B3410, Datas_Entregas!$A$2:$A$100, 0), 1)</f>
        <v>43296</v>
      </c>
      <c r="D3410" s="5" t="str">
        <f aca="false">Def_Status_Montagem!$A$2</f>
        <v>A verificar</v>
      </c>
      <c r="E3410" s="4" t="str">
        <f aca="false">Def_Status_Montagem!$B$4</f>
        <v>Contratada (inclui etiqueta)</v>
      </c>
      <c r="F3410" s="7" t="str">
        <f aca="false" t="array" ref="F3410:F3410">INDEX(Def_Instancias_Equipamentos!$F$2:$F$4986, MATCH(K3410, Def_Instancias_Equipamentos!$D$2:$D$4986, 0), 1)</f>
        <v>Túnel (Anel)</v>
      </c>
      <c r="G3410" s="8" t="str">
        <f aca="false" t="array" ref="G3410:G3410">INDEX(Def_Instancias_Equipamentos!$F$2:$F$4986, MATCH(L3410, Def_Instancias_Equipamentos!$D$2:$D$4986, 0), 1)</f>
        <v>Sala Racks 1</v>
      </c>
      <c r="H3410" s="7" t="str">
        <f aca="false" t="array" ref="H3410:H3410">INDEX(Def_Instancias_Equipamentos!$E$2:$E$4986, MATCH(K3410, Def_Instancias_Equipamentos!$D$2:$D$4986, 0), 1)</f>
        <v>SI-01C3</v>
      </c>
      <c r="I3410" s="8" t="str">
        <f aca="false" t="array" ref="I3410:I3410">INDEX(Def_Instancias_Equipamentos!$E$2:$E$4986, MATCH(L3410, Def_Instancias_Equipamentos!$D$2:$D$4986, 0), 1)</f>
        <v>IA-01RaBPM</v>
      </c>
      <c r="J3410" s="8" t="str">
        <f aca="false">IF(H3410=I3410, "INTERNO", "EXTERNO")</f>
        <v>EXTERNO</v>
      </c>
      <c r="K3410" s="9" t="str">
        <f aca="false">Def_Instancias_Equipamentos!$D$895</f>
        <v>SI-01C3:DI-BPMSigPatch-1</v>
      </c>
      <c r="L3410" s="4" t="str">
        <f aca="false">Def_Instancias_Equipamentos!$D$634</f>
        <v>SI-01C3:DI-BPMRFFE-1</v>
      </c>
      <c r="M3410" s="10" t="s">
        <v>171</v>
      </c>
      <c r="N3410" s="11" t="s">
        <v>82</v>
      </c>
      <c r="O3410" s="21" t="str">
        <f aca="false">Def_Sistemas_Conectores_Cabos!$B$7</f>
        <v>SMA 50-ohm</v>
      </c>
      <c r="P3410" s="4" t="str">
        <f aca="false">Def_Sistemas_Conectores_Cabos!$B$7</f>
        <v>SMA 50-ohm</v>
      </c>
      <c r="Q3410" s="8" t="str">
        <f aca="false">K3410&amp;"/"&amp;M3410&amp;CHAR(10)&amp;L3410&amp;"/"&amp;N3410</f>
        <v>SI-01C3:DI-BPMSigPatch-1/TI_OUT
SI-01C3:DI-BPMRFFE-1/TI_IN</v>
      </c>
      <c r="R3410" s="12" t="s">
        <v>354</v>
      </c>
      <c r="S3410" s="12" t="s">
        <v>354</v>
      </c>
      <c r="T3410" s="22" t="str">
        <f aca="false">Def_Sistemas_Conectores_Cabos!$C$14</f>
        <v>Datalink Extrudado</v>
      </c>
      <c r="U3410" s="11" t="s">
        <v>355</v>
      </c>
      <c r="V3410" s="13"/>
    </row>
    <row r="3411" customFormat="false" ht="15.75" hidden="true" customHeight="true" outlineLevel="0" collapsed="false">
      <c r="A3411" s="4" t="str">
        <f aca="false">Def_Sistemas_Conectores_Cabos!$A$22</f>
        <v>BPM de elétrons</v>
      </c>
      <c r="B3411" s="5" t="str">
        <f aca="false">Datas_Entregas!$A$3</f>
        <v>BTS/Anel</v>
      </c>
      <c r="C3411" s="6" t="n">
        <f aca="false" t="array" ref="C3411:C3411">INDEX(Datas_Entregas!$B$2:$B$100, MATCH(B3411, Datas_Entregas!$A$2:$A$100, 0), 1)</f>
        <v>43296</v>
      </c>
      <c r="D3411" s="5" t="str">
        <f aca="false">Def_Status_Montagem!$A$2</f>
        <v>A verificar</v>
      </c>
      <c r="E3411" s="4" t="str">
        <f aca="false">Def_Status_Montagem!$B$4</f>
        <v>Contratada (inclui etiqueta)</v>
      </c>
      <c r="F3411" s="7" t="str">
        <f aca="false" t="array" ref="F3411:F3411">INDEX(Def_Instancias_Equipamentos!$F$2:$F$4986, MATCH(K3411, Def_Instancias_Equipamentos!$D$2:$D$4986, 0), 1)</f>
        <v>Túnel (Anel)</v>
      </c>
      <c r="G3411" s="8" t="str">
        <f aca="false" t="array" ref="G3411:G3411">INDEX(Def_Instancias_Equipamentos!$F$2:$F$4986, MATCH(L3411, Def_Instancias_Equipamentos!$D$2:$D$4986, 0), 1)</f>
        <v>Sala Racks 1</v>
      </c>
      <c r="H3411" s="7" t="str">
        <f aca="false" t="array" ref="H3411:H3411">INDEX(Def_Instancias_Equipamentos!$E$2:$E$4986, MATCH(K3411, Def_Instancias_Equipamentos!$D$2:$D$4986, 0), 1)</f>
        <v>SI-01C3</v>
      </c>
      <c r="I3411" s="8" t="str">
        <f aca="false" t="array" ref="I3411:I3411">INDEX(Def_Instancias_Equipamentos!$E$2:$E$4986, MATCH(L3411, Def_Instancias_Equipamentos!$D$2:$D$4986, 0), 1)</f>
        <v>IA-01RaBPM</v>
      </c>
      <c r="J3411" s="8" t="str">
        <f aca="false">IF(H3411=I3411, "INTERNO", "EXTERNO")</f>
        <v>EXTERNO</v>
      </c>
      <c r="K3411" s="9" t="str">
        <f aca="false">Def_Instancias_Equipamentos!$D$896</f>
        <v>SI-01C3:DI-BPMSigPatch-2</v>
      </c>
      <c r="L3411" s="4" t="str">
        <f aca="false">Def_Instancias_Equipamentos!$D$635</f>
        <v>SI-01C3:DI-BPMRFFE-2</v>
      </c>
      <c r="M3411" s="10" t="s">
        <v>171</v>
      </c>
      <c r="N3411" s="11" t="s">
        <v>82</v>
      </c>
      <c r="O3411" s="21" t="str">
        <f aca="false">Def_Sistemas_Conectores_Cabos!$B$7</f>
        <v>SMA 50-ohm</v>
      </c>
      <c r="P3411" s="4" t="str">
        <f aca="false">Def_Sistemas_Conectores_Cabos!$B$7</f>
        <v>SMA 50-ohm</v>
      </c>
      <c r="Q3411" s="8" t="str">
        <f aca="false">K3411&amp;"/"&amp;M3411&amp;CHAR(10)&amp;L3411&amp;"/"&amp;N3411</f>
        <v>SI-01C3:DI-BPMSigPatch-2/TI_OUT
SI-01C3:DI-BPMRFFE-2/TI_IN</v>
      </c>
      <c r="R3411" s="12" t="s">
        <v>354</v>
      </c>
      <c r="S3411" s="12" t="s">
        <v>354</v>
      </c>
      <c r="T3411" s="22" t="str">
        <f aca="false">Def_Sistemas_Conectores_Cabos!$C$14</f>
        <v>Datalink Extrudado</v>
      </c>
      <c r="U3411" s="11" t="s">
        <v>355</v>
      </c>
      <c r="V3411" s="13"/>
    </row>
    <row r="3412" customFormat="false" ht="15.75" hidden="true" customHeight="true" outlineLevel="0" collapsed="false">
      <c r="A3412" s="4" t="str">
        <f aca="false">Def_Sistemas_Conectores_Cabos!$A$22</f>
        <v>BPM de elétrons</v>
      </c>
      <c r="B3412" s="5" t="str">
        <f aca="false">Datas_Entregas!$A$3</f>
        <v>BTS/Anel</v>
      </c>
      <c r="C3412" s="6" t="n">
        <f aca="false" t="array" ref="C3412:C3412">INDEX(Datas_Entregas!$B$2:$B$100, MATCH(B3412, Datas_Entregas!$A$2:$A$100, 0), 1)</f>
        <v>43296</v>
      </c>
      <c r="D3412" s="5" t="str">
        <f aca="false">Def_Status_Montagem!$A$2</f>
        <v>A verificar</v>
      </c>
      <c r="E3412" s="4" t="str">
        <f aca="false">Def_Status_Montagem!$B$4</f>
        <v>Contratada (inclui etiqueta)</v>
      </c>
      <c r="F3412" s="7" t="str">
        <f aca="false" t="array" ref="F3412:F3412">INDEX(Def_Instancias_Equipamentos!$F$2:$F$4986, MATCH(K3412, Def_Instancias_Equipamentos!$D$2:$D$4986, 0), 1)</f>
        <v>Túnel (Anel)</v>
      </c>
      <c r="G3412" s="8" t="str">
        <f aca="false" t="array" ref="G3412:G3412">INDEX(Def_Instancias_Equipamentos!$F$2:$F$4986, MATCH(L3412, Def_Instancias_Equipamentos!$D$2:$D$4986, 0), 1)</f>
        <v>Sala Racks 1</v>
      </c>
      <c r="H3412" s="7" t="str">
        <f aca="false" t="array" ref="H3412:H3412">INDEX(Def_Instancias_Equipamentos!$E$2:$E$4986, MATCH(K3412, Def_Instancias_Equipamentos!$D$2:$D$4986, 0), 1)</f>
        <v>SI-01C4</v>
      </c>
      <c r="I3412" s="8" t="str">
        <f aca="false" t="array" ref="I3412:I3412">INDEX(Def_Instancias_Equipamentos!$E$2:$E$4986, MATCH(L3412, Def_Instancias_Equipamentos!$D$2:$D$4986, 0), 1)</f>
        <v>IA-01RaBPM</v>
      </c>
      <c r="J3412" s="8" t="str">
        <f aca="false">IF(H3412=I3412, "INTERNO", "EXTERNO")</f>
        <v>EXTERNO</v>
      </c>
      <c r="K3412" s="9" t="str">
        <f aca="false">Def_Instancias_Equipamentos!$D$897</f>
        <v>SI-01C4:DI-BPMSigPatch</v>
      </c>
      <c r="L3412" s="4" t="str">
        <f aca="false">Def_Instancias_Equipamentos!$D$636</f>
        <v>SI-01C4:DI-BPMRFFE</v>
      </c>
      <c r="M3412" s="10" t="s">
        <v>171</v>
      </c>
      <c r="N3412" s="11" t="s">
        <v>82</v>
      </c>
      <c r="O3412" s="21" t="str">
        <f aca="false">Def_Sistemas_Conectores_Cabos!$B$7</f>
        <v>SMA 50-ohm</v>
      </c>
      <c r="P3412" s="4" t="str">
        <f aca="false">Def_Sistemas_Conectores_Cabos!$B$7</f>
        <v>SMA 50-ohm</v>
      </c>
      <c r="Q3412" s="8" t="str">
        <f aca="false">K3412&amp;"/"&amp;M3412&amp;CHAR(10)&amp;L3412&amp;"/"&amp;N3412</f>
        <v>SI-01C4:DI-BPMSigPatch/TI_OUT
SI-01C4:DI-BPMRFFE/TI_IN</v>
      </c>
      <c r="R3412" s="12" t="s">
        <v>354</v>
      </c>
      <c r="S3412" s="12" t="s">
        <v>354</v>
      </c>
      <c r="T3412" s="22" t="str">
        <f aca="false">Def_Sistemas_Conectores_Cabos!$C$14</f>
        <v>Datalink Extrudado</v>
      </c>
      <c r="U3412" s="11" t="s">
        <v>355</v>
      </c>
      <c r="V3412" s="13"/>
    </row>
    <row r="3413" customFormat="false" ht="15.75" hidden="true" customHeight="true" outlineLevel="0" collapsed="false">
      <c r="A3413" s="4" t="str">
        <f aca="false">Def_Sistemas_Conectores_Cabos!$A$22</f>
        <v>BPM de elétrons</v>
      </c>
      <c r="B3413" s="5" t="str">
        <f aca="false">Datas_Entregas!$A$3</f>
        <v>BTS/Anel</v>
      </c>
      <c r="C3413" s="6" t="n">
        <f aca="false" t="array" ref="C3413:C3413">INDEX(Datas_Entregas!$B$2:$B$100, MATCH(B3413, Datas_Entregas!$A$2:$A$100, 0), 1)</f>
        <v>43296</v>
      </c>
      <c r="D3413" s="5" t="str">
        <f aca="false">Def_Status_Montagem!$A$2</f>
        <v>A verificar</v>
      </c>
      <c r="E3413" s="4" t="str">
        <f aca="false">Def_Status_Montagem!$B$4</f>
        <v>Contratada (inclui etiqueta)</v>
      </c>
      <c r="F3413" s="7" t="str">
        <f aca="false" t="array" ref="F3413:F3413">INDEX(Def_Instancias_Equipamentos!$F$2:$F$4986, MATCH(K3413, Def_Instancias_Equipamentos!$D$2:$D$4986, 0), 1)</f>
        <v>Túnel (Anel)</v>
      </c>
      <c r="G3413" s="8" t="str">
        <f aca="false" t="array" ref="G3413:G3413">INDEX(Def_Instancias_Equipamentos!$F$2:$F$4986, MATCH(L3413, Def_Instancias_Equipamentos!$D$2:$D$4986, 0), 1)</f>
        <v>Sala Racks 1</v>
      </c>
      <c r="H3413" s="7" t="str">
        <f aca="false" t="array" ref="H3413:H3413">INDEX(Def_Instancias_Equipamentos!$E$2:$E$4986, MATCH(K3413, Def_Instancias_Equipamentos!$D$2:$D$4986, 0), 1)</f>
        <v>SI-01M1</v>
      </c>
      <c r="I3413" s="8" t="str">
        <f aca="false" t="array" ref="I3413:I3413">INDEX(Def_Instancias_Equipamentos!$E$2:$E$4986, MATCH(L3413, Def_Instancias_Equipamentos!$D$2:$D$4986, 0), 1)</f>
        <v>IA-01RaBPM</v>
      </c>
      <c r="J3413" s="8" t="str">
        <f aca="false">IF(H3413=I3413, "INTERNO", "EXTERNO")</f>
        <v>EXTERNO</v>
      </c>
      <c r="K3413" s="9" t="str">
        <f aca="false">Def_Instancias_Equipamentos!$D$898</f>
        <v>SI-01M1:DI-BPMSigPatch</v>
      </c>
      <c r="L3413" s="4" t="str">
        <f aca="false">Def_Instancias_Equipamentos!$D$637</f>
        <v>SI-01M1:DI-BPMRFFE</v>
      </c>
      <c r="M3413" s="10" t="s">
        <v>171</v>
      </c>
      <c r="N3413" s="11" t="s">
        <v>82</v>
      </c>
      <c r="O3413" s="21" t="str">
        <f aca="false">Def_Sistemas_Conectores_Cabos!$B$7</f>
        <v>SMA 50-ohm</v>
      </c>
      <c r="P3413" s="4" t="str">
        <f aca="false">Def_Sistemas_Conectores_Cabos!$B$7</f>
        <v>SMA 50-ohm</v>
      </c>
      <c r="Q3413" s="8" t="str">
        <f aca="false">K3413&amp;"/"&amp;M3413&amp;CHAR(10)&amp;L3413&amp;"/"&amp;N3413</f>
        <v>SI-01M1:DI-BPMSigPatch/TI_OUT
SI-01M1:DI-BPMRFFE/TI_IN</v>
      </c>
      <c r="R3413" s="12" t="s">
        <v>354</v>
      </c>
      <c r="S3413" s="12" t="s">
        <v>354</v>
      </c>
      <c r="T3413" s="22" t="str">
        <f aca="false">Def_Sistemas_Conectores_Cabos!$C$14</f>
        <v>Datalink Extrudado</v>
      </c>
      <c r="U3413" s="11" t="s">
        <v>355</v>
      </c>
      <c r="V3413" s="13"/>
    </row>
    <row r="3414" customFormat="false" ht="15.75" hidden="true" customHeight="true" outlineLevel="0" collapsed="false">
      <c r="A3414" s="4" t="str">
        <f aca="false">Def_Sistemas_Conectores_Cabos!$A$22</f>
        <v>BPM de elétrons</v>
      </c>
      <c r="B3414" s="5" t="str">
        <f aca="false">Datas_Entregas!$A$3</f>
        <v>BTS/Anel</v>
      </c>
      <c r="C3414" s="6" t="n">
        <f aca="false" t="array" ref="C3414:C3414">INDEX(Datas_Entregas!$B$2:$B$100, MATCH(B3414, Datas_Entregas!$A$2:$A$100, 0), 1)</f>
        <v>43296</v>
      </c>
      <c r="D3414" s="5" t="str">
        <f aca="false">Def_Status_Montagem!$A$2</f>
        <v>A verificar</v>
      </c>
      <c r="E3414" s="4" t="str">
        <f aca="false">Def_Status_Montagem!$B$4</f>
        <v>Contratada (inclui etiqueta)</v>
      </c>
      <c r="F3414" s="7" t="str">
        <f aca="false" t="array" ref="F3414:F3414">INDEX(Def_Instancias_Equipamentos!$F$2:$F$4986, MATCH(K3414, Def_Instancias_Equipamentos!$D$2:$D$4986, 0), 1)</f>
        <v>Túnel (Anel)</v>
      </c>
      <c r="G3414" s="8" t="str">
        <f aca="false" t="array" ref="G3414:G3414">INDEX(Def_Instancias_Equipamentos!$F$2:$F$4986, MATCH(L3414, Def_Instancias_Equipamentos!$D$2:$D$4986, 0), 1)</f>
        <v>Sala Racks 1</v>
      </c>
      <c r="H3414" s="7" t="str">
        <f aca="false" t="array" ref="H3414:H3414">INDEX(Def_Instancias_Equipamentos!$E$2:$E$4986, MATCH(K3414, Def_Instancias_Equipamentos!$D$2:$D$4986, 0), 1)</f>
        <v>SI-01M2</v>
      </c>
      <c r="I3414" s="8" t="str">
        <f aca="false" t="array" ref="I3414:I3414">INDEX(Def_Instancias_Equipamentos!$E$2:$E$4986, MATCH(L3414, Def_Instancias_Equipamentos!$D$2:$D$4986, 0), 1)</f>
        <v>IA-01RaBPM</v>
      </c>
      <c r="J3414" s="8" t="str">
        <f aca="false">IF(H3414=I3414, "INTERNO", "EXTERNO")</f>
        <v>EXTERNO</v>
      </c>
      <c r="K3414" s="9" t="str">
        <f aca="false">Def_Instancias_Equipamentos!$D$899</f>
        <v>SI-01M2:DI-BPMSigPatch</v>
      </c>
      <c r="L3414" s="4" t="str">
        <f aca="false">Def_Instancias_Equipamentos!$D$638</f>
        <v>SI-01M2:DI-BPMRFFE</v>
      </c>
      <c r="M3414" s="10" t="s">
        <v>171</v>
      </c>
      <c r="N3414" s="11" t="s">
        <v>82</v>
      </c>
      <c r="O3414" s="21" t="str">
        <f aca="false">Def_Sistemas_Conectores_Cabos!$B$7</f>
        <v>SMA 50-ohm</v>
      </c>
      <c r="P3414" s="4" t="str">
        <f aca="false">Def_Sistemas_Conectores_Cabos!$B$7</f>
        <v>SMA 50-ohm</v>
      </c>
      <c r="Q3414" s="8" t="str">
        <f aca="false">K3414&amp;"/"&amp;M3414&amp;CHAR(10)&amp;L3414&amp;"/"&amp;N3414</f>
        <v>SI-01M2:DI-BPMSigPatch/TI_OUT
SI-01M2:DI-BPMRFFE/TI_IN</v>
      </c>
      <c r="R3414" s="12" t="s">
        <v>354</v>
      </c>
      <c r="S3414" s="12" t="s">
        <v>354</v>
      </c>
      <c r="T3414" s="22" t="str">
        <f aca="false">Def_Sistemas_Conectores_Cabos!$C$14</f>
        <v>Datalink Extrudado</v>
      </c>
      <c r="U3414" s="11" t="s">
        <v>355</v>
      </c>
      <c r="V3414" s="13"/>
    </row>
    <row r="3415" customFormat="false" ht="15.75" hidden="true" customHeight="true" outlineLevel="0" collapsed="false">
      <c r="A3415" s="4" t="str">
        <f aca="false">Def_Sistemas_Conectores_Cabos!$A$22</f>
        <v>BPM de elétrons</v>
      </c>
      <c r="B3415" s="5" t="str">
        <f aca="false">Datas_Entregas!$A$6</f>
        <v>Linhas de Luz (fases I-A e II)</v>
      </c>
      <c r="C3415" s="6" t="n">
        <f aca="false" t="array" ref="C3415:C3415">INDEX(Datas_Entregas!$B$2:$B$100, MATCH(B3415, Datas_Entregas!$A$2:$A$100, 0), 1)</f>
        <v>43374</v>
      </c>
      <c r="D3415" s="5" t="str">
        <f aca="false">Def_Status_Montagem!$A$2</f>
        <v>A verificar</v>
      </c>
      <c r="E3415" s="4" t="str">
        <f aca="false">Def_Status_Montagem!$B$4</f>
        <v>Contratada (inclui etiqueta)</v>
      </c>
      <c r="F3415" s="7" t="str">
        <f aca="false" t="array" ref="F3415:F3415">INDEX(Def_Instancias_Equipamentos!$F$2:$F$4986, MATCH(K3415, Def_Instancias_Equipamentos!$D$2:$D$4986, 0), 1)</f>
        <v>Túnel (Anel)</v>
      </c>
      <c r="G3415" s="8" t="str">
        <f aca="false" t="array" ref="G3415:G3415">INDEX(Def_Instancias_Equipamentos!$F$2:$F$4986, MATCH(L3415, Def_Instancias_Equipamentos!$D$2:$D$4986, 0), 1)</f>
        <v>Sala Racks 1</v>
      </c>
      <c r="H3415" s="7" t="str">
        <f aca="false" t="array" ref="H3415:H3415">INDEX(Def_Instancias_Equipamentos!$E$2:$E$4986, MATCH(K3415, Def_Instancias_Equipamentos!$D$2:$D$4986, 0), 1)</f>
        <v>SI-01SA</v>
      </c>
      <c r="I3415" s="8" t="str">
        <f aca="false" t="array" ref="I3415:I3415">INDEX(Def_Instancias_Equipamentos!$E$2:$E$4986, MATCH(L3415, Def_Instancias_Equipamentos!$D$2:$D$4986, 0), 1)</f>
        <v>IA-01RaBPM</v>
      </c>
      <c r="J3415" s="8" t="str">
        <f aca="false">IF(H3415=I3415, "INTERNO", "EXTERNO")</f>
        <v>EXTERNO</v>
      </c>
      <c r="K3415" s="9" t="str">
        <f aca="false">Def_Instancias_Equipamentos!$D$1052</f>
        <v>SI-01SA:DI-BPMSigPatch-1</v>
      </c>
      <c r="L3415" s="4" t="str">
        <f aca="false">Def_Instancias_Equipamentos!$D$791</f>
        <v>SI-01SA:DI-BPMRFFE-1</v>
      </c>
      <c r="M3415" s="10" t="s">
        <v>171</v>
      </c>
      <c r="N3415" s="11" t="s">
        <v>82</v>
      </c>
      <c r="O3415" s="21" t="str">
        <f aca="false">Def_Sistemas_Conectores_Cabos!$B$7</f>
        <v>SMA 50-ohm</v>
      </c>
      <c r="P3415" s="4" t="str">
        <f aca="false">Def_Sistemas_Conectores_Cabos!$B$7</f>
        <v>SMA 50-ohm</v>
      </c>
      <c r="Q3415" s="8" t="str">
        <f aca="false">K3415&amp;"/"&amp;M3415&amp;CHAR(10)&amp;L3415&amp;"/"&amp;N3415</f>
        <v>SI-01SA:DI-BPMSigPatch-1/TI_OUT
SI-01SA:DI-BPMRFFE-1/TI_IN</v>
      </c>
      <c r="R3415" s="12" t="s">
        <v>354</v>
      </c>
      <c r="S3415" s="12" t="s">
        <v>354</v>
      </c>
      <c r="T3415" s="22" t="str">
        <f aca="false">Def_Sistemas_Conectores_Cabos!$C$14</f>
        <v>Datalink Extrudado</v>
      </c>
      <c r="U3415" s="11" t="s">
        <v>355</v>
      </c>
      <c r="V3415" s="13"/>
    </row>
    <row r="3416" customFormat="false" ht="15.75" hidden="true" customHeight="true" outlineLevel="0" collapsed="false">
      <c r="A3416" s="4" t="str">
        <f aca="false">Def_Sistemas_Conectores_Cabos!$A$22</f>
        <v>BPM de elétrons</v>
      </c>
      <c r="B3416" s="5" t="str">
        <f aca="false">Datas_Entregas!$A$6</f>
        <v>Linhas de Luz (fases I-A e II)</v>
      </c>
      <c r="C3416" s="6" t="n">
        <f aca="false" t="array" ref="C3416:C3416">INDEX(Datas_Entregas!$B$2:$B$100, MATCH(B3416, Datas_Entregas!$A$2:$A$100, 0), 1)</f>
        <v>43374</v>
      </c>
      <c r="D3416" s="5" t="str">
        <f aca="false">Def_Status_Montagem!$A$2</f>
        <v>A verificar</v>
      </c>
      <c r="E3416" s="4" t="str">
        <f aca="false">Def_Status_Montagem!$B$4</f>
        <v>Contratada (inclui etiqueta)</v>
      </c>
      <c r="F3416" s="7" t="str">
        <f aca="false" t="array" ref="F3416:F3416">INDEX(Def_Instancias_Equipamentos!$F$2:$F$4986, MATCH(K3416, Def_Instancias_Equipamentos!$D$2:$D$4986, 0), 1)</f>
        <v>Túnel (Anel)</v>
      </c>
      <c r="G3416" s="8" t="str">
        <f aca="false" t="array" ref="G3416:G3416">INDEX(Def_Instancias_Equipamentos!$F$2:$F$4986, MATCH(L3416, Def_Instancias_Equipamentos!$D$2:$D$4986, 0), 1)</f>
        <v>Sala Racks 1</v>
      </c>
      <c r="H3416" s="7" t="str">
        <f aca="false" t="array" ref="H3416:H3416">INDEX(Def_Instancias_Equipamentos!$E$2:$E$4986, MATCH(K3416, Def_Instancias_Equipamentos!$D$2:$D$4986, 0), 1)</f>
        <v>SI-01SA</v>
      </c>
      <c r="I3416" s="8" t="str">
        <f aca="false" t="array" ref="I3416:I3416">INDEX(Def_Instancias_Equipamentos!$E$2:$E$4986, MATCH(L3416, Def_Instancias_Equipamentos!$D$2:$D$4986, 0), 1)</f>
        <v>IA-01RaBPM</v>
      </c>
      <c r="J3416" s="8" t="str">
        <f aca="false">IF(H3416=I3416, "INTERNO", "EXTERNO")</f>
        <v>EXTERNO</v>
      </c>
      <c r="K3416" s="9" t="str">
        <f aca="false">Def_Instancias_Equipamentos!$D$1053</f>
        <v>SI-01SA:DI-BPMSigPatch-2</v>
      </c>
      <c r="L3416" s="4" t="str">
        <f aca="false">Def_Instancias_Equipamentos!$D$792</f>
        <v>SI-01SA:DI-BPMRFFE-2</v>
      </c>
      <c r="M3416" s="10" t="s">
        <v>171</v>
      </c>
      <c r="N3416" s="11" t="s">
        <v>82</v>
      </c>
      <c r="O3416" s="21" t="str">
        <f aca="false">Def_Sistemas_Conectores_Cabos!$B$7</f>
        <v>SMA 50-ohm</v>
      </c>
      <c r="P3416" s="4" t="str">
        <f aca="false">Def_Sistemas_Conectores_Cabos!$B$7</f>
        <v>SMA 50-ohm</v>
      </c>
      <c r="Q3416" s="8" t="str">
        <f aca="false">K3416&amp;"/"&amp;M3416&amp;CHAR(10)&amp;L3416&amp;"/"&amp;N3416</f>
        <v>SI-01SA:DI-BPMSigPatch-2/TI_OUT
SI-01SA:DI-BPMRFFE-2/TI_IN</v>
      </c>
      <c r="R3416" s="12" t="s">
        <v>354</v>
      </c>
      <c r="S3416" s="12" t="s">
        <v>354</v>
      </c>
      <c r="T3416" s="22" t="str">
        <f aca="false">Def_Sistemas_Conectores_Cabos!$C$14</f>
        <v>Datalink Extrudado</v>
      </c>
      <c r="U3416" s="11" t="s">
        <v>355</v>
      </c>
      <c r="V3416" s="13"/>
    </row>
    <row r="3417" customFormat="false" ht="15.75" hidden="true" customHeight="true" outlineLevel="0" collapsed="false">
      <c r="A3417" s="4" t="str">
        <f aca="false">Def_Sistemas_Conectores_Cabos!$A$22</f>
        <v>BPM de elétrons</v>
      </c>
      <c r="B3417" s="5" t="str">
        <f aca="false">Datas_Entregas!$A$3</f>
        <v>BTS/Anel</v>
      </c>
      <c r="C3417" s="6" t="n">
        <f aca="false" t="array" ref="C3417:C3417">INDEX(Datas_Entregas!$B$2:$B$100, MATCH(B3417, Datas_Entregas!$A$2:$A$100, 0), 1)</f>
        <v>43296</v>
      </c>
      <c r="D3417" s="5" t="str">
        <f aca="false">Def_Status_Montagem!$A$2</f>
        <v>A verificar</v>
      </c>
      <c r="E3417" s="4" t="str">
        <f aca="false">Def_Status_Montagem!$B$4</f>
        <v>Contratada (inclui etiqueta)</v>
      </c>
      <c r="F3417" s="7" t="str">
        <f aca="false" t="array" ref="F3417:F3417">INDEX(Def_Instancias_Equipamentos!$F$2:$F$4986, MATCH(K3417, Def_Instancias_Equipamentos!$D$2:$D$4986, 0), 1)</f>
        <v>Túnel (Anel)</v>
      </c>
      <c r="G3417" s="8" t="str">
        <f aca="false" t="array" ref="G3417:G3417">INDEX(Def_Instancias_Equipamentos!$F$2:$F$4986, MATCH(L3417, Def_Instancias_Equipamentos!$D$2:$D$4986, 0), 1)</f>
        <v>Sala Racks 2</v>
      </c>
      <c r="H3417" s="7" t="str">
        <f aca="false" t="array" ref="H3417:H3417">INDEX(Def_Instancias_Equipamentos!$E$2:$E$4986, MATCH(K3417, Def_Instancias_Equipamentos!$D$2:$D$4986, 0), 1)</f>
        <v>SI-02C1</v>
      </c>
      <c r="I3417" s="8" t="str">
        <f aca="false" t="array" ref="I3417:I3417">INDEX(Def_Instancias_Equipamentos!$E$2:$E$4986, MATCH(L3417, Def_Instancias_Equipamentos!$D$2:$D$4986, 0), 1)</f>
        <v>IA-02RaBPM</v>
      </c>
      <c r="J3417" s="8" t="str">
        <f aca="false">IF(H3417=I3417, "INTERNO", "EXTERNO")</f>
        <v>EXTERNO</v>
      </c>
      <c r="K3417" s="9" t="str">
        <f aca="false">Def_Instancias_Equipamentos!$D$900</f>
        <v>SI-02C1:DI-BPMSigPatch-1</v>
      </c>
      <c r="L3417" s="4" t="str">
        <f aca="false">Def_Instancias_Equipamentos!$D$639</f>
        <v>SI-02C1:DI-BPMRFFE-1</v>
      </c>
      <c r="M3417" s="10" t="s">
        <v>171</v>
      </c>
      <c r="N3417" s="11" t="s">
        <v>82</v>
      </c>
      <c r="O3417" s="21" t="str">
        <f aca="false">Def_Sistemas_Conectores_Cabos!$B$7</f>
        <v>SMA 50-ohm</v>
      </c>
      <c r="P3417" s="4" t="str">
        <f aca="false">Def_Sistemas_Conectores_Cabos!$B$7</f>
        <v>SMA 50-ohm</v>
      </c>
      <c r="Q3417" s="8" t="str">
        <f aca="false">K3417&amp;"/"&amp;M3417&amp;CHAR(10)&amp;L3417&amp;"/"&amp;N3417</f>
        <v>SI-02C1:DI-BPMSigPatch-1/TI_OUT
SI-02C1:DI-BPMRFFE-1/TI_IN</v>
      </c>
      <c r="R3417" s="12" t="s">
        <v>354</v>
      </c>
      <c r="S3417" s="12" t="s">
        <v>354</v>
      </c>
      <c r="T3417" s="22" t="str">
        <f aca="false">Def_Sistemas_Conectores_Cabos!$C$14</f>
        <v>Datalink Extrudado</v>
      </c>
      <c r="U3417" s="11" t="s">
        <v>355</v>
      </c>
      <c r="V3417" s="13"/>
    </row>
    <row r="3418" customFormat="false" ht="15.75" hidden="true" customHeight="true" outlineLevel="0" collapsed="false">
      <c r="A3418" s="4" t="str">
        <f aca="false">Def_Sistemas_Conectores_Cabos!$A$22</f>
        <v>BPM de elétrons</v>
      </c>
      <c r="B3418" s="5" t="str">
        <f aca="false">Datas_Entregas!$A$3</f>
        <v>BTS/Anel</v>
      </c>
      <c r="C3418" s="6" t="n">
        <f aca="false" t="array" ref="C3418:C3418">INDEX(Datas_Entregas!$B$2:$B$100, MATCH(B3418, Datas_Entregas!$A$2:$A$100, 0), 1)</f>
        <v>43296</v>
      </c>
      <c r="D3418" s="5" t="str">
        <f aca="false">Def_Status_Montagem!$A$2</f>
        <v>A verificar</v>
      </c>
      <c r="E3418" s="4" t="str">
        <f aca="false">Def_Status_Montagem!$B$4</f>
        <v>Contratada (inclui etiqueta)</v>
      </c>
      <c r="F3418" s="7" t="str">
        <f aca="false" t="array" ref="F3418:F3418">INDEX(Def_Instancias_Equipamentos!$F$2:$F$4986, MATCH(K3418, Def_Instancias_Equipamentos!$D$2:$D$4986, 0), 1)</f>
        <v>Túnel (Anel)</v>
      </c>
      <c r="G3418" s="8" t="str">
        <f aca="false" t="array" ref="G3418:G3418">INDEX(Def_Instancias_Equipamentos!$F$2:$F$4986, MATCH(L3418, Def_Instancias_Equipamentos!$D$2:$D$4986, 0), 1)</f>
        <v>Sala Racks 2</v>
      </c>
      <c r="H3418" s="7" t="str">
        <f aca="false" t="array" ref="H3418:H3418">INDEX(Def_Instancias_Equipamentos!$E$2:$E$4986, MATCH(K3418, Def_Instancias_Equipamentos!$D$2:$D$4986, 0), 1)</f>
        <v>SI-02C1</v>
      </c>
      <c r="I3418" s="8" t="str">
        <f aca="false" t="array" ref="I3418:I3418">INDEX(Def_Instancias_Equipamentos!$E$2:$E$4986, MATCH(L3418, Def_Instancias_Equipamentos!$D$2:$D$4986, 0), 1)</f>
        <v>IA-02RaBPM</v>
      </c>
      <c r="J3418" s="8" t="str">
        <f aca="false">IF(H3418=I3418, "INTERNO", "EXTERNO")</f>
        <v>EXTERNO</v>
      </c>
      <c r="K3418" s="9" t="str">
        <f aca="false">Def_Instancias_Equipamentos!$D$901</f>
        <v>SI-02C1:DI-BPMSigPatch-2</v>
      </c>
      <c r="L3418" s="4" t="str">
        <f aca="false">Def_Instancias_Equipamentos!$D$640</f>
        <v>SI-02C1:DI-BPMRFFE-2</v>
      </c>
      <c r="M3418" s="10" t="s">
        <v>171</v>
      </c>
      <c r="N3418" s="11" t="s">
        <v>82</v>
      </c>
      <c r="O3418" s="21" t="str">
        <f aca="false">Def_Sistemas_Conectores_Cabos!$B$7</f>
        <v>SMA 50-ohm</v>
      </c>
      <c r="P3418" s="4" t="str">
        <f aca="false">Def_Sistemas_Conectores_Cabos!$B$7</f>
        <v>SMA 50-ohm</v>
      </c>
      <c r="Q3418" s="8" t="str">
        <f aca="false">K3418&amp;"/"&amp;M3418&amp;CHAR(10)&amp;L3418&amp;"/"&amp;N3418</f>
        <v>SI-02C1:DI-BPMSigPatch-2/TI_OUT
SI-02C1:DI-BPMRFFE-2/TI_IN</v>
      </c>
      <c r="R3418" s="12" t="s">
        <v>354</v>
      </c>
      <c r="S3418" s="12" t="s">
        <v>354</v>
      </c>
      <c r="T3418" s="22" t="str">
        <f aca="false">Def_Sistemas_Conectores_Cabos!$C$14</f>
        <v>Datalink Extrudado</v>
      </c>
      <c r="U3418" s="11" t="s">
        <v>355</v>
      </c>
      <c r="V3418" s="13"/>
    </row>
    <row r="3419" customFormat="false" ht="15.75" hidden="true" customHeight="true" outlineLevel="0" collapsed="false">
      <c r="A3419" s="4" t="str">
        <f aca="false">Def_Sistemas_Conectores_Cabos!$A$22</f>
        <v>BPM de elétrons</v>
      </c>
      <c r="B3419" s="5" t="str">
        <f aca="false">Datas_Entregas!$A$3</f>
        <v>BTS/Anel</v>
      </c>
      <c r="C3419" s="6" t="n">
        <f aca="false" t="array" ref="C3419:C3419">INDEX(Datas_Entregas!$B$2:$B$100, MATCH(B3419, Datas_Entregas!$A$2:$A$100, 0), 1)</f>
        <v>43296</v>
      </c>
      <c r="D3419" s="5" t="str">
        <f aca="false">Def_Status_Montagem!$A$2</f>
        <v>A verificar</v>
      </c>
      <c r="E3419" s="4" t="str">
        <f aca="false">Def_Status_Montagem!$B$4</f>
        <v>Contratada (inclui etiqueta)</v>
      </c>
      <c r="F3419" s="7" t="str">
        <f aca="false" t="array" ref="F3419:F3419">INDEX(Def_Instancias_Equipamentos!$F$2:$F$4986, MATCH(K3419, Def_Instancias_Equipamentos!$D$2:$D$4986, 0), 1)</f>
        <v>Túnel (Anel)</v>
      </c>
      <c r="G3419" s="8" t="str">
        <f aca="false" t="array" ref="G3419:G3419">INDEX(Def_Instancias_Equipamentos!$F$2:$F$4986, MATCH(L3419, Def_Instancias_Equipamentos!$D$2:$D$4986, 0), 1)</f>
        <v>Sala Racks 2</v>
      </c>
      <c r="H3419" s="7" t="str">
        <f aca="false" t="array" ref="H3419:H3419">INDEX(Def_Instancias_Equipamentos!$E$2:$E$4986, MATCH(K3419, Def_Instancias_Equipamentos!$D$2:$D$4986, 0), 1)</f>
        <v>SI-02C2</v>
      </c>
      <c r="I3419" s="8" t="str">
        <f aca="false" t="array" ref="I3419:I3419">INDEX(Def_Instancias_Equipamentos!$E$2:$E$4986, MATCH(L3419, Def_Instancias_Equipamentos!$D$2:$D$4986, 0), 1)</f>
        <v>IA-02RaBPM</v>
      </c>
      <c r="J3419" s="8" t="str">
        <f aca="false">IF(H3419=I3419, "INTERNO", "EXTERNO")</f>
        <v>EXTERNO</v>
      </c>
      <c r="K3419" s="9" t="str">
        <f aca="false">Def_Instancias_Equipamentos!$D$902</f>
        <v>SI-02C2:DI-BPMSigPatch</v>
      </c>
      <c r="L3419" s="4" t="str">
        <f aca="false">Def_Instancias_Equipamentos!$D$641</f>
        <v>SI-02C2:DI-BPMRFFE</v>
      </c>
      <c r="M3419" s="10" t="s">
        <v>171</v>
      </c>
      <c r="N3419" s="11" t="s">
        <v>82</v>
      </c>
      <c r="O3419" s="21" t="str">
        <f aca="false">Def_Sistemas_Conectores_Cabos!$B$7</f>
        <v>SMA 50-ohm</v>
      </c>
      <c r="P3419" s="4" t="str">
        <f aca="false">Def_Sistemas_Conectores_Cabos!$B$7</f>
        <v>SMA 50-ohm</v>
      </c>
      <c r="Q3419" s="8" t="str">
        <f aca="false">K3419&amp;"/"&amp;M3419&amp;CHAR(10)&amp;L3419&amp;"/"&amp;N3419</f>
        <v>SI-02C2:DI-BPMSigPatch/TI_OUT
SI-02C2:DI-BPMRFFE/TI_IN</v>
      </c>
      <c r="R3419" s="12" t="s">
        <v>354</v>
      </c>
      <c r="S3419" s="12" t="s">
        <v>354</v>
      </c>
      <c r="T3419" s="22" t="str">
        <f aca="false">Def_Sistemas_Conectores_Cabos!$C$14</f>
        <v>Datalink Extrudado</v>
      </c>
      <c r="U3419" s="11" t="s">
        <v>355</v>
      </c>
      <c r="V3419" s="13"/>
    </row>
    <row r="3420" customFormat="false" ht="15.75" hidden="true" customHeight="true" outlineLevel="0" collapsed="false">
      <c r="A3420" s="4" t="str">
        <f aca="false">Def_Sistemas_Conectores_Cabos!$A$22</f>
        <v>BPM de elétrons</v>
      </c>
      <c r="B3420" s="5" t="str">
        <f aca="false">Datas_Entregas!$A$3</f>
        <v>BTS/Anel</v>
      </c>
      <c r="C3420" s="6" t="n">
        <f aca="false" t="array" ref="C3420:C3420">INDEX(Datas_Entregas!$B$2:$B$100, MATCH(B3420, Datas_Entregas!$A$2:$A$100, 0), 1)</f>
        <v>43296</v>
      </c>
      <c r="D3420" s="5" t="str">
        <f aca="false">Def_Status_Montagem!$A$2</f>
        <v>A verificar</v>
      </c>
      <c r="E3420" s="4" t="str">
        <f aca="false">Def_Status_Montagem!$B$4</f>
        <v>Contratada (inclui etiqueta)</v>
      </c>
      <c r="F3420" s="7" t="str">
        <f aca="false" t="array" ref="F3420:F3420">INDEX(Def_Instancias_Equipamentos!$F$2:$F$4986, MATCH(K3420, Def_Instancias_Equipamentos!$D$2:$D$4986, 0), 1)</f>
        <v>Túnel (Anel)</v>
      </c>
      <c r="G3420" s="8" t="str">
        <f aca="false" t="array" ref="G3420:G3420">INDEX(Def_Instancias_Equipamentos!$F$2:$F$4986, MATCH(L3420, Def_Instancias_Equipamentos!$D$2:$D$4986, 0), 1)</f>
        <v>Sala Racks 2</v>
      </c>
      <c r="H3420" s="7" t="str">
        <f aca="false" t="array" ref="H3420:H3420">INDEX(Def_Instancias_Equipamentos!$E$2:$E$4986, MATCH(K3420, Def_Instancias_Equipamentos!$D$2:$D$4986, 0), 1)</f>
        <v>SI-02C3</v>
      </c>
      <c r="I3420" s="8" t="str">
        <f aca="false" t="array" ref="I3420:I3420">INDEX(Def_Instancias_Equipamentos!$E$2:$E$4986, MATCH(L3420, Def_Instancias_Equipamentos!$D$2:$D$4986, 0), 1)</f>
        <v>IA-02RaBPM</v>
      </c>
      <c r="J3420" s="8" t="str">
        <f aca="false">IF(H3420=I3420, "INTERNO", "EXTERNO")</f>
        <v>EXTERNO</v>
      </c>
      <c r="K3420" s="9" t="str">
        <f aca="false">Def_Instancias_Equipamentos!$D$903</f>
        <v>SI-02C3:DI-BPMSigPatch-1</v>
      </c>
      <c r="L3420" s="4" t="str">
        <f aca="false">Def_Instancias_Equipamentos!$D$642</f>
        <v>SI-02C3:DI-BPMRFFE-1</v>
      </c>
      <c r="M3420" s="10" t="s">
        <v>171</v>
      </c>
      <c r="N3420" s="11" t="s">
        <v>82</v>
      </c>
      <c r="O3420" s="21" t="str">
        <f aca="false">Def_Sistemas_Conectores_Cabos!$B$7</f>
        <v>SMA 50-ohm</v>
      </c>
      <c r="P3420" s="4" t="str">
        <f aca="false">Def_Sistemas_Conectores_Cabos!$B$7</f>
        <v>SMA 50-ohm</v>
      </c>
      <c r="Q3420" s="8" t="str">
        <f aca="false">K3420&amp;"/"&amp;M3420&amp;CHAR(10)&amp;L3420&amp;"/"&amp;N3420</f>
        <v>SI-02C3:DI-BPMSigPatch-1/TI_OUT
SI-02C3:DI-BPMRFFE-1/TI_IN</v>
      </c>
      <c r="R3420" s="12" t="s">
        <v>354</v>
      </c>
      <c r="S3420" s="12" t="s">
        <v>354</v>
      </c>
      <c r="T3420" s="22" t="str">
        <f aca="false">Def_Sistemas_Conectores_Cabos!$C$14</f>
        <v>Datalink Extrudado</v>
      </c>
      <c r="U3420" s="11" t="s">
        <v>355</v>
      </c>
      <c r="V3420" s="13"/>
    </row>
    <row r="3421" customFormat="false" ht="15.75" hidden="true" customHeight="true" outlineLevel="0" collapsed="false">
      <c r="A3421" s="4" t="str">
        <f aca="false">Def_Sistemas_Conectores_Cabos!$A$22</f>
        <v>BPM de elétrons</v>
      </c>
      <c r="B3421" s="5" t="str">
        <f aca="false">Datas_Entregas!$A$3</f>
        <v>BTS/Anel</v>
      </c>
      <c r="C3421" s="6" t="n">
        <f aca="false" t="array" ref="C3421:C3421">INDEX(Datas_Entregas!$B$2:$B$100, MATCH(B3421, Datas_Entregas!$A$2:$A$100, 0), 1)</f>
        <v>43296</v>
      </c>
      <c r="D3421" s="5" t="str">
        <f aca="false">Def_Status_Montagem!$A$2</f>
        <v>A verificar</v>
      </c>
      <c r="E3421" s="4" t="str">
        <f aca="false">Def_Status_Montagem!$B$4</f>
        <v>Contratada (inclui etiqueta)</v>
      </c>
      <c r="F3421" s="7" t="str">
        <f aca="false" t="array" ref="F3421:F3421">INDEX(Def_Instancias_Equipamentos!$F$2:$F$4986, MATCH(K3421, Def_Instancias_Equipamentos!$D$2:$D$4986, 0), 1)</f>
        <v>Túnel (Anel)</v>
      </c>
      <c r="G3421" s="8" t="str">
        <f aca="false" t="array" ref="G3421:G3421">INDEX(Def_Instancias_Equipamentos!$F$2:$F$4986, MATCH(L3421, Def_Instancias_Equipamentos!$D$2:$D$4986, 0), 1)</f>
        <v>Sala Racks 2</v>
      </c>
      <c r="H3421" s="7" t="str">
        <f aca="false" t="array" ref="H3421:H3421">INDEX(Def_Instancias_Equipamentos!$E$2:$E$4986, MATCH(K3421, Def_Instancias_Equipamentos!$D$2:$D$4986, 0), 1)</f>
        <v>SI-02C3</v>
      </c>
      <c r="I3421" s="8" t="str">
        <f aca="false" t="array" ref="I3421:I3421">INDEX(Def_Instancias_Equipamentos!$E$2:$E$4986, MATCH(L3421, Def_Instancias_Equipamentos!$D$2:$D$4986, 0), 1)</f>
        <v>IA-02RaBPM</v>
      </c>
      <c r="J3421" s="8" t="str">
        <f aca="false">IF(H3421=I3421, "INTERNO", "EXTERNO")</f>
        <v>EXTERNO</v>
      </c>
      <c r="K3421" s="9" t="str">
        <f aca="false">Def_Instancias_Equipamentos!$D$904</f>
        <v>SI-02C3:DI-BPMSigPatch-2</v>
      </c>
      <c r="L3421" s="4" t="str">
        <f aca="false">Def_Instancias_Equipamentos!$D$643</f>
        <v>SI-02C3:DI-BPMRFFE-2</v>
      </c>
      <c r="M3421" s="10" t="s">
        <v>171</v>
      </c>
      <c r="N3421" s="11" t="s">
        <v>82</v>
      </c>
      <c r="O3421" s="21" t="str">
        <f aca="false">Def_Sistemas_Conectores_Cabos!$B$7</f>
        <v>SMA 50-ohm</v>
      </c>
      <c r="P3421" s="4" t="str">
        <f aca="false">Def_Sistemas_Conectores_Cabos!$B$7</f>
        <v>SMA 50-ohm</v>
      </c>
      <c r="Q3421" s="8" t="str">
        <f aca="false">K3421&amp;"/"&amp;M3421&amp;CHAR(10)&amp;L3421&amp;"/"&amp;N3421</f>
        <v>SI-02C3:DI-BPMSigPatch-2/TI_OUT
SI-02C3:DI-BPMRFFE-2/TI_IN</v>
      </c>
      <c r="R3421" s="12" t="s">
        <v>354</v>
      </c>
      <c r="S3421" s="12" t="s">
        <v>354</v>
      </c>
      <c r="T3421" s="22" t="str">
        <f aca="false">Def_Sistemas_Conectores_Cabos!$C$14</f>
        <v>Datalink Extrudado</v>
      </c>
      <c r="U3421" s="11" t="s">
        <v>355</v>
      </c>
      <c r="V3421" s="13"/>
    </row>
    <row r="3422" customFormat="false" ht="15.75" hidden="true" customHeight="true" outlineLevel="0" collapsed="false">
      <c r="A3422" s="4" t="str">
        <f aca="false">Def_Sistemas_Conectores_Cabos!$A$22</f>
        <v>BPM de elétrons</v>
      </c>
      <c r="B3422" s="5" t="str">
        <f aca="false">Datas_Entregas!$A$3</f>
        <v>BTS/Anel</v>
      </c>
      <c r="C3422" s="6" t="n">
        <f aca="false" t="array" ref="C3422:C3422">INDEX(Datas_Entregas!$B$2:$B$100, MATCH(B3422, Datas_Entregas!$A$2:$A$100, 0), 1)</f>
        <v>43296</v>
      </c>
      <c r="D3422" s="5" t="str">
        <f aca="false">Def_Status_Montagem!$A$2</f>
        <v>A verificar</v>
      </c>
      <c r="E3422" s="4" t="str">
        <f aca="false">Def_Status_Montagem!$B$4</f>
        <v>Contratada (inclui etiqueta)</v>
      </c>
      <c r="F3422" s="7" t="str">
        <f aca="false" t="array" ref="F3422:F3422">INDEX(Def_Instancias_Equipamentos!$F$2:$F$4986, MATCH(K3422, Def_Instancias_Equipamentos!$D$2:$D$4986, 0), 1)</f>
        <v>Túnel (Anel)</v>
      </c>
      <c r="G3422" s="8" t="str">
        <f aca="false" t="array" ref="G3422:G3422">INDEX(Def_Instancias_Equipamentos!$F$2:$F$4986, MATCH(L3422, Def_Instancias_Equipamentos!$D$2:$D$4986, 0), 1)</f>
        <v>Sala Racks 2</v>
      </c>
      <c r="H3422" s="7" t="str">
        <f aca="false" t="array" ref="H3422:H3422">INDEX(Def_Instancias_Equipamentos!$E$2:$E$4986, MATCH(K3422, Def_Instancias_Equipamentos!$D$2:$D$4986, 0), 1)</f>
        <v>SI-02C4</v>
      </c>
      <c r="I3422" s="8" t="str">
        <f aca="false" t="array" ref="I3422:I3422">INDEX(Def_Instancias_Equipamentos!$E$2:$E$4986, MATCH(L3422, Def_Instancias_Equipamentos!$D$2:$D$4986, 0), 1)</f>
        <v>IA-02RaBPM</v>
      </c>
      <c r="J3422" s="8" t="str">
        <f aca="false">IF(H3422=I3422, "INTERNO", "EXTERNO")</f>
        <v>EXTERNO</v>
      </c>
      <c r="K3422" s="9" t="str">
        <f aca="false">Def_Instancias_Equipamentos!$D$905</f>
        <v>SI-02C4:DI-BPMSigPatch</v>
      </c>
      <c r="L3422" s="4" t="str">
        <f aca="false">Def_Instancias_Equipamentos!$D$644</f>
        <v>SI-02C4:DI-BPMRFFE</v>
      </c>
      <c r="M3422" s="10" t="s">
        <v>171</v>
      </c>
      <c r="N3422" s="11" t="s">
        <v>82</v>
      </c>
      <c r="O3422" s="21" t="str">
        <f aca="false">Def_Sistemas_Conectores_Cabos!$B$7</f>
        <v>SMA 50-ohm</v>
      </c>
      <c r="P3422" s="4" t="str">
        <f aca="false">Def_Sistemas_Conectores_Cabos!$B$7</f>
        <v>SMA 50-ohm</v>
      </c>
      <c r="Q3422" s="8" t="str">
        <f aca="false">K3422&amp;"/"&amp;M3422&amp;CHAR(10)&amp;L3422&amp;"/"&amp;N3422</f>
        <v>SI-02C4:DI-BPMSigPatch/TI_OUT
SI-02C4:DI-BPMRFFE/TI_IN</v>
      </c>
      <c r="R3422" s="12" t="s">
        <v>354</v>
      </c>
      <c r="S3422" s="12" t="s">
        <v>354</v>
      </c>
      <c r="T3422" s="22" t="str">
        <f aca="false">Def_Sistemas_Conectores_Cabos!$C$14</f>
        <v>Datalink Extrudado</v>
      </c>
      <c r="U3422" s="11" t="s">
        <v>355</v>
      </c>
      <c r="V3422" s="13"/>
    </row>
    <row r="3423" customFormat="false" ht="15.75" hidden="true" customHeight="true" outlineLevel="0" collapsed="false">
      <c r="A3423" s="4" t="str">
        <f aca="false">Def_Sistemas_Conectores_Cabos!$A$22</f>
        <v>BPM de elétrons</v>
      </c>
      <c r="B3423" s="5" t="str">
        <f aca="false">Datas_Entregas!$A$3</f>
        <v>BTS/Anel</v>
      </c>
      <c r="C3423" s="6" t="n">
        <f aca="false" t="array" ref="C3423:C3423">INDEX(Datas_Entregas!$B$2:$B$100, MATCH(B3423, Datas_Entregas!$A$2:$A$100, 0), 1)</f>
        <v>43296</v>
      </c>
      <c r="D3423" s="5" t="str">
        <f aca="false">Def_Status_Montagem!$A$2</f>
        <v>A verificar</v>
      </c>
      <c r="E3423" s="4" t="str">
        <f aca="false">Def_Status_Montagem!$B$4</f>
        <v>Contratada (inclui etiqueta)</v>
      </c>
      <c r="F3423" s="7" t="str">
        <f aca="false" t="array" ref="F3423:F3423">INDEX(Def_Instancias_Equipamentos!$F$2:$F$4986, MATCH(K3423, Def_Instancias_Equipamentos!$D$2:$D$4986, 0), 1)</f>
        <v>Túnel (Anel)</v>
      </c>
      <c r="G3423" s="8" t="str">
        <f aca="false" t="array" ref="G3423:G3423">INDEX(Def_Instancias_Equipamentos!$F$2:$F$4986, MATCH(L3423, Def_Instancias_Equipamentos!$D$2:$D$4986, 0), 1)</f>
        <v>Sala Racks 2</v>
      </c>
      <c r="H3423" s="7" t="str">
        <f aca="false" t="array" ref="H3423:H3423">INDEX(Def_Instancias_Equipamentos!$E$2:$E$4986, MATCH(K3423, Def_Instancias_Equipamentos!$D$2:$D$4986, 0), 1)</f>
        <v>SI-02M1</v>
      </c>
      <c r="I3423" s="8" t="str">
        <f aca="false" t="array" ref="I3423:I3423">INDEX(Def_Instancias_Equipamentos!$E$2:$E$4986, MATCH(L3423, Def_Instancias_Equipamentos!$D$2:$D$4986, 0), 1)</f>
        <v>IA-02RaBPM</v>
      </c>
      <c r="J3423" s="8" t="str">
        <f aca="false">IF(H3423=I3423, "INTERNO", "EXTERNO")</f>
        <v>EXTERNO</v>
      </c>
      <c r="K3423" s="9" t="str">
        <f aca="false">Def_Instancias_Equipamentos!$D$906</f>
        <v>SI-02M1:DI-BPMSigPatch</v>
      </c>
      <c r="L3423" s="4" t="str">
        <f aca="false">Def_Instancias_Equipamentos!$D$645</f>
        <v>SI-02M1:DI-BPMRFFE</v>
      </c>
      <c r="M3423" s="10" t="s">
        <v>171</v>
      </c>
      <c r="N3423" s="11" t="s">
        <v>82</v>
      </c>
      <c r="O3423" s="21" t="str">
        <f aca="false">Def_Sistemas_Conectores_Cabos!$B$7</f>
        <v>SMA 50-ohm</v>
      </c>
      <c r="P3423" s="4" t="str">
        <f aca="false">Def_Sistemas_Conectores_Cabos!$B$7</f>
        <v>SMA 50-ohm</v>
      </c>
      <c r="Q3423" s="8" t="str">
        <f aca="false">K3423&amp;"/"&amp;M3423&amp;CHAR(10)&amp;L3423&amp;"/"&amp;N3423</f>
        <v>SI-02M1:DI-BPMSigPatch/TI_OUT
SI-02M1:DI-BPMRFFE/TI_IN</v>
      </c>
      <c r="R3423" s="12" t="s">
        <v>354</v>
      </c>
      <c r="S3423" s="12" t="s">
        <v>354</v>
      </c>
      <c r="T3423" s="22" t="str">
        <f aca="false">Def_Sistemas_Conectores_Cabos!$C$14</f>
        <v>Datalink Extrudado</v>
      </c>
      <c r="U3423" s="11" t="s">
        <v>355</v>
      </c>
      <c r="V3423" s="13"/>
    </row>
    <row r="3424" customFormat="false" ht="15.75" hidden="true" customHeight="true" outlineLevel="0" collapsed="false">
      <c r="A3424" s="4" t="str">
        <f aca="false">Def_Sistemas_Conectores_Cabos!$A$22</f>
        <v>BPM de elétrons</v>
      </c>
      <c r="B3424" s="5" t="str">
        <f aca="false">Datas_Entregas!$A$3</f>
        <v>BTS/Anel</v>
      </c>
      <c r="C3424" s="6" t="n">
        <f aca="false" t="array" ref="C3424:C3424">INDEX(Datas_Entregas!$B$2:$B$100, MATCH(B3424, Datas_Entregas!$A$2:$A$100, 0), 1)</f>
        <v>43296</v>
      </c>
      <c r="D3424" s="5" t="str">
        <f aca="false">Def_Status_Montagem!$A$2</f>
        <v>A verificar</v>
      </c>
      <c r="E3424" s="4" t="str">
        <f aca="false">Def_Status_Montagem!$B$4</f>
        <v>Contratada (inclui etiqueta)</v>
      </c>
      <c r="F3424" s="7" t="str">
        <f aca="false" t="array" ref="F3424:F3424">INDEX(Def_Instancias_Equipamentos!$F$2:$F$4986, MATCH(K3424, Def_Instancias_Equipamentos!$D$2:$D$4986, 0), 1)</f>
        <v>Túnel (Anel)</v>
      </c>
      <c r="G3424" s="8" t="str">
        <f aca="false" t="array" ref="G3424:G3424">INDEX(Def_Instancias_Equipamentos!$F$2:$F$4986, MATCH(L3424, Def_Instancias_Equipamentos!$D$2:$D$4986, 0), 1)</f>
        <v>Sala Racks 2</v>
      </c>
      <c r="H3424" s="7" t="str">
        <f aca="false" t="array" ref="H3424:H3424">INDEX(Def_Instancias_Equipamentos!$E$2:$E$4986, MATCH(K3424, Def_Instancias_Equipamentos!$D$2:$D$4986, 0), 1)</f>
        <v>SI-02M2</v>
      </c>
      <c r="I3424" s="8" t="str">
        <f aca="false" t="array" ref="I3424:I3424">INDEX(Def_Instancias_Equipamentos!$E$2:$E$4986, MATCH(L3424, Def_Instancias_Equipamentos!$D$2:$D$4986, 0), 1)</f>
        <v>IA-02RaBPM</v>
      </c>
      <c r="J3424" s="8" t="str">
        <f aca="false">IF(H3424=I3424, "INTERNO", "EXTERNO")</f>
        <v>EXTERNO</v>
      </c>
      <c r="K3424" s="9" t="str">
        <f aca="false">Def_Instancias_Equipamentos!$D$907</f>
        <v>SI-02M2:DI-BPMSigPatch</v>
      </c>
      <c r="L3424" s="4" t="str">
        <f aca="false">Def_Instancias_Equipamentos!$D$646</f>
        <v>SI-02M2:DI-BPMRFFE</v>
      </c>
      <c r="M3424" s="10" t="s">
        <v>171</v>
      </c>
      <c r="N3424" s="11" t="s">
        <v>82</v>
      </c>
      <c r="O3424" s="21" t="str">
        <f aca="false">Def_Sistemas_Conectores_Cabos!$B$7</f>
        <v>SMA 50-ohm</v>
      </c>
      <c r="P3424" s="4" t="str">
        <f aca="false">Def_Sistemas_Conectores_Cabos!$B$7</f>
        <v>SMA 50-ohm</v>
      </c>
      <c r="Q3424" s="8" t="str">
        <f aca="false">K3424&amp;"/"&amp;M3424&amp;CHAR(10)&amp;L3424&amp;"/"&amp;N3424</f>
        <v>SI-02M2:DI-BPMSigPatch/TI_OUT
SI-02M2:DI-BPMRFFE/TI_IN</v>
      </c>
      <c r="R3424" s="12" t="s">
        <v>354</v>
      </c>
      <c r="S3424" s="12" t="s">
        <v>354</v>
      </c>
      <c r="T3424" s="22" t="str">
        <f aca="false">Def_Sistemas_Conectores_Cabos!$C$14</f>
        <v>Datalink Extrudado</v>
      </c>
      <c r="U3424" s="11" t="s">
        <v>355</v>
      </c>
      <c r="V3424" s="13"/>
    </row>
    <row r="3425" customFormat="false" ht="15.75" hidden="true" customHeight="true" outlineLevel="0" collapsed="false">
      <c r="A3425" s="4" t="str">
        <f aca="false">Def_Sistemas_Conectores_Cabos!$A$22</f>
        <v>BPM de elétrons</v>
      </c>
      <c r="B3425" s="5" t="str">
        <f aca="false">Datas_Entregas!$A$6</f>
        <v>Linhas de Luz (fases I-A e II)</v>
      </c>
      <c r="C3425" s="6" t="n">
        <f aca="false" t="array" ref="C3425:C3425">INDEX(Datas_Entregas!$B$2:$B$100, MATCH(B3425, Datas_Entregas!$A$2:$A$100, 0), 1)</f>
        <v>43374</v>
      </c>
      <c r="D3425" s="5" t="str">
        <f aca="false">Def_Status_Montagem!$A$2</f>
        <v>A verificar</v>
      </c>
      <c r="E3425" s="4" t="str">
        <f aca="false">Def_Status_Montagem!$B$4</f>
        <v>Contratada (inclui etiqueta)</v>
      </c>
      <c r="F3425" s="7" t="str">
        <f aca="false" t="array" ref="F3425:F3425">INDEX(Def_Instancias_Equipamentos!$F$2:$F$4986, MATCH(K3425, Def_Instancias_Equipamentos!$D$2:$D$4986, 0), 1)</f>
        <v>Túnel (Anel)</v>
      </c>
      <c r="G3425" s="8" t="str">
        <f aca="false" t="array" ref="G3425:G3425">INDEX(Def_Instancias_Equipamentos!$F$2:$F$4986, MATCH(L3425, Def_Instancias_Equipamentos!$D$2:$D$4986, 0), 1)</f>
        <v>Sala Racks 2</v>
      </c>
      <c r="H3425" s="7" t="str">
        <f aca="false" t="array" ref="H3425:H3425">INDEX(Def_Instancias_Equipamentos!$E$2:$E$4986, MATCH(K3425, Def_Instancias_Equipamentos!$D$2:$D$4986, 0), 1)</f>
        <v>SI-02SB</v>
      </c>
      <c r="I3425" s="8" t="str">
        <f aca="false" t="array" ref="I3425:I3425">INDEX(Def_Instancias_Equipamentos!$E$2:$E$4986, MATCH(L3425, Def_Instancias_Equipamentos!$D$2:$D$4986, 0), 1)</f>
        <v>IA-02RaBPM</v>
      </c>
      <c r="J3425" s="8" t="str">
        <f aca="false">IF(H3425=I3425, "INTERNO", "EXTERNO")</f>
        <v>EXTERNO</v>
      </c>
      <c r="K3425" s="9" t="str">
        <f aca="false">Def_Instancias_Equipamentos!$D$1054</f>
        <v>SI-02SB:DI-BPMSigPatch-1</v>
      </c>
      <c r="L3425" s="4" t="str">
        <f aca="false">Def_Instancias_Equipamentos!$D$793</f>
        <v>SI-02SB:DI-BPMRFFE-1</v>
      </c>
      <c r="M3425" s="10" t="s">
        <v>171</v>
      </c>
      <c r="N3425" s="11" t="s">
        <v>82</v>
      </c>
      <c r="O3425" s="21" t="str">
        <f aca="false">Def_Sistemas_Conectores_Cabos!$B$7</f>
        <v>SMA 50-ohm</v>
      </c>
      <c r="P3425" s="4" t="str">
        <f aca="false">Def_Sistemas_Conectores_Cabos!$B$7</f>
        <v>SMA 50-ohm</v>
      </c>
      <c r="Q3425" s="8" t="str">
        <f aca="false">K3425&amp;"/"&amp;M3425&amp;CHAR(10)&amp;L3425&amp;"/"&amp;N3425</f>
        <v>SI-02SB:DI-BPMSigPatch-1/TI_OUT
SI-02SB:DI-BPMRFFE-1/TI_IN</v>
      </c>
      <c r="R3425" s="12" t="s">
        <v>354</v>
      </c>
      <c r="S3425" s="12" t="s">
        <v>354</v>
      </c>
      <c r="T3425" s="22" t="str">
        <f aca="false">Def_Sistemas_Conectores_Cabos!$C$14</f>
        <v>Datalink Extrudado</v>
      </c>
      <c r="U3425" s="11" t="s">
        <v>355</v>
      </c>
      <c r="V3425" s="13"/>
    </row>
    <row r="3426" customFormat="false" ht="15.75" hidden="true" customHeight="true" outlineLevel="0" collapsed="false">
      <c r="A3426" s="4" t="str">
        <f aca="false">Def_Sistemas_Conectores_Cabos!$A$22</f>
        <v>BPM de elétrons</v>
      </c>
      <c r="B3426" s="5" t="str">
        <f aca="false">Datas_Entregas!$A$6</f>
        <v>Linhas de Luz (fases I-A e II)</v>
      </c>
      <c r="C3426" s="6" t="n">
        <f aca="false" t="array" ref="C3426:C3426">INDEX(Datas_Entregas!$B$2:$B$100, MATCH(B3426, Datas_Entregas!$A$2:$A$100, 0), 1)</f>
        <v>43374</v>
      </c>
      <c r="D3426" s="5" t="str">
        <f aca="false">Def_Status_Montagem!$A$2</f>
        <v>A verificar</v>
      </c>
      <c r="E3426" s="4" t="str">
        <f aca="false">Def_Status_Montagem!$B$4</f>
        <v>Contratada (inclui etiqueta)</v>
      </c>
      <c r="F3426" s="7" t="str">
        <f aca="false" t="array" ref="F3426:F3426">INDEX(Def_Instancias_Equipamentos!$F$2:$F$4986, MATCH(K3426, Def_Instancias_Equipamentos!$D$2:$D$4986, 0), 1)</f>
        <v>Túnel (Anel)</v>
      </c>
      <c r="G3426" s="8" t="str">
        <f aca="false" t="array" ref="G3426:G3426">INDEX(Def_Instancias_Equipamentos!$F$2:$F$4986, MATCH(L3426, Def_Instancias_Equipamentos!$D$2:$D$4986, 0), 1)</f>
        <v>Sala Racks 2</v>
      </c>
      <c r="H3426" s="7" t="str">
        <f aca="false" t="array" ref="H3426:H3426">INDEX(Def_Instancias_Equipamentos!$E$2:$E$4986, MATCH(K3426, Def_Instancias_Equipamentos!$D$2:$D$4986, 0), 1)</f>
        <v>SI-02SB</v>
      </c>
      <c r="I3426" s="8" t="str">
        <f aca="false" t="array" ref="I3426:I3426">INDEX(Def_Instancias_Equipamentos!$E$2:$E$4986, MATCH(L3426, Def_Instancias_Equipamentos!$D$2:$D$4986, 0), 1)</f>
        <v>IA-02RaBPM</v>
      </c>
      <c r="J3426" s="8" t="str">
        <f aca="false">IF(H3426=I3426, "INTERNO", "EXTERNO")</f>
        <v>EXTERNO</v>
      </c>
      <c r="K3426" s="9" t="str">
        <f aca="false">Def_Instancias_Equipamentos!$D$1055</f>
        <v>SI-02SB:DI-BPMSigPatch-2</v>
      </c>
      <c r="L3426" s="4" t="str">
        <f aca="false">Def_Instancias_Equipamentos!$D$794</f>
        <v>SI-02SB:DI-BPMRFFE-2</v>
      </c>
      <c r="M3426" s="10" t="s">
        <v>171</v>
      </c>
      <c r="N3426" s="11" t="s">
        <v>82</v>
      </c>
      <c r="O3426" s="21" t="str">
        <f aca="false">Def_Sistemas_Conectores_Cabos!$B$7</f>
        <v>SMA 50-ohm</v>
      </c>
      <c r="P3426" s="4" t="str">
        <f aca="false">Def_Sistemas_Conectores_Cabos!$B$7</f>
        <v>SMA 50-ohm</v>
      </c>
      <c r="Q3426" s="8" t="str">
        <f aca="false">K3426&amp;"/"&amp;M3426&amp;CHAR(10)&amp;L3426&amp;"/"&amp;N3426</f>
        <v>SI-02SB:DI-BPMSigPatch-2/TI_OUT
SI-02SB:DI-BPMRFFE-2/TI_IN</v>
      </c>
      <c r="R3426" s="12" t="s">
        <v>354</v>
      </c>
      <c r="S3426" s="12" t="s">
        <v>354</v>
      </c>
      <c r="T3426" s="22" t="str">
        <f aca="false">Def_Sistemas_Conectores_Cabos!$C$14</f>
        <v>Datalink Extrudado</v>
      </c>
      <c r="U3426" s="11" t="s">
        <v>355</v>
      </c>
      <c r="V3426" s="13"/>
    </row>
    <row r="3427" customFormat="false" ht="15.75" hidden="true" customHeight="true" outlineLevel="0" collapsed="false">
      <c r="A3427" s="4" t="str">
        <f aca="false">Def_Sistemas_Conectores_Cabos!$A$22</f>
        <v>BPM de elétrons</v>
      </c>
      <c r="B3427" s="5" t="str">
        <f aca="false">Datas_Entregas!$A$3</f>
        <v>BTS/Anel</v>
      </c>
      <c r="C3427" s="6" t="n">
        <f aca="false" t="array" ref="C3427:C3427">INDEX(Datas_Entregas!$B$2:$B$100, MATCH(B3427, Datas_Entregas!$A$2:$A$100, 0), 1)</f>
        <v>43296</v>
      </c>
      <c r="D3427" s="5" t="str">
        <f aca="false">Def_Status_Montagem!$A$2</f>
        <v>A verificar</v>
      </c>
      <c r="E3427" s="4" t="str">
        <f aca="false">Def_Status_Montagem!$B$4</f>
        <v>Contratada (inclui etiqueta)</v>
      </c>
      <c r="F3427" s="7" t="str">
        <f aca="false" t="array" ref="F3427:F3427">INDEX(Def_Instancias_Equipamentos!$F$2:$F$4986, MATCH(K3427, Def_Instancias_Equipamentos!$D$2:$D$4986, 0), 1)</f>
        <v>Túnel (Anel)</v>
      </c>
      <c r="G3427" s="8" t="str">
        <f aca="false" t="array" ref="G3427:G3427">INDEX(Def_Instancias_Equipamentos!$F$2:$F$4986, MATCH(L3427, Def_Instancias_Equipamentos!$D$2:$D$4986, 0), 1)</f>
        <v>Sala Racks 3</v>
      </c>
      <c r="H3427" s="7" t="str">
        <f aca="false" t="array" ref="H3427:H3427">INDEX(Def_Instancias_Equipamentos!$E$2:$E$4986, MATCH(K3427, Def_Instancias_Equipamentos!$D$2:$D$4986, 0), 1)</f>
        <v>SI-03C1</v>
      </c>
      <c r="I3427" s="8" t="str">
        <f aca="false" t="array" ref="I3427:I3427">INDEX(Def_Instancias_Equipamentos!$E$2:$E$4986, MATCH(L3427, Def_Instancias_Equipamentos!$D$2:$D$4986, 0), 1)</f>
        <v>IA-03RaBPM</v>
      </c>
      <c r="J3427" s="8" t="str">
        <f aca="false">IF(H3427=I3427, "INTERNO", "EXTERNO")</f>
        <v>EXTERNO</v>
      </c>
      <c r="K3427" s="9" t="str">
        <f aca="false">Def_Instancias_Equipamentos!$D$908</f>
        <v>SI-03C1:DI-BPMSigPatch-1</v>
      </c>
      <c r="L3427" s="4" t="str">
        <f aca="false">Def_Instancias_Equipamentos!$D$647</f>
        <v>SI-03C1:DI-BPMRFFE-1</v>
      </c>
      <c r="M3427" s="10" t="s">
        <v>171</v>
      </c>
      <c r="N3427" s="11" t="s">
        <v>82</v>
      </c>
      <c r="O3427" s="21" t="str">
        <f aca="false">Def_Sistemas_Conectores_Cabos!$B$7</f>
        <v>SMA 50-ohm</v>
      </c>
      <c r="P3427" s="4" t="str">
        <f aca="false">Def_Sistemas_Conectores_Cabos!$B$7</f>
        <v>SMA 50-ohm</v>
      </c>
      <c r="Q3427" s="8" t="str">
        <f aca="false">K3427&amp;"/"&amp;M3427&amp;CHAR(10)&amp;L3427&amp;"/"&amp;N3427</f>
        <v>SI-03C1:DI-BPMSigPatch-1/TI_OUT
SI-03C1:DI-BPMRFFE-1/TI_IN</v>
      </c>
      <c r="R3427" s="12" t="s">
        <v>354</v>
      </c>
      <c r="S3427" s="12" t="s">
        <v>354</v>
      </c>
      <c r="T3427" s="22" t="str">
        <f aca="false">Def_Sistemas_Conectores_Cabos!$C$14</f>
        <v>Datalink Extrudado</v>
      </c>
      <c r="U3427" s="11" t="s">
        <v>355</v>
      </c>
      <c r="V3427" s="13"/>
    </row>
    <row r="3428" customFormat="false" ht="15.75" hidden="true" customHeight="true" outlineLevel="0" collapsed="false">
      <c r="A3428" s="4" t="str">
        <f aca="false">Def_Sistemas_Conectores_Cabos!$A$22</f>
        <v>BPM de elétrons</v>
      </c>
      <c r="B3428" s="5" t="str">
        <f aca="false">Datas_Entregas!$A$3</f>
        <v>BTS/Anel</v>
      </c>
      <c r="C3428" s="6" t="n">
        <f aca="false" t="array" ref="C3428:C3428">INDEX(Datas_Entregas!$B$2:$B$100, MATCH(B3428, Datas_Entregas!$A$2:$A$100, 0), 1)</f>
        <v>43296</v>
      </c>
      <c r="D3428" s="5" t="str">
        <f aca="false">Def_Status_Montagem!$A$2</f>
        <v>A verificar</v>
      </c>
      <c r="E3428" s="4" t="str">
        <f aca="false">Def_Status_Montagem!$B$4</f>
        <v>Contratada (inclui etiqueta)</v>
      </c>
      <c r="F3428" s="7" t="str">
        <f aca="false" t="array" ref="F3428:F3428">INDEX(Def_Instancias_Equipamentos!$F$2:$F$4986, MATCH(K3428, Def_Instancias_Equipamentos!$D$2:$D$4986, 0), 1)</f>
        <v>Túnel (Anel)</v>
      </c>
      <c r="G3428" s="8" t="str">
        <f aca="false" t="array" ref="G3428:G3428">INDEX(Def_Instancias_Equipamentos!$F$2:$F$4986, MATCH(L3428, Def_Instancias_Equipamentos!$D$2:$D$4986, 0), 1)</f>
        <v>Sala Racks 3</v>
      </c>
      <c r="H3428" s="7" t="str">
        <f aca="false" t="array" ref="H3428:H3428">INDEX(Def_Instancias_Equipamentos!$E$2:$E$4986, MATCH(K3428, Def_Instancias_Equipamentos!$D$2:$D$4986, 0), 1)</f>
        <v>SI-03C1</v>
      </c>
      <c r="I3428" s="8" t="str">
        <f aca="false" t="array" ref="I3428:I3428">INDEX(Def_Instancias_Equipamentos!$E$2:$E$4986, MATCH(L3428, Def_Instancias_Equipamentos!$D$2:$D$4986, 0), 1)</f>
        <v>IA-03RaBPM</v>
      </c>
      <c r="J3428" s="8" t="str">
        <f aca="false">IF(H3428=I3428, "INTERNO", "EXTERNO")</f>
        <v>EXTERNO</v>
      </c>
      <c r="K3428" s="9" t="str">
        <f aca="false">Def_Instancias_Equipamentos!$D$909</f>
        <v>SI-03C1:DI-BPMSigPatch-2</v>
      </c>
      <c r="L3428" s="4" t="str">
        <f aca="false">Def_Instancias_Equipamentos!$D$648</f>
        <v>SI-03C1:DI-BPMRFFE-2</v>
      </c>
      <c r="M3428" s="10" t="s">
        <v>171</v>
      </c>
      <c r="N3428" s="11" t="s">
        <v>82</v>
      </c>
      <c r="O3428" s="21" t="str">
        <f aca="false">Def_Sistemas_Conectores_Cabos!$B$7</f>
        <v>SMA 50-ohm</v>
      </c>
      <c r="P3428" s="4" t="str">
        <f aca="false">Def_Sistemas_Conectores_Cabos!$B$7</f>
        <v>SMA 50-ohm</v>
      </c>
      <c r="Q3428" s="8" t="str">
        <f aca="false">K3428&amp;"/"&amp;M3428&amp;CHAR(10)&amp;L3428&amp;"/"&amp;N3428</f>
        <v>SI-03C1:DI-BPMSigPatch-2/TI_OUT
SI-03C1:DI-BPMRFFE-2/TI_IN</v>
      </c>
      <c r="R3428" s="12" t="s">
        <v>354</v>
      </c>
      <c r="S3428" s="12" t="s">
        <v>354</v>
      </c>
      <c r="T3428" s="22" t="str">
        <f aca="false">Def_Sistemas_Conectores_Cabos!$C$14</f>
        <v>Datalink Extrudado</v>
      </c>
      <c r="U3428" s="11" t="s">
        <v>355</v>
      </c>
      <c r="V3428" s="13"/>
    </row>
    <row r="3429" customFormat="false" ht="15.75" hidden="true" customHeight="true" outlineLevel="0" collapsed="false">
      <c r="A3429" s="4" t="str">
        <f aca="false">Def_Sistemas_Conectores_Cabos!$A$22</f>
        <v>BPM de elétrons</v>
      </c>
      <c r="B3429" s="5" t="str">
        <f aca="false">Datas_Entregas!$A$3</f>
        <v>BTS/Anel</v>
      </c>
      <c r="C3429" s="6" t="n">
        <f aca="false" t="array" ref="C3429:C3429">INDEX(Datas_Entregas!$B$2:$B$100, MATCH(B3429, Datas_Entregas!$A$2:$A$100, 0), 1)</f>
        <v>43296</v>
      </c>
      <c r="D3429" s="5" t="str">
        <f aca="false">Def_Status_Montagem!$A$2</f>
        <v>A verificar</v>
      </c>
      <c r="E3429" s="4" t="str">
        <f aca="false">Def_Status_Montagem!$B$4</f>
        <v>Contratada (inclui etiqueta)</v>
      </c>
      <c r="F3429" s="7" t="str">
        <f aca="false" t="array" ref="F3429:F3429">INDEX(Def_Instancias_Equipamentos!$F$2:$F$4986, MATCH(K3429, Def_Instancias_Equipamentos!$D$2:$D$4986, 0), 1)</f>
        <v>Túnel (Anel)</v>
      </c>
      <c r="G3429" s="8" t="str">
        <f aca="false" t="array" ref="G3429:G3429">INDEX(Def_Instancias_Equipamentos!$F$2:$F$4986, MATCH(L3429, Def_Instancias_Equipamentos!$D$2:$D$4986, 0), 1)</f>
        <v>Sala Racks 3</v>
      </c>
      <c r="H3429" s="7" t="str">
        <f aca="false" t="array" ref="H3429:H3429">INDEX(Def_Instancias_Equipamentos!$E$2:$E$4986, MATCH(K3429, Def_Instancias_Equipamentos!$D$2:$D$4986, 0), 1)</f>
        <v>SI-03C2</v>
      </c>
      <c r="I3429" s="8" t="str">
        <f aca="false" t="array" ref="I3429:I3429">INDEX(Def_Instancias_Equipamentos!$E$2:$E$4986, MATCH(L3429, Def_Instancias_Equipamentos!$D$2:$D$4986, 0), 1)</f>
        <v>IA-03RaBPM</v>
      </c>
      <c r="J3429" s="8" t="str">
        <f aca="false">IF(H3429=I3429, "INTERNO", "EXTERNO")</f>
        <v>EXTERNO</v>
      </c>
      <c r="K3429" s="9" t="str">
        <f aca="false">Def_Instancias_Equipamentos!$D$910</f>
        <v>SI-03C2:DI-BPMSigPatch</v>
      </c>
      <c r="L3429" s="4" t="str">
        <f aca="false">Def_Instancias_Equipamentos!$D$649</f>
        <v>SI-03C2:DI-BPMRFFE</v>
      </c>
      <c r="M3429" s="10" t="s">
        <v>171</v>
      </c>
      <c r="N3429" s="11" t="s">
        <v>82</v>
      </c>
      <c r="O3429" s="21" t="str">
        <f aca="false">Def_Sistemas_Conectores_Cabos!$B$7</f>
        <v>SMA 50-ohm</v>
      </c>
      <c r="P3429" s="4" t="str">
        <f aca="false">Def_Sistemas_Conectores_Cabos!$B$7</f>
        <v>SMA 50-ohm</v>
      </c>
      <c r="Q3429" s="8" t="str">
        <f aca="false">K3429&amp;"/"&amp;M3429&amp;CHAR(10)&amp;L3429&amp;"/"&amp;N3429</f>
        <v>SI-03C2:DI-BPMSigPatch/TI_OUT
SI-03C2:DI-BPMRFFE/TI_IN</v>
      </c>
      <c r="R3429" s="12" t="s">
        <v>354</v>
      </c>
      <c r="S3429" s="12" t="s">
        <v>354</v>
      </c>
      <c r="T3429" s="22" t="str">
        <f aca="false">Def_Sistemas_Conectores_Cabos!$C$14</f>
        <v>Datalink Extrudado</v>
      </c>
      <c r="U3429" s="11" t="s">
        <v>355</v>
      </c>
      <c r="V3429" s="13"/>
    </row>
    <row r="3430" customFormat="false" ht="15.75" hidden="true" customHeight="true" outlineLevel="0" collapsed="false">
      <c r="A3430" s="4" t="str">
        <f aca="false">Def_Sistemas_Conectores_Cabos!$A$22</f>
        <v>BPM de elétrons</v>
      </c>
      <c r="B3430" s="5" t="str">
        <f aca="false">Datas_Entregas!$A$3</f>
        <v>BTS/Anel</v>
      </c>
      <c r="C3430" s="6" t="n">
        <f aca="false" t="array" ref="C3430:C3430">INDEX(Datas_Entregas!$B$2:$B$100, MATCH(B3430, Datas_Entregas!$A$2:$A$100, 0), 1)</f>
        <v>43296</v>
      </c>
      <c r="D3430" s="5" t="str">
        <f aca="false">Def_Status_Montagem!$A$2</f>
        <v>A verificar</v>
      </c>
      <c r="E3430" s="4" t="str">
        <f aca="false">Def_Status_Montagem!$B$4</f>
        <v>Contratada (inclui etiqueta)</v>
      </c>
      <c r="F3430" s="7" t="str">
        <f aca="false" t="array" ref="F3430:F3430">INDEX(Def_Instancias_Equipamentos!$F$2:$F$4986, MATCH(K3430, Def_Instancias_Equipamentos!$D$2:$D$4986, 0), 1)</f>
        <v>Túnel (Anel)</v>
      </c>
      <c r="G3430" s="8" t="str">
        <f aca="false" t="array" ref="G3430:G3430">INDEX(Def_Instancias_Equipamentos!$F$2:$F$4986, MATCH(L3430, Def_Instancias_Equipamentos!$D$2:$D$4986, 0), 1)</f>
        <v>Sala Racks 3</v>
      </c>
      <c r="H3430" s="7" t="str">
        <f aca="false" t="array" ref="H3430:H3430">INDEX(Def_Instancias_Equipamentos!$E$2:$E$4986, MATCH(K3430, Def_Instancias_Equipamentos!$D$2:$D$4986, 0), 1)</f>
        <v>SI-03C3</v>
      </c>
      <c r="I3430" s="8" t="str">
        <f aca="false" t="array" ref="I3430:I3430">INDEX(Def_Instancias_Equipamentos!$E$2:$E$4986, MATCH(L3430, Def_Instancias_Equipamentos!$D$2:$D$4986, 0), 1)</f>
        <v>IA-03RaBPM</v>
      </c>
      <c r="J3430" s="8" t="str">
        <f aca="false">IF(H3430=I3430, "INTERNO", "EXTERNO")</f>
        <v>EXTERNO</v>
      </c>
      <c r="K3430" s="9" t="str">
        <f aca="false">Def_Instancias_Equipamentos!$D$911</f>
        <v>SI-03C3:DI-BPMSigPatch-1</v>
      </c>
      <c r="L3430" s="4" t="str">
        <f aca="false">Def_Instancias_Equipamentos!$D$650</f>
        <v>SI-03C3:DI-BPMRFFE-1</v>
      </c>
      <c r="M3430" s="10" t="s">
        <v>171</v>
      </c>
      <c r="N3430" s="11" t="s">
        <v>82</v>
      </c>
      <c r="O3430" s="21" t="str">
        <f aca="false">Def_Sistemas_Conectores_Cabos!$B$7</f>
        <v>SMA 50-ohm</v>
      </c>
      <c r="P3430" s="4" t="str">
        <f aca="false">Def_Sistemas_Conectores_Cabos!$B$7</f>
        <v>SMA 50-ohm</v>
      </c>
      <c r="Q3430" s="8" t="str">
        <f aca="false">K3430&amp;"/"&amp;M3430&amp;CHAR(10)&amp;L3430&amp;"/"&amp;N3430</f>
        <v>SI-03C3:DI-BPMSigPatch-1/TI_OUT
SI-03C3:DI-BPMRFFE-1/TI_IN</v>
      </c>
      <c r="R3430" s="12" t="s">
        <v>354</v>
      </c>
      <c r="S3430" s="12" t="s">
        <v>354</v>
      </c>
      <c r="T3430" s="22" t="str">
        <f aca="false">Def_Sistemas_Conectores_Cabos!$C$14</f>
        <v>Datalink Extrudado</v>
      </c>
      <c r="U3430" s="11" t="s">
        <v>355</v>
      </c>
      <c r="V3430" s="13"/>
    </row>
    <row r="3431" customFormat="false" ht="15.75" hidden="true" customHeight="true" outlineLevel="0" collapsed="false">
      <c r="A3431" s="4" t="str">
        <f aca="false">Def_Sistemas_Conectores_Cabos!$A$22</f>
        <v>BPM de elétrons</v>
      </c>
      <c r="B3431" s="5" t="str">
        <f aca="false">Datas_Entregas!$A$3</f>
        <v>BTS/Anel</v>
      </c>
      <c r="C3431" s="6" t="n">
        <f aca="false" t="array" ref="C3431:C3431">INDEX(Datas_Entregas!$B$2:$B$100, MATCH(B3431, Datas_Entregas!$A$2:$A$100, 0), 1)</f>
        <v>43296</v>
      </c>
      <c r="D3431" s="5" t="str">
        <f aca="false">Def_Status_Montagem!$A$2</f>
        <v>A verificar</v>
      </c>
      <c r="E3431" s="4" t="str">
        <f aca="false">Def_Status_Montagem!$B$4</f>
        <v>Contratada (inclui etiqueta)</v>
      </c>
      <c r="F3431" s="7" t="str">
        <f aca="false" t="array" ref="F3431:F3431">INDEX(Def_Instancias_Equipamentos!$F$2:$F$4986, MATCH(K3431, Def_Instancias_Equipamentos!$D$2:$D$4986, 0), 1)</f>
        <v>Túnel (Anel)</v>
      </c>
      <c r="G3431" s="8" t="str">
        <f aca="false" t="array" ref="G3431:G3431">INDEX(Def_Instancias_Equipamentos!$F$2:$F$4986, MATCH(L3431, Def_Instancias_Equipamentos!$D$2:$D$4986, 0), 1)</f>
        <v>Sala Racks 3</v>
      </c>
      <c r="H3431" s="7" t="str">
        <f aca="false" t="array" ref="H3431:H3431">INDEX(Def_Instancias_Equipamentos!$E$2:$E$4986, MATCH(K3431, Def_Instancias_Equipamentos!$D$2:$D$4986, 0), 1)</f>
        <v>SI-03C3</v>
      </c>
      <c r="I3431" s="8" t="str">
        <f aca="false" t="array" ref="I3431:I3431">INDEX(Def_Instancias_Equipamentos!$E$2:$E$4986, MATCH(L3431, Def_Instancias_Equipamentos!$D$2:$D$4986, 0), 1)</f>
        <v>IA-03RaBPM</v>
      </c>
      <c r="J3431" s="8" t="str">
        <f aca="false">IF(H3431=I3431, "INTERNO", "EXTERNO")</f>
        <v>EXTERNO</v>
      </c>
      <c r="K3431" s="9" t="str">
        <f aca="false">Def_Instancias_Equipamentos!$D$912</f>
        <v>SI-03C3:DI-BPMSigPatch-2</v>
      </c>
      <c r="L3431" s="4" t="str">
        <f aca="false">Def_Instancias_Equipamentos!$D$651</f>
        <v>SI-03C3:DI-BPMRFFE-2</v>
      </c>
      <c r="M3431" s="10" t="s">
        <v>171</v>
      </c>
      <c r="N3431" s="11" t="s">
        <v>82</v>
      </c>
      <c r="O3431" s="21" t="str">
        <f aca="false">Def_Sistemas_Conectores_Cabos!$B$7</f>
        <v>SMA 50-ohm</v>
      </c>
      <c r="P3431" s="4" t="str">
        <f aca="false">Def_Sistemas_Conectores_Cabos!$B$7</f>
        <v>SMA 50-ohm</v>
      </c>
      <c r="Q3431" s="8" t="str">
        <f aca="false">K3431&amp;"/"&amp;M3431&amp;CHAR(10)&amp;L3431&amp;"/"&amp;N3431</f>
        <v>SI-03C3:DI-BPMSigPatch-2/TI_OUT
SI-03C3:DI-BPMRFFE-2/TI_IN</v>
      </c>
      <c r="R3431" s="12" t="s">
        <v>354</v>
      </c>
      <c r="S3431" s="12" t="s">
        <v>354</v>
      </c>
      <c r="T3431" s="22" t="str">
        <f aca="false">Def_Sistemas_Conectores_Cabos!$C$14</f>
        <v>Datalink Extrudado</v>
      </c>
      <c r="U3431" s="11" t="s">
        <v>355</v>
      </c>
      <c r="V3431" s="13"/>
    </row>
    <row r="3432" customFormat="false" ht="15.75" hidden="true" customHeight="true" outlineLevel="0" collapsed="false">
      <c r="A3432" s="4" t="str">
        <f aca="false">Def_Sistemas_Conectores_Cabos!$A$22</f>
        <v>BPM de elétrons</v>
      </c>
      <c r="B3432" s="5" t="str">
        <f aca="false">Datas_Entregas!$A$3</f>
        <v>BTS/Anel</v>
      </c>
      <c r="C3432" s="6" t="n">
        <f aca="false" t="array" ref="C3432:C3432">INDEX(Datas_Entregas!$B$2:$B$100, MATCH(B3432, Datas_Entregas!$A$2:$A$100, 0), 1)</f>
        <v>43296</v>
      </c>
      <c r="D3432" s="5" t="str">
        <f aca="false">Def_Status_Montagem!$A$2</f>
        <v>A verificar</v>
      </c>
      <c r="E3432" s="4" t="str">
        <f aca="false">Def_Status_Montagem!$B$4</f>
        <v>Contratada (inclui etiqueta)</v>
      </c>
      <c r="F3432" s="7" t="str">
        <f aca="false" t="array" ref="F3432:F3432">INDEX(Def_Instancias_Equipamentos!$F$2:$F$4986, MATCH(K3432, Def_Instancias_Equipamentos!$D$2:$D$4986, 0), 1)</f>
        <v>Túnel (Anel)</v>
      </c>
      <c r="G3432" s="8" t="str">
        <f aca="false" t="array" ref="G3432:G3432">INDEX(Def_Instancias_Equipamentos!$F$2:$F$4986, MATCH(L3432, Def_Instancias_Equipamentos!$D$2:$D$4986, 0), 1)</f>
        <v>Sala Racks 3</v>
      </c>
      <c r="H3432" s="7" t="str">
        <f aca="false" t="array" ref="H3432:H3432">INDEX(Def_Instancias_Equipamentos!$E$2:$E$4986, MATCH(K3432, Def_Instancias_Equipamentos!$D$2:$D$4986, 0), 1)</f>
        <v>SI-03C4</v>
      </c>
      <c r="I3432" s="8" t="str">
        <f aca="false" t="array" ref="I3432:I3432">INDEX(Def_Instancias_Equipamentos!$E$2:$E$4986, MATCH(L3432, Def_Instancias_Equipamentos!$D$2:$D$4986, 0), 1)</f>
        <v>IA-03RaBPM</v>
      </c>
      <c r="J3432" s="8" t="str">
        <f aca="false">IF(H3432=I3432, "INTERNO", "EXTERNO")</f>
        <v>EXTERNO</v>
      </c>
      <c r="K3432" s="9" t="str">
        <f aca="false">Def_Instancias_Equipamentos!$D$913</f>
        <v>SI-03C4:DI-BPMSigPatch</v>
      </c>
      <c r="L3432" s="4" t="str">
        <f aca="false">Def_Instancias_Equipamentos!$D$652</f>
        <v>SI-03C4:DI-BPMRFFE</v>
      </c>
      <c r="M3432" s="10" t="s">
        <v>171</v>
      </c>
      <c r="N3432" s="11" t="s">
        <v>82</v>
      </c>
      <c r="O3432" s="21" t="str">
        <f aca="false">Def_Sistemas_Conectores_Cabos!$B$7</f>
        <v>SMA 50-ohm</v>
      </c>
      <c r="P3432" s="4" t="str">
        <f aca="false">Def_Sistemas_Conectores_Cabos!$B$7</f>
        <v>SMA 50-ohm</v>
      </c>
      <c r="Q3432" s="8" t="str">
        <f aca="false">K3432&amp;"/"&amp;M3432&amp;CHAR(10)&amp;L3432&amp;"/"&amp;N3432</f>
        <v>SI-03C4:DI-BPMSigPatch/TI_OUT
SI-03C4:DI-BPMRFFE/TI_IN</v>
      </c>
      <c r="R3432" s="12" t="s">
        <v>354</v>
      </c>
      <c r="S3432" s="12" t="s">
        <v>354</v>
      </c>
      <c r="T3432" s="22" t="str">
        <f aca="false">Def_Sistemas_Conectores_Cabos!$C$14</f>
        <v>Datalink Extrudado</v>
      </c>
      <c r="U3432" s="11" t="s">
        <v>355</v>
      </c>
      <c r="V3432" s="13"/>
    </row>
    <row r="3433" customFormat="false" ht="15.75" hidden="true" customHeight="true" outlineLevel="0" collapsed="false">
      <c r="A3433" s="4" t="str">
        <f aca="false">Def_Sistemas_Conectores_Cabos!$A$22</f>
        <v>BPM de elétrons</v>
      </c>
      <c r="B3433" s="5" t="str">
        <f aca="false">Datas_Entregas!$A$3</f>
        <v>BTS/Anel</v>
      </c>
      <c r="C3433" s="6" t="n">
        <f aca="false" t="array" ref="C3433:C3433">INDEX(Datas_Entregas!$B$2:$B$100, MATCH(B3433, Datas_Entregas!$A$2:$A$100, 0), 1)</f>
        <v>43296</v>
      </c>
      <c r="D3433" s="5" t="str">
        <f aca="false">Def_Status_Montagem!$A$2</f>
        <v>A verificar</v>
      </c>
      <c r="E3433" s="4" t="str">
        <f aca="false">Def_Status_Montagem!$B$4</f>
        <v>Contratada (inclui etiqueta)</v>
      </c>
      <c r="F3433" s="7" t="str">
        <f aca="false" t="array" ref="F3433:F3433">INDEX(Def_Instancias_Equipamentos!$F$2:$F$4986, MATCH(K3433, Def_Instancias_Equipamentos!$D$2:$D$4986, 0), 1)</f>
        <v>Túnel (Anel)</v>
      </c>
      <c r="G3433" s="8" t="str">
        <f aca="false" t="array" ref="G3433:G3433">INDEX(Def_Instancias_Equipamentos!$F$2:$F$4986, MATCH(L3433, Def_Instancias_Equipamentos!$D$2:$D$4986, 0), 1)</f>
        <v>Sala Racks 3</v>
      </c>
      <c r="H3433" s="7" t="str">
        <f aca="false" t="array" ref="H3433:H3433">INDEX(Def_Instancias_Equipamentos!$E$2:$E$4986, MATCH(K3433, Def_Instancias_Equipamentos!$D$2:$D$4986, 0), 1)</f>
        <v>SI-03M1</v>
      </c>
      <c r="I3433" s="8" t="str">
        <f aca="false" t="array" ref="I3433:I3433">INDEX(Def_Instancias_Equipamentos!$E$2:$E$4986, MATCH(L3433, Def_Instancias_Equipamentos!$D$2:$D$4986, 0), 1)</f>
        <v>IA-03RaBPM</v>
      </c>
      <c r="J3433" s="8" t="str">
        <f aca="false">IF(H3433=I3433, "INTERNO", "EXTERNO")</f>
        <v>EXTERNO</v>
      </c>
      <c r="K3433" s="9" t="str">
        <f aca="false">Def_Instancias_Equipamentos!$D$914</f>
        <v>SI-03M1:DI-BPMSigPatch</v>
      </c>
      <c r="L3433" s="4" t="str">
        <f aca="false">Def_Instancias_Equipamentos!$D$653</f>
        <v>SI-03M1:DI-BPMRFFE</v>
      </c>
      <c r="M3433" s="10" t="s">
        <v>171</v>
      </c>
      <c r="N3433" s="11" t="s">
        <v>82</v>
      </c>
      <c r="O3433" s="21" t="str">
        <f aca="false">Def_Sistemas_Conectores_Cabos!$B$7</f>
        <v>SMA 50-ohm</v>
      </c>
      <c r="P3433" s="4" t="str">
        <f aca="false">Def_Sistemas_Conectores_Cabos!$B$7</f>
        <v>SMA 50-ohm</v>
      </c>
      <c r="Q3433" s="8" t="str">
        <f aca="false">K3433&amp;"/"&amp;M3433&amp;CHAR(10)&amp;L3433&amp;"/"&amp;N3433</f>
        <v>SI-03M1:DI-BPMSigPatch/TI_OUT
SI-03M1:DI-BPMRFFE/TI_IN</v>
      </c>
      <c r="R3433" s="12" t="s">
        <v>354</v>
      </c>
      <c r="S3433" s="12" t="s">
        <v>354</v>
      </c>
      <c r="T3433" s="22" t="str">
        <f aca="false">Def_Sistemas_Conectores_Cabos!$C$14</f>
        <v>Datalink Extrudado</v>
      </c>
      <c r="U3433" s="11" t="s">
        <v>355</v>
      </c>
      <c r="V3433" s="13"/>
    </row>
    <row r="3434" customFormat="false" ht="15.75" hidden="true" customHeight="true" outlineLevel="0" collapsed="false">
      <c r="A3434" s="4" t="str">
        <f aca="false">Def_Sistemas_Conectores_Cabos!$A$22</f>
        <v>BPM de elétrons</v>
      </c>
      <c r="B3434" s="5" t="str">
        <f aca="false">Datas_Entregas!$A$3</f>
        <v>BTS/Anel</v>
      </c>
      <c r="C3434" s="6" t="n">
        <f aca="false" t="array" ref="C3434:C3434">INDEX(Datas_Entregas!$B$2:$B$100, MATCH(B3434, Datas_Entregas!$A$2:$A$100, 0), 1)</f>
        <v>43296</v>
      </c>
      <c r="D3434" s="5" t="str">
        <f aca="false">Def_Status_Montagem!$A$2</f>
        <v>A verificar</v>
      </c>
      <c r="E3434" s="4" t="str">
        <f aca="false">Def_Status_Montagem!$B$4</f>
        <v>Contratada (inclui etiqueta)</v>
      </c>
      <c r="F3434" s="7" t="str">
        <f aca="false" t="array" ref="F3434:F3434">INDEX(Def_Instancias_Equipamentos!$F$2:$F$4986, MATCH(K3434, Def_Instancias_Equipamentos!$D$2:$D$4986, 0), 1)</f>
        <v>Túnel (Anel)</v>
      </c>
      <c r="G3434" s="8" t="str">
        <f aca="false" t="array" ref="G3434:G3434">INDEX(Def_Instancias_Equipamentos!$F$2:$F$4986, MATCH(L3434, Def_Instancias_Equipamentos!$D$2:$D$4986, 0), 1)</f>
        <v>Sala Racks 3</v>
      </c>
      <c r="H3434" s="7" t="str">
        <f aca="false" t="array" ref="H3434:H3434">INDEX(Def_Instancias_Equipamentos!$E$2:$E$4986, MATCH(K3434, Def_Instancias_Equipamentos!$D$2:$D$4986, 0), 1)</f>
        <v>SI-03M2</v>
      </c>
      <c r="I3434" s="8" t="str">
        <f aca="false" t="array" ref="I3434:I3434">INDEX(Def_Instancias_Equipamentos!$E$2:$E$4986, MATCH(L3434, Def_Instancias_Equipamentos!$D$2:$D$4986, 0), 1)</f>
        <v>IA-03RaBPM</v>
      </c>
      <c r="J3434" s="8" t="str">
        <f aca="false">IF(H3434=I3434, "INTERNO", "EXTERNO")</f>
        <v>EXTERNO</v>
      </c>
      <c r="K3434" s="9" t="str">
        <f aca="false">Def_Instancias_Equipamentos!$D$915</f>
        <v>SI-03M2:DI-BPMSigPatch</v>
      </c>
      <c r="L3434" s="4" t="str">
        <f aca="false">Def_Instancias_Equipamentos!$D$654</f>
        <v>SI-03M2:DI-BPMRFFE</v>
      </c>
      <c r="M3434" s="10" t="s">
        <v>171</v>
      </c>
      <c r="N3434" s="11" t="s">
        <v>82</v>
      </c>
      <c r="O3434" s="21" t="str">
        <f aca="false">Def_Sistemas_Conectores_Cabos!$B$7</f>
        <v>SMA 50-ohm</v>
      </c>
      <c r="P3434" s="4" t="str">
        <f aca="false">Def_Sistemas_Conectores_Cabos!$B$7</f>
        <v>SMA 50-ohm</v>
      </c>
      <c r="Q3434" s="8" t="str">
        <f aca="false">K3434&amp;"/"&amp;M3434&amp;CHAR(10)&amp;L3434&amp;"/"&amp;N3434</f>
        <v>SI-03M2:DI-BPMSigPatch/TI_OUT
SI-03M2:DI-BPMRFFE/TI_IN</v>
      </c>
      <c r="R3434" s="12" t="s">
        <v>354</v>
      </c>
      <c r="S3434" s="12" t="s">
        <v>354</v>
      </c>
      <c r="T3434" s="22" t="str">
        <f aca="false">Def_Sistemas_Conectores_Cabos!$C$14</f>
        <v>Datalink Extrudado</v>
      </c>
      <c r="U3434" s="11" t="s">
        <v>355</v>
      </c>
      <c r="V3434" s="13"/>
    </row>
    <row r="3435" customFormat="false" ht="15.75" hidden="true" customHeight="true" outlineLevel="0" collapsed="false">
      <c r="A3435" s="4" t="str">
        <f aca="false">Def_Sistemas_Conectores_Cabos!$A$22</f>
        <v>BPM de elétrons</v>
      </c>
      <c r="B3435" s="5" t="str">
        <f aca="false">Datas_Entregas!$A$6</f>
        <v>Linhas de Luz (fases I-A e II)</v>
      </c>
      <c r="C3435" s="6" t="n">
        <f aca="false" t="array" ref="C3435:C3435">INDEX(Datas_Entregas!$B$2:$B$100, MATCH(B3435, Datas_Entregas!$A$2:$A$100, 0), 1)</f>
        <v>43374</v>
      </c>
      <c r="D3435" s="5" t="str">
        <f aca="false">Def_Status_Montagem!$A$2</f>
        <v>A verificar</v>
      </c>
      <c r="E3435" s="4" t="str">
        <f aca="false">Def_Status_Montagem!$B$4</f>
        <v>Contratada (inclui etiqueta)</v>
      </c>
      <c r="F3435" s="7" t="str">
        <f aca="false" t="array" ref="F3435:F3435">INDEX(Def_Instancias_Equipamentos!$F$2:$F$4986, MATCH(K3435, Def_Instancias_Equipamentos!$D$2:$D$4986, 0), 1)</f>
        <v>Túnel (Anel)</v>
      </c>
      <c r="G3435" s="8" t="str">
        <f aca="false" t="array" ref="G3435:G3435">INDEX(Def_Instancias_Equipamentos!$F$2:$F$4986, MATCH(L3435, Def_Instancias_Equipamentos!$D$2:$D$4986, 0), 1)</f>
        <v>Sala Racks 3</v>
      </c>
      <c r="H3435" s="7" t="str">
        <f aca="false" t="array" ref="H3435:H3435">INDEX(Def_Instancias_Equipamentos!$E$2:$E$4986, MATCH(K3435, Def_Instancias_Equipamentos!$D$2:$D$4986, 0), 1)</f>
        <v>SI-03SP</v>
      </c>
      <c r="I3435" s="8" t="str">
        <f aca="false" t="array" ref="I3435:I3435">INDEX(Def_Instancias_Equipamentos!$E$2:$E$4986, MATCH(L3435, Def_Instancias_Equipamentos!$D$2:$D$4986, 0), 1)</f>
        <v>IA-03RaBPM</v>
      </c>
      <c r="J3435" s="8" t="str">
        <f aca="false">IF(H3435=I3435, "INTERNO", "EXTERNO")</f>
        <v>EXTERNO</v>
      </c>
      <c r="K3435" s="9" t="str">
        <f aca="false">Def_Instancias_Equipamentos!$D$1056</f>
        <v>SI-03SP:DI-BPMSigPatch-1</v>
      </c>
      <c r="L3435" s="4" t="str">
        <f aca="false">Def_Instancias_Equipamentos!$D$795</f>
        <v>SI-03SP:DI-BPMRFFE-1</v>
      </c>
      <c r="M3435" s="10" t="s">
        <v>171</v>
      </c>
      <c r="N3435" s="11" t="s">
        <v>82</v>
      </c>
      <c r="O3435" s="21" t="str">
        <f aca="false">Def_Sistemas_Conectores_Cabos!$B$7</f>
        <v>SMA 50-ohm</v>
      </c>
      <c r="P3435" s="4" t="str">
        <f aca="false">Def_Sistemas_Conectores_Cabos!$B$7</f>
        <v>SMA 50-ohm</v>
      </c>
      <c r="Q3435" s="8" t="str">
        <f aca="false">K3435&amp;"/"&amp;M3435&amp;CHAR(10)&amp;L3435&amp;"/"&amp;N3435</f>
        <v>SI-03SP:DI-BPMSigPatch-1/TI_OUT
SI-03SP:DI-BPMRFFE-1/TI_IN</v>
      </c>
      <c r="R3435" s="12" t="s">
        <v>354</v>
      </c>
      <c r="S3435" s="12" t="s">
        <v>354</v>
      </c>
      <c r="T3435" s="22" t="str">
        <f aca="false">Def_Sistemas_Conectores_Cabos!$C$14</f>
        <v>Datalink Extrudado</v>
      </c>
      <c r="U3435" s="11" t="s">
        <v>355</v>
      </c>
      <c r="V3435" s="13"/>
    </row>
    <row r="3436" customFormat="false" ht="15.75" hidden="true" customHeight="true" outlineLevel="0" collapsed="false">
      <c r="A3436" s="4" t="str">
        <f aca="false">Def_Sistemas_Conectores_Cabos!$A$22</f>
        <v>BPM de elétrons</v>
      </c>
      <c r="B3436" s="5" t="str">
        <f aca="false">Datas_Entregas!$A$6</f>
        <v>Linhas de Luz (fases I-A e II)</v>
      </c>
      <c r="C3436" s="6" t="n">
        <f aca="false" t="array" ref="C3436:C3436">INDEX(Datas_Entregas!$B$2:$B$100, MATCH(B3436, Datas_Entregas!$A$2:$A$100, 0), 1)</f>
        <v>43374</v>
      </c>
      <c r="D3436" s="5" t="str">
        <f aca="false">Def_Status_Montagem!$A$2</f>
        <v>A verificar</v>
      </c>
      <c r="E3436" s="4" t="str">
        <f aca="false">Def_Status_Montagem!$B$4</f>
        <v>Contratada (inclui etiqueta)</v>
      </c>
      <c r="F3436" s="7" t="str">
        <f aca="false" t="array" ref="F3436:F3436">INDEX(Def_Instancias_Equipamentos!$F$2:$F$4986, MATCH(K3436, Def_Instancias_Equipamentos!$D$2:$D$4986, 0), 1)</f>
        <v>Túnel (Anel)</v>
      </c>
      <c r="G3436" s="8" t="str">
        <f aca="false" t="array" ref="G3436:G3436">INDEX(Def_Instancias_Equipamentos!$F$2:$F$4986, MATCH(L3436, Def_Instancias_Equipamentos!$D$2:$D$4986, 0), 1)</f>
        <v>Sala Racks 3</v>
      </c>
      <c r="H3436" s="7" t="str">
        <f aca="false" t="array" ref="H3436:H3436">INDEX(Def_Instancias_Equipamentos!$E$2:$E$4986, MATCH(K3436, Def_Instancias_Equipamentos!$D$2:$D$4986, 0), 1)</f>
        <v>SI-03SP</v>
      </c>
      <c r="I3436" s="8" t="str">
        <f aca="false" t="array" ref="I3436:I3436">INDEX(Def_Instancias_Equipamentos!$E$2:$E$4986, MATCH(L3436, Def_Instancias_Equipamentos!$D$2:$D$4986, 0), 1)</f>
        <v>IA-03RaBPM</v>
      </c>
      <c r="J3436" s="8" t="str">
        <f aca="false">IF(H3436=I3436, "INTERNO", "EXTERNO")</f>
        <v>EXTERNO</v>
      </c>
      <c r="K3436" s="9" t="str">
        <f aca="false">Def_Instancias_Equipamentos!$D$1057</f>
        <v>SI-03SP:DI-BPMSigPatch-2</v>
      </c>
      <c r="L3436" s="4" t="str">
        <f aca="false">Def_Instancias_Equipamentos!$D$796</f>
        <v>SI-03SP:DI-BPMRFFE-2</v>
      </c>
      <c r="M3436" s="10" t="s">
        <v>171</v>
      </c>
      <c r="N3436" s="11" t="s">
        <v>82</v>
      </c>
      <c r="O3436" s="21" t="str">
        <f aca="false">Def_Sistemas_Conectores_Cabos!$B$7</f>
        <v>SMA 50-ohm</v>
      </c>
      <c r="P3436" s="4" t="str">
        <f aca="false">Def_Sistemas_Conectores_Cabos!$B$7</f>
        <v>SMA 50-ohm</v>
      </c>
      <c r="Q3436" s="8" t="str">
        <f aca="false">K3436&amp;"/"&amp;M3436&amp;CHAR(10)&amp;L3436&amp;"/"&amp;N3436</f>
        <v>SI-03SP:DI-BPMSigPatch-2/TI_OUT
SI-03SP:DI-BPMRFFE-2/TI_IN</v>
      </c>
      <c r="R3436" s="12" t="s">
        <v>354</v>
      </c>
      <c r="S3436" s="12" t="s">
        <v>354</v>
      </c>
      <c r="T3436" s="22" t="str">
        <f aca="false">Def_Sistemas_Conectores_Cabos!$C$14</f>
        <v>Datalink Extrudado</v>
      </c>
      <c r="U3436" s="11" t="s">
        <v>355</v>
      </c>
      <c r="V3436" s="13"/>
    </row>
    <row r="3437" customFormat="false" ht="15.75" hidden="true" customHeight="true" outlineLevel="0" collapsed="false">
      <c r="A3437" s="4" t="str">
        <f aca="false">Def_Sistemas_Conectores_Cabos!$A$22</f>
        <v>BPM de elétrons</v>
      </c>
      <c r="B3437" s="5" t="str">
        <f aca="false">Datas_Entregas!$A$3</f>
        <v>BTS/Anel</v>
      </c>
      <c r="C3437" s="6" t="n">
        <f aca="false" t="array" ref="C3437:C3437">INDEX(Datas_Entregas!$B$2:$B$100, MATCH(B3437, Datas_Entregas!$A$2:$A$100, 0), 1)</f>
        <v>43296</v>
      </c>
      <c r="D3437" s="5" t="str">
        <f aca="false">Def_Status_Montagem!$A$2</f>
        <v>A verificar</v>
      </c>
      <c r="E3437" s="4" t="str">
        <f aca="false">Def_Status_Montagem!$B$4</f>
        <v>Contratada (inclui etiqueta)</v>
      </c>
      <c r="F3437" s="7" t="str">
        <f aca="false" t="array" ref="F3437:F3437">INDEX(Def_Instancias_Equipamentos!$F$2:$F$4986, MATCH(K3437, Def_Instancias_Equipamentos!$D$2:$D$4986, 0), 1)</f>
        <v>Túnel (Anel)</v>
      </c>
      <c r="G3437" s="8" t="str">
        <f aca="false" t="array" ref="G3437:G3437">INDEX(Def_Instancias_Equipamentos!$F$2:$F$4986, MATCH(L3437, Def_Instancias_Equipamentos!$D$2:$D$4986, 0), 1)</f>
        <v>Sala Racks 4</v>
      </c>
      <c r="H3437" s="7" t="str">
        <f aca="false" t="array" ref="H3437:H3437">INDEX(Def_Instancias_Equipamentos!$E$2:$E$4986, MATCH(K3437, Def_Instancias_Equipamentos!$D$2:$D$4986, 0), 1)</f>
        <v>SI-04C1</v>
      </c>
      <c r="I3437" s="8" t="str">
        <f aca="false" t="array" ref="I3437:I3437">INDEX(Def_Instancias_Equipamentos!$E$2:$E$4986, MATCH(L3437, Def_Instancias_Equipamentos!$D$2:$D$4986, 0), 1)</f>
        <v>IA-04RaBPM</v>
      </c>
      <c r="J3437" s="8" t="str">
        <f aca="false">IF(H3437=I3437, "INTERNO", "EXTERNO")</f>
        <v>EXTERNO</v>
      </c>
      <c r="K3437" s="9" t="str">
        <f aca="false">Def_Instancias_Equipamentos!$D$916</f>
        <v>SI-04C1:DI-BPMSigPatch-1</v>
      </c>
      <c r="L3437" s="4" t="str">
        <f aca="false">Def_Instancias_Equipamentos!$D$655</f>
        <v>SI-04C1:DI-BPMRFFE-1</v>
      </c>
      <c r="M3437" s="10" t="s">
        <v>171</v>
      </c>
      <c r="N3437" s="11" t="s">
        <v>82</v>
      </c>
      <c r="O3437" s="21" t="str">
        <f aca="false">Def_Sistemas_Conectores_Cabos!$B$7</f>
        <v>SMA 50-ohm</v>
      </c>
      <c r="P3437" s="4" t="str">
        <f aca="false">Def_Sistemas_Conectores_Cabos!$B$7</f>
        <v>SMA 50-ohm</v>
      </c>
      <c r="Q3437" s="8" t="str">
        <f aca="false">K3437&amp;"/"&amp;M3437&amp;CHAR(10)&amp;L3437&amp;"/"&amp;N3437</f>
        <v>SI-04C1:DI-BPMSigPatch-1/TI_OUT
SI-04C1:DI-BPMRFFE-1/TI_IN</v>
      </c>
      <c r="R3437" s="12" t="s">
        <v>354</v>
      </c>
      <c r="S3437" s="12" t="s">
        <v>354</v>
      </c>
      <c r="T3437" s="22" t="str">
        <f aca="false">Def_Sistemas_Conectores_Cabos!$C$14</f>
        <v>Datalink Extrudado</v>
      </c>
      <c r="U3437" s="11" t="s">
        <v>355</v>
      </c>
      <c r="V3437" s="13"/>
    </row>
    <row r="3438" customFormat="false" ht="15.75" hidden="true" customHeight="true" outlineLevel="0" collapsed="false">
      <c r="A3438" s="4" t="str">
        <f aca="false">Def_Sistemas_Conectores_Cabos!$A$22</f>
        <v>BPM de elétrons</v>
      </c>
      <c r="B3438" s="5" t="str">
        <f aca="false">Datas_Entregas!$A$3</f>
        <v>BTS/Anel</v>
      </c>
      <c r="C3438" s="6" t="n">
        <f aca="false" t="array" ref="C3438:C3438">INDEX(Datas_Entregas!$B$2:$B$100, MATCH(B3438, Datas_Entregas!$A$2:$A$100, 0), 1)</f>
        <v>43296</v>
      </c>
      <c r="D3438" s="5" t="str">
        <f aca="false">Def_Status_Montagem!$A$2</f>
        <v>A verificar</v>
      </c>
      <c r="E3438" s="4" t="str">
        <f aca="false">Def_Status_Montagem!$B$4</f>
        <v>Contratada (inclui etiqueta)</v>
      </c>
      <c r="F3438" s="7" t="str">
        <f aca="false" t="array" ref="F3438:F3438">INDEX(Def_Instancias_Equipamentos!$F$2:$F$4986, MATCH(K3438, Def_Instancias_Equipamentos!$D$2:$D$4986, 0), 1)</f>
        <v>Túnel (Anel)</v>
      </c>
      <c r="G3438" s="8" t="str">
        <f aca="false" t="array" ref="G3438:G3438">INDEX(Def_Instancias_Equipamentos!$F$2:$F$4986, MATCH(L3438, Def_Instancias_Equipamentos!$D$2:$D$4986, 0), 1)</f>
        <v>Sala Racks 4</v>
      </c>
      <c r="H3438" s="7" t="str">
        <f aca="false" t="array" ref="H3438:H3438">INDEX(Def_Instancias_Equipamentos!$E$2:$E$4986, MATCH(K3438, Def_Instancias_Equipamentos!$D$2:$D$4986, 0), 1)</f>
        <v>SI-04C1</v>
      </c>
      <c r="I3438" s="8" t="str">
        <f aca="false" t="array" ref="I3438:I3438">INDEX(Def_Instancias_Equipamentos!$E$2:$E$4986, MATCH(L3438, Def_Instancias_Equipamentos!$D$2:$D$4986, 0), 1)</f>
        <v>IA-04RaBPM</v>
      </c>
      <c r="J3438" s="8" t="str">
        <f aca="false">IF(H3438=I3438, "INTERNO", "EXTERNO")</f>
        <v>EXTERNO</v>
      </c>
      <c r="K3438" s="9" t="str">
        <f aca="false">Def_Instancias_Equipamentos!$D$917</f>
        <v>SI-04C1:DI-BPMSigPatch-2</v>
      </c>
      <c r="L3438" s="4" t="str">
        <f aca="false">Def_Instancias_Equipamentos!$D$656</f>
        <v>SI-04C1:DI-BPMRFFE-2</v>
      </c>
      <c r="M3438" s="10" t="s">
        <v>171</v>
      </c>
      <c r="N3438" s="11" t="s">
        <v>82</v>
      </c>
      <c r="O3438" s="21" t="str">
        <f aca="false">Def_Sistemas_Conectores_Cabos!$B$7</f>
        <v>SMA 50-ohm</v>
      </c>
      <c r="P3438" s="4" t="str">
        <f aca="false">Def_Sistemas_Conectores_Cabos!$B$7</f>
        <v>SMA 50-ohm</v>
      </c>
      <c r="Q3438" s="8" t="str">
        <f aca="false">K3438&amp;"/"&amp;M3438&amp;CHAR(10)&amp;L3438&amp;"/"&amp;N3438</f>
        <v>SI-04C1:DI-BPMSigPatch-2/TI_OUT
SI-04C1:DI-BPMRFFE-2/TI_IN</v>
      </c>
      <c r="R3438" s="12" t="s">
        <v>354</v>
      </c>
      <c r="S3438" s="12" t="s">
        <v>354</v>
      </c>
      <c r="T3438" s="22" t="str">
        <f aca="false">Def_Sistemas_Conectores_Cabos!$C$14</f>
        <v>Datalink Extrudado</v>
      </c>
      <c r="U3438" s="11" t="s">
        <v>355</v>
      </c>
      <c r="V3438" s="13"/>
    </row>
    <row r="3439" customFormat="false" ht="15.75" hidden="true" customHeight="true" outlineLevel="0" collapsed="false">
      <c r="A3439" s="4" t="str">
        <f aca="false">Def_Sistemas_Conectores_Cabos!$A$22</f>
        <v>BPM de elétrons</v>
      </c>
      <c r="B3439" s="5" t="str">
        <f aca="false">Datas_Entregas!$A$3</f>
        <v>BTS/Anel</v>
      </c>
      <c r="C3439" s="6" t="n">
        <f aca="false" t="array" ref="C3439:C3439">INDEX(Datas_Entregas!$B$2:$B$100, MATCH(B3439, Datas_Entregas!$A$2:$A$100, 0), 1)</f>
        <v>43296</v>
      </c>
      <c r="D3439" s="5" t="str">
        <f aca="false">Def_Status_Montagem!$A$2</f>
        <v>A verificar</v>
      </c>
      <c r="E3439" s="4" t="str">
        <f aca="false">Def_Status_Montagem!$B$4</f>
        <v>Contratada (inclui etiqueta)</v>
      </c>
      <c r="F3439" s="7" t="str">
        <f aca="false" t="array" ref="F3439:F3439">INDEX(Def_Instancias_Equipamentos!$F$2:$F$4986, MATCH(K3439, Def_Instancias_Equipamentos!$D$2:$D$4986, 0), 1)</f>
        <v>Túnel (Anel)</v>
      </c>
      <c r="G3439" s="8" t="str">
        <f aca="false" t="array" ref="G3439:G3439">INDEX(Def_Instancias_Equipamentos!$F$2:$F$4986, MATCH(L3439, Def_Instancias_Equipamentos!$D$2:$D$4986, 0), 1)</f>
        <v>Sala Racks 4</v>
      </c>
      <c r="H3439" s="7" t="str">
        <f aca="false" t="array" ref="H3439:H3439">INDEX(Def_Instancias_Equipamentos!$E$2:$E$4986, MATCH(K3439, Def_Instancias_Equipamentos!$D$2:$D$4986, 0), 1)</f>
        <v>SI-04C2</v>
      </c>
      <c r="I3439" s="8" t="str">
        <f aca="false" t="array" ref="I3439:I3439">INDEX(Def_Instancias_Equipamentos!$E$2:$E$4986, MATCH(L3439, Def_Instancias_Equipamentos!$D$2:$D$4986, 0), 1)</f>
        <v>IA-04RaBPM</v>
      </c>
      <c r="J3439" s="8" t="str">
        <f aca="false">IF(H3439=I3439, "INTERNO", "EXTERNO")</f>
        <v>EXTERNO</v>
      </c>
      <c r="K3439" s="9" t="str">
        <f aca="false">Def_Instancias_Equipamentos!$D$918</f>
        <v>SI-04C2:DI-BPMSigPatch</v>
      </c>
      <c r="L3439" s="4" t="str">
        <f aca="false">Def_Instancias_Equipamentos!$D$657</f>
        <v>SI-04C2:DI-BPMRFFE</v>
      </c>
      <c r="M3439" s="10" t="s">
        <v>171</v>
      </c>
      <c r="N3439" s="11" t="s">
        <v>82</v>
      </c>
      <c r="O3439" s="21" t="str">
        <f aca="false">Def_Sistemas_Conectores_Cabos!$B$7</f>
        <v>SMA 50-ohm</v>
      </c>
      <c r="P3439" s="4" t="str">
        <f aca="false">Def_Sistemas_Conectores_Cabos!$B$7</f>
        <v>SMA 50-ohm</v>
      </c>
      <c r="Q3439" s="8" t="str">
        <f aca="false">K3439&amp;"/"&amp;M3439&amp;CHAR(10)&amp;L3439&amp;"/"&amp;N3439</f>
        <v>SI-04C2:DI-BPMSigPatch/TI_OUT
SI-04C2:DI-BPMRFFE/TI_IN</v>
      </c>
      <c r="R3439" s="12" t="s">
        <v>354</v>
      </c>
      <c r="S3439" s="12" t="s">
        <v>354</v>
      </c>
      <c r="T3439" s="22" t="str">
        <f aca="false">Def_Sistemas_Conectores_Cabos!$C$14</f>
        <v>Datalink Extrudado</v>
      </c>
      <c r="U3439" s="11" t="s">
        <v>355</v>
      </c>
      <c r="V3439" s="13"/>
    </row>
    <row r="3440" customFormat="false" ht="15.75" hidden="true" customHeight="true" outlineLevel="0" collapsed="false">
      <c r="A3440" s="4" t="str">
        <f aca="false">Def_Sistemas_Conectores_Cabos!$A$22</f>
        <v>BPM de elétrons</v>
      </c>
      <c r="B3440" s="5" t="str">
        <f aca="false">Datas_Entregas!$A$3</f>
        <v>BTS/Anel</v>
      </c>
      <c r="C3440" s="6" t="n">
        <f aca="false" t="array" ref="C3440:C3440">INDEX(Datas_Entregas!$B$2:$B$100, MATCH(B3440, Datas_Entregas!$A$2:$A$100, 0), 1)</f>
        <v>43296</v>
      </c>
      <c r="D3440" s="5" t="str">
        <f aca="false">Def_Status_Montagem!$A$2</f>
        <v>A verificar</v>
      </c>
      <c r="E3440" s="4" t="str">
        <f aca="false">Def_Status_Montagem!$B$4</f>
        <v>Contratada (inclui etiqueta)</v>
      </c>
      <c r="F3440" s="7" t="str">
        <f aca="false" t="array" ref="F3440:F3440">INDEX(Def_Instancias_Equipamentos!$F$2:$F$4986, MATCH(K3440, Def_Instancias_Equipamentos!$D$2:$D$4986, 0), 1)</f>
        <v>Túnel (Anel)</v>
      </c>
      <c r="G3440" s="8" t="str">
        <f aca="false" t="array" ref="G3440:G3440">INDEX(Def_Instancias_Equipamentos!$F$2:$F$4986, MATCH(L3440, Def_Instancias_Equipamentos!$D$2:$D$4986, 0), 1)</f>
        <v>Sala Racks 4</v>
      </c>
      <c r="H3440" s="7" t="str">
        <f aca="false" t="array" ref="H3440:H3440">INDEX(Def_Instancias_Equipamentos!$E$2:$E$4986, MATCH(K3440, Def_Instancias_Equipamentos!$D$2:$D$4986, 0), 1)</f>
        <v>SI-04C3</v>
      </c>
      <c r="I3440" s="8" t="str">
        <f aca="false" t="array" ref="I3440:I3440">INDEX(Def_Instancias_Equipamentos!$E$2:$E$4986, MATCH(L3440, Def_Instancias_Equipamentos!$D$2:$D$4986, 0), 1)</f>
        <v>IA-04RaBPM</v>
      </c>
      <c r="J3440" s="8" t="str">
        <f aca="false">IF(H3440=I3440, "INTERNO", "EXTERNO")</f>
        <v>EXTERNO</v>
      </c>
      <c r="K3440" s="9" t="str">
        <f aca="false">Def_Instancias_Equipamentos!$D$919</f>
        <v>SI-04C3:DI-BPMSigPatch-1</v>
      </c>
      <c r="L3440" s="4" t="str">
        <f aca="false">Def_Instancias_Equipamentos!$D$658</f>
        <v>SI-04C3:DI-BPMRFFE-1</v>
      </c>
      <c r="M3440" s="10" t="s">
        <v>171</v>
      </c>
      <c r="N3440" s="11" t="s">
        <v>82</v>
      </c>
      <c r="O3440" s="21" t="str">
        <f aca="false">Def_Sistemas_Conectores_Cabos!$B$7</f>
        <v>SMA 50-ohm</v>
      </c>
      <c r="P3440" s="4" t="str">
        <f aca="false">Def_Sistemas_Conectores_Cabos!$B$7</f>
        <v>SMA 50-ohm</v>
      </c>
      <c r="Q3440" s="8" t="str">
        <f aca="false">K3440&amp;"/"&amp;M3440&amp;CHAR(10)&amp;L3440&amp;"/"&amp;N3440</f>
        <v>SI-04C3:DI-BPMSigPatch-1/TI_OUT
SI-04C3:DI-BPMRFFE-1/TI_IN</v>
      </c>
      <c r="R3440" s="12" t="s">
        <v>354</v>
      </c>
      <c r="S3440" s="12" t="s">
        <v>354</v>
      </c>
      <c r="T3440" s="22" t="str">
        <f aca="false">Def_Sistemas_Conectores_Cabos!$C$14</f>
        <v>Datalink Extrudado</v>
      </c>
      <c r="U3440" s="11" t="s">
        <v>355</v>
      </c>
      <c r="V3440" s="13"/>
    </row>
    <row r="3441" customFormat="false" ht="15.75" hidden="true" customHeight="true" outlineLevel="0" collapsed="false">
      <c r="A3441" s="4" t="str">
        <f aca="false">Def_Sistemas_Conectores_Cabos!$A$22</f>
        <v>BPM de elétrons</v>
      </c>
      <c r="B3441" s="5" t="str">
        <f aca="false">Datas_Entregas!$A$3</f>
        <v>BTS/Anel</v>
      </c>
      <c r="C3441" s="6" t="n">
        <f aca="false" t="array" ref="C3441:C3441">INDEX(Datas_Entregas!$B$2:$B$100, MATCH(B3441, Datas_Entregas!$A$2:$A$100, 0), 1)</f>
        <v>43296</v>
      </c>
      <c r="D3441" s="5" t="str">
        <f aca="false">Def_Status_Montagem!$A$2</f>
        <v>A verificar</v>
      </c>
      <c r="E3441" s="4" t="str">
        <f aca="false">Def_Status_Montagem!$B$4</f>
        <v>Contratada (inclui etiqueta)</v>
      </c>
      <c r="F3441" s="7" t="str">
        <f aca="false" t="array" ref="F3441:F3441">INDEX(Def_Instancias_Equipamentos!$F$2:$F$4986, MATCH(K3441, Def_Instancias_Equipamentos!$D$2:$D$4986, 0), 1)</f>
        <v>Túnel (Anel)</v>
      </c>
      <c r="G3441" s="8" t="str">
        <f aca="false" t="array" ref="G3441:G3441">INDEX(Def_Instancias_Equipamentos!$F$2:$F$4986, MATCH(L3441, Def_Instancias_Equipamentos!$D$2:$D$4986, 0), 1)</f>
        <v>Sala Racks 4</v>
      </c>
      <c r="H3441" s="7" t="str">
        <f aca="false" t="array" ref="H3441:H3441">INDEX(Def_Instancias_Equipamentos!$E$2:$E$4986, MATCH(K3441, Def_Instancias_Equipamentos!$D$2:$D$4986, 0), 1)</f>
        <v>SI-04C3</v>
      </c>
      <c r="I3441" s="8" t="str">
        <f aca="false" t="array" ref="I3441:I3441">INDEX(Def_Instancias_Equipamentos!$E$2:$E$4986, MATCH(L3441, Def_Instancias_Equipamentos!$D$2:$D$4986, 0), 1)</f>
        <v>IA-04RaBPM</v>
      </c>
      <c r="J3441" s="8" t="str">
        <f aca="false">IF(H3441=I3441, "INTERNO", "EXTERNO")</f>
        <v>EXTERNO</v>
      </c>
      <c r="K3441" s="9" t="str">
        <f aca="false">Def_Instancias_Equipamentos!$D$920</f>
        <v>SI-04C3:DI-BPMSigPatch-2</v>
      </c>
      <c r="L3441" s="4" t="str">
        <f aca="false">Def_Instancias_Equipamentos!$D$659</f>
        <v>SI-04C3:DI-BPMRFFE-2</v>
      </c>
      <c r="M3441" s="10" t="s">
        <v>171</v>
      </c>
      <c r="N3441" s="11" t="s">
        <v>82</v>
      </c>
      <c r="O3441" s="21" t="str">
        <f aca="false">Def_Sistemas_Conectores_Cabos!$B$7</f>
        <v>SMA 50-ohm</v>
      </c>
      <c r="P3441" s="4" t="str">
        <f aca="false">Def_Sistemas_Conectores_Cabos!$B$7</f>
        <v>SMA 50-ohm</v>
      </c>
      <c r="Q3441" s="8" t="str">
        <f aca="false">K3441&amp;"/"&amp;M3441&amp;CHAR(10)&amp;L3441&amp;"/"&amp;N3441</f>
        <v>SI-04C3:DI-BPMSigPatch-2/TI_OUT
SI-04C3:DI-BPMRFFE-2/TI_IN</v>
      </c>
      <c r="R3441" s="12" t="s">
        <v>354</v>
      </c>
      <c r="S3441" s="12" t="s">
        <v>354</v>
      </c>
      <c r="T3441" s="22" t="str">
        <f aca="false">Def_Sistemas_Conectores_Cabos!$C$14</f>
        <v>Datalink Extrudado</v>
      </c>
      <c r="U3441" s="11" t="s">
        <v>355</v>
      </c>
      <c r="V3441" s="13"/>
    </row>
    <row r="3442" customFormat="false" ht="15.75" hidden="true" customHeight="true" outlineLevel="0" collapsed="false">
      <c r="A3442" s="4" t="str">
        <f aca="false">Def_Sistemas_Conectores_Cabos!$A$22</f>
        <v>BPM de elétrons</v>
      </c>
      <c r="B3442" s="5" t="str">
        <f aca="false">Datas_Entregas!$A$3</f>
        <v>BTS/Anel</v>
      </c>
      <c r="C3442" s="6" t="n">
        <f aca="false" t="array" ref="C3442:C3442">INDEX(Datas_Entregas!$B$2:$B$100, MATCH(B3442, Datas_Entregas!$A$2:$A$100, 0), 1)</f>
        <v>43296</v>
      </c>
      <c r="D3442" s="5" t="str">
        <f aca="false">Def_Status_Montagem!$A$2</f>
        <v>A verificar</v>
      </c>
      <c r="E3442" s="4" t="str">
        <f aca="false">Def_Status_Montagem!$B$4</f>
        <v>Contratada (inclui etiqueta)</v>
      </c>
      <c r="F3442" s="7" t="str">
        <f aca="false" t="array" ref="F3442:F3442">INDEX(Def_Instancias_Equipamentos!$F$2:$F$4986, MATCH(K3442, Def_Instancias_Equipamentos!$D$2:$D$4986, 0), 1)</f>
        <v>Túnel (Anel)</v>
      </c>
      <c r="G3442" s="8" t="str">
        <f aca="false" t="array" ref="G3442:G3442">INDEX(Def_Instancias_Equipamentos!$F$2:$F$4986, MATCH(L3442, Def_Instancias_Equipamentos!$D$2:$D$4986, 0), 1)</f>
        <v>Sala Racks 4</v>
      </c>
      <c r="H3442" s="7" t="str">
        <f aca="false" t="array" ref="H3442:H3442">INDEX(Def_Instancias_Equipamentos!$E$2:$E$4986, MATCH(K3442, Def_Instancias_Equipamentos!$D$2:$D$4986, 0), 1)</f>
        <v>SI-04C4</v>
      </c>
      <c r="I3442" s="8" t="str">
        <f aca="false" t="array" ref="I3442:I3442">INDEX(Def_Instancias_Equipamentos!$E$2:$E$4986, MATCH(L3442, Def_Instancias_Equipamentos!$D$2:$D$4986, 0), 1)</f>
        <v>IA-04RaBPM</v>
      </c>
      <c r="J3442" s="8" t="str">
        <f aca="false">IF(H3442=I3442, "INTERNO", "EXTERNO")</f>
        <v>EXTERNO</v>
      </c>
      <c r="K3442" s="9" t="str">
        <f aca="false">Def_Instancias_Equipamentos!$D$921</f>
        <v>SI-04C4:DI-BPMSigPatch</v>
      </c>
      <c r="L3442" s="4" t="str">
        <f aca="false">Def_Instancias_Equipamentos!$D$660</f>
        <v>SI-04C4:DI-BPMRFFE</v>
      </c>
      <c r="M3442" s="10" t="s">
        <v>171</v>
      </c>
      <c r="N3442" s="11" t="s">
        <v>82</v>
      </c>
      <c r="O3442" s="21" t="str">
        <f aca="false">Def_Sistemas_Conectores_Cabos!$B$7</f>
        <v>SMA 50-ohm</v>
      </c>
      <c r="P3442" s="4" t="str">
        <f aca="false">Def_Sistemas_Conectores_Cabos!$B$7</f>
        <v>SMA 50-ohm</v>
      </c>
      <c r="Q3442" s="8" t="str">
        <f aca="false">K3442&amp;"/"&amp;M3442&amp;CHAR(10)&amp;L3442&amp;"/"&amp;N3442</f>
        <v>SI-04C4:DI-BPMSigPatch/TI_OUT
SI-04C4:DI-BPMRFFE/TI_IN</v>
      </c>
      <c r="R3442" s="12" t="s">
        <v>354</v>
      </c>
      <c r="S3442" s="12" t="s">
        <v>354</v>
      </c>
      <c r="T3442" s="22" t="str">
        <f aca="false">Def_Sistemas_Conectores_Cabos!$C$14</f>
        <v>Datalink Extrudado</v>
      </c>
      <c r="U3442" s="11" t="s">
        <v>355</v>
      </c>
      <c r="V3442" s="13"/>
    </row>
    <row r="3443" customFormat="false" ht="15.75" hidden="true" customHeight="true" outlineLevel="0" collapsed="false">
      <c r="A3443" s="4" t="str">
        <f aca="false">Def_Sistemas_Conectores_Cabos!$A$22</f>
        <v>BPM de elétrons</v>
      </c>
      <c r="B3443" s="5" t="str">
        <f aca="false">Datas_Entregas!$A$3</f>
        <v>BTS/Anel</v>
      </c>
      <c r="C3443" s="6" t="n">
        <f aca="false" t="array" ref="C3443:C3443">INDEX(Datas_Entregas!$B$2:$B$100, MATCH(B3443, Datas_Entregas!$A$2:$A$100, 0), 1)</f>
        <v>43296</v>
      </c>
      <c r="D3443" s="5" t="str">
        <f aca="false">Def_Status_Montagem!$A$2</f>
        <v>A verificar</v>
      </c>
      <c r="E3443" s="4" t="str">
        <f aca="false">Def_Status_Montagem!$B$4</f>
        <v>Contratada (inclui etiqueta)</v>
      </c>
      <c r="F3443" s="7" t="str">
        <f aca="false" t="array" ref="F3443:F3443">INDEX(Def_Instancias_Equipamentos!$F$2:$F$4986, MATCH(K3443, Def_Instancias_Equipamentos!$D$2:$D$4986, 0), 1)</f>
        <v>Túnel (Anel)</v>
      </c>
      <c r="G3443" s="8" t="str">
        <f aca="false" t="array" ref="G3443:G3443">INDEX(Def_Instancias_Equipamentos!$F$2:$F$4986, MATCH(L3443, Def_Instancias_Equipamentos!$D$2:$D$4986, 0), 1)</f>
        <v>Sala Racks 4</v>
      </c>
      <c r="H3443" s="7" t="str">
        <f aca="false" t="array" ref="H3443:H3443">INDEX(Def_Instancias_Equipamentos!$E$2:$E$4986, MATCH(K3443, Def_Instancias_Equipamentos!$D$2:$D$4986, 0), 1)</f>
        <v>SI-04M1</v>
      </c>
      <c r="I3443" s="8" t="str">
        <f aca="false" t="array" ref="I3443:I3443">INDEX(Def_Instancias_Equipamentos!$E$2:$E$4986, MATCH(L3443, Def_Instancias_Equipamentos!$D$2:$D$4986, 0), 1)</f>
        <v>IA-04RaBPM</v>
      </c>
      <c r="J3443" s="8" t="str">
        <f aca="false">IF(H3443=I3443, "INTERNO", "EXTERNO")</f>
        <v>EXTERNO</v>
      </c>
      <c r="K3443" s="9" t="str">
        <f aca="false">Def_Instancias_Equipamentos!$D$922</f>
        <v>SI-04M1:DI-BPMSigPatch</v>
      </c>
      <c r="L3443" s="4" t="str">
        <f aca="false">Def_Instancias_Equipamentos!$D$661</f>
        <v>SI-04M1:DI-BPMRFFE</v>
      </c>
      <c r="M3443" s="10" t="s">
        <v>171</v>
      </c>
      <c r="N3443" s="11" t="s">
        <v>82</v>
      </c>
      <c r="O3443" s="21" t="str">
        <f aca="false">Def_Sistemas_Conectores_Cabos!$B$7</f>
        <v>SMA 50-ohm</v>
      </c>
      <c r="P3443" s="4" t="str">
        <f aca="false">Def_Sistemas_Conectores_Cabos!$B$7</f>
        <v>SMA 50-ohm</v>
      </c>
      <c r="Q3443" s="8" t="str">
        <f aca="false">K3443&amp;"/"&amp;M3443&amp;CHAR(10)&amp;L3443&amp;"/"&amp;N3443</f>
        <v>SI-04M1:DI-BPMSigPatch/TI_OUT
SI-04M1:DI-BPMRFFE/TI_IN</v>
      </c>
      <c r="R3443" s="12" t="s">
        <v>354</v>
      </c>
      <c r="S3443" s="12" t="s">
        <v>354</v>
      </c>
      <c r="T3443" s="22" t="str">
        <f aca="false">Def_Sistemas_Conectores_Cabos!$C$14</f>
        <v>Datalink Extrudado</v>
      </c>
      <c r="U3443" s="11" t="s">
        <v>355</v>
      </c>
      <c r="V3443" s="13"/>
    </row>
    <row r="3444" customFormat="false" ht="15.75" hidden="true" customHeight="true" outlineLevel="0" collapsed="false">
      <c r="A3444" s="4" t="str">
        <f aca="false">Def_Sistemas_Conectores_Cabos!$A$22</f>
        <v>BPM de elétrons</v>
      </c>
      <c r="B3444" s="5" t="str">
        <f aca="false">Datas_Entregas!$A$3</f>
        <v>BTS/Anel</v>
      </c>
      <c r="C3444" s="6" t="n">
        <f aca="false" t="array" ref="C3444:C3444">INDEX(Datas_Entregas!$B$2:$B$100, MATCH(B3444, Datas_Entregas!$A$2:$A$100, 0), 1)</f>
        <v>43296</v>
      </c>
      <c r="D3444" s="5" t="str">
        <f aca="false">Def_Status_Montagem!$A$2</f>
        <v>A verificar</v>
      </c>
      <c r="E3444" s="4" t="str">
        <f aca="false">Def_Status_Montagem!$B$4</f>
        <v>Contratada (inclui etiqueta)</v>
      </c>
      <c r="F3444" s="7" t="str">
        <f aca="false" t="array" ref="F3444:F3444">INDEX(Def_Instancias_Equipamentos!$F$2:$F$4986, MATCH(K3444, Def_Instancias_Equipamentos!$D$2:$D$4986, 0), 1)</f>
        <v>Túnel (Anel)</v>
      </c>
      <c r="G3444" s="8" t="str">
        <f aca="false" t="array" ref="G3444:G3444">INDEX(Def_Instancias_Equipamentos!$F$2:$F$4986, MATCH(L3444, Def_Instancias_Equipamentos!$D$2:$D$4986, 0), 1)</f>
        <v>Sala Racks 4</v>
      </c>
      <c r="H3444" s="7" t="str">
        <f aca="false" t="array" ref="H3444:H3444">INDEX(Def_Instancias_Equipamentos!$E$2:$E$4986, MATCH(K3444, Def_Instancias_Equipamentos!$D$2:$D$4986, 0), 1)</f>
        <v>SI-04M2</v>
      </c>
      <c r="I3444" s="8" t="str">
        <f aca="false" t="array" ref="I3444:I3444">INDEX(Def_Instancias_Equipamentos!$E$2:$E$4986, MATCH(L3444, Def_Instancias_Equipamentos!$D$2:$D$4986, 0), 1)</f>
        <v>IA-04RaBPM</v>
      </c>
      <c r="J3444" s="8" t="str">
        <f aca="false">IF(H3444=I3444, "INTERNO", "EXTERNO")</f>
        <v>EXTERNO</v>
      </c>
      <c r="K3444" s="9" t="str">
        <f aca="false">Def_Instancias_Equipamentos!$D$923</f>
        <v>SI-04M2:DI-BPMSigPatch</v>
      </c>
      <c r="L3444" s="4" t="str">
        <f aca="false">Def_Instancias_Equipamentos!$D$662</f>
        <v>SI-04M2:DI-BPMRFFE</v>
      </c>
      <c r="M3444" s="10" t="s">
        <v>171</v>
      </c>
      <c r="N3444" s="11" t="s">
        <v>82</v>
      </c>
      <c r="O3444" s="21" t="str">
        <f aca="false">Def_Sistemas_Conectores_Cabos!$B$7</f>
        <v>SMA 50-ohm</v>
      </c>
      <c r="P3444" s="4" t="str">
        <f aca="false">Def_Sistemas_Conectores_Cabos!$B$7</f>
        <v>SMA 50-ohm</v>
      </c>
      <c r="Q3444" s="8" t="str">
        <f aca="false">K3444&amp;"/"&amp;M3444&amp;CHAR(10)&amp;L3444&amp;"/"&amp;N3444</f>
        <v>SI-04M2:DI-BPMSigPatch/TI_OUT
SI-04M2:DI-BPMRFFE/TI_IN</v>
      </c>
      <c r="R3444" s="12" t="s">
        <v>354</v>
      </c>
      <c r="S3444" s="12" t="s">
        <v>354</v>
      </c>
      <c r="T3444" s="22" t="str">
        <f aca="false">Def_Sistemas_Conectores_Cabos!$C$14</f>
        <v>Datalink Extrudado</v>
      </c>
      <c r="U3444" s="11" t="s">
        <v>355</v>
      </c>
      <c r="V3444" s="13"/>
    </row>
    <row r="3445" customFormat="false" ht="15.75" hidden="true" customHeight="true" outlineLevel="0" collapsed="false">
      <c r="A3445" s="4" t="str">
        <f aca="false">Def_Sistemas_Conectores_Cabos!$A$22</f>
        <v>BPM de elétrons</v>
      </c>
      <c r="B3445" s="5" t="str">
        <f aca="false">Datas_Entregas!$A$6</f>
        <v>Linhas de Luz (fases I-A e II)</v>
      </c>
      <c r="C3445" s="6" t="n">
        <f aca="false" t="array" ref="C3445:C3445">INDEX(Datas_Entregas!$B$2:$B$100, MATCH(B3445, Datas_Entregas!$A$2:$A$100, 0), 1)</f>
        <v>43374</v>
      </c>
      <c r="D3445" s="5" t="str">
        <f aca="false">Def_Status_Montagem!$A$2</f>
        <v>A verificar</v>
      </c>
      <c r="E3445" s="4" t="str">
        <f aca="false">Def_Status_Montagem!$B$4</f>
        <v>Contratada (inclui etiqueta)</v>
      </c>
      <c r="F3445" s="7" t="str">
        <f aca="false" t="array" ref="F3445:F3445">INDEX(Def_Instancias_Equipamentos!$F$2:$F$4986, MATCH(K3445, Def_Instancias_Equipamentos!$D$2:$D$4986, 0), 1)</f>
        <v>Túnel (Anel)</v>
      </c>
      <c r="G3445" s="8" t="str">
        <f aca="false" t="array" ref="G3445:G3445">INDEX(Def_Instancias_Equipamentos!$F$2:$F$4986, MATCH(L3445, Def_Instancias_Equipamentos!$D$2:$D$4986, 0), 1)</f>
        <v>Sala Racks 4</v>
      </c>
      <c r="H3445" s="7" t="str">
        <f aca="false" t="array" ref="H3445:H3445">INDEX(Def_Instancias_Equipamentos!$E$2:$E$4986, MATCH(K3445, Def_Instancias_Equipamentos!$D$2:$D$4986, 0), 1)</f>
        <v>SI-04SB</v>
      </c>
      <c r="I3445" s="8" t="str">
        <f aca="false" t="array" ref="I3445:I3445">INDEX(Def_Instancias_Equipamentos!$E$2:$E$4986, MATCH(L3445, Def_Instancias_Equipamentos!$D$2:$D$4986, 0), 1)</f>
        <v>IA-04RaBPM</v>
      </c>
      <c r="J3445" s="8" t="str">
        <f aca="false">IF(H3445=I3445, "INTERNO", "EXTERNO")</f>
        <v>EXTERNO</v>
      </c>
      <c r="K3445" s="9" t="str">
        <f aca="false">Def_Instancias_Equipamentos!$D$1058</f>
        <v>SI-04SB:DI-BPMSigPatch-1</v>
      </c>
      <c r="L3445" s="4" t="str">
        <f aca="false">Def_Instancias_Equipamentos!$D$797</f>
        <v>SI-04SB:DI-BPMRFFE-1</v>
      </c>
      <c r="M3445" s="10" t="s">
        <v>171</v>
      </c>
      <c r="N3445" s="11" t="s">
        <v>82</v>
      </c>
      <c r="O3445" s="21" t="str">
        <f aca="false">Def_Sistemas_Conectores_Cabos!$B$7</f>
        <v>SMA 50-ohm</v>
      </c>
      <c r="P3445" s="4" t="str">
        <f aca="false">Def_Sistemas_Conectores_Cabos!$B$7</f>
        <v>SMA 50-ohm</v>
      </c>
      <c r="Q3445" s="8" t="str">
        <f aca="false">K3445&amp;"/"&amp;M3445&amp;CHAR(10)&amp;L3445&amp;"/"&amp;N3445</f>
        <v>SI-04SB:DI-BPMSigPatch-1/TI_OUT
SI-04SB:DI-BPMRFFE-1/TI_IN</v>
      </c>
      <c r="R3445" s="12" t="s">
        <v>354</v>
      </c>
      <c r="S3445" s="12" t="s">
        <v>354</v>
      </c>
      <c r="T3445" s="22" t="str">
        <f aca="false">Def_Sistemas_Conectores_Cabos!$C$14</f>
        <v>Datalink Extrudado</v>
      </c>
      <c r="U3445" s="11" t="s">
        <v>355</v>
      </c>
      <c r="V3445" s="13"/>
    </row>
    <row r="3446" customFormat="false" ht="15.75" hidden="true" customHeight="true" outlineLevel="0" collapsed="false">
      <c r="A3446" s="4" t="str">
        <f aca="false">Def_Sistemas_Conectores_Cabos!$A$22</f>
        <v>BPM de elétrons</v>
      </c>
      <c r="B3446" s="5" t="str">
        <f aca="false">Datas_Entregas!$A$6</f>
        <v>Linhas de Luz (fases I-A e II)</v>
      </c>
      <c r="C3446" s="6" t="n">
        <f aca="false" t="array" ref="C3446:C3446">INDEX(Datas_Entregas!$B$2:$B$100, MATCH(B3446, Datas_Entregas!$A$2:$A$100, 0), 1)</f>
        <v>43374</v>
      </c>
      <c r="D3446" s="5" t="str">
        <f aca="false">Def_Status_Montagem!$A$2</f>
        <v>A verificar</v>
      </c>
      <c r="E3446" s="4" t="str">
        <f aca="false">Def_Status_Montagem!$B$4</f>
        <v>Contratada (inclui etiqueta)</v>
      </c>
      <c r="F3446" s="7" t="str">
        <f aca="false" t="array" ref="F3446:F3446">INDEX(Def_Instancias_Equipamentos!$F$2:$F$4986, MATCH(K3446, Def_Instancias_Equipamentos!$D$2:$D$4986, 0), 1)</f>
        <v>Túnel (Anel)</v>
      </c>
      <c r="G3446" s="8" t="str">
        <f aca="false" t="array" ref="G3446:G3446">INDEX(Def_Instancias_Equipamentos!$F$2:$F$4986, MATCH(L3446, Def_Instancias_Equipamentos!$D$2:$D$4986, 0), 1)</f>
        <v>Sala Racks 4</v>
      </c>
      <c r="H3446" s="7" t="str">
        <f aca="false" t="array" ref="H3446:H3446">INDEX(Def_Instancias_Equipamentos!$E$2:$E$4986, MATCH(K3446, Def_Instancias_Equipamentos!$D$2:$D$4986, 0), 1)</f>
        <v>SI-04SB</v>
      </c>
      <c r="I3446" s="8" t="str">
        <f aca="false" t="array" ref="I3446:I3446">INDEX(Def_Instancias_Equipamentos!$E$2:$E$4986, MATCH(L3446, Def_Instancias_Equipamentos!$D$2:$D$4986, 0), 1)</f>
        <v>IA-04RaBPM</v>
      </c>
      <c r="J3446" s="8" t="str">
        <f aca="false">IF(H3446=I3446, "INTERNO", "EXTERNO")</f>
        <v>EXTERNO</v>
      </c>
      <c r="K3446" s="9" t="str">
        <f aca="false">Def_Instancias_Equipamentos!$D$1059</f>
        <v>SI-04SB:DI-BPMSigPatch-2</v>
      </c>
      <c r="L3446" s="4" t="str">
        <f aca="false">Def_Instancias_Equipamentos!$D$798</f>
        <v>SI-04SB:DI-BPMRFFE-2</v>
      </c>
      <c r="M3446" s="10" t="s">
        <v>171</v>
      </c>
      <c r="N3446" s="11" t="s">
        <v>82</v>
      </c>
      <c r="O3446" s="21" t="str">
        <f aca="false">Def_Sistemas_Conectores_Cabos!$B$7</f>
        <v>SMA 50-ohm</v>
      </c>
      <c r="P3446" s="4" t="str">
        <f aca="false">Def_Sistemas_Conectores_Cabos!$B$7</f>
        <v>SMA 50-ohm</v>
      </c>
      <c r="Q3446" s="8" t="str">
        <f aca="false">K3446&amp;"/"&amp;M3446&amp;CHAR(10)&amp;L3446&amp;"/"&amp;N3446</f>
        <v>SI-04SB:DI-BPMSigPatch-2/TI_OUT
SI-04SB:DI-BPMRFFE-2/TI_IN</v>
      </c>
      <c r="R3446" s="12" t="s">
        <v>354</v>
      </c>
      <c r="S3446" s="12" t="s">
        <v>354</v>
      </c>
      <c r="T3446" s="22" t="str">
        <f aca="false">Def_Sistemas_Conectores_Cabos!$C$14</f>
        <v>Datalink Extrudado</v>
      </c>
      <c r="U3446" s="11" t="s">
        <v>355</v>
      </c>
      <c r="V3446" s="13"/>
    </row>
    <row r="3447" customFormat="false" ht="15.75" hidden="true" customHeight="true" outlineLevel="0" collapsed="false">
      <c r="A3447" s="4" t="str">
        <f aca="false">Def_Sistemas_Conectores_Cabos!$A$22</f>
        <v>BPM de elétrons</v>
      </c>
      <c r="B3447" s="5" t="str">
        <f aca="false">Datas_Entregas!$A$3</f>
        <v>BTS/Anel</v>
      </c>
      <c r="C3447" s="6" t="n">
        <f aca="false" t="array" ref="C3447:C3447">INDEX(Datas_Entregas!$B$2:$B$100, MATCH(B3447, Datas_Entregas!$A$2:$A$100, 0), 1)</f>
        <v>43296</v>
      </c>
      <c r="D3447" s="5" t="str">
        <f aca="false">Def_Status_Montagem!$A$2</f>
        <v>A verificar</v>
      </c>
      <c r="E3447" s="4" t="str">
        <f aca="false">Def_Status_Montagem!$B$4</f>
        <v>Contratada (inclui etiqueta)</v>
      </c>
      <c r="F3447" s="7" t="str">
        <f aca="false" t="array" ref="F3447:F3447">INDEX(Def_Instancias_Equipamentos!$F$2:$F$4986, MATCH(K3447, Def_Instancias_Equipamentos!$D$2:$D$4986, 0), 1)</f>
        <v>Túnel (Anel)</v>
      </c>
      <c r="G3447" s="8" t="str">
        <f aca="false" t="array" ref="G3447:G3447">INDEX(Def_Instancias_Equipamentos!$F$2:$F$4986, MATCH(L3447, Def_Instancias_Equipamentos!$D$2:$D$4986, 0), 1)</f>
        <v>Sala Racks 5</v>
      </c>
      <c r="H3447" s="7" t="str">
        <f aca="false" t="array" ref="H3447:H3447">INDEX(Def_Instancias_Equipamentos!$E$2:$E$4986, MATCH(K3447, Def_Instancias_Equipamentos!$D$2:$D$4986, 0), 1)</f>
        <v>SI-05C1</v>
      </c>
      <c r="I3447" s="8" t="str">
        <f aca="false" t="array" ref="I3447:I3447">INDEX(Def_Instancias_Equipamentos!$E$2:$E$4986, MATCH(L3447, Def_Instancias_Equipamentos!$D$2:$D$4986, 0), 1)</f>
        <v>IA-05RaBPM</v>
      </c>
      <c r="J3447" s="8" t="str">
        <f aca="false">IF(H3447=I3447, "INTERNO", "EXTERNO")</f>
        <v>EXTERNO</v>
      </c>
      <c r="K3447" s="9" t="str">
        <f aca="false">Def_Instancias_Equipamentos!$D$924</f>
        <v>SI-05C1:DI-BPMSigPatch-1</v>
      </c>
      <c r="L3447" s="4" t="str">
        <f aca="false">Def_Instancias_Equipamentos!$D$663</f>
        <v>SI-05C1:DI-BPMRFFE-1</v>
      </c>
      <c r="M3447" s="10" t="s">
        <v>171</v>
      </c>
      <c r="N3447" s="11" t="s">
        <v>82</v>
      </c>
      <c r="O3447" s="21" t="str">
        <f aca="false">Def_Sistemas_Conectores_Cabos!$B$7</f>
        <v>SMA 50-ohm</v>
      </c>
      <c r="P3447" s="4" t="str">
        <f aca="false">Def_Sistemas_Conectores_Cabos!$B$7</f>
        <v>SMA 50-ohm</v>
      </c>
      <c r="Q3447" s="8" t="str">
        <f aca="false">K3447&amp;"/"&amp;M3447&amp;CHAR(10)&amp;L3447&amp;"/"&amp;N3447</f>
        <v>SI-05C1:DI-BPMSigPatch-1/TI_OUT
SI-05C1:DI-BPMRFFE-1/TI_IN</v>
      </c>
      <c r="R3447" s="12" t="s">
        <v>354</v>
      </c>
      <c r="S3447" s="12" t="s">
        <v>354</v>
      </c>
      <c r="T3447" s="22" t="str">
        <f aca="false">Def_Sistemas_Conectores_Cabos!$C$14</f>
        <v>Datalink Extrudado</v>
      </c>
      <c r="U3447" s="11" t="s">
        <v>355</v>
      </c>
      <c r="V3447" s="13"/>
    </row>
    <row r="3448" customFormat="false" ht="15.75" hidden="true" customHeight="true" outlineLevel="0" collapsed="false">
      <c r="A3448" s="4" t="str">
        <f aca="false">Def_Sistemas_Conectores_Cabos!$A$22</f>
        <v>BPM de elétrons</v>
      </c>
      <c r="B3448" s="5" t="str">
        <f aca="false">Datas_Entregas!$A$3</f>
        <v>BTS/Anel</v>
      </c>
      <c r="C3448" s="6" t="n">
        <f aca="false" t="array" ref="C3448:C3448">INDEX(Datas_Entregas!$B$2:$B$100, MATCH(B3448, Datas_Entregas!$A$2:$A$100, 0), 1)</f>
        <v>43296</v>
      </c>
      <c r="D3448" s="5" t="str">
        <f aca="false">Def_Status_Montagem!$A$2</f>
        <v>A verificar</v>
      </c>
      <c r="E3448" s="4" t="str">
        <f aca="false">Def_Status_Montagem!$B$4</f>
        <v>Contratada (inclui etiqueta)</v>
      </c>
      <c r="F3448" s="7" t="str">
        <f aca="false" t="array" ref="F3448:F3448">INDEX(Def_Instancias_Equipamentos!$F$2:$F$4986, MATCH(K3448, Def_Instancias_Equipamentos!$D$2:$D$4986, 0), 1)</f>
        <v>Túnel (Anel)</v>
      </c>
      <c r="G3448" s="8" t="str">
        <f aca="false" t="array" ref="G3448:G3448">INDEX(Def_Instancias_Equipamentos!$F$2:$F$4986, MATCH(L3448, Def_Instancias_Equipamentos!$D$2:$D$4986, 0), 1)</f>
        <v>Sala Racks 5</v>
      </c>
      <c r="H3448" s="7" t="str">
        <f aca="false" t="array" ref="H3448:H3448">INDEX(Def_Instancias_Equipamentos!$E$2:$E$4986, MATCH(K3448, Def_Instancias_Equipamentos!$D$2:$D$4986, 0), 1)</f>
        <v>SI-05C1</v>
      </c>
      <c r="I3448" s="8" t="str">
        <f aca="false" t="array" ref="I3448:I3448">INDEX(Def_Instancias_Equipamentos!$E$2:$E$4986, MATCH(L3448, Def_Instancias_Equipamentos!$D$2:$D$4986, 0), 1)</f>
        <v>IA-05RaBPM</v>
      </c>
      <c r="J3448" s="8" t="str">
        <f aca="false">IF(H3448=I3448, "INTERNO", "EXTERNO")</f>
        <v>EXTERNO</v>
      </c>
      <c r="K3448" s="9" t="str">
        <f aca="false">Def_Instancias_Equipamentos!$D$925</f>
        <v>SI-05C1:DI-BPMSigPatch-2</v>
      </c>
      <c r="L3448" s="4" t="str">
        <f aca="false">Def_Instancias_Equipamentos!$D$664</f>
        <v>SI-05C1:DI-BPMRFFE-2</v>
      </c>
      <c r="M3448" s="10" t="s">
        <v>171</v>
      </c>
      <c r="N3448" s="11" t="s">
        <v>82</v>
      </c>
      <c r="O3448" s="21" t="str">
        <f aca="false">Def_Sistemas_Conectores_Cabos!$B$7</f>
        <v>SMA 50-ohm</v>
      </c>
      <c r="P3448" s="4" t="str">
        <f aca="false">Def_Sistemas_Conectores_Cabos!$B$7</f>
        <v>SMA 50-ohm</v>
      </c>
      <c r="Q3448" s="8" t="str">
        <f aca="false">K3448&amp;"/"&amp;M3448&amp;CHAR(10)&amp;L3448&amp;"/"&amp;N3448</f>
        <v>SI-05C1:DI-BPMSigPatch-2/TI_OUT
SI-05C1:DI-BPMRFFE-2/TI_IN</v>
      </c>
      <c r="R3448" s="12" t="s">
        <v>354</v>
      </c>
      <c r="S3448" s="12" t="s">
        <v>354</v>
      </c>
      <c r="T3448" s="22" t="str">
        <f aca="false">Def_Sistemas_Conectores_Cabos!$C$14</f>
        <v>Datalink Extrudado</v>
      </c>
      <c r="U3448" s="11" t="s">
        <v>355</v>
      </c>
      <c r="V3448" s="13"/>
    </row>
    <row r="3449" customFormat="false" ht="15.75" hidden="true" customHeight="true" outlineLevel="0" collapsed="false">
      <c r="A3449" s="4" t="str">
        <f aca="false">Def_Sistemas_Conectores_Cabos!$A$22</f>
        <v>BPM de elétrons</v>
      </c>
      <c r="B3449" s="5" t="str">
        <f aca="false">Datas_Entregas!$A$3</f>
        <v>BTS/Anel</v>
      </c>
      <c r="C3449" s="6" t="n">
        <f aca="false" t="array" ref="C3449:C3449">INDEX(Datas_Entregas!$B$2:$B$100, MATCH(B3449, Datas_Entregas!$A$2:$A$100, 0), 1)</f>
        <v>43296</v>
      </c>
      <c r="D3449" s="5" t="str">
        <f aca="false">Def_Status_Montagem!$A$2</f>
        <v>A verificar</v>
      </c>
      <c r="E3449" s="4" t="str">
        <f aca="false">Def_Status_Montagem!$B$4</f>
        <v>Contratada (inclui etiqueta)</v>
      </c>
      <c r="F3449" s="7" t="str">
        <f aca="false" t="array" ref="F3449:F3449">INDEX(Def_Instancias_Equipamentos!$F$2:$F$4986, MATCH(K3449, Def_Instancias_Equipamentos!$D$2:$D$4986, 0), 1)</f>
        <v>Túnel (Anel)</v>
      </c>
      <c r="G3449" s="8" t="str">
        <f aca="false" t="array" ref="G3449:G3449">INDEX(Def_Instancias_Equipamentos!$F$2:$F$4986, MATCH(L3449, Def_Instancias_Equipamentos!$D$2:$D$4986, 0), 1)</f>
        <v>Sala Racks 5</v>
      </c>
      <c r="H3449" s="7" t="str">
        <f aca="false" t="array" ref="H3449:H3449">INDEX(Def_Instancias_Equipamentos!$E$2:$E$4986, MATCH(K3449, Def_Instancias_Equipamentos!$D$2:$D$4986, 0), 1)</f>
        <v>SI-05C2</v>
      </c>
      <c r="I3449" s="8" t="str">
        <f aca="false" t="array" ref="I3449:I3449">INDEX(Def_Instancias_Equipamentos!$E$2:$E$4986, MATCH(L3449, Def_Instancias_Equipamentos!$D$2:$D$4986, 0), 1)</f>
        <v>IA-05RaBPM</v>
      </c>
      <c r="J3449" s="8" t="str">
        <f aca="false">IF(H3449=I3449, "INTERNO", "EXTERNO")</f>
        <v>EXTERNO</v>
      </c>
      <c r="K3449" s="9" t="str">
        <f aca="false">Def_Instancias_Equipamentos!$D$926</f>
        <v>SI-05C2:DI-BPMSigPatch</v>
      </c>
      <c r="L3449" s="4" t="str">
        <f aca="false">Def_Instancias_Equipamentos!$D$665</f>
        <v>SI-05C2:DI-BPMRFFE</v>
      </c>
      <c r="M3449" s="10" t="s">
        <v>171</v>
      </c>
      <c r="N3449" s="11" t="s">
        <v>82</v>
      </c>
      <c r="O3449" s="21" t="str">
        <f aca="false">Def_Sistemas_Conectores_Cabos!$B$7</f>
        <v>SMA 50-ohm</v>
      </c>
      <c r="P3449" s="4" t="str">
        <f aca="false">Def_Sistemas_Conectores_Cabos!$B$7</f>
        <v>SMA 50-ohm</v>
      </c>
      <c r="Q3449" s="8" t="str">
        <f aca="false">K3449&amp;"/"&amp;M3449&amp;CHAR(10)&amp;L3449&amp;"/"&amp;N3449</f>
        <v>SI-05C2:DI-BPMSigPatch/TI_OUT
SI-05C2:DI-BPMRFFE/TI_IN</v>
      </c>
      <c r="R3449" s="12" t="s">
        <v>354</v>
      </c>
      <c r="S3449" s="12" t="s">
        <v>354</v>
      </c>
      <c r="T3449" s="22" t="str">
        <f aca="false">Def_Sistemas_Conectores_Cabos!$C$14</f>
        <v>Datalink Extrudado</v>
      </c>
      <c r="U3449" s="11" t="s">
        <v>355</v>
      </c>
      <c r="V3449" s="13"/>
    </row>
    <row r="3450" customFormat="false" ht="15.75" hidden="true" customHeight="true" outlineLevel="0" collapsed="false">
      <c r="A3450" s="4" t="str">
        <f aca="false">Def_Sistemas_Conectores_Cabos!$A$22</f>
        <v>BPM de elétrons</v>
      </c>
      <c r="B3450" s="5" t="str">
        <f aca="false">Datas_Entregas!$A$3</f>
        <v>BTS/Anel</v>
      </c>
      <c r="C3450" s="6" t="n">
        <f aca="false" t="array" ref="C3450:C3450">INDEX(Datas_Entregas!$B$2:$B$100, MATCH(B3450, Datas_Entregas!$A$2:$A$100, 0), 1)</f>
        <v>43296</v>
      </c>
      <c r="D3450" s="5" t="str">
        <f aca="false">Def_Status_Montagem!$A$2</f>
        <v>A verificar</v>
      </c>
      <c r="E3450" s="4" t="str">
        <f aca="false">Def_Status_Montagem!$B$4</f>
        <v>Contratada (inclui etiqueta)</v>
      </c>
      <c r="F3450" s="7" t="str">
        <f aca="false" t="array" ref="F3450:F3450">INDEX(Def_Instancias_Equipamentos!$F$2:$F$4986, MATCH(K3450, Def_Instancias_Equipamentos!$D$2:$D$4986, 0), 1)</f>
        <v>Túnel (Anel)</v>
      </c>
      <c r="G3450" s="8" t="str">
        <f aca="false" t="array" ref="G3450:G3450">INDEX(Def_Instancias_Equipamentos!$F$2:$F$4986, MATCH(L3450, Def_Instancias_Equipamentos!$D$2:$D$4986, 0), 1)</f>
        <v>Sala Racks 5</v>
      </c>
      <c r="H3450" s="7" t="str">
        <f aca="false" t="array" ref="H3450:H3450">INDEX(Def_Instancias_Equipamentos!$E$2:$E$4986, MATCH(K3450, Def_Instancias_Equipamentos!$D$2:$D$4986, 0), 1)</f>
        <v>SI-05C3</v>
      </c>
      <c r="I3450" s="8" t="str">
        <f aca="false" t="array" ref="I3450:I3450">INDEX(Def_Instancias_Equipamentos!$E$2:$E$4986, MATCH(L3450, Def_Instancias_Equipamentos!$D$2:$D$4986, 0), 1)</f>
        <v>IA-05RaBPM</v>
      </c>
      <c r="J3450" s="8" t="str">
        <f aca="false">IF(H3450=I3450, "INTERNO", "EXTERNO")</f>
        <v>EXTERNO</v>
      </c>
      <c r="K3450" s="9" t="str">
        <f aca="false">Def_Instancias_Equipamentos!$D$927</f>
        <v>SI-05C3:DI-BPMSigPatch-1</v>
      </c>
      <c r="L3450" s="4" t="str">
        <f aca="false">Def_Instancias_Equipamentos!$D$666</f>
        <v>SI-05C3:DI-BPMRFFE-1</v>
      </c>
      <c r="M3450" s="10" t="s">
        <v>171</v>
      </c>
      <c r="N3450" s="11" t="s">
        <v>82</v>
      </c>
      <c r="O3450" s="21" t="str">
        <f aca="false">Def_Sistemas_Conectores_Cabos!$B$7</f>
        <v>SMA 50-ohm</v>
      </c>
      <c r="P3450" s="4" t="str">
        <f aca="false">Def_Sistemas_Conectores_Cabos!$B$7</f>
        <v>SMA 50-ohm</v>
      </c>
      <c r="Q3450" s="8" t="str">
        <f aca="false">K3450&amp;"/"&amp;M3450&amp;CHAR(10)&amp;L3450&amp;"/"&amp;N3450</f>
        <v>SI-05C3:DI-BPMSigPatch-1/TI_OUT
SI-05C3:DI-BPMRFFE-1/TI_IN</v>
      </c>
      <c r="R3450" s="12" t="s">
        <v>354</v>
      </c>
      <c r="S3450" s="12" t="s">
        <v>354</v>
      </c>
      <c r="T3450" s="22" t="str">
        <f aca="false">Def_Sistemas_Conectores_Cabos!$C$14</f>
        <v>Datalink Extrudado</v>
      </c>
      <c r="U3450" s="11" t="s">
        <v>355</v>
      </c>
      <c r="V3450" s="13"/>
    </row>
    <row r="3451" customFormat="false" ht="15.75" hidden="true" customHeight="true" outlineLevel="0" collapsed="false">
      <c r="A3451" s="4" t="str">
        <f aca="false">Def_Sistemas_Conectores_Cabos!$A$22</f>
        <v>BPM de elétrons</v>
      </c>
      <c r="B3451" s="5" t="str">
        <f aca="false">Datas_Entregas!$A$3</f>
        <v>BTS/Anel</v>
      </c>
      <c r="C3451" s="6" t="n">
        <f aca="false" t="array" ref="C3451:C3451">INDEX(Datas_Entregas!$B$2:$B$100, MATCH(B3451, Datas_Entregas!$A$2:$A$100, 0), 1)</f>
        <v>43296</v>
      </c>
      <c r="D3451" s="5" t="str">
        <f aca="false">Def_Status_Montagem!$A$2</f>
        <v>A verificar</v>
      </c>
      <c r="E3451" s="4" t="str">
        <f aca="false">Def_Status_Montagem!$B$4</f>
        <v>Contratada (inclui etiqueta)</v>
      </c>
      <c r="F3451" s="7" t="str">
        <f aca="false" t="array" ref="F3451:F3451">INDEX(Def_Instancias_Equipamentos!$F$2:$F$4986, MATCH(K3451, Def_Instancias_Equipamentos!$D$2:$D$4986, 0), 1)</f>
        <v>Túnel (Anel)</v>
      </c>
      <c r="G3451" s="8" t="str">
        <f aca="false" t="array" ref="G3451:G3451">INDEX(Def_Instancias_Equipamentos!$F$2:$F$4986, MATCH(L3451, Def_Instancias_Equipamentos!$D$2:$D$4986, 0), 1)</f>
        <v>Sala Racks 5</v>
      </c>
      <c r="H3451" s="7" t="str">
        <f aca="false" t="array" ref="H3451:H3451">INDEX(Def_Instancias_Equipamentos!$E$2:$E$4986, MATCH(K3451, Def_Instancias_Equipamentos!$D$2:$D$4986, 0), 1)</f>
        <v>SI-05C3</v>
      </c>
      <c r="I3451" s="8" t="str">
        <f aca="false" t="array" ref="I3451:I3451">INDEX(Def_Instancias_Equipamentos!$E$2:$E$4986, MATCH(L3451, Def_Instancias_Equipamentos!$D$2:$D$4986, 0), 1)</f>
        <v>IA-05RaBPM</v>
      </c>
      <c r="J3451" s="8" t="str">
        <f aca="false">IF(H3451=I3451, "INTERNO", "EXTERNO")</f>
        <v>EXTERNO</v>
      </c>
      <c r="K3451" s="9" t="str">
        <f aca="false">Def_Instancias_Equipamentos!$D$928</f>
        <v>SI-05C3:DI-BPMSigPatch-2</v>
      </c>
      <c r="L3451" s="4" t="str">
        <f aca="false">Def_Instancias_Equipamentos!$D$667</f>
        <v>SI-05C3:DI-BPMRFFE-2</v>
      </c>
      <c r="M3451" s="10" t="s">
        <v>171</v>
      </c>
      <c r="N3451" s="11" t="s">
        <v>82</v>
      </c>
      <c r="O3451" s="21" t="str">
        <f aca="false">Def_Sistemas_Conectores_Cabos!$B$7</f>
        <v>SMA 50-ohm</v>
      </c>
      <c r="P3451" s="4" t="str">
        <f aca="false">Def_Sistemas_Conectores_Cabos!$B$7</f>
        <v>SMA 50-ohm</v>
      </c>
      <c r="Q3451" s="8" t="str">
        <f aca="false">K3451&amp;"/"&amp;M3451&amp;CHAR(10)&amp;L3451&amp;"/"&amp;N3451</f>
        <v>SI-05C3:DI-BPMSigPatch-2/TI_OUT
SI-05C3:DI-BPMRFFE-2/TI_IN</v>
      </c>
      <c r="R3451" s="12" t="s">
        <v>354</v>
      </c>
      <c r="S3451" s="12" t="s">
        <v>354</v>
      </c>
      <c r="T3451" s="22" t="str">
        <f aca="false">Def_Sistemas_Conectores_Cabos!$C$14</f>
        <v>Datalink Extrudado</v>
      </c>
      <c r="U3451" s="11" t="s">
        <v>355</v>
      </c>
      <c r="V3451" s="13"/>
    </row>
    <row r="3452" customFormat="false" ht="15.75" hidden="true" customHeight="true" outlineLevel="0" collapsed="false">
      <c r="A3452" s="4" t="str">
        <f aca="false">Def_Sistemas_Conectores_Cabos!$A$22</f>
        <v>BPM de elétrons</v>
      </c>
      <c r="B3452" s="5" t="str">
        <f aca="false">Datas_Entregas!$A$3</f>
        <v>BTS/Anel</v>
      </c>
      <c r="C3452" s="6" t="n">
        <f aca="false" t="array" ref="C3452:C3452">INDEX(Datas_Entregas!$B$2:$B$100, MATCH(B3452, Datas_Entregas!$A$2:$A$100, 0), 1)</f>
        <v>43296</v>
      </c>
      <c r="D3452" s="5" t="str">
        <f aca="false">Def_Status_Montagem!$A$2</f>
        <v>A verificar</v>
      </c>
      <c r="E3452" s="4" t="str">
        <f aca="false">Def_Status_Montagem!$B$4</f>
        <v>Contratada (inclui etiqueta)</v>
      </c>
      <c r="F3452" s="7" t="str">
        <f aca="false" t="array" ref="F3452:F3452">INDEX(Def_Instancias_Equipamentos!$F$2:$F$4986, MATCH(K3452, Def_Instancias_Equipamentos!$D$2:$D$4986, 0), 1)</f>
        <v>Túnel (Anel)</v>
      </c>
      <c r="G3452" s="8" t="str">
        <f aca="false" t="array" ref="G3452:G3452">INDEX(Def_Instancias_Equipamentos!$F$2:$F$4986, MATCH(L3452, Def_Instancias_Equipamentos!$D$2:$D$4986, 0), 1)</f>
        <v>Sala Racks 5</v>
      </c>
      <c r="H3452" s="7" t="str">
        <f aca="false" t="array" ref="H3452:H3452">INDEX(Def_Instancias_Equipamentos!$E$2:$E$4986, MATCH(K3452, Def_Instancias_Equipamentos!$D$2:$D$4986, 0), 1)</f>
        <v>SI-05C4</v>
      </c>
      <c r="I3452" s="8" t="str">
        <f aca="false" t="array" ref="I3452:I3452">INDEX(Def_Instancias_Equipamentos!$E$2:$E$4986, MATCH(L3452, Def_Instancias_Equipamentos!$D$2:$D$4986, 0), 1)</f>
        <v>IA-05RaBPM</v>
      </c>
      <c r="J3452" s="8" t="str">
        <f aca="false">IF(H3452=I3452, "INTERNO", "EXTERNO")</f>
        <v>EXTERNO</v>
      </c>
      <c r="K3452" s="9" t="str">
        <f aca="false">Def_Instancias_Equipamentos!$D$929</f>
        <v>SI-05C4:DI-BPMSigPatch</v>
      </c>
      <c r="L3452" s="4" t="str">
        <f aca="false">Def_Instancias_Equipamentos!$D$668</f>
        <v>SI-05C4:DI-BPMRFFE</v>
      </c>
      <c r="M3452" s="10" t="s">
        <v>171</v>
      </c>
      <c r="N3452" s="11" t="s">
        <v>82</v>
      </c>
      <c r="O3452" s="21" t="str">
        <f aca="false">Def_Sistemas_Conectores_Cabos!$B$7</f>
        <v>SMA 50-ohm</v>
      </c>
      <c r="P3452" s="4" t="str">
        <f aca="false">Def_Sistemas_Conectores_Cabos!$B$7</f>
        <v>SMA 50-ohm</v>
      </c>
      <c r="Q3452" s="8" t="str">
        <f aca="false">K3452&amp;"/"&amp;M3452&amp;CHAR(10)&amp;L3452&amp;"/"&amp;N3452</f>
        <v>SI-05C4:DI-BPMSigPatch/TI_OUT
SI-05C4:DI-BPMRFFE/TI_IN</v>
      </c>
      <c r="R3452" s="12" t="s">
        <v>354</v>
      </c>
      <c r="S3452" s="12" t="s">
        <v>354</v>
      </c>
      <c r="T3452" s="22" t="str">
        <f aca="false">Def_Sistemas_Conectores_Cabos!$C$14</f>
        <v>Datalink Extrudado</v>
      </c>
      <c r="U3452" s="11" t="s">
        <v>355</v>
      </c>
      <c r="V3452" s="13"/>
    </row>
    <row r="3453" customFormat="false" ht="15.75" hidden="true" customHeight="true" outlineLevel="0" collapsed="false">
      <c r="A3453" s="4" t="str">
        <f aca="false">Def_Sistemas_Conectores_Cabos!$A$22</f>
        <v>BPM de elétrons</v>
      </c>
      <c r="B3453" s="5" t="str">
        <f aca="false">Datas_Entregas!$A$3</f>
        <v>BTS/Anel</v>
      </c>
      <c r="C3453" s="6" t="n">
        <f aca="false" t="array" ref="C3453:C3453">INDEX(Datas_Entregas!$B$2:$B$100, MATCH(B3453, Datas_Entregas!$A$2:$A$100, 0), 1)</f>
        <v>43296</v>
      </c>
      <c r="D3453" s="5" t="str">
        <f aca="false">Def_Status_Montagem!$A$2</f>
        <v>A verificar</v>
      </c>
      <c r="E3453" s="4" t="str">
        <f aca="false">Def_Status_Montagem!$B$4</f>
        <v>Contratada (inclui etiqueta)</v>
      </c>
      <c r="F3453" s="7" t="str">
        <f aca="false" t="array" ref="F3453:F3453">INDEX(Def_Instancias_Equipamentos!$F$2:$F$4986, MATCH(K3453, Def_Instancias_Equipamentos!$D$2:$D$4986, 0), 1)</f>
        <v>Túnel (Anel)</v>
      </c>
      <c r="G3453" s="8" t="str">
        <f aca="false" t="array" ref="G3453:G3453">INDEX(Def_Instancias_Equipamentos!$F$2:$F$4986, MATCH(L3453, Def_Instancias_Equipamentos!$D$2:$D$4986, 0), 1)</f>
        <v>Sala Racks 5</v>
      </c>
      <c r="H3453" s="7" t="str">
        <f aca="false" t="array" ref="H3453:H3453">INDEX(Def_Instancias_Equipamentos!$E$2:$E$4986, MATCH(K3453, Def_Instancias_Equipamentos!$D$2:$D$4986, 0), 1)</f>
        <v>SI-05M1</v>
      </c>
      <c r="I3453" s="8" t="str">
        <f aca="false" t="array" ref="I3453:I3453">INDEX(Def_Instancias_Equipamentos!$E$2:$E$4986, MATCH(L3453, Def_Instancias_Equipamentos!$D$2:$D$4986, 0), 1)</f>
        <v>IA-05RaBPM</v>
      </c>
      <c r="J3453" s="8" t="str">
        <f aca="false">IF(H3453=I3453, "INTERNO", "EXTERNO")</f>
        <v>EXTERNO</v>
      </c>
      <c r="K3453" s="9" t="str">
        <f aca="false">Def_Instancias_Equipamentos!$D$930</f>
        <v>SI-05M1:DI-BPMSigPatch</v>
      </c>
      <c r="L3453" s="4" t="str">
        <f aca="false">Def_Instancias_Equipamentos!$D$669</f>
        <v>SI-05M1:DI-BPMRFFE</v>
      </c>
      <c r="M3453" s="10" t="s">
        <v>171</v>
      </c>
      <c r="N3453" s="11" t="s">
        <v>82</v>
      </c>
      <c r="O3453" s="21" t="str">
        <f aca="false">Def_Sistemas_Conectores_Cabos!$B$7</f>
        <v>SMA 50-ohm</v>
      </c>
      <c r="P3453" s="4" t="str">
        <f aca="false">Def_Sistemas_Conectores_Cabos!$B$7</f>
        <v>SMA 50-ohm</v>
      </c>
      <c r="Q3453" s="8" t="str">
        <f aca="false">K3453&amp;"/"&amp;M3453&amp;CHAR(10)&amp;L3453&amp;"/"&amp;N3453</f>
        <v>SI-05M1:DI-BPMSigPatch/TI_OUT
SI-05M1:DI-BPMRFFE/TI_IN</v>
      </c>
      <c r="R3453" s="12" t="s">
        <v>354</v>
      </c>
      <c r="S3453" s="12" t="s">
        <v>354</v>
      </c>
      <c r="T3453" s="22" t="str">
        <f aca="false">Def_Sistemas_Conectores_Cabos!$C$14</f>
        <v>Datalink Extrudado</v>
      </c>
      <c r="U3453" s="11" t="s">
        <v>355</v>
      </c>
      <c r="V3453" s="13"/>
    </row>
    <row r="3454" customFormat="false" ht="15.75" hidden="true" customHeight="true" outlineLevel="0" collapsed="false">
      <c r="A3454" s="4" t="str">
        <f aca="false">Def_Sistemas_Conectores_Cabos!$A$22</f>
        <v>BPM de elétrons</v>
      </c>
      <c r="B3454" s="5" t="str">
        <f aca="false">Datas_Entregas!$A$3</f>
        <v>BTS/Anel</v>
      </c>
      <c r="C3454" s="6" t="n">
        <f aca="false" t="array" ref="C3454:C3454">INDEX(Datas_Entregas!$B$2:$B$100, MATCH(B3454, Datas_Entregas!$A$2:$A$100, 0), 1)</f>
        <v>43296</v>
      </c>
      <c r="D3454" s="5" t="str">
        <f aca="false">Def_Status_Montagem!$A$2</f>
        <v>A verificar</v>
      </c>
      <c r="E3454" s="4" t="str">
        <f aca="false">Def_Status_Montagem!$B$4</f>
        <v>Contratada (inclui etiqueta)</v>
      </c>
      <c r="F3454" s="7" t="str">
        <f aca="false" t="array" ref="F3454:F3454">INDEX(Def_Instancias_Equipamentos!$F$2:$F$4986, MATCH(K3454, Def_Instancias_Equipamentos!$D$2:$D$4986, 0), 1)</f>
        <v>Túnel (Anel)</v>
      </c>
      <c r="G3454" s="8" t="str">
        <f aca="false" t="array" ref="G3454:G3454">INDEX(Def_Instancias_Equipamentos!$F$2:$F$4986, MATCH(L3454, Def_Instancias_Equipamentos!$D$2:$D$4986, 0), 1)</f>
        <v>Sala Racks 5</v>
      </c>
      <c r="H3454" s="7" t="str">
        <f aca="false" t="array" ref="H3454:H3454">INDEX(Def_Instancias_Equipamentos!$E$2:$E$4986, MATCH(K3454, Def_Instancias_Equipamentos!$D$2:$D$4986, 0), 1)</f>
        <v>SI-05M2</v>
      </c>
      <c r="I3454" s="8" t="str">
        <f aca="false" t="array" ref="I3454:I3454">INDEX(Def_Instancias_Equipamentos!$E$2:$E$4986, MATCH(L3454, Def_Instancias_Equipamentos!$D$2:$D$4986, 0), 1)</f>
        <v>IA-05RaBPM</v>
      </c>
      <c r="J3454" s="8" t="str">
        <f aca="false">IF(H3454=I3454, "INTERNO", "EXTERNO")</f>
        <v>EXTERNO</v>
      </c>
      <c r="K3454" s="9" t="str">
        <f aca="false">Def_Instancias_Equipamentos!$D$931</f>
        <v>SI-05M2:DI-BPMSigPatch</v>
      </c>
      <c r="L3454" s="4" t="str">
        <f aca="false">Def_Instancias_Equipamentos!$D$670</f>
        <v>SI-05M2:DI-BPMRFFE</v>
      </c>
      <c r="M3454" s="10" t="s">
        <v>171</v>
      </c>
      <c r="N3454" s="11" t="s">
        <v>82</v>
      </c>
      <c r="O3454" s="21" t="str">
        <f aca="false">Def_Sistemas_Conectores_Cabos!$B$7</f>
        <v>SMA 50-ohm</v>
      </c>
      <c r="P3454" s="4" t="str">
        <f aca="false">Def_Sistemas_Conectores_Cabos!$B$7</f>
        <v>SMA 50-ohm</v>
      </c>
      <c r="Q3454" s="8" t="str">
        <f aca="false">K3454&amp;"/"&amp;M3454&amp;CHAR(10)&amp;L3454&amp;"/"&amp;N3454</f>
        <v>SI-05M2:DI-BPMSigPatch/TI_OUT
SI-05M2:DI-BPMRFFE/TI_IN</v>
      </c>
      <c r="R3454" s="12" t="s">
        <v>354</v>
      </c>
      <c r="S3454" s="12" t="s">
        <v>354</v>
      </c>
      <c r="T3454" s="22" t="str">
        <f aca="false">Def_Sistemas_Conectores_Cabos!$C$14</f>
        <v>Datalink Extrudado</v>
      </c>
      <c r="U3454" s="11" t="s">
        <v>355</v>
      </c>
      <c r="V3454" s="13"/>
    </row>
    <row r="3455" customFormat="false" ht="15.75" hidden="true" customHeight="true" outlineLevel="0" collapsed="false">
      <c r="A3455" s="4" t="str">
        <f aca="false">Def_Sistemas_Conectores_Cabos!$A$22</f>
        <v>BPM de elétrons</v>
      </c>
      <c r="B3455" s="5" t="str">
        <f aca="false">Datas_Entregas!$A$6</f>
        <v>Linhas de Luz (fases I-A e II)</v>
      </c>
      <c r="C3455" s="6" t="n">
        <f aca="false" t="array" ref="C3455:C3455">INDEX(Datas_Entregas!$B$2:$B$100, MATCH(B3455, Datas_Entregas!$A$2:$A$100, 0), 1)</f>
        <v>43374</v>
      </c>
      <c r="D3455" s="5" t="str">
        <f aca="false">Def_Status_Montagem!$A$2</f>
        <v>A verificar</v>
      </c>
      <c r="E3455" s="4" t="str">
        <f aca="false">Def_Status_Montagem!$B$4</f>
        <v>Contratada (inclui etiqueta)</v>
      </c>
      <c r="F3455" s="7" t="str">
        <f aca="false" t="array" ref="F3455:F3455">INDEX(Def_Instancias_Equipamentos!$F$2:$F$4986, MATCH(K3455, Def_Instancias_Equipamentos!$D$2:$D$4986, 0), 1)</f>
        <v>Túnel (Anel)</v>
      </c>
      <c r="G3455" s="8" t="str">
        <f aca="false" t="array" ref="G3455:G3455">INDEX(Def_Instancias_Equipamentos!$F$2:$F$4986, MATCH(L3455, Def_Instancias_Equipamentos!$D$2:$D$4986, 0), 1)</f>
        <v>Sala Racks 5</v>
      </c>
      <c r="H3455" s="7" t="str">
        <f aca="false" t="array" ref="H3455:H3455">INDEX(Def_Instancias_Equipamentos!$E$2:$E$4986, MATCH(K3455, Def_Instancias_Equipamentos!$D$2:$D$4986, 0), 1)</f>
        <v>SI-05SA</v>
      </c>
      <c r="I3455" s="8" t="str">
        <f aca="false" t="array" ref="I3455:I3455">INDEX(Def_Instancias_Equipamentos!$E$2:$E$4986, MATCH(L3455, Def_Instancias_Equipamentos!$D$2:$D$4986, 0), 1)</f>
        <v>IA-05RaBPM</v>
      </c>
      <c r="J3455" s="8" t="str">
        <f aca="false">IF(H3455=I3455, "INTERNO", "EXTERNO")</f>
        <v>EXTERNO</v>
      </c>
      <c r="K3455" s="9" t="str">
        <f aca="false">Def_Instancias_Equipamentos!$D$1060</f>
        <v>SI-05SA:DI-BPMSigPatch-1</v>
      </c>
      <c r="L3455" s="4" t="str">
        <f aca="false">Def_Instancias_Equipamentos!$D$799</f>
        <v>SI-05SA:DI-BPMRFFE-1</v>
      </c>
      <c r="M3455" s="10" t="s">
        <v>171</v>
      </c>
      <c r="N3455" s="11" t="s">
        <v>82</v>
      </c>
      <c r="O3455" s="21" t="str">
        <f aca="false">Def_Sistemas_Conectores_Cabos!$B$7</f>
        <v>SMA 50-ohm</v>
      </c>
      <c r="P3455" s="4" t="str">
        <f aca="false">Def_Sistemas_Conectores_Cabos!$B$7</f>
        <v>SMA 50-ohm</v>
      </c>
      <c r="Q3455" s="8" t="str">
        <f aca="false">K3455&amp;"/"&amp;M3455&amp;CHAR(10)&amp;L3455&amp;"/"&amp;N3455</f>
        <v>SI-05SA:DI-BPMSigPatch-1/TI_OUT
SI-05SA:DI-BPMRFFE-1/TI_IN</v>
      </c>
      <c r="R3455" s="12" t="s">
        <v>354</v>
      </c>
      <c r="S3455" s="12" t="s">
        <v>354</v>
      </c>
      <c r="T3455" s="22" t="str">
        <f aca="false">Def_Sistemas_Conectores_Cabos!$C$14</f>
        <v>Datalink Extrudado</v>
      </c>
      <c r="U3455" s="11" t="s">
        <v>355</v>
      </c>
      <c r="V3455" s="13"/>
    </row>
    <row r="3456" customFormat="false" ht="15.75" hidden="true" customHeight="true" outlineLevel="0" collapsed="false">
      <c r="A3456" s="4" t="str">
        <f aca="false">Def_Sistemas_Conectores_Cabos!$A$22</f>
        <v>BPM de elétrons</v>
      </c>
      <c r="B3456" s="5" t="str">
        <f aca="false">Datas_Entregas!$A$6</f>
        <v>Linhas de Luz (fases I-A e II)</v>
      </c>
      <c r="C3456" s="6" t="n">
        <f aca="false" t="array" ref="C3456:C3456">INDEX(Datas_Entregas!$B$2:$B$100, MATCH(B3456, Datas_Entregas!$A$2:$A$100, 0), 1)</f>
        <v>43374</v>
      </c>
      <c r="D3456" s="5" t="str">
        <f aca="false">Def_Status_Montagem!$A$2</f>
        <v>A verificar</v>
      </c>
      <c r="E3456" s="4" t="str">
        <f aca="false">Def_Status_Montagem!$B$4</f>
        <v>Contratada (inclui etiqueta)</v>
      </c>
      <c r="F3456" s="7" t="str">
        <f aca="false" t="array" ref="F3456:F3456">INDEX(Def_Instancias_Equipamentos!$F$2:$F$4986, MATCH(K3456, Def_Instancias_Equipamentos!$D$2:$D$4986, 0), 1)</f>
        <v>Túnel (Anel)</v>
      </c>
      <c r="G3456" s="8" t="str">
        <f aca="false" t="array" ref="G3456:G3456">INDEX(Def_Instancias_Equipamentos!$F$2:$F$4986, MATCH(L3456, Def_Instancias_Equipamentos!$D$2:$D$4986, 0), 1)</f>
        <v>Sala Racks 5</v>
      </c>
      <c r="H3456" s="7" t="str">
        <f aca="false" t="array" ref="H3456:H3456">INDEX(Def_Instancias_Equipamentos!$E$2:$E$4986, MATCH(K3456, Def_Instancias_Equipamentos!$D$2:$D$4986, 0), 1)</f>
        <v>SI-05SA</v>
      </c>
      <c r="I3456" s="8" t="str">
        <f aca="false" t="array" ref="I3456:I3456">INDEX(Def_Instancias_Equipamentos!$E$2:$E$4986, MATCH(L3456, Def_Instancias_Equipamentos!$D$2:$D$4986, 0), 1)</f>
        <v>IA-05RaBPM</v>
      </c>
      <c r="J3456" s="8" t="str">
        <f aca="false">IF(H3456=I3456, "INTERNO", "EXTERNO")</f>
        <v>EXTERNO</v>
      </c>
      <c r="K3456" s="9" t="str">
        <f aca="false">Def_Instancias_Equipamentos!$D$1061</f>
        <v>SI-05SA:DI-BPMSigPatch-2</v>
      </c>
      <c r="L3456" s="4" t="str">
        <f aca="false">Def_Instancias_Equipamentos!$D$800</f>
        <v>SI-05SA:DI-BPMRFFE-2</v>
      </c>
      <c r="M3456" s="10" t="s">
        <v>171</v>
      </c>
      <c r="N3456" s="11" t="s">
        <v>82</v>
      </c>
      <c r="O3456" s="21" t="str">
        <f aca="false">Def_Sistemas_Conectores_Cabos!$B$7</f>
        <v>SMA 50-ohm</v>
      </c>
      <c r="P3456" s="4" t="str">
        <f aca="false">Def_Sistemas_Conectores_Cabos!$B$7</f>
        <v>SMA 50-ohm</v>
      </c>
      <c r="Q3456" s="8" t="str">
        <f aca="false">K3456&amp;"/"&amp;M3456&amp;CHAR(10)&amp;L3456&amp;"/"&amp;N3456</f>
        <v>SI-05SA:DI-BPMSigPatch-2/TI_OUT
SI-05SA:DI-BPMRFFE-2/TI_IN</v>
      </c>
      <c r="R3456" s="12" t="s">
        <v>354</v>
      </c>
      <c r="S3456" s="12" t="s">
        <v>354</v>
      </c>
      <c r="T3456" s="22" t="str">
        <f aca="false">Def_Sistemas_Conectores_Cabos!$C$14</f>
        <v>Datalink Extrudado</v>
      </c>
      <c r="U3456" s="11" t="s">
        <v>355</v>
      </c>
      <c r="V3456" s="13"/>
    </row>
    <row r="3457" customFormat="false" ht="15.75" hidden="true" customHeight="true" outlineLevel="0" collapsed="false">
      <c r="A3457" s="4" t="str">
        <f aca="false">Def_Sistemas_Conectores_Cabos!$A$22</f>
        <v>BPM de elétrons</v>
      </c>
      <c r="B3457" s="5" t="str">
        <f aca="false">Datas_Entregas!$A$3</f>
        <v>BTS/Anel</v>
      </c>
      <c r="C3457" s="6" t="n">
        <f aca="false" t="array" ref="C3457:C3457">INDEX(Datas_Entregas!$B$2:$B$100, MATCH(B3457, Datas_Entregas!$A$2:$A$100, 0), 1)</f>
        <v>43296</v>
      </c>
      <c r="D3457" s="5" t="str">
        <f aca="false">Def_Status_Montagem!$A$2</f>
        <v>A verificar</v>
      </c>
      <c r="E3457" s="4" t="str">
        <f aca="false">Def_Status_Montagem!$B$4</f>
        <v>Contratada (inclui etiqueta)</v>
      </c>
      <c r="F3457" s="7" t="str">
        <f aca="false" t="array" ref="F3457:F3457">INDEX(Def_Instancias_Equipamentos!$F$2:$F$4986, MATCH(K3457, Def_Instancias_Equipamentos!$D$2:$D$4986, 0), 1)</f>
        <v>Túnel (Anel)</v>
      </c>
      <c r="G3457" s="8" t="str">
        <f aca="false" t="array" ref="G3457:G3457">INDEX(Def_Instancias_Equipamentos!$F$2:$F$4986, MATCH(L3457, Def_Instancias_Equipamentos!$D$2:$D$4986, 0), 1)</f>
        <v>Sala Racks 6</v>
      </c>
      <c r="H3457" s="7" t="str">
        <f aca="false" t="array" ref="H3457:H3457">INDEX(Def_Instancias_Equipamentos!$E$2:$E$4986, MATCH(K3457, Def_Instancias_Equipamentos!$D$2:$D$4986, 0), 1)</f>
        <v>SI-06C1</v>
      </c>
      <c r="I3457" s="8" t="str">
        <f aca="false" t="array" ref="I3457:I3457">INDEX(Def_Instancias_Equipamentos!$E$2:$E$4986, MATCH(L3457, Def_Instancias_Equipamentos!$D$2:$D$4986, 0), 1)</f>
        <v>IA-06RaBPM</v>
      </c>
      <c r="J3457" s="8" t="str">
        <f aca="false">IF(H3457=I3457, "INTERNO", "EXTERNO")</f>
        <v>EXTERNO</v>
      </c>
      <c r="K3457" s="9" t="str">
        <f aca="false">Def_Instancias_Equipamentos!$D$932</f>
        <v>SI-06C1:DI-BPMSigPatch-1</v>
      </c>
      <c r="L3457" s="4" t="str">
        <f aca="false">Def_Instancias_Equipamentos!$D$671</f>
        <v>SI-06C1:DI-BPMRFFE-1</v>
      </c>
      <c r="M3457" s="10" t="s">
        <v>171</v>
      </c>
      <c r="N3457" s="11" t="s">
        <v>82</v>
      </c>
      <c r="O3457" s="21" t="str">
        <f aca="false">Def_Sistemas_Conectores_Cabos!$B$7</f>
        <v>SMA 50-ohm</v>
      </c>
      <c r="P3457" s="4" t="str">
        <f aca="false">Def_Sistemas_Conectores_Cabos!$B$7</f>
        <v>SMA 50-ohm</v>
      </c>
      <c r="Q3457" s="8" t="str">
        <f aca="false">K3457&amp;"/"&amp;M3457&amp;CHAR(10)&amp;L3457&amp;"/"&amp;N3457</f>
        <v>SI-06C1:DI-BPMSigPatch-1/TI_OUT
SI-06C1:DI-BPMRFFE-1/TI_IN</v>
      </c>
      <c r="R3457" s="12" t="s">
        <v>354</v>
      </c>
      <c r="S3457" s="12" t="s">
        <v>354</v>
      </c>
      <c r="T3457" s="22" t="str">
        <f aca="false">Def_Sistemas_Conectores_Cabos!$C$14</f>
        <v>Datalink Extrudado</v>
      </c>
      <c r="U3457" s="11" t="s">
        <v>355</v>
      </c>
      <c r="V3457" s="13"/>
    </row>
    <row r="3458" customFormat="false" ht="15.75" hidden="true" customHeight="true" outlineLevel="0" collapsed="false">
      <c r="A3458" s="4" t="str">
        <f aca="false">Def_Sistemas_Conectores_Cabos!$A$22</f>
        <v>BPM de elétrons</v>
      </c>
      <c r="B3458" s="5" t="str">
        <f aca="false">Datas_Entregas!$A$3</f>
        <v>BTS/Anel</v>
      </c>
      <c r="C3458" s="6" t="n">
        <f aca="false" t="array" ref="C3458:C3458">INDEX(Datas_Entregas!$B$2:$B$100, MATCH(B3458, Datas_Entregas!$A$2:$A$100, 0), 1)</f>
        <v>43296</v>
      </c>
      <c r="D3458" s="5" t="str">
        <f aca="false">Def_Status_Montagem!$A$2</f>
        <v>A verificar</v>
      </c>
      <c r="E3458" s="4" t="str">
        <f aca="false">Def_Status_Montagem!$B$4</f>
        <v>Contratada (inclui etiqueta)</v>
      </c>
      <c r="F3458" s="7" t="str">
        <f aca="false" t="array" ref="F3458:F3458">INDEX(Def_Instancias_Equipamentos!$F$2:$F$4986, MATCH(K3458, Def_Instancias_Equipamentos!$D$2:$D$4986, 0), 1)</f>
        <v>Túnel (Anel)</v>
      </c>
      <c r="G3458" s="8" t="str">
        <f aca="false" t="array" ref="G3458:G3458">INDEX(Def_Instancias_Equipamentos!$F$2:$F$4986, MATCH(L3458, Def_Instancias_Equipamentos!$D$2:$D$4986, 0), 1)</f>
        <v>Sala Racks 6</v>
      </c>
      <c r="H3458" s="7" t="str">
        <f aca="false" t="array" ref="H3458:H3458">INDEX(Def_Instancias_Equipamentos!$E$2:$E$4986, MATCH(K3458, Def_Instancias_Equipamentos!$D$2:$D$4986, 0), 1)</f>
        <v>SI-06C1</v>
      </c>
      <c r="I3458" s="8" t="str">
        <f aca="false" t="array" ref="I3458:I3458">INDEX(Def_Instancias_Equipamentos!$E$2:$E$4986, MATCH(L3458, Def_Instancias_Equipamentos!$D$2:$D$4986, 0), 1)</f>
        <v>IA-06RaBPM</v>
      </c>
      <c r="J3458" s="8" t="str">
        <f aca="false">IF(H3458=I3458, "INTERNO", "EXTERNO")</f>
        <v>EXTERNO</v>
      </c>
      <c r="K3458" s="9" t="str">
        <f aca="false">Def_Instancias_Equipamentos!$D$933</f>
        <v>SI-06C1:DI-BPMSigPatch-2</v>
      </c>
      <c r="L3458" s="4" t="str">
        <f aca="false">Def_Instancias_Equipamentos!$D$672</f>
        <v>SI-06C1:DI-BPMRFFE-2</v>
      </c>
      <c r="M3458" s="10" t="s">
        <v>171</v>
      </c>
      <c r="N3458" s="11" t="s">
        <v>82</v>
      </c>
      <c r="O3458" s="21" t="str">
        <f aca="false">Def_Sistemas_Conectores_Cabos!$B$7</f>
        <v>SMA 50-ohm</v>
      </c>
      <c r="P3458" s="4" t="str">
        <f aca="false">Def_Sistemas_Conectores_Cabos!$B$7</f>
        <v>SMA 50-ohm</v>
      </c>
      <c r="Q3458" s="8" t="str">
        <f aca="false">K3458&amp;"/"&amp;M3458&amp;CHAR(10)&amp;L3458&amp;"/"&amp;N3458</f>
        <v>SI-06C1:DI-BPMSigPatch-2/TI_OUT
SI-06C1:DI-BPMRFFE-2/TI_IN</v>
      </c>
      <c r="R3458" s="12" t="s">
        <v>354</v>
      </c>
      <c r="S3458" s="12" t="s">
        <v>354</v>
      </c>
      <c r="T3458" s="22" t="str">
        <f aca="false">Def_Sistemas_Conectores_Cabos!$C$14</f>
        <v>Datalink Extrudado</v>
      </c>
      <c r="U3458" s="11" t="s">
        <v>355</v>
      </c>
      <c r="V3458" s="13"/>
    </row>
    <row r="3459" customFormat="false" ht="15.75" hidden="true" customHeight="true" outlineLevel="0" collapsed="false">
      <c r="A3459" s="4" t="str">
        <f aca="false">Def_Sistemas_Conectores_Cabos!$A$22</f>
        <v>BPM de elétrons</v>
      </c>
      <c r="B3459" s="5" t="str">
        <f aca="false">Datas_Entregas!$A$3</f>
        <v>BTS/Anel</v>
      </c>
      <c r="C3459" s="6" t="n">
        <f aca="false" t="array" ref="C3459:C3459">INDEX(Datas_Entregas!$B$2:$B$100, MATCH(B3459, Datas_Entregas!$A$2:$A$100, 0), 1)</f>
        <v>43296</v>
      </c>
      <c r="D3459" s="5" t="str">
        <f aca="false">Def_Status_Montagem!$A$2</f>
        <v>A verificar</v>
      </c>
      <c r="E3459" s="4" t="str">
        <f aca="false">Def_Status_Montagem!$B$4</f>
        <v>Contratada (inclui etiqueta)</v>
      </c>
      <c r="F3459" s="7" t="str">
        <f aca="false" t="array" ref="F3459:F3459">INDEX(Def_Instancias_Equipamentos!$F$2:$F$4986, MATCH(K3459, Def_Instancias_Equipamentos!$D$2:$D$4986, 0), 1)</f>
        <v>Túnel (Anel)</v>
      </c>
      <c r="G3459" s="8" t="str">
        <f aca="false" t="array" ref="G3459:G3459">INDEX(Def_Instancias_Equipamentos!$F$2:$F$4986, MATCH(L3459, Def_Instancias_Equipamentos!$D$2:$D$4986, 0), 1)</f>
        <v>Sala Racks 6</v>
      </c>
      <c r="H3459" s="7" t="str">
        <f aca="false" t="array" ref="H3459:H3459">INDEX(Def_Instancias_Equipamentos!$E$2:$E$4986, MATCH(K3459, Def_Instancias_Equipamentos!$D$2:$D$4986, 0), 1)</f>
        <v>SI-06C2</v>
      </c>
      <c r="I3459" s="8" t="str">
        <f aca="false" t="array" ref="I3459:I3459">INDEX(Def_Instancias_Equipamentos!$E$2:$E$4986, MATCH(L3459, Def_Instancias_Equipamentos!$D$2:$D$4986, 0), 1)</f>
        <v>IA-06RaBPM</v>
      </c>
      <c r="J3459" s="8" t="str">
        <f aca="false">IF(H3459=I3459, "INTERNO", "EXTERNO")</f>
        <v>EXTERNO</v>
      </c>
      <c r="K3459" s="9" t="str">
        <f aca="false">Def_Instancias_Equipamentos!$D$934</f>
        <v>SI-06C2:DI-BPMSigPatch</v>
      </c>
      <c r="L3459" s="4" t="str">
        <f aca="false">Def_Instancias_Equipamentos!$D$673</f>
        <v>SI-06C2:DI-BPMRFFE</v>
      </c>
      <c r="M3459" s="10" t="s">
        <v>171</v>
      </c>
      <c r="N3459" s="11" t="s">
        <v>82</v>
      </c>
      <c r="O3459" s="21" t="str">
        <f aca="false">Def_Sistemas_Conectores_Cabos!$B$7</f>
        <v>SMA 50-ohm</v>
      </c>
      <c r="P3459" s="4" t="str">
        <f aca="false">Def_Sistemas_Conectores_Cabos!$B$7</f>
        <v>SMA 50-ohm</v>
      </c>
      <c r="Q3459" s="8" t="str">
        <f aca="false">K3459&amp;"/"&amp;M3459&amp;CHAR(10)&amp;L3459&amp;"/"&amp;N3459</f>
        <v>SI-06C2:DI-BPMSigPatch/TI_OUT
SI-06C2:DI-BPMRFFE/TI_IN</v>
      </c>
      <c r="R3459" s="12" t="s">
        <v>354</v>
      </c>
      <c r="S3459" s="12" t="s">
        <v>354</v>
      </c>
      <c r="T3459" s="22" t="str">
        <f aca="false">Def_Sistemas_Conectores_Cabos!$C$14</f>
        <v>Datalink Extrudado</v>
      </c>
      <c r="U3459" s="11" t="s">
        <v>355</v>
      </c>
      <c r="V3459" s="13"/>
    </row>
    <row r="3460" customFormat="false" ht="15.75" hidden="true" customHeight="true" outlineLevel="0" collapsed="false">
      <c r="A3460" s="4" t="str">
        <f aca="false">Def_Sistemas_Conectores_Cabos!$A$22</f>
        <v>BPM de elétrons</v>
      </c>
      <c r="B3460" s="5" t="str">
        <f aca="false">Datas_Entregas!$A$3</f>
        <v>BTS/Anel</v>
      </c>
      <c r="C3460" s="6" t="n">
        <f aca="false" t="array" ref="C3460:C3460">INDEX(Datas_Entregas!$B$2:$B$100, MATCH(B3460, Datas_Entregas!$A$2:$A$100, 0), 1)</f>
        <v>43296</v>
      </c>
      <c r="D3460" s="5" t="str">
        <f aca="false">Def_Status_Montagem!$A$2</f>
        <v>A verificar</v>
      </c>
      <c r="E3460" s="4" t="str">
        <f aca="false">Def_Status_Montagem!$B$4</f>
        <v>Contratada (inclui etiqueta)</v>
      </c>
      <c r="F3460" s="7" t="str">
        <f aca="false" t="array" ref="F3460:F3460">INDEX(Def_Instancias_Equipamentos!$F$2:$F$4986, MATCH(K3460, Def_Instancias_Equipamentos!$D$2:$D$4986, 0), 1)</f>
        <v>Túnel (Anel)</v>
      </c>
      <c r="G3460" s="8" t="str">
        <f aca="false" t="array" ref="G3460:G3460">INDEX(Def_Instancias_Equipamentos!$F$2:$F$4986, MATCH(L3460, Def_Instancias_Equipamentos!$D$2:$D$4986, 0), 1)</f>
        <v>Sala Racks 6</v>
      </c>
      <c r="H3460" s="7" t="str">
        <f aca="false" t="array" ref="H3460:H3460">INDEX(Def_Instancias_Equipamentos!$E$2:$E$4986, MATCH(K3460, Def_Instancias_Equipamentos!$D$2:$D$4986, 0), 1)</f>
        <v>SI-06C3</v>
      </c>
      <c r="I3460" s="8" t="str">
        <f aca="false" t="array" ref="I3460:I3460">INDEX(Def_Instancias_Equipamentos!$E$2:$E$4986, MATCH(L3460, Def_Instancias_Equipamentos!$D$2:$D$4986, 0), 1)</f>
        <v>IA-06RaBPM</v>
      </c>
      <c r="J3460" s="8" t="str">
        <f aca="false">IF(H3460=I3460, "INTERNO", "EXTERNO")</f>
        <v>EXTERNO</v>
      </c>
      <c r="K3460" s="9" t="str">
        <f aca="false">Def_Instancias_Equipamentos!$D$935</f>
        <v>SI-06C3:DI-BPMSigPatch-1</v>
      </c>
      <c r="L3460" s="4" t="str">
        <f aca="false">Def_Instancias_Equipamentos!$D$674</f>
        <v>SI-06C3:DI-BPMRFFE-1</v>
      </c>
      <c r="M3460" s="10" t="s">
        <v>171</v>
      </c>
      <c r="N3460" s="11" t="s">
        <v>82</v>
      </c>
      <c r="O3460" s="21" t="str">
        <f aca="false">Def_Sistemas_Conectores_Cabos!$B$7</f>
        <v>SMA 50-ohm</v>
      </c>
      <c r="P3460" s="4" t="str">
        <f aca="false">Def_Sistemas_Conectores_Cabos!$B$7</f>
        <v>SMA 50-ohm</v>
      </c>
      <c r="Q3460" s="8" t="str">
        <f aca="false">K3460&amp;"/"&amp;M3460&amp;CHAR(10)&amp;L3460&amp;"/"&amp;N3460</f>
        <v>SI-06C3:DI-BPMSigPatch-1/TI_OUT
SI-06C3:DI-BPMRFFE-1/TI_IN</v>
      </c>
      <c r="R3460" s="12" t="s">
        <v>354</v>
      </c>
      <c r="S3460" s="12" t="s">
        <v>354</v>
      </c>
      <c r="T3460" s="22" t="str">
        <f aca="false">Def_Sistemas_Conectores_Cabos!$C$14</f>
        <v>Datalink Extrudado</v>
      </c>
      <c r="U3460" s="11" t="s">
        <v>355</v>
      </c>
      <c r="V3460" s="13"/>
    </row>
    <row r="3461" customFormat="false" ht="15.75" hidden="true" customHeight="true" outlineLevel="0" collapsed="false">
      <c r="A3461" s="4" t="str">
        <f aca="false">Def_Sistemas_Conectores_Cabos!$A$22</f>
        <v>BPM de elétrons</v>
      </c>
      <c r="B3461" s="5" t="str">
        <f aca="false">Datas_Entregas!$A$3</f>
        <v>BTS/Anel</v>
      </c>
      <c r="C3461" s="6" t="n">
        <f aca="false" t="array" ref="C3461:C3461">INDEX(Datas_Entregas!$B$2:$B$100, MATCH(B3461, Datas_Entregas!$A$2:$A$100, 0), 1)</f>
        <v>43296</v>
      </c>
      <c r="D3461" s="5" t="str">
        <f aca="false">Def_Status_Montagem!$A$2</f>
        <v>A verificar</v>
      </c>
      <c r="E3461" s="4" t="str">
        <f aca="false">Def_Status_Montagem!$B$4</f>
        <v>Contratada (inclui etiqueta)</v>
      </c>
      <c r="F3461" s="7" t="str">
        <f aca="false" t="array" ref="F3461:F3461">INDEX(Def_Instancias_Equipamentos!$F$2:$F$4986, MATCH(K3461, Def_Instancias_Equipamentos!$D$2:$D$4986, 0), 1)</f>
        <v>Túnel (Anel)</v>
      </c>
      <c r="G3461" s="8" t="str">
        <f aca="false" t="array" ref="G3461:G3461">INDEX(Def_Instancias_Equipamentos!$F$2:$F$4986, MATCH(L3461, Def_Instancias_Equipamentos!$D$2:$D$4986, 0), 1)</f>
        <v>Sala Racks 6</v>
      </c>
      <c r="H3461" s="7" t="str">
        <f aca="false" t="array" ref="H3461:H3461">INDEX(Def_Instancias_Equipamentos!$E$2:$E$4986, MATCH(K3461, Def_Instancias_Equipamentos!$D$2:$D$4986, 0), 1)</f>
        <v>SI-06C3</v>
      </c>
      <c r="I3461" s="8" t="str">
        <f aca="false" t="array" ref="I3461:I3461">INDEX(Def_Instancias_Equipamentos!$E$2:$E$4986, MATCH(L3461, Def_Instancias_Equipamentos!$D$2:$D$4986, 0), 1)</f>
        <v>IA-06RaBPM</v>
      </c>
      <c r="J3461" s="8" t="str">
        <f aca="false">IF(H3461=I3461, "INTERNO", "EXTERNO")</f>
        <v>EXTERNO</v>
      </c>
      <c r="K3461" s="9" t="str">
        <f aca="false">Def_Instancias_Equipamentos!$D$936</f>
        <v>SI-06C3:DI-BPMSigPatch-2</v>
      </c>
      <c r="L3461" s="4" t="str">
        <f aca="false">Def_Instancias_Equipamentos!$D$675</f>
        <v>SI-06C3:DI-BPMRFFE-2</v>
      </c>
      <c r="M3461" s="10" t="s">
        <v>171</v>
      </c>
      <c r="N3461" s="11" t="s">
        <v>82</v>
      </c>
      <c r="O3461" s="21" t="str">
        <f aca="false">Def_Sistemas_Conectores_Cabos!$B$7</f>
        <v>SMA 50-ohm</v>
      </c>
      <c r="P3461" s="4" t="str">
        <f aca="false">Def_Sistemas_Conectores_Cabos!$B$7</f>
        <v>SMA 50-ohm</v>
      </c>
      <c r="Q3461" s="8" t="str">
        <f aca="false">K3461&amp;"/"&amp;M3461&amp;CHAR(10)&amp;L3461&amp;"/"&amp;N3461</f>
        <v>SI-06C3:DI-BPMSigPatch-2/TI_OUT
SI-06C3:DI-BPMRFFE-2/TI_IN</v>
      </c>
      <c r="R3461" s="12" t="s">
        <v>354</v>
      </c>
      <c r="S3461" s="12" t="s">
        <v>354</v>
      </c>
      <c r="T3461" s="22" t="str">
        <f aca="false">Def_Sistemas_Conectores_Cabos!$C$14</f>
        <v>Datalink Extrudado</v>
      </c>
      <c r="U3461" s="11" t="s">
        <v>355</v>
      </c>
      <c r="V3461" s="13"/>
    </row>
    <row r="3462" customFormat="false" ht="15.75" hidden="true" customHeight="true" outlineLevel="0" collapsed="false">
      <c r="A3462" s="4" t="str">
        <f aca="false">Def_Sistemas_Conectores_Cabos!$A$22</f>
        <v>BPM de elétrons</v>
      </c>
      <c r="B3462" s="5" t="str">
        <f aca="false">Datas_Entregas!$A$3</f>
        <v>BTS/Anel</v>
      </c>
      <c r="C3462" s="6" t="n">
        <f aca="false" t="array" ref="C3462:C3462">INDEX(Datas_Entregas!$B$2:$B$100, MATCH(B3462, Datas_Entregas!$A$2:$A$100, 0), 1)</f>
        <v>43296</v>
      </c>
      <c r="D3462" s="5" t="str">
        <f aca="false">Def_Status_Montagem!$A$2</f>
        <v>A verificar</v>
      </c>
      <c r="E3462" s="4" t="str">
        <f aca="false">Def_Status_Montagem!$B$4</f>
        <v>Contratada (inclui etiqueta)</v>
      </c>
      <c r="F3462" s="7" t="str">
        <f aca="false" t="array" ref="F3462:F3462">INDEX(Def_Instancias_Equipamentos!$F$2:$F$4986, MATCH(K3462, Def_Instancias_Equipamentos!$D$2:$D$4986, 0), 1)</f>
        <v>Túnel (Anel)</v>
      </c>
      <c r="G3462" s="8" t="str">
        <f aca="false" t="array" ref="G3462:G3462">INDEX(Def_Instancias_Equipamentos!$F$2:$F$4986, MATCH(L3462, Def_Instancias_Equipamentos!$D$2:$D$4986, 0), 1)</f>
        <v>Sala Racks 6</v>
      </c>
      <c r="H3462" s="7" t="str">
        <f aca="false" t="array" ref="H3462:H3462">INDEX(Def_Instancias_Equipamentos!$E$2:$E$4986, MATCH(K3462, Def_Instancias_Equipamentos!$D$2:$D$4986, 0), 1)</f>
        <v>SI-06C4</v>
      </c>
      <c r="I3462" s="8" t="str">
        <f aca="false" t="array" ref="I3462:I3462">INDEX(Def_Instancias_Equipamentos!$E$2:$E$4986, MATCH(L3462, Def_Instancias_Equipamentos!$D$2:$D$4986, 0), 1)</f>
        <v>IA-06RaBPM</v>
      </c>
      <c r="J3462" s="8" t="str">
        <f aca="false">IF(H3462=I3462, "INTERNO", "EXTERNO")</f>
        <v>EXTERNO</v>
      </c>
      <c r="K3462" s="9" t="str">
        <f aca="false">Def_Instancias_Equipamentos!$D$937</f>
        <v>SI-06C4:DI-BPMSigPatch</v>
      </c>
      <c r="L3462" s="4" t="str">
        <f aca="false">Def_Instancias_Equipamentos!$D$676</f>
        <v>SI-06C4:DI-BPMRFFE</v>
      </c>
      <c r="M3462" s="10" t="s">
        <v>171</v>
      </c>
      <c r="N3462" s="11" t="s">
        <v>82</v>
      </c>
      <c r="O3462" s="21" t="str">
        <f aca="false">Def_Sistemas_Conectores_Cabos!$B$7</f>
        <v>SMA 50-ohm</v>
      </c>
      <c r="P3462" s="4" t="str">
        <f aca="false">Def_Sistemas_Conectores_Cabos!$B$7</f>
        <v>SMA 50-ohm</v>
      </c>
      <c r="Q3462" s="8" t="str">
        <f aca="false">K3462&amp;"/"&amp;M3462&amp;CHAR(10)&amp;L3462&amp;"/"&amp;N3462</f>
        <v>SI-06C4:DI-BPMSigPatch/TI_OUT
SI-06C4:DI-BPMRFFE/TI_IN</v>
      </c>
      <c r="R3462" s="12" t="s">
        <v>354</v>
      </c>
      <c r="S3462" s="12" t="s">
        <v>354</v>
      </c>
      <c r="T3462" s="22" t="str">
        <f aca="false">Def_Sistemas_Conectores_Cabos!$C$14</f>
        <v>Datalink Extrudado</v>
      </c>
      <c r="U3462" s="11" t="s">
        <v>355</v>
      </c>
      <c r="V3462" s="13"/>
    </row>
    <row r="3463" customFormat="false" ht="15.75" hidden="true" customHeight="true" outlineLevel="0" collapsed="false">
      <c r="A3463" s="4" t="str">
        <f aca="false">Def_Sistemas_Conectores_Cabos!$A$22</f>
        <v>BPM de elétrons</v>
      </c>
      <c r="B3463" s="5" t="str">
        <f aca="false">Datas_Entregas!$A$3</f>
        <v>BTS/Anel</v>
      </c>
      <c r="C3463" s="6" t="n">
        <f aca="false" t="array" ref="C3463:C3463">INDEX(Datas_Entregas!$B$2:$B$100, MATCH(B3463, Datas_Entregas!$A$2:$A$100, 0), 1)</f>
        <v>43296</v>
      </c>
      <c r="D3463" s="5" t="str">
        <f aca="false">Def_Status_Montagem!$A$2</f>
        <v>A verificar</v>
      </c>
      <c r="E3463" s="4" t="str">
        <f aca="false">Def_Status_Montagem!$B$4</f>
        <v>Contratada (inclui etiqueta)</v>
      </c>
      <c r="F3463" s="7" t="str">
        <f aca="false" t="array" ref="F3463:F3463">INDEX(Def_Instancias_Equipamentos!$F$2:$F$4986, MATCH(K3463, Def_Instancias_Equipamentos!$D$2:$D$4986, 0), 1)</f>
        <v>Túnel (Anel)</v>
      </c>
      <c r="G3463" s="8" t="str">
        <f aca="false" t="array" ref="G3463:G3463">INDEX(Def_Instancias_Equipamentos!$F$2:$F$4986, MATCH(L3463, Def_Instancias_Equipamentos!$D$2:$D$4986, 0), 1)</f>
        <v>Sala Racks 6</v>
      </c>
      <c r="H3463" s="7" t="str">
        <f aca="false" t="array" ref="H3463:H3463">INDEX(Def_Instancias_Equipamentos!$E$2:$E$4986, MATCH(K3463, Def_Instancias_Equipamentos!$D$2:$D$4986, 0), 1)</f>
        <v>SI-06M1</v>
      </c>
      <c r="I3463" s="8" t="str">
        <f aca="false" t="array" ref="I3463:I3463">INDEX(Def_Instancias_Equipamentos!$E$2:$E$4986, MATCH(L3463, Def_Instancias_Equipamentos!$D$2:$D$4986, 0), 1)</f>
        <v>IA-06RaBPM</v>
      </c>
      <c r="J3463" s="8" t="str">
        <f aca="false">IF(H3463=I3463, "INTERNO", "EXTERNO")</f>
        <v>EXTERNO</v>
      </c>
      <c r="K3463" s="9" t="str">
        <f aca="false">Def_Instancias_Equipamentos!$D$938</f>
        <v>SI-06M1:DI-BPMSigPatch</v>
      </c>
      <c r="L3463" s="4" t="str">
        <f aca="false">Def_Instancias_Equipamentos!$D$677</f>
        <v>SI-06M1:DI-BPMRFFE</v>
      </c>
      <c r="M3463" s="10" t="s">
        <v>171</v>
      </c>
      <c r="N3463" s="11" t="s">
        <v>82</v>
      </c>
      <c r="O3463" s="21" t="str">
        <f aca="false">Def_Sistemas_Conectores_Cabos!$B$7</f>
        <v>SMA 50-ohm</v>
      </c>
      <c r="P3463" s="4" t="str">
        <f aca="false">Def_Sistemas_Conectores_Cabos!$B$7</f>
        <v>SMA 50-ohm</v>
      </c>
      <c r="Q3463" s="8" t="str">
        <f aca="false">K3463&amp;"/"&amp;M3463&amp;CHAR(10)&amp;L3463&amp;"/"&amp;N3463</f>
        <v>SI-06M1:DI-BPMSigPatch/TI_OUT
SI-06M1:DI-BPMRFFE/TI_IN</v>
      </c>
      <c r="R3463" s="12" t="s">
        <v>354</v>
      </c>
      <c r="S3463" s="12" t="s">
        <v>354</v>
      </c>
      <c r="T3463" s="22" t="str">
        <f aca="false">Def_Sistemas_Conectores_Cabos!$C$14</f>
        <v>Datalink Extrudado</v>
      </c>
      <c r="U3463" s="11" t="s">
        <v>355</v>
      </c>
      <c r="V3463" s="13"/>
    </row>
    <row r="3464" customFormat="false" ht="15.75" hidden="true" customHeight="true" outlineLevel="0" collapsed="false">
      <c r="A3464" s="4" t="str">
        <f aca="false">Def_Sistemas_Conectores_Cabos!$A$22</f>
        <v>BPM de elétrons</v>
      </c>
      <c r="B3464" s="5" t="str">
        <f aca="false">Datas_Entregas!$A$3</f>
        <v>BTS/Anel</v>
      </c>
      <c r="C3464" s="6" t="n">
        <f aca="false" t="array" ref="C3464:C3464">INDEX(Datas_Entregas!$B$2:$B$100, MATCH(B3464, Datas_Entregas!$A$2:$A$100, 0), 1)</f>
        <v>43296</v>
      </c>
      <c r="D3464" s="5" t="str">
        <f aca="false">Def_Status_Montagem!$A$2</f>
        <v>A verificar</v>
      </c>
      <c r="E3464" s="4" t="str">
        <f aca="false">Def_Status_Montagem!$B$4</f>
        <v>Contratada (inclui etiqueta)</v>
      </c>
      <c r="F3464" s="7" t="str">
        <f aca="false" t="array" ref="F3464:F3464">INDEX(Def_Instancias_Equipamentos!$F$2:$F$4986, MATCH(K3464, Def_Instancias_Equipamentos!$D$2:$D$4986, 0), 1)</f>
        <v>Túnel (Anel)</v>
      </c>
      <c r="G3464" s="8" t="str">
        <f aca="false" t="array" ref="G3464:G3464">INDEX(Def_Instancias_Equipamentos!$F$2:$F$4986, MATCH(L3464, Def_Instancias_Equipamentos!$D$2:$D$4986, 0), 1)</f>
        <v>Sala Racks 6</v>
      </c>
      <c r="H3464" s="7" t="str">
        <f aca="false" t="array" ref="H3464:H3464">INDEX(Def_Instancias_Equipamentos!$E$2:$E$4986, MATCH(K3464, Def_Instancias_Equipamentos!$D$2:$D$4986, 0), 1)</f>
        <v>SI-06M2</v>
      </c>
      <c r="I3464" s="8" t="str">
        <f aca="false" t="array" ref="I3464:I3464">INDEX(Def_Instancias_Equipamentos!$E$2:$E$4986, MATCH(L3464, Def_Instancias_Equipamentos!$D$2:$D$4986, 0), 1)</f>
        <v>IA-06RaBPM</v>
      </c>
      <c r="J3464" s="8" t="str">
        <f aca="false">IF(H3464=I3464, "INTERNO", "EXTERNO")</f>
        <v>EXTERNO</v>
      </c>
      <c r="K3464" s="9" t="str">
        <f aca="false">Def_Instancias_Equipamentos!$D$939</f>
        <v>SI-06M2:DI-BPMSigPatch</v>
      </c>
      <c r="L3464" s="4" t="str">
        <f aca="false">Def_Instancias_Equipamentos!$D$678</f>
        <v>SI-06M2:DI-BPMRFFE</v>
      </c>
      <c r="M3464" s="10" t="s">
        <v>171</v>
      </c>
      <c r="N3464" s="11" t="s">
        <v>82</v>
      </c>
      <c r="O3464" s="21" t="str">
        <f aca="false">Def_Sistemas_Conectores_Cabos!$B$7</f>
        <v>SMA 50-ohm</v>
      </c>
      <c r="P3464" s="4" t="str">
        <f aca="false">Def_Sistemas_Conectores_Cabos!$B$7</f>
        <v>SMA 50-ohm</v>
      </c>
      <c r="Q3464" s="8" t="str">
        <f aca="false">K3464&amp;"/"&amp;M3464&amp;CHAR(10)&amp;L3464&amp;"/"&amp;N3464</f>
        <v>SI-06M2:DI-BPMSigPatch/TI_OUT
SI-06M2:DI-BPMRFFE/TI_IN</v>
      </c>
      <c r="R3464" s="12" t="s">
        <v>354</v>
      </c>
      <c r="S3464" s="12" t="s">
        <v>354</v>
      </c>
      <c r="T3464" s="22" t="str">
        <f aca="false">Def_Sistemas_Conectores_Cabos!$C$14</f>
        <v>Datalink Extrudado</v>
      </c>
      <c r="U3464" s="11" t="s">
        <v>355</v>
      </c>
      <c r="V3464" s="13"/>
    </row>
    <row r="3465" customFormat="false" ht="15.75" hidden="true" customHeight="true" outlineLevel="0" collapsed="false">
      <c r="A3465" s="4" t="str">
        <f aca="false">Def_Sistemas_Conectores_Cabos!$A$22</f>
        <v>BPM de elétrons</v>
      </c>
      <c r="B3465" s="5" t="str">
        <f aca="false">Datas_Entregas!$A$3</f>
        <v>BTS/Anel</v>
      </c>
      <c r="C3465" s="6" t="n">
        <f aca="false" t="array" ref="C3465:C3465">INDEX(Datas_Entregas!$B$2:$B$100, MATCH(B3465, Datas_Entregas!$A$2:$A$100, 0), 1)</f>
        <v>43296</v>
      </c>
      <c r="D3465" s="5" t="str">
        <f aca="false">Def_Status_Montagem!$A$2</f>
        <v>A verificar</v>
      </c>
      <c r="E3465" s="4" t="str">
        <f aca="false">Def_Status_Montagem!$B$4</f>
        <v>Contratada (inclui etiqueta)</v>
      </c>
      <c r="F3465" s="7" t="str">
        <f aca="false" t="array" ref="F3465:F3465">INDEX(Def_Instancias_Equipamentos!$F$2:$F$4986, MATCH(K3465, Def_Instancias_Equipamentos!$D$2:$D$4986, 0), 1)</f>
        <v>Túnel (Anel)</v>
      </c>
      <c r="G3465" s="8" t="str">
        <f aca="false" t="array" ref="G3465:G3465">INDEX(Def_Instancias_Equipamentos!$F$2:$F$4986, MATCH(L3465, Def_Instancias_Equipamentos!$D$2:$D$4986, 0), 1)</f>
        <v>Sala Racks 6</v>
      </c>
      <c r="H3465" s="7" t="str">
        <f aca="false" t="array" ref="H3465:H3465">INDEX(Def_Instancias_Equipamentos!$E$2:$E$4986, MATCH(K3465, Def_Instancias_Equipamentos!$D$2:$D$4986, 0), 1)</f>
        <v>SI-06SB</v>
      </c>
      <c r="I3465" s="8" t="str">
        <f aca="false" t="array" ref="I3465:I3465">INDEX(Def_Instancias_Equipamentos!$E$2:$E$4986, MATCH(L3465, Def_Instancias_Equipamentos!$D$2:$D$4986, 0), 1)</f>
        <v>IA-06RaBPM</v>
      </c>
      <c r="J3465" s="8" t="str">
        <f aca="false">IF(H3465=I3465, "INTERNO", "EXTERNO")</f>
        <v>EXTERNO</v>
      </c>
      <c r="K3465" s="9" t="str">
        <f aca="false">Def_Instancias_Equipamentos!$D$1062</f>
        <v>SI-06SB:DI-BPMSigPatch-1</v>
      </c>
      <c r="L3465" s="4" t="str">
        <f aca="false">Def_Instancias_Equipamentos!$D$801</f>
        <v>SI-06SB:DI-BPMRFFE-1</v>
      </c>
      <c r="M3465" s="10" t="s">
        <v>171</v>
      </c>
      <c r="N3465" s="11" t="s">
        <v>82</v>
      </c>
      <c r="O3465" s="21" t="str">
        <f aca="false">Def_Sistemas_Conectores_Cabos!$B$7</f>
        <v>SMA 50-ohm</v>
      </c>
      <c r="P3465" s="4" t="str">
        <f aca="false">Def_Sistemas_Conectores_Cabos!$B$7</f>
        <v>SMA 50-ohm</v>
      </c>
      <c r="Q3465" s="8" t="str">
        <f aca="false">K3465&amp;"/"&amp;M3465&amp;CHAR(10)&amp;L3465&amp;"/"&amp;N3465</f>
        <v>SI-06SB:DI-BPMSigPatch-1/TI_OUT
SI-06SB:DI-BPMRFFE-1/TI_IN</v>
      </c>
      <c r="R3465" s="12" t="s">
        <v>354</v>
      </c>
      <c r="S3465" s="12" t="s">
        <v>354</v>
      </c>
      <c r="T3465" s="22" t="str">
        <f aca="false">Def_Sistemas_Conectores_Cabos!$C$14</f>
        <v>Datalink Extrudado</v>
      </c>
      <c r="U3465" s="11" t="s">
        <v>355</v>
      </c>
      <c r="V3465" s="13"/>
    </row>
    <row r="3466" customFormat="false" ht="15.75" hidden="true" customHeight="true" outlineLevel="0" collapsed="false">
      <c r="A3466" s="4" t="str">
        <f aca="false">Def_Sistemas_Conectores_Cabos!$A$22</f>
        <v>BPM de elétrons</v>
      </c>
      <c r="B3466" s="5" t="str">
        <f aca="false">Datas_Entregas!$A$3</f>
        <v>BTS/Anel</v>
      </c>
      <c r="C3466" s="6" t="n">
        <f aca="false" t="array" ref="C3466:C3466">INDEX(Datas_Entregas!$B$2:$B$100, MATCH(B3466, Datas_Entregas!$A$2:$A$100, 0), 1)</f>
        <v>43296</v>
      </c>
      <c r="D3466" s="5" t="str">
        <f aca="false">Def_Status_Montagem!$A$2</f>
        <v>A verificar</v>
      </c>
      <c r="E3466" s="4" t="str">
        <f aca="false">Def_Status_Montagem!$B$4</f>
        <v>Contratada (inclui etiqueta)</v>
      </c>
      <c r="F3466" s="7" t="str">
        <f aca="false" t="array" ref="F3466:F3466">INDEX(Def_Instancias_Equipamentos!$F$2:$F$4986, MATCH(K3466, Def_Instancias_Equipamentos!$D$2:$D$4986, 0), 1)</f>
        <v>Túnel (Anel)</v>
      </c>
      <c r="G3466" s="8" t="str">
        <f aca="false" t="array" ref="G3466:G3466">INDEX(Def_Instancias_Equipamentos!$F$2:$F$4986, MATCH(L3466, Def_Instancias_Equipamentos!$D$2:$D$4986, 0), 1)</f>
        <v>Sala Racks 6</v>
      </c>
      <c r="H3466" s="7" t="str">
        <f aca="false" t="array" ref="H3466:H3466">INDEX(Def_Instancias_Equipamentos!$E$2:$E$4986, MATCH(K3466, Def_Instancias_Equipamentos!$D$2:$D$4986, 0), 1)</f>
        <v>SI-06SB</v>
      </c>
      <c r="I3466" s="8" t="str">
        <f aca="false" t="array" ref="I3466:I3466">INDEX(Def_Instancias_Equipamentos!$E$2:$E$4986, MATCH(L3466, Def_Instancias_Equipamentos!$D$2:$D$4986, 0), 1)</f>
        <v>IA-06RaBPM</v>
      </c>
      <c r="J3466" s="8" t="str">
        <f aca="false">IF(H3466=I3466, "INTERNO", "EXTERNO")</f>
        <v>EXTERNO</v>
      </c>
      <c r="K3466" s="9" t="str">
        <f aca="false">Def_Instancias_Equipamentos!$D$1063</f>
        <v>SI-06SB:DI-BPMSigPatch-2</v>
      </c>
      <c r="L3466" s="4" t="str">
        <f aca="false">Def_Instancias_Equipamentos!$D$802</f>
        <v>SI-06SB:DI-BPMRFFE-2</v>
      </c>
      <c r="M3466" s="10" t="s">
        <v>171</v>
      </c>
      <c r="N3466" s="11" t="s">
        <v>82</v>
      </c>
      <c r="O3466" s="21" t="str">
        <f aca="false">Def_Sistemas_Conectores_Cabos!$B$7</f>
        <v>SMA 50-ohm</v>
      </c>
      <c r="P3466" s="4" t="str">
        <f aca="false">Def_Sistemas_Conectores_Cabos!$B$7</f>
        <v>SMA 50-ohm</v>
      </c>
      <c r="Q3466" s="8" t="str">
        <f aca="false">K3466&amp;"/"&amp;M3466&amp;CHAR(10)&amp;L3466&amp;"/"&amp;N3466</f>
        <v>SI-06SB:DI-BPMSigPatch-2/TI_OUT
SI-06SB:DI-BPMRFFE-2/TI_IN</v>
      </c>
      <c r="R3466" s="12" t="s">
        <v>354</v>
      </c>
      <c r="S3466" s="12" t="s">
        <v>354</v>
      </c>
      <c r="T3466" s="22" t="str">
        <f aca="false">Def_Sistemas_Conectores_Cabos!$C$14</f>
        <v>Datalink Extrudado</v>
      </c>
      <c r="U3466" s="11" t="s">
        <v>355</v>
      </c>
      <c r="V3466" s="13"/>
    </row>
    <row r="3467" customFormat="false" ht="15.75" hidden="true" customHeight="true" outlineLevel="0" collapsed="false">
      <c r="A3467" s="4" t="str">
        <f aca="false">Def_Sistemas_Conectores_Cabos!$A$22</f>
        <v>BPM de elétrons</v>
      </c>
      <c r="B3467" s="5" t="str">
        <f aca="false">Datas_Entregas!$A$3</f>
        <v>BTS/Anel</v>
      </c>
      <c r="C3467" s="6" t="n">
        <f aca="false" t="array" ref="C3467:C3467">INDEX(Datas_Entregas!$B$2:$B$100, MATCH(B3467, Datas_Entregas!$A$2:$A$100, 0), 1)</f>
        <v>43296</v>
      </c>
      <c r="D3467" s="5" t="str">
        <f aca="false">Def_Status_Montagem!$A$2</f>
        <v>A verificar</v>
      </c>
      <c r="E3467" s="4" t="str">
        <f aca="false">Def_Status_Montagem!$B$4</f>
        <v>Contratada (inclui etiqueta)</v>
      </c>
      <c r="F3467" s="7" t="str">
        <f aca="false" t="array" ref="F3467:F3467">INDEX(Def_Instancias_Equipamentos!$F$2:$F$4986, MATCH(K3467, Def_Instancias_Equipamentos!$D$2:$D$4986, 0), 1)</f>
        <v>Túnel (Anel)</v>
      </c>
      <c r="G3467" s="8" t="str">
        <f aca="false" t="array" ref="G3467:G3467">INDEX(Def_Instancias_Equipamentos!$F$2:$F$4986, MATCH(L3467, Def_Instancias_Equipamentos!$D$2:$D$4986, 0), 1)</f>
        <v>Sala Racks 7</v>
      </c>
      <c r="H3467" s="7" t="str">
        <f aca="false" t="array" ref="H3467:H3467">INDEX(Def_Instancias_Equipamentos!$E$2:$E$4986, MATCH(K3467, Def_Instancias_Equipamentos!$D$2:$D$4986, 0), 1)</f>
        <v>SI-07C1</v>
      </c>
      <c r="I3467" s="8" t="str">
        <f aca="false" t="array" ref="I3467:I3467">INDEX(Def_Instancias_Equipamentos!$E$2:$E$4986, MATCH(L3467, Def_Instancias_Equipamentos!$D$2:$D$4986, 0), 1)</f>
        <v>IA-07RaBPM</v>
      </c>
      <c r="J3467" s="8" t="str">
        <f aca="false">IF(H3467=I3467, "INTERNO", "EXTERNO")</f>
        <v>EXTERNO</v>
      </c>
      <c r="K3467" s="9" t="str">
        <f aca="false">Def_Instancias_Equipamentos!$D$940</f>
        <v>SI-07C1:DI-BPMSigPatch-1</v>
      </c>
      <c r="L3467" s="4" t="str">
        <f aca="false">Def_Instancias_Equipamentos!$D$679</f>
        <v>SI-07C1:DI-BPMRFFE-1</v>
      </c>
      <c r="M3467" s="10" t="s">
        <v>171</v>
      </c>
      <c r="N3467" s="11" t="s">
        <v>82</v>
      </c>
      <c r="O3467" s="21" t="str">
        <f aca="false">Def_Sistemas_Conectores_Cabos!$B$7</f>
        <v>SMA 50-ohm</v>
      </c>
      <c r="P3467" s="4" t="str">
        <f aca="false">Def_Sistemas_Conectores_Cabos!$B$7</f>
        <v>SMA 50-ohm</v>
      </c>
      <c r="Q3467" s="8" t="str">
        <f aca="false">K3467&amp;"/"&amp;M3467&amp;CHAR(10)&amp;L3467&amp;"/"&amp;N3467</f>
        <v>SI-07C1:DI-BPMSigPatch-1/TI_OUT
SI-07C1:DI-BPMRFFE-1/TI_IN</v>
      </c>
      <c r="R3467" s="12" t="s">
        <v>354</v>
      </c>
      <c r="S3467" s="12" t="s">
        <v>354</v>
      </c>
      <c r="T3467" s="22" t="str">
        <f aca="false">Def_Sistemas_Conectores_Cabos!$C$14</f>
        <v>Datalink Extrudado</v>
      </c>
      <c r="U3467" s="11" t="s">
        <v>355</v>
      </c>
      <c r="V3467" s="13"/>
    </row>
    <row r="3468" customFormat="false" ht="15.75" hidden="true" customHeight="true" outlineLevel="0" collapsed="false">
      <c r="A3468" s="4" t="str">
        <f aca="false">Def_Sistemas_Conectores_Cabos!$A$22</f>
        <v>BPM de elétrons</v>
      </c>
      <c r="B3468" s="5" t="str">
        <f aca="false">Datas_Entregas!$A$3</f>
        <v>BTS/Anel</v>
      </c>
      <c r="C3468" s="6" t="n">
        <f aca="false" t="array" ref="C3468:C3468">INDEX(Datas_Entregas!$B$2:$B$100, MATCH(B3468, Datas_Entregas!$A$2:$A$100, 0), 1)</f>
        <v>43296</v>
      </c>
      <c r="D3468" s="5" t="str">
        <f aca="false">Def_Status_Montagem!$A$2</f>
        <v>A verificar</v>
      </c>
      <c r="E3468" s="4" t="str">
        <f aca="false">Def_Status_Montagem!$B$4</f>
        <v>Contratada (inclui etiqueta)</v>
      </c>
      <c r="F3468" s="7" t="str">
        <f aca="false" t="array" ref="F3468:F3468">INDEX(Def_Instancias_Equipamentos!$F$2:$F$4986, MATCH(K3468, Def_Instancias_Equipamentos!$D$2:$D$4986, 0), 1)</f>
        <v>Túnel (Anel)</v>
      </c>
      <c r="G3468" s="8" t="str">
        <f aca="false" t="array" ref="G3468:G3468">INDEX(Def_Instancias_Equipamentos!$F$2:$F$4986, MATCH(L3468, Def_Instancias_Equipamentos!$D$2:$D$4986, 0), 1)</f>
        <v>Sala Racks 7</v>
      </c>
      <c r="H3468" s="7" t="str">
        <f aca="false" t="array" ref="H3468:H3468">INDEX(Def_Instancias_Equipamentos!$E$2:$E$4986, MATCH(K3468, Def_Instancias_Equipamentos!$D$2:$D$4986, 0), 1)</f>
        <v>SI-07C1</v>
      </c>
      <c r="I3468" s="8" t="str">
        <f aca="false" t="array" ref="I3468:I3468">INDEX(Def_Instancias_Equipamentos!$E$2:$E$4986, MATCH(L3468, Def_Instancias_Equipamentos!$D$2:$D$4986, 0), 1)</f>
        <v>IA-07RaBPM</v>
      </c>
      <c r="J3468" s="8" t="str">
        <f aca="false">IF(H3468=I3468, "INTERNO", "EXTERNO")</f>
        <v>EXTERNO</v>
      </c>
      <c r="K3468" s="9" t="str">
        <f aca="false">Def_Instancias_Equipamentos!$D$941</f>
        <v>SI-07C1:DI-BPMSigPatch-2</v>
      </c>
      <c r="L3468" s="4" t="str">
        <f aca="false">Def_Instancias_Equipamentos!$D$680</f>
        <v>SI-07C1:DI-BPMRFFE-2</v>
      </c>
      <c r="M3468" s="10" t="s">
        <v>171</v>
      </c>
      <c r="N3468" s="11" t="s">
        <v>82</v>
      </c>
      <c r="O3468" s="21" t="str">
        <f aca="false">Def_Sistemas_Conectores_Cabos!$B$7</f>
        <v>SMA 50-ohm</v>
      </c>
      <c r="P3468" s="4" t="str">
        <f aca="false">Def_Sistemas_Conectores_Cabos!$B$7</f>
        <v>SMA 50-ohm</v>
      </c>
      <c r="Q3468" s="8" t="str">
        <f aca="false">K3468&amp;"/"&amp;M3468&amp;CHAR(10)&amp;L3468&amp;"/"&amp;N3468</f>
        <v>SI-07C1:DI-BPMSigPatch-2/TI_OUT
SI-07C1:DI-BPMRFFE-2/TI_IN</v>
      </c>
      <c r="R3468" s="12" t="s">
        <v>354</v>
      </c>
      <c r="S3468" s="12" t="s">
        <v>354</v>
      </c>
      <c r="T3468" s="22" t="str">
        <f aca="false">Def_Sistemas_Conectores_Cabos!$C$14</f>
        <v>Datalink Extrudado</v>
      </c>
      <c r="U3468" s="11" t="s">
        <v>355</v>
      </c>
      <c r="V3468" s="13"/>
    </row>
    <row r="3469" customFormat="false" ht="15.75" hidden="true" customHeight="true" outlineLevel="0" collapsed="false">
      <c r="A3469" s="4" t="str">
        <f aca="false">Def_Sistemas_Conectores_Cabos!$A$22</f>
        <v>BPM de elétrons</v>
      </c>
      <c r="B3469" s="5" t="str">
        <f aca="false">Datas_Entregas!$A$3</f>
        <v>BTS/Anel</v>
      </c>
      <c r="C3469" s="6" t="n">
        <f aca="false" t="array" ref="C3469:C3469">INDEX(Datas_Entregas!$B$2:$B$100, MATCH(B3469, Datas_Entregas!$A$2:$A$100, 0), 1)</f>
        <v>43296</v>
      </c>
      <c r="D3469" s="5" t="str">
        <f aca="false">Def_Status_Montagem!$A$2</f>
        <v>A verificar</v>
      </c>
      <c r="E3469" s="4" t="str">
        <f aca="false">Def_Status_Montagem!$B$4</f>
        <v>Contratada (inclui etiqueta)</v>
      </c>
      <c r="F3469" s="7" t="str">
        <f aca="false" t="array" ref="F3469:F3469">INDEX(Def_Instancias_Equipamentos!$F$2:$F$4986, MATCH(K3469, Def_Instancias_Equipamentos!$D$2:$D$4986, 0), 1)</f>
        <v>Túnel (Anel)</v>
      </c>
      <c r="G3469" s="8" t="str">
        <f aca="false" t="array" ref="G3469:G3469">INDEX(Def_Instancias_Equipamentos!$F$2:$F$4986, MATCH(L3469, Def_Instancias_Equipamentos!$D$2:$D$4986, 0), 1)</f>
        <v>Sala Racks 7</v>
      </c>
      <c r="H3469" s="7" t="str">
        <f aca="false" t="array" ref="H3469:H3469">INDEX(Def_Instancias_Equipamentos!$E$2:$E$4986, MATCH(K3469, Def_Instancias_Equipamentos!$D$2:$D$4986, 0), 1)</f>
        <v>SI-07C2</v>
      </c>
      <c r="I3469" s="8" t="str">
        <f aca="false" t="array" ref="I3469:I3469">INDEX(Def_Instancias_Equipamentos!$E$2:$E$4986, MATCH(L3469, Def_Instancias_Equipamentos!$D$2:$D$4986, 0), 1)</f>
        <v>IA-07RaBPM</v>
      </c>
      <c r="J3469" s="8" t="str">
        <f aca="false">IF(H3469=I3469, "INTERNO", "EXTERNO")</f>
        <v>EXTERNO</v>
      </c>
      <c r="K3469" s="9" t="str">
        <f aca="false">Def_Instancias_Equipamentos!$D$942</f>
        <v>SI-07C2:DI-BPMSigPatch</v>
      </c>
      <c r="L3469" s="4" t="str">
        <f aca="false">Def_Instancias_Equipamentos!$D$681</f>
        <v>SI-07C2:DI-BPMRFFE</v>
      </c>
      <c r="M3469" s="10" t="s">
        <v>171</v>
      </c>
      <c r="N3469" s="11" t="s">
        <v>82</v>
      </c>
      <c r="O3469" s="21" t="str">
        <f aca="false">Def_Sistemas_Conectores_Cabos!$B$7</f>
        <v>SMA 50-ohm</v>
      </c>
      <c r="P3469" s="4" t="str">
        <f aca="false">Def_Sistemas_Conectores_Cabos!$B$7</f>
        <v>SMA 50-ohm</v>
      </c>
      <c r="Q3469" s="8" t="str">
        <f aca="false">K3469&amp;"/"&amp;M3469&amp;CHAR(10)&amp;L3469&amp;"/"&amp;N3469</f>
        <v>SI-07C2:DI-BPMSigPatch/TI_OUT
SI-07C2:DI-BPMRFFE/TI_IN</v>
      </c>
      <c r="R3469" s="12" t="s">
        <v>354</v>
      </c>
      <c r="S3469" s="12" t="s">
        <v>354</v>
      </c>
      <c r="T3469" s="22" t="str">
        <f aca="false">Def_Sistemas_Conectores_Cabos!$C$14</f>
        <v>Datalink Extrudado</v>
      </c>
      <c r="U3469" s="11" t="s">
        <v>355</v>
      </c>
      <c r="V3469" s="13"/>
    </row>
    <row r="3470" customFormat="false" ht="15.75" hidden="true" customHeight="true" outlineLevel="0" collapsed="false">
      <c r="A3470" s="4" t="str">
        <f aca="false">Def_Sistemas_Conectores_Cabos!$A$22</f>
        <v>BPM de elétrons</v>
      </c>
      <c r="B3470" s="5" t="str">
        <f aca="false">Datas_Entregas!$A$3</f>
        <v>BTS/Anel</v>
      </c>
      <c r="C3470" s="6" t="n">
        <f aca="false" t="array" ref="C3470:C3470">INDEX(Datas_Entregas!$B$2:$B$100, MATCH(B3470, Datas_Entregas!$A$2:$A$100, 0), 1)</f>
        <v>43296</v>
      </c>
      <c r="D3470" s="5" t="str">
        <f aca="false">Def_Status_Montagem!$A$2</f>
        <v>A verificar</v>
      </c>
      <c r="E3470" s="4" t="str">
        <f aca="false">Def_Status_Montagem!$B$4</f>
        <v>Contratada (inclui etiqueta)</v>
      </c>
      <c r="F3470" s="7" t="str">
        <f aca="false" t="array" ref="F3470:F3470">INDEX(Def_Instancias_Equipamentos!$F$2:$F$4986, MATCH(K3470, Def_Instancias_Equipamentos!$D$2:$D$4986, 0), 1)</f>
        <v>Túnel (Anel)</v>
      </c>
      <c r="G3470" s="8" t="str">
        <f aca="false" t="array" ref="G3470:G3470">INDEX(Def_Instancias_Equipamentos!$F$2:$F$4986, MATCH(L3470, Def_Instancias_Equipamentos!$D$2:$D$4986, 0), 1)</f>
        <v>Sala Racks 7</v>
      </c>
      <c r="H3470" s="7" t="str">
        <f aca="false" t="array" ref="H3470:H3470">INDEX(Def_Instancias_Equipamentos!$E$2:$E$4986, MATCH(K3470, Def_Instancias_Equipamentos!$D$2:$D$4986, 0), 1)</f>
        <v>SI-07C3</v>
      </c>
      <c r="I3470" s="8" t="str">
        <f aca="false" t="array" ref="I3470:I3470">INDEX(Def_Instancias_Equipamentos!$E$2:$E$4986, MATCH(L3470, Def_Instancias_Equipamentos!$D$2:$D$4986, 0), 1)</f>
        <v>IA-07RaBPM</v>
      </c>
      <c r="J3470" s="8" t="str">
        <f aca="false">IF(H3470=I3470, "INTERNO", "EXTERNO")</f>
        <v>EXTERNO</v>
      </c>
      <c r="K3470" s="9" t="str">
        <f aca="false">Def_Instancias_Equipamentos!$D$943</f>
        <v>SI-07C3:DI-BPMSigPatch-1</v>
      </c>
      <c r="L3470" s="4" t="str">
        <f aca="false">Def_Instancias_Equipamentos!$D$682</f>
        <v>SI-07C3:DI-BPMRFFE-1</v>
      </c>
      <c r="M3470" s="10" t="s">
        <v>171</v>
      </c>
      <c r="N3470" s="11" t="s">
        <v>82</v>
      </c>
      <c r="O3470" s="21" t="str">
        <f aca="false">Def_Sistemas_Conectores_Cabos!$B$7</f>
        <v>SMA 50-ohm</v>
      </c>
      <c r="P3470" s="4" t="str">
        <f aca="false">Def_Sistemas_Conectores_Cabos!$B$7</f>
        <v>SMA 50-ohm</v>
      </c>
      <c r="Q3470" s="8" t="str">
        <f aca="false">K3470&amp;"/"&amp;M3470&amp;CHAR(10)&amp;L3470&amp;"/"&amp;N3470</f>
        <v>SI-07C3:DI-BPMSigPatch-1/TI_OUT
SI-07C3:DI-BPMRFFE-1/TI_IN</v>
      </c>
      <c r="R3470" s="12" t="s">
        <v>354</v>
      </c>
      <c r="S3470" s="12" t="s">
        <v>354</v>
      </c>
      <c r="T3470" s="22" t="str">
        <f aca="false">Def_Sistemas_Conectores_Cabos!$C$14</f>
        <v>Datalink Extrudado</v>
      </c>
      <c r="U3470" s="11" t="s">
        <v>355</v>
      </c>
      <c r="V3470" s="13"/>
    </row>
    <row r="3471" customFormat="false" ht="15.75" hidden="true" customHeight="true" outlineLevel="0" collapsed="false">
      <c r="A3471" s="4" t="str">
        <f aca="false">Def_Sistemas_Conectores_Cabos!$A$22</f>
        <v>BPM de elétrons</v>
      </c>
      <c r="B3471" s="5" t="str">
        <f aca="false">Datas_Entregas!$A$3</f>
        <v>BTS/Anel</v>
      </c>
      <c r="C3471" s="6" t="n">
        <f aca="false" t="array" ref="C3471:C3471">INDEX(Datas_Entregas!$B$2:$B$100, MATCH(B3471, Datas_Entregas!$A$2:$A$100, 0), 1)</f>
        <v>43296</v>
      </c>
      <c r="D3471" s="5" t="str">
        <f aca="false">Def_Status_Montagem!$A$2</f>
        <v>A verificar</v>
      </c>
      <c r="E3471" s="4" t="str">
        <f aca="false">Def_Status_Montagem!$B$4</f>
        <v>Contratada (inclui etiqueta)</v>
      </c>
      <c r="F3471" s="7" t="str">
        <f aca="false" t="array" ref="F3471:F3471">INDEX(Def_Instancias_Equipamentos!$F$2:$F$4986, MATCH(K3471, Def_Instancias_Equipamentos!$D$2:$D$4986, 0), 1)</f>
        <v>Túnel (Anel)</v>
      </c>
      <c r="G3471" s="8" t="str">
        <f aca="false" t="array" ref="G3471:G3471">INDEX(Def_Instancias_Equipamentos!$F$2:$F$4986, MATCH(L3471, Def_Instancias_Equipamentos!$D$2:$D$4986, 0), 1)</f>
        <v>Sala Racks 7</v>
      </c>
      <c r="H3471" s="7" t="str">
        <f aca="false" t="array" ref="H3471:H3471">INDEX(Def_Instancias_Equipamentos!$E$2:$E$4986, MATCH(K3471, Def_Instancias_Equipamentos!$D$2:$D$4986, 0), 1)</f>
        <v>SI-07C3</v>
      </c>
      <c r="I3471" s="8" t="str">
        <f aca="false" t="array" ref="I3471:I3471">INDEX(Def_Instancias_Equipamentos!$E$2:$E$4986, MATCH(L3471, Def_Instancias_Equipamentos!$D$2:$D$4986, 0), 1)</f>
        <v>IA-07RaBPM</v>
      </c>
      <c r="J3471" s="8" t="str">
        <f aca="false">IF(H3471=I3471, "INTERNO", "EXTERNO")</f>
        <v>EXTERNO</v>
      </c>
      <c r="K3471" s="9" t="str">
        <f aca="false">Def_Instancias_Equipamentos!$D$944</f>
        <v>SI-07C3:DI-BPMSigPatch-2</v>
      </c>
      <c r="L3471" s="4" t="str">
        <f aca="false">Def_Instancias_Equipamentos!$D$683</f>
        <v>SI-07C3:DI-BPMRFFE-2</v>
      </c>
      <c r="M3471" s="10" t="s">
        <v>171</v>
      </c>
      <c r="N3471" s="11" t="s">
        <v>82</v>
      </c>
      <c r="O3471" s="21" t="str">
        <f aca="false">Def_Sistemas_Conectores_Cabos!$B$7</f>
        <v>SMA 50-ohm</v>
      </c>
      <c r="P3471" s="4" t="str">
        <f aca="false">Def_Sistemas_Conectores_Cabos!$B$7</f>
        <v>SMA 50-ohm</v>
      </c>
      <c r="Q3471" s="8" t="str">
        <f aca="false">K3471&amp;"/"&amp;M3471&amp;CHAR(10)&amp;L3471&amp;"/"&amp;N3471</f>
        <v>SI-07C3:DI-BPMSigPatch-2/TI_OUT
SI-07C3:DI-BPMRFFE-2/TI_IN</v>
      </c>
      <c r="R3471" s="12" t="s">
        <v>354</v>
      </c>
      <c r="S3471" s="12" t="s">
        <v>354</v>
      </c>
      <c r="T3471" s="22" t="str">
        <f aca="false">Def_Sistemas_Conectores_Cabos!$C$14</f>
        <v>Datalink Extrudado</v>
      </c>
      <c r="U3471" s="11" t="s">
        <v>355</v>
      </c>
      <c r="V3471" s="13"/>
    </row>
    <row r="3472" customFormat="false" ht="15.75" hidden="true" customHeight="true" outlineLevel="0" collapsed="false">
      <c r="A3472" s="4" t="str">
        <f aca="false">Def_Sistemas_Conectores_Cabos!$A$22</f>
        <v>BPM de elétrons</v>
      </c>
      <c r="B3472" s="5" t="str">
        <f aca="false">Datas_Entregas!$A$3</f>
        <v>BTS/Anel</v>
      </c>
      <c r="C3472" s="6" t="n">
        <f aca="false" t="array" ref="C3472:C3472">INDEX(Datas_Entregas!$B$2:$B$100, MATCH(B3472, Datas_Entregas!$A$2:$A$100, 0), 1)</f>
        <v>43296</v>
      </c>
      <c r="D3472" s="5" t="str">
        <f aca="false">Def_Status_Montagem!$A$2</f>
        <v>A verificar</v>
      </c>
      <c r="E3472" s="4" t="str">
        <f aca="false">Def_Status_Montagem!$B$4</f>
        <v>Contratada (inclui etiqueta)</v>
      </c>
      <c r="F3472" s="7" t="str">
        <f aca="false" t="array" ref="F3472:F3472">INDEX(Def_Instancias_Equipamentos!$F$2:$F$4986, MATCH(K3472, Def_Instancias_Equipamentos!$D$2:$D$4986, 0), 1)</f>
        <v>Túnel (Anel)</v>
      </c>
      <c r="G3472" s="8" t="str">
        <f aca="false" t="array" ref="G3472:G3472">INDEX(Def_Instancias_Equipamentos!$F$2:$F$4986, MATCH(L3472, Def_Instancias_Equipamentos!$D$2:$D$4986, 0), 1)</f>
        <v>Sala Racks 7</v>
      </c>
      <c r="H3472" s="7" t="str">
        <f aca="false" t="array" ref="H3472:H3472">INDEX(Def_Instancias_Equipamentos!$E$2:$E$4986, MATCH(K3472, Def_Instancias_Equipamentos!$D$2:$D$4986, 0), 1)</f>
        <v>SI-07C4</v>
      </c>
      <c r="I3472" s="8" t="str">
        <f aca="false" t="array" ref="I3472:I3472">INDEX(Def_Instancias_Equipamentos!$E$2:$E$4986, MATCH(L3472, Def_Instancias_Equipamentos!$D$2:$D$4986, 0), 1)</f>
        <v>IA-07RaBPM</v>
      </c>
      <c r="J3472" s="8" t="str">
        <f aca="false">IF(H3472=I3472, "INTERNO", "EXTERNO")</f>
        <v>EXTERNO</v>
      </c>
      <c r="K3472" s="9" t="str">
        <f aca="false">Def_Instancias_Equipamentos!$D$945</f>
        <v>SI-07C4:DI-BPMSigPatch</v>
      </c>
      <c r="L3472" s="4" t="str">
        <f aca="false">Def_Instancias_Equipamentos!$D$684</f>
        <v>SI-07C4:DI-BPMRFFE</v>
      </c>
      <c r="M3472" s="10" t="s">
        <v>171</v>
      </c>
      <c r="N3472" s="11" t="s">
        <v>82</v>
      </c>
      <c r="O3472" s="21" t="str">
        <f aca="false">Def_Sistemas_Conectores_Cabos!$B$7</f>
        <v>SMA 50-ohm</v>
      </c>
      <c r="P3472" s="4" t="str">
        <f aca="false">Def_Sistemas_Conectores_Cabos!$B$7</f>
        <v>SMA 50-ohm</v>
      </c>
      <c r="Q3472" s="8" t="str">
        <f aca="false">K3472&amp;"/"&amp;M3472&amp;CHAR(10)&amp;L3472&amp;"/"&amp;N3472</f>
        <v>SI-07C4:DI-BPMSigPatch/TI_OUT
SI-07C4:DI-BPMRFFE/TI_IN</v>
      </c>
      <c r="R3472" s="12" t="s">
        <v>354</v>
      </c>
      <c r="S3472" s="12" t="s">
        <v>354</v>
      </c>
      <c r="T3472" s="22" t="str">
        <f aca="false">Def_Sistemas_Conectores_Cabos!$C$14</f>
        <v>Datalink Extrudado</v>
      </c>
      <c r="U3472" s="11" t="s">
        <v>355</v>
      </c>
      <c r="V3472" s="13"/>
    </row>
    <row r="3473" customFormat="false" ht="15.75" hidden="true" customHeight="true" outlineLevel="0" collapsed="false">
      <c r="A3473" s="4" t="str">
        <f aca="false">Def_Sistemas_Conectores_Cabos!$A$22</f>
        <v>BPM de elétrons</v>
      </c>
      <c r="B3473" s="5" t="str">
        <f aca="false">Datas_Entregas!$A$3</f>
        <v>BTS/Anel</v>
      </c>
      <c r="C3473" s="6" t="n">
        <f aca="false" t="array" ref="C3473:C3473">INDEX(Datas_Entregas!$B$2:$B$100, MATCH(B3473, Datas_Entregas!$A$2:$A$100, 0), 1)</f>
        <v>43296</v>
      </c>
      <c r="D3473" s="5" t="str">
        <f aca="false">Def_Status_Montagem!$A$2</f>
        <v>A verificar</v>
      </c>
      <c r="E3473" s="4" t="str">
        <f aca="false">Def_Status_Montagem!$B$4</f>
        <v>Contratada (inclui etiqueta)</v>
      </c>
      <c r="F3473" s="7" t="str">
        <f aca="false" t="array" ref="F3473:F3473">INDEX(Def_Instancias_Equipamentos!$F$2:$F$4986, MATCH(K3473, Def_Instancias_Equipamentos!$D$2:$D$4986, 0), 1)</f>
        <v>Túnel (Anel)</v>
      </c>
      <c r="G3473" s="8" t="str">
        <f aca="false" t="array" ref="G3473:G3473">INDEX(Def_Instancias_Equipamentos!$F$2:$F$4986, MATCH(L3473, Def_Instancias_Equipamentos!$D$2:$D$4986, 0), 1)</f>
        <v>Sala Racks 7</v>
      </c>
      <c r="H3473" s="7" t="str">
        <f aca="false" t="array" ref="H3473:H3473">INDEX(Def_Instancias_Equipamentos!$E$2:$E$4986, MATCH(K3473, Def_Instancias_Equipamentos!$D$2:$D$4986, 0), 1)</f>
        <v>SI-07M1</v>
      </c>
      <c r="I3473" s="8" t="str">
        <f aca="false" t="array" ref="I3473:I3473">INDEX(Def_Instancias_Equipamentos!$E$2:$E$4986, MATCH(L3473, Def_Instancias_Equipamentos!$D$2:$D$4986, 0), 1)</f>
        <v>IA-07RaBPM</v>
      </c>
      <c r="J3473" s="8" t="str">
        <f aca="false">IF(H3473=I3473, "INTERNO", "EXTERNO")</f>
        <v>EXTERNO</v>
      </c>
      <c r="K3473" s="9" t="str">
        <f aca="false">Def_Instancias_Equipamentos!$D$946</f>
        <v>SI-07M1:DI-BPMSigPatch</v>
      </c>
      <c r="L3473" s="4" t="str">
        <f aca="false">Def_Instancias_Equipamentos!$D$685</f>
        <v>SI-07M1:DI-BPMRFFE</v>
      </c>
      <c r="M3473" s="10" t="s">
        <v>171</v>
      </c>
      <c r="N3473" s="11" t="s">
        <v>82</v>
      </c>
      <c r="O3473" s="21" t="str">
        <f aca="false">Def_Sistemas_Conectores_Cabos!$B$7</f>
        <v>SMA 50-ohm</v>
      </c>
      <c r="P3473" s="4" t="str">
        <f aca="false">Def_Sistemas_Conectores_Cabos!$B$7</f>
        <v>SMA 50-ohm</v>
      </c>
      <c r="Q3473" s="8" t="str">
        <f aca="false">K3473&amp;"/"&amp;M3473&amp;CHAR(10)&amp;L3473&amp;"/"&amp;N3473</f>
        <v>SI-07M1:DI-BPMSigPatch/TI_OUT
SI-07M1:DI-BPMRFFE/TI_IN</v>
      </c>
      <c r="R3473" s="12" t="s">
        <v>354</v>
      </c>
      <c r="S3473" s="12" t="s">
        <v>354</v>
      </c>
      <c r="T3473" s="22" t="str">
        <f aca="false">Def_Sistemas_Conectores_Cabos!$C$14</f>
        <v>Datalink Extrudado</v>
      </c>
      <c r="U3473" s="11" t="s">
        <v>355</v>
      </c>
      <c r="V3473" s="13"/>
    </row>
    <row r="3474" customFormat="false" ht="15.75" hidden="true" customHeight="true" outlineLevel="0" collapsed="false">
      <c r="A3474" s="4" t="str">
        <f aca="false">Def_Sistemas_Conectores_Cabos!$A$22</f>
        <v>BPM de elétrons</v>
      </c>
      <c r="B3474" s="5" t="str">
        <f aca="false">Datas_Entregas!$A$3</f>
        <v>BTS/Anel</v>
      </c>
      <c r="C3474" s="6" t="n">
        <f aca="false" t="array" ref="C3474:C3474">INDEX(Datas_Entregas!$B$2:$B$100, MATCH(B3474, Datas_Entregas!$A$2:$A$100, 0), 1)</f>
        <v>43296</v>
      </c>
      <c r="D3474" s="5" t="str">
        <f aca="false">Def_Status_Montagem!$A$2</f>
        <v>A verificar</v>
      </c>
      <c r="E3474" s="4" t="str">
        <f aca="false">Def_Status_Montagem!$B$4</f>
        <v>Contratada (inclui etiqueta)</v>
      </c>
      <c r="F3474" s="7" t="str">
        <f aca="false" t="array" ref="F3474:F3474">INDEX(Def_Instancias_Equipamentos!$F$2:$F$4986, MATCH(K3474, Def_Instancias_Equipamentos!$D$2:$D$4986, 0), 1)</f>
        <v>Túnel (Anel)</v>
      </c>
      <c r="G3474" s="8" t="str">
        <f aca="false" t="array" ref="G3474:G3474">INDEX(Def_Instancias_Equipamentos!$F$2:$F$4986, MATCH(L3474, Def_Instancias_Equipamentos!$D$2:$D$4986, 0), 1)</f>
        <v>Sala Racks 7</v>
      </c>
      <c r="H3474" s="7" t="str">
        <f aca="false" t="array" ref="H3474:H3474">INDEX(Def_Instancias_Equipamentos!$E$2:$E$4986, MATCH(K3474, Def_Instancias_Equipamentos!$D$2:$D$4986, 0), 1)</f>
        <v>SI-07M2</v>
      </c>
      <c r="I3474" s="8" t="str">
        <f aca="false" t="array" ref="I3474:I3474">INDEX(Def_Instancias_Equipamentos!$E$2:$E$4986, MATCH(L3474, Def_Instancias_Equipamentos!$D$2:$D$4986, 0), 1)</f>
        <v>IA-07RaBPM</v>
      </c>
      <c r="J3474" s="8" t="str">
        <f aca="false">IF(H3474=I3474, "INTERNO", "EXTERNO")</f>
        <v>EXTERNO</v>
      </c>
      <c r="K3474" s="9" t="str">
        <f aca="false">Def_Instancias_Equipamentos!$D$947</f>
        <v>SI-07M2:DI-BPMSigPatch</v>
      </c>
      <c r="L3474" s="4" t="str">
        <f aca="false">Def_Instancias_Equipamentos!$D$686</f>
        <v>SI-07M2:DI-BPMRFFE</v>
      </c>
      <c r="M3474" s="10" t="s">
        <v>171</v>
      </c>
      <c r="N3474" s="11" t="s">
        <v>82</v>
      </c>
      <c r="O3474" s="21" t="str">
        <f aca="false">Def_Sistemas_Conectores_Cabos!$B$7</f>
        <v>SMA 50-ohm</v>
      </c>
      <c r="P3474" s="4" t="str">
        <f aca="false">Def_Sistemas_Conectores_Cabos!$B$7</f>
        <v>SMA 50-ohm</v>
      </c>
      <c r="Q3474" s="8" t="str">
        <f aca="false">K3474&amp;"/"&amp;M3474&amp;CHAR(10)&amp;L3474&amp;"/"&amp;N3474</f>
        <v>SI-07M2:DI-BPMSigPatch/TI_OUT
SI-07M2:DI-BPMRFFE/TI_IN</v>
      </c>
      <c r="R3474" s="12" t="s">
        <v>354</v>
      </c>
      <c r="S3474" s="12" t="s">
        <v>354</v>
      </c>
      <c r="T3474" s="22" t="str">
        <f aca="false">Def_Sistemas_Conectores_Cabos!$C$14</f>
        <v>Datalink Extrudado</v>
      </c>
      <c r="U3474" s="11" t="s">
        <v>355</v>
      </c>
      <c r="V3474" s="13"/>
    </row>
    <row r="3475" customFormat="false" ht="15.75" hidden="true" customHeight="true" outlineLevel="0" collapsed="false">
      <c r="A3475" s="4" t="str">
        <f aca="false">Def_Sistemas_Conectores_Cabos!$A$22</f>
        <v>BPM de elétrons</v>
      </c>
      <c r="B3475" s="5" t="str">
        <f aca="false">Datas_Entregas!$A$3</f>
        <v>BTS/Anel</v>
      </c>
      <c r="C3475" s="6" t="n">
        <f aca="false" t="array" ref="C3475:C3475">INDEX(Datas_Entregas!$B$2:$B$100, MATCH(B3475, Datas_Entregas!$A$2:$A$100, 0), 1)</f>
        <v>43296</v>
      </c>
      <c r="D3475" s="5" t="str">
        <f aca="false">Def_Status_Montagem!$A$2</f>
        <v>A verificar</v>
      </c>
      <c r="E3475" s="4" t="str">
        <f aca="false">Def_Status_Montagem!$B$4</f>
        <v>Contratada (inclui etiqueta)</v>
      </c>
      <c r="F3475" s="7" t="str">
        <f aca="false" t="array" ref="F3475:F3475">INDEX(Def_Instancias_Equipamentos!$F$2:$F$4986, MATCH(K3475, Def_Instancias_Equipamentos!$D$2:$D$4986, 0), 1)</f>
        <v>Túnel (Anel)</v>
      </c>
      <c r="G3475" s="8" t="str">
        <f aca="false" t="array" ref="G3475:G3475">INDEX(Def_Instancias_Equipamentos!$F$2:$F$4986, MATCH(L3475, Def_Instancias_Equipamentos!$D$2:$D$4986, 0), 1)</f>
        <v>Sala Racks 7</v>
      </c>
      <c r="H3475" s="7" t="str">
        <f aca="false" t="array" ref="H3475:H3475">INDEX(Def_Instancias_Equipamentos!$E$2:$E$4986, MATCH(K3475, Def_Instancias_Equipamentos!$D$2:$D$4986, 0), 1)</f>
        <v>SI-07SP</v>
      </c>
      <c r="I3475" s="8" t="str">
        <f aca="false" t="array" ref="I3475:I3475">INDEX(Def_Instancias_Equipamentos!$E$2:$E$4986, MATCH(L3475, Def_Instancias_Equipamentos!$D$2:$D$4986, 0), 1)</f>
        <v>IA-07RaBPM</v>
      </c>
      <c r="J3475" s="8" t="str">
        <f aca="false">IF(H3475=I3475, "INTERNO", "EXTERNO")</f>
        <v>EXTERNO</v>
      </c>
      <c r="K3475" s="9" t="str">
        <f aca="false">Def_Instancias_Equipamentos!$D$1064</f>
        <v>SI-07SP:DI-BPMSigPatch-1</v>
      </c>
      <c r="L3475" s="4" t="str">
        <f aca="false">Def_Instancias_Equipamentos!$D$803</f>
        <v>SI-07SP:DI-BPMRFFE-1</v>
      </c>
      <c r="M3475" s="10" t="s">
        <v>171</v>
      </c>
      <c r="N3475" s="11" t="s">
        <v>82</v>
      </c>
      <c r="O3475" s="21" t="str">
        <f aca="false">Def_Sistemas_Conectores_Cabos!$B$7</f>
        <v>SMA 50-ohm</v>
      </c>
      <c r="P3475" s="4" t="str">
        <f aca="false">Def_Sistemas_Conectores_Cabos!$B$7</f>
        <v>SMA 50-ohm</v>
      </c>
      <c r="Q3475" s="8" t="str">
        <f aca="false">K3475&amp;"/"&amp;M3475&amp;CHAR(10)&amp;L3475&amp;"/"&amp;N3475</f>
        <v>SI-07SP:DI-BPMSigPatch-1/TI_OUT
SI-07SP:DI-BPMRFFE-1/TI_IN</v>
      </c>
      <c r="R3475" s="12" t="s">
        <v>354</v>
      </c>
      <c r="S3475" s="12" t="s">
        <v>354</v>
      </c>
      <c r="T3475" s="22" t="str">
        <f aca="false">Def_Sistemas_Conectores_Cabos!$C$14</f>
        <v>Datalink Extrudado</v>
      </c>
      <c r="U3475" s="11" t="s">
        <v>355</v>
      </c>
      <c r="V3475" s="13"/>
    </row>
    <row r="3476" customFormat="false" ht="15.75" hidden="true" customHeight="true" outlineLevel="0" collapsed="false">
      <c r="A3476" s="4" t="str">
        <f aca="false">Def_Sistemas_Conectores_Cabos!$A$22</f>
        <v>BPM de elétrons</v>
      </c>
      <c r="B3476" s="5" t="str">
        <f aca="false">Datas_Entregas!$A$3</f>
        <v>BTS/Anel</v>
      </c>
      <c r="C3476" s="6" t="n">
        <f aca="false" t="array" ref="C3476:C3476">INDEX(Datas_Entregas!$B$2:$B$100, MATCH(B3476, Datas_Entregas!$A$2:$A$100, 0), 1)</f>
        <v>43296</v>
      </c>
      <c r="D3476" s="5" t="str">
        <f aca="false">Def_Status_Montagem!$A$2</f>
        <v>A verificar</v>
      </c>
      <c r="E3476" s="4" t="str">
        <f aca="false">Def_Status_Montagem!$B$4</f>
        <v>Contratada (inclui etiqueta)</v>
      </c>
      <c r="F3476" s="7" t="str">
        <f aca="false" t="array" ref="F3476:F3476">INDEX(Def_Instancias_Equipamentos!$F$2:$F$4986, MATCH(K3476, Def_Instancias_Equipamentos!$D$2:$D$4986, 0), 1)</f>
        <v>Túnel (Anel)</v>
      </c>
      <c r="G3476" s="8" t="str">
        <f aca="false" t="array" ref="G3476:G3476">INDEX(Def_Instancias_Equipamentos!$F$2:$F$4986, MATCH(L3476, Def_Instancias_Equipamentos!$D$2:$D$4986, 0), 1)</f>
        <v>Sala Racks 7</v>
      </c>
      <c r="H3476" s="7" t="str">
        <f aca="false" t="array" ref="H3476:H3476">INDEX(Def_Instancias_Equipamentos!$E$2:$E$4986, MATCH(K3476, Def_Instancias_Equipamentos!$D$2:$D$4986, 0), 1)</f>
        <v>SI-07SP</v>
      </c>
      <c r="I3476" s="8" t="str">
        <f aca="false" t="array" ref="I3476:I3476">INDEX(Def_Instancias_Equipamentos!$E$2:$E$4986, MATCH(L3476, Def_Instancias_Equipamentos!$D$2:$D$4986, 0), 1)</f>
        <v>IA-07RaBPM</v>
      </c>
      <c r="J3476" s="8" t="str">
        <f aca="false">IF(H3476=I3476, "INTERNO", "EXTERNO")</f>
        <v>EXTERNO</v>
      </c>
      <c r="K3476" s="9" t="str">
        <f aca="false">Def_Instancias_Equipamentos!$D$1065</f>
        <v>SI-07SP:DI-BPMSigPatch-2</v>
      </c>
      <c r="L3476" s="4" t="str">
        <f aca="false">Def_Instancias_Equipamentos!$D$804</f>
        <v>SI-07SP:DI-BPMRFFE-2</v>
      </c>
      <c r="M3476" s="10" t="s">
        <v>171</v>
      </c>
      <c r="N3476" s="11" t="s">
        <v>82</v>
      </c>
      <c r="O3476" s="21" t="str">
        <f aca="false">Def_Sistemas_Conectores_Cabos!$B$7</f>
        <v>SMA 50-ohm</v>
      </c>
      <c r="P3476" s="4" t="str">
        <f aca="false">Def_Sistemas_Conectores_Cabos!$B$7</f>
        <v>SMA 50-ohm</v>
      </c>
      <c r="Q3476" s="8" t="str">
        <f aca="false">K3476&amp;"/"&amp;M3476&amp;CHAR(10)&amp;L3476&amp;"/"&amp;N3476</f>
        <v>SI-07SP:DI-BPMSigPatch-2/TI_OUT
SI-07SP:DI-BPMRFFE-2/TI_IN</v>
      </c>
      <c r="R3476" s="12" t="s">
        <v>354</v>
      </c>
      <c r="S3476" s="12" t="s">
        <v>354</v>
      </c>
      <c r="T3476" s="22" t="str">
        <f aca="false">Def_Sistemas_Conectores_Cabos!$C$14</f>
        <v>Datalink Extrudado</v>
      </c>
      <c r="U3476" s="11" t="s">
        <v>355</v>
      </c>
      <c r="V3476" s="13"/>
    </row>
    <row r="3477" customFormat="false" ht="15.75" hidden="true" customHeight="true" outlineLevel="0" collapsed="false">
      <c r="A3477" s="4" t="str">
        <f aca="false">Def_Sistemas_Conectores_Cabos!$A$22</f>
        <v>BPM de elétrons</v>
      </c>
      <c r="B3477" s="5" t="str">
        <f aca="false">Datas_Entregas!$A$3</f>
        <v>BTS/Anel</v>
      </c>
      <c r="C3477" s="6" t="n">
        <f aca="false" t="array" ref="C3477:C3477">INDEX(Datas_Entregas!$B$2:$B$100, MATCH(B3477, Datas_Entregas!$A$2:$A$100, 0), 1)</f>
        <v>43296</v>
      </c>
      <c r="D3477" s="5" t="str">
        <f aca="false">Def_Status_Montagem!$A$2</f>
        <v>A verificar</v>
      </c>
      <c r="E3477" s="4" t="str">
        <f aca="false">Def_Status_Montagem!$B$4</f>
        <v>Contratada (inclui etiqueta)</v>
      </c>
      <c r="F3477" s="7" t="str">
        <f aca="false" t="array" ref="F3477:F3477">INDEX(Def_Instancias_Equipamentos!$F$2:$F$4986, MATCH(K3477, Def_Instancias_Equipamentos!$D$2:$D$4986, 0), 1)</f>
        <v>Túnel (Anel)</v>
      </c>
      <c r="G3477" s="8" t="str">
        <f aca="false" t="array" ref="G3477:G3477">INDEX(Def_Instancias_Equipamentos!$F$2:$F$4986, MATCH(L3477, Def_Instancias_Equipamentos!$D$2:$D$4986, 0), 1)</f>
        <v>Sala Racks 8</v>
      </c>
      <c r="H3477" s="7" t="str">
        <f aca="false" t="array" ref="H3477:H3477">INDEX(Def_Instancias_Equipamentos!$E$2:$E$4986, MATCH(K3477, Def_Instancias_Equipamentos!$D$2:$D$4986, 0), 1)</f>
        <v>SI-08C1</v>
      </c>
      <c r="I3477" s="8" t="str">
        <f aca="false" t="array" ref="I3477:I3477">INDEX(Def_Instancias_Equipamentos!$E$2:$E$4986, MATCH(L3477, Def_Instancias_Equipamentos!$D$2:$D$4986, 0), 1)</f>
        <v>IA-08RaBPM</v>
      </c>
      <c r="J3477" s="8" t="str">
        <f aca="false">IF(H3477=I3477, "INTERNO", "EXTERNO")</f>
        <v>EXTERNO</v>
      </c>
      <c r="K3477" s="9" t="str">
        <f aca="false">Def_Instancias_Equipamentos!$D$948</f>
        <v>SI-08C1:DI-BPMSigPatch-1</v>
      </c>
      <c r="L3477" s="4" t="str">
        <f aca="false">Def_Instancias_Equipamentos!$D$687</f>
        <v>SI-08C1:DI-BPMRFFE-1</v>
      </c>
      <c r="M3477" s="10" t="s">
        <v>171</v>
      </c>
      <c r="N3477" s="11" t="s">
        <v>82</v>
      </c>
      <c r="O3477" s="21" t="str">
        <f aca="false">Def_Sistemas_Conectores_Cabos!$B$7</f>
        <v>SMA 50-ohm</v>
      </c>
      <c r="P3477" s="4" t="str">
        <f aca="false">Def_Sistemas_Conectores_Cabos!$B$7</f>
        <v>SMA 50-ohm</v>
      </c>
      <c r="Q3477" s="8" t="str">
        <f aca="false">K3477&amp;"/"&amp;M3477&amp;CHAR(10)&amp;L3477&amp;"/"&amp;N3477</f>
        <v>SI-08C1:DI-BPMSigPatch-1/TI_OUT
SI-08C1:DI-BPMRFFE-1/TI_IN</v>
      </c>
      <c r="R3477" s="12" t="s">
        <v>354</v>
      </c>
      <c r="S3477" s="12" t="s">
        <v>354</v>
      </c>
      <c r="T3477" s="22" t="str">
        <f aca="false">Def_Sistemas_Conectores_Cabos!$C$14</f>
        <v>Datalink Extrudado</v>
      </c>
      <c r="U3477" s="11" t="s">
        <v>355</v>
      </c>
      <c r="V3477" s="13"/>
    </row>
    <row r="3478" customFormat="false" ht="15.75" hidden="true" customHeight="true" outlineLevel="0" collapsed="false">
      <c r="A3478" s="4" t="str">
        <f aca="false">Def_Sistemas_Conectores_Cabos!$A$22</f>
        <v>BPM de elétrons</v>
      </c>
      <c r="B3478" s="5" t="str">
        <f aca="false">Datas_Entregas!$A$3</f>
        <v>BTS/Anel</v>
      </c>
      <c r="C3478" s="6" t="n">
        <f aca="false" t="array" ref="C3478:C3478">INDEX(Datas_Entregas!$B$2:$B$100, MATCH(B3478, Datas_Entregas!$A$2:$A$100, 0), 1)</f>
        <v>43296</v>
      </c>
      <c r="D3478" s="5" t="str">
        <f aca="false">Def_Status_Montagem!$A$2</f>
        <v>A verificar</v>
      </c>
      <c r="E3478" s="4" t="str">
        <f aca="false">Def_Status_Montagem!$B$4</f>
        <v>Contratada (inclui etiqueta)</v>
      </c>
      <c r="F3478" s="7" t="str">
        <f aca="false" t="array" ref="F3478:F3478">INDEX(Def_Instancias_Equipamentos!$F$2:$F$4986, MATCH(K3478, Def_Instancias_Equipamentos!$D$2:$D$4986, 0), 1)</f>
        <v>Túnel (Anel)</v>
      </c>
      <c r="G3478" s="8" t="str">
        <f aca="false" t="array" ref="G3478:G3478">INDEX(Def_Instancias_Equipamentos!$F$2:$F$4986, MATCH(L3478, Def_Instancias_Equipamentos!$D$2:$D$4986, 0), 1)</f>
        <v>Sala Racks 8</v>
      </c>
      <c r="H3478" s="7" t="str">
        <f aca="false" t="array" ref="H3478:H3478">INDEX(Def_Instancias_Equipamentos!$E$2:$E$4986, MATCH(K3478, Def_Instancias_Equipamentos!$D$2:$D$4986, 0), 1)</f>
        <v>SI-08C1</v>
      </c>
      <c r="I3478" s="8" t="str">
        <f aca="false" t="array" ref="I3478:I3478">INDEX(Def_Instancias_Equipamentos!$E$2:$E$4986, MATCH(L3478, Def_Instancias_Equipamentos!$D$2:$D$4986, 0), 1)</f>
        <v>IA-08RaBPM</v>
      </c>
      <c r="J3478" s="8" t="str">
        <f aca="false">IF(H3478=I3478, "INTERNO", "EXTERNO")</f>
        <v>EXTERNO</v>
      </c>
      <c r="K3478" s="9" t="str">
        <f aca="false">Def_Instancias_Equipamentos!$D$949</f>
        <v>SI-08C1:DI-BPMSigPatch-2</v>
      </c>
      <c r="L3478" s="4" t="str">
        <f aca="false">Def_Instancias_Equipamentos!$D$688</f>
        <v>SI-08C1:DI-BPMRFFE-2</v>
      </c>
      <c r="M3478" s="10" t="s">
        <v>171</v>
      </c>
      <c r="N3478" s="11" t="s">
        <v>82</v>
      </c>
      <c r="O3478" s="21" t="str">
        <f aca="false">Def_Sistemas_Conectores_Cabos!$B$7</f>
        <v>SMA 50-ohm</v>
      </c>
      <c r="P3478" s="4" t="str">
        <f aca="false">Def_Sistemas_Conectores_Cabos!$B$7</f>
        <v>SMA 50-ohm</v>
      </c>
      <c r="Q3478" s="8" t="str">
        <f aca="false">K3478&amp;"/"&amp;M3478&amp;CHAR(10)&amp;L3478&amp;"/"&amp;N3478</f>
        <v>SI-08C1:DI-BPMSigPatch-2/TI_OUT
SI-08C1:DI-BPMRFFE-2/TI_IN</v>
      </c>
      <c r="R3478" s="12" t="s">
        <v>354</v>
      </c>
      <c r="S3478" s="12" t="s">
        <v>354</v>
      </c>
      <c r="T3478" s="22" t="str">
        <f aca="false">Def_Sistemas_Conectores_Cabos!$C$14</f>
        <v>Datalink Extrudado</v>
      </c>
      <c r="U3478" s="11" t="s">
        <v>355</v>
      </c>
      <c r="V3478" s="13"/>
    </row>
    <row r="3479" customFormat="false" ht="15.75" hidden="true" customHeight="true" outlineLevel="0" collapsed="false">
      <c r="A3479" s="4" t="str">
        <f aca="false">Def_Sistemas_Conectores_Cabos!$A$22</f>
        <v>BPM de elétrons</v>
      </c>
      <c r="B3479" s="5" t="str">
        <f aca="false">Datas_Entregas!$A$3</f>
        <v>BTS/Anel</v>
      </c>
      <c r="C3479" s="6" t="n">
        <f aca="false" t="array" ref="C3479:C3479">INDEX(Datas_Entregas!$B$2:$B$100, MATCH(B3479, Datas_Entregas!$A$2:$A$100, 0), 1)</f>
        <v>43296</v>
      </c>
      <c r="D3479" s="5" t="str">
        <f aca="false">Def_Status_Montagem!$A$2</f>
        <v>A verificar</v>
      </c>
      <c r="E3479" s="4" t="str">
        <f aca="false">Def_Status_Montagem!$B$4</f>
        <v>Contratada (inclui etiqueta)</v>
      </c>
      <c r="F3479" s="7" t="str">
        <f aca="false" t="array" ref="F3479:F3479">INDEX(Def_Instancias_Equipamentos!$F$2:$F$4986, MATCH(K3479, Def_Instancias_Equipamentos!$D$2:$D$4986, 0), 1)</f>
        <v>Túnel (Anel)</v>
      </c>
      <c r="G3479" s="8" t="str">
        <f aca="false" t="array" ref="G3479:G3479">INDEX(Def_Instancias_Equipamentos!$F$2:$F$4986, MATCH(L3479, Def_Instancias_Equipamentos!$D$2:$D$4986, 0), 1)</f>
        <v>Sala Racks 8</v>
      </c>
      <c r="H3479" s="7" t="str">
        <f aca="false" t="array" ref="H3479:H3479">INDEX(Def_Instancias_Equipamentos!$E$2:$E$4986, MATCH(K3479, Def_Instancias_Equipamentos!$D$2:$D$4986, 0), 1)</f>
        <v>SI-08C2</v>
      </c>
      <c r="I3479" s="8" t="str">
        <f aca="false" t="array" ref="I3479:I3479">INDEX(Def_Instancias_Equipamentos!$E$2:$E$4986, MATCH(L3479, Def_Instancias_Equipamentos!$D$2:$D$4986, 0), 1)</f>
        <v>IA-08RaBPM</v>
      </c>
      <c r="J3479" s="8" t="str">
        <f aca="false">IF(H3479=I3479, "INTERNO", "EXTERNO")</f>
        <v>EXTERNO</v>
      </c>
      <c r="K3479" s="9" t="str">
        <f aca="false">Def_Instancias_Equipamentos!$D$950</f>
        <v>SI-08C2:DI-BPMSigPatch</v>
      </c>
      <c r="L3479" s="4" t="str">
        <f aca="false">Def_Instancias_Equipamentos!$D$689</f>
        <v>SI-08C2:DI-BPMRFFE</v>
      </c>
      <c r="M3479" s="10" t="s">
        <v>171</v>
      </c>
      <c r="N3479" s="11" t="s">
        <v>82</v>
      </c>
      <c r="O3479" s="21" t="str">
        <f aca="false">Def_Sistemas_Conectores_Cabos!$B$7</f>
        <v>SMA 50-ohm</v>
      </c>
      <c r="P3479" s="4" t="str">
        <f aca="false">Def_Sistemas_Conectores_Cabos!$B$7</f>
        <v>SMA 50-ohm</v>
      </c>
      <c r="Q3479" s="8" t="str">
        <f aca="false">K3479&amp;"/"&amp;M3479&amp;CHAR(10)&amp;L3479&amp;"/"&amp;N3479</f>
        <v>SI-08C2:DI-BPMSigPatch/TI_OUT
SI-08C2:DI-BPMRFFE/TI_IN</v>
      </c>
      <c r="R3479" s="12" t="s">
        <v>354</v>
      </c>
      <c r="S3479" s="12" t="s">
        <v>354</v>
      </c>
      <c r="T3479" s="22" t="str">
        <f aca="false">Def_Sistemas_Conectores_Cabos!$C$14</f>
        <v>Datalink Extrudado</v>
      </c>
      <c r="U3479" s="11" t="s">
        <v>355</v>
      </c>
      <c r="V3479" s="13"/>
    </row>
    <row r="3480" customFormat="false" ht="15.75" hidden="true" customHeight="true" outlineLevel="0" collapsed="false">
      <c r="A3480" s="4" t="str">
        <f aca="false">Def_Sistemas_Conectores_Cabos!$A$22</f>
        <v>BPM de elétrons</v>
      </c>
      <c r="B3480" s="5" t="str">
        <f aca="false">Datas_Entregas!$A$3</f>
        <v>BTS/Anel</v>
      </c>
      <c r="C3480" s="6" t="n">
        <f aca="false" t="array" ref="C3480:C3480">INDEX(Datas_Entregas!$B$2:$B$100, MATCH(B3480, Datas_Entregas!$A$2:$A$100, 0), 1)</f>
        <v>43296</v>
      </c>
      <c r="D3480" s="5" t="str">
        <f aca="false">Def_Status_Montagem!$A$2</f>
        <v>A verificar</v>
      </c>
      <c r="E3480" s="4" t="str">
        <f aca="false">Def_Status_Montagem!$B$4</f>
        <v>Contratada (inclui etiqueta)</v>
      </c>
      <c r="F3480" s="7" t="str">
        <f aca="false" t="array" ref="F3480:F3480">INDEX(Def_Instancias_Equipamentos!$F$2:$F$4986, MATCH(K3480, Def_Instancias_Equipamentos!$D$2:$D$4986, 0), 1)</f>
        <v>Túnel (Anel)</v>
      </c>
      <c r="G3480" s="8" t="str">
        <f aca="false" t="array" ref="G3480:G3480">INDEX(Def_Instancias_Equipamentos!$F$2:$F$4986, MATCH(L3480, Def_Instancias_Equipamentos!$D$2:$D$4986, 0), 1)</f>
        <v>Sala Racks 8</v>
      </c>
      <c r="H3480" s="7" t="str">
        <f aca="false" t="array" ref="H3480:H3480">INDEX(Def_Instancias_Equipamentos!$E$2:$E$4986, MATCH(K3480, Def_Instancias_Equipamentos!$D$2:$D$4986, 0), 1)</f>
        <v>SI-08C3</v>
      </c>
      <c r="I3480" s="8" t="str">
        <f aca="false" t="array" ref="I3480:I3480">INDEX(Def_Instancias_Equipamentos!$E$2:$E$4986, MATCH(L3480, Def_Instancias_Equipamentos!$D$2:$D$4986, 0), 1)</f>
        <v>IA-08RaBPM</v>
      </c>
      <c r="J3480" s="8" t="str">
        <f aca="false">IF(H3480=I3480, "INTERNO", "EXTERNO")</f>
        <v>EXTERNO</v>
      </c>
      <c r="K3480" s="9" t="str">
        <f aca="false">Def_Instancias_Equipamentos!$D$951</f>
        <v>SI-08C3:DI-BPMSigPatch-1</v>
      </c>
      <c r="L3480" s="4" t="str">
        <f aca="false">Def_Instancias_Equipamentos!$D$690</f>
        <v>SI-08C3:DI-BPMRFFE-1</v>
      </c>
      <c r="M3480" s="10" t="s">
        <v>171</v>
      </c>
      <c r="N3480" s="11" t="s">
        <v>82</v>
      </c>
      <c r="O3480" s="21" t="str">
        <f aca="false">Def_Sistemas_Conectores_Cabos!$B$7</f>
        <v>SMA 50-ohm</v>
      </c>
      <c r="P3480" s="4" t="str">
        <f aca="false">Def_Sistemas_Conectores_Cabos!$B$7</f>
        <v>SMA 50-ohm</v>
      </c>
      <c r="Q3480" s="8" t="str">
        <f aca="false">K3480&amp;"/"&amp;M3480&amp;CHAR(10)&amp;L3480&amp;"/"&amp;N3480</f>
        <v>SI-08C3:DI-BPMSigPatch-1/TI_OUT
SI-08C3:DI-BPMRFFE-1/TI_IN</v>
      </c>
      <c r="R3480" s="12" t="s">
        <v>354</v>
      </c>
      <c r="S3480" s="12" t="s">
        <v>354</v>
      </c>
      <c r="T3480" s="22" t="str">
        <f aca="false">Def_Sistemas_Conectores_Cabos!$C$14</f>
        <v>Datalink Extrudado</v>
      </c>
      <c r="U3480" s="11" t="s">
        <v>355</v>
      </c>
      <c r="V3480" s="13"/>
    </row>
    <row r="3481" customFormat="false" ht="15.75" hidden="true" customHeight="true" outlineLevel="0" collapsed="false">
      <c r="A3481" s="4" t="str">
        <f aca="false">Def_Sistemas_Conectores_Cabos!$A$22</f>
        <v>BPM de elétrons</v>
      </c>
      <c r="B3481" s="5" t="str">
        <f aca="false">Datas_Entregas!$A$3</f>
        <v>BTS/Anel</v>
      </c>
      <c r="C3481" s="6" t="n">
        <f aca="false" t="array" ref="C3481:C3481">INDEX(Datas_Entregas!$B$2:$B$100, MATCH(B3481, Datas_Entregas!$A$2:$A$100, 0), 1)</f>
        <v>43296</v>
      </c>
      <c r="D3481" s="5" t="str">
        <f aca="false">Def_Status_Montagem!$A$2</f>
        <v>A verificar</v>
      </c>
      <c r="E3481" s="4" t="str">
        <f aca="false">Def_Status_Montagem!$B$4</f>
        <v>Contratada (inclui etiqueta)</v>
      </c>
      <c r="F3481" s="7" t="str">
        <f aca="false" t="array" ref="F3481:F3481">INDEX(Def_Instancias_Equipamentos!$F$2:$F$4986, MATCH(K3481, Def_Instancias_Equipamentos!$D$2:$D$4986, 0), 1)</f>
        <v>Túnel (Anel)</v>
      </c>
      <c r="G3481" s="8" t="str">
        <f aca="false" t="array" ref="G3481:G3481">INDEX(Def_Instancias_Equipamentos!$F$2:$F$4986, MATCH(L3481, Def_Instancias_Equipamentos!$D$2:$D$4986, 0), 1)</f>
        <v>Sala Racks 8</v>
      </c>
      <c r="H3481" s="7" t="str">
        <f aca="false" t="array" ref="H3481:H3481">INDEX(Def_Instancias_Equipamentos!$E$2:$E$4986, MATCH(K3481, Def_Instancias_Equipamentos!$D$2:$D$4986, 0), 1)</f>
        <v>SI-08C3</v>
      </c>
      <c r="I3481" s="8" t="str">
        <f aca="false" t="array" ref="I3481:I3481">INDEX(Def_Instancias_Equipamentos!$E$2:$E$4986, MATCH(L3481, Def_Instancias_Equipamentos!$D$2:$D$4986, 0), 1)</f>
        <v>IA-08RaBPM</v>
      </c>
      <c r="J3481" s="8" t="str">
        <f aca="false">IF(H3481=I3481, "INTERNO", "EXTERNO")</f>
        <v>EXTERNO</v>
      </c>
      <c r="K3481" s="9" t="str">
        <f aca="false">Def_Instancias_Equipamentos!$D$952</f>
        <v>SI-08C3:DI-BPMSigPatch-2</v>
      </c>
      <c r="L3481" s="4" t="str">
        <f aca="false">Def_Instancias_Equipamentos!$D$691</f>
        <v>SI-08C3:DI-BPMRFFE-2</v>
      </c>
      <c r="M3481" s="10" t="s">
        <v>171</v>
      </c>
      <c r="N3481" s="11" t="s">
        <v>82</v>
      </c>
      <c r="O3481" s="21" t="str">
        <f aca="false">Def_Sistemas_Conectores_Cabos!$B$7</f>
        <v>SMA 50-ohm</v>
      </c>
      <c r="P3481" s="4" t="str">
        <f aca="false">Def_Sistemas_Conectores_Cabos!$B$7</f>
        <v>SMA 50-ohm</v>
      </c>
      <c r="Q3481" s="8" t="str">
        <f aca="false">K3481&amp;"/"&amp;M3481&amp;CHAR(10)&amp;L3481&amp;"/"&amp;N3481</f>
        <v>SI-08C3:DI-BPMSigPatch-2/TI_OUT
SI-08C3:DI-BPMRFFE-2/TI_IN</v>
      </c>
      <c r="R3481" s="12" t="s">
        <v>354</v>
      </c>
      <c r="S3481" s="12" t="s">
        <v>354</v>
      </c>
      <c r="T3481" s="22" t="str">
        <f aca="false">Def_Sistemas_Conectores_Cabos!$C$14</f>
        <v>Datalink Extrudado</v>
      </c>
      <c r="U3481" s="11" t="s">
        <v>355</v>
      </c>
      <c r="V3481" s="13"/>
    </row>
    <row r="3482" customFormat="false" ht="15.75" hidden="true" customHeight="true" outlineLevel="0" collapsed="false">
      <c r="A3482" s="4" t="str">
        <f aca="false">Def_Sistemas_Conectores_Cabos!$A$22</f>
        <v>BPM de elétrons</v>
      </c>
      <c r="B3482" s="5" t="str">
        <f aca="false">Datas_Entregas!$A$3</f>
        <v>BTS/Anel</v>
      </c>
      <c r="C3482" s="6" t="n">
        <f aca="false" t="array" ref="C3482:C3482">INDEX(Datas_Entregas!$B$2:$B$100, MATCH(B3482, Datas_Entregas!$A$2:$A$100, 0), 1)</f>
        <v>43296</v>
      </c>
      <c r="D3482" s="5" t="str">
        <f aca="false">Def_Status_Montagem!$A$2</f>
        <v>A verificar</v>
      </c>
      <c r="E3482" s="4" t="str">
        <f aca="false">Def_Status_Montagem!$B$4</f>
        <v>Contratada (inclui etiqueta)</v>
      </c>
      <c r="F3482" s="7" t="str">
        <f aca="false" t="array" ref="F3482:F3482">INDEX(Def_Instancias_Equipamentos!$F$2:$F$4986, MATCH(K3482, Def_Instancias_Equipamentos!$D$2:$D$4986, 0), 1)</f>
        <v>Túnel (Anel)</v>
      </c>
      <c r="G3482" s="8" t="str">
        <f aca="false" t="array" ref="G3482:G3482">INDEX(Def_Instancias_Equipamentos!$F$2:$F$4986, MATCH(L3482, Def_Instancias_Equipamentos!$D$2:$D$4986, 0), 1)</f>
        <v>Sala Racks 8</v>
      </c>
      <c r="H3482" s="7" t="str">
        <f aca="false" t="array" ref="H3482:H3482">INDEX(Def_Instancias_Equipamentos!$E$2:$E$4986, MATCH(K3482, Def_Instancias_Equipamentos!$D$2:$D$4986, 0), 1)</f>
        <v>SI-08C4</v>
      </c>
      <c r="I3482" s="8" t="str">
        <f aca="false" t="array" ref="I3482:I3482">INDEX(Def_Instancias_Equipamentos!$E$2:$E$4986, MATCH(L3482, Def_Instancias_Equipamentos!$D$2:$D$4986, 0), 1)</f>
        <v>IA-08RaBPM</v>
      </c>
      <c r="J3482" s="8" t="str">
        <f aca="false">IF(H3482=I3482, "INTERNO", "EXTERNO")</f>
        <v>EXTERNO</v>
      </c>
      <c r="K3482" s="9" t="str">
        <f aca="false">Def_Instancias_Equipamentos!$D$953</f>
        <v>SI-08C4:DI-BPMSigPatch</v>
      </c>
      <c r="L3482" s="4" t="str">
        <f aca="false">Def_Instancias_Equipamentos!$D$692</f>
        <v>SI-08C4:DI-BPMRFFE</v>
      </c>
      <c r="M3482" s="10" t="s">
        <v>171</v>
      </c>
      <c r="N3482" s="11" t="s">
        <v>82</v>
      </c>
      <c r="O3482" s="21" t="str">
        <f aca="false">Def_Sistemas_Conectores_Cabos!$B$7</f>
        <v>SMA 50-ohm</v>
      </c>
      <c r="P3482" s="4" t="str">
        <f aca="false">Def_Sistemas_Conectores_Cabos!$B$7</f>
        <v>SMA 50-ohm</v>
      </c>
      <c r="Q3482" s="8" t="str">
        <f aca="false">K3482&amp;"/"&amp;M3482&amp;CHAR(10)&amp;L3482&amp;"/"&amp;N3482</f>
        <v>SI-08C4:DI-BPMSigPatch/TI_OUT
SI-08C4:DI-BPMRFFE/TI_IN</v>
      </c>
      <c r="R3482" s="12" t="s">
        <v>354</v>
      </c>
      <c r="S3482" s="12" t="s">
        <v>354</v>
      </c>
      <c r="T3482" s="22" t="str">
        <f aca="false">Def_Sistemas_Conectores_Cabos!$C$14</f>
        <v>Datalink Extrudado</v>
      </c>
      <c r="U3482" s="11" t="s">
        <v>355</v>
      </c>
      <c r="V3482" s="13"/>
    </row>
    <row r="3483" customFormat="false" ht="15.75" hidden="true" customHeight="true" outlineLevel="0" collapsed="false">
      <c r="A3483" s="4" t="str">
        <f aca="false">Def_Sistemas_Conectores_Cabos!$A$22</f>
        <v>BPM de elétrons</v>
      </c>
      <c r="B3483" s="5" t="str">
        <f aca="false">Datas_Entregas!$A$3</f>
        <v>BTS/Anel</v>
      </c>
      <c r="C3483" s="6" t="n">
        <f aca="false" t="array" ref="C3483:C3483">INDEX(Datas_Entregas!$B$2:$B$100, MATCH(B3483, Datas_Entregas!$A$2:$A$100, 0), 1)</f>
        <v>43296</v>
      </c>
      <c r="D3483" s="5" t="str">
        <f aca="false">Def_Status_Montagem!$A$2</f>
        <v>A verificar</v>
      </c>
      <c r="E3483" s="4" t="str">
        <f aca="false">Def_Status_Montagem!$B$4</f>
        <v>Contratada (inclui etiqueta)</v>
      </c>
      <c r="F3483" s="7" t="str">
        <f aca="false" t="array" ref="F3483:F3483">INDEX(Def_Instancias_Equipamentos!$F$2:$F$4986, MATCH(K3483, Def_Instancias_Equipamentos!$D$2:$D$4986, 0), 1)</f>
        <v>Túnel (Anel)</v>
      </c>
      <c r="G3483" s="8" t="str">
        <f aca="false" t="array" ref="G3483:G3483">INDEX(Def_Instancias_Equipamentos!$F$2:$F$4986, MATCH(L3483, Def_Instancias_Equipamentos!$D$2:$D$4986, 0), 1)</f>
        <v>Sala Racks 8</v>
      </c>
      <c r="H3483" s="7" t="str">
        <f aca="false" t="array" ref="H3483:H3483">INDEX(Def_Instancias_Equipamentos!$E$2:$E$4986, MATCH(K3483, Def_Instancias_Equipamentos!$D$2:$D$4986, 0), 1)</f>
        <v>SI-08M1</v>
      </c>
      <c r="I3483" s="8" t="str">
        <f aca="false" t="array" ref="I3483:I3483">INDEX(Def_Instancias_Equipamentos!$E$2:$E$4986, MATCH(L3483, Def_Instancias_Equipamentos!$D$2:$D$4986, 0), 1)</f>
        <v>IA-08RaBPM</v>
      </c>
      <c r="J3483" s="8" t="str">
        <f aca="false">IF(H3483=I3483, "INTERNO", "EXTERNO")</f>
        <v>EXTERNO</v>
      </c>
      <c r="K3483" s="9" t="str">
        <f aca="false">Def_Instancias_Equipamentos!$D$954</f>
        <v>SI-08M1:DI-BPMSigPatch</v>
      </c>
      <c r="L3483" s="4" t="str">
        <f aca="false">Def_Instancias_Equipamentos!$D$693</f>
        <v>SI-08M1:DI-BPMRFFE</v>
      </c>
      <c r="M3483" s="10" t="s">
        <v>171</v>
      </c>
      <c r="N3483" s="11" t="s">
        <v>82</v>
      </c>
      <c r="O3483" s="21" t="str">
        <f aca="false">Def_Sistemas_Conectores_Cabos!$B$7</f>
        <v>SMA 50-ohm</v>
      </c>
      <c r="P3483" s="4" t="str">
        <f aca="false">Def_Sistemas_Conectores_Cabos!$B$7</f>
        <v>SMA 50-ohm</v>
      </c>
      <c r="Q3483" s="8" t="str">
        <f aca="false">K3483&amp;"/"&amp;M3483&amp;CHAR(10)&amp;L3483&amp;"/"&amp;N3483</f>
        <v>SI-08M1:DI-BPMSigPatch/TI_OUT
SI-08M1:DI-BPMRFFE/TI_IN</v>
      </c>
      <c r="R3483" s="12" t="s">
        <v>354</v>
      </c>
      <c r="S3483" s="12" t="s">
        <v>354</v>
      </c>
      <c r="T3483" s="22" t="str">
        <f aca="false">Def_Sistemas_Conectores_Cabos!$C$14</f>
        <v>Datalink Extrudado</v>
      </c>
      <c r="U3483" s="11" t="s">
        <v>355</v>
      </c>
      <c r="V3483" s="13"/>
    </row>
    <row r="3484" customFormat="false" ht="15.75" hidden="true" customHeight="true" outlineLevel="0" collapsed="false">
      <c r="A3484" s="4" t="str">
        <f aca="false">Def_Sistemas_Conectores_Cabos!$A$22</f>
        <v>BPM de elétrons</v>
      </c>
      <c r="B3484" s="5" t="str">
        <f aca="false">Datas_Entregas!$A$3</f>
        <v>BTS/Anel</v>
      </c>
      <c r="C3484" s="6" t="n">
        <f aca="false" t="array" ref="C3484:C3484">INDEX(Datas_Entregas!$B$2:$B$100, MATCH(B3484, Datas_Entregas!$A$2:$A$100, 0), 1)</f>
        <v>43296</v>
      </c>
      <c r="D3484" s="5" t="str">
        <f aca="false">Def_Status_Montagem!$A$2</f>
        <v>A verificar</v>
      </c>
      <c r="E3484" s="4" t="str">
        <f aca="false">Def_Status_Montagem!$B$4</f>
        <v>Contratada (inclui etiqueta)</v>
      </c>
      <c r="F3484" s="7" t="str">
        <f aca="false" t="array" ref="F3484:F3484">INDEX(Def_Instancias_Equipamentos!$F$2:$F$4986, MATCH(K3484, Def_Instancias_Equipamentos!$D$2:$D$4986, 0), 1)</f>
        <v>Túnel (Anel)</v>
      </c>
      <c r="G3484" s="8" t="str">
        <f aca="false" t="array" ref="G3484:G3484">INDEX(Def_Instancias_Equipamentos!$F$2:$F$4986, MATCH(L3484, Def_Instancias_Equipamentos!$D$2:$D$4986, 0), 1)</f>
        <v>Sala Racks 8</v>
      </c>
      <c r="H3484" s="7" t="str">
        <f aca="false" t="array" ref="H3484:H3484">INDEX(Def_Instancias_Equipamentos!$E$2:$E$4986, MATCH(K3484, Def_Instancias_Equipamentos!$D$2:$D$4986, 0), 1)</f>
        <v>SI-08M2</v>
      </c>
      <c r="I3484" s="8" t="str">
        <f aca="false" t="array" ref="I3484:I3484">INDEX(Def_Instancias_Equipamentos!$E$2:$E$4986, MATCH(L3484, Def_Instancias_Equipamentos!$D$2:$D$4986, 0), 1)</f>
        <v>IA-08RaBPM</v>
      </c>
      <c r="J3484" s="8" t="str">
        <f aca="false">IF(H3484=I3484, "INTERNO", "EXTERNO")</f>
        <v>EXTERNO</v>
      </c>
      <c r="K3484" s="9" t="str">
        <f aca="false">Def_Instancias_Equipamentos!$D$955</f>
        <v>SI-08M2:DI-BPMSigPatch</v>
      </c>
      <c r="L3484" s="4" t="str">
        <f aca="false">Def_Instancias_Equipamentos!$D$694</f>
        <v>SI-08M2:DI-BPMRFFE</v>
      </c>
      <c r="M3484" s="10" t="s">
        <v>171</v>
      </c>
      <c r="N3484" s="11" t="s">
        <v>82</v>
      </c>
      <c r="O3484" s="21" t="str">
        <f aca="false">Def_Sistemas_Conectores_Cabos!$B$7</f>
        <v>SMA 50-ohm</v>
      </c>
      <c r="P3484" s="4" t="str">
        <f aca="false">Def_Sistemas_Conectores_Cabos!$B$7</f>
        <v>SMA 50-ohm</v>
      </c>
      <c r="Q3484" s="8" t="str">
        <f aca="false">K3484&amp;"/"&amp;M3484&amp;CHAR(10)&amp;L3484&amp;"/"&amp;N3484</f>
        <v>SI-08M2:DI-BPMSigPatch/TI_OUT
SI-08M2:DI-BPMRFFE/TI_IN</v>
      </c>
      <c r="R3484" s="12" t="s">
        <v>354</v>
      </c>
      <c r="S3484" s="12" t="s">
        <v>354</v>
      </c>
      <c r="T3484" s="22" t="str">
        <f aca="false">Def_Sistemas_Conectores_Cabos!$C$14</f>
        <v>Datalink Extrudado</v>
      </c>
      <c r="U3484" s="11" t="s">
        <v>355</v>
      </c>
      <c r="V3484" s="13"/>
    </row>
    <row r="3485" customFormat="false" ht="15.75" hidden="true" customHeight="true" outlineLevel="0" collapsed="false">
      <c r="A3485" s="4" t="str">
        <f aca="false">Def_Sistemas_Conectores_Cabos!$A$22</f>
        <v>BPM de elétrons</v>
      </c>
      <c r="B3485" s="5" t="str">
        <f aca="false">Datas_Entregas!$A$3</f>
        <v>BTS/Anel</v>
      </c>
      <c r="C3485" s="6" t="n">
        <f aca="false" t="array" ref="C3485:C3485">INDEX(Datas_Entregas!$B$2:$B$100, MATCH(B3485, Datas_Entregas!$A$2:$A$100, 0), 1)</f>
        <v>43296</v>
      </c>
      <c r="D3485" s="5" t="str">
        <f aca="false">Def_Status_Montagem!$A$2</f>
        <v>A verificar</v>
      </c>
      <c r="E3485" s="4" t="str">
        <f aca="false">Def_Status_Montagem!$B$4</f>
        <v>Contratada (inclui etiqueta)</v>
      </c>
      <c r="F3485" s="7" t="str">
        <f aca="false" t="array" ref="F3485:F3485">INDEX(Def_Instancias_Equipamentos!$F$2:$F$4986, MATCH(K3485, Def_Instancias_Equipamentos!$D$2:$D$4986, 0), 1)</f>
        <v>Túnel (Anel)</v>
      </c>
      <c r="G3485" s="8" t="str">
        <f aca="false" t="array" ref="G3485:G3485">INDEX(Def_Instancias_Equipamentos!$F$2:$F$4986, MATCH(L3485, Def_Instancias_Equipamentos!$D$2:$D$4986, 0), 1)</f>
        <v>Sala Racks 8</v>
      </c>
      <c r="H3485" s="7" t="str">
        <f aca="false" t="array" ref="H3485:H3485">INDEX(Def_Instancias_Equipamentos!$E$2:$E$4986, MATCH(K3485, Def_Instancias_Equipamentos!$D$2:$D$4986, 0), 1)</f>
        <v>SI-08SB</v>
      </c>
      <c r="I3485" s="8" t="str">
        <f aca="false" t="array" ref="I3485:I3485">INDEX(Def_Instancias_Equipamentos!$E$2:$E$4986, MATCH(L3485, Def_Instancias_Equipamentos!$D$2:$D$4986, 0), 1)</f>
        <v>IA-08RaBPM</v>
      </c>
      <c r="J3485" s="8" t="str">
        <f aca="false">IF(H3485=I3485, "INTERNO", "EXTERNO")</f>
        <v>EXTERNO</v>
      </c>
      <c r="K3485" s="9" t="str">
        <f aca="false">Def_Instancias_Equipamentos!$D$1066</f>
        <v>SI-08SB:DI-BPMSigPatch-1</v>
      </c>
      <c r="L3485" s="4" t="str">
        <f aca="false">Def_Instancias_Equipamentos!$D$805</f>
        <v>SI-08SB:DI-BPMRFFE-1</v>
      </c>
      <c r="M3485" s="10" t="s">
        <v>171</v>
      </c>
      <c r="N3485" s="11" t="s">
        <v>82</v>
      </c>
      <c r="O3485" s="21" t="str">
        <f aca="false">Def_Sistemas_Conectores_Cabos!$B$7</f>
        <v>SMA 50-ohm</v>
      </c>
      <c r="P3485" s="4" t="str">
        <f aca="false">Def_Sistemas_Conectores_Cabos!$B$7</f>
        <v>SMA 50-ohm</v>
      </c>
      <c r="Q3485" s="8" t="str">
        <f aca="false">K3485&amp;"/"&amp;M3485&amp;CHAR(10)&amp;L3485&amp;"/"&amp;N3485</f>
        <v>SI-08SB:DI-BPMSigPatch-1/TI_OUT
SI-08SB:DI-BPMRFFE-1/TI_IN</v>
      </c>
      <c r="R3485" s="12" t="s">
        <v>354</v>
      </c>
      <c r="S3485" s="12" t="s">
        <v>354</v>
      </c>
      <c r="T3485" s="22" t="str">
        <f aca="false">Def_Sistemas_Conectores_Cabos!$C$14</f>
        <v>Datalink Extrudado</v>
      </c>
      <c r="U3485" s="11" t="s">
        <v>355</v>
      </c>
      <c r="V3485" s="13"/>
    </row>
    <row r="3486" customFormat="false" ht="15.75" hidden="true" customHeight="true" outlineLevel="0" collapsed="false">
      <c r="A3486" s="4" t="str">
        <f aca="false">Def_Sistemas_Conectores_Cabos!$A$22</f>
        <v>BPM de elétrons</v>
      </c>
      <c r="B3486" s="5" t="str">
        <f aca="false">Datas_Entregas!$A$3</f>
        <v>BTS/Anel</v>
      </c>
      <c r="C3486" s="6" t="n">
        <f aca="false" t="array" ref="C3486:C3486">INDEX(Datas_Entregas!$B$2:$B$100, MATCH(B3486, Datas_Entregas!$A$2:$A$100, 0), 1)</f>
        <v>43296</v>
      </c>
      <c r="D3486" s="5" t="str">
        <f aca="false">Def_Status_Montagem!$A$2</f>
        <v>A verificar</v>
      </c>
      <c r="E3486" s="4" t="str">
        <f aca="false">Def_Status_Montagem!$B$4</f>
        <v>Contratada (inclui etiqueta)</v>
      </c>
      <c r="F3486" s="7" t="str">
        <f aca="false" t="array" ref="F3486:F3486">INDEX(Def_Instancias_Equipamentos!$F$2:$F$4986, MATCH(K3486, Def_Instancias_Equipamentos!$D$2:$D$4986, 0), 1)</f>
        <v>Túnel (Anel)</v>
      </c>
      <c r="G3486" s="8" t="str">
        <f aca="false" t="array" ref="G3486:G3486">INDEX(Def_Instancias_Equipamentos!$F$2:$F$4986, MATCH(L3486, Def_Instancias_Equipamentos!$D$2:$D$4986, 0), 1)</f>
        <v>Sala Racks 8</v>
      </c>
      <c r="H3486" s="7" t="str">
        <f aca="false" t="array" ref="H3486:H3486">INDEX(Def_Instancias_Equipamentos!$E$2:$E$4986, MATCH(K3486, Def_Instancias_Equipamentos!$D$2:$D$4986, 0), 1)</f>
        <v>SI-08SB</v>
      </c>
      <c r="I3486" s="8" t="str">
        <f aca="false" t="array" ref="I3486:I3486">INDEX(Def_Instancias_Equipamentos!$E$2:$E$4986, MATCH(L3486, Def_Instancias_Equipamentos!$D$2:$D$4986, 0), 1)</f>
        <v>IA-08RaBPM</v>
      </c>
      <c r="J3486" s="8" t="str">
        <f aca="false">IF(H3486=I3486, "INTERNO", "EXTERNO")</f>
        <v>EXTERNO</v>
      </c>
      <c r="K3486" s="9" t="str">
        <f aca="false">Def_Instancias_Equipamentos!$D$1067</f>
        <v>SI-08SB:DI-BPMSigPatch-2</v>
      </c>
      <c r="L3486" s="4" t="str">
        <f aca="false">Def_Instancias_Equipamentos!$D$806</f>
        <v>SI-08SB:DI-BPMRFFE-2</v>
      </c>
      <c r="M3486" s="10" t="s">
        <v>171</v>
      </c>
      <c r="N3486" s="11" t="s">
        <v>82</v>
      </c>
      <c r="O3486" s="21" t="str">
        <f aca="false">Def_Sistemas_Conectores_Cabos!$B$7</f>
        <v>SMA 50-ohm</v>
      </c>
      <c r="P3486" s="4" t="str">
        <f aca="false">Def_Sistemas_Conectores_Cabos!$B$7</f>
        <v>SMA 50-ohm</v>
      </c>
      <c r="Q3486" s="8" t="str">
        <f aca="false">K3486&amp;"/"&amp;M3486&amp;CHAR(10)&amp;L3486&amp;"/"&amp;N3486</f>
        <v>SI-08SB:DI-BPMSigPatch-2/TI_OUT
SI-08SB:DI-BPMRFFE-2/TI_IN</v>
      </c>
      <c r="R3486" s="12" t="s">
        <v>354</v>
      </c>
      <c r="S3486" s="12" t="s">
        <v>354</v>
      </c>
      <c r="T3486" s="22" t="str">
        <f aca="false">Def_Sistemas_Conectores_Cabos!$C$14</f>
        <v>Datalink Extrudado</v>
      </c>
      <c r="U3486" s="11" t="s">
        <v>355</v>
      </c>
      <c r="V3486" s="13"/>
    </row>
    <row r="3487" customFormat="false" ht="15.75" hidden="true" customHeight="true" outlineLevel="0" collapsed="false">
      <c r="A3487" s="4" t="str">
        <f aca="false">Def_Sistemas_Conectores_Cabos!$A$22</f>
        <v>BPM de elétrons</v>
      </c>
      <c r="B3487" s="5" t="str">
        <f aca="false">Datas_Entregas!$A$3</f>
        <v>BTS/Anel</v>
      </c>
      <c r="C3487" s="6" t="n">
        <f aca="false" t="array" ref="C3487:C3487">INDEX(Datas_Entregas!$B$2:$B$100, MATCH(B3487, Datas_Entregas!$A$2:$A$100, 0), 1)</f>
        <v>43296</v>
      </c>
      <c r="D3487" s="5" t="str">
        <f aca="false">Def_Status_Montagem!$A$2</f>
        <v>A verificar</v>
      </c>
      <c r="E3487" s="4" t="str">
        <f aca="false">Def_Status_Montagem!$B$4</f>
        <v>Contratada (inclui etiqueta)</v>
      </c>
      <c r="F3487" s="7" t="str">
        <f aca="false" t="array" ref="F3487:F3487">INDEX(Def_Instancias_Equipamentos!$F$2:$F$4986, MATCH(K3487, Def_Instancias_Equipamentos!$D$2:$D$4986, 0), 1)</f>
        <v>Túnel (Anel)</v>
      </c>
      <c r="G3487" s="8" t="str">
        <f aca="false" t="array" ref="G3487:G3487">INDEX(Def_Instancias_Equipamentos!$F$2:$F$4986, MATCH(L3487, Def_Instancias_Equipamentos!$D$2:$D$4986, 0), 1)</f>
        <v>Sala Racks 9</v>
      </c>
      <c r="H3487" s="7" t="str">
        <f aca="false" t="array" ref="H3487:H3487">INDEX(Def_Instancias_Equipamentos!$E$2:$E$4986, MATCH(K3487, Def_Instancias_Equipamentos!$D$2:$D$4986, 0), 1)</f>
        <v>SI-09C1</v>
      </c>
      <c r="I3487" s="8" t="str">
        <f aca="false" t="array" ref="I3487:I3487">INDEX(Def_Instancias_Equipamentos!$E$2:$E$4986, MATCH(L3487, Def_Instancias_Equipamentos!$D$2:$D$4986, 0), 1)</f>
        <v>IA-09RaBPM</v>
      </c>
      <c r="J3487" s="8" t="str">
        <f aca="false">IF(H3487=I3487, "INTERNO", "EXTERNO")</f>
        <v>EXTERNO</v>
      </c>
      <c r="K3487" s="9" t="str">
        <f aca="false">Def_Instancias_Equipamentos!$D$956</f>
        <v>SI-09C1:DI-BPMSigPatch-1</v>
      </c>
      <c r="L3487" s="4" t="str">
        <f aca="false">Def_Instancias_Equipamentos!$D$695</f>
        <v>SI-09C1:DI-BPMRFFE-1</v>
      </c>
      <c r="M3487" s="10" t="s">
        <v>171</v>
      </c>
      <c r="N3487" s="11" t="s">
        <v>82</v>
      </c>
      <c r="O3487" s="21" t="str">
        <f aca="false">Def_Sistemas_Conectores_Cabos!$B$7</f>
        <v>SMA 50-ohm</v>
      </c>
      <c r="P3487" s="4" t="str">
        <f aca="false">Def_Sistemas_Conectores_Cabos!$B$7</f>
        <v>SMA 50-ohm</v>
      </c>
      <c r="Q3487" s="8" t="str">
        <f aca="false">K3487&amp;"/"&amp;M3487&amp;CHAR(10)&amp;L3487&amp;"/"&amp;N3487</f>
        <v>SI-09C1:DI-BPMSigPatch-1/TI_OUT
SI-09C1:DI-BPMRFFE-1/TI_IN</v>
      </c>
      <c r="R3487" s="12" t="s">
        <v>354</v>
      </c>
      <c r="S3487" s="12" t="s">
        <v>354</v>
      </c>
      <c r="T3487" s="22" t="str">
        <f aca="false">Def_Sistemas_Conectores_Cabos!$C$14</f>
        <v>Datalink Extrudado</v>
      </c>
      <c r="U3487" s="11" t="s">
        <v>355</v>
      </c>
      <c r="V3487" s="13"/>
    </row>
    <row r="3488" customFormat="false" ht="15.75" hidden="true" customHeight="true" outlineLevel="0" collapsed="false">
      <c r="A3488" s="4" t="str">
        <f aca="false">Def_Sistemas_Conectores_Cabos!$A$22</f>
        <v>BPM de elétrons</v>
      </c>
      <c r="B3488" s="5" t="str">
        <f aca="false">Datas_Entregas!$A$3</f>
        <v>BTS/Anel</v>
      </c>
      <c r="C3488" s="6" t="n">
        <f aca="false" t="array" ref="C3488:C3488">INDEX(Datas_Entregas!$B$2:$B$100, MATCH(B3488, Datas_Entregas!$A$2:$A$100, 0), 1)</f>
        <v>43296</v>
      </c>
      <c r="D3488" s="5" t="str">
        <f aca="false">Def_Status_Montagem!$A$2</f>
        <v>A verificar</v>
      </c>
      <c r="E3488" s="4" t="str">
        <f aca="false">Def_Status_Montagem!$B$4</f>
        <v>Contratada (inclui etiqueta)</v>
      </c>
      <c r="F3488" s="7" t="str">
        <f aca="false" t="array" ref="F3488:F3488">INDEX(Def_Instancias_Equipamentos!$F$2:$F$4986, MATCH(K3488, Def_Instancias_Equipamentos!$D$2:$D$4986, 0), 1)</f>
        <v>Túnel (Anel)</v>
      </c>
      <c r="G3488" s="8" t="str">
        <f aca="false" t="array" ref="G3488:G3488">INDEX(Def_Instancias_Equipamentos!$F$2:$F$4986, MATCH(L3488, Def_Instancias_Equipamentos!$D$2:$D$4986, 0), 1)</f>
        <v>Sala Racks 9</v>
      </c>
      <c r="H3488" s="7" t="str">
        <f aca="false" t="array" ref="H3488:H3488">INDEX(Def_Instancias_Equipamentos!$E$2:$E$4986, MATCH(K3488, Def_Instancias_Equipamentos!$D$2:$D$4986, 0), 1)</f>
        <v>SI-09C1</v>
      </c>
      <c r="I3488" s="8" t="str">
        <f aca="false" t="array" ref="I3488:I3488">INDEX(Def_Instancias_Equipamentos!$E$2:$E$4986, MATCH(L3488, Def_Instancias_Equipamentos!$D$2:$D$4986, 0), 1)</f>
        <v>IA-09RaBPM</v>
      </c>
      <c r="J3488" s="8" t="str">
        <f aca="false">IF(H3488=I3488, "INTERNO", "EXTERNO")</f>
        <v>EXTERNO</v>
      </c>
      <c r="K3488" s="9" t="str">
        <f aca="false">Def_Instancias_Equipamentos!$D$957</f>
        <v>SI-09C1:DI-BPMSigPatch-2</v>
      </c>
      <c r="L3488" s="4" t="str">
        <f aca="false">Def_Instancias_Equipamentos!$D$696</f>
        <v>SI-09C1:DI-BPMRFFE-2</v>
      </c>
      <c r="M3488" s="10" t="s">
        <v>171</v>
      </c>
      <c r="N3488" s="11" t="s">
        <v>82</v>
      </c>
      <c r="O3488" s="21" t="str">
        <f aca="false">Def_Sistemas_Conectores_Cabos!$B$7</f>
        <v>SMA 50-ohm</v>
      </c>
      <c r="P3488" s="4" t="str">
        <f aca="false">Def_Sistemas_Conectores_Cabos!$B$7</f>
        <v>SMA 50-ohm</v>
      </c>
      <c r="Q3488" s="8" t="str">
        <f aca="false">K3488&amp;"/"&amp;M3488&amp;CHAR(10)&amp;L3488&amp;"/"&amp;N3488</f>
        <v>SI-09C1:DI-BPMSigPatch-2/TI_OUT
SI-09C1:DI-BPMRFFE-2/TI_IN</v>
      </c>
      <c r="R3488" s="12" t="s">
        <v>354</v>
      </c>
      <c r="S3488" s="12" t="s">
        <v>354</v>
      </c>
      <c r="T3488" s="22" t="str">
        <f aca="false">Def_Sistemas_Conectores_Cabos!$C$14</f>
        <v>Datalink Extrudado</v>
      </c>
      <c r="U3488" s="11" t="s">
        <v>355</v>
      </c>
      <c r="V3488" s="13"/>
    </row>
    <row r="3489" customFormat="false" ht="15.75" hidden="true" customHeight="true" outlineLevel="0" collapsed="false">
      <c r="A3489" s="4" t="str">
        <f aca="false">Def_Sistemas_Conectores_Cabos!$A$22</f>
        <v>BPM de elétrons</v>
      </c>
      <c r="B3489" s="5" t="str">
        <f aca="false">Datas_Entregas!$A$3</f>
        <v>BTS/Anel</v>
      </c>
      <c r="C3489" s="6" t="n">
        <f aca="false" t="array" ref="C3489:C3489">INDEX(Datas_Entregas!$B$2:$B$100, MATCH(B3489, Datas_Entregas!$A$2:$A$100, 0), 1)</f>
        <v>43296</v>
      </c>
      <c r="D3489" s="5" t="str">
        <f aca="false">Def_Status_Montagem!$A$2</f>
        <v>A verificar</v>
      </c>
      <c r="E3489" s="4" t="str">
        <f aca="false">Def_Status_Montagem!$B$4</f>
        <v>Contratada (inclui etiqueta)</v>
      </c>
      <c r="F3489" s="7" t="str">
        <f aca="false" t="array" ref="F3489:F3489">INDEX(Def_Instancias_Equipamentos!$F$2:$F$4986, MATCH(K3489, Def_Instancias_Equipamentos!$D$2:$D$4986, 0), 1)</f>
        <v>Túnel (Anel)</v>
      </c>
      <c r="G3489" s="8" t="str">
        <f aca="false" t="array" ref="G3489:G3489">INDEX(Def_Instancias_Equipamentos!$F$2:$F$4986, MATCH(L3489, Def_Instancias_Equipamentos!$D$2:$D$4986, 0), 1)</f>
        <v>Sala Racks 9</v>
      </c>
      <c r="H3489" s="7" t="str">
        <f aca="false" t="array" ref="H3489:H3489">INDEX(Def_Instancias_Equipamentos!$E$2:$E$4986, MATCH(K3489, Def_Instancias_Equipamentos!$D$2:$D$4986, 0), 1)</f>
        <v>SI-09C2</v>
      </c>
      <c r="I3489" s="8" t="str">
        <f aca="false" t="array" ref="I3489:I3489">INDEX(Def_Instancias_Equipamentos!$E$2:$E$4986, MATCH(L3489, Def_Instancias_Equipamentos!$D$2:$D$4986, 0), 1)</f>
        <v>IA-09RaBPM</v>
      </c>
      <c r="J3489" s="8" t="str">
        <f aca="false">IF(H3489=I3489, "INTERNO", "EXTERNO")</f>
        <v>EXTERNO</v>
      </c>
      <c r="K3489" s="9" t="str">
        <f aca="false">Def_Instancias_Equipamentos!$D$958</f>
        <v>SI-09C2:DI-BPMSigPatch</v>
      </c>
      <c r="L3489" s="4" t="str">
        <f aca="false">Def_Instancias_Equipamentos!$D$697</f>
        <v>SI-09C2:DI-BPMRFFE</v>
      </c>
      <c r="M3489" s="10" t="s">
        <v>171</v>
      </c>
      <c r="N3489" s="11" t="s">
        <v>82</v>
      </c>
      <c r="O3489" s="21" t="str">
        <f aca="false">Def_Sistemas_Conectores_Cabos!$B$7</f>
        <v>SMA 50-ohm</v>
      </c>
      <c r="P3489" s="4" t="str">
        <f aca="false">Def_Sistemas_Conectores_Cabos!$B$7</f>
        <v>SMA 50-ohm</v>
      </c>
      <c r="Q3489" s="8" t="str">
        <f aca="false">K3489&amp;"/"&amp;M3489&amp;CHAR(10)&amp;L3489&amp;"/"&amp;N3489</f>
        <v>SI-09C2:DI-BPMSigPatch/TI_OUT
SI-09C2:DI-BPMRFFE/TI_IN</v>
      </c>
      <c r="R3489" s="12" t="s">
        <v>354</v>
      </c>
      <c r="S3489" s="12" t="s">
        <v>354</v>
      </c>
      <c r="T3489" s="22" t="str">
        <f aca="false">Def_Sistemas_Conectores_Cabos!$C$14</f>
        <v>Datalink Extrudado</v>
      </c>
      <c r="U3489" s="11" t="s">
        <v>355</v>
      </c>
      <c r="V3489" s="13"/>
    </row>
    <row r="3490" customFormat="false" ht="15.75" hidden="true" customHeight="true" outlineLevel="0" collapsed="false">
      <c r="A3490" s="4" t="str">
        <f aca="false">Def_Sistemas_Conectores_Cabos!$A$22</f>
        <v>BPM de elétrons</v>
      </c>
      <c r="B3490" s="5" t="str">
        <f aca="false">Datas_Entregas!$A$3</f>
        <v>BTS/Anel</v>
      </c>
      <c r="C3490" s="6" t="n">
        <f aca="false" t="array" ref="C3490:C3490">INDEX(Datas_Entregas!$B$2:$B$100, MATCH(B3490, Datas_Entregas!$A$2:$A$100, 0), 1)</f>
        <v>43296</v>
      </c>
      <c r="D3490" s="5" t="str">
        <f aca="false">Def_Status_Montagem!$A$2</f>
        <v>A verificar</v>
      </c>
      <c r="E3490" s="4" t="str">
        <f aca="false">Def_Status_Montagem!$B$4</f>
        <v>Contratada (inclui etiqueta)</v>
      </c>
      <c r="F3490" s="7" t="str">
        <f aca="false" t="array" ref="F3490:F3490">INDEX(Def_Instancias_Equipamentos!$F$2:$F$4986, MATCH(K3490, Def_Instancias_Equipamentos!$D$2:$D$4986, 0), 1)</f>
        <v>Túnel (Anel)</v>
      </c>
      <c r="G3490" s="8" t="str">
        <f aca="false" t="array" ref="G3490:G3490">INDEX(Def_Instancias_Equipamentos!$F$2:$F$4986, MATCH(L3490, Def_Instancias_Equipamentos!$D$2:$D$4986, 0), 1)</f>
        <v>Sala Racks 9</v>
      </c>
      <c r="H3490" s="7" t="str">
        <f aca="false" t="array" ref="H3490:H3490">INDEX(Def_Instancias_Equipamentos!$E$2:$E$4986, MATCH(K3490, Def_Instancias_Equipamentos!$D$2:$D$4986, 0), 1)</f>
        <v>SI-09C3</v>
      </c>
      <c r="I3490" s="8" t="str">
        <f aca="false" t="array" ref="I3490:I3490">INDEX(Def_Instancias_Equipamentos!$E$2:$E$4986, MATCH(L3490, Def_Instancias_Equipamentos!$D$2:$D$4986, 0), 1)</f>
        <v>IA-09RaBPM</v>
      </c>
      <c r="J3490" s="8" t="str">
        <f aca="false">IF(H3490=I3490, "INTERNO", "EXTERNO")</f>
        <v>EXTERNO</v>
      </c>
      <c r="K3490" s="9" t="str">
        <f aca="false">Def_Instancias_Equipamentos!$D$959</f>
        <v>SI-09C3:DI-BPMSigPatch-1</v>
      </c>
      <c r="L3490" s="4" t="str">
        <f aca="false">Def_Instancias_Equipamentos!$D$698</f>
        <v>SI-09C3:DI-BPMRFFE-1</v>
      </c>
      <c r="M3490" s="10" t="s">
        <v>171</v>
      </c>
      <c r="N3490" s="11" t="s">
        <v>82</v>
      </c>
      <c r="O3490" s="21" t="str">
        <f aca="false">Def_Sistemas_Conectores_Cabos!$B$7</f>
        <v>SMA 50-ohm</v>
      </c>
      <c r="P3490" s="4" t="str">
        <f aca="false">Def_Sistemas_Conectores_Cabos!$B$7</f>
        <v>SMA 50-ohm</v>
      </c>
      <c r="Q3490" s="8" t="str">
        <f aca="false">K3490&amp;"/"&amp;M3490&amp;CHAR(10)&amp;L3490&amp;"/"&amp;N3490</f>
        <v>SI-09C3:DI-BPMSigPatch-1/TI_OUT
SI-09C3:DI-BPMRFFE-1/TI_IN</v>
      </c>
      <c r="R3490" s="12" t="s">
        <v>354</v>
      </c>
      <c r="S3490" s="12" t="s">
        <v>354</v>
      </c>
      <c r="T3490" s="22" t="str">
        <f aca="false">Def_Sistemas_Conectores_Cabos!$C$14</f>
        <v>Datalink Extrudado</v>
      </c>
      <c r="U3490" s="11" t="s">
        <v>355</v>
      </c>
      <c r="V3490" s="13"/>
    </row>
    <row r="3491" customFormat="false" ht="15.75" hidden="true" customHeight="true" outlineLevel="0" collapsed="false">
      <c r="A3491" s="4" t="str">
        <f aca="false">Def_Sistemas_Conectores_Cabos!$A$22</f>
        <v>BPM de elétrons</v>
      </c>
      <c r="B3491" s="5" t="str">
        <f aca="false">Datas_Entregas!$A$3</f>
        <v>BTS/Anel</v>
      </c>
      <c r="C3491" s="6" t="n">
        <f aca="false" t="array" ref="C3491:C3491">INDEX(Datas_Entregas!$B$2:$B$100, MATCH(B3491, Datas_Entregas!$A$2:$A$100, 0), 1)</f>
        <v>43296</v>
      </c>
      <c r="D3491" s="5" t="str">
        <f aca="false">Def_Status_Montagem!$A$2</f>
        <v>A verificar</v>
      </c>
      <c r="E3491" s="4" t="str">
        <f aca="false">Def_Status_Montagem!$B$4</f>
        <v>Contratada (inclui etiqueta)</v>
      </c>
      <c r="F3491" s="7" t="str">
        <f aca="false" t="array" ref="F3491:F3491">INDEX(Def_Instancias_Equipamentos!$F$2:$F$4986, MATCH(K3491, Def_Instancias_Equipamentos!$D$2:$D$4986, 0), 1)</f>
        <v>Túnel (Anel)</v>
      </c>
      <c r="G3491" s="8" t="str">
        <f aca="false" t="array" ref="G3491:G3491">INDEX(Def_Instancias_Equipamentos!$F$2:$F$4986, MATCH(L3491, Def_Instancias_Equipamentos!$D$2:$D$4986, 0), 1)</f>
        <v>Sala Racks 9</v>
      </c>
      <c r="H3491" s="7" t="str">
        <f aca="false" t="array" ref="H3491:H3491">INDEX(Def_Instancias_Equipamentos!$E$2:$E$4986, MATCH(K3491, Def_Instancias_Equipamentos!$D$2:$D$4986, 0), 1)</f>
        <v>SI-09C3</v>
      </c>
      <c r="I3491" s="8" t="str">
        <f aca="false" t="array" ref="I3491:I3491">INDEX(Def_Instancias_Equipamentos!$E$2:$E$4986, MATCH(L3491, Def_Instancias_Equipamentos!$D$2:$D$4986, 0), 1)</f>
        <v>IA-09RaBPM</v>
      </c>
      <c r="J3491" s="8" t="str">
        <f aca="false">IF(H3491=I3491, "INTERNO", "EXTERNO")</f>
        <v>EXTERNO</v>
      </c>
      <c r="K3491" s="9" t="str">
        <f aca="false">Def_Instancias_Equipamentos!$D$960</f>
        <v>SI-09C3:DI-BPMSigPatch-2</v>
      </c>
      <c r="L3491" s="4" t="str">
        <f aca="false">Def_Instancias_Equipamentos!$D$699</f>
        <v>SI-09C3:DI-BPMRFFE-2</v>
      </c>
      <c r="M3491" s="10" t="s">
        <v>171</v>
      </c>
      <c r="N3491" s="11" t="s">
        <v>82</v>
      </c>
      <c r="O3491" s="21" t="str">
        <f aca="false">Def_Sistemas_Conectores_Cabos!$B$7</f>
        <v>SMA 50-ohm</v>
      </c>
      <c r="P3491" s="4" t="str">
        <f aca="false">Def_Sistemas_Conectores_Cabos!$B$7</f>
        <v>SMA 50-ohm</v>
      </c>
      <c r="Q3491" s="8" t="str">
        <f aca="false">K3491&amp;"/"&amp;M3491&amp;CHAR(10)&amp;L3491&amp;"/"&amp;N3491</f>
        <v>SI-09C3:DI-BPMSigPatch-2/TI_OUT
SI-09C3:DI-BPMRFFE-2/TI_IN</v>
      </c>
      <c r="R3491" s="12" t="s">
        <v>354</v>
      </c>
      <c r="S3491" s="12" t="s">
        <v>354</v>
      </c>
      <c r="T3491" s="22" t="str">
        <f aca="false">Def_Sistemas_Conectores_Cabos!$C$14</f>
        <v>Datalink Extrudado</v>
      </c>
      <c r="U3491" s="11" t="s">
        <v>355</v>
      </c>
      <c r="V3491" s="13"/>
    </row>
    <row r="3492" customFormat="false" ht="15.75" hidden="true" customHeight="true" outlineLevel="0" collapsed="false">
      <c r="A3492" s="4" t="str">
        <f aca="false">Def_Sistemas_Conectores_Cabos!$A$22</f>
        <v>BPM de elétrons</v>
      </c>
      <c r="B3492" s="5" t="str">
        <f aca="false">Datas_Entregas!$A$3</f>
        <v>BTS/Anel</v>
      </c>
      <c r="C3492" s="6" t="n">
        <f aca="false" t="array" ref="C3492:C3492">INDEX(Datas_Entregas!$B$2:$B$100, MATCH(B3492, Datas_Entregas!$A$2:$A$100, 0), 1)</f>
        <v>43296</v>
      </c>
      <c r="D3492" s="5" t="str">
        <f aca="false">Def_Status_Montagem!$A$2</f>
        <v>A verificar</v>
      </c>
      <c r="E3492" s="4" t="str">
        <f aca="false">Def_Status_Montagem!$B$4</f>
        <v>Contratada (inclui etiqueta)</v>
      </c>
      <c r="F3492" s="7" t="str">
        <f aca="false" t="array" ref="F3492:F3492">INDEX(Def_Instancias_Equipamentos!$F$2:$F$4986, MATCH(K3492, Def_Instancias_Equipamentos!$D$2:$D$4986, 0), 1)</f>
        <v>Túnel (Anel)</v>
      </c>
      <c r="G3492" s="8" t="str">
        <f aca="false" t="array" ref="G3492:G3492">INDEX(Def_Instancias_Equipamentos!$F$2:$F$4986, MATCH(L3492, Def_Instancias_Equipamentos!$D$2:$D$4986, 0), 1)</f>
        <v>Sala Racks 9</v>
      </c>
      <c r="H3492" s="7" t="str">
        <f aca="false" t="array" ref="H3492:H3492">INDEX(Def_Instancias_Equipamentos!$E$2:$E$4986, MATCH(K3492, Def_Instancias_Equipamentos!$D$2:$D$4986, 0), 1)</f>
        <v>SI-09C4</v>
      </c>
      <c r="I3492" s="8" t="str">
        <f aca="false" t="array" ref="I3492:I3492">INDEX(Def_Instancias_Equipamentos!$E$2:$E$4986, MATCH(L3492, Def_Instancias_Equipamentos!$D$2:$D$4986, 0), 1)</f>
        <v>IA-09RaBPM</v>
      </c>
      <c r="J3492" s="8" t="str">
        <f aca="false">IF(H3492=I3492, "INTERNO", "EXTERNO")</f>
        <v>EXTERNO</v>
      </c>
      <c r="K3492" s="9" t="str">
        <f aca="false">Def_Instancias_Equipamentos!$D$961</f>
        <v>SI-09C4:DI-BPMSigPatch</v>
      </c>
      <c r="L3492" s="4" t="str">
        <f aca="false">Def_Instancias_Equipamentos!$D$700</f>
        <v>SI-09C4:DI-BPMRFFE</v>
      </c>
      <c r="M3492" s="10" t="s">
        <v>171</v>
      </c>
      <c r="N3492" s="11" t="s">
        <v>82</v>
      </c>
      <c r="O3492" s="21" t="str">
        <f aca="false">Def_Sistemas_Conectores_Cabos!$B$7</f>
        <v>SMA 50-ohm</v>
      </c>
      <c r="P3492" s="4" t="str">
        <f aca="false">Def_Sistemas_Conectores_Cabos!$B$7</f>
        <v>SMA 50-ohm</v>
      </c>
      <c r="Q3492" s="8" t="str">
        <f aca="false">K3492&amp;"/"&amp;M3492&amp;CHAR(10)&amp;L3492&amp;"/"&amp;N3492</f>
        <v>SI-09C4:DI-BPMSigPatch/TI_OUT
SI-09C4:DI-BPMRFFE/TI_IN</v>
      </c>
      <c r="R3492" s="12" t="s">
        <v>354</v>
      </c>
      <c r="S3492" s="12" t="s">
        <v>354</v>
      </c>
      <c r="T3492" s="22" t="str">
        <f aca="false">Def_Sistemas_Conectores_Cabos!$C$14</f>
        <v>Datalink Extrudado</v>
      </c>
      <c r="U3492" s="11" t="s">
        <v>355</v>
      </c>
      <c r="V3492" s="13"/>
    </row>
    <row r="3493" customFormat="false" ht="15.75" hidden="true" customHeight="true" outlineLevel="0" collapsed="false">
      <c r="A3493" s="4" t="str">
        <f aca="false">Def_Sistemas_Conectores_Cabos!$A$22</f>
        <v>BPM de elétrons</v>
      </c>
      <c r="B3493" s="5" t="str">
        <f aca="false">Datas_Entregas!$A$3</f>
        <v>BTS/Anel</v>
      </c>
      <c r="C3493" s="6" t="n">
        <f aca="false" t="array" ref="C3493:C3493">INDEX(Datas_Entregas!$B$2:$B$100, MATCH(B3493, Datas_Entregas!$A$2:$A$100, 0), 1)</f>
        <v>43296</v>
      </c>
      <c r="D3493" s="5" t="str">
        <f aca="false">Def_Status_Montagem!$A$2</f>
        <v>A verificar</v>
      </c>
      <c r="E3493" s="4" t="str">
        <f aca="false">Def_Status_Montagem!$B$4</f>
        <v>Contratada (inclui etiqueta)</v>
      </c>
      <c r="F3493" s="7" t="str">
        <f aca="false" t="array" ref="F3493:F3493">INDEX(Def_Instancias_Equipamentos!$F$2:$F$4986, MATCH(K3493, Def_Instancias_Equipamentos!$D$2:$D$4986, 0), 1)</f>
        <v>Túnel (Anel)</v>
      </c>
      <c r="G3493" s="8" t="str">
        <f aca="false" t="array" ref="G3493:G3493">INDEX(Def_Instancias_Equipamentos!$F$2:$F$4986, MATCH(L3493, Def_Instancias_Equipamentos!$D$2:$D$4986, 0), 1)</f>
        <v>Sala Racks 9</v>
      </c>
      <c r="H3493" s="7" t="str">
        <f aca="false" t="array" ref="H3493:H3493">INDEX(Def_Instancias_Equipamentos!$E$2:$E$4986, MATCH(K3493, Def_Instancias_Equipamentos!$D$2:$D$4986, 0), 1)</f>
        <v>SI-09M1</v>
      </c>
      <c r="I3493" s="8" t="str">
        <f aca="false" t="array" ref="I3493:I3493">INDEX(Def_Instancias_Equipamentos!$E$2:$E$4986, MATCH(L3493, Def_Instancias_Equipamentos!$D$2:$D$4986, 0), 1)</f>
        <v>IA-09RaBPM</v>
      </c>
      <c r="J3493" s="8" t="str">
        <f aca="false">IF(H3493=I3493, "INTERNO", "EXTERNO")</f>
        <v>EXTERNO</v>
      </c>
      <c r="K3493" s="9" t="str">
        <f aca="false">Def_Instancias_Equipamentos!$D$962</f>
        <v>SI-09M1:DI-BPMSigPatch</v>
      </c>
      <c r="L3493" s="4" t="str">
        <f aca="false">Def_Instancias_Equipamentos!$D$701</f>
        <v>SI-09M1:DI-BPMRFFE</v>
      </c>
      <c r="M3493" s="10" t="s">
        <v>171</v>
      </c>
      <c r="N3493" s="11" t="s">
        <v>82</v>
      </c>
      <c r="O3493" s="21" t="str">
        <f aca="false">Def_Sistemas_Conectores_Cabos!$B$7</f>
        <v>SMA 50-ohm</v>
      </c>
      <c r="P3493" s="4" t="str">
        <f aca="false">Def_Sistemas_Conectores_Cabos!$B$7</f>
        <v>SMA 50-ohm</v>
      </c>
      <c r="Q3493" s="8" t="str">
        <f aca="false">K3493&amp;"/"&amp;M3493&amp;CHAR(10)&amp;L3493&amp;"/"&amp;N3493</f>
        <v>SI-09M1:DI-BPMSigPatch/TI_OUT
SI-09M1:DI-BPMRFFE/TI_IN</v>
      </c>
      <c r="R3493" s="12" t="s">
        <v>354</v>
      </c>
      <c r="S3493" s="12" t="s">
        <v>354</v>
      </c>
      <c r="T3493" s="22" t="str">
        <f aca="false">Def_Sistemas_Conectores_Cabos!$C$14</f>
        <v>Datalink Extrudado</v>
      </c>
      <c r="U3493" s="11" t="s">
        <v>355</v>
      </c>
      <c r="V3493" s="13"/>
    </row>
    <row r="3494" customFormat="false" ht="15.75" hidden="true" customHeight="true" outlineLevel="0" collapsed="false">
      <c r="A3494" s="4" t="str">
        <f aca="false">Def_Sistemas_Conectores_Cabos!$A$22</f>
        <v>BPM de elétrons</v>
      </c>
      <c r="B3494" s="5" t="str">
        <f aca="false">Datas_Entregas!$A$3</f>
        <v>BTS/Anel</v>
      </c>
      <c r="C3494" s="6" t="n">
        <f aca="false" t="array" ref="C3494:C3494">INDEX(Datas_Entregas!$B$2:$B$100, MATCH(B3494, Datas_Entregas!$A$2:$A$100, 0), 1)</f>
        <v>43296</v>
      </c>
      <c r="D3494" s="5" t="str">
        <f aca="false">Def_Status_Montagem!$A$2</f>
        <v>A verificar</v>
      </c>
      <c r="E3494" s="4" t="str">
        <f aca="false">Def_Status_Montagem!$B$4</f>
        <v>Contratada (inclui etiqueta)</v>
      </c>
      <c r="F3494" s="7" t="str">
        <f aca="false" t="array" ref="F3494:F3494">INDEX(Def_Instancias_Equipamentos!$F$2:$F$4986, MATCH(K3494, Def_Instancias_Equipamentos!$D$2:$D$4986, 0), 1)</f>
        <v>Túnel (Anel)</v>
      </c>
      <c r="G3494" s="8" t="str">
        <f aca="false" t="array" ref="G3494:G3494">INDEX(Def_Instancias_Equipamentos!$F$2:$F$4986, MATCH(L3494, Def_Instancias_Equipamentos!$D$2:$D$4986, 0), 1)</f>
        <v>Sala Racks 9</v>
      </c>
      <c r="H3494" s="7" t="str">
        <f aca="false" t="array" ref="H3494:H3494">INDEX(Def_Instancias_Equipamentos!$E$2:$E$4986, MATCH(K3494, Def_Instancias_Equipamentos!$D$2:$D$4986, 0), 1)</f>
        <v>SI-09M2</v>
      </c>
      <c r="I3494" s="8" t="str">
        <f aca="false" t="array" ref="I3494:I3494">INDEX(Def_Instancias_Equipamentos!$E$2:$E$4986, MATCH(L3494, Def_Instancias_Equipamentos!$D$2:$D$4986, 0), 1)</f>
        <v>IA-09RaBPM</v>
      </c>
      <c r="J3494" s="8" t="str">
        <f aca="false">IF(H3494=I3494, "INTERNO", "EXTERNO")</f>
        <v>EXTERNO</v>
      </c>
      <c r="K3494" s="9" t="str">
        <f aca="false">Def_Instancias_Equipamentos!$D$963</f>
        <v>SI-09M2:DI-BPMSigPatch</v>
      </c>
      <c r="L3494" s="4" t="str">
        <f aca="false">Def_Instancias_Equipamentos!$D$702</f>
        <v>SI-09M2:DI-BPMRFFE</v>
      </c>
      <c r="M3494" s="10" t="s">
        <v>171</v>
      </c>
      <c r="N3494" s="11" t="s">
        <v>82</v>
      </c>
      <c r="O3494" s="21" t="str">
        <f aca="false">Def_Sistemas_Conectores_Cabos!$B$7</f>
        <v>SMA 50-ohm</v>
      </c>
      <c r="P3494" s="4" t="str">
        <f aca="false">Def_Sistemas_Conectores_Cabos!$B$7</f>
        <v>SMA 50-ohm</v>
      </c>
      <c r="Q3494" s="8" t="str">
        <f aca="false">K3494&amp;"/"&amp;M3494&amp;CHAR(10)&amp;L3494&amp;"/"&amp;N3494</f>
        <v>SI-09M2:DI-BPMSigPatch/TI_OUT
SI-09M2:DI-BPMRFFE/TI_IN</v>
      </c>
      <c r="R3494" s="12" t="s">
        <v>354</v>
      </c>
      <c r="S3494" s="12" t="s">
        <v>354</v>
      </c>
      <c r="T3494" s="22" t="str">
        <f aca="false">Def_Sistemas_Conectores_Cabos!$C$14</f>
        <v>Datalink Extrudado</v>
      </c>
      <c r="U3494" s="11" t="s">
        <v>355</v>
      </c>
      <c r="V3494" s="13"/>
    </row>
    <row r="3495" customFormat="false" ht="15.75" hidden="true" customHeight="true" outlineLevel="0" collapsed="false">
      <c r="A3495" s="4" t="str">
        <f aca="false">Def_Sistemas_Conectores_Cabos!$A$22</f>
        <v>BPM de elétrons</v>
      </c>
      <c r="B3495" s="5" t="str">
        <f aca="false">Datas_Entregas!$A$3</f>
        <v>BTS/Anel</v>
      </c>
      <c r="C3495" s="6" t="n">
        <f aca="false" t="array" ref="C3495:C3495">INDEX(Datas_Entregas!$B$2:$B$100, MATCH(B3495, Datas_Entregas!$A$2:$A$100, 0), 1)</f>
        <v>43296</v>
      </c>
      <c r="D3495" s="5" t="str">
        <f aca="false">Def_Status_Montagem!$A$2</f>
        <v>A verificar</v>
      </c>
      <c r="E3495" s="4" t="str">
        <f aca="false">Def_Status_Montagem!$B$4</f>
        <v>Contratada (inclui etiqueta)</v>
      </c>
      <c r="F3495" s="7" t="str">
        <f aca="false" t="array" ref="F3495:F3495">INDEX(Def_Instancias_Equipamentos!$F$2:$F$4986, MATCH(K3495, Def_Instancias_Equipamentos!$D$2:$D$4986, 0), 1)</f>
        <v>Túnel (Anel)</v>
      </c>
      <c r="G3495" s="8" t="str">
        <f aca="false" t="array" ref="G3495:G3495">INDEX(Def_Instancias_Equipamentos!$F$2:$F$4986, MATCH(L3495, Def_Instancias_Equipamentos!$D$2:$D$4986, 0), 1)</f>
        <v>Sala Racks 9</v>
      </c>
      <c r="H3495" s="7" t="str">
        <f aca="false" t="array" ref="H3495:H3495">INDEX(Def_Instancias_Equipamentos!$E$2:$E$4986, MATCH(K3495, Def_Instancias_Equipamentos!$D$2:$D$4986, 0), 1)</f>
        <v>SI-09SA</v>
      </c>
      <c r="I3495" s="8" t="str">
        <f aca="false" t="array" ref="I3495:I3495">INDEX(Def_Instancias_Equipamentos!$E$2:$E$4986, MATCH(L3495, Def_Instancias_Equipamentos!$D$2:$D$4986, 0), 1)</f>
        <v>IA-09RaBPM</v>
      </c>
      <c r="J3495" s="8" t="str">
        <f aca="false">IF(H3495=I3495, "INTERNO", "EXTERNO")</f>
        <v>EXTERNO</v>
      </c>
      <c r="K3495" s="9" t="str">
        <f aca="false">Def_Instancias_Equipamentos!$D$1068</f>
        <v>SI-09SA:DI-BPMSigPatch-1</v>
      </c>
      <c r="L3495" s="4" t="str">
        <f aca="false">Def_Instancias_Equipamentos!$D$807</f>
        <v>SI-09SA:DI-BPMRFFE-1</v>
      </c>
      <c r="M3495" s="10" t="s">
        <v>171</v>
      </c>
      <c r="N3495" s="11" t="s">
        <v>82</v>
      </c>
      <c r="O3495" s="21" t="str">
        <f aca="false">Def_Sistemas_Conectores_Cabos!$B$7</f>
        <v>SMA 50-ohm</v>
      </c>
      <c r="P3495" s="4" t="str">
        <f aca="false">Def_Sistemas_Conectores_Cabos!$B$7</f>
        <v>SMA 50-ohm</v>
      </c>
      <c r="Q3495" s="8" t="str">
        <f aca="false">K3495&amp;"/"&amp;M3495&amp;CHAR(10)&amp;L3495&amp;"/"&amp;N3495</f>
        <v>SI-09SA:DI-BPMSigPatch-1/TI_OUT
SI-09SA:DI-BPMRFFE-1/TI_IN</v>
      </c>
      <c r="R3495" s="12" t="s">
        <v>354</v>
      </c>
      <c r="S3495" s="12" t="s">
        <v>354</v>
      </c>
      <c r="T3495" s="22" t="str">
        <f aca="false">Def_Sistemas_Conectores_Cabos!$C$14</f>
        <v>Datalink Extrudado</v>
      </c>
      <c r="U3495" s="11" t="s">
        <v>355</v>
      </c>
      <c r="V3495" s="13"/>
    </row>
    <row r="3496" customFormat="false" ht="15.75" hidden="true" customHeight="true" outlineLevel="0" collapsed="false">
      <c r="A3496" s="4" t="str">
        <f aca="false">Def_Sistemas_Conectores_Cabos!$A$22</f>
        <v>BPM de elétrons</v>
      </c>
      <c r="B3496" s="5" t="str">
        <f aca="false">Datas_Entregas!$A$3</f>
        <v>BTS/Anel</v>
      </c>
      <c r="C3496" s="6" t="n">
        <f aca="false" t="array" ref="C3496:C3496">INDEX(Datas_Entregas!$B$2:$B$100, MATCH(B3496, Datas_Entregas!$A$2:$A$100, 0), 1)</f>
        <v>43296</v>
      </c>
      <c r="D3496" s="5" t="str">
        <f aca="false">Def_Status_Montagem!$A$2</f>
        <v>A verificar</v>
      </c>
      <c r="E3496" s="4" t="str">
        <f aca="false">Def_Status_Montagem!$B$4</f>
        <v>Contratada (inclui etiqueta)</v>
      </c>
      <c r="F3496" s="7" t="str">
        <f aca="false" t="array" ref="F3496:F3496">INDEX(Def_Instancias_Equipamentos!$F$2:$F$4986, MATCH(K3496, Def_Instancias_Equipamentos!$D$2:$D$4986, 0), 1)</f>
        <v>Túnel (Anel)</v>
      </c>
      <c r="G3496" s="8" t="str">
        <f aca="false" t="array" ref="G3496:G3496">INDEX(Def_Instancias_Equipamentos!$F$2:$F$4986, MATCH(L3496, Def_Instancias_Equipamentos!$D$2:$D$4986, 0), 1)</f>
        <v>Sala Racks 9</v>
      </c>
      <c r="H3496" s="7" t="str">
        <f aca="false" t="array" ref="H3496:H3496">INDEX(Def_Instancias_Equipamentos!$E$2:$E$4986, MATCH(K3496, Def_Instancias_Equipamentos!$D$2:$D$4986, 0), 1)</f>
        <v>SI-09SA</v>
      </c>
      <c r="I3496" s="8" t="str">
        <f aca="false" t="array" ref="I3496:I3496">INDEX(Def_Instancias_Equipamentos!$E$2:$E$4986, MATCH(L3496, Def_Instancias_Equipamentos!$D$2:$D$4986, 0), 1)</f>
        <v>IA-09RaBPM</v>
      </c>
      <c r="J3496" s="8" t="str">
        <f aca="false">IF(H3496=I3496, "INTERNO", "EXTERNO")</f>
        <v>EXTERNO</v>
      </c>
      <c r="K3496" s="9" t="str">
        <f aca="false">Def_Instancias_Equipamentos!$D$1069</f>
        <v>SI-09SA:DI-BPMSigPatch-2</v>
      </c>
      <c r="L3496" s="4" t="str">
        <f aca="false">Def_Instancias_Equipamentos!$D$808</f>
        <v>SI-09SA:DI-BPMRFFE-2</v>
      </c>
      <c r="M3496" s="10" t="s">
        <v>171</v>
      </c>
      <c r="N3496" s="11" t="s">
        <v>82</v>
      </c>
      <c r="O3496" s="21" t="str">
        <f aca="false">Def_Sistemas_Conectores_Cabos!$B$7</f>
        <v>SMA 50-ohm</v>
      </c>
      <c r="P3496" s="4" t="str">
        <f aca="false">Def_Sistemas_Conectores_Cabos!$B$7</f>
        <v>SMA 50-ohm</v>
      </c>
      <c r="Q3496" s="8" t="str">
        <f aca="false">K3496&amp;"/"&amp;M3496&amp;CHAR(10)&amp;L3496&amp;"/"&amp;N3496</f>
        <v>SI-09SA:DI-BPMSigPatch-2/TI_OUT
SI-09SA:DI-BPMRFFE-2/TI_IN</v>
      </c>
      <c r="R3496" s="12" t="s">
        <v>354</v>
      </c>
      <c r="S3496" s="12" t="s">
        <v>354</v>
      </c>
      <c r="T3496" s="22" t="str">
        <f aca="false">Def_Sistemas_Conectores_Cabos!$C$14</f>
        <v>Datalink Extrudado</v>
      </c>
      <c r="U3496" s="11" t="s">
        <v>355</v>
      </c>
      <c r="V3496" s="13"/>
    </row>
    <row r="3497" customFormat="false" ht="15.75" hidden="true" customHeight="true" outlineLevel="0" collapsed="false">
      <c r="A3497" s="4" t="str">
        <f aca="false">Def_Sistemas_Conectores_Cabos!$A$22</f>
        <v>BPM de elétrons</v>
      </c>
      <c r="B3497" s="5" t="str">
        <f aca="false">Datas_Entregas!$A$3</f>
        <v>BTS/Anel</v>
      </c>
      <c r="C3497" s="6" t="n">
        <f aca="false" t="array" ref="C3497:C3497">INDEX(Datas_Entregas!$B$2:$B$100, MATCH(B3497, Datas_Entregas!$A$2:$A$100, 0), 1)</f>
        <v>43296</v>
      </c>
      <c r="D3497" s="5" t="str">
        <f aca="false">Def_Status_Montagem!$A$2</f>
        <v>A verificar</v>
      </c>
      <c r="E3497" s="4" t="str">
        <f aca="false">Def_Status_Montagem!$B$4</f>
        <v>Contratada (inclui etiqueta)</v>
      </c>
      <c r="F3497" s="7" t="str">
        <f aca="false" t="array" ref="F3497:F3497">INDEX(Def_Instancias_Equipamentos!$F$2:$F$4986, MATCH(K3497, Def_Instancias_Equipamentos!$D$2:$D$4986, 0), 1)</f>
        <v>Túnel (Anel)</v>
      </c>
      <c r="G3497" s="8" t="str">
        <f aca="false" t="array" ref="G3497:G3497">INDEX(Def_Instancias_Equipamentos!$F$2:$F$4986, MATCH(L3497, Def_Instancias_Equipamentos!$D$2:$D$4986, 0), 1)</f>
        <v>Sala Racks 10</v>
      </c>
      <c r="H3497" s="7" t="str">
        <f aca="false" t="array" ref="H3497:H3497">INDEX(Def_Instancias_Equipamentos!$E$2:$E$4986, MATCH(K3497, Def_Instancias_Equipamentos!$D$2:$D$4986, 0), 1)</f>
        <v>SI-10C1</v>
      </c>
      <c r="I3497" s="8" t="str">
        <f aca="false" t="array" ref="I3497:I3497">INDEX(Def_Instancias_Equipamentos!$E$2:$E$4986, MATCH(L3497, Def_Instancias_Equipamentos!$D$2:$D$4986, 0), 1)</f>
        <v>IA-10RaBPM</v>
      </c>
      <c r="J3497" s="8" t="str">
        <f aca="false">IF(H3497=I3497, "INTERNO", "EXTERNO")</f>
        <v>EXTERNO</v>
      </c>
      <c r="K3497" s="9" t="str">
        <f aca="false">Def_Instancias_Equipamentos!$D$964</f>
        <v>SI-10C1:DI-BPMSigPatch-1</v>
      </c>
      <c r="L3497" s="4" t="str">
        <f aca="false">Def_Instancias_Equipamentos!$D$703</f>
        <v>SI-10C1:DI-BPMRFFE-1</v>
      </c>
      <c r="M3497" s="10" t="s">
        <v>171</v>
      </c>
      <c r="N3497" s="11" t="s">
        <v>82</v>
      </c>
      <c r="O3497" s="21" t="str">
        <f aca="false">Def_Sistemas_Conectores_Cabos!$B$7</f>
        <v>SMA 50-ohm</v>
      </c>
      <c r="P3497" s="4" t="str">
        <f aca="false">Def_Sistemas_Conectores_Cabos!$B$7</f>
        <v>SMA 50-ohm</v>
      </c>
      <c r="Q3497" s="8" t="str">
        <f aca="false">K3497&amp;"/"&amp;M3497&amp;CHAR(10)&amp;L3497&amp;"/"&amp;N3497</f>
        <v>SI-10C1:DI-BPMSigPatch-1/TI_OUT
SI-10C1:DI-BPMRFFE-1/TI_IN</v>
      </c>
      <c r="R3497" s="12" t="s">
        <v>354</v>
      </c>
      <c r="S3497" s="12" t="s">
        <v>354</v>
      </c>
      <c r="T3497" s="22" t="str">
        <f aca="false">Def_Sistemas_Conectores_Cabos!$C$14</f>
        <v>Datalink Extrudado</v>
      </c>
      <c r="U3497" s="11" t="s">
        <v>355</v>
      </c>
      <c r="V3497" s="13"/>
    </row>
    <row r="3498" customFormat="false" ht="15.75" hidden="true" customHeight="true" outlineLevel="0" collapsed="false">
      <c r="A3498" s="4" t="str">
        <f aca="false">Def_Sistemas_Conectores_Cabos!$A$22</f>
        <v>BPM de elétrons</v>
      </c>
      <c r="B3498" s="5" t="str">
        <f aca="false">Datas_Entregas!$A$3</f>
        <v>BTS/Anel</v>
      </c>
      <c r="C3498" s="6" t="n">
        <f aca="false" t="array" ref="C3498:C3498">INDEX(Datas_Entregas!$B$2:$B$100, MATCH(B3498, Datas_Entregas!$A$2:$A$100, 0), 1)</f>
        <v>43296</v>
      </c>
      <c r="D3498" s="5" t="str">
        <f aca="false">Def_Status_Montagem!$A$2</f>
        <v>A verificar</v>
      </c>
      <c r="E3498" s="4" t="str">
        <f aca="false">Def_Status_Montagem!$B$4</f>
        <v>Contratada (inclui etiqueta)</v>
      </c>
      <c r="F3498" s="7" t="str">
        <f aca="false" t="array" ref="F3498:F3498">INDEX(Def_Instancias_Equipamentos!$F$2:$F$4986, MATCH(K3498, Def_Instancias_Equipamentos!$D$2:$D$4986, 0), 1)</f>
        <v>Túnel (Anel)</v>
      </c>
      <c r="G3498" s="8" t="str">
        <f aca="false" t="array" ref="G3498:G3498">INDEX(Def_Instancias_Equipamentos!$F$2:$F$4986, MATCH(L3498, Def_Instancias_Equipamentos!$D$2:$D$4986, 0), 1)</f>
        <v>Sala Racks 10</v>
      </c>
      <c r="H3498" s="7" t="str">
        <f aca="false" t="array" ref="H3498:H3498">INDEX(Def_Instancias_Equipamentos!$E$2:$E$4986, MATCH(K3498, Def_Instancias_Equipamentos!$D$2:$D$4986, 0), 1)</f>
        <v>SI-10C1</v>
      </c>
      <c r="I3498" s="8" t="str">
        <f aca="false" t="array" ref="I3498:I3498">INDEX(Def_Instancias_Equipamentos!$E$2:$E$4986, MATCH(L3498, Def_Instancias_Equipamentos!$D$2:$D$4986, 0), 1)</f>
        <v>IA-10RaBPM</v>
      </c>
      <c r="J3498" s="8" t="str">
        <f aca="false">IF(H3498=I3498, "INTERNO", "EXTERNO")</f>
        <v>EXTERNO</v>
      </c>
      <c r="K3498" s="9" t="str">
        <f aca="false">Def_Instancias_Equipamentos!$D$965</f>
        <v>SI-10C1:DI-BPMSigPatch-2</v>
      </c>
      <c r="L3498" s="4" t="str">
        <f aca="false">Def_Instancias_Equipamentos!$D$704</f>
        <v>SI-10C1:DI-BPMRFFE-2</v>
      </c>
      <c r="M3498" s="10" t="s">
        <v>171</v>
      </c>
      <c r="N3498" s="11" t="s">
        <v>82</v>
      </c>
      <c r="O3498" s="21" t="str">
        <f aca="false">Def_Sistemas_Conectores_Cabos!$B$7</f>
        <v>SMA 50-ohm</v>
      </c>
      <c r="P3498" s="4" t="str">
        <f aca="false">Def_Sistemas_Conectores_Cabos!$B$7</f>
        <v>SMA 50-ohm</v>
      </c>
      <c r="Q3498" s="8" t="str">
        <f aca="false">K3498&amp;"/"&amp;M3498&amp;CHAR(10)&amp;L3498&amp;"/"&amp;N3498</f>
        <v>SI-10C1:DI-BPMSigPatch-2/TI_OUT
SI-10C1:DI-BPMRFFE-2/TI_IN</v>
      </c>
      <c r="R3498" s="12" t="s">
        <v>354</v>
      </c>
      <c r="S3498" s="12" t="s">
        <v>354</v>
      </c>
      <c r="T3498" s="22" t="str">
        <f aca="false">Def_Sistemas_Conectores_Cabos!$C$14</f>
        <v>Datalink Extrudado</v>
      </c>
      <c r="U3498" s="11" t="s">
        <v>355</v>
      </c>
      <c r="V3498" s="13"/>
    </row>
    <row r="3499" customFormat="false" ht="15.75" hidden="true" customHeight="true" outlineLevel="0" collapsed="false">
      <c r="A3499" s="4" t="str">
        <f aca="false">Def_Sistemas_Conectores_Cabos!$A$22</f>
        <v>BPM de elétrons</v>
      </c>
      <c r="B3499" s="5" t="str">
        <f aca="false">Datas_Entregas!$A$3</f>
        <v>BTS/Anel</v>
      </c>
      <c r="C3499" s="6" t="n">
        <f aca="false" t="array" ref="C3499:C3499">INDEX(Datas_Entregas!$B$2:$B$100, MATCH(B3499, Datas_Entregas!$A$2:$A$100, 0), 1)</f>
        <v>43296</v>
      </c>
      <c r="D3499" s="5" t="str">
        <f aca="false">Def_Status_Montagem!$A$2</f>
        <v>A verificar</v>
      </c>
      <c r="E3499" s="4" t="str">
        <f aca="false">Def_Status_Montagem!$B$4</f>
        <v>Contratada (inclui etiqueta)</v>
      </c>
      <c r="F3499" s="7" t="str">
        <f aca="false" t="array" ref="F3499:F3499">INDEX(Def_Instancias_Equipamentos!$F$2:$F$4986, MATCH(K3499, Def_Instancias_Equipamentos!$D$2:$D$4986, 0), 1)</f>
        <v>Túnel (Anel)</v>
      </c>
      <c r="G3499" s="8" t="str">
        <f aca="false" t="array" ref="G3499:G3499">INDEX(Def_Instancias_Equipamentos!$F$2:$F$4986, MATCH(L3499, Def_Instancias_Equipamentos!$D$2:$D$4986, 0), 1)</f>
        <v>Sala Racks 10</v>
      </c>
      <c r="H3499" s="7" t="str">
        <f aca="false" t="array" ref="H3499:H3499">INDEX(Def_Instancias_Equipamentos!$E$2:$E$4986, MATCH(K3499, Def_Instancias_Equipamentos!$D$2:$D$4986, 0), 1)</f>
        <v>SI-10C2</v>
      </c>
      <c r="I3499" s="8" t="str">
        <f aca="false" t="array" ref="I3499:I3499">INDEX(Def_Instancias_Equipamentos!$E$2:$E$4986, MATCH(L3499, Def_Instancias_Equipamentos!$D$2:$D$4986, 0), 1)</f>
        <v>IA-10RaBPM</v>
      </c>
      <c r="J3499" s="8" t="str">
        <f aca="false">IF(H3499=I3499, "INTERNO", "EXTERNO")</f>
        <v>EXTERNO</v>
      </c>
      <c r="K3499" s="9" t="str">
        <f aca="false">Def_Instancias_Equipamentos!$D$966</f>
        <v>SI-10C2:DI-BPMSigPatch</v>
      </c>
      <c r="L3499" s="4" t="str">
        <f aca="false">Def_Instancias_Equipamentos!$D$705</f>
        <v>SI-10C2:DI-BPMRFFE</v>
      </c>
      <c r="M3499" s="10" t="s">
        <v>171</v>
      </c>
      <c r="N3499" s="11" t="s">
        <v>82</v>
      </c>
      <c r="O3499" s="21" t="str">
        <f aca="false">Def_Sistemas_Conectores_Cabos!$B$7</f>
        <v>SMA 50-ohm</v>
      </c>
      <c r="P3499" s="4" t="str">
        <f aca="false">Def_Sistemas_Conectores_Cabos!$B$7</f>
        <v>SMA 50-ohm</v>
      </c>
      <c r="Q3499" s="8" t="str">
        <f aca="false">K3499&amp;"/"&amp;M3499&amp;CHAR(10)&amp;L3499&amp;"/"&amp;N3499</f>
        <v>SI-10C2:DI-BPMSigPatch/TI_OUT
SI-10C2:DI-BPMRFFE/TI_IN</v>
      </c>
      <c r="R3499" s="12" t="s">
        <v>354</v>
      </c>
      <c r="S3499" s="12" t="s">
        <v>354</v>
      </c>
      <c r="T3499" s="22" t="str">
        <f aca="false">Def_Sistemas_Conectores_Cabos!$C$14</f>
        <v>Datalink Extrudado</v>
      </c>
      <c r="U3499" s="11" t="s">
        <v>355</v>
      </c>
      <c r="V3499" s="13"/>
    </row>
    <row r="3500" customFormat="false" ht="15.75" hidden="true" customHeight="true" outlineLevel="0" collapsed="false">
      <c r="A3500" s="4" t="str">
        <f aca="false">Def_Sistemas_Conectores_Cabos!$A$22</f>
        <v>BPM de elétrons</v>
      </c>
      <c r="B3500" s="5" t="str">
        <f aca="false">Datas_Entregas!$A$3</f>
        <v>BTS/Anel</v>
      </c>
      <c r="C3500" s="6" t="n">
        <f aca="false" t="array" ref="C3500:C3500">INDEX(Datas_Entregas!$B$2:$B$100, MATCH(B3500, Datas_Entregas!$A$2:$A$100, 0), 1)</f>
        <v>43296</v>
      </c>
      <c r="D3500" s="5" t="str">
        <f aca="false">Def_Status_Montagem!$A$2</f>
        <v>A verificar</v>
      </c>
      <c r="E3500" s="4" t="str">
        <f aca="false">Def_Status_Montagem!$B$4</f>
        <v>Contratada (inclui etiqueta)</v>
      </c>
      <c r="F3500" s="7" t="str">
        <f aca="false" t="array" ref="F3500:F3500">INDEX(Def_Instancias_Equipamentos!$F$2:$F$4986, MATCH(K3500, Def_Instancias_Equipamentos!$D$2:$D$4986, 0), 1)</f>
        <v>Túnel (Anel)</v>
      </c>
      <c r="G3500" s="8" t="str">
        <f aca="false" t="array" ref="G3500:G3500">INDEX(Def_Instancias_Equipamentos!$F$2:$F$4986, MATCH(L3500, Def_Instancias_Equipamentos!$D$2:$D$4986, 0), 1)</f>
        <v>Sala Racks 10</v>
      </c>
      <c r="H3500" s="7" t="str">
        <f aca="false" t="array" ref="H3500:H3500">INDEX(Def_Instancias_Equipamentos!$E$2:$E$4986, MATCH(K3500, Def_Instancias_Equipamentos!$D$2:$D$4986, 0), 1)</f>
        <v>SI-10C3</v>
      </c>
      <c r="I3500" s="8" t="str">
        <f aca="false" t="array" ref="I3500:I3500">INDEX(Def_Instancias_Equipamentos!$E$2:$E$4986, MATCH(L3500, Def_Instancias_Equipamentos!$D$2:$D$4986, 0), 1)</f>
        <v>IA-10RaBPM</v>
      </c>
      <c r="J3500" s="8" t="str">
        <f aca="false">IF(H3500=I3500, "INTERNO", "EXTERNO")</f>
        <v>EXTERNO</v>
      </c>
      <c r="K3500" s="9" t="str">
        <f aca="false">Def_Instancias_Equipamentos!$D$967</f>
        <v>SI-10C3:DI-BPMSigPatch-1</v>
      </c>
      <c r="L3500" s="4" t="str">
        <f aca="false">Def_Instancias_Equipamentos!$D$706</f>
        <v>SI-10C3:DI-BPMRFFE-1</v>
      </c>
      <c r="M3500" s="10" t="s">
        <v>171</v>
      </c>
      <c r="N3500" s="11" t="s">
        <v>82</v>
      </c>
      <c r="O3500" s="21" t="str">
        <f aca="false">Def_Sistemas_Conectores_Cabos!$B$7</f>
        <v>SMA 50-ohm</v>
      </c>
      <c r="P3500" s="4" t="str">
        <f aca="false">Def_Sistemas_Conectores_Cabos!$B$7</f>
        <v>SMA 50-ohm</v>
      </c>
      <c r="Q3500" s="8" t="str">
        <f aca="false">K3500&amp;"/"&amp;M3500&amp;CHAR(10)&amp;L3500&amp;"/"&amp;N3500</f>
        <v>SI-10C3:DI-BPMSigPatch-1/TI_OUT
SI-10C3:DI-BPMRFFE-1/TI_IN</v>
      </c>
      <c r="R3500" s="12" t="s">
        <v>354</v>
      </c>
      <c r="S3500" s="12" t="s">
        <v>354</v>
      </c>
      <c r="T3500" s="22" t="str">
        <f aca="false">Def_Sistemas_Conectores_Cabos!$C$14</f>
        <v>Datalink Extrudado</v>
      </c>
      <c r="U3500" s="11" t="s">
        <v>355</v>
      </c>
      <c r="V3500" s="13"/>
    </row>
    <row r="3501" customFormat="false" ht="15.75" hidden="true" customHeight="true" outlineLevel="0" collapsed="false">
      <c r="A3501" s="4" t="str">
        <f aca="false">Def_Sistemas_Conectores_Cabos!$A$22</f>
        <v>BPM de elétrons</v>
      </c>
      <c r="B3501" s="5" t="str">
        <f aca="false">Datas_Entregas!$A$3</f>
        <v>BTS/Anel</v>
      </c>
      <c r="C3501" s="6" t="n">
        <f aca="false" t="array" ref="C3501:C3501">INDEX(Datas_Entregas!$B$2:$B$100, MATCH(B3501, Datas_Entregas!$A$2:$A$100, 0), 1)</f>
        <v>43296</v>
      </c>
      <c r="D3501" s="5" t="str">
        <f aca="false">Def_Status_Montagem!$A$2</f>
        <v>A verificar</v>
      </c>
      <c r="E3501" s="4" t="str">
        <f aca="false">Def_Status_Montagem!$B$4</f>
        <v>Contratada (inclui etiqueta)</v>
      </c>
      <c r="F3501" s="7" t="str">
        <f aca="false" t="array" ref="F3501:F3501">INDEX(Def_Instancias_Equipamentos!$F$2:$F$4986, MATCH(K3501, Def_Instancias_Equipamentos!$D$2:$D$4986, 0), 1)</f>
        <v>Túnel (Anel)</v>
      </c>
      <c r="G3501" s="8" t="str">
        <f aca="false" t="array" ref="G3501:G3501">INDEX(Def_Instancias_Equipamentos!$F$2:$F$4986, MATCH(L3501, Def_Instancias_Equipamentos!$D$2:$D$4986, 0), 1)</f>
        <v>Sala Racks 10</v>
      </c>
      <c r="H3501" s="7" t="str">
        <f aca="false" t="array" ref="H3501:H3501">INDEX(Def_Instancias_Equipamentos!$E$2:$E$4986, MATCH(K3501, Def_Instancias_Equipamentos!$D$2:$D$4986, 0), 1)</f>
        <v>SI-10C3</v>
      </c>
      <c r="I3501" s="8" t="str">
        <f aca="false" t="array" ref="I3501:I3501">INDEX(Def_Instancias_Equipamentos!$E$2:$E$4986, MATCH(L3501, Def_Instancias_Equipamentos!$D$2:$D$4986, 0), 1)</f>
        <v>IA-10RaBPM</v>
      </c>
      <c r="J3501" s="8" t="str">
        <f aca="false">IF(H3501=I3501, "INTERNO", "EXTERNO")</f>
        <v>EXTERNO</v>
      </c>
      <c r="K3501" s="9" t="str">
        <f aca="false">Def_Instancias_Equipamentos!$D$968</f>
        <v>SI-10C3:DI-BPMSigPatch-2</v>
      </c>
      <c r="L3501" s="4" t="str">
        <f aca="false">Def_Instancias_Equipamentos!$D$707</f>
        <v>SI-10C3:DI-BPMRFFE-2</v>
      </c>
      <c r="M3501" s="10" t="s">
        <v>171</v>
      </c>
      <c r="N3501" s="11" t="s">
        <v>82</v>
      </c>
      <c r="O3501" s="21" t="str">
        <f aca="false">Def_Sistemas_Conectores_Cabos!$B$7</f>
        <v>SMA 50-ohm</v>
      </c>
      <c r="P3501" s="4" t="str">
        <f aca="false">Def_Sistemas_Conectores_Cabos!$B$7</f>
        <v>SMA 50-ohm</v>
      </c>
      <c r="Q3501" s="8" t="str">
        <f aca="false">K3501&amp;"/"&amp;M3501&amp;CHAR(10)&amp;L3501&amp;"/"&amp;N3501</f>
        <v>SI-10C3:DI-BPMSigPatch-2/TI_OUT
SI-10C3:DI-BPMRFFE-2/TI_IN</v>
      </c>
      <c r="R3501" s="12" t="s">
        <v>354</v>
      </c>
      <c r="S3501" s="12" t="s">
        <v>354</v>
      </c>
      <c r="T3501" s="22" t="str">
        <f aca="false">Def_Sistemas_Conectores_Cabos!$C$14</f>
        <v>Datalink Extrudado</v>
      </c>
      <c r="U3501" s="11" t="s">
        <v>355</v>
      </c>
      <c r="V3501" s="13"/>
    </row>
    <row r="3502" customFormat="false" ht="15.75" hidden="true" customHeight="true" outlineLevel="0" collapsed="false">
      <c r="A3502" s="4" t="str">
        <f aca="false">Def_Sistemas_Conectores_Cabos!$A$22</f>
        <v>BPM de elétrons</v>
      </c>
      <c r="B3502" s="5" t="str">
        <f aca="false">Datas_Entregas!$A$3</f>
        <v>BTS/Anel</v>
      </c>
      <c r="C3502" s="6" t="n">
        <f aca="false" t="array" ref="C3502:C3502">INDEX(Datas_Entregas!$B$2:$B$100, MATCH(B3502, Datas_Entregas!$A$2:$A$100, 0), 1)</f>
        <v>43296</v>
      </c>
      <c r="D3502" s="5" t="str">
        <f aca="false">Def_Status_Montagem!$A$2</f>
        <v>A verificar</v>
      </c>
      <c r="E3502" s="4" t="str">
        <f aca="false">Def_Status_Montagem!$B$4</f>
        <v>Contratada (inclui etiqueta)</v>
      </c>
      <c r="F3502" s="7" t="str">
        <f aca="false" t="array" ref="F3502:F3502">INDEX(Def_Instancias_Equipamentos!$F$2:$F$4986, MATCH(K3502, Def_Instancias_Equipamentos!$D$2:$D$4986, 0), 1)</f>
        <v>Túnel (Anel)</v>
      </c>
      <c r="G3502" s="8" t="str">
        <f aca="false" t="array" ref="G3502:G3502">INDEX(Def_Instancias_Equipamentos!$F$2:$F$4986, MATCH(L3502, Def_Instancias_Equipamentos!$D$2:$D$4986, 0), 1)</f>
        <v>Sala Racks 10</v>
      </c>
      <c r="H3502" s="7" t="str">
        <f aca="false" t="array" ref="H3502:H3502">INDEX(Def_Instancias_Equipamentos!$E$2:$E$4986, MATCH(K3502, Def_Instancias_Equipamentos!$D$2:$D$4986, 0), 1)</f>
        <v>SI-10C4</v>
      </c>
      <c r="I3502" s="8" t="str">
        <f aca="false" t="array" ref="I3502:I3502">INDEX(Def_Instancias_Equipamentos!$E$2:$E$4986, MATCH(L3502, Def_Instancias_Equipamentos!$D$2:$D$4986, 0), 1)</f>
        <v>IA-10RaBPM</v>
      </c>
      <c r="J3502" s="8" t="str">
        <f aca="false">IF(H3502=I3502, "INTERNO", "EXTERNO")</f>
        <v>EXTERNO</v>
      </c>
      <c r="K3502" s="9" t="str">
        <f aca="false">Def_Instancias_Equipamentos!$D$969</f>
        <v>SI-10C4:DI-BPMSigPatch</v>
      </c>
      <c r="L3502" s="4" t="str">
        <f aca="false">Def_Instancias_Equipamentos!$D$708</f>
        <v>SI-10C4:DI-BPMRFFE</v>
      </c>
      <c r="M3502" s="10" t="s">
        <v>171</v>
      </c>
      <c r="N3502" s="11" t="s">
        <v>82</v>
      </c>
      <c r="O3502" s="21" t="str">
        <f aca="false">Def_Sistemas_Conectores_Cabos!$B$7</f>
        <v>SMA 50-ohm</v>
      </c>
      <c r="P3502" s="4" t="str">
        <f aca="false">Def_Sistemas_Conectores_Cabos!$B$7</f>
        <v>SMA 50-ohm</v>
      </c>
      <c r="Q3502" s="8" t="str">
        <f aca="false">K3502&amp;"/"&amp;M3502&amp;CHAR(10)&amp;L3502&amp;"/"&amp;N3502</f>
        <v>SI-10C4:DI-BPMSigPatch/TI_OUT
SI-10C4:DI-BPMRFFE/TI_IN</v>
      </c>
      <c r="R3502" s="12" t="s">
        <v>354</v>
      </c>
      <c r="S3502" s="12" t="s">
        <v>354</v>
      </c>
      <c r="T3502" s="22" t="str">
        <f aca="false">Def_Sistemas_Conectores_Cabos!$C$14</f>
        <v>Datalink Extrudado</v>
      </c>
      <c r="U3502" s="11" t="s">
        <v>355</v>
      </c>
      <c r="V3502" s="13"/>
    </row>
    <row r="3503" customFormat="false" ht="15.75" hidden="true" customHeight="true" outlineLevel="0" collapsed="false">
      <c r="A3503" s="4" t="str">
        <f aca="false">Def_Sistemas_Conectores_Cabos!$A$22</f>
        <v>BPM de elétrons</v>
      </c>
      <c r="B3503" s="5" t="str">
        <f aca="false">Datas_Entregas!$A$3</f>
        <v>BTS/Anel</v>
      </c>
      <c r="C3503" s="6" t="n">
        <f aca="false" t="array" ref="C3503:C3503">INDEX(Datas_Entregas!$B$2:$B$100, MATCH(B3503, Datas_Entregas!$A$2:$A$100, 0), 1)</f>
        <v>43296</v>
      </c>
      <c r="D3503" s="5" t="str">
        <f aca="false">Def_Status_Montagem!$A$2</f>
        <v>A verificar</v>
      </c>
      <c r="E3503" s="4" t="str">
        <f aca="false">Def_Status_Montagem!$B$4</f>
        <v>Contratada (inclui etiqueta)</v>
      </c>
      <c r="F3503" s="7" t="str">
        <f aca="false" t="array" ref="F3503:F3503">INDEX(Def_Instancias_Equipamentos!$F$2:$F$4986, MATCH(K3503, Def_Instancias_Equipamentos!$D$2:$D$4986, 0), 1)</f>
        <v>Túnel (Anel)</v>
      </c>
      <c r="G3503" s="8" t="str">
        <f aca="false" t="array" ref="G3503:G3503">INDEX(Def_Instancias_Equipamentos!$F$2:$F$4986, MATCH(L3503, Def_Instancias_Equipamentos!$D$2:$D$4986, 0), 1)</f>
        <v>Sala Racks 10</v>
      </c>
      <c r="H3503" s="7" t="str">
        <f aca="false" t="array" ref="H3503:H3503">INDEX(Def_Instancias_Equipamentos!$E$2:$E$4986, MATCH(K3503, Def_Instancias_Equipamentos!$D$2:$D$4986, 0), 1)</f>
        <v>SI-10M1</v>
      </c>
      <c r="I3503" s="8" t="str">
        <f aca="false" t="array" ref="I3503:I3503">INDEX(Def_Instancias_Equipamentos!$E$2:$E$4986, MATCH(L3503, Def_Instancias_Equipamentos!$D$2:$D$4986, 0), 1)</f>
        <v>IA-10RaBPM</v>
      </c>
      <c r="J3503" s="8" t="str">
        <f aca="false">IF(H3503=I3503, "INTERNO", "EXTERNO")</f>
        <v>EXTERNO</v>
      </c>
      <c r="K3503" s="9" t="str">
        <f aca="false">Def_Instancias_Equipamentos!$D$970</f>
        <v>SI-10M1:DI-BPMSigPatch</v>
      </c>
      <c r="L3503" s="4" t="str">
        <f aca="false">Def_Instancias_Equipamentos!$D$709</f>
        <v>SI-10M1:DI-BPMRFFE</v>
      </c>
      <c r="M3503" s="10" t="s">
        <v>171</v>
      </c>
      <c r="N3503" s="11" t="s">
        <v>82</v>
      </c>
      <c r="O3503" s="21" t="str">
        <f aca="false">Def_Sistemas_Conectores_Cabos!$B$7</f>
        <v>SMA 50-ohm</v>
      </c>
      <c r="P3503" s="4" t="str">
        <f aca="false">Def_Sistemas_Conectores_Cabos!$B$7</f>
        <v>SMA 50-ohm</v>
      </c>
      <c r="Q3503" s="8" t="str">
        <f aca="false">K3503&amp;"/"&amp;M3503&amp;CHAR(10)&amp;L3503&amp;"/"&amp;N3503</f>
        <v>SI-10M1:DI-BPMSigPatch/TI_OUT
SI-10M1:DI-BPMRFFE/TI_IN</v>
      </c>
      <c r="R3503" s="12" t="s">
        <v>354</v>
      </c>
      <c r="S3503" s="12" t="s">
        <v>354</v>
      </c>
      <c r="T3503" s="22" t="str">
        <f aca="false">Def_Sistemas_Conectores_Cabos!$C$14</f>
        <v>Datalink Extrudado</v>
      </c>
      <c r="U3503" s="11" t="s">
        <v>355</v>
      </c>
      <c r="V3503" s="13"/>
    </row>
    <row r="3504" customFormat="false" ht="15.75" hidden="true" customHeight="true" outlineLevel="0" collapsed="false">
      <c r="A3504" s="4" t="str">
        <f aca="false">Def_Sistemas_Conectores_Cabos!$A$22</f>
        <v>BPM de elétrons</v>
      </c>
      <c r="B3504" s="5" t="str">
        <f aca="false">Datas_Entregas!$A$3</f>
        <v>BTS/Anel</v>
      </c>
      <c r="C3504" s="6" t="n">
        <f aca="false" t="array" ref="C3504:C3504">INDEX(Datas_Entregas!$B$2:$B$100, MATCH(B3504, Datas_Entregas!$A$2:$A$100, 0), 1)</f>
        <v>43296</v>
      </c>
      <c r="D3504" s="5" t="str">
        <f aca="false">Def_Status_Montagem!$A$2</f>
        <v>A verificar</v>
      </c>
      <c r="E3504" s="4" t="str">
        <f aca="false">Def_Status_Montagem!$B$4</f>
        <v>Contratada (inclui etiqueta)</v>
      </c>
      <c r="F3504" s="7" t="str">
        <f aca="false" t="array" ref="F3504:F3504">INDEX(Def_Instancias_Equipamentos!$F$2:$F$4986, MATCH(K3504, Def_Instancias_Equipamentos!$D$2:$D$4986, 0), 1)</f>
        <v>Túnel (Anel)</v>
      </c>
      <c r="G3504" s="8" t="str">
        <f aca="false" t="array" ref="G3504:G3504">INDEX(Def_Instancias_Equipamentos!$F$2:$F$4986, MATCH(L3504, Def_Instancias_Equipamentos!$D$2:$D$4986, 0), 1)</f>
        <v>Sala Racks 10</v>
      </c>
      <c r="H3504" s="7" t="str">
        <f aca="false" t="array" ref="H3504:H3504">INDEX(Def_Instancias_Equipamentos!$E$2:$E$4986, MATCH(K3504, Def_Instancias_Equipamentos!$D$2:$D$4986, 0), 1)</f>
        <v>SI-10M2</v>
      </c>
      <c r="I3504" s="8" t="str">
        <f aca="false" t="array" ref="I3504:I3504">INDEX(Def_Instancias_Equipamentos!$E$2:$E$4986, MATCH(L3504, Def_Instancias_Equipamentos!$D$2:$D$4986, 0), 1)</f>
        <v>IA-10RaBPM</v>
      </c>
      <c r="J3504" s="8" t="str">
        <f aca="false">IF(H3504=I3504, "INTERNO", "EXTERNO")</f>
        <v>EXTERNO</v>
      </c>
      <c r="K3504" s="9" t="str">
        <f aca="false">Def_Instancias_Equipamentos!$D$971</f>
        <v>SI-10M2:DI-BPMSigPatch</v>
      </c>
      <c r="L3504" s="4" t="str">
        <f aca="false">Def_Instancias_Equipamentos!$D$710</f>
        <v>SI-10M2:DI-BPMRFFE</v>
      </c>
      <c r="M3504" s="10" t="s">
        <v>171</v>
      </c>
      <c r="N3504" s="11" t="s">
        <v>82</v>
      </c>
      <c r="O3504" s="21" t="str">
        <f aca="false">Def_Sistemas_Conectores_Cabos!$B$7</f>
        <v>SMA 50-ohm</v>
      </c>
      <c r="P3504" s="4" t="str">
        <f aca="false">Def_Sistemas_Conectores_Cabos!$B$7</f>
        <v>SMA 50-ohm</v>
      </c>
      <c r="Q3504" s="8" t="str">
        <f aca="false">K3504&amp;"/"&amp;M3504&amp;CHAR(10)&amp;L3504&amp;"/"&amp;N3504</f>
        <v>SI-10M2:DI-BPMSigPatch/TI_OUT
SI-10M2:DI-BPMRFFE/TI_IN</v>
      </c>
      <c r="R3504" s="12" t="s">
        <v>354</v>
      </c>
      <c r="S3504" s="12" t="s">
        <v>354</v>
      </c>
      <c r="T3504" s="22" t="str">
        <f aca="false">Def_Sistemas_Conectores_Cabos!$C$14</f>
        <v>Datalink Extrudado</v>
      </c>
      <c r="U3504" s="11" t="s">
        <v>355</v>
      </c>
      <c r="V3504" s="13"/>
    </row>
    <row r="3505" customFormat="false" ht="15.75" hidden="true" customHeight="true" outlineLevel="0" collapsed="false">
      <c r="A3505" s="4" t="str">
        <f aca="false">Def_Sistemas_Conectores_Cabos!$A$22</f>
        <v>BPM de elétrons</v>
      </c>
      <c r="B3505" s="5" t="str">
        <f aca="false">Datas_Entregas!$A$6</f>
        <v>Linhas de Luz (fases I-A e II)</v>
      </c>
      <c r="C3505" s="6" t="n">
        <f aca="false" t="array" ref="C3505:C3505">INDEX(Datas_Entregas!$B$2:$B$100, MATCH(B3505, Datas_Entregas!$A$2:$A$100, 0), 1)</f>
        <v>43374</v>
      </c>
      <c r="D3505" s="5" t="str">
        <f aca="false">Def_Status_Montagem!$A$2</f>
        <v>A verificar</v>
      </c>
      <c r="E3505" s="4" t="str">
        <f aca="false">Def_Status_Montagem!$B$4</f>
        <v>Contratada (inclui etiqueta)</v>
      </c>
      <c r="F3505" s="7" t="str">
        <f aca="false" t="array" ref="F3505:F3505">INDEX(Def_Instancias_Equipamentos!$F$2:$F$4986, MATCH(K3505, Def_Instancias_Equipamentos!$D$2:$D$4986, 0), 1)</f>
        <v>Túnel (Anel)</v>
      </c>
      <c r="G3505" s="8" t="str">
        <f aca="false" t="array" ref="G3505:G3505">INDEX(Def_Instancias_Equipamentos!$F$2:$F$4986, MATCH(L3505, Def_Instancias_Equipamentos!$D$2:$D$4986, 0), 1)</f>
        <v>Sala Racks 10</v>
      </c>
      <c r="H3505" s="7" t="str">
        <f aca="false" t="array" ref="H3505:H3505">INDEX(Def_Instancias_Equipamentos!$E$2:$E$4986, MATCH(K3505, Def_Instancias_Equipamentos!$D$2:$D$4986, 0), 1)</f>
        <v>SI-10SB</v>
      </c>
      <c r="I3505" s="8" t="str">
        <f aca="false" t="array" ref="I3505:I3505">INDEX(Def_Instancias_Equipamentos!$E$2:$E$4986, MATCH(L3505, Def_Instancias_Equipamentos!$D$2:$D$4986, 0), 1)</f>
        <v>IA-10RaBPM</v>
      </c>
      <c r="J3505" s="8" t="str">
        <f aca="false">IF(H3505=I3505, "INTERNO", "EXTERNO")</f>
        <v>EXTERNO</v>
      </c>
      <c r="K3505" s="9" t="str">
        <f aca="false">Def_Instancias_Equipamentos!$D$1070</f>
        <v>SI-10SB:DI-BPMSigPatch-1</v>
      </c>
      <c r="L3505" s="4" t="str">
        <f aca="false">Def_Instancias_Equipamentos!$D$809</f>
        <v>SI-10SB:DI-BPMRFFE-1</v>
      </c>
      <c r="M3505" s="10" t="s">
        <v>171</v>
      </c>
      <c r="N3505" s="11" t="s">
        <v>82</v>
      </c>
      <c r="O3505" s="21" t="str">
        <f aca="false">Def_Sistemas_Conectores_Cabos!$B$7</f>
        <v>SMA 50-ohm</v>
      </c>
      <c r="P3505" s="4" t="str">
        <f aca="false">Def_Sistemas_Conectores_Cabos!$B$7</f>
        <v>SMA 50-ohm</v>
      </c>
      <c r="Q3505" s="8" t="str">
        <f aca="false">K3505&amp;"/"&amp;M3505&amp;CHAR(10)&amp;L3505&amp;"/"&amp;N3505</f>
        <v>SI-10SB:DI-BPMSigPatch-1/TI_OUT
SI-10SB:DI-BPMRFFE-1/TI_IN</v>
      </c>
      <c r="R3505" s="12" t="s">
        <v>354</v>
      </c>
      <c r="S3505" s="12" t="s">
        <v>354</v>
      </c>
      <c r="T3505" s="22" t="str">
        <f aca="false">Def_Sistemas_Conectores_Cabos!$C$14</f>
        <v>Datalink Extrudado</v>
      </c>
      <c r="U3505" s="11" t="s">
        <v>355</v>
      </c>
      <c r="V3505" s="13"/>
    </row>
    <row r="3506" customFormat="false" ht="15.75" hidden="true" customHeight="true" outlineLevel="0" collapsed="false">
      <c r="A3506" s="4" t="str">
        <f aca="false">Def_Sistemas_Conectores_Cabos!$A$22</f>
        <v>BPM de elétrons</v>
      </c>
      <c r="B3506" s="5" t="str">
        <f aca="false">Datas_Entregas!$A$6</f>
        <v>Linhas de Luz (fases I-A e II)</v>
      </c>
      <c r="C3506" s="6" t="n">
        <f aca="false" t="array" ref="C3506:C3506">INDEX(Datas_Entregas!$B$2:$B$100, MATCH(B3506, Datas_Entregas!$A$2:$A$100, 0), 1)</f>
        <v>43374</v>
      </c>
      <c r="D3506" s="5" t="str">
        <f aca="false">Def_Status_Montagem!$A$2</f>
        <v>A verificar</v>
      </c>
      <c r="E3506" s="4" t="str">
        <f aca="false">Def_Status_Montagem!$B$4</f>
        <v>Contratada (inclui etiqueta)</v>
      </c>
      <c r="F3506" s="7" t="str">
        <f aca="false" t="array" ref="F3506:F3506">INDEX(Def_Instancias_Equipamentos!$F$2:$F$4986, MATCH(K3506, Def_Instancias_Equipamentos!$D$2:$D$4986, 0), 1)</f>
        <v>Túnel (Anel)</v>
      </c>
      <c r="G3506" s="8" t="str">
        <f aca="false" t="array" ref="G3506:G3506">INDEX(Def_Instancias_Equipamentos!$F$2:$F$4986, MATCH(L3506, Def_Instancias_Equipamentos!$D$2:$D$4986, 0), 1)</f>
        <v>Sala Racks 10</v>
      </c>
      <c r="H3506" s="7" t="str">
        <f aca="false" t="array" ref="H3506:H3506">INDEX(Def_Instancias_Equipamentos!$E$2:$E$4986, MATCH(K3506, Def_Instancias_Equipamentos!$D$2:$D$4986, 0), 1)</f>
        <v>SI-10SB</v>
      </c>
      <c r="I3506" s="8" t="str">
        <f aca="false" t="array" ref="I3506:I3506">INDEX(Def_Instancias_Equipamentos!$E$2:$E$4986, MATCH(L3506, Def_Instancias_Equipamentos!$D$2:$D$4986, 0), 1)</f>
        <v>IA-10RaBPM</v>
      </c>
      <c r="J3506" s="8" t="str">
        <f aca="false">IF(H3506=I3506, "INTERNO", "EXTERNO")</f>
        <v>EXTERNO</v>
      </c>
      <c r="K3506" s="9" t="str">
        <f aca="false">Def_Instancias_Equipamentos!$D$1071</f>
        <v>SI-10SB:DI-BPMSigPatch-2</v>
      </c>
      <c r="L3506" s="4" t="str">
        <f aca="false">Def_Instancias_Equipamentos!$D$810</f>
        <v>SI-10SB:DI-BPMRFFE-2</v>
      </c>
      <c r="M3506" s="10" t="s">
        <v>171</v>
      </c>
      <c r="N3506" s="11" t="s">
        <v>82</v>
      </c>
      <c r="O3506" s="21" t="str">
        <f aca="false">Def_Sistemas_Conectores_Cabos!$B$7</f>
        <v>SMA 50-ohm</v>
      </c>
      <c r="P3506" s="4" t="str">
        <f aca="false">Def_Sistemas_Conectores_Cabos!$B$7</f>
        <v>SMA 50-ohm</v>
      </c>
      <c r="Q3506" s="8" t="str">
        <f aca="false">K3506&amp;"/"&amp;M3506&amp;CHAR(10)&amp;L3506&amp;"/"&amp;N3506</f>
        <v>SI-10SB:DI-BPMSigPatch-2/TI_OUT
SI-10SB:DI-BPMRFFE-2/TI_IN</v>
      </c>
      <c r="R3506" s="12" t="s">
        <v>354</v>
      </c>
      <c r="S3506" s="12" t="s">
        <v>354</v>
      </c>
      <c r="T3506" s="22" t="str">
        <f aca="false">Def_Sistemas_Conectores_Cabos!$C$14</f>
        <v>Datalink Extrudado</v>
      </c>
      <c r="U3506" s="11" t="s">
        <v>355</v>
      </c>
      <c r="V3506" s="13"/>
    </row>
    <row r="3507" customFormat="false" ht="15.75" hidden="true" customHeight="true" outlineLevel="0" collapsed="false">
      <c r="A3507" s="4" t="str">
        <f aca="false">Def_Sistemas_Conectores_Cabos!$A$22</f>
        <v>BPM de elétrons</v>
      </c>
      <c r="B3507" s="5" t="str">
        <f aca="false">Datas_Entregas!$A$3</f>
        <v>BTS/Anel</v>
      </c>
      <c r="C3507" s="6" t="n">
        <f aca="false" t="array" ref="C3507:C3507">INDEX(Datas_Entregas!$B$2:$B$100, MATCH(B3507, Datas_Entregas!$A$2:$A$100, 0), 1)</f>
        <v>43296</v>
      </c>
      <c r="D3507" s="5" t="str">
        <f aca="false">Def_Status_Montagem!$A$2</f>
        <v>A verificar</v>
      </c>
      <c r="E3507" s="4" t="str">
        <f aca="false">Def_Status_Montagem!$B$4</f>
        <v>Contratada (inclui etiqueta)</v>
      </c>
      <c r="F3507" s="7" t="str">
        <f aca="false" t="array" ref="F3507:F3507">INDEX(Def_Instancias_Equipamentos!$F$2:$F$4986, MATCH(K3507, Def_Instancias_Equipamentos!$D$2:$D$4986, 0), 1)</f>
        <v>Túnel (Anel)</v>
      </c>
      <c r="G3507" s="8" t="str">
        <f aca="false" t="array" ref="G3507:G3507">INDEX(Def_Instancias_Equipamentos!$F$2:$F$4986, MATCH(L3507, Def_Instancias_Equipamentos!$D$2:$D$4986, 0), 1)</f>
        <v>Sala Racks 11</v>
      </c>
      <c r="H3507" s="7" t="str">
        <f aca="false" t="array" ref="H3507:H3507">INDEX(Def_Instancias_Equipamentos!$E$2:$E$4986, MATCH(K3507, Def_Instancias_Equipamentos!$D$2:$D$4986, 0), 1)</f>
        <v>SI-11C1</v>
      </c>
      <c r="I3507" s="8" t="str">
        <f aca="false" t="array" ref="I3507:I3507">INDEX(Def_Instancias_Equipamentos!$E$2:$E$4986, MATCH(L3507, Def_Instancias_Equipamentos!$D$2:$D$4986, 0), 1)</f>
        <v>IA-11RaBPM</v>
      </c>
      <c r="J3507" s="8" t="str">
        <f aca="false">IF(H3507=I3507, "INTERNO", "EXTERNO")</f>
        <v>EXTERNO</v>
      </c>
      <c r="K3507" s="9" t="str">
        <f aca="false">Def_Instancias_Equipamentos!$D$972</f>
        <v>SI-11C1:DI-BPMSigPatch-1</v>
      </c>
      <c r="L3507" s="4" t="str">
        <f aca="false">Def_Instancias_Equipamentos!$D$711</f>
        <v>SI-11C1:DI-BPMRFFE-1</v>
      </c>
      <c r="M3507" s="10" t="s">
        <v>171</v>
      </c>
      <c r="N3507" s="11" t="s">
        <v>82</v>
      </c>
      <c r="O3507" s="21" t="str">
        <f aca="false">Def_Sistemas_Conectores_Cabos!$B$7</f>
        <v>SMA 50-ohm</v>
      </c>
      <c r="P3507" s="4" t="str">
        <f aca="false">Def_Sistemas_Conectores_Cabos!$B$7</f>
        <v>SMA 50-ohm</v>
      </c>
      <c r="Q3507" s="8" t="str">
        <f aca="false">K3507&amp;"/"&amp;M3507&amp;CHAR(10)&amp;L3507&amp;"/"&amp;N3507</f>
        <v>SI-11C1:DI-BPMSigPatch-1/TI_OUT
SI-11C1:DI-BPMRFFE-1/TI_IN</v>
      </c>
      <c r="R3507" s="12" t="s">
        <v>354</v>
      </c>
      <c r="S3507" s="12" t="s">
        <v>354</v>
      </c>
      <c r="T3507" s="22" t="str">
        <f aca="false">Def_Sistemas_Conectores_Cabos!$C$14</f>
        <v>Datalink Extrudado</v>
      </c>
      <c r="U3507" s="11" t="s">
        <v>355</v>
      </c>
      <c r="V3507" s="13"/>
    </row>
    <row r="3508" customFormat="false" ht="15.75" hidden="true" customHeight="true" outlineLevel="0" collapsed="false">
      <c r="A3508" s="4" t="str">
        <f aca="false">Def_Sistemas_Conectores_Cabos!$A$22</f>
        <v>BPM de elétrons</v>
      </c>
      <c r="B3508" s="5" t="str">
        <f aca="false">Datas_Entregas!$A$3</f>
        <v>BTS/Anel</v>
      </c>
      <c r="C3508" s="6" t="n">
        <f aca="false" t="array" ref="C3508:C3508">INDEX(Datas_Entregas!$B$2:$B$100, MATCH(B3508, Datas_Entregas!$A$2:$A$100, 0), 1)</f>
        <v>43296</v>
      </c>
      <c r="D3508" s="5" t="str">
        <f aca="false">Def_Status_Montagem!$A$2</f>
        <v>A verificar</v>
      </c>
      <c r="E3508" s="4" t="str">
        <f aca="false">Def_Status_Montagem!$B$4</f>
        <v>Contratada (inclui etiqueta)</v>
      </c>
      <c r="F3508" s="7" t="str">
        <f aca="false" t="array" ref="F3508:F3508">INDEX(Def_Instancias_Equipamentos!$F$2:$F$4986, MATCH(K3508, Def_Instancias_Equipamentos!$D$2:$D$4986, 0), 1)</f>
        <v>Túnel (Anel)</v>
      </c>
      <c r="G3508" s="8" t="str">
        <f aca="false" t="array" ref="G3508:G3508">INDEX(Def_Instancias_Equipamentos!$F$2:$F$4986, MATCH(L3508, Def_Instancias_Equipamentos!$D$2:$D$4986, 0), 1)</f>
        <v>Sala Racks 11</v>
      </c>
      <c r="H3508" s="7" t="str">
        <f aca="false" t="array" ref="H3508:H3508">INDEX(Def_Instancias_Equipamentos!$E$2:$E$4986, MATCH(K3508, Def_Instancias_Equipamentos!$D$2:$D$4986, 0), 1)</f>
        <v>SI-11C1</v>
      </c>
      <c r="I3508" s="8" t="str">
        <f aca="false" t="array" ref="I3508:I3508">INDEX(Def_Instancias_Equipamentos!$E$2:$E$4986, MATCH(L3508, Def_Instancias_Equipamentos!$D$2:$D$4986, 0), 1)</f>
        <v>IA-11RaBPM</v>
      </c>
      <c r="J3508" s="8" t="str">
        <f aca="false">IF(H3508=I3508, "INTERNO", "EXTERNO")</f>
        <v>EXTERNO</v>
      </c>
      <c r="K3508" s="9" t="str">
        <f aca="false">Def_Instancias_Equipamentos!$D$973</f>
        <v>SI-11C1:DI-BPMSigPatch-2</v>
      </c>
      <c r="L3508" s="4" t="str">
        <f aca="false">Def_Instancias_Equipamentos!$D$712</f>
        <v>SI-11C1:DI-BPMRFFE-2</v>
      </c>
      <c r="M3508" s="10" t="s">
        <v>171</v>
      </c>
      <c r="N3508" s="11" t="s">
        <v>82</v>
      </c>
      <c r="O3508" s="21" t="str">
        <f aca="false">Def_Sistemas_Conectores_Cabos!$B$7</f>
        <v>SMA 50-ohm</v>
      </c>
      <c r="P3508" s="4" t="str">
        <f aca="false">Def_Sistemas_Conectores_Cabos!$B$7</f>
        <v>SMA 50-ohm</v>
      </c>
      <c r="Q3508" s="8" t="str">
        <f aca="false">K3508&amp;"/"&amp;M3508&amp;CHAR(10)&amp;L3508&amp;"/"&amp;N3508</f>
        <v>SI-11C1:DI-BPMSigPatch-2/TI_OUT
SI-11C1:DI-BPMRFFE-2/TI_IN</v>
      </c>
      <c r="R3508" s="12" t="s">
        <v>354</v>
      </c>
      <c r="S3508" s="12" t="s">
        <v>354</v>
      </c>
      <c r="T3508" s="22" t="str">
        <f aca="false">Def_Sistemas_Conectores_Cabos!$C$14</f>
        <v>Datalink Extrudado</v>
      </c>
      <c r="U3508" s="11" t="s">
        <v>355</v>
      </c>
      <c r="V3508" s="13"/>
    </row>
    <row r="3509" customFormat="false" ht="15.75" hidden="true" customHeight="true" outlineLevel="0" collapsed="false">
      <c r="A3509" s="4" t="str">
        <f aca="false">Def_Sistemas_Conectores_Cabos!$A$22</f>
        <v>BPM de elétrons</v>
      </c>
      <c r="B3509" s="5" t="str">
        <f aca="false">Datas_Entregas!$A$3</f>
        <v>BTS/Anel</v>
      </c>
      <c r="C3509" s="6" t="n">
        <f aca="false" t="array" ref="C3509:C3509">INDEX(Datas_Entregas!$B$2:$B$100, MATCH(B3509, Datas_Entregas!$A$2:$A$100, 0), 1)</f>
        <v>43296</v>
      </c>
      <c r="D3509" s="5" t="str">
        <f aca="false">Def_Status_Montagem!$A$2</f>
        <v>A verificar</v>
      </c>
      <c r="E3509" s="4" t="str">
        <f aca="false">Def_Status_Montagem!$B$4</f>
        <v>Contratada (inclui etiqueta)</v>
      </c>
      <c r="F3509" s="7" t="str">
        <f aca="false" t="array" ref="F3509:F3509">INDEX(Def_Instancias_Equipamentos!$F$2:$F$4986, MATCH(K3509, Def_Instancias_Equipamentos!$D$2:$D$4986, 0), 1)</f>
        <v>Túnel (Anel)</v>
      </c>
      <c r="G3509" s="8" t="str">
        <f aca="false" t="array" ref="G3509:G3509">INDEX(Def_Instancias_Equipamentos!$F$2:$F$4986, MATCH(L3509, Def_Instancias_Equipamentos!$D$2:$D$4986, 0), 1)</f>
        <v>Sala Racks 11</v>
      </c>
      <c r="H3509" s="7" t="str">
        <f aca="false" t="array" ref="H3509:H3509">INDEX(Def_Instancias_Equipamentos!$E$2:$E$4986, MATCH(K3509, Def_Instancias_Equipamentos!$D$2:$D$4986, 0), 1)</f>
        <v>SI-11C2</v>
      </c>
      <c r="I3509" s="8" t="str">
        <f aca="false" t="array" ref="I3509:I3509">INDEX(Def_Instancias_Equipamentos!$E$2:$E$4986, MATCH(L3509, Def_Instancias_Equipamentos!$D$2:$D$4986, 0), 1)</f>
        <v>IA-11RaBPM</v>
      </c>
      <c r="J3509" s="8" t="str">
        <f aca="false">IF(H3509=I3509, "INTERNO", "EXTERNO")</f>
        <v>EXTERNO</v>
      </c>
      <c r="K3509" s="9" t="str">
        <f aca="false">Def_Instancias_Equipamentos!$D$974</f>
        <v>SI-11C2:DI-BPMSigPatch</v>
      </c>
      <c r="L3509" s="4" t="str">
        <f aca="false">Def_Instancias_Equipamentos!$D$713</f>
        <v>SI-11C2:DI-BPMRFFE</v>
      </c>
      <c r="M3509" s="10" t="s">
        <v>171</v>
      </c>
      <c r="N3509" s="11" t="s">
        <v>82</v>
      </c>
      <c r="O3509" s="21" t="str">
        <f aca="false">Def_Sistemas_Conectores_Cabos!$B$7</f>
        <v>SMA 50-ohm</v>
      </c>
      <c r="P3509" s="4" t="str">
        <f aca="false">Def_Sistemas_Conectores_Cabos!$B$7</f>
        <v>SMA 50-ohm</v>
      </c>
      <c r="Q3509" s="8" t="str">
        <f aca="false">K3509&amp;"/"&amp;M3509&amp;CHAR(10)&amp;L3509&amp;"/"&amp;N3509</f>
        <v>SI-11C2:DI-BPMSigPatch/TI_OUT
SI-11C2:DI-BPMRFFE/TI_IN</v>
      </c>
      <c r="R3509" s="12" t="s">
        <v>354</v>
      </c>
      <c r="S3509" s="12" t="s">
        <v>354</v>
      </c>
      <c r="T3509" s="22" t="str">
        <f aca="false">Def_Sistemas_Conectores_Cabos!$C$14</f>
        <v>Datalink Extrudado</v>
      </c>
      <c r="U3509" s="11" t="s">
        <v>355</v>
      </c>
      <c r="V3509" s="13"/>
    </row>
    <row r="3510" customFormat="false" ht="15.75" hidden="true" customHeight="true" outlineLevel="0" collapsed="false">
      <c r="A3510" s="4" t="str">
        <f aca="false">Def_Sistemas_Conectores_Cabos!$A$22</f>
        <v>BPM de elétrons</v>
      </c>
      <c r="B3510" s="5" t="str">
        <f aca="false">Datas_Entregas!$A$3</f>
        <v>BTS/Anel</v>
      </c>
      <c r="C3510" s="6" t="n">
        <f aca="false" t="array" ref="C3510:C3510">INDEX(Datas_Entregas!$B$2:$B$100, MATCH(B3510, Datas_Entregas!$A$2:$A$100, 0), 1)</f>
        <v>43296</v>
      </c>
      <c r="D3510" s="5" t="str">
        <f aca="false">Def_Status_Montagem!$A$2</f>
        <v>A verificar</v>
      </c>
      <c r="E3510" s="4" t="str">
        <f aca="false">Def_Status_Montagem!$B$4</f>
        <v>Contratada (inclui etiqueta)</v>
      </c>
      <c r="F3510" s="7" t="str">
        <f aca="false" t="array" ref="F3510:F3510">INDEX(Def_Instancias_Equipamentos!$F$2:$F$4986, MATCH(K3510, Def_Instancias_Equipamentos!$D$2:$D$4986, 0), 1)</f>
        <v>Túnel (Anel)</v>
      </c>
      <c r="G3510" s="8" t="str">
        <f aca="false" t="array" ref="G3510:G3510">INDEX(Def_Instancias_Equipamentos!$F$2:$F$4986, MATCH(L3510, Def_Instancias_Equipamentos!$D$2:$D$4986, 0), 1)</f>
        <v>Sala Racks 11</v>
      </c>
      <c r="H3510" s="7" t="str">
        <f aca="false" t="array" ref="H3510:H3510">INDEX(Def_Instancias_Equipamentos!$E$2:$E$4986, MATCH(K3510, Def_Instancias_Equipamentos!$D$2:$D$4986, 0), 1)</f>
        <v>SI-11C3</v>
      </c>
      <c r="I3510" s="8" t="str">
        <f aca="false" t="array" ref="I3510:I3510">INDEX(Def_Instancias_Equipamentos!$E$2:$E$4986, MATCH(L3510, Def_Instancias_Equipamentos!$D$2:$D$4986, 0), 1)</f>
        <v>IA-11RaBPM</v>
      </c>
      <c r="J3510" s="8" t="str">
        <f aca="false">IF(H3510=I3510, "INTERNO", "EXTERNO")</f>
        <v>EXTERNO</v>
      </c>
      <c r="K3510" s="9" t="str">
        <f aca="false">Def_Instancias_Equipamentos!$D$975</f>
        <v>SI-11C3:DI-BPMSigPatch-1</v>
      </c>
      <c r="L3510" s="4" t="str">
        <f aca="false">Def_Instancias_Equipamentos!$D$714</f>
        <v>SI-11C3:DI-BPMRFFE-1</v>
      </c>
      <c r="M3510" s="10" t="s">
        <v>171</v>
      </c>
      <c r="N3510" s="11" t="s">
        <v>82</v>
      </c>
      <c r="O3510" s="21" t="str">
        <f aca="false">Def_Sistemas_Conectores_Cabos!$B$7</f>
        <v>SMA 50-ohm</v>
      </c>
      <c r="P3510" s="4" t="str">
        <f aca="false">Def_Sistemas_Conectores_Cabos!$B$7</f>
        <v>SMA 50-ohm</v>
      </c>
      <c r="Q3510" s="8" t="str">
        <f aca="false">K3510&amp;"/"&amp;M3510&amp;CHAR(10)&amp;L3510&amp;"/"&amp;N3510</f>
        <v>SI-11C3:DI-BPMSigPatch-1/TI_OUT
SI-11C3:DI-BPMRFFE-1/TI_IN</v>
      </c>
      <c r="R3510" s="12" t="s">
        <v>354</v>
      </c>
      <c r="S3510" s="12" t="s">
        <v>354</v>
      </c>
      <c r="T3510" s="22" t="str">
        <f aca="false">Def_Sistemas_Conectores_Cabos!$C$14</f>
        <v>Datalink Extrudado</v>
      </c>
      <c r="U3510" s="11" t="s">
        <v>355</v>
      </c>
      <c r="V3510" s="13"/>
    </row>
    <row r="3511" customFormat="false" ht="15.75" hidden="true" customHeight="true" outlineLevel="0" collapsed="false">
      <c r="A3511" s="4" t="str">
        <f aca="false">Def_Sistemas_Conectores_Cabos!$A$22</f>
        <v>BPM de elétrons</v>
      </c>
      <c r="B3511" s="5" t="str">
        <f aca="false">Datas_Entregas!$A$3</f>
        <v>BTS/Anel</v>
      </c>
      <c r="C3511" s="6" t="n">
        <f aca="false" t="array" ref="C3511:C3511">INDEX(Datas_Entregas!$B$2:$B$100, MATCH(B3511, Datas_Entregas!$A$2:$A$100, 0), 1)</f>
        <v>43296</v>
      </c>
      <c r="D3511" s="5" t="str">
        <f aca="false">Def_Status_Montagem!$A$2</f>
        <v>A verificar</v>
      </c>
      <c r="E3511" s="4" t="str">
        <f aca="false">Def_Status_Montagem!$B$4</f>
        <v>Contratada (inclui etiqueta)</v>
      </c>
      <c r="F3511" s="7" t="str">
        <f aca="false" t="array" ref="F3511:F3511">INDEX(Def_Instancias_Equipamentos!$F$2:$F$4986, MATCH(K3511, Def_Instancias_Equipamentos!$D$2:$D$4986, 0), 1)</f>
        <v>Túnel (Anel)</v>
      </c>
      <c r="G3511" s="8" t="str">
        <f aca="false" t="array" ref="G3511:G3511">INDEX(Def_Instancias_Equipamentos!$F$2:$F$4986, MATCH(L3511, Def_Instancias_Equipamentos!$D$2:$D$4986, 0), 1)</f>
        <v>Sala Racks 11</v>
      </c>
      <c r="H3511" s="7" t="str">
        <f aca="false" t="array" ref="H3511:H3511">INDEX(Def_Instancias_Equipamentos!$E$2:$E$4986, MATCH(K3511, Def_Instancias_Equipamentos!$D$2:$D$4986, 0), 1)</f>
        <v>SI-11C3</v>
      </c>
      <c r="I3511" s="8" t="str">
        <f aca="false" t="array" ref="I3511:I3511">INDEX(Def_Instancias_Equipamentos!$E$2:$E$4986, MATCH(L3511, Def_Instancias_Equipamentos!$D$2:$D$4986, 0), 1)</f>
        <v>IA-11RaBPM</v>
      </c>
      <c r="J3511" s="8" t="str">
        <f aca="false">IF(H3511=I3511, "INTERNO", "EXTERNO")</f>
        <v>EXTERNO</v>
      </c>
      <c r="K3511" s="9" t="str">
        <f aca="false">Def_Instancias_Equipamentos!$D$976</f>
        <v>SI-11C3:DI-BPMSigPatch-2</v>
      </c>
      <c r="L3511" s="4" t="str">
        <f aca="false">Def_Instancias_Equipamentos!$D$715</f>
        <v>SI-11C3:DI-BPMRFFE-2</v>
      </c>
      <c r="M3511" s="10" t="s">
        <v>171</v>
      </c>
      <c r="N3511" s="11" t="s">
        <v>82</v>
      </c>
      <c r="O3511" s="21" t="str">
        <f aca="false">Def_Sistemas_Conectores_Cabos!$B$7</f>
        <v>SMA 50-ohm</v>
      </c>
      <c r="P3511" s="4" t="str">
        <f aca="false">Def_Sistemas_Conectores_Cabos!$B$7</f>
        <v>SMA 50-ohm</v>
      </c>
      <c r="Q3511" s="8" t="str">
        <f aca="false">K3511&amp;"/"&amp;M3511&amp;CHAR(10)&amp;L3511&amp;"/"&amp;N3511</f>
        <v>SI-11C3:DI-BPMSigPatch-2/TI_OUT
SI-11C3:DI-BPMRFFE-2/TI_IN</v>
      </c>
      <c r="R3511" s="12" t="s">
        <v>354</v>
      </c>
      <c r="S3511" s="12" t="s">
        <v>354</v>
      </c>
      <c r="T3511" s="22" t="str">
        <f aca="false">Def_Sistemas_Conectores_Cabos!$C$14</f>
        <v>Datalink Extrudado</v>
      </c>
      <c r="U3511" s="11" t="s">
        <v>355</v>
      </c>
      <c r="V3511" s="13"/>
    </row>
    <row r="3512" customFormat="false" ht="15.75" hidden="true" customHeight="true" outlineLevel="0" collapsed="false">
      <c r="A3512" s="4" t="str">
        <f aca="false">Def_Sistemas_Conectores_Cabos!$A$22</f>
        <v>BPM de elétrons</v>
      </c>
      <c r="B3512" s="5" t="str">
        <f aca="false">Datas_Entregas!$A$3</f>
        <v>BTS/Anel</v>
      </c>
      <c r="C3512" s="6" t="n">
        <f aca="false" t="array" ref="C3512:C3512">INDEX(Datas_Entregas!$B$2:$B$100, MATCH(B3512, Datas_Entregas!$A$2:$A$100, 0), 1)</f>
        <v>43296</v>
      </c>
      <c r="D3512" s="5" t="str">
        <f aca="false">Def_Status_Montagem!$A$2</f>
        <v>A verificar</v>
      </c>
      <c r="E3512" s="4" t="str">
        <f aca="false">Def_Status_Montagem!$B$4</f>
        <v>Contratada (inclui etiqueta)</v>
      </c>
      <c r="F3512" s="7" t="str">
        <f aca="false" t="array" ref="F3512:F3512">INDEX(Def_Instancias_Equipamentos!$F$2:$F$4986, MATCH(K3512, Def_Instancias_Equipamentos!$D$2:$D$4986, 0), 1)</f>
        <v>Túnel (Anel)</v>
      </c>
      <c r="G3512" s="8" t="str">
        <f aca="false" t="array" ref="G3512:G3512">INDEX(Def_Instancias_Equipamentos!$F$2:$F$4986, MATCH(L3512, Def_Instancias_Equipamentos!$D$2:$D$4986, 0), 1)</f>
        <v>Sala Racks 11</v>
      </c>
      <c r="H3512" s="7" t="str">
        <f aca="false" t="array" ref="H3512:H3512">INDEX(Def_Instancias_Equipamentos!$E$2:$E$4986, MATCH(K3512, Def_Instancias_Equipamentos!$D$2:$D$4986, 0), 1)</f>
        <v>SI-11C4</v>
      </c>
      <c r="I3512" s="8" t="str">
        <f aca="false" t="array" ref="I3512:I3512">INDEX(Def_Instancias_Equipamentos!$E$2:$E$4986, MATCH(L3512, Def_Instancias_Equipamentos!$D$2:$D$4986, 0), 1)</f>
        <v>IA-11RaBPM</v>
      </c>
      <c r="J3512" s="8" t="str">
        <f aca="false">IF(H3512=I3512, "INTERNO", "EXTERNO")</f>
        <v>EXTERNO</v>
      </c>
      <c r="K3512" s="9" t="str">
        <f aca="false">Def_Instancias_Equipamentos!$D$977</f>
        <v>SI-11C4:DI-BPMSigPatch</v>
      </c>
      <c r="L3512" s="4" t="str">
        <f aca="false">Def_Instancias_Equipamentos!$D$716</f>
        <v>SI-11C4:DI-BPMRFFE</v>
      </c>
      <c r="M3512" s="10" t="s">
        <v>171</v>
      </c>
      <c r="N3512" s="11" t="s">
        <v>82</v>
      </c>
      <c r="O3512" s="21" t="str">
        <f aca="false">Def_Sistemas_Conectores_Cabos!$B$7</f>
        <v>SMA 50-ohm</v>
      </c>
      <c r="P3512" s="4" t="str">
        <f aca="false">Def_Sistemas_Conectores_Cabos!$B$7</f>
        <v>SMA 50-ohm</v>
      </c>
      <c r="Q3512" s="8" t="str">
        <f aca="false">K3512&amp;"/"&amp;M3512&amp;CHAR(10)&amp;L3512&amp;"/"&amp;N3512</f>
        <v>SI-11C4:DI-BPMSigPatch/TI_OUT
SI-11C4:DI-BPMRFFE/TI_IN</v>
      </c>
      <c r="R3512" s="12" t="s">
        <v>354</v>
      </c>
      <c r="S3512" s="12" t="s">
        <v>354</v>
      </c>
      <c r="T3512" s="22" t="str">
        <f aca="false">Def_Sistemas_Conectores_Cabos!$C$14</f>
        <v>Datalink Extrudado</v>
      </c>
      <c r="U3512" s="11" t="s">
        <v>355</v>
      </c>
      <c r="V3512" s="13"/>
    </row>
    <row r="3513" customFormat="false" ht="15.75" hidden="true" customHeight="true" outlineLevel="0" collapsed="false">
      <c r="A3513" s="4" t="str">
        <f aca="false">Def_Sistemas_Conectores_Cabos!$A$22</f>
        <v>BPM de elétrons</v>
      </c>
      <c r="B3513" s="5" t="str">
        <f aca="false">Datas_Entregas!$A$3</f>
        <v>BTS/Anel</v>
      </c>
      <c r="C3513" s="6" t="n">
        <f aca="false" t="array" ref="C3513:C3513">INDEX(Datas_Entregas!$B$2:$B$100, MATCH(B3513, Datas_Entregas!$A$2:$A$100, 0), 1)</f>
        <v>43296</v>
      </c>
      <c r="D3513" s="5" t="str">
        <f aca="false">Def_Status_Montagem!$A$2</f>
        <v>A verificar</v>
      </c>
      <c r="E3513" s="4" t="str">
        <f aca="false">Def_Status_Montagem!$B$4</f>
        <v>Contratada (inclui etiqueta)</v>
      </c>
      <c r="F3513" s="7" t="str">
        <f aca="false" t="array" ref="F3513:F3513">INDEX(Def_Instancias_Equipamentos!$F$2:$F$4986, MATCH(K3513, Def_Instancias_Equipamentos!$D$2:$D$4986, 0), 1)</f>
        <v>Túnel (Anel)</v>
      </c>
      <c r="G3513" s="8" t="str">
        <f aca="false" t="array" ref="G3513:G3513">INDEX(Def_Instancias_Equipamentos!$F$2:$F$4986, MATCH(L3513, Def_Instancias_Equipamentos!$D$2:$D$4986, 0), 1)</f>
        <v>Sala Racks 11</v>
      </c>
      <c r="H3513" s="7" t="str">
        <f aca="false" t="array" ref="H3513:H3513">INDEX(Def_Instancias_Equipamentos!$E$2:$E$4986, MATCH(K3513, Def_Instancias_Equipamentos!$D$2:$D$4986, 0), 1)</f>
        <v>SI-11M1</v>
      </c>
      <c r="I3513" s="8" t="str">
        <f aca="false" t="array" ref="I3513:I3513">INDEX(Def_Instancias_Equipamentos!$E$2:$E$4986, MATCH(L3513, Def_Instancias_Equipamentos!$D$2:$D$4986, 0), 1)</f>
        <v>IA-11RaBPM</v>
      </c>
      <c r="J3513" s="8" t="str">
        <f aca="false">IF(H3513=I3513, "INTERNO", "EXTERNO")</f>
        <v>EXTERNO</v>
      </c>
      <c r="K3513" s="9" t="str">
        <f aca="false">Def_Instancias_Equipamentos!$D$978</f>
        <v>SI-11M1:DI-BPMSigPatch</v>
      </c>
      <c r="L3513" s="4" t="str">
        <f aca="false">Def_Instancias_Equipamentos!$D$717</f>
        <v>SI-11M1:DI-BPMRFFE</v>
      </c>
      <c r="M3513" s="10" t="s">
        <v>171</v>
      </c>
      <c r="N3513" s="11" t="s">
        <v>82</v>
      </c>
      <c r="O3513" s="21" t="str">
        <f aca="false">Def_Sistemas_Conectores_Cabos!$B$7</f>
        <v>SMA 50-ohm</v>
      </c>
      <c r="P3513" s="4" t="str">
        <f aca="false">Def_Sistemas_Conectores_Cabos!$B$7</f>
        <v>SMA 50-ohm</v>
      </c>
      <c r="Q3513" s="8" t="str">
        <f aca="false">K3513&amp;"/"&amp;M3513&amp;CHAR(10)&amp;L3513&amp;"/"&amp;N3513</f>
        <v>SI-11M1:DI-BPMSigPatch/TI_OUT
SI-11M1:DI-BPMRFFE/TI_IN</v>
      </c>
      <c r="R3513" s="12" t="s">
        <v>354</v>
      </c>
      <c r="S3513" s="12" t="s">
        <v>354</v>
      </c>
      <c r="T3513" s="22" t="str">
        <f aca="false">Def_Sistemas_Conectores_Cabos!$C$14</f>
        <v>Datalink Extrudado</v>
      </c>
      <c r="U3513" s="11" t="s">
        <v>355</v>
      </c>
      <c r="V3513" s="13"/>
    </row>
    <row r="3514" customFormat="false" ht="15.75" hidden="true" customHeight="true" outlineLevel="0" collapsed="false">
      <c r="A3514" s="4" t="str">
        <f aca="false">Def_Sistemas_Conectores_Cabos!$A$22</f>
        <v>BPM de elétrons</v>
      </c>
      <c r="B3514" s="5" t="str">
        <f aca="false">Datas_Entregas!$A$3</f>
        <v>BTS/Anel</v>
      </c>
      <c r="C3514" s="6" t="n">
        <f aca="false" t="array" ref="C3514:C3514">INDEX(Datas_Entregas!$B$2:$B$100, MATCH(B3514, Datas_Entregas!$A$2:$A$100, 0), 1)</f>
        <v>43296</v>
      </c>
      <c r="D3514" s="5" t="str">
        <f aca="false">Def_Status_Montagem!$A$2</f>
        <v>A verificar</v>
      </c>
      <c r="E3514" s="4" t="str">
        <f aca="false">Def_Status_Montagem!$B$4</f>
        <v>Contratada (inclui etiqueta)</v>
      </c>
      <c r="F3514" s="7" t="str">
        <f aca="false" t="array" ref="F3514:F3514">INDEX(Def_Instancias_Equipamentos!$F$2:$F$4986, MATCH(K3514, Def_Instancias_Equipamentos!$D$2:$D$4986, 0), 1)</f>
        <v>Túnel (Anel)</v>
      </c>
      <c r="G3514" s="8" t="str">
        <f aca="false" t="array" ref="G3514:G3514">INDEX(Def_Instancias_Equipamentos!$F$2:$F$4986, MATCH(L3514, Def_Instancias_Equipamentos!$D$2:$D$4986, 0), 1)</f>
        <v>Sala Racks 11</v>
      </c>
      <c r="H3514" s="7" t="str">
        <f aca="false" t="array" ref="H3514:H3514">INDEX(Def_Instancias_Equipamentos!$E$2:$E$4986, MATCH(K3514, Def_Instancias_Equipamentos!$D$2:$D$4986, 0), 1)</f>
        <v>SI-11M2</v>
      </c>
      <c r="I3514" s="8" t="str">
        <f aca="false" t="array" ref="I3514:I3514">INDEX(Def_Instancias_Equipamentos!$E$2:$E$4986, MATCH(L3514, Def_Instancias_Equipamentos!$D$2:$D$4986, 0), 1)</f>
        <v>IA-11RaBPM</v>
      </c>
      <c r="J3514" s="8" t="str">
        <f aca="false">IF(H3514=I3514, "INTERNO", "EXTERNO")</f>
        <v>EXTERNO</v>
      </c>
      <c r="K3514" s="9" t="str">
        <f aca="false">Def_Instancias_Equipamentos!$D$979</f>
        <v>SI-11M2:DI-BPMSigPatch</v>
      </c>
      <c r="L3514" s="4" t="str">
        <f aca="false">Def_Instancias_Equipamentos!$D$718</f>
        <v>SI-11M2:DI-BPMRFFE</v>
      </c>
      <c r="M3514" s="10" t="s">
        <v>171</v>
      </c>
      <c r="N3514" s="11" t="s">
        <v>82</v>
      </c>
      <c r="O3514" s="21" t="str">
        <f aca="false">Def_Sistemas_Conectores_Cabos!$B$7</f>
        <v>SMA 50-ohm</v>
      </c>
      <c r="P3514" s="4" t="str">
        <f aca="false">Def_Sistemas_Conectores_Cabos!$B$7</f>
        <v>SMA 50-ohm</v>
      </c>
      <c r="Q3514" s="8" t="str">
        <f aca="false">K3514&amp;"/"&amp;M3514&amp;CHAR(10)&amp;L3514&amp;"/"&amp;N3514</f>
        <v>SI-11M2:DI-BPMSigPatch/TI_OUT
SI-11M2:DI-BPMRFFE/TI_IN</v>
      </c>
      <c r="R3514" s="12" t="s">
        <v>354</v>
      </c>
      <c r="S3514" s="12" t="s">
        <v>354</v>
      </c>
      <c r="T3514" s="22" t="str">
        <f aca="false">Def_Sistemas_Conectores_Cabos!$C$14</f>
        <v>Datalink Extrudado</v>
      </c>
      <c r="U3514" s="11" t="s">
        <v>355</v>
      </c>
      <c r="V3514" s="13"/>
    </row>
    <row r="3515" customFormat="false" ht="15.75" hidden="true" customHeight="true" outlineLevel="0" collapsed="false">
      <c r="A3515" s="4" t="str">
        <f aca="false">Def_Sistemas_Conectores_Cabos!$A$22</f>
        <v>BPM de elétrons</v>
      </c>
      <c r="B3515" s="5" t="str">
        <f aca="false">Datas_Entregas!$A$3</f>
        <v>BTS/Anel</v>
      </c>
      <c r="C3515" s="6" t="n">
        <f aca="false" t="array" ref="C3515:C3515">INDEX(Datas_Entregas!$B$2:$B$100, MATCH(B3515, Datas_Entregas!$A$2:$A$100, 0), 1)</f>
        <v>43296</v>
      </c>
      <c r="D3515" s="5" t="str">
        <f aca="false">Def_Status_Montagem!$A$2</f>
        <v>A verificar</v>
      </c>
      <c r="E3515" s="4" t="str">
        <f aca="false">Def_Status_Montagem!$B$4</f>
        <v>Contratada (inclui etiqueta)</v>
      </c>
      <c r="F3515" s="7" t="str">
        <f aca="false" t="array" ref="F3515:F3515">INDEX(Def_Instancias_Equipamentos!$F$2:$F$4986, MATCH(K3515, Def_Instancias_Equipamentos!$D$2:$D$4986, 0), 1)</f>
        <v>Túnel (Anel)</v>
      </c>
      <c r="G3515" s="8" t="str">
        <f aca="false" t="array" ref="G3515:G3515">INDEX(Def_Instancias_Equipamentos!$F$2:$F$4986, MATCH(L3515, Def_Instancias_Equipamentos!$D$2:$D$4986, 0), 1)</f>
        <v>Sala Racks 11</v>
      </c>
      <c r="H3515" s="7" t="str">
        <f aca="false" t="array" ref="H3515:H3515">INDEX(Def_Instancias_Equipamentos!$E$2:$E$4986, MATCH(K3515, Def_Instancias_Equipamentos!$D$2:$D$4986, 0), 1)</f>
        <v>SI-11SP</v>
      </c>
      <c r="I3515" s="8" t="str">
        <f aca="false" t="array" ref="I3515:I3515">INDEX(Def_Instancias_Equipamentos!$E$2:$E$4986, MATCH(L3515, Def_Instancias_Equipamentos!$D$2:$D$4986, 0), 1)</f>
        <v>IA-11RaBPM</v>
      </c>
      <c r="J3515" s="8" t="str">
        <f aca="false">IF(H3515=I3515, "INTERNO", "EXTERNO")</f>
        <v>EXTERNO</v>
      </c>
      <c r="K3515" s="9" t="str">
        <f aca="false">Def_Instancias_Equipamentos!$D$1072</f>
        <v>SI-11SP:DI-BPMSigPatch-1</v>
      </c>
      <c r="L3515" s="4" t="str">
        <f aca="false">Def_Instancias_Equipamentos!$D$811</f>
        <v>SI-11SP:DI-BPMRFFE-1</v>
      </c>
      <c r="M3515" s="10" t="s">
        <v>171</v>
      </c>
      <c r="N3515" s="11" t="s">
        <v>82</v>
      </c>
      <c r="O3515" s="21" t="str">
        <f aca="false">Def_Sistemas_Conectores_Cabos!$B$7</f>
        <v>SMA 50-ohm</v>
      </c>
      <c r="P3515" s="4" t="str">
        <f aca="false">Def_Sistemas_Conectores_Cabos!$B$7</f>
        <v>SMA 50-ohm</v>
      </c>
      <c r="Q3515" s="8" t="str">
        <f aca="false">K3515&amp;"/"&amp;M3515&amp;CHAR(10)&amp;L3515&amp;"/"&amp;N3515</f>
        <v>SI-11SP:DI-BPMSigPatch-1/TI_OUT
SI-11SP:DI-BPMRFFE-1/TI_IN</v>
      </c>
      <c r="R3515" s="12" t="s">
        <v>354</v>
      </c>
      <c r="S3515" s="12" t="s">
        <v>354</v>
      </c>
      <c r="T3515" s="22" t="str">
        <f aca="false">Def_Sistemas_Conectores_Cabos!$C$14</f>
        <v>Datalink Extrudado</v>
      </c>
      <c r="U3515" s="11" t="s">
        <v>355</v>
      </c>
      <c r="V3515" s="13"/>
    </row>
    <row r="3516" customFormat="false" ht="15.75" hidden="true" customHeight="true" outlineLevel="0" collapsed="false">
      <c r="A3516" s="4" t="str">
        <f aca="false">Def_Sistemas_Conectores_Cabos!$A$22</f>
        <v>BPM de elétrons</v>
      </c>
      <c r="B3516" s="5" t="str">
        <f aca="false">Datas_Entregas!$A$3</f>
        <v>BTS/Anel</v>
      </c>
      <c r="C3516" s="6" t="n">
        <f aca="false" t="array" ref="C3516:C3516">INDEX(Datas_Entregas!$B$2:$B$100, MATCH(B3516, Datas_Entregas!$A$2:$A$100, 0), 1)</f>
        <v>43296</v>
      </c>
      <c r="D3516" s="5" t="str">
        <f aca="false">Def_Status_Montagem!$A$2</f>
        <v>A verificar</v>
      </c>
      <c r="E3516" s="4" t="str">
        <f aca="false">Def_Status_Montagem!$B$4</f>
        <v>Contratada (inclui etiqueta)</v>
      </c>
      <c r="F3516" s="7" t="str">
        <f aca="false" t="array" ref="F3516:F3516">INDEX(Def_Instancias_Equipamentos!$F$2:$F$4986, MATCH(K3516, Def_Instancias_Equipamentos!$D$2:$D$4986, 0), 1)</f>
        <v>Túnel (Anel)</v>
      </c>
      <c r="G3516" s="8" t="str">
        <f aca="false" t="array" ref="G3516:G3516">INDEX(Def_Instancias_Equipamentos!$F$2:$F$4986, MATCH(L3516, Def_Instancias_Equipamentos!$D$2:$D$4986, 0), 1)</f>
        <v>Sala Racks 11</v>
      </c>
      <c r="H3516" s="7" t="str">
        <f aca="false" t="array" ref="H3516:H3516">INDEX(Def_Instancias_Equipamentos!$E$2:$E$4986, MATCH(K3516, Def_Instancias_Equipamentos!$D$2:$D$4986, 0), 1)</f>
        <v>SI-11SP</v>
      </c>
      <c r="I3516" s="8" t="str">
        <f aca="false" t="array" ref="I3516:I3516">INDEX(Def_Instancias_Equipamentos!$E$2:$E$4986, MATCH(L3516, Def_Instancias_Equipamentos!$D$2:$D$4986, 0), 1)</f>
        <v>IA-11RaBPM</v>
      </c>
      <c r="J3516" s="8" t="str">
        <f aca="false">IF(H3516=I3516, "INTERNO", "EXTERNO")</f>
        <v>EXTERNO</v>
      </c>
      <c r="K3516" s="9" t="str">
        <f aca="false">Def_Instancias_Equipamentos!$D$1073</f>
        <v>SI-11SP:DI-BPMSigPatch-2</v>
      </c>
      <c r="L3516" s="4" t="str">
        <f aca="false">Def_Instancias_Equipamentos!$D$812</f>
        <v>SI-11SP:DI-BPMRFFE-2</v>
      </c>
      <c r="M3516" s="10" t="s">
        <v>171</v>
      </c>
      <c r="N3516" s="11" t="s">
        <v>82</v>
      </c>
      <c r="O3516" s="21" t="str">
        <f aca="false">Def_Sistemas_Conectores_Cabos!$B$7</f>
        <v>SMA 50-ohm</v>
      </c>
      <c r="P3516" s="4" t="str">
        <f aca="false">Def_Sistemas_Conectores_Cabos!$B$7</f>
        <v>SMA 50-ohm</v>
      </c>
      <c r="Q3516" s="8" t="str">
        <f aca="false">K3516&amp;"/"&amp;M3516&amp;CHAR(10)&amp;L3516&amp;"/"&amp;N3516</f>
        <v>SI-11SP:DI-BPMSigPatch-2/TI_OUT
SI-11SP:DI-BPMRFFE-2/TI_IN</v>
      </c>
      <c r="R3516" s="12" t="s">
        <v>354</v>
      </c>
      <c r="S3516" s="12" t="s">
        <v>354</v>
      </c>
      <c r="T3516" s="22" t="str">
        <f aca="false">Def_Sistemas_Conectores_Cabos!$C$14</f>
        <v>Datalink Extrudado</v>
      </c>
      <c r="U3516" s="11" t="s">
        <v>355</v>
      </c>
      <c r="V3516" s="13"/>
    </row>
    <row r="3517" customFormat="false" ht="15.75" hidden="true" customHeight="true" outlineLevel="0" collapsed="false">
      <c r="A3517" s="4" t="str">
        <f aca="false">Def_Sistemas_Conectores_Cabos!$A$22</f>
        <v>BPM de elétrons</v>
      </c>
      <c r="B3517" s="5" t="str">
        <f aca="false">Datas_Entregas!$A$3</f>
        <v>BTS/Anel</v>
      </c>
      <c r="C3517" s="6" t="n">
        <f aca="false" t="array" ref="C3517:C3517">INDEX(Datas_Entregas!$B$2:$B$100, MATCH(B3517, Datas_Entregas!$A$2:$A$100, 0), 1)</f>
        <v>43296</v>
      </c>
      <c r="D3517" s="5" t="str">
        <f aca="false">Def_Status_Montagem!$A$2</f>
        <v>A verificar</v>
      </c>
      <c r="E3517" s="4" t="str">
        <f aca="false">Def_Status_Montagem!$B$4</f>
        <v>Contratada (inclui etiqueta)</v>
      </c>
      <c r="F3517" s="7" t="str">
        <f aca="false" t="array" ref="F3517:F3517">INDEX(Def_Instancias_Equipamentos!$F$2:$F$4986, MATCH(K3517, Def_Instancias_Equipamentos!$D$2:$D$4986, 0), 1)</f>
        <v>Túnel (Anel)</v>
      </c>
      <c r="G3517" s="8" t="str">
        <f aca="false" t="array" ref="G3517:G3517">INDEX(Def_Instancias_Equipamentos!$F$2:$F$4986, MATCH(L3517, Def_Instancias_Equipamentos!$D$2:$D$4986, 0), 1)</f>
        <v>Sala Racks 12</v>
      </c>
      <c r="H3517" s="7" t="str">
        <f aca="false" t="array" ref="H3517:H3517">INDEX(Def_Instancias_Equipamentos!$E$2:$E$4986, MATCH(K3517, Def_Instancias_Equipamentos!$D$2:$D$4986, 0), 1)</f>
        <v>SI-12C1</v>
      </c>
      <c r="I3517" s="8" t="str">
        <f aca="false" t="array" ref="I3517:I3517">INDEX(Def_Instancias_Equipamentos!$E$2:$E$4986, MATCH(L3517, Def_Instancias_Equipamentos!$D$2:$D$4986, 0), 1)</f>
        <v>IA-12RaBPM</v>
      </c>
      <c r="J3517" s="8" t="str">
        <f aca="false">IF(H3517=I3517, "INTERNO", "EXTERNO")</f>
        <v>EXTERNO</v>
      </c>
      <c r="K3517" s="9" t="str">
        <f aca="false">Def_Instancias_Equipamentos!$D$980</f>
        <v>SI-12C1:DI-BPMSigPatch-1</v>
      </c>
      <c r="L3517" s="4" t="str">
        <f aca="false">Def_Instancias_Equipamentos!$D$719</f>
        <v>SI-12C1:DI-BPMRFFE-1</v>
      </c>
      <c r="M3517" s="10" t="s">
        <v>171</v>
      </c>
      <c r="N3517" s="11" t="s">
        <v>82</v>
      </c>
      <c r="O3517" s="21" t="str">
        <f aca="false">Def_Sistemas_Conectores_Cabos!$B$7</f>
        <v>SMA 50-ohm</v>
      </c>
      <c r="P3517" s="4" t="str">
        <f aca="false">Def_Sistemas_Conectores_Cabos!$B$7</f>
        <v>SMA 50-ohm</v>
      </c>
      <c r="Q3517" s="8" t="str">
        <f aca="false">K3517&amp;"/"&amp;M3517&amp;CHAR(10)&amp;L3517&amp;"/"&amp;N3517</f>
        <v>SI-12C1:DI-BPMSigPatch-1/TI_OUT
SI-12C1:DI-BPMRFFE-1/TI_IN</v>
      </c>
      <c r="R3517" s="12" t="s">
        <v>354</v>
      </c>
      <c r="S3517" s="12" t="s">
        <v>354</v>
      </c>
      <c r="T3517" s="22" t="str">
        <f aca="false">Def_Sistemas_Conectores_Cabos!$C$14</f>
        <v>Datalink Extrudado</v>
      </c>
      <c r="U3517" s="11" t="s">
        <v>355</v>
      </c>
      <c r="V3517" s="13"/>
    </row>
    <row r="3518" customFormat="false" ht="15.75" hidden="true" customHeight="true" outlineLevel="0" collapsed="false">
      <c r="A3518" s="4" t="str">
        <f aca="false">Def_Sistemas_Conectores_Cabos!$A$22</f>
        <v>BPM de elétrons</v>
      </c>
      <c r="B3518" s="5" t="str">
        <f aca="false">Datas_Entregas!$A$3</f>
        <v>BTS/Anel</v>
      </c>
      <c r="C3518" s="6" t="n">
        <f aca="false" t="array" ref="C3518:C3518">INDEX(Datas_Entregas!$B$2:$B$100, MATCH(B3518, Datas_Entregas!$A$2:$A$100, 0), 1)</f>
        <v>43296</v>
      </c>
      <c r="D3518" s="5" t="str">
        <f aca="false">Def_Status_Montagem!$A$2</f>
        <v>A verificar</v>
      </c>
      <c r="E3518" s="4" t="str">
        <f aca="false">Def_Status_Montagem!$B$4</f>
        <v>Contratada (inclui etiqueta)</v>
      </c>
      <c r="F3518" s="7" t="str">
        <f aca="false" t="array" ref="F3518:F3518">INDEX(Def_Instancias_Equipamentos!$F$2:$F$4986, MATCH(K3518, Def_Instancias_Equipamentos!$D$2:$D$4986, 0), 1)</f>
        <v>Túnel (Anel)</v>
      </c>
      <c r="G3518" s="8" t="str">
        <f aca="false" t="array" ref="G3518:G3518">INDEX(Def_Instancias_Equipamentos!$F$2:$F$4986, MATCH(L3518, Def_Instancias_Equipamentos!$D$2:$D$4986, 0), 1)</f>
        <v>Sala Racks 12</v>
      </c>
      <c r="H3518" s="7" t="str">
        <f aca="false" t="array" ref="H3518:H3518">INDEX(Def_Instancias_Equipamentos!$E$2:$E$4986, MATCH(K3518, Def_Instancias_Equipamentos!$D$2:$D$4986, 0), 1)</f>
        <v>SI-12C1</v>
      </c>
      <c r="I3518" s="8" t="str">
        <f aca="false" t="array" ref="I3518:I3518">INDEX(Def_Instancias_Equipamentos!$E$2:$E$4986, MATCH(L3518, Def_Instancias_Equipamentos!$D$2:$D$4986, 0), 1)</f>
        <v>IA-12RaBPM</v>
      </c>
      <c r="J3518" s="8" t="str">
        <f aca="false">IF(H3518=I3518, "INTERNO", "EXTERNO")</f>
        <v>EXTERNO</v>
      </c>
      <c r="K3518" s="9" t="str">
        <f aca="false">Def_Instancias_Equipamentos!$D$981</f>
        <v>SI-12C1:DI-BPMSigPatch-2</v>
      </c>
      <c r="L3518" s="4" t="str">
        <f aca="false">Def_Instancias_Equipamentos!$D$720</f>
        <v>SI-12C1:DI-BPMRFFE-2</v>
      </c>
      <c r="M3518" s="10" t="s">
        <v>171</v>
      </c>
      <c r="N3518" s="11" t="s">
        <v>82</v>
      </c>
      <c r="O3518" s="21" t="str">
        <f aca="false">Def_Sistemas_Conectores_Cabos!$B$7</f>
        <v>SMA 50-ohm</v>
      </c>
      <c r="P3518" s="4" t="str">
        <f aca="false">Def_Sistemas_Conectores_Cabos!$B$7</f>
        <v>SMA 50-ohm</v>
      </c>
      <c r="Q3518" s="8" t="str">
        <f aca="false">K3518&amp;"/"&amp;M3518&amp;CHAR(10)&amp;L3518&amp;"/"&amp;N3518</f>
        <v>SI-12C1:DI-BPMSigPatch-2/TI_OUT
SI-12C1:DI-BPMRFFE-2/TI_IN</v>
      </c>
      <c r="R3518" s="12" t="s">
        <v>354</v>
      </c>
      <c r="S3518" s="12" t="s">
        <v>354</v>
      </c>
      <c r="T3518" s="22" t="str">
        <f aca="false">Def_Sistemas_Conectores_Cabos!$C$14</f>
        <v>Datalink Extrudado</v>
      </c>
      <c r="U3518" s="11" t="s">
        <v>355</v>
      </c>
      <c r="V3518" s="13"/>
    </row>
    <row r="3519" customFormat="false" ht="15.75" hidden="true" customHeight="true" outlineLevel="0" collapsed="false">
      <c r="A3519" s="4" t="str">
        <f aca="false">Def_Sistemas_Conectores_Cabos!$A$22</f>
        <v>BPM de elétrons</v>
      </c>
      <c r="B3519" s="5" t="str">
        <f aca="false">Datas_Entregas!$A$3</f>
        <v>BTS/Anel</v>
      </c>
      <c r="C3519" s="6" t="n">
        <f aca="false" t="array" ref="C3519:C3519">INDEX(Datas_Entregas!$B$2:$B$100, MATCH(B3519, Datas_Entregas!$A$2:$A$100, 0), 1)</f>
        <v>43296</v>
      </c>
      <c r="D3519" s="5" t="str">
        <f aca="false">Def_Status_Montagem!$A$2</f>
        <v>A verificar</v>
      </c>
      <c r="E3519" s="4" t="str">
        <f aca="false">Def_Status_Montagem!$B$4</f>
        <v>Contratada (inclui etiqueta)</v>
      </c>
      <c r="F3519" s="7" t="str">
        <f aca="false" t="array" ref="F3519:F3519">INDEX(Def_Instancias_Equipamentos!$F$2:$F$4986, MATCH(K3519, Def_Instancias_Equipamentos!$D$2:$D$4986, 0), 1)</f>
        <v>Túnel (Anel)</v>
      </c>
      <c r="G3519" s="8" t="str">
        <f aca="false" t="array" ref="G3519:G3519">INDEX(Def_Instancias_Equipamentos!$F$2:$F$4986, MATCH(L3519, Def_Instancias_Equipamentos!$D$2:$D$4986, 0), 1)</f>
        <v>Sala Racks 12</v>
      </c>
      <c r="H3519" s="7" t="str">
        <f aca="false" t="array" ref="H3519:H3519">INDEX(Def_Instancias_Equipamentos!$E$2:$E$4986, MATCH(K3519, Def_Instancias_Equipamentos!$D$2:$D$4986, 0), 1)</f>
        <v>SI-12C2</v>
      </c>
      <c r="I3519" s="8" t="str">
        <f aca="false" t="array" ref="I3519:I3519">INDEX(Def_Instancias_Equipamentos!$E$2:$E$4986, MATCH(L3519, Def_Instancias_Equipamentos!$D$2:$D$4986, 0), 1)</f>
        <v>IA-12RaBPM</v>
      </c>
      <c r="J3519" s="8" t="str">
        <f aca="false">IF(H3519=I3519, "INTERNO", "EXTERNO")</f>
        <v>EXTERNO</v>
      </c>
      <c r="K3519" s="9" t="str">
        <f aca="false">Def_Instancias_Equipamentos!$D$982</f>
        <v>SI-12C2:DI-BPMSigPatch</v>
      </c>
      <c r="L3519" s="4" t="str">
        <f aca="false">Def_Instancias_Equipamentos!$D$721</f>
        <v>SI-12C2:DI-BPMRFFE</v>
      </c>
      <c r="M3519" s="10" t="s">
        <v>171</v>
      </c>
      <c r="N3519" s="11" t="s">
        <v>82</v>
      </c>
      <c r="O3519" s="21" t="str">
        <f aca="false">Def_Sistemas_Conectores_Cabos!$B$7</f>
        <v>SMA 50-ohm</v>
      </c>
      <c r="P3519" s="4" t="str">
        <f aca="false">Def_Sistemas_Conectores_Cabos!$B$7</f>
        <v>SMA 50-ohm</v>
      </c>
      <c r="Q3519" s="8" t="str">
        <f aca="false">K3519&amp;"/"&amp;M3519&amp;CHAR(10)&amp;L3519&amp;"/"&amp;N3519</f>
        <v>SI-12C2:DI-BPMSigPatch/TI_OUT
SI-12C2:DI-BPMRFFE/TI_IN</v>
      </c>
      <c r="R3519" s="12" t="s">
        <v>354</v>
      </c>
      <c r="S3519" s="12" t="s">
        <v>354</v>
      </c>
      <c r="T3519" s="22" t="str">
        <f aca="false">Def_Sistemas_Conectores_Cabos!$C$14</f>
        <v>Datalink Extrudado</v>
      </c>
      <c r="U3519" s="11" t="s">
        <v>355</v>
      </c>
      <c r="V3519" s="13"/>
    </row>
    <row r="3520" customFormat="false" ht="15.75" hidden="true" customHeight="true" outlineLevel="0" collapsed="false">
      <c r="A3520" s="4" t="str">
        <f aca="false">Def_Sistemas_Conectores_Cabos!$A$22</f>
        <v>BPM de elétrons</v>
      </c>
      <c r="B3520" s="5" t="str">
        <f aca="false">Datas_Entregas!$A$3</f>
        <v>BTS/Anel</v>
      </c>
      <c r="C3520" s="6" t="n">
        <f aca="false" t="array" ref="C3520:C3520">INDEX(Datas_Entregas!$B$2:$B$100, MATCH(B3520, Datas_Entregas!$A$2:$A$100, 0), 1)</f>
        <v>43296</v>
      </c>
      <c r="D3520" s="5" t="str">
        <f aca="false">Def_Status_Montagem!$A$2</f>
        <v>A verificar</v>
      </c>
      <c r="E3520" s="4" t="str">
        <f aca="false">Def_Status_Montagem!$B$4</f>
        <v>Contratada (inclui etiqueta)</v>
      </c>
      <c r="F3520" s="7" t="str">
        <f aca="false" t="array" ref="F3520:F3520">INDEX(Def_Instancias_Equipamentos!$F$2:$F$4986, MATCH(K3520, Def_Instancias_Equipamentos!$D$2:$D$4986, 0), 1)</f>
        <v>Túnel (Anel)</v>
      </c>
      <c r="G3520" s="8" t="str">
        <f aca="false" t="array" ref="G3520:G3520">INDEX(Def_Instancias_Equipamentos!$F$2:$F$4986, MATCH(L3520, Def_Instancias_Equipamentos!$D$2:$D$4986, 0), 1)</f>
        <v>Sala Racks 12</v>
      </c>
      <c r="H3520" s="7" t="str">
        <f aca="false" t="array" ref="H3520:H3520">INDEX(Def_Instancias_Equipamentos!$E$2:$E$4986, MATCH(K3520, Def_Instancias_Equipamentos!$D$2:$D$4986, 0), 1)</f>
        <v>SI-12C3</v>
      </c>
      <c r="I3520" s="8" t="str">
        <f aca="false" t="array" ref="I3520:I3520">INDEX(Def_Instancias_Equipamentos!$E$2:$E$4986, MATCH(L3520, Def_Instancias_Equipamentos!$D$2:$D$4986, 0), 1)</f>
        <v>IA-12RaBPM</v>
      </c>
      <c r="J3520" s="8" t="str">
        <f aca="false">IF(H3520=I3520, "INTERNO", "EXTERNO")</f>
        <v>EXTERNO</v>
      </c>
      <c r="K3520" s="9" t="str">
        <f aca="false">Def_Instancias_Equipamentos!$D$983</f>
        <v>SI-12C3:DI-BPMSigPatch-1</v>
      </c>
      <c r="L3520" s="4" t="str">
        <f aca="false">Def_Instancias_Equipamentos!$D$722</f>
        <v>SI-12C3:DI-BPMRFFE-1</v>
      </c>
      <c r="M3520" s="10" t="s">
        <v>171</v>
      </c>
      <c r="N3520" s="11" t="s">
        <v>82</v>
      </c>
      <c r="O3520" s="21" t="str">
        <f aca="false">Def_Sistemas_Conectores_Cabos!$B$7</f>
        <v>SMA 50-ohm</v>
      </c>
      <c r="P3520" s="4" t="str">
        <f aca="false">Def_Sistemas_Conectores_Cabos!$B$7</f>
        <v>SMA 50-ohm</v>
      </c>
      <c r="Q3520" s="8" t="str">
        <f aca="false">K3520&amp;"/"&amp;M3520&amp;CHAR(10)&amp;L3520&amp;"/"&amp;N3520</f>
        <v>SI-12C3:DI-BPMSigPatch-1/TI_OUT
SI-12C3:DI-BPMRFFE-1/TI_IN</v>
      </c>
      <c r="R3520" s="12" t="s">
        <v>354</v>
      </c>
      <c r="S3520" s="12" t="s">
        <v>354</v>
      </c>
      <c r="T3520" s="22" t="str">
        <f aca="false">Def_Sistemas_Conectores_Cabos!$C$14</f>
        <v>Datalink Extrudado</v>
      </c>
      <c r="U3520" s="11" t="s">
        <v>355</v>
      </c>
      <c r="V3520" s="13"/>
    </row>
    <row r="3521" customFormat="false" ht="15.75" hidden="true" customHeight="true" outlineLevel="0" collapsed="false">
      <c r="A3521" s="4" t="str">
        <f aca="false">Def_Sistemas_Conectores_Cabos!$A$22</f>
        <v>BPM de elétrons</v>
      </c>
      <c r="B3521" s="5" t="str">
        <f aca="false">Datas_Entregas!$A$3</f>
        <v>BTS/Anel</v>
      </c>
      <c r="C3521" s="6" t="n">
        <f aca="false" t="array" ref="C3521:C3521">INDEX(Datas_Entregas!$B$2:$B$100, MATCH(B3521, Datas_Entregas!$A$2:$A$100, 0), 1)</f>
        <v>43296</v>
      </c>
      <c r="D3521" s="5" t="str">
        <f aca="false">Def_Status_Montagem!$A$2</f>
        <v>A verificar</v>
      </c>
      <c r="E3521" s="4" t="str">
        <f aca="false">Def_Status_Montagem!$B$4</f>
        <v>Contratada (inclui etiqueta)</v>
      </c>
      <c r="F3521" s="7" t="str">
        <f aca="false" t="array" ref="F3521:F3521">INDEX(Def_Instancias_Equipamentos!$F$2:$F$4986, MATCH(K3521, Def_Instancias_Equipamentos!$D$2:$D$4986, 0), 1)</f>
        <v>Túnel (Anel)</v>
      </c>
      <c r="G3521" s="8" t="str">
        <f aca="false" t="array" ref="G3521:G3521">INDEX(Def_Instancias_Equipamentos!$F$2:$F$4986, MATCH(L3521, Def_Instancias_Equipamentos!$D$2:$D$4986, 0), 1)</f>
        <v>Sala Racks 12</v>
      </c>
      <c r="H3521" s="7" t="str">
        <f aca="false" t="array" ref="H3521:H3521">INDEX(Def_Instancias_Equipamentos!$E$2:$E$4986, MATCH(K3521, Def_Instancias_Equipamentos!$D$2:$D$4986, 0), 1)</f>
        <v>SI-12C3</v>
      </c>
      <c r="I3521" s="8" t="str">
        <f aca="false" t="array" ref="I3521:I3521">INDEX(Def_Instancias_Equipamentos!$E$2:$E$4986, MATCH(L3521, Def_Instancias_Equipamentos!$D$2:$D$4986, 0), 1)</f>
        <v>IA-12RaBPM</v>
      </c>
      <c r="J3521" s="8" t="str">
        <f aca="false">IF(H3521=I3521, "INTERNO", "EXTERNO")</f>
        <v>EXTERNO</v>
      </c>
      <c r="K3521" s="9" t="str">
        <f aca="false">Def_Instancias_Equipamentos!$D$984</f>
        <v>SI-12C3:DI-BPMSigPatch-2</v>
      </c>
      <c r="L3521" s="4" t="str">
        <f aca="false">Def_Instancias_Equipamentos!$D$723</f>
        <v>SI-12C3:DI-BPMRFFE-2</v>
      </c>
      <c r="M3521" s="10" t="s">
        <v>171</v>
      </c>
      <c r="N3521" s="11" t="s">
        <v>82</v>
      </c>
      <c r="O3521" s="21" t="str">
        <f aca="false">Def_Sistemas_Conectores_Cabos!$B$7</f>
        <v>SMA 50-ohm</v>
      </c>
      <c r="P3521" s="4" t="str">
        <f aca="false">Def_Sistemas_Conectores_Cabos!$B$7</f>
        <v>SMA 50-ohm</v>
      </c>
      <c r="Q3521" s="8" t="str">
        <f aca="false">K3521&amp;"/"&amp;M3521&amp;CHAR(10)&amp;L3521&amp;"/"&amp;N3521</f>
        <v>SI-12C3:DI-BPMSigPatch-2/TI_OUT
SI-12C3:DI-BPMRFFE-2/TI_IN</v>
      </c>
      <c r="R3521" s="12" t="s">
        <v>354</v>
      </c>
      <c r="S3521" s="12" t="s">
        <v>354</v>
      </c>
      <c r="T3521" s="22" t="str">
        <f aca="false">Def_Sistemas_Conectores_Cabos!$C$14</f>
        <v>Datalink Extrudado</v>
      </c>
      <c r="U3521" s="11" t="s">
        <v>355</v>
      </c>
      <c r="V3521" s="13"/>
    </row>
    <row r="3522" customFormat="false" ht="15.75" hidden="true" customHeight="true" outlineLevel="0" collapsed="false">
      <c r="A3522" s="4" t="str">
        <f aca="false">Def_Sistemas_Conectores_Cabos!$A$22</f>
        <v>BPM de elétrons</v>
      </c>
      <c r="B3522" s="5" t="str">
        <f aca="false">Datas_Entregas!$A$3</f>
        <v>BTS/Anel</v>
      </c>
      <c r="C3522" s="6" t="n">
        <f aca="false" t="array" ref="C3522:C3522">INDEX(Datas_Entregas!$B$2:$B$100, MATCH(B3522, Datas_Entregas!$A$2:$A$100, 0), 1)</f>
        <v>43296</v>
      </c>
      <c r="D3522" s="5" t="str">
        <f aca="false">Def_Status_Montagem!$A$2</f>
        <v>A verificar</v>
      </c>
      <c r="E3522" s="4" t="str">
        <f aca="false">Def_Status_Montagem!$B$4</f>
        <v>Contratada (inclui etiqueta)</v>
      </c>
      <c r="F3522" s="7" t="str">
        <f aca="false" t="array" ref="F3522:F3522">INDEX(Def_Instancias_Equipamentos!$F$2:$F$4986, MATCH(K3522, Def_Instancias_Equipamentos!$D$2:$D$4986, 0), 1)</f>
        <v>Túnel (Anel)</v>
      </c>
      <c r="G3522" s="8" t="str">
        <f aca="false" t="array" ref="G3522:G3522">INDEX(Def_Instancias_Equipamentos!$F$2:$F$4986, MATCH(L3522, Def_Instancias_Equipamentos!$D$2:$D$4986, 0), 1)</f>
        <v>Sala Racks 12</v>
      </c>
      <c r="H3522" s="7" t="str">
        <f aca="false" t="array" ref="H3522:H3522">INDEX(Def_Instancias_Equipamentos!$E$2:$E$4986, MATCH(K3522, Def_Instancias_Equipamentos!$D$2:$D$4986, 0), 1)</f>
        <v>SI-12C4</v>
      </c>
      <c r="I3522" s="8" t="str">
        <f aca="false" t="array" ref="I3522:I3522">INDEX(Def_Instancias_Equipamentos!$E$2:$E$4986, MATCH(L3522, Def_Instancias_Equipamentos!$D$2:$D$4986, 0), 1)</f>
        <v>IA-12RaBPM</v>
      </c>
      <c r="J3522" s="8" t="str">
        <f aca="false">IF(H3522=I3522, "INTERNO", "EXTERNO")</f>
        <v>EXTERNO</v>
      </c>
      <c r="K3522" s="9" t="str">
        <f aca="false">Def_Instancias_Equipamentos!$D$985</f>
        <v>SI-12C4:DI-BPMSigPatch</v>
      </c>
      <c r="L3522" s="4" t="str">
        <f aca="false">Def_Instancias_Equipamentos!$D$724</f>
        <v>SI-12C4:DI-BPMRFFE</v>
      </c>
      <c r="M3522" s="10" t="s">
        <v>171</v>
      </c>
      <c r="N3522" s="11" t="s">
        <v>82</v>
      </c>
      <c r="O3522" s="21" t="str">
        <f aca="false">Def_Sistemas_Conectores_Cabos!$B$7</f>
        <v>SMA 50-ohm</v>
      </c>
      <c r="P3522" s="4" t="str">
        <f aca="false">Def_Sistemas_Conectores_Cabos!$B$7</f>
        <v>SMA 50-ohm</v>
      </c>
      <c r="Q3522" s="8" t="str">
        <f aca="false">K3522&amp;"/"&amp;M3522&amp;CHAR(10)&amp;L3522&amp;"/"&amp;N3522</f>
        <v>SI-12C4:DI-BPMSigPatch/TI_OUT
SI-12C4:DI-BPMRFFE/TI_IN</v>
      </c>
      <c r="R3522" s="12" t="s">
        <v>354</v>
      </c>
      <c r="S3522" s="12" t="s">
        <v>354</v>
      </c>
      <c r="T3522" s="22" t="str">
        <f aca="false">Def_Sistemas_Conectores_Cabos!$C$14</f>
        <v>Datalink Extrudado</v>
      </c>
      <c r="U3522" s="11" t="s">
        <v>355</v>
      </c>
      <c r="V3522" s="13"/>
    </row>
    <row r="3523" customFormat="false" ht="15.75" hidden="true" customHeight="true" outlineLevel="0" collapsed="false">
      <c r="A3523" s="4" t="str">
        <f aca="false">Def_Sistemas_Conectores_Cabos!$A$22</f>
        <v>BPM de elétrons</v>
      </c>
      <c r="B3523" s="5" t="str">
        <f aca="false">Datas_Entregas!$A$3</f>
        <v>BTS/Anel</v>
      </c>
      <c r="C3523" s="6" t="n">
        <f aca="false" t="array" ref="C3523:C3523">INDEX(Datas_Entregas!$B$2:$B$100, MATCH(B3523, Datas_Entregas!$A$2:$A$100, 0), 1)</f>
        <v>43296</v>
      </c>
      <c r="D3523" s="5" t="str">
        <f aca="false">Def_Status_Montagem!$A$2</f>
        <v>A verificar</v>
      </c>
      <c r="E3523" s="4" t="str">
        <f aca="false">Def_Status_Montagem!$B$4</f>
        <v>Contratada (inclui etiqueta)</v>
      </c>
      <c r="F3523" s="7" t="str">
        <f aca="false" t="array" ref="F3523:F3523">INDEX(Def_Instancias_Equipamentos!$F$2:$F$4986, MATCH(K3523, Def_Instancias_Equipamentos!$D$2:$D$4986, 0), 1)</f>
        <v>Túnel (Anel)</v>
      </c>
      <c r="G3523" s="8" t="str">
        <f aca="false" t="array" ref="G3523:G3523">INDEX(Def_Instancias_Equipamentos!$F$2:$F$4986, MATCH(L3523, Def_Instancias_Equipamentos!$D$2:$D$4986, 0), 1)</f>
        <v>Sala Racks 12</v>
      </c>
      <c r="H3523" s="7" t="str">
        <f aca="false" t="array" ref="H3523:H3523">INDEX(Def_Instancias_Equipamentos!$E$2:$E$4986, MATCH(K3523, Def_Instancias_Equipamentos!$D$2:$D$4986, 0), 1)</f>
        <v>SI-12M1</v>
      </c>
      <c r="I3523" s="8" t="str">
        <f aca="false" t="array" ref="I3523:I3523">INDEX(Def_Instancias_Equipamentos!$E$2:$E$4986, MATCH(L3523, Def_Instancias_Equipamentos!$D$2:$D$4986, 0), 1)</f>
        <v>IA-12RaBPM</v>
      </c>
      <c r="J3523" s="8" t="str">
        <f aca="false">IF(H3523=I3523, "INTERNO", "EXTERNO")</f>
        <v>EXTERNO</v>
      </c>
      <c r="K3523" s="9" t="str">
        <f aca="false">Def_Instancias_Equipamentos!$D$986</f>
        <v>SI-12M1:DI-BPMSigPatch</v>
      </c>
      <c r="L3523" s="4" t="str">
        <f aca="false">Def_Instancias_Equipamentos!$D$725</f>
        <v>SI-12M1:DI-BPMRFFE</v>
      </c>
      <c r="M3523" s="10" t="s">
        <v>171</v>
      </c>
      <c r="N3523" s="11" t="s">
        <v>82</v>
      </c>
      <c r="O3523" s="21" t="str">
        <f aca="false">Def_Sistemas_Conectores_Cabos!$B$7</f>
        <v>SMA 50-ohm</v>
      </c>
      <c r="P3523" s="4" t="str">
        <f aca="false">Def_Sistemas_Conectores_Cabos!$B$7</f>
        <v>SMA 50-ohm</v>
      </c>
      <c r="Q3523" s="8" t="str">
        <f aca="false">K3523&amp;"/"&amp;M3523&amp;CHAR(10)&amp;L3523&amp;"/"&amp;N3523</f>
        <v>SI-12M1:DI-BPMSigPatch/TI_OUT
SI-12M1:DI-BPMRFFE/TI_IN</v>
      </c>
      <c r="R3523" s="12" t="s">
        <v>354</v>
      </c>
      <c r="S3523" s="12" t="s">
        <v>354</v>
      </c>
      <c r="T3523" s="22" t="str">
        <f aca="false">Def_Sistemas_Conectores_Cabos!$C$14</f>
        <v>Datalink Extrudado</v>
      </c>
      <c r="U3523" s="11" t="s">
        <v>355</v>
      </c>
      <c r="V3523" s="13"/>
    </row>
    <row r="3524" customFormat="false" ht="15.75" hidden="true" customHeight="true" outlineLevel="0" collapsed="false">
      <c r="A3524" s="4" t="str">
        <f aca="false">Def_Sistemas_Conectores_Cabos!$A$22</f>
        <v>BPM de elétrons</v>
      </c>
      <c r="B3524" s="5" t="str">
        <f aca="false">Datas_Entregas!$A$3</f>
        <v>BTS/Anel</v>
      </c>
      <c r="C3524" s="6" t="n">
        <f aca="false" t="array" ref="C3524:C3524">INDEX(Datas_Entregas!$B$2:$B$100, MATCH(B3524, Datas_Entregas!$A$2:$A$100, 0), 1)</f>
        <v>43296</v>
      </c>
      <c r="D3524" s="5" t="str">
        <f aca="false">Def_Status_Montagem!$A$2</f>
        <v>A verificar</v>
      </c>
      <c r="E3524" s="4" t="str">
        <f aca="false">Def_Status_Montagem!$B$4</f>
        <v>Contratada (inclui etiqueta)</v>
      </c>
      <c r="F3524" s="7" t="str">
        <f aca="false" t="array" ref="F3524:F3524">INDEX(Def_Instancias_Equipamentos!$F$2:$F$4986, MATCH(K3524, Def_Instancias_Equipamentos!$D$2:$D$4986, 0), 1)</f>
        <v>Túnel (Anel)</v>
      </c>
      <c r="G3524" s="8" t="str">
        <f aca="false" t="array" ref="G3524:G3524">INDEX(Def_Instancias_Equipamentos!$F$2:$F$4986, MATCH(L3524, Def_Instancias_Equipamentos!$D$2:$D$4986, 0), 1)</f>
        <v>Sala Racks 12</v>
      </c>
      <c r="H3524" s="7" t="str">
        <f aca="false" t="array" ref="H3524:H3524">INDEX(Def_Instancias_Equipamentos!$E$2:$E$4986, MATCH(K3524, Def_Instancias_Equipamentos!$D$2:$D$4986, 0), 1)</f>
        <v>SI-12M2</v>
      </c>
      <c r="I3524" s="8" t="str">
        <f aca="false" t="array" ref="I3524:I3524">INDEX(Def_Instancias_Equipamentos!$E$2:$E$4986, MATCH(L3524, Def_Instancias_Equipamentos!$D$2:$D$4986, 0), 1)</f>
        <v>IA-12RaBPM</v>
      </c>
      <c r="J3524" s="8" t="str">
        <f aca="false">IF(H3524=I3524, "INTERNO", "EXTERNO")</f>
        <v>EXTERNO</v>
      </c>
      <c r="K3524" s="9" t="str">
        <f aca="false">Def_Instancias_Equipamentos!$D$987</f>
        <v>SI-12M2:DI-BPMSigPatch</v>
      </c>
      <c r="L3524" s="4" t="str">
        <f aca="false">Def_Instancias_Equipamentos!$D$726</f>
        <v>SI-12M2:DI-BPMRFFE</v>
      </c>
      <c r="M3524" s="10" t="s">
        <v>171</v>
      </c>
      <c r="N3524" s="11" t="s">
        <v>82</v>
      </c>
      <c r="O3524" s="21" t="str">
        <f aca="false">Def_Sistemas_Conectores_Cabos!$B$7</f>
        <v>SMA 50-ohm</v>
      </c>
      <c r="P3524" s="4" t="str">
        <f aca="false">Def_Sistemas_Conectores_Cabos!$B$7</f>
        <v>SMA 50-ohm</v>
      </c>
      <c r="Q3524" s="8" t="str">
        <f aca="false">K3524&amp;"/"&amp;M3524&amp;CHAR(10)&amp;L3524&amp;"/"&amp;N3524</f>
        <v>SI-12M2:DI-BPMSigPatch/TI_OUT
SI-12M2:DI-BPMRFFE/TI_IN</v>
      </c>
      <c r="R3524" s="12" t="s">
        <v>354</v>
      </c>
      <c r="S3524" s="12" t="s">
        <v>354</v>
      </c>
      <c r="T3524" s="22" t="str">
        <f aca="false">Def_Sistemas_Conectores_Cabos!$C$14</f>
        <v>Datalink Extrudado</v>
      </c>
      <c r="U3524" s="11" t="s">
        <v>355</v>
      </c>
      <c r="V3524" s="13"/>
    </row>
    <row r="3525" customFormat="false" ht="15.75" hidden="true" customHeight="true" outlineLevel="0" collapsed="false">
      <c r="A3525" s="4" t="str">
        <f aca="false">Def_Sistemas_Conectores_Cabos!$A$22</f>
        <v>BPM de elétrons</v>
      </c>
      <c r="B3525" s="5" t="str">
        <f aca="false">Datas_Entregas!$A$3</f>
        <v>BTS/Anel</v>
      </c>
      <c r="C3525" s="6" t="n">
        <f aca="false" t="array" ref="C3525:C3525">INDEX(Datas_Entregas!$B$2:$B$100, MATCH(B3525, Datas_Entregas!$A$2:$A$100, 0), 1)</f>
        <v>43296</v>
      </c>
      <c r="D3525" s="5" t="str">
        <f aca="false">Def_Status_Montagem!$A$2</f>
        <v>A verificar</v>
      </c>
      <c r="E3525" s="4" t="str">
        <f aca="false">Def_Status_Montagem!$B$4</f>
        <v>Contratada (inclui etiqueta)</v>
      </c>
      <c r="F3525" s="7" t="str">
        <f aca="false" t="array" ref="F3525:F3525">INDEX(Def_Instancias_Equipamentos!$F$2:$F$4986, MATCH(K3525, Def_Instancias_Equipamentos!$D$2:$D$4986, 0), 1)</f>
        <v>Túnel (Anel)</v>
      </c>
      <c r="G3525" s="8" t="str">
        <f aca="false" t="array" ref="G3525:G3525">INDEX(Def_Instancias_Equipamentos!$F$2:$F$4986, MATCH(L3525, Def_Instancias_Equipamentos!$D$2:$D$4986, 0), 1)</f>
        <v>Sala Racks 12</v>
      </c>
      <c r="H3525" s="7" t="str">
        <f aca="false" t="array" ref="H3525:H3525">INDEX(Def_Instancias_Equipamentos!$E$2:$E$4986, MATCH(K3525, Def_Instancias_Equipamentos!$D$2:$D$4986, 0), 1)</f>
        <v>SI-12SB</v>
      </c>
      <c r="I3525" s="8" t="str">
        <f aca="false" t="array" ref="I3525:I3525">INDEX(Def_Instancias_Equipamentos!$E$2:$E$4986, MATCH(L3525, Def_Instancias_Equipamentos!$D$2:$D$4986, 0), 1)</f>
        <v>IA-12RaBPM</v>
      </c>
      <c r="J3525" s="8" t="str">
        <f aca="false">IF(H3525=I3525, "INTERNO", "EXTERNO")</f>
        <v>EXTERNO</v>
      </c>
      <c r="K3525" s="9" t="str">
        <f aca="false">Def_Instancias_Equipamentos!$D$1074</f>
        <v>SI-12SB:DI-BPMSigPatch-1</v>
      </c>
      <c r="L3525" s="4" t="str">
        <f aca="false">Def_Instancias_Equipamentos!$D$813</f>
        <v>SI-12SB:DI-BPMRFFE-1</v>
      </c>
      <c r="M3525" s="10" t="s">
        <v>171</v>
      </c>
      <c r="N3525" s="11" t="s">
        <v>82</v>
      </c>
      <c r="O3525" s="21" t="str">
        <f aca="false">Def_Sistemas_Conectores_Cabos!$B$7</f>
        <v>SMA 50-ohm</v>
      </c>
      <c r="P3525" s="4" t="str">
        <f aca="false">Def_Sistemas_Conectores_Cabos!$B$7</f>
        <v>SMA 50-ohm</v>
      </c>
      <c r="Q3525" s="8" t="str">
        <f aca="false">K3525&amp;"/"&amp;M3525&amp;CHAR(10)&amp;L3525&amp;"/"&amp;N3525</f>
        <v>SI-12SB:DI-BPMSigPatch-1/TI_OUT
SI-12SB:DI-BPMRFFE-1/TI_IN</v>
      </c>
      <c r="R3525" s="12" t="s">
        <v>354</v>
      </c>
      <c r="S3525" s="12" t="s">
        <v>354</v>
      </c>
      <c r="T3525" s="22" t="str">
        <f aca="false">Def_Sistemas_Conectores_Cabos!$C$14</f>
        <v>Datalink Extrudado</v>
      </c>
      <c r="U3525" s="11" t="s">
        <v>355</v>
      </c>
      <c r="V3525" s="13"/>
    </row>
    <row r="3526" customFormat="false" ht="15.75" hidden="true" customHeight="true" outlineLevel="0" collapsed="false">
      <c r="A3526" s="4" t="str">
        <f aca="false">Def_Sistemas_Conectores_Cabos!$A$22</f>
        <v>BPM de elétrons</v>
      </c>
      <c r="B3526" s="5" t="str">
        <f aca="false">Datas_Entregas!$A$3</f>
        <v>BTS/Anel</v>
      </c>
      <c r="C3526" s="6" t="n">
        <f aca="false" t="array" ref="C3526:C3526">INDEX(Datas_Entregas!$B$2:$B$100, MATCH(B3526, Datas_Entregas!$A$2:$A$100, 0), 1)</f>
        <v>43296</v>
      </c>
      <c r="D3526" s="5" t="str">
        <f aca="false">Def_Status_Montagem!$A$2</f>
        <v>A verificar</v>
      </c>
      <c r="E3526" s="4" t="str">
        <f aca="false">Def_Status_Montagem!$B$4</f>
        <v>Contratada (inclui etiqueta)</v>
      </c>
      <c r="F3526" s="7" t="str">
        <f aca="false" t="array" ref="F3526:F3526">INDEX(Def_Instancias_Equipamentos!$F$2:$F$4986, MATCH(K3526, Def_Instancias_Equipamentos!$D$2:$D$4986, 0), 1)</f>
        <v>Túnel (Anel)</v>
      </c>
      <c r="G3526" s="8" t="str">
        <f aca="false" t="array" ref="G3526:G3526">INDEX(Def_Instancias_Equipamentos!$F$2:$F$4986, MATCH(L3526, Def_Instancias_Equipamentos!$D$2:$D$4986, 0), 1)</f>
        <v>Sala Racks 12</v>
      </c>
      <c r="H3526" s="7" t="str">
        <f aca="false" t="array" ref="H3526:H3526">INDEX(Def_Instancias_Equipamentos!$E$2:$E$4986, MATCH(K3526, Def_Instancias_Equipamentos!$D$2:$D$4986, 0), 1)</f>
        <v>SI-12SB</v>
      </c>
      <c r="I3526" s="8" t="str">
        <f aca="false" t="array" ref="I3526:I3526">INDEX(Def_Instancias_Equipamentos!$E$2:$E$4986, MATCH(L3526, Def_Instancias_Equipamentos!$D$2:$D$4986, 0), 1)</f>
        <v>IA-12RaBPM</v>
      </c>
      <c r="J3526" s="8" t="str">
        <f aca="false">IF(H3526=I3526, "INTERNO", "EXTERNO")</f>
        <v>EXTERNO</v>
      </c>
      <c r="K3526" s="9" t="str">
        <f aca="false">Def_Instancias_Equipamentos!$D$1075</f>
        <v>SI-12SB:DI-BPMSigPatch-2</v>
      </c>
      <c r="L3526" s="4" t="str">
        <f aca="false">Def_Instancias_Equipamentos!$D$814</f>
        <v>SI-12SB:DI-BPMRFFE-2</v>
      </c>
      <c r="M3526" s="10" t="s">
        <v>171</v>
      </c>
      <c r="N3526" s="11" t="s">
        <v>82</v>
      </c>
      <c r="O3526" s="21" t="str">
        <f aca="false">Def_Sistemas_Conectores_Cabos!$B$7</f>
        <v>SMA 50-ohm</v>
      </c>
      <c r="P3526" s="4" t="str">
        <f aca="false">Def_Sistemas_Conectores_Cabos!$B$7</f>
        <v>SMA 50-ohm</v>
      </c>
      <c r="Q3526" s="8" t="str">
        <f aca="false">K3526&amp;"/"&amp;M3526&amp;CHAR(10)&amp;L3526&amp;"/"&amp;N3526</f>
        <v>SI-12SB:DI-BPMSigPatch-2/TI_OUT
SI-12SB:DI-BPMRFFE-2/TI_IN</v>
      </c>
      <c r="R3526" s="12" t="s">
        <v>354</v>
      </c>
      <c r="S3526" s="12" t="s">
        <v>354</v>
      </c>
      <c r="T3526" s="22" t="str">
        <f aca="false">Def_Sistemas_Conectores_Cabos!$C$14</f>
        <v>Datalink Extrudado</v>
      </c>
      <c r="U3526" s="11" t="s">
        <v>355</v>
      </c>
      <c r="V3526" s="13"/>
    </row>
    <row r="3527" customFormat="false" ht="15.75" hidden="true" customHeight="true" outlineLevel="0" collapsed="false">
      <c r="A3527" s="4" t="str">
        <f aca="false">Def_Sistemas_Conectores_Cabos!$A$22</f>
        <v>BPM de elétrons</v>
      </c>
      <c r="B3527" s="5" t="str">
        <f aca="false">Datas_Entregas!$A$3</f>
        <v>BTS/Anel</v>
      </c>
      <c r="C3527" s="6" t="n">
        <f aca="false" t="array" ref="C3527:C3527">INDEX(Datas_Entregas!$B$2:$B$100, MATCH(B3527, Datas_Entregas!$A$2:$A$100, 0), 1)</f>
        <v>43296</v>
      </c>
      <c r="D3527" s="5" t="str">
        <f aca="false">Def_Status_Montagem!$A$2</f>
        <v>A verificar</v>
      </c>
      <c r="E3527" s="4" t="str">
        <f aca="false">Def_Status_Montagem!$B$4</f>
        <v>Contratada (inclui etiqueta)</v>
      </c>
      <c r="F3527" s="7" t="str">
        <f aca="false" t="array" ref="F3527:F3527">INDEX(Def_Instancias_Equipamentos!$F$2:$F$4986, MATCH(K3527, Def_Instancias_Equipamentos!$D$2:$D$4986, 0), 1)</f>
        <v>Túnel (Anel)</v>
      </c>
      <c r="G3527" s="8" t="str">
        <f aca="false" t="array" ref="G3527:G3527">INDEX(Def_Instancias_Equipamentos!$F$2:$F$4986, MATCH(L3527, Def_Instancias_Equipamentos!$D$2:$D$4986, 0), 1)</f>
        <v>Sala Racks 13</v>
      </c>
      <c r="H3527" s="7" t="str">
        <f aca="false" t="array" ref="H3527:H3527">INDEX(Def_Instancias_Equipamentos!$E$2:$E$4986, MATCH(K3527, Def_Instancias_Equipamentos!$D$2:$D$4986, 0), 1)</f>
        <v>SI-13C1</v>
      </c>
      <c r="I3527" s="8" t="str">
        <f aca="false" t="array" ref="I3527:I3527">INDEX(Def_Instancias_Equipamentos!$E$2:$E$4986, MATCH(L3527, Def_Instancias_Equipamentos!$D$2:$D$4986, 0), 1)</f>
        <v>IA-13RaBPM</v>
      </c>
      <c r="J3527" s="8" t="str">
        <f aca="false">IF(H3527=I3527, "INTERNO", "EXTERNO")</f>
        <v>EXTERNO</v>
      </c>
      <c r="K3527" s="9" t="str">
        <f aca="false">Def_Instancias_Equipamentos!$D$988</f>
        <v>SI-13C1:DI-BPMSigPatch-1</v>
      </c>
      <c r="L3527" s="4" t="str">
        <f aca="false">Def_Instancias_Equipamentos!$D$727</f>
        <v>SI-13C1:DI-BPMRFFE-1</v>
      </c>
      <c r="M3527" s="10" t="s">
        <v>171</v>
      </c>
      <c r="N3527" s="11" t="s">
        <v>82</v>
      </c>
      <c r="O3527" s="21" t="str">
        <f aca="false">Def_Sistemas_Conectores_Cabos!$B$7</f>
        <v>SMA 50-ohm</v>
      </c>
      <c r="P3527" s="4" t="str">
        <f aca="false">Def_Sistemas_Conectores_Cabos!$B$7</f>
        <v>SMA 50-ohm</v>
      </c>
      <c r="Q3527" s="8" t="str">
        <f aca="false">K3527&amp;"/"&amp;M3527&amp;CHAR(10)&amp;L3527&amp;"/"&amp;N3527</f>
        <v>SI-13C1:DI-BPMSigPatch-1/TI_OUT
SI-13C1:DI-BPMRFFE-1/TI_IN</v>
      </c>
      <c r="R3527" s="12" t="s">
        <v>354</v>
      </c>
      <c r="S3527" s="12" t="s">
        <v>354</v>
      </c>
      <c r="T3527" s="22" t="str">
        <f aca="false">Def_Sistemas_Conectores_Cabos!$C$14</f>
        <v>Datalink Extrudado</v>
      </c>
      <c r="U3527" s="11" t="s">
        <v>355</v>
      </c>
      <c r="V3527" s="13"/>
    </row>
    <row r="3528" customFormat="false" ht="15.75" hidden="true" customHeight="true" outlineLevel="0" collapsed="false">
      <c r="A3528" s="4" t="str">
        <f aca="false">Def_Sistemas_Conectores_Cabos!$A$22</f>
        <v>BPM de elétrons</v>
      </c>
      <c r="B3528" s="5" t="str">
        <f aca="false">Datas_Entregas!$A$3</f>
        <v>BTS/Anel</v>
      </c>
      <c r="C3528" s="6" t="n">
        <f aca="false" t="array" ref="C3528:C3528">INDEX(Datas_Entregas!$B$2:$B$100, MATCH(B3528, Datas_Entregas!$A$2:$A$100, 0), 1)</f>
        <v>43296</v>
      </c>
      <c r="D3528" s="5" t="str">
        <f aca="false">Def_Status_Montagem!$A$2</f>
        <v>A verificar</v>
      </c>
      <c r="E3528" s="4" t="str">
        <f aca="false">Def_Status_Montagem!$B$4</f>
        <v>Contratada (inclui etiqueta)</v>
      </c>
      <c r="F3528" s="7" t="str">
        <f aca="false" t="array" ref="F3528:F3528">INDEX(Def_Instancias_Equipamentos!$F$2:$F$4986, MATCH(K3528, Def_Instancias_Equipamentos!$D$2:$D$4986, 0), 1)</f>
        <v>Túnel (Anel)</v>
      </c>
      <c r="G3528" s="8" t="str">
        <f aca="false" t="array" ref="G3528:G3528">INDEX(Def_Instancias_Equipamentos!$F$2:$F$4986, MATCH(L3528, Def_Instancias_Equipamentos!$D$2:$D$4986, 0), 1)</f>
        <v>Sala Racks 13</v>
      </c>
      <c r="H3528" s="7" t="str">
        <f aca="false" t="array" ref="H3528:H3528">INDEX(Def_Instancias_Equipamentos!$E$2:$E$4986, MATCH(K3528, Def_Instancias_Equipamentos!$D$2:$D$4986, 0), 1)</f>
        <v>SI-13C1</v>
      </c>
      <c r="I3528" s="8" t="str">
        <f aca="false" t="array" ref="I3528:I3528">INDEX(Def_Instancias_Equipamentos!$E$2:$E$4986, MATCH(L3528, Def_Instancias_Equipamentos!$D$2:$D$4986, 0), 1)</f>
        <v>IA-13RaBPM</v>
      </c>
      <c r="J3528" s="8" t="str">
        <f aca="false">IF(H3528=I3528, "INTERNO", "EXTERNO")</f>
        <v>EXTERNO</v>
      </c>
      <c r="K3528" s="9" t="str">
        <f aca="false">Def_Instancias_Equipamentos!$D$989</f>
        <v>SI-13C1:DI-BPMSigPatch-2</v>
      </c>
      <c r="L3528" s="4" t="str">
        <f aca="false">Def_Instancias_Equipamentos!$D$728</f>
        <v>SI-13C1:DI-BPMRFFE-2</v>
      </c>
      <c r="M3528" s="10" t="s">
        <v>171</v>
      </c>
      <c r="N3528" s="11" t="s">
        <v>82</v>
      </c>
      <c r="O3528" s="21" t="str">
        <f aca="false">Def_Sistemas_Conectores_Cabos!$B$7</f>
        <v>SMA 50-ohm</v>
      </c>
      <c r="P3528" s="4" t="str">
        <f aca="false">Def_Sistemas_Conectores_Cabos!$B$7</f>
        <v>SMA 50-ohm</v>
      </c>
      <c r="Q3528" s="8" t="str">
        <f aca="false">K3528&amp;"/"&amp;M3528&amp;CHAR(10)&amp;L3528&amp;"/"&amp;N3528</f>
        <v>SI-13C1:DI-BPMSigPatch-2/TI_OUT
SI-13C1:DI-BPMRFFE-2/TI_IN</v>
      </c>
      <c r="R3528" s="12" t="s">
        <v>354</v>
      </c>
      <c r="S3528" s="12" t="s">
        <v>354</v>
      </c>
      <c r="T3528" s="22" t="str">
        <f aca="false">Def_Sistemas_Conectores_Cabos!$C$14</f>
        <v>Datalink Extrudado</v>
      </c>
      <c r="U3528" s="11" t="s">
        <v>355</v>
      </c>
      <c r="V3528" s="13"/>
    </row>
    <row r="3529" customFormat="false" ht="15.75" hidden="true" customHeight="true" outlineLevel="0" collapsed="false">
      <c r="A3529" s="4" t="str">
        <f aca="false">Def_Sistemas_Conectores_Cabos!$A$22</f>
        <v>BPM de elétrons</v>
      </c>
      <c r="B3529" s="5" t="str">
        <f aca="false">Datas_Entregas!$A$3</f>
        <v>BTS/Anel</v>
      </c>
      <c r="C3529" s="6" t="n">
        <f aca="false" t="array" ref="C3529:C3529">INDEX(Datas_Entregas!$B$2:$B$100, MATCH(B3529, Datas_Entregas!$A$2:$A$100, 0), 1)</f>
        <v>43296</v>
      </c>
      <c r="D3529" s="5" t="str">
        <f aca="false">Def_Status_Montagem!$A$2</f>
        <v>A verificar</v>
      </c>
      <c r="E3529" s="4" t="str">
        <f aca="false">Def_Status_Montagem!$B$4</f>
        <v>Contratada (inclui etiqueta)</v>
      </c>
      <c r="F3529" s="7" t="str">
        <f aca="false" t="array" ref="F3529:F3529">INDEX(Def_Instancias_Equipamentos!$F$2:$F$4986, MATCH(K3529, Def_Instancias_Equipamentos!$D$2:$D$4986, 0), 1)</f>
        <v>Túnel (Anel)</v>
      </c>
      <c r="G3529" s="8" t="str">
        <f aca="false" t="array" ref="G3529:G3529">INDEX(Def_Instancias_Equipamentos!$F$2:$F$4986, MATCH(L3529, Def_Instancias_Equipamentos!$D$2:$D$4986, 0), 1)</f>
        <v>Sala Racks 13</v>
      </c>
      <c r="H3529" s="7" t="str">
        <f aca="false" t="array" ref="H3529:H3529">INDEX(Def_Instancias_Equipamentos!$E$2:$E$4986, MATCH(K3529, Def_Instancias_Equipamentos!$D$2:$D$4986, 0), 1)</f>
        <v>SI-13C2</v>
      </c>
      <c r="I3529" s="8" t="str">
        <f aca="false" t="array" ref="I3529:I3529">INDEX(Def_Instancias_Equipamentos!$E$2:$E$4986, MATCH(L3529, Def_Instancias_Equipamentos!$D$2:$D$4986, 0), 1)</f>
        <v>IA-13RaBPM</v>
      </c>
      <c r="J3529" s="8" t="str">
        <f aca="false">IF(H3529=I3529, "INTERNO", "EXTERNO")</f>
        <v>EXTERNO</v>
      </c>
      <c r="K3529" s="9" t="str">
        <f aca="false">Def_Instancias_Equipamentos!$D$990</f>
        <v>SI-13C2:DI-BPMSigPatch</v>
      </c>
      <c r="L3529" s="4" t="str">
        <f aca="false">Def_Instancias_Equipamentos!$D$729</f>
        <v>SI-13C2:DI-BPMRFFE</v>
      </c>
      <c r="M3529" s="10" t="s">
        <v>171</v>
      </c>
      <c r="N3529" s="11" t="s">
        <v>82</v>
      </c>
      <c r="O3529" s="21" t="str">
        <f aca="false">Def_Sistemas_Conectores_Cabos!$B$7</f>
        <v>SMA 50-ohm</v>
      </c>
      <c r="P3529" s="4" t="str">
        <f aca="false">Def_Sistemas_Conectores_Cabos!$B$7</f>
        <v>SMA 50-ohm</v>
      </c>
      <c r="Q3529" s="8" t="str">
        <f aca="false">K3529&amp;"/"&amp;M3529&amp;CHAR(10)&amp;L3529&amp;"/"&amp;N3529</f>
        <v>SI-13C2:DI-BPMSigPatch/TI_OUT
SI-13C2:DI-BPMRFFE/TI_IN</v>
      </c>
      <c r="R3529" s="12" t="s">
        <v>354</v>
      </c>
      <c r="S3529" s="12" t="s">
        <v>354</v>
      </c>
      <c r="T3529" s="22" t="str">
        <f aca="false">Def_Sistemas_Conectores_Cabos!$C$14</f>
        <v>Datalink Extrudado</v>
      </c>
      <c r="U3529" s="11" t="s">
        <v>355</v>
      </c>
      <c r="V3529" s="13"/>
    </row>
    <row r="3530" customFormat="false" ht="15.75" hidden="true" customHeight="true" outlineLevel="0" collapsed="false">
      <c r="A3530" s="4" t="str">
        <f aca="false">Def_Sistemas_Conectores_Cabos!$A$22</f>
        <v>BPM de elétrons</v>
      </c>
      <c r="B3530" s="5" t="str">
        <f aca="false">Datas_Entregas!$A$3</f>
        <v>BTS/Anel</v>
      </c>
      <c r="C3530" s="6" t="n">
        <f aca="false" t="array" ref="C3530:C3530">INDEX(Datas_Entregas!$B$2:$B$100, MATCH(B3530, Datas_Entregas!$A$2:$A$100, 0), 1)</f>
        <v>43296</v>
      </c>
      <c r="D3530" s="5" t="str">
        <f aca="false">Def_Status_Montagem!$A$2</f>
        <v>A verificar</v>
      </c>
      <c r="E3530" s="4" t="str">
        <f aca="false">Def_Status_Montagem!$B$4</f>
        <v>Contratada (inclui etiqueta)</v>
      </c>
      <c r="F3530" s="7" t="str">
        <f aca="false" t="array" ref="F3530:F3530">INDEX(Def_Instancias_Equipamentos!$F$2:$F$4986, MATCH(K3530, Def_Instancias_Equipamentos!$D$2:$D$4986, 0), 1)</f>
        <v>Túnel (Anel)</v>
      </c>
      <c r="G3530" s="8" t="str">
        <f aca="false" t="array" ref="G3530:G3530">INDEX(Def_Instancias_Equipamentos!$F$2:$F$4986, MATCH(L3530, Def_Instancias_Equipamentos!$D$2:$D$4986, 0), 1)</f>
        <v>Sala Racks 13</v>
      </c>
      <c r="H3530" s="7" t="str">
        <f aca="false" t="array" ref="H3530:H3530">INDEX(Def_Instancias_Equipamentos!$E$2:$E$4986, MATCH(K3530, Def_Instancias_Equipamentos!$D$2:$D$4986, 0), 1)</f>
        <v>SI-13C3</v>
      </c>
      <c r="I3530" s="8" t="str">
        <f aca="false" t="array" ref="I3530:I3530">INDEX(Def_Instancias_Equipamentos!$E$2:$E$4986, MATCH(L3530, Def_Instancias_Equipamentos!$D$2:$D$4986, 0), 1)</f>
        <v>IA-13RaBPM</v>
      </c>
      <c r="J3530" s="8" t="str">
        <f aca="false">IF(H3530=I3530, "INTERNO", "EXTERNO")</f>
        <v>EXTERNO</v>
      </c>
      <c r="K3530" s="9" t="str">
        <f aca="false">Def_Instancias_Equipamentos!$D$991</f>
        <v>SI-13C3:DI-BPMSigPatch-1</v>
      </c>
      <c r="L3530" s="4" t="str">
        <f aca="false">Def_Instancias_Equipamentos!$D$730</f>
        <v>SI-13C3:DI-BPMRFFE-1</v>
      </c>
      <c r="M3530" s="10" t="s">
        <v>171</v>
      </c>
      <c r="N3530" s="11" t="s">
        <v>82</v>
      </c>
      <c r="O3530" s="21" t="str">
        <f aca="false">Def_Sistemas_Conectores_Cabos!$B$7</f>
        <v>SMA 50-ohm</v>
      </c>
      <c r="P3530" s="4" t="str">
        <f aca="false">Def_Sistemas_Conectores_Cabos!$B$7</f>
        <v>SMA 50-ohm</v>
      </c>
      <c r="Q3530" s="8" t="str">
        <f aca="false">K3530&amp;"/"&amp;M3530&amp;CHAR(10)&amp;L3530&amp;"/"&amp;N3530</f>
        <v>SI-13C3:DI-BPMSigPatch-1/TI_OUT
SI-13C3:DI-BPMRFFE-1/TI_IN</v>
      </c>
      <c r="R3530" s="12" t="s">
        <v>354</v>
      </c>
      <c r="S3530" s="12" t="s">
        <v>354</v>
      </c>
      <c r="T3530" s="22" t="str">
        <f aca="false">Def_Sistemas_Conectores_Cabos!$C$14</f>
        <v>Datalink Extrudado</v>
      </c>
      <c r="U3530" s="11" t="s">
        <v>355</v>
      </c>
      <c r="V3530" s="13"/>
    </row>
    <row r="3531" customFormat="false" ht="15.75" hidden="true" customHeight="true" outlineLevel="0" collapsed="false">
      <c r="A3531" s="4" t="str">
        <f aca="false">Def_Sistemas_Conectores_Cabos!$A$22</f>
        <v>BPM de elétrons</v>
      </c>
      <c r="B3531" s="5" t="str">
        <f aca="false">Datas_Entregas!$A$3</f>
        <v>BTS/Anel</v>
      </c>
      <c r="C3531" s="6" t="n">
        <f aca="false" t="array" ref="C3531:C3531">INDEX(Datas_Entregas!$B$2:$B$100, MATCH(B3531, Datas_Entregas!$A$2:$A$100, 0), 1)</f>
        <v>43296</v>
      </c>
      <c r="D3531" s="5" t="str">
        <f aca="false">Def_Status_Montagem!$A$2</f>
        <v>A verificar</v>
      </c>
      <c r="E3531" s="4" t="str">
        <f aca="false">Def_Status_Montagem!$B$4</f>
        <v>Contratada (inclui etiqueta)</v>
      </c>
      <c r="F3531" s="7" t="str">
        <f aca="false" t="array" ref="F3531:F3531">INDEX(Def_Instancias_Equipamentos!$F$2:$F$4986, MATCH(K3531, Def_Instancias_Equipamentos!$D$2:$D$4986, 0), 1)</f>
        <v>Túnel (Anel)</v>
      </c>
      <c r="G3531" s="8" t="str">
        <f aca="false" t="array" ref="G3531:G3531">INDEX(Def_Instancias_Equipamentos!$F$2:$F$4986, MATCH(L3531, Def_Instancias_Equipamentos!$D$2:$D$4986, 0), 1)</f>
        <v>Sala Racks 13</v>
      </c>
      <c r="H3531" s="7" t="str">
        <f aca="false" t="array" ref="H3531:H3531">INDEX(Def_Instancias_Equipamentos!$E$2:$E$4986, MATCH(K3531, Def_Instancias_Equipamentos!$D$2:$D$4986, 0), 1)</f>
        <v>SI-13C3</v>
      </c>
      <c r="I3531" s="8" t="str">
        <f aca="false" t="array" ref="I3531:I3531">INDEX(Def_Instancias_Equipamentos!$E$2:$E$4986, MATCH(L3531, Def_Instancias_Equipamentos!$D$2:$D$4986, 0), 1)</f>
        <v>IA-13RaBPM</v>
      </c>
      <c r="J3531" s="8" t="str">
        <f aca="false">IF(H3531=I3531, "INTERNO", "EXTERNO")</f>
        <v>EXTERNO</v>
      </c>
      <c r="K3531" s="9" t="str">
        <f aca="false">Def_Instancias_Equipamentos!$D$992</f>
        <v>SI-13C3:DI-BPMSigPatch-2</v>
      </c>
      <c r="L3531" s="4" t="str">
        <f aca="false">Def_Instancias_Equipamentos!$D$731</f>
        <v>SI-13C3:DI-BPMRFFE-2</v>
      </c>
      <c r="M3531" s="10" t="s">
        <v>171</v>
      </c>
      <c r="N3531" s="11" t="s">
        <v>82</v>
      </c>
      <c r="O3531" s="21" t="str">
        <f aca="false">Def_Sistemas_Conectores_Cabos!$B$7</f>
        <v>SMA 50-ohm</v>
      </c>
      <c r="P3531" s="4" t="str">
        <f aca="false">Def_Sistemas_Conectores_Cabos!$B$7</f>
        <v>SMA 50-ohm</v>
      </c>
      <c r="Q3531" s="8" t="str">
        <f aca="false">K3531&amp;"/"&amp;M3531&amp;CHAR(10)&amp;L3531&amp;"/"&amp;N3531</f>
        <v>SI-13C3:DI-BPMSigPatch-2/TI_OUT
SI-13C3:DI-BPMRFFE-2/TI_IN</v>
      </c>
      <c r="R3531" s="12" t="s">
        <v>354</v>
      </c>
      <c r="S3531" s="12" t="s">
        <v>354</v>
      </c>
      <c r="T3531" s="22" t="str">
        <f aca="false">Def_Sistemas_Conectores_Cabos!$C$14</f>
        <v>Datalink Extrudado</v>
      </c>
      <c r="U3531" s="11" t="s">
        <v>355</v>
      </c>
      <c r="V3531" s="13"/>
    </row>
    <row r="3532" customFormat="false" ht="15.75" hidden="true" customHeight="true" outlineLevel="0" collapsed="false">
      <c r="A3532" s="4" t="str">
        <f aca="false">Def_Sistemas_Conectores_Cabos!$A$22</f>
        <v>BPM de elétrons</v>
      </c>
      <c r="B3532" s="5" t="str">
        <f aca="false">Datas_Entregas!$A$3</f>
        <v>BTS/Anel</v>
      </c>
      <c r="C3532" s="6" t="n">
        <f aca="false" t="array" ref="C3532:C3532">INDEX(Datas_Entregas!$B$2:$B$100, MATCH(B3532, Datas_Entregas!$A$2:$A$100, 0), 1)</f>
        <v>43296</v>
      </c>
      <c r="D3532" s="5" t="str">
        <f aca="false">Def_Status_Montagem!$A$2</f>
        <v>A verificar</v>
      </c>
      <c r="E3532" s="4" t="str">
        <f aca="false">Def_Status_Montagem!$B$4</f>
        <v>Contratada (inclui etiqueta)</v>
      </c>
      <c r="F3532" s="7" t="str">
        <f aca="false" t="array" ref="F3532:F3532">INDEX(Def_Instancias_Equipamentos!$F$2:$F$4986, MATCH(K3532, Def_Instancias_Equipamentos!$D$2:$D$4986, 0), 1)</f>
        <v>Túnel (Anel)</v>
      </c>
      <c r="G3532" s="8" t="str">
        <f aca="false" t="array" ref="G3532:G3532">INDEX(Def_Instancias_Equipamentos!$F$2:$F$4986, MATCH(L3532, Def_Instancias_Equipamentos!$D$2:$D$4986, 0), 1)</f>
        <v>Sala Racks 13</v>
      </c>
      <c r="H3532" s="7" t="str">
        <f aca="false" t="array" ref="H3532:H3532">INDEX(Def_Instancias_Equipamentos!$E$2:$E$4986, MATCH(K3532, Def_Instancias_Equipamentos!$D$2:$D$4986, 0), 1)</f>
        <v>SI-13C4</v>
      </c>
      <c r="I3532" s="8" t="str">
        <f aca="false" t="array" ref="I3532:I3532">INDEX(Def_Instancias_Equipamentos!$E$2:$E$4986, MATCH(L3532, Def_Instancias_Equipamentos!$D$2:$D$4986, 0), 1)</f>
        <v>IA-13RaBPM</v>
      </c>
      <c r="J3532" s="8" t="str">
        <f aca="false">IF(H3532=I3532, "INTERNO", "EXTERNO")</f>
        <v>EXTERNO</v>
      </c>
      <c r="K3532" s="9" t="str">
        <f aca="false">Def_Instancias_Equipamentos!$D$993</f>
        <v>SI-13C4:DI-BPMSigPatch</v>
      </c>
      <c r="L3532" s="4" t="str">
        <f aca="false">Def_Instancias_Equipamentos!$D$732</f>
        <v>SI-13C4:DI-BPMRFFE</v>
      </c>
      <c r="M3532" s="10" t="s">
        <v>171</v>
      </c>
      <c r="N3532" s="11" t="s">
        <v>82</v>
      </c>
      <c r="O3532" s="21" t="str">
        <f aca="false">Def_Sistemas_Conectores_Cabos!$B$7</f>
        <v>SMA 50-ohm</v>
      </c>
      <c r="P3532" s="4" t="str">
        <f aca="false">Def_Sistemas_Conectores_Cabos!$B$7</f>
        <v>SMA 50-ohm</v>
      </c>
      <c r="Q3532" s="8" t="str">
        <f aca="false">K3532&amp;"/"&amp;M3532&amp;CHAR(10)&amp;L3532&amp;"/"&amp;N3532</f>
        <v>SI-13C4:DI-BPMSigPatch/TI_OUT
SI-13C4:DI-BPMRFFE/TI_IN</v>
      </c>
      <c r="R3532" s="12" t="s">
        <v>354</v>
      </c>
      <c r="S3532" s="12" t="s">
        <v>354</v>
      </c>
      <c r="T3532" s="22" t="str">
        <f aca="false">Def_Sistemas_Conectores_Cabos!$C$14</f>
        <v>Datalink Extrudado</v>
      </c>
      <c r="U3532" s="11" t="s">
        <v>355</v>
      </c>
      <c r="V3532" s="13"/>
    </row>
    <row r="3533" customFormat="false" ht="15.75" hidden="true" customHeight="true" outlineLevel="0" collapsed="false">
      <c r="A3533" s="4" t="str">
        <f aca="false">Def_Sistemas_Conectores_Cabos!$A$22</f>
        <v>BPM de elétrons</v>
      </c>
      <c r="B3533" s="5" t="str">
        <f aca="false">Datas_Entregas!$A$3</f>
        <v>BTS/Anel</v>
      </c>
      <c r="C3533" s="6" t="n">
        <f aca="false" t="array" ref="C3533:C3533">INDEX(Datas_Entregas!$B$2:$B$100, MATCH(B3533, Datas_Entregas!$A$2:$A$100, 0), 1)</f>
        <v>43296</v>
      </c>
      <c r="D3533" s="5" t="str">
        <f aca="false">Def_Status_Montagem!$A$2</f>
        <v>A verificar</v>
      </c>
      <c r="E3533" s="4" t="str">
        <f aca="false">Def_Status_Montagem!$B$4</f>
        <v>Contratada (inclui etiqueta)</v>
      </c>
      <c r="F3533" s="7" t="str">
        <f aca="false" t="array" ref="F3533:F3533">INDEX(Def_Instancias_Equipamentos!$F$2:$F$4986, MATCH(K3533, Def_Instancias_Equipamentos!$D$2:$D$4986, 0), 1)</f>
        <v>Túnel (Anel)</v>
      </c>
      <c r="G3533" s="8" t="str">
        <f aca="false" t="array" ref="G3533:G3533">INDEX(Def_Instancias_Equipamentos!$F$2:$F$4986, MATCH(L3533, Def_Instancias_Equipamentos!$D$2:$D$4986, 0), 1)</f>
        <v>Sala Racks 13</v>
      </c>
      <c r="H3533" s="7" t="str">
        <f aca="false" t="array" ref="H3533:H3533">INDEX(Def_Instancias_Equipamentos!$E$2:$E$4986, MATCH(K3533, Def_Instancias_Equipamentos!$D$2:$D$4986, 0), 1)</f>
        <v>SI-13M1</v>
      </c>
      <c r="I3533" s="8" t="str">
        <f aca="false" t="array" ref="I3533:I3533">INDEX(Def_Instancias_Equipamentos!$E$2:$E$4986, MATCH(L3533, Def_Instancias_Equipamentos!$D$2:$D$4986, 0), 1)</f>
        <v>IA-13RaBPM</v>
      </c>
      <c r="J3533" s="8" t="str">
        <f aca="false">IF(H3533=I3533, "INTERNO", "EXTERNO")</f>
        <v>EXTERNO</v>
      </c>
      <c r="K3533" s="9" t="str">
        <f aca="false">Def_Instancias_Equipamentos!$D$994</f>
        <v>SI-13M1:DI-BPMSigPatch</v>
      </c>
      <c r="L3533" s="4" t="str">
        <f aca="false">Def_Instancias_Equipamentos!$D$733</f>
        <v>SI-13M1:DI-BPMRFFE</v>
      </c>
      <c r="M3533" s="10" t="s">
        <v>171</v>
      </c>
      <c r="N3533" s="11" t="s">
        <v>82</v>
      </c>
      <c r="O3533" s="21" t="str">
        <f aca="false">Def_Sistemas_Conectores_Cabos!$B$7</f>
        <v>SMA 50-ohm</v>
      </c>
      <c r="P3533" s="4" t="str">
        <f aca="false">Def_Sistemas_Conectores_Cabos!$B$7</f>
        <v>SMA 50-ohm</v>
      </c>
      <c r="Q3533" s="8" t="str">
        <f aca="false">K3533&amp;"/"&amp;M3533&amp;CHAR(10)&amp;L3533&amp;"/"&amp;N3533</f>
        <v>SI-13M1:DI-BPMSigPatch/TI_OUT
SI-13M1:DI-BPMRFFE/TI_IN</v>
      </c>
      <c r="R3533" s="12" t="s">
        <v>354</v>
      </c>
      <c r="S3533" s="12" t="s">
        <v>354</v>
      </c>
      <c r="T3533" s="22" t="str">
        <f aca="false">Def_Sistemas_Conectores_Cabos!$C$14</f>
        <v>Datalink Extrudado</v>
      </c>
      <c r="U3533" s="11" t="s">
        <v>355</v>
      </c>
      <c r="V3533" s="13"/>
    </row>
    <row r="3534" customFormat="false" ht="15.75" hidden="true" customHeight="true" outlineLevel="0" collapsed="false">
      <c r="A3534" s="4" t="str">
        <f aca="false">Def_Sistemas_Conectores_Cabos!$A$22</f>
        <v>BPM de elétrons</v>
      </c>
      <c r="B3534" s="5" t="str">
        <f aca="false">Datas_Entregas!$A$3</f>
        <v>BTS/Anel</v>
      </c>
      <c r="C3534" s="6" t="n">
        <f aca="false" t="array" ref="C3534:C3534">INDEX(Datas_Entregas!$B$2:$B$100, MATCH(B3534, Datas_Entregas!$A$2:$A$100, 0), 1)</f>
        <v>43296</v>
      </c>
      <c r="D3534" s="5" t="str">
        <f aca="false">Def_Status_Montagem!$A$2</f>
        <v>A verificar</v>
      </c>
      <c r="E3534" s="4" t="str">
        <f aca="false">Def_Status_Montagem!$B$4</f>
        <v>Contratada (inclui etiqueta)</v>
      </c>
      <c r="F3534" s="7" t="str">
        <f aca="false" t="array" ref="F3534:F3534">INDEX(Def_Instancias_Equipamentos!$F$2:$F$4986, MATCH(K3534, Def_Instancias_Equipamentos!$D$2:$D$4986, 0), 1)</f>
        <v>Túnel (Anel)</v>
      </c>
      <c r="G3534" s="8" t="str">
        <f aca="false" t="array" ref="G3534:G3534">INDEX(Def_Instancias_Equipamentos!$F$2:$F$4986, MATCH(L3534, Def_Instancias_Equipamentos!$D$2:$D$4986, 0), 1)</f>
        <v>Sala Racks 13</v>
      </c>
      <c r="H3534" s="7" t="str">
        <f aca="false" t="array" ref="H3534:H3534">INDEX(Def_Instancias_Equipamentos!$E$2:$E$4986, MATCH(K3534, Def_Instancias_Equipamentos!$D$2:$D$4986, 0), 1)</f>
        <v>SI-13M2</v>
      </c>
      <c r="I3534" s="8" t="str">
        <f aca="false" t="array" ref="I3534:I3534">INDEX(Def_Instancias_Equipamentos!$E$2:$E$4986, MATCH(L3534, Def_Instancias_Equipamentos!$D$2:$D$4986, 0), 1)</f>
        <v>IA-13RaBPM</v>
      </c>
      <c r="J3534" s="8" t="str">
        <f aca="false">IF(H3534=I3534, "INTERNO", "EXTERNO")</f>
        <v>EXTERNO</v>
      </c>
      <c r="K3534" s="9" t="str">
        <f aca="false">Def_Instancias_Equipamentos!$D$995</f>
        <v>SI-13M2:DI-BPMSigPatch</v>
      </c>
      <c r="L3534" s="4" t="str">
        <f aca="false">Def_Instancias_Equipamentos!$D$734</f>
        <v>SI-13M2:DI-BPMRFFE</v>
      </c>
      <c r="M3534" s="10" t="s">
        <v>171</v>
      </c>
      <c r="N3534" s="11" t="s">
        <v>82</v>
      </c>
      <c r="O3534" s="21" t="str">
        <f aca="false">Def_Sistemas_Conectores_Cabos!$B$7</f>
        <v>SMA 50-ohm</v>
      </c>
      <c r="P3534" s="4" t="str">
        <f aca="false">Def_Sistemas_Conectores_Cabos!$B$7</f>
        <v>SMA 50-ohm</v>
      </c>
      <c r="Q3534" s="8" t="str">
        <f aca="false">K3534&amp;"/"&amp;M3534&amp;CHAR(10)&amp;L3534&amp;"/"&amp;N3534</f>
        <v>SI-13M2:DI-BPMSigPatch/TI_OUT
SI-13M2:DI-BPMRFFE/TI_IN</v>
      </c>
      <c r="R3534" s="12" t="s">
        <v>354</v>
      </c>
      <c r="S3534" s="12" t="s">
        <v>354</v>
      </c>
      <c r="T3534" s="22" t="str">
        <f aca="false">Def_Sistemas_Conectores_Cabos!$C$14</f>
        <v>Datalink Extrudado</v>
      </c>
      <c r="U3534" s="11" t="s">
        <v>355</v>
      </c>
      <c r="V3534" s="13"/>
    </row>
    <row r="3535" customFormat="false" ht="15.75" hidden="true" customHeight="true" outlineLevel="0" collapsed="false">
      <c r="A3535" s="4" t="str">
        <f aca="false">Def_Sistemas_Conectores_Cabos!$A$22</f>
        <v>BPM de elétrons</v>
      </c>
      <c r="B3535" s="5" t="str">
        <f aca="false">Datas_Entregas!$A$6</f>
        <v>Linhas de Luz (fases I-A e II)</v>
      </c>
      <c r="C3535" s="6" t="n">
        <f aca="false" t="array" ref="C3535:C3535">INDEX(Datas_Entregas!$B$2:$B$100, MATCH(B3535, Datas_Entregas!$A$2:$A$100, 0), 1)</f>
        <v>43374</v>
      </c>
      <c r="D3535" s="5" t="str">
        <f aca="false">Def_Status_Montagem!$A$2</f>
        <v>A verificar</v>
      </c>
      <c r="E3535" s="4" t="str">
        <f aca="false">Def_Status_Montagem!$B$4</f>
        <v>Contratada (inclui etiqueta)</v>
      </c>
      <c r="F3535" s="7" t="str">
        <f aca="false" t="array" ref="F3535:F3535">INDEX(Def_Instancias_Equipamentos!$F$2:$F$4986, MATCH(K3535, Def_Instancias_Equipamentos!$D$2:$D$4986, 0), 1)</f>
        <v>Túnel (Anel)</v>
      </c>
      <c r="G3535" s="8" t="str">
        <f aca="false" t="array" ref="G3535:G3535">INDEX(Def_Instancias_Equipamentos!$F$2:$F$4986, MATCH(L3535, Def_Instancias_Equipamentos!$D$2:$D$4986, 0), 1)</f>
        <v>Sala Racks 13</v>
      </c>
      <c r="H3535" s="7" t="str">
        <f aca="false" t="array" ref="H3535:H3535">INDEX(Def_Instancias_Equipamentos!$E$2:$E$4986, MATCH(K3535, Def_Instancias_Equipamentos!$D$2:$D$4986, 0), 1)</f>
        <v>SI-13SA</v>
      </c>
      <c r="I3535" s="8" t="str">
        <f aca="false" t="array" ref="I3535:I3535">INDEX(Def_Instancias_Equipamentos!$E$2:$E$4986, MATCH(L3535, Def_Instancias_Equipamentos!$D$2:$D$4986, 0), 1)</f>
        <v>IA-13RaBPM</v>
      </c>
      <c r="J3535" s="8" t="str">
        <f aca="false">IF(H3535=I3535, "INTERNO", "EXTERNO")</f>
        <v>EXTERNO</v>
      </c>
      <c r="K3535" s="9" t="str">
        <f aca="false">Def_Instancias_Equipamentos!$D$1076</f>
        <v>SI-13SA:DI-BPMSigPatch-1</v>
      </c>
      <c r="L3535" s="4" t="str">
        <f aca="false">Def_Instancias_Equipamentos!$D$815</f>
        <v>SI-13SA:DI-BPMRFFE-1</v>
      </c>
      <c r="M3535" s="10" t="s">
        <v>171</v>
      </c>
      <c r="N3535" s="11" t="s">
        <v>82</v>
      </c>
      <c r="O3535" s="21" t="str">
        <f aca="false">Def_Sistemas_Conectores_Cabos!$B$7</f>
        <v>SMA 50-ohm</v>
      </c>
      <c r="P3535" s="4" t="str">
        <f aca="false">Def_Sistemas_Conectores_Cabos!$B$7</f>
        <v>SMA 50-ohm</v>
      </c>
      <c r="Q3535" s="8" t="str">
        <f aca="false">K3535&amp;"/"&amp;M3535&amp;CHAR(10)&amp;L3535&amp;"/"&amp;N3535</f>
        <v>SI-13SA:DI-BPMSigPatch-1/TI_OUT
SI-13SA:DI-BPMRFFE-1/TI_IN</v>
      </c>
      <c r="R3535" s="12" t="s">
        <v>354</v>
      </c>
      <c r="S3535" s="12" t="s">
        <v>354</v>
      </c>
      <c r="T3535" s="22" t="str">
        <f aca="false">Def_Sistemas_Conectores_Cabos!$C$14</f>
        <v>Datalink Extrudado</v>
      </c>
      <c r="U3535" s="11" t="s">
        <v>355</v>
      </c>
      <c r="V3535" s="13"/>
    </row>
    <row r="3536" customFormat="false" ht="15.75" hidden="true" customHeight="true" outlineLevel="0" collapsed="false">
      <c r="A3536" s="4" t="str">
        <f aca="false">Def_Sistemas_Conectores_Cabos!$A$22</f>
        <v>BPM de elétrons</v>
      </c>
      <c r="B3536" s="5" t="str">
        <f aca="false">Datas_Entregas!$A$6</f>
        <v>Linhas de Luz (fases I-A e II)</v>
      </c>
      <c r="C3536" s="6" t="n">
        <f aca="false" t="array" ref="C3536:C3536">INDEX(Datas_Entregas!$B$2:$B$100, MATCH(B3536, Datas_Entregas!$A$2:$A$100, 0), 1)</f>
        <v>43374</v>
      </c>
      <c r="D3536" s="5" t="str">
        <f aca="false">Def_Status_Montagem!$A$2</f>
        <v>A verificar</v>
      </c>
      <c r="E3536" s="4" t="str">
        <f aca="false">Def_Status_Montagem!$B$4</f>
        <v>Contratada (inclui etiqueta)</v>
      </c>
      <c r="F3536" s="7" t="str">
        <f aca="false" t="array" ref="F3536:F3536">INDEX(Def_Instancias_Equipamentos!$F$2:$F$4986, MATCH(K3536, Def_Instancias_Equipamentos!$D$2:$D$4986, 0), 1)</f>
        <v>Túnel (Anel)</v>
      </c>
      <c r="G3536" s="8" t="str">
        <f aca="false" t="array" ref="G3536:G3536">INDEX(Def_Instancias_Equipamentos!$F$2:$F$4986, MATCH(L3536, Def_Instancias_Equipamentos!$D$2:$D$4986, 0), 1)</f>
        <v>Sala Racks 13</v>
      </c>
      <c r="H3536" s="7" t="str">
        <f aca="false" t="array" ref="H3536:H3536">INDEX(Def_Instancias_Equipamentos!$E$2:$E$4986, MATCH(K3536, Def_Instancias_Equipamentos!$D$2:$D$4986, 0), 1)</f>
        <v>SI-13SA</v>
      </c>
      <c r="I3536" s="8" t="str">
        <f aca="false" t="array" ref="I3536:I3536">INDEX(Def_Instancias_Equipamentos!$E$2:$E$4986, MATCH(L3536, Def_Instancias_Equipamentos!$D$2:$D$4986, 0), 1)</f>
        <v>IA-13RaBPM</v>
      </c>
      <c r="J3536" s="8" t="str">
        <f aca="false">IF(H3536=I3536, "INTERNO", "EXTERNO")</f>
        <v>EXTERNO</v>
      </c>
      <c r="K3536" s="9" t="str">
        <f aca="false">Def_Instancias_Equipamentos!$D$1077</f>
        <v>SI-13SA:DI-BPMSigPatch-2</v>
      </c>
      <c r="L3536" s="4" t="str">
        <f aca="false">Def_Instancias_Equipamentos!$D$816</f>
        <v>SI-13SA:DI-BPMRFFE-2</v>
      </c>
      <c r="M3536" s="10" t="s">
        <v>171</v>
      </c>
      <c r="N3536" s="11" t="s">
        <v>82</v>
      </c>
      <c r="O3536" s="21" t="str">
        <f aca="false">Def_Sistemas_Conectores_Cabos!$B$7</f>
        <v>SMA 50-ohm</v>
      </c>
      <c r="P3536" s="4" t="str">
        <f aca="false">Def_Sistemas_Conectores_Cabos!$B$7</f>
        <v>SMA 50-ohm</v>
      </c>
      <c r="Q3536" s="8" t="str">
        <f aca="false">K3536&amp;"/"&amp;M3536&amp;CHAR(10)&amp;L3536&amp;"/"&amp;N3536</f>
        <v>SI-13SA:DI-BPMSigPatch-2/TI_OUT
SI-13SA:DI-BPMRFFE-2/TI_IN</v>
      </c>
      <c r="R3536" s="12" t="s">
        <v>354</v>
      </c>
      <c r="S3536" s="12" t="s">
        <v>354</v>
      </c>
      <c r="T3536" s="22" t="str">
        <f aca="false">Def_Sistemas_Conectores_Cabos!$C$14</f>
        <v>Datalink Extrudado</v>
      </c>
      <c r="U3536" s="11" t="s">
        <v>355</v>
      </c>
      <c r="V3536" s="13"/>
    </row>
    <row r="3537" customFormat="false" ht="15.75" hidden="true" customHeight="true" outlineLevel="0" collapsed="false">
      <c r="A3537" s="4" t="str">
        <f aca="false">Def_Sistemas_Conectores_Cabos!$A$22</f>
        <v>BPM de elétrons</v>
      </c>
      <c r="B3537" s="5" t="str">
        <f aca="false">Datas_Entregas!$A$3</f>
        <v>BTS/Anel</v>
      </c>
      <c r="C3537" s="6" t="n">
        <f aca="false" t="array" ref="C3537:C3537">INDEX(Datas_Entregas!$B$2:$B$100, MATCH(B3537, Datas_Entregas!$A$2:$A$100, 0), 1)</f>
        <v>43296</v>
      </c>
      <c r="D3537" s="5" t="str">
        <f aca="false">Def_Status_Montagem!$A$2</f>
        <v>A verificar</v>
      </c>
      <c r="E3537" s="4" t="str">
        <f aca="false">Def_Status_Montagem!$B$4</f>
        <v>Contratada (inclui etiqueta)</v>
      </c>
      <c r="F3537" s="7" t="str">
        <f aca="false" t="array" ref="F3537:F3537">INDEX(Def_Instancias_Equipamentos!$F$2:$F$4986, MATCH(K3537, Def_Instancias_Equipamentos!$D$2:$D$4986, 0), 1)</f>
        <v>Túnel (Anel)</v>
      </c>
      <c r="G3537" s="8" t="str">
        <f aca="false" t="array" ref="G3537:G3537">INDEX(Def_Instancias_Equipamentos!$F$2:$F$4986, MATCH(L3537, Def_Instancias_Equipamentos!$D$2:$D$4986, 0), 1)</f>
        <v>Sala Racks 14</v>
      </c>
      <c r="H3537" s="7" t="str">
        <f aca="false" t="array" ref="H3537:H3537">INDEX(Def_Instancias_Equipamentos!$E$2:$E$4986, MATCH(K3537, Def_Instancias_Equipamentos!$D$2:$D$4986, 0), 1)</f>
        <v>SI-14C1</v>
      </c>
      <c r="I3537" s="8" t="str">
        <f aca="false" t="array" ref="I3537:I3537">INDEX(Def_Instancias_Equipamentos!$E$2:$E$4986, MATCH(L3537, Def_Instancias_Equipamentos!$D$2:$D$4986, 0), 1)</f>
        <v>IA-14RaBPM</v>
      </c>
      <c r="J3537" s="8" t="str">
        <f aca="false">IF(H3537=I3537, "INTERNO", "EXTERNO")</f>
        <v>EXTERNO</v>
      </c>
      <c r="K3537" s="9" t="str">
        <f aca="false">Def_Instancias_Equipamentos!$D$996</f>
        <v>SI-14C1:DI-BPMSigPatch-1</v>
      </c>
      <c r="L3537" s="4" t="str">
        <f aca="false">Def_Instancias_Equipamentos!$D$735</f>
        <v>SI-14C1:DI-BPMRFFE-1</v>
      </c>
      <c r="M3537" s="10" t="s">
        <v>171</v>
      </c>
      <c r="N3537" s="11" t="s">
        <v>82</v>
      </c>
      <c r="O3537" s="21" t="str">
        <f aca="false">Def_Sistemas_Conectores_Cabos!$B$7</f>
        <v>SMA 50-ohm</v>
      </c>
      <c r="P3537" s="4" t="str">
        <f aca="false">Def_Sistemas_Conectores_Cabos!$B$7</f>
        <v>SMA 50-ohm</v>
      </c>
      <c r="Q3537" s="8" t="str">
        <f aca="false">K3537&amp;"/"&amp;M3537&amp;CHAR(10)&amp;L3537&amp;"/"&amp;N3537</f>
        <v>SI-14C1:DI-BPMSigPatch-1/TI_OUT
SI-14C1:DI-BPMRFFE-1/TI_IN</v>
      </c>
      <c r="R3537" s="12" t="s">
        <v>354</v>
      </c>
      <c r="S3537" s="12" t="s">
        <v>354</v>
      </c>
      <c r="T3537" s="22" t="str">
        <f aca="false">Def_Sistemas_Conectores_Cabos!$C$14</f>
        <v>Datalink Extrudado</v>
      </c>
      <c r="U3537" s="11" t="s">
        <v>355</v>
      </c>
      <c r="V3537" s="13"/>
    </row>
    <row r="3538" customFormat="false" ht="15.75" hidden="true" customHeight="true" outlineLevel="0" collapsed="false">
      <c r="A3538" s="4" t="str">
        <f aca="false">Def_Sistemas_Conectores_Cabos!$A$22</f>
        <v>BPM de elétrons</v>
      </c>
      <c r="B3538" s="5" t="str">
        <f aca="false">Datas_Entregas!$A$3</f>
        <v>BTS/Anel</v>
      </c>
      <c r="C3538" s="6" t="n">
        <f aca="false" t="array" ref="C3538:C3538">INDEX(Datas_Entregas!$B$2:$B$100, MATCH(B3538, Datas_Entregas!$A$2:$A$100, 0), 1)</f>
        <v>43296</v>
      </c>
      <c r="D3538" s="5" t="str">
        <f aca="false">Def_Status_Montagem!$A$2</f>
        <v>A verificar</v>
      </c>
      <c r="E3538" s="4" t="str">
        <f aca="false">Def_Status_Montagem!$B$4</f>
        <v>Contratada (inclui etiqueta)</v>
      </c>
      <c r="F3538" s="7" t="str">
        <f aca="false" t="array" ref="F3538:F3538">INDEX(Def_Instancias_Equipamentos!$F$2:$F$4986, MATCH(K3538, Def_Instancias_Equipamentos!$D$2:$D$4986, 0), 1)</f>
        <v>Túnel (Anel)</v>
      </c>
      <c r="G3538" s="8" t="str">
        <f aca="false" t="array" ref="G3538:G3538">INDEX(Def_Instancias_Equipamentos!$F$2:$F$4986, MATCH(L3538, Def_Instancias_Equipamentos!$D$2:$D$4986, 0), 1)</f>
        <v>Sala Racks 14</v>
      </c>
      <c r="H3538" s="7" t="str">
        <f aca="false" t="array" ref="H3538:H3538">INDEX(Def_Instancias_Equipamentos!$E$2:$E$4986, MATCH(K3538, Def_Instancias_Equipamentos!$D$2:$D$4986, 0), 1)</f>
        <v>SI-14C1</v>
      </c>
      <c r="I3538" s="8" t="str">
        <f aca="false" t="array" ref="I3538:I3538">INDEX(Def_Instancias_Equipamentos!$E$2:$E$4986, MATCH(L3538, Def_Instancias_Equipamentos!$D$2:$D$4986, 0), 1)</f>
        <v>IA-14RaBPM</v>
      </c>
      <c r="J3538" s="8" t="str">
        <f aca="false">IF(H3538=I3538, "INTERNO", "EXTERNO")</f>
        <v>EXTERNO</v>
      </c>
      <c r="K3538" s="9" t="str">
        <f aca="false">Def_Instancias_Equipamentos!$D$997</f>
        <v>SI-14C1:DI-BPMSigPatch-2</v>
      </c>
      <c r="L3538" s="4" t="str">
        <f aca="false">Def_Instancias_Equipamentos!$D$736</f>
        <v>SI-14C1:DI-BPMRFFE-2</v>
      </c>
      <c r="M3538" s="10" t="s">
        <v>171</v>
      </c>
      <c r="N3538" s="11" t="s">
        <v>82</v>
      </c>
      <c r="O3538" s="21" t="str">
        <f aca="false">Def_Sistemas_Conectores_Cabos!$B$7</f>
        <v>SMA 50-ohm</v>
      </c>
      <c r="P3538" s="4" t="str">
        <f aca="false">Def_Sistemas_Conectores_Cabos!$B$7</f>
        <v>SMA 50-ohm</v>
      </c>
      <c r="Q3538" s="8" t="str">
        <f aca="false">K3538&amp;"/"&amp;M3538&amp;CHAR(10)&amp;L3538&amp;"/"&amp;N3538</f>
        <v>SI-14C1:DI-BPMSigPatch-2/TI_OUT
SI-14C1:DI-BPMRFFE-2/TI_IN</v>
      </c>
      <c r="R3538" s="12" t="s">
        <v>354</v>
      </c>
      <c r="S3538" s="12" t="s">
        <v>354</v>
      </c>
      <c r="T3538" s="22" t="str">
        <f aca="false">Def_Sistemas_Conectores_Cabos!$C$14</f>
        <v>Datalink Extrudado</v>
      </c>
      <c r="U3538" s="11" t="s">
        <v>355</v>
      </c>
      <c r="V3538" s="13"/>
    </row>
    <row r="3539" customFormat="false" ht="15.75" hidden="true" customHeight="true" outlineLevel="0" collapsed="false">
      <c r="A3539" s="4" t="str">
        <f aca="false">Def_Sistemas_Conectores_Cabos!$A$22</f>
        <v>BPM de elétrons</v>
      </c>
      <c r="B3539" s="5" t="str">
        <f aca="false">Datas_Entregas!$A$3</f>
        <v>BTS/Anel</v>
      </c>
      <c r="C3539" s="6" t="n">
        <f aca="false" t="array" ref="C3539:C3539">INDEX(Datas_Entregas!$B$2:$B$100, MATCH(B3539, Datas_Entregas!$A$2:$A$100, 0), 1)</f>
        <v>43296</v>
      </c>
      <c r="D3539" s="5" t="str">
        <f aca="false">Def_Status_Montagem!$A$2</f>
        <v>A verificar</v>
      </c>
      <c r="E3539" s="4" t="str">
        <f aca="false">Def_Status_Montagem!$B$4</f>
        <v>Contratada (inclui etiqueta)</v>
      </c>
      <c r="F3539" s="7" t="str">
        <f aca="false" t="array" ref="F3539:F3539">INDEX(Def_Instancias_Equipamentos!$F$2:$F$4986, MATCH(K3539, Def_Instancias_Equipamentos!$D$2:$D$4986, 0), 1)</f>
        <v>Túnel (Anel)</v>
      </c>
      <c r="G3539" s="8" t="str">
        <f aca="false" t="array" ref="G3539:G3539">INDEX(Def_Instancias_Equipamentos!$F$2:$F$4986, MATCH(L3539, Def_Instancias_Equipamentos!$D$2:$D$4986, 0), 1)</f>
        <v>Sala Racks 14</v>
      </c>
      <c r="H3539" s="7" t="str">
        <f aca="false" t="array" ref="H3539:H3539">INDEX(Def_Instancias_Equipamentos!$E$2:$E$4986, MATCH(K3539, Def_Instancias_Equipamentos!$D$2:$D$4986, 0), 1)</f>
        <v>SI-14C2</v>
      </c>
      <c r="I3539" s="8" t="str">
        <f aca="false" t="array" ref="I3539:I3539">INDEX(Def_Instancias_Equipamentos!$E$2:$E$4986, MATCH(L3539, Def_Instancias_Equipamentos!$D$2:$D$4986, 0), 1)</f>
        <v>IA-14RaBPM</v>
      </c>
      <c r="J3539" s="8" t="str">
        <f aca="false">IF(H3539=I3539, "INTERNO", "EXTERNO")</f>
        <v>EXTERNO</v>
      </c>
      <c r="K3539" s="9" t="str">
        <f aca="false">Def_Instancias_Equipamentos!$D$998</f>
        <v>SI-14C2:DI-BPMSigPatch</v>
      </c>
      <c r="L3539" s="4" t="str">
        <f aca="false">Def_Instancias_Equipamentos!$D$737</f>
        <v>SI-14C2:DI-BPMRFFE</v>
      </c>
      <c r="M3539" s="10" t="s">
        <v>171</v>
      </c>
      <c r="N3539" s="11" t="s">
        <v>82</v>
      </c>
      <c r="O3539" s="21" t="str">
        <f aca="false">Def_Sistemas_Conectores_Cabos!$B$7</f>
        <v>SMA 50-ohm</v>
      </c>
      <c r="P3539" s="4" t="str">
        <f aca="false">Def_Sistemas_Conectores_Cabos!$B$7</f>
        <v>SMA 50-ohm</v>
      </c>
      <c r="Q3539" s="8" t="str">
        <f aca="false">K3539&amp;"/"&amp;M3539&amp;CHAR(10)&amp;L3539&amp;"/"&amp;N3539</f>
        <v>SI-14C2:DI-BPMSigPatch/TI_OUT
SI-14C2:DI-BPMRFFE/TI_IN</v>
      </c>
      <c r="R3539" s="12" t="s">
        <v>354</v>
      </c>
      <c r="S3539" s="12" t="s">
        <v>354</v>
      </c>
      <c r="T3539" s="22" t="str">
        <f aca="false">Def_Sistemas_Conectores_Cabos!$C$14</f>
        <v>Datalink Extrudado</v>
      </c>
      <c r="U3539" s="11" t="s">
        <v>355</v>
      </c>
      <c r="V3539" s="13"/>
    </row>
    <row r="3540" customFormat="false" ht="15.75" hidden="true" customHeight="true" outlineLevel="0" collapsed="false">
      <c r="A3540" s="4" t="str">
        <f aca="false">Def_Sistemas_Conectores_Cabos!$A$22</f>
        <v>BPM de elétrons</v>
      </c>
      <c r="B3540" s="5" t="str">
        <f aca="false">Datas_Entregas!$A$3</f>
        <v>BTS/Anel</v>
      </c>
      <c r="C3540" s="6" t="n">
        <f aca="false" t="array" ref="C3540:C3540">INDEX(Datas_Entregas!$B$2:$B$100, MATCH(B3540, Datas_Entregas!$A$2:$A$100, 0), 1)</f>
        <v>43296</v>
      </c>
      <c r="D3540" s="5" t="str">
        <f aca="false">Def_Status_Montagem!$A$2</f>
        <v>A verificar</v>
      </c>
      <c r="E3540" s="4" t="str">
        <f aca="false">Def_Status_Montagem!$B$4</f>
        <v>Contratada (inclui etiqueta)</v>
      </c>
      <c r="F3540" s="7" t="str">
        <f aca="false" t="array" ref="F3540:F3540">INDEX(Def_Instancias_Equipamentos!$F$2:$F$4986, MATCH(K3540, Def_Instancias_Equipamentos!$D$2:$D$4986, 0), 1)</f>
        <v>Túnel (Anel)</v>
      </c>
      <c r="G3540" s="8" t="str">
        <f aca="false" t="array" ref="G3540:G3540">INDEX(Def_Instancias_Equipamentos!$F$2:$F$4986, MATCH(L3540, Def_Instancias_Equipamentos!$D$2:$D$4986, 0), 1)</f>
        <v>Sala Racks 14</v>
      </c>
      <c r="H3540" s="7" t="str">
        <f aca="false" t="array" ref="H3540:H3540">INDEX(Def_Instancias_Equipamentos!$E$2:$E$4986, MATCH(K3540, Def_Instancias_Equipamentos!$D$2:$D$4986, 0), 1)</f>
        <v>SI-14C3</v>
      </c>
      <c r="I3540" s="8" t="str">
        <f aca="false" t="array" ref="I3540:I3540">INDEX(Def_Instancias_Equipamentos!$E$2:$E$4986, MATCH(L3540, Def_Instancias_Equipamentos!$D$2:$D$4986, 0), 1)</f>
        <v>IA-14RaBPM</v>
      </c>
      <c r="J3540" s="8" t="str">
        <f aca="false">IF(H3540=I3540, "INTERNO", "EXTERNO")</f>
        <v>EXTERNO</v>
      </c>
      <c r="K3540" s="9" t="str">
        <f aca="false">Def_Instancias_Equipamentos!$D$999</f>
        <v>SI-14C3:DI-BPMSigPatch-1</v>
      </c>
      <c r="L3540" s="4" t="str">
        <f aca="false">Def_Instancias_Equipamentos!$D$738</f>
        <v>SI-14C3:DI-BPMRFFE-1</v>
      </c>
      <c r="M3540" s="10" t="s">
        <v>171</v>
      </c>
      <c r="N3540" s="11" t="s">
        <v>82</v>
      </c>
      <c r="O3540" s="21" t="str">
        <f aca="false">Def_Sistemas_Conectores_Cabos!$B$7</f>
        <v>SMA 50-ohm</v>
      </c>
      <c r="P3540" s="4" t="str">
        <f aca="false">Def_Sistemas_Conectores_Cabos!$B$7</f>
        <v>SMA 50-ohm</v>
      </c>
      <c r="Q3540" s="8" t="str">
        <f aca="false">K3540&amp;"/"&amp;M3540&amp;CHAR(10)&amp;L3540&amp;"/"&amp;N3540</f>
        <v>SI-14C3:DI-BPMSigPatch-1/TI_OUT
SI-14C3:DI-BPMRFFE-1/TI_IN</v>
      </c>
      <c r="R3540" s="12" t="s">
        <v>354</v>
      </c>
      <c r="S3540" s="12" t="s">
        <v>354</v>
      </c>
      <c r="T3540" s="22" t="str">
        <f aca="false">Def_Sistemas_Conectores_Cabos!$C$14</f>
        <v>Datalink Extrudado</v>
      </c>
      <c r="U3540" s="11" t="s">
        <v>355</v>
      </c>
      <c r="V3540" s="13"/>
    </row>
    <row r="3541" customFormat="false" ht="15.75" hidden="true" customHeight="true" outlineLevel="0" collapsed="false">
      <c r="A3541" s="4" t="str">
        <f aca="false">Def_Sistemas_Conectores_Cabos!$A$22</f>
        <v>BPM de elétrons</v>
      </c>
      <c r="B3541" s="5" t="str">
        <f aca="false">Datas_Entregas!$A$3</f>
        <v>BTS/Anel</v>
      </c>
      <c r="C3541" s="6" t="n">
        <f aca="false" t="array" ref="C3541:C3541">INDEX(Datas_Entregas!$B$2:$B$100, MATCH(B3541, Datas_Entregas!$A$2:$A$100, 0), 1)</f>
        <v>43296</v>
      </c>
      <c r="D3541" s="5" t="str">
        <f aca="false">Def_Status_Montagem!$A$2</f>
        <v>A verificar</v>
      </c>
      <c r="E3541" s="4" t="str">
        <f aca="false">Def_Status_Montagem!$B$4</f>
        <v>Contratada (inclui etiqueta)</v>
      </c>
      <c r="F3541" s="7" t="str">
        <f aca="false" t="array" ref="F3541:F3541">INDEX(Def_Instancias_Equipamentos!$F$2:$F$4986, MATCH(K3541, Def_Instancias_Equipamentos!$D$2:$D$4986, 0), 1)</f>
        <v>Túnel (Anel)</v>
      </c>
      <c r="G3541" s="8" t="str">
        <f aca="false" t="array" ref="G3541:G3541">INDEX(Def_Instancias_Equipamentos!$F$2:$F$4986, MATCH(L3541, Def_Instancias_Equipamentos!$D$2:$D$4986, 0), 1)</f>
        <v>Sala Racks 14</v>
      </c>
      <c r="H3541" s="7" t="str">
        <f aca="false" t="array" ref="H3541:H3541">INDEX(Def_Instancias_Equipamentos!$E$2:$E$4986, MATCH(K3541, Def_Instancias_Equipamentos!$D$2:$D$4986, 0), 1)</f>
        <v>SI-14C3</v>
      </c>
      <c r="I3541" s="8" t="str">
        <f aca="false" t="array" ref="I3541:I3541">INDEX(Def_Instancias_Equipamentos!$E$2:$E$4986, MATCH(L3541, Def_Instancias_Equipamentos!$D$2:$D$4986, 0), 1)</f>
        <v>IA-14RaBPM</v>
      </c>
      <c r="J3541" s="8" t="str">
        <f aca="false">IF(H3541=I3541, "INTERNO", "EXTERNO")</f>
        <v>EXTERNO</v>
      </c>
      <c r="K3541" s="9" t="str">
        <f aca="false">Def_Instancias_Equipamentos!$D$1000</f>
        <v>SI-14C3:DI-BPMSigPatch-2</v>
      </c>
      <c r="L3541" s="4" t="str">
        <f aca="false">Def_Instancias_Equipamentos!$D$739</f>
        <v>SI-14C3:DI-BPMRFFE-2</v>
      </c>
      <c r="M3541" s="10" t="s">
        <v>171</v>
      </c>
      <c r="N3541" s="11" t="s">
        <v>82</v>
      </c>
      <c r="O3541" s="21" t="str">
        <f aca="false">Def_Sistemas_Conectores_Cabos!$B$7</f>
        <v>SMA 50-ohm</v>
      </c>
      <c r="P3541" s="4" t="str">
        <f aca="false">Def_Sistemas_Conectores_Cabos!$B$7</f>
        <v>SMA 50-ohm</v>
      </c>
      <c r="Q3541" s="8" t="str">
        <f aca="false">K3541&amp;"/"&amp;M3541&amp;CHAR(10)&amp;L3541&amp;"/"&amp;N3541</f>
        <v>SI-14C3:DI-BPMSigPatch-2/TI_OUT
SI-14C3:DI-BPMRFFE-2/TI_IN</v>
      </c>
      <c r="R3541" s="12" t="s">
        <v>354</v>
      </c>
      <c r="S3541" s="12" t="s">
        <v>354</v>
      </c>
      <c r="T3541" s="22" t="str">
        <f aca="false">Def_Sistemas_Conectores_Cabos!$C$14</f>
        <v>Datalink Extrudado</v>
      </c>
      <c r="U3541" s="11" t="s">
        <v>355</v>
      </c>
      <c r="V3541" s="13"/>
    </row>
    <row r="3542" customFormat="false" ht="15.75" hidden="true" customHeight="true" outlineLevel="0" collapsed="false">
      <c r="A3542" s="4" t="str">
        <f aca="false">Def_Sistemas_Conectores_Cabos!$A$22</f>
        <v>BPM de elétrons</v>
      </c>
      <c r="B3542" s="5" t="str">
        <f aca="false">Datas_Entregas!$A$3</f>
        <v>BTS/Anel</v>
      </c>
      <c r="C3542" s="6" t="n">
        <f aca="false" t="array" ref="C3542:C3542">INDEX(Datas_Entregas!$B$2:$B$100, MATCH(B3542, Datas_Entregas!$A$2:$A$100, 0), 1)</f>
        <v>43296</v>
      </c>
      <c r="D3542" s="5" t="str">
        <f aca="false">Def_Status_Montagem!$A$2</f>
        <v>A verificar</v>
      </c>
      <c r="E3542" s="4" t="str">
        <f aca="false">Def_Status_Montagem!$B$4</f>
        <v>Contratada (inclui etiqueta)</v>
      </c>
      <c r="F3542" s="7" t="str">
        <f aca="false" t="array" ref="F3542:F3542">INDEX(Def_Instancias_Equipamentos!$F$2:$F$4986, MATCH(K3542, Def_Instancias_Equipamentos!$D$2:$D$4986, 0), 1)</f>
        <v>Túnel (Anel)</v>
      </c>
      <c r="G3542" s="8" t="str">
        <f aca="false" t="array" ref="G3542:G3542">INDEX(Def_Instancias_Equipamentos!$F$2:$F$4986, MATCH(L3542, Def_Instancias_Equipamentos!$D$2:$D$4986, 0), 1)</f>
        <v>Sala Racks 14</v>
      </c>
      <c r="H3542" s="7" t="str">
        <f aca="false" t="array" ref="H3542:H3542">INDEX(Def_Instancias_Equipamentos!$E$2:$E$4986, MATCH(K3542, Def_Instancias_Equipamentos!$D$2:$D$4986, 0), 1)</f>
        <v>SI-14C4</v>
      </c>
      <c r="I3542" s="8" t="str">
        <f aca="false" t="array" ref="I3542:I3542">INDEX(Def_Instancias_Equipamentos!$E$2:$E$4986, MATCH(L3542, Def_Instancias_Equipamentos!$D$2:$D$4986, 0), 1)</f>
        <v>IA-14RaBPM</v>
      </c>
      <c r="J3542" s="8" t="str">
        <f aca="false">IF(H3542=I3542, "INTERNO", "EXTERNO")</f>
        <v>EXTERNO</v>
      </c>
      <c r="K3542" s="9" t="str">
        <f aca="false">Def_Instancias_Equipamentos!$D$1001</f>
        <v>SI-14C4:DI-BPMSigPatch</v>
      </c>
      <c r="L3542" s="4" t="str">
        <f aca="false">Def_Instancias_Equipamentos!$D$740</f>
        <v>SI-14C4:DI-BPMRFFE</v>
      </c>
      <c r="M3542" s="10" t="s">
        <v>171</v>
      </c>
      <c r="N3542" s="11" t="s">
        <v>82</v>
      </c>
      <c r="O3542" s="21" t="str">
        <f aca="false">Def_Sistemas_Conectores_Cabos!$B$7</f>
        <v>SMA 50-ohm</v>
      </c>
      <c r="P3542" s="4" t="str">
        <f aca="false">Def_Sistemas_Conectores_Cabos!$B$7</f>
        <v>SMA 50-ohm</v>
      </c>
      <c r="Q3542" s="8" t="str">
        <f aca="false">K3542&amp;"/"&amp;M3542&amp;CHAR(10)&amp;L3542&amp;"/"&amp;N3542</f>
        <v>SI-14C4:DI-BPMSigPatch/TI_OUT
SI-14C4:DI-BPMRFFE/TI_IN</v>
      </c>
      <c r="R3542" s="12" t="s">
        <v>354</v>
      </c>
      <c r="S3542" s="12" t="s">
        <v>354</v>
      </c>
      <c r="T3542" s="22" t="str">
        <f aca="false">Def_Sistemas_Conectores_Cabos!$C$14</f>
        <v>Datalink Extrudado</v>
      </c>
      <c r="U3542" s="11" t="s">
        <v>355</v>
      </c>
      <c r="V3542" s="13"/>
    </row>
    <row r="3543" customFormat="false" ht="15.75" hidden="true" customHeight="true" outlineLevel="0" collapsed="false">
      <c r="A3543" s="4" t="str">
        <f aca="false">Def_Sistemas_Conectores_Cabos!$A$22</f>
        <v>BPM de elétrons</v>
      </c>
      <c r="B3543" s="5" t="str">
        <f aca="false">Datas_Entregas!$A$3</f>
        <v>BTS/Anel</v>
      </c>
      <c r="C3543" s="6" t="n">
        <f aca="false" t="array" ref="C3543:C3543">INDEX(Datas_Entregas!$B$2:$B$100, MATCH(B3543, Datas_Entregas!$A$2:$A$100, 0), 1)</f>
        <v>43296</v>
      </c>
      <c r="D3543" s="5" t="str">
        <f aca="false">Def_Status_Montagem!$A$2</f>
        <v>A verificar</v>
      </c>
      <c r="E3543" s="4" t="str">
        <f aca="false">Def_Status_Montagem!$B$4</f>
        <v>Contratada (inclui etiqueta)</v>
      </c>
      <c r="F3543" s="7" t="str">
        <f aca="false" t="array" ref="F3543:F3543">INDEX(Def_Instancias_Equipamentos!$F$2:$F$4986, MATCH(K3543, Def_Instancias_Equipamentos!$D$2:$D$4986, 0), 1)</f>
        <v>Túnel (Anel)</v>
      </c>
      <c r="G3543" s="8" t="str">
        <f aca="false" t="array" ref="G3543:G3543">INDEX(Def_Instancias_Equipamentos!$F$2:$F$4986, MATCH(L3543, Def_Instancias_Equipamentos!$D$2:$D$4986, 0), 1)</f>
        <v>Sala Racks 14</v>
      </c>
      <c r="H3543" s="7" t="str">
        <f aca="false" t="array" ref="H3543:H3543">INDEX(Def_Instancias_Equipamentos!$E$2:$E$4986, MATCH(K3543, Def_Instancias_Equipamentos!$D$2:$D$4986, 0), 1)</f>
        <v>SI-14M1</v>
      </c>
      <c r="I3543" s="8" t="str">
        <f aca="false" t="array" ref="I3543:I3543">INDEX(Def_Instancias_Equipamentos!$E$2:$E$4986, MATCH(L3543, Def_Instancias_Equipamentos!$D$2:$D$4986, 0), 1)</f>
        <v>IA-14RaBPM</v>
      </c>
      <c r="J3543" s="8" t="str">
        <f aca="false">IF(H3543=I3543, "INTERNO", "EXTERNO")</f>
        <v>EXTERNO</v>
      </c>
      <c r="K3543" s="9" t="str">
        <f aca="false">Def_Instancias_Equipamentos!$D$1002</f>
        <v>SI-14M1:DI-BPMSigPatch</v>
      </c>
      <c r="L3543" s="4" t="str">
        <f aca="false">Def_Instancias_Equipamentos!$D$741</f>
        <v>SI-14M1:DI-BPMRFFE</v>
      </c>
      <c r="M3543" s="10" t="s">
        <v>171</v>
      </c>
      <c r="N3543" s="11" t="s">
        <v>82</v>
      </c>
      <c r="O3543" s="21" t="str">
        <f aca="false">Def_Sistemas_Conectores_Cabos!$B$7</f>
        <v>SMA 50-ohm</v>
      </c>
      <c r="P3543" s="4" t="str">
        <f aca="false">Def_Sistemas_Conectores_Cabos!$B$7</f>
        <v>SMA 50-ohm</v>
      </c>
      <c r="Q3543" s="8" t="str">
        <f aca="false">K3543&amp;"/"&amp;M3543&amp;CHAR(10)&amp;L3543&amp;"/"&amp;N3543</f>
        <v>SI-14M1:DI-BPMSigPatch/TI_OUT
SI-14M1:DI-BPMRFFE/TI_IN</v>
      </c>
      <c r="R3543" s="12" t="s">
        <v>354</v>
      </c>
      <c r="S3543" s="12" t="s">
        <v>354</v>
      </c>
      <c r="T3543" s="22" t="str">
        <f aca="false">Def_Sistemas_Conectores_Cabos!$C$14</f>
        <v>Datalink Extrudado</v>
      </c>
      <c r="U3543" s="11" t="s">
        <v>355</v>
      </c>
      <c r="V3543" s="13"/>
    </row>
    <row r="3544" customFormat="false" ht="15.75" hidden="true" customHeight="true" outlineLevel="0" collapsed="false">
      <c r="A3544" s="4" t="str">
        <f aca="false">Def_Sistemas_Conectores_Cabos!$A$22</f>
        <v>BPM de elétrons</v>
      </c>
      <c r="B3544" s="5" t="str">
        <f aca="false">Datas_Entregas!$A$3</f>
        <v>BTS/Anel</v>
      </c>
      <c r="C3544" s="6" t="n">
        <f aca="false" t="array" ref="C3544:C3544">INDEX(Datas_Entregas!$B$2:$B$100, MATCH(B3544, Datas_Entregas!$A$2:$A$100, 0), 1)</f>
        <v>43296</v>
      </c>
      <c r="D3544" s="5" t="str">
        <f aca="false">Def_Status_Montagem!$A$2</f>
        <v>A verificar</v>
      </c>
      <c r="E3544" s="4" t="str">
        <f aca="false">Def_Status_Montagem!$B$4</f>
        <v>Contratada (inclui etiqueta)</v>
      </c>
      <c r="F3544" s="7" t="str">
        <f aca="false" t="array" ref="F3544:F3544">INDEX(Def_Instancias_Equipamentos!$F$2:$F$4986, MATCH(K3544, Def_Instancias_Equipamentos!$D$2:$D$4986, 0), 1)</f>
        <v>Túnel (Anel)</v>
      </c>
      <c r="G3544" s="8" t="str">
        <f aca="false" t="array" ref="G3544:G3544">INDEX(Def_Instancias_Equipamentos!$F$2:$F$4986, MATCH(L3544, Def_Instancias_Equipamentos!$D$2:$D$4986, 0), 1)</f>
        <v>Sala Racks 14</v>
      </c>
      <c r="H3544" s="7" t="str">
        <f aca="false" t="array" ref="H3544:H3544">INDEX(Def_Instancias_Equipamentos!$E$2:$E$4986, MATCH(K3544, Def_Instancias_Equipamentos!$D$2:$D$4986, 0), 1)</f>
        <v>SI-14M2</v>
      </c>
      <c r="I3544" s="8" t="str">
        <f aca="false" t="array" ref="I3544:I3544">INDEX(Def_Instancias_Equipamentos!$E$2:$E$4986, MATCH(L3544, Def_Instancias_Equipamentos!$D$2:$D$4986, 0), 1)</f>
        <v>IA-14RaBPM</v>
      </c>
      <c r="J3544" s="8" t="str">
        <f aca="false">IF(H3544=I3544, "INTERNO", "EXTERNO")</f>
        <v>EXTERNO</v>
      </c>
      <c r="K3544" s="9" t="str">
        <f aca="false">Def_Instancias_Equipamentos!$D$1003</f>
        <v>SI-14M2:DI-BPMSigPatch</v>
      </c>
      <c r="L3544" s="4" t="str">
        <f aca="false">Def_Instancias_Equipamentos!$D$742</f>
        <v>SI-14M2:DI-BPMRFFE</v>
      </c>
      <c r="M3544" s="10" t="s">
        <v>171</v>
      </c>
      <c r="N3544" s="11" t="s">
        <v>82</v>
      </c>
      <c r="O3544" s="21" t="str">
        <f aca="false">Def_Sistemas_Conectores_Cabos!$B$7</f>
        <v>SMA 50-ohm</v>
      </c>
      <c r="P3544" s="4" t="str">
        <f aca="false">Def_Sistemas_Conectores_Cabos!$B$7</f>
        <v>SMA 50-ohm</v>
      </c>
      <c r="Q3544" s="8" t="str">
        <f aca="false">K3544&amp;"/"&amp;M3544&amp;CHAR(10)&amp;L3544&amp;"/"&amp;N3544</f>
        <v>SI-14M2:DI-BPMSigPatch/TI_OUT
SI-14M2:DI-BPMRFFE/TI_IN</v>
      </c>
      <c r="R3544" s="12" t="s">
        <v>354</v>
      </c>
      <c r="S3544" s="12" t="s">
        <v>354</v>
      </c>
      <c r="T3544" s="22" t="str">
        <f aca="false">Def_Sistemas_Conectores_Cabos!$C$14</f>
        <v>Datalink Extrudado</v>
      </c>
      <c r="U3544" s="11" t="s">
        <v>355</v>
      </c>
      <c r="V3544" s="13"/>
    </row>
    <row r="3545" customFormat="false" ht="15.75" hidden="true" customHeight="true" outlineLevel="0" collapsed="false">
      <c r="A3545" s="4" t="str">
        <f aca="false">Def_Sistemas_Conectores_Cabos!$A$22</f>
        <v>BPM de elétrons</v>
      </c>
      <c r="B3545" s="5" t="str">
        <f aca="false">Datas_Entregas!$A$3</f>
        <v>BTS/Anel</v>
      </c>
      <c r="C3545" s="6" t="n">
        <f aca="false" t="array" ref="C3545:C3545">INDEX(Datas_Entregas!$B$2:$B$100, MATCH(B3545, Datas_Entregas!$A$2:$A$100, 0), 1)</f>
        <v>43296</v>
      </c>
      <c r="D3545" s="5" t="str">
        <f aca="false">Def_Status_Montagem!$A$2</f>
        <v>A verificar</v>
      </c>
      <c r="E3545" s="4" t="str">
        <f aca="false">Def_Status_Montagem!$B$4</f>
        <v>Contratada (inclui etiqueta)</v>
      </c>
      <c r="F3545" s="7" t="str">
        <f aca="false" t="array" ref="F3545:F3545">INDEX(Def_Instancias_Equipamentos!$F$2:$F$4986, MATCH(K3545, Def_Instancias_Equipamentos!$D$2:$D$4986, 0), 1)</f>
        <v>Túnel (Anel)</v>
      </c>
      <c r="G3545" s="8" t="str">
        <f aca="false" t="array" ref="G3545:G3545">INDEX(Def_Instancias_Equipamentos!$F$2:$F$4986, MATCH(L3545, Def_Instancias_Equipamentos!$D$2:$D$4986, 0), 1)</f>
        <v>Sala Racks 14</v>
      </c>
      <c r="H3545" s="7" t="str">
        <f aca="false" t="array" ref="H3545:H3545">INDEX(Def_Instancias_Equipamentos!$E$2:$E$4986, MATCH(K3545, Def_Instancias_Equipamentos!$D$2:$D$4986, 0), 1)</f>
        <v>SI-14SB</v>
      </c>
      <c r="I3545" s="8" t="str">
        <f aca="false" t="array" ref="I3545:I3545">INDEX(Def_Instancias_Equipamentos!$E$2:$E$4986, MATCH(L3545, Def_Instancias_Equipamentos!$D$2:$D$4986, 0), 1)</f>
        <v>IA-14RaBPM</v>
      </c>
      <c r="J3545" s="8" t="str">
        <f aca="false">IF(H3545=I3545, "INTERNO", "EXTERNO")</f>
        <v>EXTERNO</v>
      </c>
      <c r="K3545" s="9" t="str">
        <f aca="false">Def_Instancias_Equipamentos!$D$1078</f>
        <v>SI-14SB:DI-BPMSigPatch-1</v>
      </c>
      <c r="L3545" s="4" t="str">
        <f aca="false">Def_Instancias_Equipamentos!$D$817</f>
        <v>SI-14SB:DI-BPMRFFE-1</v>
      </c>
      <c r="M3545" s="10" t="s">
        <v>171</v>
      </c>
      <c r="N3545" s="11" t="s">
        <v>82</v>
      </c>
      <c r="O3545" s="21" t="str">
        <f aca="false">Def_Sistemas_Conectores_Cabos!$B$7</f>
        <v>SMA 50-ohm</v>
      </c>
      <c r="P3545" s="4" t="str">
        <f aca="false">Def_Sistemas_Conectores_Cabos!$B$7</f>
        <v>SMA 50-ohm</v>
      </c>
      <c r="Q3545" s="8" t="str">
        <f aca="false">K3545&amp;"/"&amp;M3545&amp;CHAR(10)&amp;L3545&amp;"/"&amp;N3545</f>
        <v>SI-14SB:DI-BPMSigPatch-1/TI_OUT
SI-14SB:DI-BPMRFFE-1/TI_IN</v>
      </c>
      <c r="R3545" s="12" t="s">
        <v>354</v>
      </c>
      <c r="S3545" s="12" t="s">
        <v>354</v>
      </c>
      <c r="T3545" s="22" t="str">
        <f aca="false">Def_Sistemas_Conectores_Cabos!$C$14</f>
        <v>Datalink Extrudado</v>
      </c>
      <c r="U3545" s="11" t="s">
        <v>355</v>
      </c>
      <c r="V3545" s="13"/>
    </row>
    <row r="3546" customFormat="false" ht="15.75" hidden="true" customHeight="true" outlineLevel="0" collapsed="false">
      <c r="A3546" s="4" t="str">
        <f aca="false">Def_Sistemas_Conectores_Cabos!$A$22</f>
        <v>BPM de elétrons</v>
      </c>
      <c r="B3546" s="5" t="str">
        <f aca="false">Datas_Entregas!$A$3</f>
        <v>BTS/Anel</v>
      </c>
      <c r="C3546" s="6" t="n">
        <f aca="false" t="array" ref="C3546:C3546">INDEX(Datas_Entregas!$B$2:$B$100, MATCH(B3546, Datas_Entregas!$A$2:$A$100, 0), 1)</f>
        <v>43296</v>
      </c>
      <c r="D3546" s="5" t="str">
        <f aca="false">Def_Status_Montagem!$A$2</f>
        <v>A verificar</v>
      </c>
      <c r="E3546" s="4" t="str">
        <f aca="false">Def_Status_Montagem!$B$4</f>
        <v>Contratada (inclui etiqueta)</v>
      </c>
      <c r="F3546" s="7" t="str">
        <f aca="false" t="array" ref="F3546:F3546">INDEX(Def_Instancias_Equipamentos!$F$2:$F$4986, MATCH(K3546, Def_Instancias_Equipamentos!$D$2:$D$4986, 0), 1)</f>
        <v>Túnel (Anel)</v>
      </c>
      <c r="G3546" s="8" t="str">
        <f aca="false" t="array" ref="G3546:G3546">INDEX(Def_Instancias_Equipamentos!$F$2:$F$4986, MATCH(L3546, Def_Instancias_Equipamentos!$D$2:$D$4986, 0), 1)</f>
        <v>Sala Racks 14</v>
      </c>
      <c r="H3546" s="7" t="str">
        <f aca="false" t="array" ref="H3546:H3546">INDEX(Def_Instancias_Equipamentos!$E$2:$E$4986, MATCH(K3546, Def_Instancias_Equipamentos!$D$2:$D$4986, 0), 1)</f>
        <v>SI-14SB</v>
      </c>
      <c r="I3546" s="8" t="str">
        <f aca="false" t="array" ref="I3546:I3546">INDEX(Def_Instancias_Equipamentos!$E$2:$E$4986, MATCH(L3546, Def_Instancias_Equipamentos!$D$2:$D$4986, 0), 1)</f>
        <v>IA-14RaBPM</v>
      </c>
      <c r="J3546" s="8" t="str">
        <f aca="false">IF(H3546=I3546, "INTERNO", "EXTERNO")</f>
        <v>EXTERNO</v>
      </c>
      <c r="K3546" s="9" t="str">
        <f aca="false">Def_Instancias_Equipamentos!$D$1079</f>
        <v>SI-14SB:DI-BPMSigPatch-2</v>
      </c>
      <c r="L3546" s="4" t="str">
        <f aca="false">Def_Instancias_Equipamentos!$D$818</f>
        <v>SI-14SB:DI-BPMRFFE-2</v>
      </c>
      <c r="M3546" s="10" t="s">
        <v>171</v>
      </c>
      <c r="N3546" s="11" t="s">
        <v>82</v>
      </c>
      <c r="O3546" s="21" t="str">
        <f aca="false">Def_Sistemas_Conectores_Cabos!$B$7</f>
        <v>SMA 50-ohm</v>
      </c>
      <c r="P3546" s="4" t="str">
        <f aca="false">Def_Sistemas_Conectores_Cabos!$B$7</f>
        <v>SMA 50-ohm</v>
      </c>
      <c r="Q3546" s="8" t="str">
        <f aca="false">K3546&amp;"/"&amp;M3546&amp;CHAR(10)&amp;L3546&amp;"/"&amp;N3546</f>
        <v>SI-14SB:DI-BPMSigPatch-2/TI_OUT
SI-14SB:DI-BPMRFFE-2/TI_IN</v>
      </c>
      <c r="R3546" s="12" t="s">
        <v>354</v>
      </c>
      <c r="S3546" s="12" t="s">
        <v>354</v>
      </c>
      <c r="T3546" s="22" t="str">
        <f aca="false">Def_Sistemas_Conectores_Cabos!$C$14</f>
        <v>Datalink Extrudado</v>
      </c>
      <c r="U3546" s="11" t="s">
        <v>355</v>
      </c>
      <c r="V3546" s="13"/>
    </row>
    <row r="3547" customFormat="false" ht="15.75" hidden="true" customHeight="true" outlineLevel="0" collapsed="false">
      <c r="A3547" s="4" t="str">
        <f aca="false">Def_Sistemas_Conectores_Cabos!$A$22</f>
        <v>BPM de elétrons</v>
      </c>
      <c r="B3547" s="5" t="str">
        <f aca="false">Datas_Entregas!$A$3</f>
        <v>BTS/Anel</v>
      </c>
      <c r="C3547" s="6" t="n">
        <f aca="false" t="array" ref="C3547:C3547">INDEX(Datas_Entregas!$B$2:$B$100, MATCH(B3547, Datas_Entregas!$A$2:$A$100, 0), 1)</f>
        <v>43296</v>
      </c>
      <c r="D3547" s="5" t="str">
        <f aca="false">Def_Status_Montagem!$A$2</f>
        <v>A verificar</v>
      </c>
      <c r="E3547" s="4" t="str">
        <f aca="false">Def_Status_Montagem!$B$4</f>
        <v>Contratada (inclui etiqueta)</v>
      </c>
      <c r="F3547" s="7" t="str">
        <f aca="false" t="array" ref="F3547:F3547">INDEX(Def_Instancias_Equipamentos!$F$2:$F$4986, MATCH(K3547, Def_Instancias_Equipamentos!$D$2:$D$4986, 0), 1)</f>
        <v>Túnel (Anel)</v>
      </c>
      <c r="G3547" s="8" t="str">
        <f aca="false" t="array" ref="G3547:G3547">INDEX(Def_Instancias_Equipamentos!$F$2:$F$4986, MATCH(L3547, Def_Instancias_Equipamentos!$D$2:$D$4986, 0), 1)</f>
        <v>Sala Racks 15</v>
      </c>
      <c r="H3547" s="7" t="str">
        <f aca="false" t="array" ref="H3547:H3547">INDEX(Def_Instancias_Equipamentos!$E$2:$E$4986, MATCH(K3547, Def_Instancias_Equipamentos!$D$2:$D$4986, 0), 1)</f>
        <v>SI-15C1</v>
      </c>
      <c r="I3547" s="8" t="str">
        <f aca="false" t="array" ref="I3547:I3547">INDEX(Def_Instancias_Equipamentos!$E$2:$E$4986, MATCH(L3547, Def_Instancias_Equipamentos!$D$2:$D$4986, 0), 1)</f>
        <v>IA-15RaBPM</v>
      </c>
      <c r="J3547" s="8" t="str">
        <f aca="false">IF(H3547=I3547, "INTERNO", "EXTERNO")</f>
        <v>EXTERNO</v>
      </c>
      <c r="K3547" s="9" t="str">
        <f aca="false">Def_Instancias_Equipamentos!$D$1004</f>
        <v>SI-15C1:DI-BPMSigPatch-1</v>
      </c>
      <c r="L3547" s="4" t="str">
        <f aca="false">Def_Instancias_Equipamentos!$D$743</f>
        <v>SI-15C1:DI-BPMRFFE-1</v>
      </c>
      <c r="M3547" s="10" t="s">
        <v>171</v>
      </c>
      <c r="N3547" s="11" t="s">
        <v>82</v>
      </c>
      <c r="O3547" s="21" t="str">
        <f aca="false">Def_Sistemas_Conectores_Cabos!$B$7</f>
        <v>SMA 50-ohm</v>
      </c>
      <c r="P3547" s="4" t="str">
        <f aca="false">Def_Sistemas_Conectores_Cabos!$B$7</f>
        <v>SMA 50-ohm</v>
      </c>
      <c r="Q3547" s="8" t="str">
        <f aca="false">K3547&amp;"/"&amp;M3547&amp;CHAR(10)&amp;L3547&amp;"/"&amp;N3547</f>
        <v>SI-15C1:DI-BPMSigPatch-1/TI_OUT
SI-15C1:DI-BPMRFFE-1/TI_IN</v>
      </c>
      <c r="R3547" s="12" t="s">
        <v>354</v>
      </c>
      <c r="S3547" s="12" t="s">
        <v>354</v>
      </c>
      <c r="T3547" s="22" t="str">
        <f aca="false">Def_Sistemas_Conectores_Cabos!$C$14</f>
        <v>Datalink Extrudado</v>
      </c>
      <c r="U3547" s="11" t="s">
        <v>355</v>
      </c>
      <c r="V3547" s="13"/>
    </row>
    <row r="3548" customFormat="false" ht="15.75" hidden="true" customHeight="true" outlineLevel="0" collapsed="false">
      <c r="A3548" s="4" t="str">
        <f aca="false">Def_Sistemas_Conectores_Cabos!$A$22</f>
        <v>BPM de elétrons</v>
      </c>
      <c r="B3548" s="5" t="str">
        <f aca="false">Datas_Entregas!$A$3</f>
        <v>BTS/Anel</v>
      </c>
      <c r="C3548" s="6" t="n">
        <f aca="false" t="array" ref="C3548:C3548">INDEX(Datas_Entregas!$B$2:$B$100, MATCH(B3548, Datas_Entregas!$A$2:$A$100, 0), 1)</f>
        <v>43296</v>
      </c>
      <c r="D3548" s="5" t="str">
        <f aca="false">Def_Status_Montagem!$A$2</f>
        <v>A verificar</v>
      </c>
      <c r="E3548" s="4" t="str">
        <f aca="false">Def_Status_Montagem!$B$4</f>
        <v>Contratada (inclui etiqueta)</v>
      </c>
      <c r="F3548" s="7" t="str">
        <f aca="false" t="array" ref="F3548:F3548">INDEX(Def_Instancias_Equipamentos!$F$2:$F$4986, MATCH(K3548, Def_Instancias_Equipamentos!$D$2:$D$4986, 0), 1)</f>
        <v>Túnel (Anel)</v>
      </c>
      <c r="G3548" s="8" t="str">
        <f aca="false" t="array" ref="G3548:G3548">INDEX(Def_Instancias_Equipamentos!$F$2:$F$4986, MATCH(L3548, Def_Instancias_Equipamentos!$D$2:$D$4986, 0), 1)</f>
        <v>Sala Racks 15</v>
      </c>
      <c r="H3548" s="7" t="str">
        <f aca="false" t="array" ref="H3548:H3548">INDEX(Def_Instancias_Equipamentos!$E$2:$E$4986, MATCH(K3548, Def_Instancias_Equipamentos!$D$2:$D$4986, 0), 1)</f>
        <v>SI-15C1</v>
      </c>
      <c r="I3548" s="8" t="str">
        <f aca="false" t="array" ref="I3548:I3548">INDEX(Def_Instancias_Equipamentos!$E$2:$E$4986, MATCH(L3548, Def_Instancias_Equipamentos!$D$2:$D$4986, 0), 1)</f>
        <v>IA-15RaBPM</v>
      </c>
      <c r="J3548" s="8" t="str">
        <f aca="false">IF(H3548=I3548, "INTERNO", "EXTERNO")</f>
        <v>EXTERNO</v>
      </c>
      <c r="K3548" s="9" t="str">
        <f aca="false">Def_Instancias_Equipamentos!$D$1005</f>
        <v>SI-15C1:DI-BPMSigPatch-2</v>
      </c>
      <c r="L3548" s="4" t="str">
        <f aca="false">Def_Instancias_Equipamentos!$D$744</f>
        <v>SI-15C1:DI-BPMRFFE-2</v>
      </c>
      <c r="M3548" s="10" t="s">
        <v>171</v>
      </c>
      <c r="N3548" s="11" t="s">
        <v>82</v>
      </c>
      <c r="O3548" s="21" t="str">
        <f aca="false">Def_Sistemas_Conectores_Cabos!$B$7</f>
        <v>SMA 50-ohm</v>
      </c>
      <c r="P3548" s="4" t="str">
        <f aca="false">Def_Sistemas_Conectores_Cabos!$B$7</f>
        <v>SMA 50-ohm</v>
      </c>
      <c r="Q3548" s="8" t="str">
        <f aca="false">K3548&amp;"/"&amp;M3548&amp;CHAR(10)&amp;L3548&amp;"/"&amp;N3548</f>
        <v>SI-15C1:DI-BPMSigPatch-2/TI_OUT
SI-15C1:DI-BPMRFFE-2/TI_IN</v>
      </c>
      <c r="R3548" s="12" t="s">
        <v>354</v>
      </c>
      <c r="S3548" s="12" t="s">
        <v>354</v>
      </c>
      <c r="T3548" s="22" t="str">
        <f aca="false">Def_Sistemas_Conectores_Cabos!$C$14</f>
        <v>Datalink Extrudado</v>
      </c>
      <c r="U3548" s="11" t="s">
        <v>355</v>
      </c>
      <c r="V3548" s="13"/>
    </row>
    <row r="3549" customFormat="false" ht="15.75" hidden="true" customHeight="true" outlineLevel="0" collapsed="false">
      <c r="A3549" s="4" t="str">
        <f aca="false">Def_Sistemas_Conectores_Cabos!$A$22</f>
        <v>BPM de elétrons</v>
      </c>
      <c r="B3549" s="5" t="str">
        <f aca="false">Datas_Entregas!$A$3</f>
        <v>BTS/Anel</v>
      </c>
      <c r="C3549" s="6" t="n">
        <f aca="false" t="array" ref="C3549:C3549">INDEX(Datas_Entregas!$B$2:$B$100, MATCH(B3549, Datas_Entregas!$A$2:$A$100, 0), 1)</f>
        <v>43296</v>
      </c>
      <c r="D3549" s="5" t="str">
        <f aca="false">Def_Status_Montagem!$A$2</f>
        <v>A verificar</v>
      </c>
      <c r="E3549" s="4" t="str">
        <f aca="false">Def_Status_Montagem!$B$4</f>
        <v>Contratada (inclui etiqueta)</v>
      </c>
      <c r="F3549" s="7" t="str">
        <f aca="false" t="array" ref="F3549:F3549">INDEX(Def_Instancias_Equipamentos!$F$2:$F$4986, MATCH(K3549, Def_Instancias_Equipamentos!$D$2:$D$4986, 0), 1)</f>
        <v>Túnel (Anel)</v>
      </c>
      <c r="G3549" s="8" t="str">
        <f aca="false" t="array" ref="G3549:G3549">INDEX(Def_Instancias_Equipamentos!$F$2:$F$4986, MATCH(L3549, Def_Instancias_Equipamentos!$D$2:$D$4986, 0), 1)</f>
        <v>Sala Racks 15</v>
      </c>
      <c r="H3549" s="7" t="str">
        <f aca="false" t="array" ref="H3549:H3549">INDEX(Def_Instancias_Equipamentos!$E$2:$E$4986, MATCH(K3549, Def_Instancias_Equipamentos!$D$2:$D$4986, 0), 1)</f>
        <v>SI-15C2</v>
      </c>
      <c r="I3549" s="8" t="str">
        <f aca="false" t="array" ref="I3549:I3549">INDEX(Def_Instancias_Equipamentos!$E$2:$E$4986, MATCH(L3549, Def_Instancias_Equipamentos!$D$2:$D$4986, 0), 1)</f>
        <v>IA-15RaBPM</v>
      </c>
      <c r="J3549" s="8" t="str">
        <f aca="false">IF(H3549=I3549, "INTERNO", "EXTERNO")</f>
        <v>EXTERNO</v>
      </c>
      <c r="K3549" s="9" t="str">
        <f aca="false">Def_Instancias_Equipamentos!$D$1006</f>
        <v>SI-15C2:DI-BPMSigPatch</v>
      </c>
      <c r="L3549" s="4" t="str">
        <f aca="false">Def_Instancias_Equipamentos!$D$745</f>
        <v>SI-15C2:DI-BPMRFFE</v>
      </c>
      <c r="M3549" s="10" t="s">
        <v>171</v>
      </c>
      <c r="N3549" s="11" t="s">
        <v>82</v>
      </c>
      <c r="O3549" s="21" t="str">
        <f aca="false">Def_Sistemas_Conectores_Cabos!$B$7</f>
        <v>SMA 50-ohm</v>
      </c>
      <c r="P3549" s="4" t="str">
        <f aca="false">Def_Sistemas_Conectores_Cabos!$B$7</f>
        <v>SMA 50-ohm</v>
      </c>
      <c r="Q3549" s="8" t="str">
        <f aca="false">K3549&amp;"/"&amp;M3549&amp;CHAR(10)&amp;L3549&amp;"/"&amp;N3549</f>
        <v>SI-15C2:DI-BPMSigPatch/TI_OUT
SI-15C2:DI-BPMRFFE/TI_IN</v>
      </c>
      <c r="R3549" s="12" t="s">
        <v>354</v>
      </c>
      <c r="S3549" s="12" t="s">
        <v>354</v>
      </c>
      <c r="T3549" s="22" t="str">
        <f aca="false">Def_Sistemas_Conectores_Cabos!$C$14</f>
        <v>Datalink Extrudado</v>
      </c>
      <c r="U3549" s="11" t="s">
        <v>355</v>
      </c>
      <c r="V3549" s="13"/>
    </row>
    <row r="3550" customFormat="false" ht="15.75" hidden="true" customHeight="true" outlineLevel="0" collapsed="false">
      <c r="A3550" s="4" t="str">
        <f aca="false">Def_Sistemas_Conectores_Cabos!$A$22</f>
        <v>BPM de elétrons</v>
      </c>
      <c r="B3550" s="5" t="str">
        <f aca="false">Datas_Entregas!$A$3</f>
        <v>BTS/Anel</v>
      </c>
      <c r="C3550" s="6" t="n">
        <f aca="false" t="array" ref="C3550:C3550">INDEX(Datas_Entregas!$B$2:$B$100, MATCH(B3550, Datas_Entregas!$A$2:$A$100, 0), 1)</f>
        <v>43296</v>
      </c>
      <c r="D3550" s="5" t="str">
        <f aca="false">Def_Status_Montagem!$A$2</f>
        <v>A verificar</v>
      </c>
      <c r="E3550" s="4" t="str">
        <f aca="false">Def_Status_Montagem!$B$4</f>
        <v>Contratada (inclui etiqueta)</v>
      </c>
      <c r="F3550" s="7" t="str">
        <f aca="false" t="array" ref="F3550:F3550">INDEX(Def_Instancias_Equipamentos!$F$2:$F$4986, MATCH(K3550, Def_Instancias_Equipamentos!$D$2:$D$4986, 0), 1)</f>
        <v>Túnel (Anel)</v>
      </c>
      <c r="G3550" s="8" t="str">
        <f aca="false" t="array" ref="G3550:G3550">INDEX(Def_Instancias_Equipamentos!$F$2:$F$4986, MATCH(L3550, Def_Instancias_Equipamentos!$D$2:$D$4986, 0), 1)</f>
        <v>Sala Racks 15</v>
      </c>
      <c r="H3550" s="7" t="str">
        <f aca="false" t="array" ref="H3550:H3550">INDEX(Def_Instancias_Equipamentos!$E$2:$E$4986, MATCH(K3550, Def_Instancias_Equipamentos!$D$2:$D$4986, 0), 1)</f>
        <v>SI-15C3</v>
      </c>
      <c r="I3550" s="8" t="str">
        <f aca="false" t="array" ref="I3550:I3550">INDEX(Def_Instancias_Equipamentos!$E$2:$E$4986, MATCH(L3550, Def_Instancias_Equipamentos!$D$2:$D$4986, 0), 1)</f>
        <v>IA-15RaBPM</v>
      </c>
      <c r="J3550" s="8" t="str">
        <f aca="false">IF(H3550=I3550, "INTERNO", "EXTERNO")</f>
        <v>EXTERNO</v>
      </c>
      <c r="K3550" s="9" t="str">
        <f aca="false">Def_Instancias_Equipamentos!$D$1007</f>
        <v>SI-15C3:DI-BPMSigPatch-1</v>
      </c>
      <c r="L3550" s="4" t="str">
        <f aca="false">Def_Instancias_Equipamentos!$D$746</f>
        <v>SI-15C3:DI-BPMRFFE-1</v>
      </c>
      <c r="M3550" s="10" t="s">
        <v>171</v>
      </c>
      <c r="N3550" s="11" t="s">
        <v>82</v>
      </c>
      <c r="O3550" s="21" t="str">
        <f aca="false">Def_Sistemas_Conectores_Cabos!$B$7</f>
        <v>SMA 50-ohm</v>
      </c>
      <c r="P3550" s="4" t="str">
        <f aca="false">Def_Sistemas_Conectores_Cabos!$B$7</f>
        <v>SMA 50-ohm</v>
      </c>
      <c r="Q3550" s="8" t="str">
        <f aca="false">K3550&amp;"/"&amp;M3550&amp;CHAR(10)&amp;L3550&amp;"/"&amp;N3550</f>
        <v>SI-15C3:DI-BPMSigPatch-1/TI_OUT
SI-15C3:DI-BPMRFFE-1/TI_IN</v>
      </c>
      <c r="R3550" s="12" t="s">
        <v>354</v>
      </c>
      <c r="S3550" s="12" t="s">
        <v>354</v>
      </c>
      <c r="T3550" s="22" t="str">
        <f aca="false">Def_Sistemas_Conectores_Cabos!$C$14</f>
        <v>Datalink Extrudado</v>
      </c>
      <c r="U3550" s="11" t="s">
        <v>355</v>
      </c>
      <c r="V3550" s="13"/>
    </row>
    <row r="3551" customFormat="false" ht="15.75" hidden="true" customHeight="true" outlineLevel="0" collapsed="false">
      <c r="A3551" s="4" t="str">
        <f aca="false">Def_Sistemas_Conectores_Cabos!$A$22</f>
        <v>BPM de elétrons</v>
      </c>
      <c r="B3551" s="5" t="str">
        <f aca="false">Datas_Entregas!$A$3</f>
        <v>BTS/Anel</v>
      </c>
      <c r="C3551" s="6" t="n">
        <f aca="false" t="array" ref="C3551:C3551">INDEX(Datas_Entregas!$B$2:$B$100, MATCH(B3551, Datas_Entregas!$A$2:$A$100, 0), 1)</f>
        <v>43296</v>
      </c>
      <c r="D3551" s="5" t="str">
        <f aca="false">Def_Status_Montagem!$A$2</f>
        <v>A verificar</v>
      </c>
      <c r="E3551" s="4" t="str">
        <f aca="false">Def_Status_Montagem!$B$4</f>
        <v>Contratada (inclui etiqueta)</v>
      </c>
      <c r="F3551" s="7" t="str">
        <f aca="false" t="array" ref="F3551:F3551">INDEX(Def_Instancias_Equipamentos!$F$2:$F$4986, MATCH(K3551, Def_Instancias_Equipamentos!$D$2:$D$4986, 0), 1)</f>
        <v>Túnel (Anel)</v>
      </c>
      <c r="G3551" s="8" t="str">
        <f aca="false" t="array" ref="G3551:G3551">INDEX(Def_Instancias_Equipamentos!$F$2:$F$4986, MATCH(L3551, Def_Instancias_Equipamentos!$D$2:$D$4986, 0), 1)</f>
        <v>Sala Racks 15</v>
      </c>
      <c r="H3551" s="7" t="str">
        <f aca="false" t="array" ref="H3551:H3551">INDEX(Def_Instancias_Equipamentos!$E$2:$E$4986, MATCH(K3551, Def_Instancias_Equipamentos!$D$2:$D$4986, 0), 1)</f>
        <v>SI-15C3</v>
      </c>
      <c r="I3551" s="8" t="str">
        <f aca="false" t="array" ref="I3551:I3551">INDEX(Def_Instancias_Equipamentos!$E$2:$E$4986, MATCH(L3551, Def_Instancias_Equipamentos!$D$2:$D$4986, 0), 1)</f>
        <v>IA-15RaBPM</v>
      </c>
      <c r="J3551" s="8" t="str">
        <f aca="false">IF(H3551=I3551, "INTERNO", "EXTERNO")</f>
        <v>EXTERNO</v>
      </c>
      <c r="K3551" s="9" t="str">
        <f aca="false">Def_Instancias_Equipamentos!$D$1008</f>
        <v>SI-15C3:DI-BPMSigPatch-2</v>
      </c>
      <c r="L3551" s="4" t="str">
        <f aca="false">Def_Instancias_Equipamentos!$D$747</f>
        <v>SI-15C3:DI-BPMRFFE-2</v>
      </c>
      <c r="M3551" s="10" t="s">
        <v>171</v>
      </c>
      <c r="N3551" s="11" t="s">
        <v>82</v>
      </c>
      <c r="O3551" s="21" t="str">
        <f aca="false">Def_Sistemas_Conectores_Cabos!$B$7</f>
        <v>SMA 50-ohm</v>
      </c>
      <c r="P3551" s="4" t="str">
        <f aca="false">Def_Sistemas_Conectores_Cabos!$B$7</f>
        <v>SMA 50-ohm</v>
      </c>
      <c r="Q3551" s="8" t="str">
        <f aca="false">K3551&amp;"/"&amp;M3551&amp;CHAR(10)&amp;L3551&amp;"/"&amp;N3551</f>
        <v>SI-15C3:DI-BPMSigPatch-2/TI_OUT
SI-15C3:DI-BPMRFFE-2/TI_IN</v>
      </c>
      <c r="R3551" s="12" t="s">
        <v>354</v>
      </c>
      <c r="S3551" s="12" t="s">
        <v>354</v>
      </c>
      <c r="T3551" s="22" t="str">
        <f aca="false">Def_Sistemas_Conectores_Cabos!$C$14</f>
        <v>Datalink Extrudado</v>
      </c>
      <c r="U3551" s="11" t="s">
        <v>355</v>
      </c>
      <c r="V3551" s="13"/>
    </row>
    <row r="3552" customFormat="false" ht="15.75" hidden="true" customHeight="true" outlineLevel="0" collapsed="false">
      <c r="A3552" s="4" t="str">
        <f aca="false">Def_Sistemas_Conectores_Cabos!$A$22</f>
        <v>BPM de elétrons</v>
      </c>
      <c r="B3552" s="5" t="str">
        <f aca="false">Datas_Entregas!$A$3</f>
        <v>BTS/Anel</v>
      </c>
      <c r="C3552" s="6" t="n">
        <f aca="false" t="array" ref="C3552:C3552">INDEX(Datas_Entregas!$B$2:$B$100, MATCH(B3552, Datas_Entregas!$A$2:$A$100, 0), 1)</f>
        <v>43296</v>
      </c>
      <c r="D3552" s="5" t="str">
        <f aca="false">Def_Status_Montagem!$A$2</f>
        <v>A verificar</v>
      </c>
      <c r="E3552" s="4" t="str">
        <f aca="false">Def_Status_Montagem!$B$4</f>
        <v>Contratada (inclui etiqueta)</v>
      </c>
      <c r="F3552" s="7" t="str">
        <f aca="false" t="array" ref="F3552:F3552">INDEX(Def_Instancias_Equipamentos!$F$2:$F$4986, MATCH(K3552, Def_Instancias_Equipamentos!$D$2:$D$4986, 0), 1)</f>
        <v>Túnel (Anel)</v>
      </c>
      <c r="G3552" s="8" t="str">
        <f aca="false" t="array" ref="G3552:G3552">INDEX(Def_Instancias_Equipamentos!$F$2:$F$4986, MATCH(L3552, Def_Instancias_Equipamentos!$D$2:$D$4986, 0), 1)</f>
        <v>Sala Racks 15</v>
      </c>
      <c r="H3552" s="7" t="str">
        <f aca="false" t="array" ref="H3552:H3552">INDEX(Def_Instancias_Equipamentos!$E$2:$E$4986, MATCH(K3552, Def_Instancias_Equipamentos!$D$2:$D$4986, 0), 1)</f>
        <v>SI-15C4</v>
      </c>
      <c r="I3552" s="8" t="str">
        <f aca="false" t="array" ref="I3552:I3552">INDEX(Def_Instancias_Equipamentos!$E$2:$E$4986, MATCH(L3552, Def_Instancias_Equipamentos!$D$2:$D$4986, 0), 1)</f>
        <v>IA-15RaBPM</v>
      </c>
      <c r="J3552" s="8" t="str">
        <f aca="false">IF(H3552=I3552, "INTERNO", "EXTERNO")</f>
        <v>EXTERNO</v>
      </c>
      <c r="K3552" s="9" t="str">
        <f aca="false">Def_Instancias_Equipamentos!$D$1009</f>
        <v>SI-15C4:DI-BPMSigPatch</v>
      </c>
      <c r="L3552" s="4" t="str">
        <f aca="false">Def_Instancias_Equipamentos!$D$748</f>
        <v>SI-15C4:DI-BPMRFFE</v>
      </c>
      <c r="M3552" s="10" t="s">
        <v>171</v>
      </c>
      <c r="N3552" s="11" t="s">
        <v>82</v>
      </c>
      <c r="O3552" s="21" t="str">
        <f aca="false">Def_Sistemas_Conectores_Cabos!$B$7</f>
        <v>SMA 50-ohm</v>
      </c>
      <c r="P3552" s="4" t="str">
        <f aca="false">Def_Sistemas_Conectores_Cabos!$B$7</f>
        <v>SMA 50-ohm</v>
      </c>
      <c r="Q3552" s="8" t="str">
        <f aca="false">K3552&amp;"/"&amp;M3552&amp;CHAR(10)&amp;L3552&amp;"/"&amp;N3552</f>
        <v>SI-15C4:DI-BPMSigPatch/TI_OUT
SI-15C4:DI-BPMRFFE/TI_IN</v>
      </c>
      <c r="R3552" s="12" t="s">
        <v>354</v>
      </c>
      <c r="S3552" s="12" t="s">
        <v>354</v>
      </c>
      <c r="T3552" s="22" t="str">
        <f aca="false">Def_Sistemas_Conectores_Cabos!$C$14</f>
        <v>Datalink Extrudado</v>
      </c>
      <c r="U3552" s="11" t="s">
        <v>355</v>
      </c>
      <c r="V3552" s="13"/>
    </row>
    <row r="3553" customFormat="false" ht="15.75" hidden="true" customHeight="true" outlineLevel="0" collapsed="false">
      <c r="A3553" s="4" t="str">
        <f aca="false">Def_Sistemas_Conectores_Cabos!$A$22</f>
        <v>BPM de elétrons</v>
      </c>
      <c r="B3553" s="5" t="str">
        <f aca="false">Datas_Entregas!$A$3</f>
        <v>BTS/Anel</v>
      </c>
      <c r="C3553" s="6" t="n">
        <f aca="false" t="array" ref="C3553:C3553">INDEX(Datas_Entregas!$B$2:$B$100, MATCH(B3553, Datas_Entregas!$A$2:$A$100, 0), 1)</f>
        <v>43296</v>
      </c>
      <c r="D3553" s="5" t="str">
        <f aca="false">Def_Status_Montagem!$A$2</f>
        <v>A verificar</v>
      </c>
      <c r="E3553" s="4" t="str">
        <f aca="false">Def_Status_Montagem!$B$4</f>
        <v>Contratada (inclui etiqueta)</v>
      </c>
      <c r="F3553" s="7" t="str">
        <f aca="false" t="array" ref="F3553:F3553">INDEX(Def_Instancias_Equipamentos!$F$2:$F$4986, MATCH(K3553, Def_Instancias_Equipamentos!$D$2:$D$4986, 0), 1)</f>
        <v>Túnel (Anel)</v>
      </c>
      <c r="G3553" s="8" t="str">
        <f aca="false" t="array" ref="G3553:G3553">INDEX(Def_Instancias_Equipamentos!$F$2:$F$4986, MATCH(L3553, Def_Instancias_Equipamentos!$D$2:$D$4986, 0), 1)</f>
        <v>Sala Racks 15</v>
      </c>
      <c r="H3553" s="7" t="str">
        <f aca="false" t="array" ref="H3553:H3553">INDEX(Def_Instancias_Equipamentos!$E$2:$E$4986, MATCH(K3553, Def_Instancias_Equipamentos!$D$2:$D$4986, 0), 1)</f>
        <v>SI-15M1</v>
      </c>
      <c r="I3553" s="8" t="str">
        <f aca="false" t="array" ref="I3553:I3553">INDEX(Def_Instancias_Equipamentos!$E$2:$E$4986, MATCH(L3553, Def_Instancias_Equipamentos!$D$2:$D$4986, 0), 1)</f>
        <v>IA-15RaBPM</v>
      </c>
      <c r="J3553" s="8" t="str">
        <f aca="false">IF(H3553=I3553, "INTERNO", "EXTERNO")</f>
        <v>EXTERNO</v>
      </c>
      <c r="K3553" s="9" t="str">
        <f aca="false">Def_Instancias_Equipamentos!$D$1010</f>
        <v>SI-15M1:DI-BPMSigPatch</v>
      </c>
      <c r="L3553" s="4" t="str">
        <f aca="false">Def_Instancias_Equipamentos!$D$749</f>
        <v>SI-15M1:DI-BPMRFFE</v>
      </c>
      <c r="M3553" s="10" t="s">
        <v>171</v>
      </c>
      <c r="N3553" s="11" t="s">
        <v>82</v>
      </c>
      <c r="O3553" s="21" t="str">
        <f aca="false">Def_Sistemas_Conectores_Cabos!$B$7</f>
        <v>SMA 50-ohm</v>
      </c>
      <c r="P3553" s="4" t="str">
        <f aca="false">Def_Sistemas_Conectores_Cabos!$B$7</f>
        <v>SMA 50-ohm</v>
      </c>
      <c r="Q3553" s="8" t="str">
        <f aca="false">K3553&amp;"/"&amp;M3553&amp;CHAR(10)&amp;L3553&amp;"/"&amp;N3553</f>
        <v>SI-15M1:DI-BPMSigPatch/TI_OUT
SI-15M1:DI-BPMRFFE/TI_IN</v>
      </c>
      <c r="R3553" s="12" t="s">
        <v>354</v>
      </c>
      <c r="S3553" s="12" t="s">
        <v>354</v>
      </c>
      <c r="T3553" s="22" t="str">
        <f aca="false">Def_Sistemas_Conectores_Cabos!$C$14</f>
        <v>Datalink Extrudado</v>
      </c>
      <c r="U3553" s="11" t="s">
        <v>355</v>
      </c>
      <c r="V3553" s="13"/>
    </row>
    <row r="3554" customFormat="false" ht="15.75" hidden="true" customHeight="true" outlineLevel="0" collapsed="false">
      <c r="A3554" s="4" t="str">
        <f aca="false">Def_Sistemas_Conectores_Cabos!$A$22</f>
        <v>BPM de elétrons</v>
      </c>
      <c r="B3554" s="5" t="str">
        <f aca="false">Datas_Entregas!$A$3</f>
        <v>BTS/Anel</v>
      </c>
      <c r="C3554" s="6" t="n">
        <f aca="false" t="array" ref="C3554:C3554">INDEX(Datas_Entregas!$B$2:$B$100, MATCH(B3554, Datas_Entregas!$A$2:$A$100, 0), 1)</f>
        <v>43296</v>
      </c>
      <c r="D3554" s="5" t="str">
        <f aca="false">Def_Status_Montagem!$A$2</f>
        <v>A verificar</v>
      </c>
      <c r="E3554" s="4" t="str">
        <f aca="false">Def_Status_Montagem!$B$4</f>
        <v>Contratada (inclui etiqueta)</v>
      </c>
      <c r="F3554" s="7" t="str">
        <f aca="false" t="array" ref="F3554:F3554">INDEX(Def_Instancias_Equipamentos!$F$2:$F$4986, MATCH(K3554, Def_Instancias_Equipamentos!$D$2:$D$4986, 0), 1)</f>
        <v>Túnel (Anel)</v>
      </c>
      <c r="G3554" s="8" t="str">
        <f aca="false" t="array" ref="G3554:G3554">INDEX(Def_Instancias_Equipamentos!$F$2:$F$4986, MATCH(L3554, Def_Instancias_Equipamentos!$D$2:$D$4986, 0), 1)</f>
        <v>Sala Racks 15</v>
      </c>
      <c r="H3554" s="7" t="str">
        <f aca="false" t="array" ref="H3554:H3554">INDEX(Def_Instancias_Equipamentos!$E$2:$E$4986, MATCH(K3554, Def_Instancias_Equipamentos!$D$2:$D$4986, 0), 1)</f>
        <v>SI-15M2</v>
      </c>
      <c r="I3554" s="8" t="str">
        <f aca="false" t="array" ref="I3554:I3554">INDEX(Def_Instancias_Equipamentos!$E$2:$E$4986, MATCH(L3554, Def_Instancias_Equipamentos!$D$2:$D$4986, 0), 1)</f>
        <v>IA-15RaBPM</v>
      </c>
      <c r="J3554" s="8" t="str">
        <f aca="false">IF(H3554=I3554, "INTERNO", "EXTERNO")</f>
        <v>EXTERNO</v>
      </c>
      <c r="K3554" s="9" t="str">
        <f aca="false">Def_Instancias_Equipamentos!$D$1011</f>
        <v>SI-15M2:DI-BPMSigPatch</v>
      </c>
      <c r="L3554" s="4" t="str">
        <f aca="false">Def_Instancias_Equipamentos!$D$750</f>
        <v>SI-15M2:DI-BPMRFFE</v>
      </c>
      <c r="M3554" s="10" t="s">
        <v>171</v>
      </c>
      <c r="N3554" s="11" t="s">
        <v>82</v>
      </c>
      <c r="O3554" s="21" t="str">
        <f aca="false">Def_Sistemas_Conectores_Cabos!$B$7</f>
        <v>SMA 50-ohm</v>
      </c>
      <c r="P3554" s="4" t="str">
        <f aca="false">Def_Sistemas_Conectores_Cabos!$B$7</f>
        <v>SMA 50-ohm</v>
      </c>
      <c r="Q3554" s="8" t="str">
        <f aca="false">K3554&amp;"/"&amp;M3554&amp;CHAR(10)&amp;L3554&amp;"/"&amp;N3554</f>
        <v>SI-15M2:DI-BPMSigPatch/TI_OUT
SI-15M2:DI-BPMRFFE/TI_IN</v>
      </c>
      <c r="R3554" s="12" t="s">
        <v>354</v>
      </c>
      <c r="S3554" s="12" t="s">
        <v>354</v>
      </c>
      <c r="T3554" s="22" t="str">
        <f aca="false">Def_Sistemas_Conectores_Cabos!$C$14</f>
        <v>Datalink Extrudado</v>
      </c>
      <c r="U3554" s="11" t="s">
        <v>355</v>
      </c>
      <c r="V3554" s="13"/>
    </row>
    <row r="3555" customFormat="false" ht="15.75" hidden="true" customHeight="true" outlineLevel="0" collapsed="false">
      <c r="A3555" s="4" t="str">
        <f aca="false">Def_Sistemas_Conectores_Cabos!$A$22</f>
        <v>BPM de elétrons</v>
      </c>
      <c r="B3555" s="5" t="str">
        <f aca="false">Datas_Entregas!$A$3</f>
        <v>BTS/Anel</v>
      </c>
      <c r="C3555" s="6" t="n">
        <f aca="false" t="array" ref="C3555:C3555">INDEX(Datas_Entregas!$B$2:$B$100, MATCH(B3555, Datas_Entregas!$A$2:$A$100, 0), 1)</f>
        <v>43296</v>
      </c>
      <c r="D3555" s="5" t="str">
        <f aca="false">Def_Status_Montagem!$A$2</f>
        <v>A verificar</v>
      </c>
      <c r="E3555" s="4" t="str">
        <f aca="false">Def_Status_Montagem!$B$4</f>
        <v>Contratada (inclui etiqueta)</v>
      </c>
      <c r="F3555" s="7" t="str">
        <f aca="false" t="array" ref="F3555:F3555">INDEX(Def_Instancias_Equipamentos!$F$2:$F$4986, MATCH(K3555, Def_Instancias_Equipamentos!$D$2:$D$4986, 0), 1)</f>
        <v>Túnel (Anel)</v>
      </c>
      <c r="G3555" s="8" t="str">
        <f aca="false" t="array" ref="G3555:G3555">INDEX(Def_Instancias_Equipamentos!$F$2:$F$4986, MATCH(L3555, Def_Instancias_Equipamentos!$D$2:$D$4986, 0), 1)</f>
        <v>Sala Racks 15</v>
      </c>
      <c r="H3555" s="7" t="str">
        <f aca="false" t="array" ref="H3555:H3555">INDEX(Def_Instancias_Equipamentos!$E$2:$E$4986, MATCH(K3555, Def_Instancias_Equipamentos!$D$2:$D$4986, 0), 1)</f>
        <v>SI-15SP</v>
      </c>
      <c r="I3555" s="8" t="str">
        <f aca="false" t="array" ref="I3555:I3555">INDEX(Def_Instancias_Equipamentos!$E$2:$E$4986, MATCH(L3555, Def_Instancias_Equipamentos!$D$2:$D$4986, 0), 1)</f>
        <v>IA-15RaBPM</v>
      </c>
      <c r="J3555" s="8" t="str">
        <f aca="false">IF(H3555=I3555, "INTERNO", "EXTERNO")</f>
        <v>EXTERNO</v>
      </c>
      <c r="K3555" s="9" t="str">
        <f aca="false">Def_Instancias_Equipamentos!$D$1080</f>
        <v>SI-15SP:DI-BPMSigPatch-1</v>
      </c>
      <c r="L3555" s="4" t="str">
        <f aca="false">Def_Instancias_Equipamentos!$D$819</f>
        <v>SI-15SP:DI-BPMRFFE-1</v>
      </c>
      <c r="M3555" s="10" t="s">
        <v>171</v>
      </c>
      <c r="N3555" s="11" t="s">
        <v>82</v>
      </c>
      <c r="O3555" s="21" t="str">
        <f aca="false">Def_Sistemas_Conectores_Cabos!$B$7</f>
        <v>SMA 50-ohm</v>
      </c>
      <c r="P3555" s="4" t="str">
        <f aca="false">Def_Sistemas_Conectores_Cabos!$B$7</f>
        <v>SMA 50-ohm</v>
      </c>
      <c r="Q3555" s="8" t="str">
        <f aca="false">K3555&amp;"/"&amp;M3555&amp;CHAR(10)&amp;L3555&amp;"/"&amp;N3555</f>
        <v>SI-15SP:DI-BPMSigPatch-1/TI_OUT
SI-15SP:DI-BPMRFFE-1/TI_IN</v>
      </c>
      <c r="R3555" s="12" t="s">
        <v>354</v>
      </c>
      <c r="S3555" s="12" t="s">
        <v>354</v>
      </c>
      <c r="T3555" s="22" t="str">
        <f aca="false">Def_Sistemas_Conectores_Cabos!$C$14</f>
        <v>Datalink Extrudado</v>
      </c>
      <c r="U3555" s="11" t="s">
        <v>355</v>
      </c>
      <c r="V3555" s="13"/>
    </row>
    <row r="3556" customFormat="false" ht="15.75" hidden="true" customHeight="true" outlineLevel="0" collapsed="false">
      <c r="A3556" s="4" t="str">
        <f aca="false">Def_Sistemas_Conectores_Cabos!$A$22</f>
        <v>BPM de elétrons</v>
      </c>
      <c r="B3556" s="5" t="str">
        <f aca="false">Datas_Entregas!$A$3</f>
        <v>BTS/Anel</v>
      </c>
      <c r="C3556" s="6" t="n">
        <f aca="false" t="array" ref="C3556:C3556">INDEX(Datas_Entregas!$B$2:$B$100, MATCH(B3556, Datas_Entregas!$A$2:$A$100, 0), 1)</f>
        <v>43296</v>
      </c>
      <c r="D3556" s="5" t="str">
        <f aca="false">Def_Status_Montagem!$A$2</f>
        <v>A verificar</v>
      </c>
      <c r="E3556" s="4" t="str">
        <f aca="false">Def_Status_Montagem!$B$4</f>
        <v>Contratada (inclui etiqueta)</v>
      </c>
      <c r="F3556" s="7" t="str">
        <f aca="false" t="array" ref="F3556:F3556">INDEX(Def_Instancias_Equipamentos!$F$2:$F$4986, MATCH(K3556, Def_Instancias_Equipamentos!$D$2:$D$4986, 0), 1)</f>
        <v>Túnel (Anel)</v>
      </c>
      <c r="G3556" s="8" t="str">
        <f aca="false" t="array" ref="G3556:G3556">INDEX(Def_Instancias_Equipamentos!$F$2:$F$4986, MATCH(L3556, Def_Instancias_Equipamentos!$D$2:$D$4986, 0), 1)</f>
        <v>Sala Racks 15</v>
      </c>
      <c r="H3556" s="7" t="str">
        <f aca="false" t="array" ref="H3556:H3556">INDEX(Def_Instancias_Equipamentos!$E$2:$E$4986, MATCH(K3556, Def_Instancias_Equipamentos!$D$2:$D$4986, 0), 1)</f>
        <v>SI-15SP</v>
      </c>
      <c r="I3556" s="8" t="str">
        <f aca="false" t="array" ref="I3556:I3556">INDEX(Def_Instancias_Equipamentos!$E$2:$E$4986, MATCH(L3556, Def_Instancias_Equipamentos!$D$2:$D$4986, 0), 1)</f>
        <v>IA-15RaBPM</v>
      </c>
      <c r="J3556" s="8" t="str">
        <f aca="false">IF(H3556=I3556, "INTERNO", "EXTERNO")</f>
        <v>EXTERNO</v>
      </c>
      <c r="K3556" s="9" t="str">
        <f aca="false">Def_Instancias_Equipamentos!$D$1081</f>
        <v>SI-15SP:DI-BPMSigPatch-2</v>
      </c>
      <c r="L3556" s="4" t="str">
        <f aca="false">Def_Instancias_Equipamentos!$D$820</f>
        <v>SI-15SP:DI-BPMRFFE-2</v>
      </c>
      <c r="M3556" s="10" t="s">
        <v>171</v>
      </c>
      <c r="N3556" s="11" t="s">
        <v>82</v>
      </c>
      <c r="O3556" s="21" t="str">
        <f aca="false">Def_Sistemas_Conectores_Cabos!$B$7</f>
        <v>SMA 50-ohm</v>
      </c>
      <c r="P3556" s="4" t="str">
        <f aca="false">Def_Sistemas_Conectores_Cabos!$B$7</f>
        <v>SMA 50-ohm</v>
      </c>
      <c r="Q3556" s="8" t="str">
        <f aca="false">K3556&amp;"/"&amp;M3556&amp;CHAR(10)&amp;L3556&amp;"/"&amp;N3556</f>
        <v>SI-15SP:DI-BPMSigPatch-2/TI_OUT
SI-15SP:DI-BPMRFFE-2/TI_IN</v>
      </c>
      <c r="R3556" s="12" t="s">
        <v>354</v>
      </c>
      <c r="S3556" s="12" t="s">
        <v>354</v>
      </c>
      <c r="T3556" s="22" t="str">
        <f aca="false">Def_Sistemas_Conectores_Cabos!$C$14</f>
        <v>Datalink Extrudado</v>
      </c>
      <c r="U3556" s="11" t="s">
        <v>355</v>
      </c>
      <c r="V3556" s="13"/>
    </row>
    <row r="3557" customFormat="false" ht="15.75" hidden="true" customHeight="true" outlineLevel="0" collapsed="false">
      <c r="A3557" s="4" t="str">
        <f aca="false">Def_Sistemas_Conectores_Cabos!$A$22</f>
        <v>BPM de elétrons</v>
      </c>
      <c r="B3557" s="5" t="str">
        <f aca="false">Datas_Entregas!$A$3</f>
        <v>BTS/Anel</v>
      </c>
      <c r="C3557" s="6" t="n">
        <f aca="false" t="array" ref="C3557:C3557">INDEX(Datas_Entregas!$B$2:$B$100, MATCH(B3557, Datas_Entregas!$A$2:$A$100, 0), 1)</f>
        <v>43296</v>
      </c>
      <c r="D3557" s="5" t="str">
        <f aca="false">Def_Status_Montagem!$A$2</f>
        <v>A verificar</v>
      </c>
      <c r="E3557" s="4" t="str">
        <f aca="false">Def_Status_Montagem!$B$4</f>
        <v>Contratada (inclui etiqueta)</v>
      </c>
      <c r="F3557" s="7" t="str">
        <f aca="false" t="array" ref="F3557:F3557">INDEX(Def_Instancias_Equipamentos!$F$2:$F$4986, MATCH(K3557, Def_Instancias_Equipamentos!$D$2:$D$4986, 0), 1)</f>
        <v>Túnel (Anel)</v>
      </c>
      <c r="G3557" s="8" t="str">
        <f aca="false" t="array" ref="G3557:G3557">INDEX(Def_Instancias_Equipamentos!$F$2:$F$4986, MATCH(L3557, Def_Instancias_Equipamentos!$D$2:$D$4986, 0), 1)</f>
        <v>Sala Racks 16</v>
      </c>
      <c r="H3557" s="7" t="str">
        <f aca="false" t="array" ref="H3557:H3557">INDEX(Def_Instancias_Equipamentos!$E$2:$E$4986, MATCH(K3557, Def_Instancias_Equipamentos!$D$2:$D$4986, 0), 1)</f>
        <v>SI-16C1</v>
      </c>
      <c r="I3557" s="8" t="str">
        <f aca="false" t="array" ref="I3557:I3557">INDEX(Def_Instancias_Equipamentos!$E$2:$E$4986, MATCH(L3557, Def_Instancias_Equipamentos!$D$2:$D$4986, 0), 1)</f>
        <v>IA-16RaBPM</v>
      </c>
      <c r="J3557" s="8" t="str">
        <f aca="false">IF(H3557=I3557, "INTERNO", "EXTERNO")</f>
        <v>EXTERNO</v>
      </c>
      <c r="K3557" s="9" t="str">
        <f aca="false">Def_Instancias_Equipamentos!$D$1012</f>
        <v>SI-16C1:DI-BPMSigPatch-1</v>
      </c>
      <c r="L3557" s="4" t="str">
        <f aca="false">Def_Instancias_Equipamentos!$D$751</f>
        <v>SI-16C1:DI-BPMRFFE-1</v>
      </c>
      <c r="M3557" s="10" t="s">
        <v>171</v>
      </c>
      <c r="N3557" s="11" t="s">
        <v>82</v>
      </c>
      <c r="O3557" s="21" t="str">
        <f aca="false">Def_Sistemas_Conectores_Cabos!$B$7</f>
        <v>SMA 50-ohm</v>
      </c>
      <c r="P3557" s="4" t="str">
        <f aca="false">Def_Sistemas_Conectores_Cabos!$B$7</f>
        <v>SMA 50-ohm</v>
      </c>
      <c r="Q3557" s="8" t="str">
        <f aca="false">K3557&amp;"/"&amp;M3557&amp;CHAR(10)&amp;L3557&amp;"/"&amp;N3557</f>
        <v>SI-16C1:DI-BPMSigPatch-1/TI_OUT
SI-16C1:DI-BPMRFFE-1/TI_IN</v>
      </c>
      <c r="R3557" s="12" t="s">
        <v>354</v>
      </c>
      <c r="S3557" s="12" t="s">
        <v>354</v>
      </c>
      <c r="T3557" s="22" t="str">
        <f aca="false">Def_Sistemas_Conectores_Cabos!$C$14</f>
        <v>Datalink Extrudado</v>
      </c>
      <c r="U3557" s="11" t="s">
        <v>355</v>
      </c>
      <c r="V3557" s="13"/>
    </row>
    <row r="3558" customFormat="false" ht="15.75" hidden="true" customHeight="true" outlineLevel="0" collapsed="false">
      <c r="A3558" s="4" t="str">
        <f aca="false">Def_Sistemas_Conectores_Cabos!$A$22</f>
        <v>BPM de elétrons</v>
      </c>
      <c r="B3558" s="5" t="str">
        <f aca="false">Datas_Entregas!$A$3</f>
        <v>BTS/Anel</v>
      </c>
      <c r="C3558" s="6" t="n">
        <f aca="false" t="array" ref="C3558:C3558">INDEX(Datas_Entregas!$B$2:$B$100, MATCH(B3558, Datas_Entregas!$A$2:$A$100, 0), 1)</f>
        <v>43296</v>
      </c>
      <c r="D3558" s="5" t="str">
        <f aca="false">Def_Status_Montagem!$A$2</f>
        <v>A verificar</v>
      </c>
      <c r="E3558" s="4" t="str">
        <f aca="false">Def_Status_Montagem!$B$4</f>
        <v>Contratada (inclui etiqueta)</v>
      </c>
      <c r="F3558" s="7" t="str">
        <f aca="false" t="array" ref="F3558:F3558">INDEX(Def_Instancias_Equipamentos!$F$2:$F$4986, MATCH(K3558, Def_Instancias_Equipamentos!$D$2:$D$4986, 0), 1)</f>
        <v>Túnel (Anel)</v>
      </c>
      <c r="G3558" s="8" t="str">
        <f aca="false" t="array" ref="G3558:G3558">INDEX(Def_Instancias_Equipamentos!$F$2:$F$4986, MATCH(L3558, Def_Instancias_Equipamentos!$D$2:$D$4986, 0), 1)</f>
        <v>Sala Racks 16</v>
      </c>
      <c r="H3558" s="7" t="str">
        <f aca="false" t="array" ref="H3558:H3558">INDEX(Def_Instancias_Equipamentos!$E$2:$E$4986, MATCH(K3558, Def_Instancias_Equipamentos!$D$2:$D$4986, 0), 1)</f>
        <v>SI-16C1</v>
      </c>
      <c r="I3558" s="8" t="str">
        <f aca="false" t="array" ref="I3558:I3558">INDEX(Def_Instancias_Equipamentos!$E$2:$E$4986, MATCH(L3558, Def_Instancias_Equipamentos!$D$2:$D$4986, 0), 1)</f>
        <v>IA-16RaBPM</v>
      </c>
      <c r="J3558" s="8" t="str">
        <f aca="false">IF(H3558=I3558, "INTERNO", "EXTERNO")</f>
        <v>EXTERNO</v>
      </c>
      <c r="K3558" s="9" t="str">
        <f aca="false">Def_Instancias_Equipamentos!$D$1013</f>
        <v>SI-16C1:DI-BPMSigPatch-2</v>
      </c>
      <c r="L3558" s="4" t="str">
        <f aca="false">Def_Instancias_Equipamentos!$D$752</f>
        <v>SI-16C1:DI-BPMRFFE-2</v>
      </c>
      <c r="M3558" s="10" t="s">
        <v>171</v>
      </c>
      <c r="N3558" s="11" t="s">
        <v>82</v>
      </c>
      <c r="O3558" s="21" t="str">
        <f aca="false">Def_Sistemas_Conectores_Cabos!$B$7</f>
        <v>SMA 50-ohm</v>
      </c>
      <c r="P3558" s="4" t="str">
        <f aca="false">Def_Sistemas_Conectores_Cabos!$B$7</f>
        <v>SMA 50-ohm</v>
      </c>
      <c r="Q3558" s="8" t="str">
        <f aca="false">K3558&amp;"/"&amp;M3558&amp;CHAR(10)&amp;L3558&amp;"/"&amp;N3558</f>
        <v>SI-16C1:DI-BPMSigPatch-2/TI_OUT
SI-16C1:DI-BPMRFFE-2/TI_IN</v>
      </c>
      <c r="R3558" s="12" t="s">
        <v>354</v>
      </c>
      <c r="S3558" s="12" t="s">
        <v>354</v>
      </c>
      <c r="T3558" s="22" t="str">
        <f aca="false">Def_Sistemas_Conectores_Cabos!$C$14</f>
        <v>Datalink Extrudado</v>
      </c>
      <c r="U3558" s="11" t="s">
        <v>355</v>
      </c>
      <c r="V3558" s="13"/>
    </row>
    <row r="3559" customFormat="false" ht="15.75" hidden="true" customHeight="true" outlineLevel="0" collapsed="false">
      <c r="A3559" s="4" t="str">
        <f aca="false">Def_Sistemas_Conectores_Cabos!$A$22</f>
        <v>BPM de elétrons</v>
      </c>
      <c r="B3559" s="5" t="str">
        <f aca="false">Datas_Entregas!$A$3</f>
        <v>BTS/Anel</v>
      </c>
      <c r="C3559" s="6" t="n">
        <f aca="false" t="array" ref="C3559:C3559">INDEX(Datas_Entregas!$B$2:$B$100, MATCH(B3559, Datas_Entregas!$A$2:$A$100, 0), 1)</f>
        <v>43296</v>
      </c>
      <c r="D3559" s="5" t="str">
        <f aca="false">Def_Status_Montagem!$A$2</f>
        <v>A verificar</v>
      </c>
      <c r="E3559" s="4" t="str">
        <f aca="false">Def_Status_Montagem!$B$4</f>
        <v>Contratada (inclui etiqueta)</v>
      </c>
      <c r="F3559" s="7" t="str">
        <f aca="false" t="array" ref="F3559:F3559">INDEX(Def_Instancias_Equipamentos!$F$2:$F$4986, MATCH(K3559, Def_Instancias_Equipamentos!$D$2:$D$4986, 0), 1)</f>
        <v>Túnel (Anel)</v>
      </c>
      <c r="G3559" s="8" t="str">
        <f aca="false" t="array" ref="G3559:G3559">INDEX(Def_Instancias_Equipamentos!$F$2:$F$4986, MATCH(L3559, Def_Instancias_Equipamentos!$D$2:$D$4986, 0), 1)</f>
        <v>Sala Racks 16</v>
      </c>
      <c r="H3559" s="7" t="str">
        <f aca="false" t="array" ref="H3559:H3559">INDEX(Def_Instancias_Equipamentos!$E$2:$E$4986, MATCH(K3559, Def_Instancias_Equipamentos!$D$2:$D$4986, 0), 1)</f>
        <v>SI-16C2</v>
      </c>
      <c r="I3559" s="8" t="str">
        <f aca="false" t="array" ref="I3559:I3559">INDEX(Def_Instancias_Equipamentos!$E$2:$E$4986, MATCH(L3559, Def_Instancias_Equipamentos!$D$2:$D$4986, 0), 1)</f>
        <v>IA-16RaBPM</v>
      </c>
      <c r="J3559" s="8" t="str">
        <f aca="false">IF(H3559=I3559, "INTERNO", "EXTERNO")</f>
        <v>EXTERNO</v>
      </c>
      <c r="K3559" s="9" t="str">
        <f aca="false">Def_Instancias_Equipamentos!$D$1014</f>
        <v>SI-16C2:DI-BPMSigPatch</v>
      </c>
      <c r="L3559" s="4" t="str">
        <f aca="false">Def_Instancias_Equipamentos!$D$753</f>
        <v>SI-16C2:DI-BPMRFFE</v>
      </c>
      <c r="M3559" s="10" t="s">
        <v>171</v>
      </c>
      <c r="N3559" s="11" t="s">
        <v>82</v>
      </c>
      <c r="O3559" s="21" t="str">
        <f aca="false">Def_Sistemas_Conectores_Cabos!$B$7</f>
        <v>SMA 50-ohm</v>
      </c>
      <c r="P3559" s="4" t="str">
        <f aca="false">Def_Sistemas_Conectores_Cabos!$B$7</f>
        <v>SMA 50-ohm</v>
      </c>
      <c r="Q3559" s="8" t="str">
        <f aca="false">K3559&amp;"/"&amp;M3559&amp;CHAR(10)&amp;L3559&amp;"/"&amp;N3559</f>
        <v>SI-16C2:DI-BPMSigPatch/TI_OUT
SI-16C2:DI-BPMRFFE/TI_IN</v>
      </c>
      <c r="R3559" s="12" t="s">
        <v>354</v>
      </c>
      <c r="S3559" s="12" t="s">
        <v>354</v>
      </c>
      <c r="T3559" s="22" t="str">
        <f aca="false">Def_Sistemas_Conectores_Cabos!$C$14</f>
        <v>Datalink Extrudado</v>
      </c>
      <c r="U3559" s="11" t="s">
        <v>355</v>
      </c>
      <c r="V3559" s="13"/>
    </row>
    <row r="3560" customFormat="false" ht="15.75" hidden="true" customHeight="true" outlineLevel="0" collapsed="false">
      <c r="A3560" s="4" t="str">
        <f aca="false">Def_Sistemas_Conectores_Cabos!$A$22</f>
        <v>BPM de elétrons</v>
      </c>
      <c r="B3560" s="5" t="str">
        <f aca="false">Datas_Entregas!$A$3</f>
        <v>BTS/Anel</v>
      </c>
      <c r="C3560" s="6" t="n">
        <f aca="false" t="array" ref="C3560:C3560">INDEX(Datas_Entregas!$B$2:$B$100, MATCH(B3560, Datas_Entregas!$A$2:$A$100, 0), 1)</f>
        <v>43296</v>
      </c>
      <c r="D3560" s="5" t="str">
        <f aca="false">Def_Status_Montagem!$A$2</f>
        <v>A verificar</v>
      </c>
      <c r="E3560" s="4" t="str">
        <f aca="false">Def_Status_Montagem!$B$4</f>
        <v>Contratada (inclui etiqueta)</v>
      </c>
      <c r="F3560" s="7" t="str">
        <f aca="false" t="array" ref="F3560:F3560">INDEX(Def_Instancias_Equipamentos!$F$2:$F$4986, MATCH(K3560, Def_Instancias_Equipamentos!$D$2:$D$4986, 0), 1)</f>
        <v>Túnel (Anel)</v>
      </c>
      <c r="G3560" s="8" t="str">
        <f aca="false" t="array" ref="G3560:G3560">INDEX(Def_Instancias_Equipamentos!$F$2:$F$4986, MATCH(L3560, Def_Instancias_Equipamentos!$D$2:$D$4986, 0), 1)</f>
        <v>Sala Racks 16</v>
      </c>
      <c r="H3560" s="7" t="str">
        <f aca="false" t="array" ref="H3560:H3560">INDEX(Def_Instancias_Equipamentos!$E$2:$E$4986, MATCH(K3560, Def_Instancias_Equipamentos!$D$2:$D$4986, 0), 1)</f>
        <v>SI-16C3</v>
      </c>
      <c r="I3560" s="8" t="str">
        <f aca="false" t="array" ref="I3560:I3560">INDEX(Def_Instancias_Equipamentos!$E$2:$E$4986, MATCH(L3560, Def_Instancias_Equipamentos!$D$2:$D$4986, 0), 1)</f>
        <v>IA-16RaBPM</v>
      </c>
      <c r="J3560" s="8" t="str">
        <f aca="false">IF(H3560=I3560, "INTERNO", "EXTERNO")</f>
        <v>EXTERNO</v>
      </c>
      <c r="K3560" s="9" t="str">
        <f aca="false">Def_Instancias_Equipamentos!$D$1015</f>
        <v>SI-16C3:DI-BPMSigPatch-1</v>
      </c>
      <c r="L3560" s="4" t="str">
        <f aca="false">Def_Instancias_Equipamentos!$D$754</f>
        <v>SI-16C3:DI-BPMRFFE-1</v>
      </c>
      <c r="M3560" s="10" t="s">
        <v>171</v>
      </c>
      <c r="N3560" s="11" t="s">
        <v>82</v>
      </c>
      <c r="O3560" s="21" t="str">
        <f aca="false">Def_Sistemas_Conectores_Cabos!$B$7</f>
        <v>SMA 50-ohm</v>
      </c>
      <c r="P3560" s="4" t="str">
        <f aca="false">Def_Sistemas_Conectores_Cabos!$B$7</f>
        <v>SMA 50-ohm</v>
      </c>
      <c r="Q3560" s="8" t="str">
        <f aca="false">K3560&amp;"/"&amp;M3560&amp;CHAR(10)&amp;L3560&amp;"/"&amp;N3560</f>
        <v>SI-16C3:DI-BPMSigPatch-1/TI_OUT
SI-16C3:DI-BPMRFFE-1/TI_IN</v>
      </c>
      <c r="R3560" s="12" t="s">
        <v>354</v>
      </c>
      <c r="S3560" s="12" t="s">
        <v>354</v>
      </c>
      <c r="T3560" s="22" t="str">
        <f aca="false">Def_Sistemas_Conectores_Cabos!$C$14</f>
        <v>Datalink Extrudado</v>
      </c>
      <c r="U3560" s="11" t="s">
        <v>355</v>
      </c>
      <c r="V3560" s="13"/>
    </row>
    <row r="3561" customFormat="false" ht="15.75" hidden="true" customHeight="true" outlineLevel="0" collapsed="false">
      <c r="A3561" s="4" t="str">
        <f aca="false">Def_Sistemas_Conectores_Cabos!$A$22</f>
        <v>BPM de elétrons</v>
      </c>
      <c r="B3561" s="5" t="str">
        <f aca="false">Datas_Entregas!$A$3</f>
        <v>BTS/Anel</v>
      </c>
      <c r="C3561" s="6" t="n">
        <f aca="false" t="array" ref="C3561:C3561">INDEX(Datas_Entregas!$B$2:$B$100, MATCH(B3561, Datas_Entregas!$A$2:$A$100, 0), 1)</f>
        <v>43296</v>
      </c>
      <c r="D3561" s="5" t="str">
        <f aca="false">Def_Status_Montagem!$A$2</f>
        <v>A verificar</v>
      </c>
      <c r="E3561" s="4" t="str">
        <f aca="false">Def_Status_Montagem!$B$4</f>
        <v>Contratada (inclui etiqueta)</v>
      </c>
      <c r="F3561" s="7" t="str">
        <f aca="false" t="array" ref="F3561:F3561">INDEX(Def_Instancias_Equipamentos!$F$2:$F$4986, MATCH(K3561, Def_Instancias_Equipamentos!$D$2:$D$4986, 0), 1)</f>
        <v>Túnel (Anel)</v>
      </c>
      <c r="G3561" s="8" t="str">
        <f aca="false" t="array" ref="G3561:G3561">INDEX(Def_Instancias_Equipamentos!$F$2:$F$4986, MATCH(L3561, Def_Instancias_Equipamentos!$D$2:$D$4986, 0), 1)</f>
        <v>Sala Racks 16</v>
      </c>
      <c r="H3561" s="7" t="str">
        <f aca="false" t="array" ref="H3561:H3561">INDEX(Def_Instancias_Equipamentos!$E$2:$E$4986, MATCH(K3561, Def_Instancias_Equipamentos!$D$2:$D$4986, 0), 1)</f>
        <v>SI-16C3</v>
      </c>
      <c r="I3561" s="8" t="str">
        <f aca="false" t="array" ref="I3561:I3561">INDEX(Def_Instancias_Equipamentos!$E$2:$E$4986, MATCH(L3561, Def_Instancias_Equipamentos!$D$2:$D$4986, 0), 1)</f>
        <v>IA-16RaBPM</v>
      </c>
      <c r="J3561" s="8" t="str">
        <f aca="false">IF(H3561=I3561, "INTERNO", "EXTERNO")</f>
        <v>EXTERNO</v>
      </c>
      <c r="K3561" s="9" t="str">
        <f aca="false">Def_Instancias_Equipamentos!$D$1016</f>
        <v>SI-16C3:DI-BPMSigPatch-2</v>
      </c>
      <c r="L3561" s="4" t="str">
        <f aca="false">Def_Instancias_Equipamentos!$D$755</f>
        <v>SI-16C3:DI-BPMRFFE-2</v>
      </c>
      <c r="M3561" s="10" t="s">
        <v>171</v>
      </c>
      <c r="N3561" s="11" t="s">
        <v>82</v>
      </c>
      <c r="O3561" s="21" t="str">
        <f aca="false">Def_Sistemas_Conectores_Cabos!$B$7</f>
        <v>SMA 50-ohm</v>
      </c>
      <c r="P3561" s="4" t="str">
        <f aca="false">Def_Sistemas_Conectores_Cabos!$B$7</f>
        <v>SMA 50-ohm</v>
      </c>
      <c r="Q3561" s="8" t="str">
        <f aca="false">K3561&amp;"/"&amp;M3561&amp;CHAR(10)&amp;L3561&amp;"/"&amp;N3561</f>
        <v>SI-16C3:DI-BPMSigPatch-2/TI_OUT
SI-16C3:DI-BPMRFFE-2/TI_IN</v>
      </c>
      <c r="R3561" s="12" t="s">
        <v>354</v>
      </c>
      <c r="S3561" s="12" t="s">
        <v>354</v>
      </c>
      <c r="T3561" s="22" t="str">
        <f aca="false">Def_Sistemas_Conectores_Cabos!$C$14</f>
        <v>Datalink Extrudado</v>
      </c>
      <c r="U3561" s="11" t="s">
        <v>355</v>
      </c>
      <c r="V3561" s="13"/>
    </row>
    <row r="3562" customFormat="false" ht="15.75" hidden="true" customHeight="true" outlineLevel="0" collapsed="false">
      <c r="A3562" s="4" t="str">
        <f aca="false">Def_Sistemas_Conectores_Cabos!$A$22</f>
        <v>BPM de elétrons</v>
      </c>
      <c r="B3562" s="5" t="str">
        <f aca="false">Datas_Entregas!$A$3</f>
        <v>BTS/Anel</v>
      </c>
      <c r="C3562" s="6" t="n">
        <f aca="false" t="array" ref="C3562:C3562">INDEX(Datas_Entregas!$B$2:$B$100, MATCH(B3562, Datas_Entregas!$A$2:$A$100, 0), 1)</f>
        <v>43296</v>
      </c>
      <c r="D3562" s="5" t="str">
        <f aca="false">Def_Status_Montagem!$A$2</f>
        <v>A verificar</v>
      </c>
      <c r="E3562" s="4" t="str">
        <f aca="false">Def_Status_Montagem!$B$4</f>
        <v>Contratada (inclui etiqueta)</v>
      </c>
      <c r="F3562" s="7" t="str">
        <f aca="false" t="array" ref="F3562:F3562">INDEX(Def_Instancias_Equipamentos!$F$2:$F$4986, MATCH(K3562, Def_Instancias_Equipamentos!$D$2:$D$4986, 0), 1)</f>
        <v>Túnel (Anel)</v>
      </c>
      <c r="G3562" s="8" t="str">
        <f aca="false" t="array" ref="G3562:G3562">INDEX(Def_Instancias_Equipamentos!$F$2:$F$4986, MATCH(L3562, Def_Instancias_Equipamentos!$D$2:$D$4986, 0), 1)</f>
        <v>Sala Racks 16</v>
      </c>
      <c r="H3562" s="7" t="str">
        <f aca="false" t="array" ref="H3562:H3562">INDEX(Def_Instancias_Equipamentos!$E$2:$E$4986, MATCH(K3562, Def_Instancias_Equipamentos!$D$2:$D$4986, 0), 1)</f>
        <v>SI-16C4</v>
      </c>
      <c r="I3562" s="8" t="str">
        <f aca="false" t="array" ref="I3562:I3562">INDEX(Def_Instancias_Equipamentos!$E$2:$E$4986, MATCH(L3562, Def_Instancias_Equipamentos!$D$2:$D$4986, 0), 1)</f>
        <v>IA-16RaBPM</v>
      </c>
      <c r="J3562" s="8" t="str">
        <f aca="false">IF(H3562=I3562, "INTERNO", "EXTERNO")</f>
        <v>EXTERNO</v>
      </c>
      <c r="K3562" s="9" t="str">
        <f aca="false">Def_Instancias_Equipamentos!$D$1017</f>
        <v>SI-16C4:DI-BPMSigPatch</v>
      </c>
      <c r="L3562" s="4" t="str">
        <f aca="false">Def_Instancias_Equipamentos!$D$756</f>
        <v>SI-16C4:DI-BPMRFFE</v>
      </c>
      <c r="M3562" s="10" t="s">
        <v>171</v>
      </c>
      <c r="N3562" s="11" t="s">
        <v>82</v>
      </c>
      <c r="O3562" s="21" t="str">
        <f aca="false">Def_Sistemas_Conectores_Cabos!$B$7</f>
        <v>SMA 50-ohm</v>
      </c>
      <c r="P3562" s="4" t="str">
        <f aca="false">Def_Sistemas_Conectores_Cabos!$B$7</f>
        <v>SMA 50-ohm</v>
      </c>
      <c r="Q3562" s="8" t="str">
        <f aca="false">K3562&amp;"/"&amp;M3562&amp;CHAR(10)&amp;L3562&amp;"/"&amp;N3562</f>
        <v>SI-16C4:DI-BPMSigPatch/TI_OUT
SI-16C4:DI-BPMRFFE/TI_IN</v>
      </c>
      <c r="R3562" s="12" t="s">
        <v>354</v>
      </c>
      <c r="S3562" s="12" t="s">
        <v>354</v>
      </c>
      <c r="T3562" s="22" t="str">
        <f aca="false">Def_Sistemas_Conectores_Cabos!$C$14</f>
        <v>Datalink Extrudado</v>
      </c>
      <c r="U3562" s="11" t="s">
        <v>355</v>
      </c>
      <c r="V3562" s="13"/>
    </row>
    <row r="3563" customFormat="false" ht="15.75" hidden="true" customHeight="true" outlineLevel="0" collapsed="false">
      <c r="A3563" s="4" t="str">
        <f aca="false">Def_Sistemas_Conectores_Cabos!$A$22</f>
        <v>BPM de elétrons</v>
      </c>
      <c r="B3563" s="5" t="str">
        <f aca="false">Datas_Entregas!$A$3</f>
        <v>BTS/Anel</v>
      </c>
      <c r="C3563" s="6" t="n">
        <f aca="false" t="array" ref="C3563:C3563">INDEX(Datas_Entregas!$B$2:$B$100, MATCH(B3563, Datas_Entregas!$A$2:$A$100, 0), 1)</f>
        <v>43296</v>
      </c>
      <c r="D3563" s="5" t="str">
        <f aca="false">Def_Status_Montagem!$A$2</f>
        <v>A verificar</v>
      </c>
      <c r="E3563" s="4" t="str">
        <f aca="false">Def_Status_Montagem!$B$4</f>
        <v>Contratada (inclui etiqueta)</v>
      </c>
      <c r="F3563" s="7" t="str">
        <f aca="false" t="array" ref="F3563:F3563">INDEX(Def_Instancias_Equipamentos!$F$2:$F$4986, MATCH(K3563, Def_Instancias_Equipamentos!$D$2:$D$4986, 0), 1)</f>
        <v>Túnel (Anel)</v>
      </c>
      <c r="G3563" s="8" t="str">
        <f aca="false" t="array" ref="G3563:G3563">INDEX(Def_Instancias_Equipamentos!$F$2:$F$4986, MATCH(L3563, Def_Instancias_Equipamentos!$D$2:$D$4986, 0), 1)</f>
        <v>Sala Racks 16</v>
      </c>
      <c r="H3563" s="7" t="str">
        <f aca="false" t="array" ref="H3563:H3563">INDEX(Def_Instancias_Equipamentos!$E$2:$E$4986, MATCH(K3563, Def_Instancias_Equipamentos!$D$2:$D$4986, 0), 1)</f>
        <v>SI-16M1</v>
      </c>
      <c r="I3563" s="8" t="str">
        <f aca="false" t="array" ref="I3563:I3563">INDEX(Def_Instancias_Equipamentos!$E$2:$E$4986, MATCH(L3563, Def_Instancias_Equipamentos!$D$2:$D$4986, 0), 1)</f>
        <v>IA-16RaBPM</v>
      </c>
      <c r="J3563" s="8" t="str">
        <f aca="false">IF(H3563=I3563, "INTERNO", "EXTERNO")</f>
        <v>EXTERNO</v>
      </c>
      <c r="K3563" s="9" t="str">
        <f aca="false">Def_Instancias_Equipamentos!$D$1018</f>
        <v>SI-16M1:DI-BPMSigPatch</v>
      </c>
      <c r="L3563" s="4" t="str">
        <f aca="false">Def_Instancias_Equipamentos!$D$757</f>
        <v>SI-16M1:DI-BPMRFFE</v>
      </c>
      <c r="M3563" s="10" t="s">
        <v>171</v>
      </c>
      <c r="N3563" s="11" t="s">
        <v>82</v>
      </c>
      <c r="O3563" s="21" t="str">
        <f aca="false">Def_Sistemas_Conectores_Cabos!$B$7</f>
        <v>SMA 50-ohm</v>
      </c>
      <c r="P3563" s="4" t="str">
        <f aca="false">Def_Sistemas_Conectores_Cabos!$B$7</f>
        <v>SMA 50-ohm</v>
      </c>
      <c r="Q3563" s="8" t="str">
        <f aca="false">K3563&amp;"/"&amp;M3563&amp;CHAR(10)&amp;L3563&amp;"/"&amp;N3563</f>
        <v>SI-16M1:DI-BPMSigPatch/TI_OUT
SI-16M1:DI-BPMRFFE/TI_IN</v>
      </c>
      <c r="R3563" s="12" t="s">
        <v>354</v>
      </c>
      <c r="S3563" s="12" t="s">
        <v>354</v>
      </c>
      <c r="T3563" s="22" t="str">
        <f aca="false">Def_Sistemas_Conectores_Cabos!$C$14</f>
        <v>Datalink Extrudado</v>
      </c>
      <c r="U3563" s="11" t="s">
        <v>355</v>
      </c>
      <c r="V3563" s="13"/>
    </row>
    <row r="3564" customFormat="false" ht="15.75" hidden="true" customHeight="true" outlineLevel="0" collapsed="false">
      <c r="A3564" s="4" t="str">
        <f aca="false">Def_Sistemas_Conectores_Cabos!$A$22</f>
        <v>BPM de elétrons</v>
      </c>
      <c r="B3564" s="5" t="str">
        <f aca="false">Datas_Entregas!$A$3</f>
        <v>BTS/Anel</v>
      </c>
      <c r="C3564" s="6" t="n">
        <f aca="false" t="array" ref="C3564:C3564">INDEX(Datas_Entregas!$B$2:$B$100, MATCH(B3564, Datas_Entregas!$A$2:$A$100, 0), 1)</f>
        <v>43296</v>
      </c>
      <c r="D3564" s="5" t="str">
        <f aca="false">Def_Status_Montagem!$A$2</f>
        <v>A verificar</v>
      </c>
      <c r="E3564" s="4" t="str">
        <f aca="false">Def_Status_Montagem!$B$4</f>
        <v>Contratada (inclui etiqueta)</v>
      </c>
      <c r="F3564" s="7" t="str">
        <f aca="false" t="array" ref="F3564:F3564">INDEX(Def_Instancias_Equipamentos!$F$2:$F$4986, MATCH(K3564, Def_Instancias_Equipamentos!$D$2:$D$4986, 0), 1)</f>
        <v>Túnel (Anel)</v>
      </c>
      <c r="G3564" s="8" t="str">
        <f aca="false" t="array" ref="G3564:G3564">INDEX(Def_Instancias_Equipamentos!$F$2:$F$4986, MATCH(L3564, Def_Instancias_Equipamentos!$D$2:$D$4986, 0), 1)</f>
        <v>Sala Racks 16</v>
      </c>
      <c r="H3564" s="7" t="str">
        <f aca="false" t="array" ref="H3564:H3564">INDEX(Def_Instancias_Equipamentos!$E$2:$E$4986, MATCH(K3564, Def_Instancias_Equipamentos!$D$2:$D$4986, 0), 1)</f>
        <v>SI-16M2</v>
      </c>
      <c r="I3564" s="8" t="str">
        <f aca="false" t="array" ref="I3564:I3564">INDEX(Def_Instancias_Equipamentos!$E$2:$E$4986, MATCH(L3564, Def_Instancias_Equipamentos!$D$2:$D$4986, 0), 1)</f>
        <v>IA-16RaBPM</v>
      </c>
      <c r="J3564" s="8" t="str">
        <f aca="false">IF(H3564=I3564, "INTERNO", "EXTERNO")</f>
        <v>EXTERNO</v>
      </c>
      <c r="K3564" s="9" t="str">
        <f aca="false">Def_Instancias_Equipamentos!$D$1019</f>
        <v>SI-16M2:DI-BPMSigPatch</v>
      </c>
      <c r="L3564" s="4" t="str">
        <f aca="false">Def_Instancias_Equipamentos!$D$758</f>
        <v>SI-16M2:DI-BPMRFFE</v>
      </c>
      <c r="M3564" s="10" t="s">
        <v>171</v>
      </c>
      <c r="N3564" s="11" t="s">
        <v>82</v>
      </c>
      <c r="O3564" s="21" t="str">
        <f aca="false">Def_Sistemas_Conectores_Cabos!$B$7</f>
        <v>SMA 50-ohm</v>
      </c>
      <c r="P3564" s="4" t="str">
        <f aca="false">Def_Sistemas_Conectores_Cabos!$B$7</f>
        <v>SMA 50-ohm</v>
      </c>
      <c r="Q3564" s="8" t="str">
        <f aca="false">K3564&amp;"/"&amp;M3564&amp;CHAR(10)&amp;L3564&amp;"/"&amp;N3564</f>
        <v>SI-16M2:DI-BPMSigPatch/TI_OUT
SI-16M2:DI-BPMRFFE/TI_IN</v>
      </c>
      <c r="R3564" s="12" t="s">
        <v>354</v>
      </c>
      <c r="S3564" s="12" t="s">
        <v>354</v>
      </c>
      <c r="T3564" s="22" t="str">
        <f aca="false">Def_Sistemas_Conectores_Cabos!$C$14</f>
        <v>Datalink Extrudado</v>
      </c>
      <c r="U3564" s="11" t="s">
        <v>355</v>
      </c>
      <c r="V3564" s="13"/>
    </row>
    <row r="3565" customFormat="false" ht="15.75" hidden="true" customHeight="true" outlineLevel="0" collapsed="false">
      <c r="A3565" s="4" t="str">
        <f aca="false">Def_Sistemas_Conectores_Cabos!$A$22</f>
        <v>BPM de elétrons</v>
      </c>
      <c r="B3565" s="5" t="str">
        <f aca="false">Datas_Entregas!$A$6</f>
        <v>Linhas de Luz (fases I-A e II)</v>
      </c>
      <c r="C3565" s="6" t="n">
        <f aca="false" t="array" ref="C3565:C3565">INDEX(Datas_Entregas!$B$2:$B$100, MATCH(B3565, Datas_Entregas!$A$2:$A$100, 0), 1)</f>
        <v>43374</v>
      </c>
      <c r="D3565" s="5" t="str">
        <f aca="false">Def_Status_Montagem!$A$2</f>
        <v>A verificar</v>
      </c>
      <c r="E3565" s="4" t="str">
        <f aca="false">Def_Status_Montagem!$B$4</f>
        <v>Contratada (inclui etiqueta)</v>
      </c>
      <c r="F3565" s="7" t="str">
        <f aca="false" t="array" ref="F3565:F3565">INDEX(Def_Instancias_Equipamentos!$F$2:$F$4986, MATCH(K3565, Def_Instancias_Equipamentos!$D$2:$D$4986, 0), 1)</f>
        <v>Túnel (Anel)</v>
      </c>
      <c r="G3565" s="8" t="str">
        <f aca="false" t="array" ref="G3565:G3565">INDEX(Def_Instancias_Equipamentos!$F$2:$F$4986, MATCH(L3565, Def_Instancias_Equipamentos!$D$2:$D$4986, 0), 1)</f>
        <v>Sala Racks 16</v>
      </c>
      <c r="H3565" s="7" t="str">
        <f aca="false" t="array" ref="H3565:H3565">INDEX(Def_Instancias_Equipamentos!$E$2:$E$4986, MATCH(K3565, Def_Instancias_Equipamentos!$D$2:$D$4986, 0), 1)</f>
        <v>SI-16SB</v>
      </c>
      <c r="I3565" s="8" t="str">
        <f aca="false" t="array" ref="I3565:I3565">INDEX(Def_Instancias_Equipamentos!$E$2:$E$4986, MATCH(L3565, Def_Instancias_Equipamentos!$D$2:$D$4986, 0), 1)</f>
        <v>IA-16RaBPM</v>
      </c>
      <c r="J3565" s="8" t="str">
        <f aca="false">IF(H3565=I3565, "INTERNO", "EXTERNO")</f>
        <v>EXTERNO</v>
      </c>
      <c r="K3565" s="9" t="str">
        <f aca="false">Def_Instancias_Equipamentos!$D$1082</f>
        <v>SI-16SB:DI-BPMSigPatch-1</v>
      </c>
      <c r="L3565" s="4" t="str">
        <f aca="false">Def_Instancias_Equipamentos!$D$821</f>
        <v>SI-16SB:DI-BPMRFFE-1</v>
      </c>
      <c r="M3565" s="10" t="s">
        <v>171</v>
      </c>
      <c r="N3565" s="11" t="s">
        <v>82</v>
      </c>
      <c r="O3565" s="21" t="str">
        <f aca="false">Def_Sistemas_Conectores_Cabos!$B$7</f>
        <v>SMA 50-ohm</v>
      </c>
      <c r="P3565" s="4" t="str">
        <f aca="false">Def_Sistemas_Conectores_Cabos!$B$7</f>
        <v>SMA 50-ohm</v>
      </c>
      <c r="Q3565" s="8" t="str">
        <f aca="false">K3565&amp;"/"&amp;M3565&amp;CHAR(10)&amp;L3565&amp;"/"&amp;N3565</f>
        <v>SI-16SB:DI-BPMSigPatch-1/TI_OUT
SI-16SB:DI-BPMRFFE-1/TI_IN</v>
      </c>
      <c r="R3565" s="12" t="s">
        <v>354</v>
      </c>
      <c r="S3565" s="12" t="s">
        <v>354</v>
      </c>
      <c r="T3565" s="22" t="str">
        <f aca="false">Def_Sistemas_Conectores_Cabos!$C$14</f>
        <v>Datalink Extrudado</v>
      </c>
      <c r="U3565" s="11" t="s">
        <v>355</v>
      </c>
      <c r="V3565" s="13"/>
    </row>
    <row r="3566" customFormat="false" ht="15.75" hidden="true" customHeight="true" outlineLevel="0" collapsed="false">
      <c r="A3566" s="4" t="str">
        <f aca="false">Def_Sistemas_Conectores_Cabos!$A$22</f>
        <v>BPM de elétrons</v>
      </c>
      <c r="B3566" s="5" t="str">
        <f aca="false">Datas_Entregas!$A$6</f>
        <v>Linhas de Luz (fases I-A e II)</v>
      </c>
      <c r="C3566" s="6" t="n">
        <f aca="false" t="array" ref="C3566:C3566">INDEX(Datas_Entregas!$B$2:$B$100, MATCH(B3566, Datas_Entregas!$A$2:$A$100, 0), 1)</f>
        <v>43374</v>
      </c>
      <c r="D3566" s="5" t="str">
        <f aca="false">Def_Status_Montagem!$A$2</f>
        <v>A verificar</v>
      </c>
      <c r="E3566" s="4" t="str">
        <f aca="false">Def_Status_Montagem!$B$4</f>
        <v>Contratada (inclui etiqueta)</v>
      </c>
      <c r="F3566" s="7" t="str">
        <f aca="false" t="array" ref="F3566:F3566">INDEX(Def_Instancias_Equipamentos!$F$2:$F$4986, MATCH(K3566, Def_Instancias_Equipamentos!$D$2:$D$4986, 0), 1)</f>
        <v>Túnel (Anel)</v>
      </c>
      <c r="G3566" s="8" t="str">
        <f aca="false" t="array" ref="G3566:G3566">INDEX(Def_Instancias_Equipamentos!$F$2:$F$4986, MATCH(L3566, Def_Instancias_Equipamentos!$D$2:$D$4986, 0), 1)</f>
        <v>Sala Racks 16</v>
      </c>
      <c r="H3566" s="7" t="str">
        <f aca="false" t="array" ref="H3566:H3566">INDEX(Def_Instancias_Equipamentos!$E$2:$E$4986, MATCH(K3566, Def_Instancias_Equipamentos!$D$2:$D$4986, 0), 1)</f>
        <v>SI-16SB</v>
      </c>
      <c r="I3566" s="8" t="str">
        <f aca="false" t="array" ref="I3566:I3566">INDEX(Def_Instancias_Equipamentos!$E$2:$E$4986, MATCH(L3566, Def_Instancias_Equipamentos!$D$2:$D$4986, 0), 1)</f>
        <v>IA-16RaBPM</v>
      </c>
      <c r="J3566" s="8" t="str">
        <f aca="false">IF(H3566=I3566, "INTERNO", "EXTERNO")</f>
        <v>EXTERNO</v>
      </c>
      <c r="K3566" s="9" t="str">
        <f aca="false">Def_Instancias_Equipamentos!$D$1083</f>
        <v>SI-16SB:DI-BPMSigPatch-2</v>
      </c>
      <c r="L3566" s="4" t="str">
        <f aca="false">Def_Instancias_Equipamentos!$D$822</f>
        <v>SI-16SB:DI-BPMRFFE-2</v>
      </c>
      <c r="M3566" s="10" t="s">
        <v>171</v>
      </c>
      <c r="N3566" s="11" t="s">
        <v>82</v>
      </c>
      <c r="O3566" s="21" t="str">
        <f aca="false">Def_Sistemas_Conectores_Cabos!$B$7</f>
        <v>SMA 50-ohm</v>
      </c>
      <c r="P3566" s="4" t="str">
        <f aca="false">Def_Sistemas_Conectores_Cabos!$B$7</f>
        <v>SMA 50-ohm</v>
      </c>
      <c r="Q3566" s="8" t="str">
        <f aca="false">K3566&amp;"/"&amp;M3566&amp;CHAR(10)&amp;L3566&amp;"/"&amp;N3566</f>
        <v>SI-16SB:DI-BPMSigPatch-2/TI_OUT
SI-16SB:DI-BPMRFFE-2/TI_IN</v>
      </c>
      <c r="R3566" s="12" t="s">
        <v>354</v>
      </c>
      <c r="S3566" s="12" t="s">
        <v>354</v>
      </c>
      <c r="T3566" s="22" t="str">
        <f aca="false">Def_Sistemas_Conectores_Cabos!$C$14</f>
        <v>Datalink Extrudado</v>
      </c>
      <c r="U3566" s="11" t="s">
        <v>355</v>
      </c>
      <c r="V3566" s="13"/>
    </row>
    <row r="3567" customFormat="false" ht="15.75" hidden="true" customHeight="true" outlineLevel="0" collapsed="false">
      <c r="A3567" s="4" t="str">
        <f aca="false">Def_Sistemas_Conectores_Cabos!$A$22</f>
        <v>BPM de elétrons</v>
      </c>
      <c r="B3567" s="5" t="str">
        <f aca="false">Datas_Entregas!$A$3</f>
        <v>BTS/Anel</v>
      </c>
      <c r="C3567" s="6" t="n">
        <f aca="false" t="array" ref="C3567:C3567">INDEX(Datas_Entregas!$B$2:$B$100, MATCH(B3567, Datas_Entregas!$A$2:$A$100, 0), 1)</f>
        <v>43296</v>
      </c>
      <c r="D3567" s="5" t="str">
        <f aca="false">Def_Status_Montagem!$A$2</f>
        <v>A verificar</v>
      </c>
      <c r="E3567" s="4" t="str">
        <f aca="false">Def_Status_Montagem!$B$4</f>
        <v>Contratada (inclui etiqueta)</v>
      </c>
      <c r="F3567" s="7" t="str">
        <f aca="false" t="array" ref="F3567:F3567">INDEX(Def_Instancias_Equipamentos!$F$2:$F$4986, MATCH(K3567, Def_Instancias_Equipamentos!$D$2:$D$4986, 0), 1)</f>
        <v>Túnel (Anel)</v>
      </c>
      <c r="G3567" s="8" t="str">
        <f aca="false" t="array" ref="G3567:G3567">INDEX(Def_Instancias_Equipamentos!$F$2:$F$4986, MATCH(L3567, Def_Instancias_Equipamentos!$D$2:$D$4986, 0), 1)</f>
        <v>Sala Racks 17</v>
      </c>
      <c r="H3567" s="7" t="str">
        <f aca="false" t="array" ref="H3567:H3567">INDEX(Def_Instancias_Equipamentos!$E$2:$E$4986, MATCH(K3567, Def_Instancias_Equipamentos!$D$2:$D$4986, 0), 1)</f>
        <v>SI-17C1</v>
      </c>
      <c r="I3567" s="8" t="str">
        <f aca="false" t="array" ref="I3567:I3567">INDEX(Def_Instancias_Equipamentos!$E$2:$E$4986, MATCH(L3567, Def_Instancias_Equipamentos!$D$2:$D$4986, 0), 1)</f>
        <v>IA-17RaBPM</v>
      </c>
      <c r="J3567" s="8" t="str">
        <f aca="false">IF(H3567=I3567, "INTERNO", "EXTERNO")</f>
        <v>EXTERNO</v>
      </c>
      <c r="K3567" s="9" t="str">
        <f aca="false">Def_Instancias_Equipamentos!$D$1020</f>
        <v>SI-17C1:DI-BPMSigPatch-1</v>
      </c>
      <c r="L3567" s="4" t="str">
        <f aca="false">Def_Instancias_Equipamentos!$D$759</f>
        <v>SI-17C1:DI-BPMRFFE-1</v>
      </c>
      <c r="M3567" s="10" t="s">
        <v>171</v>
      </c>
      <c r="N3567" s="11" t="s">
        <v>82</v>
      </c>
      <c r="O3567" s="21" t="str">
        <f aca="false">Def_Sistemas_Conectores_Cabos!$B$7</f>
        <v>SMA 50-ohm</v>
      </c>
      <c r="P3567" s="4" t="str">
        <f aca="false">Def_Sistemas_Conectores_Cabos!$B$7</f>
        <v>SMA 50-ohm</v>
      </c>
      <c r="Q3567" s="8" t="str">
        <f aca="false">K3567&amp;"/"&amp;M3567&amp;CHAR(10)&amp;L3567&amp;"/"&amp;N3567</f>
        <v>SI-17C1:DI-BPMSigPatch-1/TI_OUT
SI-17C1:DI-BPMRFFE-1/TI_IN</v>
      </c>
      <c r="R3567" s="12" t="s">
        <v>354</v>
      </c>
      <c r="S3567" s="12" t="s">
        <v>354</v>
      </c>
      <c r="T3567" s="22" t="str">
        <f aca="false">Def_Sistemas_Conectores_Cabos!$C$14</f>
        <v>Datalink Extrudado</v>
      </c>
      <c r="U3567" s="11" t="s">
        <v>355</v>
      </c>
      <c r="V3567" s="13"/>
    </row>
    <row r="3568" customFormat="false" ht="15.75" hidden="true" customHeight="true" outlineLevel="0" collapsed="false">
      <c r="A3568" s="4" t="str">
        <f aca="false">Def_Sistemas_Conectores_Cabos!$A$22</f>
        <v>BPM de elétrons</v>
      </c>
      <c r="B3568" s="5" t="str">
        <f aca="false">Datas_Entregas!$A$3</f>
        <v>BTS/Anel</v>
      </c>
      <c r="C3568" s="6" t="n">
        <f aca="false" t="array" ref="C3568:C3568">INDEX(Datas_Entregas!$B$2:$B$100, MATCH(B3568, Datas_Entregas!$A$2:$A$100, 0), 1)</f>
        <v>43296</v>
      </c>
      <c r="D3568" s="5" t="str">
        <f aca="false">Def_Status_Montagem!$A$2</f>
        <v>A verificar</v>
      </c>
      <c r="E3568" s="4" t="str">
        <f aca="false">Def_Status_Montagem!$B$4</f>
        <v>Contratada (inclui etiqueta)</v>
      </c>
      <c r="F3568" s="7" t="str">
        <f aca="false" t="array" ref="F3568:F3568">INDEX(Def_Instancias_Equipamentos!$F$2:$F$4986, MATCH(K3568, Def_Instancias_Equipamentos!$D$2:$D$4986, 0), 1)</f>
        <v>Túnel (Anel)</v>
      </c>
      <c r="G3568" s="8" t="str">
        <f aca="false" t="array" ref="G3568:G3568">INDEX(Def_Instancias_Equipamentos!$F$2:$F$4986, MATCH(L3568, Def_Instancias_Equipamentos!$D$2:$D$4986, 0), 1)</f>
        <v>Sala Racks 17</v>
      </c>
      <c r="H3568" s="7" t="str">
        <f aca="false" t="array" ref="H3568:H3568">INDEX(Def_Instancias_Equipamentos!$E$2:$E$4986, MATCH(K3568, Def_Instancias_Equipamentos!$D$2:$D$4986, 0), 1)</f>
        <v>SI-17C1</v>
      </c>
      <c r="I3568" s="8" t="str">
        <f aca="false" t="array" ref="I3568:I3568">INDEX(Def_Instancias_Equipamentos!$E$2:$E$4986, MATCH(L3568, Def_Instancias_Equipamentos!$D$2:$D$4986, 0), 1)</f>
        <v>IA-17RaBPM</v>
      </c>
      <c r="J3568" s="8" t="str">
        <f aca="false">IF(H3568=I3568, "INTERNO", "EXTERNO")</f>
        <v>EXTERNO</v>
      </c>
      <c r="K3568" s="9" t="str">
        <f aca="false">Def_Instancias_Equipamentos!$D$1021</f>
        <v>SI-17C1:DI-BPMSigPatch-2</v>
      </c>
      <c r="L3568" s="4" t="str">
        <f aca="false">Def_Instancias_Equipamentos!$D$760</f>
        <v>SI-17C1:DI-BPMRFFE-2</v>
      </c>
      <c r="M3568" s="10" t="s">
        <v>171</v>
      </c>
      <c r="N3568" s="11" t="s">
        <v>82</v>
      </c>
      <c r="O3568" s="21" t="str">
        <f aca="false">Def_Sistemas_Conectores_Cabos!$B$7</f>
        <v>SMA 50-ohm</v>
      </c>
      <c r="P3568" s="4" t="str">
        <f aca="false">Def_Sistemas_Conectores_Cabos!$B$7</f>
        <v>SMA 50-ohm</v>
      </c>
      <c r="Q3568" s="8" t="str">
        <f aca="false">K3568&amp;"/"&amp;M3568&amp;CHAR(10)&amp;L3568&amp;"/"&amp;N3568</f>
        <v>SI-17C1:DI-BPMSigPatch-2/TI_OUT
SI-17C1:DI-BPMRFFE-2/TI_IN</v>
      </c>
      <c r="R3568" s="12" t="s">
        <v>354</v>
      </c>
      <c r="S3568" s="12" t="s">
        <v>354</v>
      </c>
      <c r="T3568" s="22" t="str">
        <f aca="false">Def_Sistemas_Conectores_Cabos!$C$14</f>
        <v>Datalink Extrudado</v>
      </c>
      <c r="U3568" s="11" t="s">
        <v>355</v>
      </c>
      <c r="V3568" s="13"/>
    </row>
    <row r="3569" customFormat="false" ht="15.75" hidden="true" customHeight="true" outlineLevel="0" collapsed="false">
      <c r="A3569" s="4" t="str">
        <f aca="false">Def_Sistemas_Conectores_Cabos!$A$22</f>
        <v>BPM de elétrons</v>
      </c>
      <c r="B3569" s="5" t="str">
        <f aca="false">Datas_Entregas!$A$3</f>
        <v>BTS/Anel</v>
      </c>
      <c r="C3569" s="6" t="n">
        <f aca="false" t="array" ref="C3569:C3569">INDEX(Datas_Entregas!$B$2:$B$100, MATCH(B3569, Datas_Entregas!$A$2:$A$100, 0), 1)</f>
        <v>43296</v>
      </c>
      <c r="D3569" s="5" t="str">
        <f aca="false">Def_Status_Montagem!$A$2</f>
        <v>A verificar</v>
      </c>
      <c r="E3569" s="4" t="str">
        <f aca="false">Def_Status_Montagem!$B$4</f>
        <v>Contratada (inclui etiqueta)</v>
      </c>
      <c r="F3569" s="7" t="str">
        <f aca="false" t="array" ref="F3569:F3569">INDEX(Def_Instancias_Equipamentos!$F$2:$F$4986, MATCH(K3569, Def_Instancias_Equipamentos!$D$2:$D$4986, 0), 1)</f>
        <v>Túnel (Anel)</v>
      </c>
      <c r="G3569" s="8" t="str">
        <f aca="false" t="array" ref="G3569:G3569">INDEX(Def_Instancias_Equipamentos!$F$2:$F$4986, MATCH(L3569, Def_Instancias_Equipamentos!$D$2:$D$4986, 0), 1)</f>
        <v>Sala Racks 17</v>
      </c>
      <c r="H3569" s="7" t="str">
        <f aca="false" t="array" ref="H3569:H3569">INDEX(Def_Instancias_Equipamentos!$E$2:$E$4986, MATCH(K3569, Def_Instancias_Equipamentos!$D$2:$D$4986, 0), 1)</f>
        <v>SI-17C2</v>
      </c>
      <c r="I3569" s="8" t="str">
        <f aca="false" t="array" ref="I3569:I3569">INDEX(Def_Instancias_Equipamentos!$E$2:$E$4986, MATCH(L3569, Def_Instancias_Equipamentos!$D$2:$D$4986, 0), 1)</f>
        <v>IA-17RaBPM</v>
      </c>
      <c r="J3569" s="8" t="str">
        <f aca="false">IF(H3569=I3569, "INTERNO", "EXTERNO")</f>
        <v>EXTERNO</v>
      </c>
      <c r="K3569" s="9" t="str">
        <f aca="false">Def_Instancias_Equipamentos!$D$1022</f>
        <v>SI-17C2:DI-BPMSigPatch</v>
      </c>
      <c r="L3569" s="4" t="str">
        <f aca="false">Def_Instancias_Equipamentos!$D$761</f>
        <v>SI-17C2:DI-BPMRFFE</v>
      </c>
      <c r="M3569" s="10" t="s">
        <v>171</v>
      </c>
      <c r="N3569" s="11" t="s">
        <v>82</v>
      </c>
      <c r="O3569" s="21" t="str">
        <f aca="false">Def_Sistemas_Conectores_Cabos!$B$7</f>
        <v>SMA 50-ohm</v>
      </c>
      <c r="P3569" s="4" t="str">
        <f aca="false">Def_Sistemas_Conectores_Cabos!$B$7</f>
        <v>SMA 50-ohm</v>
      </c>
      <c r="Q3569" s="8" t="str">
        <f aca="false">K3569&amp;"/"&amp;M3569&amp;CHAR(10)&amp;L3569&amp;"/"&amp;N3569</f>
        <v>SI-17C2:DI-BPMSigPatch/TI_OUT
SI-17C2:DI-BPMRFFE/TI_IN</v>
      </c>
      <c r="R3569" s="12" t="s">
        <v>354</v>
      </c>
      <c r="S3569" s="12" t="s">
        <v>354</v>
      </c>
      <c r="T3569" s="22" t="str">
        <f aca="false">Def_Sistemas_Conectores_Cabos!$C$14</f>
        <v>Datalink Extrudado</v>
      </c>
      <c r="U3569" s="11" t="s">
        <v>355</v>
      </c>
      <c r="V3569" s="13"/>
    </row>
    <row r="3570" customFormat="false" ht="15.75" hidden="true" customHeight="true" outlineLevel="0" collapsed="false">
      <c r="A3570" s="4" t="str">
        <f aca="false">Def_Sistemas_Conectores_Cabos!$A$22</f>
        <v>BPM de elétrons</v>
      </c>
      <c r="B3570" s="5" t="str">
        <f aca="false">Datas_Entregas!$A$3</f>
        <v>BTS/Anel</v>
      </c>
      <c r="C3570" s="6" t="n">
        <f aca="false" t="array" ref="C3570:C3570">INDEX(Datas_Entregas!$B$2:$B$100, MATCH(B3570, Datas_Entregas!$A$2:$A$100, 0), 1)</f>
        <v>43296</v>
      </c>
      <c r="D3570" s="5" t="str">
        <f aca="false">Def_Status_Montagem!$A$2</f>
        <v>A verificar</v>
      </c>
      <c r="E3570" s="4" t="str">
        <f aca="false">Def_Status_Montagem!$B$4</f>
        <v>Contratada (inclui etiqueta)</v>
      </c>
      <c r="F3570" s="7" t="str">
        <f aca="false" t="array" ref="F3570:F3570">INDEX(Def_Instancias_Equipamentos!$F$2:$F$4986, MATCH(K3570, Def_Instancias_Equipamentos!$D$2:$D$4986, 0), 1)</f>
        <v>Túnel (Anel)</v>
      </c>
      <c r="G3570" s="8" t="str">
        <f aca="false" t="array" ref="G3570:G3570">INDEX(Def_Instancias_Equipamentos!$F$2:$F$4986, MATCH(L3570, Def_Instancias_Equipamentos!$D$2:$D$4986, 0), 1)</f>
        <v>Sala Racks 17</v>
      </c>
      <c r="H3570" s="7" t="str">
        <f aca="false" t="array" ref="H3570:H3570">INDEX(Def_Instancias_Equipamentos!$E$2:$E$4986, MATCH(K3570, Def_Instancias_Equipamentos!$D$2:$D$4986, 0), 1)</f>
        <v>SI-17C3</v>
      </c>
      <c r="I3570" s="8" t="str">
        <f aca="false" t="array" ref="I3570:I3570">INDEX(Def_Instancias_Equipamentos!$E$2:$E$4986, MATCH(L3570, Def_Instancias_Equipamentos!$D$2:$D$4986, 0), 1)</f>
        <v>IA-17RaBPM</v>
      </c>
      <c r="J3570" s="8" t="str">
        <f aca="false">IF(H3570=I3570, "INTERNO", "EXTERNO")</f>
        <v>EXTERNO</v>
      </c>
      <c r="K3570" s="9" t="str">
        <f aca="false">Def_Instancias_Equipamentos!$D$1023</f>
        <v>SI-17C3:DI-BPMSigPatch-1</v>
      </c>
      <c r="L3570" s="4" t="str">
        <f aca="false">Def_Instancias_Equipamentos!$D$762</f>
        <v>SI-17C3:DI-BPMRFFE-1</v>
      </c>
      <c r="M3570" s="10" t="s">
        <v>171</v>
      </c>
      <c r="N3570" s="11" t="s">
        <v>82</v>
      </c>
      <c r="O3570" s="21" t="str">
        <f aca="false">Def_Sistemas_Conectores_Cabos!$B$7</f>
        <v>SMA 50-ohm</v>
      </c>
      <c r="P3570" s="4" t="str">
        <f aca="false">Def_Sistemas_Conectores_Cabos!$B$7</f>
        <v>SMA 50-ohm</v>
      </c>
      <c r="Q3570" s="8" t="str">
        <f aca="false">K3570&amp;"/"&amp;M3570&amp;CHAR(10)&amp;L3570&amp;"/"&amp;N3570</f>
        <v>SI-17C3:DI-BPMSigPatch-1/TI_OUT
SI-17C3:DI-BPMRFFE-1/TI_IN</v>
      </c>
      <c r="R3570" s="12" t="s">
        <v>354</v>
      </c>
      <c r="S3570" s="12" t="s">
        <v>354</v>
      </c>
      <c r="T3570" s="22" t="str">
        <f aca="false">Def_Sistemas_Conectores_Cabos!$C$14</f>
        <v>Datalink Extrudado</v>
      </c>
      <c r="U3570" s="11" t="s">
        <v>355</v>
      </c>
      <c r="V3570" s="13"/>
    </row>
    <row r="3571" customFormat="false" ht="15.75" hidden="true" customHeight="true" outlineLevel="0" collapsed="false">
      <c r="A3571" s="4" t="str">
        <f aca="false">Def_Sistemas_Conectores_Cabos!$A$22</f>
        <v>BPM de elétrons</v>
      </c>
      <c r="B3571" s="5" t="str">
        <f aca="false">Datas_Entregas!$A$3</f>
        <v>BTS/Anel</v>
      </c>
      <c r="C3571" s="6" t="n">
        <f aca="false" t="array" ref="C3571:C3571">INDEX(Datas_Entregas!$B$2:$B$100, MATCH(B3571, Datas_Entregas!$A$2:$A$100, 0), 1)</f>
        <v>43296</v>
      </c>
      <c r="D3571" s="5" t="str">
        <f aca="false">Def_Status_Montagem!$A$2</f>
        <v>A verificar</v>
      </c>
      <c r="E3571" s="4" t="str">
        <f aca="false">Def_Status_Montagem!$B$4</f>
        <v>Contratada (inclui etiqueta)</v>
      </c>
      <c r="F3571" s="7" t="str">
        <f aca="false" t="array" ref="F3571:F3571">INDEX(Def_Instancias_Equipamentos!$F$2:$F$4986, MATCH(K3571, Def_Instancias_Equipamentos!$D$2:$D$4986, 0), 1)</f>
        <v>Túnel (Anel)</v>
      </c>
      <c r="G3571" s="8" t="str">
        <f aca="false" t="array" ref="G3571:G3571">INDEX(Def_Instancias_Equipamentos!$F$2:$F$4986, MATCH(L3571, Def_Instancias_Equipamentos!$D$2:$D$4986, 0), 1)</f>
        <v>Sala Racks 17</v>
      </c>
      <c r="H3571" s="7" t="str">
        <f aca="false" t="array" ref="H3571:H3571">INDEX(Def_Instancias_Equipamentos!$E$2:$E$4986, MATCH(K3571, Def_Instancias_Equipamentos!$D$2:$D$4986, 0), 1)</f>
        <v>SI-17C3</v>
      </c>
      <c r="I3571" s="8" t="str">
        <f aca="false" t="array" ref="I3571:I3571">INDEX(Def_Instancias_Equipamentos!$E$2:$E$4986, MATCH(L3571, Def_Instancias_Equipamentos!$D$2:$D$4986, 0), 1)</f>
        <v>IA-17RaBPM</v>
      </c>
      <c r="J3571" s="8" t="str">
        <f aca="false">IF(H3571=I3571, "INTERNO", "EXTERNO")</f>
        <v>EXTERNO</v>
      </c>
      <c r="K3571" s="9" t="str">
        <f aca="false">Def_Instancias_Equipamentos!$D$1024</f>
        <v>SI-17C3:DI-BPMSigPatch-2</v>
      </c>
      <c r="L3571" s="4" t="str">
        <f aca="false">Def_Instancias_Equipamentos!$D$763</f>
        <v>SI-17C3:DI-BPMRFFE-2</v>
      </c>
      <c r="M3571" s="10" t="s">
        <v>171</v>
      </c>
      <c r="N3571" s="11" t="s">
        <v>82</v>
      </c>
      <c r="O3571" s="21" t="str">
        <f aca="false">Def_Sistemas_Conectores_Cabos!$B$7</f>
        <v>SMA 50-ohm</v>
      </c>
      <c r="P3571" s="4" t="str">
        <f aca="false">Def_Sistemas_Conectores_Cabos!$B$7</f>
        <v>SMA 50-ohm</v>
      </c>
      <c r="Q3571" s="8" t="str">
        <f aca="false">K3571&amp;"/"&amp;M3571&amp;CHAR(10)&amp;L3571&amp;"/"&amp;N3571</f>
        <v>SI-17C3:DI-BPMSigPatch-2/TI_OUT
SI-17C3:DI-BPMRFFE-2/TI_IN</v>
      </c>
      <c r="R3571" s="12" t="s">
        <v>354</v>
      </c>
      <c r="S3571" s="12" t="s">
        <v>354</v>
      </c>
      <c r="T3571" s="22" t="str">
        <f aca="false">Def_Sistemas_Conectores_Cabos!$C$14</f>
        <v>Datalink Extrudado</v>
      </c>
      <c r="U3571" s="11" t="s">
        <v>355</v>
      </c>
      <c r="V3571" s="13"/>
    </row>
    <row r="3572" customFormat="false" ht="15.75" hidden="true" customHeight="true" outlineLevel="0" collapsed="false">
      <c r="A3572" s="4" t="str">
        <f aca="false">Def_Sistemas_Conectores_Cabos!$A$22</f>
        <v>BPM de elétrons</v>
      </c>
      <c r="B3572" s="5" t="str">
        <f aca="false">Datas_Entregas!$A$3</f>
        <v>BTS/Anel</v>
      </c>
      <c r="C3572" s="6" t="n">
        <f aca="false" t="array" ref="C3572:C3572">INDEX(Datas_Entregas!$B$2:$B$100, MATCH(B3572, Datas_Entregas!$A$2:$A$100, 0), 1)</f>
        <v>43296</v>
      </c>
      <c r="D3572" s="5" t="str">
        <f aca="false">Def_Status_Montagem!$A$2</f>
        <v>A verificar</v>
      </c>
      <c r="E3572" s="4" t="str">
        <f aca="false">Def_Status_Montagem!$B$4</f>
        <v>Contratada (inclui etiqueta)</v>
      </c>
      <c r="F3572" s="7" t="str">
        <f aca="false" t="array" ref="F3572:F3572">INDEX(Def_Instancias_Equipamentos!$F$2:$F$4986, MATCH(K3572, Def_Instancias_Equipamentos!$D$2:$D$4986, 0), 1)</f>
        <v>Túnel (Anel)</v>
      </c>
      <c r="G3572" s="8" t="str">
        <f aca="false" t="array" ref="G3572:G3572">INDEX(Def_Instancias_Equipamentos!$F$2:$F$4986, MATCH(L3572, Def_Instancias_Equipamentos!$D$2:$D$4986, 0), 1)</f>
        <v>Sala Racks 17</v>
      </c>
      <c r="H3572" s="7" t="str">
        <f aca="false" t="array" ref="H3572:H3572">INDEX(Def_Instancias_Equipamentos!$E$2:$E$4986, MATCH(K3572, Def_Instancias_Equipamentos!$D$2:$D$4986, 0), 1)</f>
        <v>SI-17C4</v>
      </c>
      <c r="I3572" s="8" t="str">
        <f aca="false" t="array" ref="I3572:I3572">INDEX(Def_Instancias_Equipamentos!$E$2:$E$4986, MATCH(L3572, Def_Instancias_Equipamentos!$D$2:$D$4986, 0), 1)</f>
        <v>IA-17RaBPM</v>
      </c>
      <c r="J3572" s="8" t="str">
        <f aca="false">IF(H3572=I3572, "INTERNO", "EXTERNO")</f>
        <v>EXTERNO</v>
      </c>
      <c r="K3572" s="9" t="str">
        <f aca="false">Def_Instancias_Equipamentos!$D$1025</f>
        <v>SI-17C4:DI-BPMSigPatch</v>
      </c>
      <c r="L3572" s="4" t="str">
        <f aca="false">Def_Instancias_Equipamentos!$D$764</f>
        <v>SI-17C4:DI-BPMRFFE</v>
      </c>
      <c r="M3572" s="10" t="s">
        <v>171</v>
      </c>
      <c r="N3572" s="11" t="s">
        <v>82</v>
      </c>
      <c r="O3572" s="21" t="str">
        <f aca="false">Def_Sistemas_Conectores_Cabos!$B$7</f>
        <v>SMA 50-ohm</v>
      </c>
      <c r="P3572" s="4" t="str">
        <f aca="false">Def_Sistemas_Conectores_Cabos!$B$7</f>
        <v>SMA 50-ohm</v>
      </c>
      <c r="Q3572" s="8" t="str">
        <f aca="false">K3572&amp;"/"&amp;M3572&amp;CHAR(10)&amp;L3572&amp;"/"&amp;N3572</f>
        <v>SI-17C4:DI-BPMSigPatch/TI_OUT
SI-17C4:DI-BPMRFFE/TI_IN</v>
      </c>
      <c r="R3572" s="12" t="s">
        <v>354</v>
      </c>
      <c r="S3572" s="12" t="s">
        <v>354</v>
      </c>
      <c r="T3572" s="22" t="str">
        <f aca="false">Def_Sistemas_Conectores_Cabos!$C$14</f>
        <v>Datalink Extrudado</v>
      </c>
      <c r="U3572" s="11" t="s">
        <v>355</v>
      </c>
      <c r="V3572" s="13"/>
    </row>
    <row r="3573" customFormat="false" ht="15.75" hidden="true" customHeight="true" outlineLevel="0" collapsed="false">
      <c r="A3573" s="4" t="str">
        <f aca="false">Def_Sistemas_Conectores_Cabos!$A$22</f>
        <v>BPM de elétrons</v>
      </c>
      <c r="B3573" s="5" t="str">
        <f aca="false">Datas_Entregas!$A$3</f>
        <v>BTS/Anel</v>
      </c>
      <c r="C3573" s="6" t="n">
        <f aca="false" t="array" ref="C3573:C3573">INDEX(Datas_Entregas!$B$2:$B$100, MATCH(B3573, Datas_Entregas!$A$2:$A$100, 0), 1)</f>
        <v>43296</v>
      </c>
      <c r="D3573" s="5" t="str">
        <f aca="false">Def_Status_Montagem!$A$2</f>
        <v>A verificar</v>
      </c>
      <c r="E3573" s="4" t="str">
        <f aca="false">Def_Status_Montagem!$B$4</f>
        <v>Contratada (inclui etiqueta)</v>
      </c>
      <c r="F3573" s="7" t="str">
        <f aca="false" t="array" ref="F3573:F3573">INDEX(Def_Instancias_Equipamentos!$F$2:$F$4986, MATCH(K3573, Def_Instancias_Equipamentos!$D$2:$D$4986, 0), 1)</f>
        <v>Túnel (Anel)</v>
      </c>
      <c r="G3573" s="8" t="str">
        <f aca="false" t="array" ref="G3573:G3573">INDEX(Def_Instancias_Equipamentos!$F$2:$F$4986, MATCH(L3573, Def_Instancias_Equipamentos!$D$2:$D$4986, 0), 1)</f>
        <v>Sala Racks 17</v>
      </c>
      <c r="H3573" s="7" t="str">
        <f aca="false" t="array" ref="H3573:H3573">INDEX(Def_Instancias_Equipamentos!$E$2:$E$4986, MATCH(K3573, Def_Instancias_Equipamentos!$D$2:$D$4986, 0), 1)</f>
        <v>SI-17M1</v>
      </c>
      <c r="I3573" s="8" t="str">
        <f aca="false" t="array" ref="I3573:I3573">INDEX(Def_Instancias_Equipamentos!$E$2:$E$4986, MATCH(L3573, Def_Instancias_Equipamentos!$D$2:$D$4986, 0), 1)</f>
        <v>IA-17RaBPM</v>
      </c>
      <c r="J3573" s="8" t="str">
        <f aca="false">IF(H3573=I3573, "INTERNO", "EXTERNO")</f>
        <v>EXTERNO</v>
      </c>
      <c r="K3573" s="9" t="str">
        <f aca="false">Def_Instancias_Equipamentos!$D$1026</f>
        <v>SI-17M1:DI-BPMSigPatch</v>
      </c>
      <c r="L3573" s="4" t="str">
        <f aca="false">Def_Instancias_Equipamentos!$D$765</f>
        <v>SI-17M1:DI-BPMRFFE</v>
      </c>
      <c r="M3573" s="10" t="s">
        <v>171</v>
      </c>
      <c r="N3573" s="11" t="s">
        <v>82</v>
      </c>
      <c r="O3573" s="21" t="str">
        <f aca="false">Def_Sistemas_Conectores_Cabos!$B$7</f>
        <v>SMA 50-ohm</v>
      </c>
      <c r="P3573" s="4" t="str">
        <f aca="false">Def_Sistemas_Conectores_Cabos!$B$7</f>
        <v>SMA 50-ohm</v>
      </c>
      <c r="Q3573" s="8" t="str">
        <f aca="false">K3573&amp;"/"&amp;M3573&amp;CHAR(10)&amp;L3573&amp;"/"&amp;N3573</f>
        <v>SI-17M1:DI-BPMSigPatch/TI_OUT
SI-17M1:DI-BPMRFFE/TI_IN</v>
      </c>
      <c r="R3573" s="12" t="s">
        <v>354</v>
      </c>
      <c r="S3573" s="12" t="s">
        <v>354</v>
      </c>
      <c r="T3573" s="22" t="str">
        <f aca="false">Def_Sistemas_Conectores_Cabos!$C$14</f>
        <v>Datalink Extrudado</v>
      </c>
      <c r="U3573" s="11" t="s">
        <v>355</v>
      </c>
      <c r="V3573" s="13"/>
    </row>
    <row r="3574" customFormat="false" ht="15.75" hidden="true" customHeight="true" outlineLevel="0" collapsed="false">
      <c r="A3574" s="4" t="str">
        <f aca="false">Def_Sistemas_Conectores_Cabos!$A$22</f>
        <v>BPM de elétrons</v>
      </c>
      <c r="B3574" s="5" t="str">
        <f aca="false">Datas_Entregas!$A$3</f>
        <v>BTS/Anel</v>
      </c>
      <c r="C3574" s="6" t="n">
        <f aca="false" t="array" ref="C3574:C3574">INDEX(Datas_Entregas!$B$2:$B$100, MATCH(B3574, Datas_Entregas!$A$2:$A$100, 0), 1)</f>
        <v>43296</v>
      </c>
      <c r="D3574" s="5" t="str">
        <f aca="false">Def_Status_Montagem!$A$2</f>
        <v>A verificar</v>
      </c>
      <c r="E3574" s="4" t="str">
        <f aca="false">Def_Status_Montagem!$B$4</f>
        <v>Contratada (inclui etiqueta)</v>
      </c>
      <c r="F3574" s="7" t="str">
        <f aca="false" t="array" ref="F3574:F3574">INDEX(Def_Instancias_Equipamentos!$F$2:$F$4986, MATCH(K3574, Def_Instancias_Equipamentos!$D$2:$D$4986, 0), 1)</f>
        <v>Túnel (Anel)</v>
      </c>
      <c r="G3574" s="8" t="str">
        <f aca="false" t="array" ref="G3574:G3574">INDEX(Def_Instancias_Equipamentos!$F$2:$F$4986, MATCH(L3574, Def_Instancias_Equipamentos!$D$2:$D$4986, 0), 1)</f>
        <v>Sala Racks 17</v>
      </c>
      <c r="H3574" s="7" t="str">
        <f aca="false" t="array" ref="H3574:H3574">INDEX(Def_Instancias_Equipamentos!$E$2:$E$4986, MATCH(K3574, Def_Instancias_Equipamentos!$D$2:$D$4986, 0), 1)</f>
        <v>SI-17M2</v>
      </c>
      <c r="I3574" s="8" t="str">
        <f aca="false" t="array" ref="I3574:I3574">INDEX(Def_Instancias_Equipamentos!$E$2:$E$4986, MATCH(L3574, Def_Instancias_Equipamentos!$D$2:$D$4986, 0), 1)</f>
        <v>IA-17RaBPM</v>
      </c>
      <c r="J3574" s="8" t="str">
        <f aca="false">IF(H3574=I3574, "INTERNO", "EXTERNO")</f>
        <v>EXTERNO</v>
      </c>
      <c r="K3574" s="9" t="str">
        <f aca="false">Def_Instancias_Equipamentos!$D$1027</f>
        <v>SI-17M2:DI-BPMSigPatch</v>
      </c>
      <c r="L3574" s="4" t="str">
        <f aca="false">Def_Instancias_Equipamentos!$D$766</f>
        <v>SI-17M2:DI-BPMRFFE</v>
      </c>
      <c r="M3574" s="10" t="s">
        <v>171</v>
      </c>
      <c r="N3574" s="11" t="s">
        <v>82</v>
      </c>
      <c r="O3574" s="21" t="str">
        <f aca="false">Def_Sistemas_Conectores_Cabos!$B$7</f>
        <v>SMA 50-ohm</v>
      </c>
      <c r="P3574" s="4" t="str">
        <f aca="false">Def_Sistemas_Conectores_Cabos!$B$7</f>
        <v>SMA 50-ohm</v>
      </c>
      <c r="Q3574" s="8" t="str">
        <f aca="false">K3574&amp;"/"&amp;M3574&amp;CHAR(10)&amp;L3574&amp;"/"&amp;N3574</f>
        <v>SI-17M2:DI-BPMSigPatch/TI_OUT
SI-17M2:DI-BPMRFFE/TI_IN</v>
      </c>
      <c r="R3574" s="12" t="s">
        <v>354</v>
      </c>
      <c r="S3574" s="12" t="s">
        <v>354</v>
      </c>
      <c r="T3574" s="22" t="str">
        <f aca="false">Def_Sistemas_Conectores_Cabos!$C$14</f>
        <v>Datalink Extrudado</v>
      </c>
      <c r="U3574" s="11" t="s">
        <v>355</v>
      </c>
      <c r="V3574" s="13"/>
    </row>
    <row r="3575" customFormat="false" ht="15.75" hidden="true" customHeight="true" outlineLevel="0" collapsed="false">
      <c r="A3575" s="4" t="str">
        <f aca="false">Def_Sistemas_Conectores_Cabos!$A$22</f>
        <v>BPM de elétrons</v>
      </c>
      <c r="B3575" s="5" t="str">
        <f aca="false">Datas_Entregas!$A$6</f>
        <v>Linhas de Luz (fases I-A e II)</v>
      </c>
      <c r="C3575" s="6" t="n">
        <f aca="false" t="array" ref="C3575:C3575">INDEX(Datas_Entregas!$B$2:$B$100, MATCH(B3575, Datas_Entregas!$A$2:$A$100, 0), 1)</f>
        <v>43374</v>
      </c>
      <c r="D3575" s="5" t="str">
        <f aca="false">Def_Status_Montagem!$A$2</f>
        <v>A verificar</v>
      </c>
      <c r="E3575" s="4" t="str">
        <f aca="false">Def_Status_Montagem!$B$4</f>
        <v>Contratada (inclui etiqueta)</v>
      </c>
      <c r="F3575" s="7" t="str">
        <f aca="false" t="array" ref="F3575:F3575">INDEX(Def_Instancias_Equipamentos!$F$2:$F$4986, MATCH(K3575, Def_Instancias_Equipamentos!$D$2:$D$4986, 0), 1)</f>
        <v>Túnel (Anel)</v>
      </c>
      <c r="G3575" s="8" t="str">
        <f aca="false" t="array" ref="G3575:G3575">INDEX(Def_Instancias_Equipamentos!$F$2:$F$4986, MATCH(L3575, Def_Instancias_Equipamentos!$D$2:$D$4986, 0), 1)</f>
        <v>Sala Racks 17</v>
      </c>
      <c r="H3575" s="7" t="str">
        <f aca="false" t="array" ref="H3575:H3575">INDEX(Def_Instancias_Equipamentos!$E$2:$E$4986, MATCH(K3575, Def_Instancias_Equipamentos!$D$2:$D$4986, 0), 1)</f>
        <v>SI-17SA</v>
      </c>
      <c r="I3575" s="8" t="str">
        <f aca="false" t="array" ref="I3575:I3575">INDEX(Def_Instancias_Equipamentos!$E$2:$E$4986, MATCH(L3575, Def_Instancias_Equipamentos!$D$2:$D$4986, 0), 1)</f>
        <v>IA-17RaBPM</v>
      </c>
      <c r="J3575" s="8" t="str">
        <f aca="false">IF(H3575=I3575, "INTERNO", "EXTERNO")</f>
        <v>EXTERNO</v>
      </c>
      <c r="K3575" s="9" t="str">
        <f aca="false">Def_Instancias_Equipamentos!$D$1084</f>
        <v>SI-17SA:DI-BPMSigPatch-1</v>
      </c>
      <c r="L3575" s="4" t="str">
        <f aca="false">Def_Instancias_Equipamentos!$D$823</f>
        <v>SI-17SA:DI-BPMRFFE-1</v>
      </c>
      <c r="M3575" s="10" t="s">
        <v>171</v>
      </c>
      <c r="N3575" s="11" t="s">
        <v>82</v>
      </c>
      <c r="O3575" s="21" t="str">
        <f aca="false">Def_Sistemas_Conectores_Cabos!$B$7</f>
        <v>SMA 50-ohm</v>
      </c>
      <c r="P3575" s="4" t="str">
        <f aca="false">Def_Sistemas_Conectores_Cabos!$B$7</f>
        <v>SMA 50-ohm</v>
      </c>
      <c r="Q3575" s="8" t="str">
        <f aca="false">K3575&amp;"/"&amp;M3575&amp;CHAR(10)&amp;L3575&amp;"/"&amp;N3575</f>
        <v>SI-17SA:DI-BPMSigPatch-1/TI_OUT
SI-17SA:DI-BPMRFFE-1/TI_IN</v>
      </c>
      <c r="R3575" s="12" t="s">
        <v>354</v>
      </c>
      <c r="S3575" s="12" t="s">
        <v>354</v>
      </c>
      <c r="T3575" s="22" t="str">
        <f aca="false">Def_Sistemas_Conectores_Cabos!$C$14</f>
        <v>Datalink Extrudado</v>
      </c>
      <c r="U3575" s="11" t="s">
        <v>355</v>
      </c>
      <c r="V3575" s="13"/>
    </row>
    <row r="3576" customFormat="false" ht="15.75" hidden="true" customHeight="true" outlineLevel="0" collapsed="false">
      <c r="A3576" s="4" t="str">
        <f aca="false">Def_Sistemas_Conectores_Cabos!$A$22</f>
        <v>BPM de elétrons</v>
      </c>
      <c r="B3576" s="5" t="str">
        <f aca="false">Datas_Entregas!$A$6</f>
        <v>Linhas de Luz (fases I-A e II)</v>
      </c>
      <c r="C3576" s="6" t="n">
        <f aca="false" t="array" ref="C3576:C3576">INDEX(Datas_Entregas!$B$2:$B$100, MATCH(B3576, Datas_Entregas!$A$2:$A$100, 0), 1)</f>
        <v>43374</v>
      </c>
      <c r="D3576" s="5" t="str">
        <f aca="false">Def_Status_Montagem!$A$2</f>
        <v>A verificar</v>
      </c>
      <c r="E3576" s="4" t="str">
        <f aca="false">Def_Status_Montagem!$B$4</f>
        <v>Contratada (inclui etiqueta)</v>
      </c>
      <c r="F3576" s="7" t="str">
        <f aca="false" t="array" ref="F3576:F3576">INDEX(Def_Instancias_Equipamentos!$F$2:$F$4986, MATCH(K3576, Def_Instancias_Equipamentos!$D$2:$D$4986, 0), 1)</f>
        <v>Túnel (Anel)</v>
      </c>
      <c r="G3576" s="8" t="str">
        <f aca="false" t="array" ref="G3576:G3576">INDEX(Def_Instancias_Equipamentos!$F$2:$F$4986, MATCH(L3576, Def_Instancias_Equipamentos!$D$2:$D$4986, 0), 1)</f>
        <v>Sala Racks 17</v>
      </c>
      <c r="H3576" s="7" t="str">
        <f aca="false" t="array" ref="H3576:H3576">INDEX(Def_Instancias_Equipamentos!$E$2:$E$4986, MATCH(K3576, Def_Instancias_Equipamentos!$D$2:$D$4986, 0), 1)</f>
        <v>SI-17SA</v>
      </c>
      <c r="I3576" s="8" t="str">
        <f aca="false" t="array" ref="I3576:I3576">INDEX(Def_Instancias_Equipamentos!$E$2:$E$4986, MATCH(L3576, Def_Instancias_Equipamentos!$D$2:$D$4986, 0), 1)</f>
        <v>IA-17RaBPM</v>
      </c>
      <c r="J3576" s="8" t="str">
        <f aca="false">IF(H3576=I3576, "INTERNO", "EXTERNO")</f>
        <v>EXTERNO</v>
      </c>
      <c r="K3576" s="9" t="str">
        <f aca="false">Def_Instancias_Equipamentos!$D$1085</f>
        <v>SI-17SA:DI-BPMSigPatch-2</v>
      </c>
      <c r="L3576" s="4" t="str">
        <f aca="false">Def_Instancias_Equipamentos!$D$824</f>
        <v>SI-17SA:DI-BPMRFFE-2</v>
      </c>
      <c r="M3576" s="10" t="s">
        <v>171</v>
      </c>
      <c r="N3576" s="11" t="s">
        <v>82</v>
      </c>
      <c r="O3576" s="21" t="str">
        <f aca="false">Def_Sistemas_Conectores_Cabos!$B$7</f>
        <v>SMA 50-ohm</v>
      </c>
      <c r="P3576" s="4" t="str">
        <f aca="false">Def_Sistemas_Conectores_Cabos!$B$7</f>
        <v>SMA 50-ohm</v>
      </c>
      <c r="Q3576" s="8" t="str">
        <f aca="false">K3576&amp;"/"&amp;M3576&amp;CHAR(10)&amp;L3576&amp;"/"&amp;N3576</f>
        <v>SI-17SA:DI-BPMSigPatch-2/TI_OUT
SI-17SA:DI-BPMRFFE-2/TI_IN</v>
      </c>
      <c r="R3576" s="12" t="s">
        <v>354</v>
      </c>
      <c r="S3576" s="12" t="s">
        <v>354</v>
      </c>
      <c r="T3576" s="22" t="str">
        <f aca="false">Def_Sistemas_Conectores_Cabos!$C$14</f>
        <v>Datalink Extrudado</v>
      </c>
      <c r="U3576" s="11" t="s">
        <v>355</v>
      </c>
      <c r="V3576" s="13"/>
    </row>
    <row r="3577" customFormat="false" ht="15.75" hidden="true" customHeight="true" outlineLevel="0" collapsed="false">
      <c r="A3577" s="4" t="str">
        <f aca="false">Def_Sistemas_Conectores_Cabos!$A$22</f>
        <v>BPM de elétrons</v>
      </c>
      <c r="B3577" s="5" t="str">
        <f aca="false">Datas_Entregas!$A$3</f>
        <v>BTS/Anel</v>
      </c>
      <c r="C3577" s="6" t="n">
        <f aca="false" t="array" ref="C3577:C3577">INDEX(Datas_Entregas!$B$2:$B$100, MATCH(B3577, Datas_Entregas!$A$2:$A$100, 0), 1)</f>
        <v>43296</v>
      </c>
      <c r="D3577" s="5" t="str">
        <f aca="false">Def_Status_Montagem!$A$2</f>
        <v>A verificar</v>
      </c>
      <c r="E3577" s="4" t="str">
        <f aca="false">Def_Status_Montagem!$B$4</f>
        <v>Contratada (inclui etiqueta)</v>
      </c>
      <c r="F3577" s="7" t="str">
        <f aca="false" t="array" ref="F3577:F3577">INDEX(Def_Instancias_Equipamentos!$F$2:$F$4986, MATCH(K3577, Def_Instancias_Equipamentos!$D$2:$D$4986, 0), 1)</f>
        <v>Túnel (Anel)</v>
      </c>
      <c r="G3577" s="8" t="str">
        <f aca="false" t="array" ref="G3577:G3577">INDEX(Def_Instancias_Equipamentos!$F$2:$F$4986, MATCH(L3577, Def_Instancias_Equipamentos!$D$2:$D$4986, 0), 1)</f>
        <v>Sala Racks 18 parte 1</v>
      </c>
      <c r="H3577" s="7" t="str">
        <f aca="false" t="array" ref="H3577:H3577">INDEX(Def_Instancias_Equipamentos!$E$2:$E$4986, MATCH(K3577, Def_Instancias_Equipamentos!$D$2:$D$4986, 0), 1)</f>
        <v>SI-18C1</v>
      </c>
      <c r="I3577" s="8" t="str">
        <f aca="false" t="array" ref="I3577:I3577">INDEX(Def_Instancias_Equipamentos!$E$2:$E$4986, MATCH(L3577, Def_Instancias_Equipamentos!$D$2:$D$4986, 0), 1)</f>
        <v>IA-18RaBPM</v>
      </c>
      <c r="J3577" s="8" t="str">
        <f aca="false">IF(H3577=I3577, "INTERNO", "EXTERNO")</f>
        <v>EXTERNO</v>
      </c>
      <c r="K3577" s="9" t="str">
        <f aca="false">Def_Instancias_Equipamentos!$D$1028</f>
        <v>SI-18C1:DI-BPMSigPatch-1</v>
      </c>
      <c r="L3577" s="4" t="str">
        <f aca="false">Def_Instancias_Equipamentos!$D$767</f>
        <v>SI-18C1:DI-BPMRFFE-1</v>
      </c>
      <c r="M3577" s="10" t="s">
        <v>171</v>
      </c>
      <c r="N3577" s="11" t="s">
        <v>82</v>
      </c>
      <c r="O3577" s="21" t="str">
        <f aca="false">Def_Sistemas_Conectores_Cabos!$B$7</f>
        <v>SMA 50-ohm</v>
      </c>
      <c r="P3577" s="4" t="str">
        <f aca="false">Def_Sistemas_Conectores_Cabos!$B$7</f>
        <v>SMA 50-ohm</v>
      </c>
      <c r="Q3577" s="8" t="str">
        <f aca="false">K3577&amp;"/"&amp;M3577&amp;CHAR(10)&amp;L3577&amp;"/"&amp;N3577</f>
        <v>SI-18C1:DI-BPMSigPatch-1/TI_OUT
SI-18C1:DI-BPMRFFE-1/TI_IN</v>
      </c>
      <c r="R3577" s="12" t="s">
        <v>354</v>
      </c>
      <c r="S3577" s="12" t="s">
        <v>354</v>
      </c>
      <c r="T3577" s="22" t="str">
        <f aca="false">Def_Sistemas_Conectores_Cabos!$C$14</f>
        <v>Datalink Extrudado</v>
      </c>
      <c r="U3577" s="11" t="s">
        <v>355</v>
      </c>
      <c r="V3577" s="13"/>
    </row>
    <row r="3578" customFormat="false" ht="15.75" hidden="true" customHeight="true" outlineLevel="0" collapsed="false">
      <c r="A3578" s="4" t="str">
        <f aca="false">Def_Sistemas_Conectores_Cabos!$A$22</f>
        <v>BPM de elétrons</v>
      </c>
      <c r="B3578" s="5" t="str">
        <f aca="false">Datas_Entregas!$A$3</f>
        <v>BTS/Anel</v>
      </c>
      <c r="C3578" s="6" t="n">
        <f aca="false" t="array" ref="C3578:C3578">INDEX(Datas_Entregas!$B$2:$B$100, MATCH(B3578, Datas_Entregas!$A$2:$A$100, 0), 1)</f>
        <v>43296</v>
      </c>
      <c r="D3578" s="5" t="str">
        <f aca="false">Def_Status_Montagem!$A$2</f>
        <v>A verificar</v>
      </c>
      <c r="E3578" s="4" t="str">
        <f aca="false">Def_Status_Montagem!$B$4</f>
        <v>Contratada (inclui etiqueta)</v>
      </c>
      <c r="F3578" s="7" t="str">
        <f aca="false" t="array" ref="F3578:F3578">INDEX(Def_Instancias_Equipamentos!$F$2:$F$4986, MATCH(K3578, Def_Instancias_Equipamentos!$D$2:$D$4986, 0), 1)</f>
        <v>Túnel (Anel)</v>
      </c>
      <c r="G3578" s="8" t="str">
        <f aca="false" t="array" ref="G3578:G3578">INDEX(Def_Instancias_Equipamentos!$F$2:$F$4986, MATCH(L3578, Def_Instancias_Equipamentos!$D$2:$D$4986, 0), 1)</f>
        <v>Sala Racks 18 parte 1</v>
      </c>
      <c r="H3578" s="7" t="str">
        <f aca="false" t="array" ref="H3578:H3578">INDEX(Def_Instancias_Equipamentos!$E$2:$E$4986, MATCH(K3578, Def_Instancias_Equipamentos!$D$2:$D$4986, 0), 1)</f>
        <v>SI-18C1</v>
      </c>
      <c r="I3578" s="8" t="str">
        <f aca="false" t="array" ref="I3578:I3578">INDEX(Def_Instancias_Equipamentos!$E$2:$E$4986, MATCH(L3578, Def_Instancias_Equipamentos!$D$2:$D$4986, 0), 1)</f>
        <v>IA-18RaBPM</v>
      </c>
      <c r="J3578" s="8" t="str">
        <f aca="false">IF(H3578=I3578, "INTERNO", "EXTERNO")</f>
        <v>EXTERNO</v>
      </c>
      <c r="K3578" s="9" t="str">
        <f aca="false">Def_Instancias_Equipamentos!$D$1029</f>
        <v>SI-18C1:DI-BPMSigPatch-2</v>
      </c>
      <c r="L3578" s="4" t="str">
        <f aca="false">Def_Instancias_Equipamentos!$D$768</f>
        <v>SI-18C1:DI-BPMRFFE-2</v>
      </c>
      <c r="M3578" s="10" t="s">
        <v>171</v>
      </c>
      <c r="N3578" s="11" t="s">
        <v>82</v>
      </c>
      <c r="O3578" s="21" t="str">
        <f aca="false">Def_Sistemas_Conectores_Cabos!$B$7</f>
        <v>SMA 50-ohm</v>
      </c>
      <c r="P3578" s="4" t="str">
        <f aca="false">Def_Sistemas_Conectores_Cabos!$B$7</f>
        <v>SMA 50-ohm</v>
      </c>
      <c r="Q3578" s="8" t="str">
        <f aca="false">K3578&amp;"/"&amp;M3578&amp;CHAR(10)&amp;L3578&amp;"/"&amp;N3578</f>
        <v>SI-18C1:DI-BPMSigPatch-2/TI_OUT
SI-18C1:DI-BPMRFFE-2/TI_IN</v>
      </c>
      <c r="R3578" s="12" t="s">
        <v>354</v>
      </c>
      <c r="S3578" s="12" t="s">
        <v>354</v>
      </c>
      <c r="T3578" s="22" t="str">
        <f aca="false">Def_Sistemas_Conectores_Cabos!$C$14</f>
        <v>Datalink Extrudado</v>
      </c>
      <c r="U3578" s="11" t="s">
        <v>355</v>
      </c>
      <c r="V3578" s="13"/>
    </row>
    <row r="3579" customFormat="false" ht="15.75" hidden="true" customHeight="true" outlineLevel="0" collapsed="false">
      <c r="A3579" s="4" t="str">
        <f aca="false">Def_Sistemas_Conectores_Cabos!$A$22</f>
        <v>BPM de elétrons</v>
      </c>
      <c r="B3579" s="5" t="str">
        <f aca="false">Datas_Entregas!$A$3</f>
        <v>BTS/Anel</v>
      </c>
      <c r="C3579" s="6" t="n">
        <f aca="false" t="array" ref="C3579:C3579">INDEX(Datas_Entregas!$B$2:$B$100, MATCH(B3579, Datas_Entregas!$A$2:$A$100, 0), 1)</f>
        <v>43296</v>
      </c>
      <c r="D3579" s="5" t="str">
        <f aca="false">Def_Status_Montagem!$A$2</f>
        <v>A verificar</v>
      </c>
      <c r="E3579" s="4" t="str">
        <f aca="false">Def_Status_Montagem!$B$4</f>
        <v>Contratada (inclui etiqueta)</v>
      </c>
      <c r="F3579" s="7" t="str">
        <f aca="false" t="array" ref="F3579:F3579">INDEX(Def_Instancias_Equipamentos!$F$2:$F$4986, MATCH(K3579, Def_Instancias_Equipamentos!$D$2:$D$4986, 0), 1)</f>
        <v>Túnel (Anel)</v>
      </c>
      <c r="G3579" s="8" t="str">
        <f aca="false" t="array" ref="G3579:G3579">INDEX(Def_Instancias_Equipamentos!$F$2:$F$4986, MATCH(L3579, Def_Instancias_Equipamentos!$D$2:$D$4986, 0), 1)</f>
        <v>Sala Racks 18 parte 1</v>
      </c>
      <c r="H3579" s="7" t="str">
        <f aca="false" t="array" ref="H3579:H3579">INDEX(Def_Instancias_Equipamentos!$E$2:$E$4986, MATCH(K3579, Def_Instancias_Equipamentos!$D$2:$D$4986, 0), 1)</f>
        <v>SI-18C2</v>
      </c>
      <c r="I3579" s="8" t="str">
        <f aca="false" t="array" ref="I3579:I3579">INDEX(Def_Instancias_Equipamentos!$E$2:$E$4986, MATCH(L3579, Def_Instancias_Equipamentos!$D$2:$D$4986, 0), 1)</f>
        <v>IA-18RaBPM</v>
      </c>
      <c r="J3579" s="8" t="str">
        <f aca="false">IF(H3579=I3579, "INTERNO", "EXTERNO")</f>
        <v>EXTERNO</v>
      </c>
      <c r="K3579" s="9" t="str">
        <f aca="false">Def_Instancias_Equipamentos!$D$1030</f>
        <v>SI-18C2:DI-BPMSigPatch</v>
      </c>
      <c r="L3579" s="4" t="str">
        <f aca="false">Def_Instancias_Equipamentos!$D$769</f>
        <v>SI-18C2:DI-BPMRFFE</v>
      </c>
      <c r="M3579" s="10" t="s">
        <v>171</v>
      </c>
      <c r="N3579" s="11" t="s">
        <v>82</v>
      </c>
      <c r="O3579" s="21" t="str">
        <f aca="false">Def_Sistemas_Conectores_Cabos!$B$7</f>
        <v>SMA 50-ohm</v>
      </c>
      <c r="P3579" s="4" t="str">
        <f aca="false">Def_Sistemas_Conectores_Cabos!$B$7</f>
        <v>SMA 50-ohm</v>
      </c>
      <c r="Q3579" s="8" t="str">
        <f aca="false">K3579&amp;"/"&amp;M3579&amp;CHAR(10)&amp;L3579&amp;"/"&amp;N3579</f>
        <v>SI-18C2:DI-BPMSigPatch/TI_OUT
SI-18C2:DI-BPMRFFE/TI_IN</v>
      </c>
      <c r="R3579" s="12" t="s">
        <v>354</v>
      </c>
      <c r="S3579" s="12" t="s">
        <v>354</v>
      </c>
      <c r="T3579" s="22" t="str">
        <f aca="false">Def_Sistemas_Conectores_Cabos!$C$14</f>
        <v>Datalink Extrudado</v>
      </c>
      <c r="U3579" s="11" t="s">
        <v>355</v>
      </c>
      <c r="V3579" s="13"/>
    </row>
    <row r="3580" customFormat="false" ht="15.75" hidden="true" customHeight="true" outlineLevel="0" collapsed="false">
      <c r="A3580" s="4" t="str">
        <f aca="false">Def_Sistemas_Conectores_Cabos!$A$22</f>
        <v>BPM de elétrons</v>
      </c>
      <c r="B3580" s="5" t="str">
        <f aca="false">Datas_Entregas!$A$3</f>
        <v>BTS/Anel</v>
      </c>
      <c r="C3580" s="6" t="n">
        <f aca="false" t="array" ref="C3580:C3580">INDEX(Datas_Entregas!$B$2:$B$100, MATCH(B3580, Datas_Entregas!$A$2:$A$100, 0), 1)</f>
        <v>43296</v>
      </c>
      <c r="D3580" s="5" t="str">
        <f aca="false">Def_Status_Montagem!$A$2</f>
        <v>A verificar</v>
      </c>
      <c r="E3580" s="4" t="str">
        <f aca="false">Def_Status_Montagem!$B$4</f>
        <v>Contratada (inclui etiqueta)</v>
      </c>
      <c r="F3580" s="7" t="str">
        <f aca="false" t="array" ref="F3580:F3580">INDEX(Def_Instancias_Equipamentos!$F$2:$F$4986, MATCH(K3580, Def_Instancias_Equipamentos!$D$2:$D$4986, 0), 1)</f>
        <v>Túnel (Anel)</v>
      </c>
      <c r="G3580" s="8" t="str">
        <f aca="false" t="array" ref="G3580:G3580">INDEX(Def_Instancias_Equipamentos!$F$2:$F$4986, MATCH(L3580, Def_Instancias_Equipamentos!$D$2:$D$4986, 0), 1)</f>
        <v>Sala Racks 18 parte 1</v>
      </c>
      <c r="H3580" s="7" t="str">
        <f aca="false" t="array" ref="H3580:H3580">INDEX(Def_Instancias_Equipamentos!$E$2:$E$4986, MATCH(K3580, Def_Instancias_Equipamentos!$D$2:$D$4986, 0), 1)</f>
        <v>SI-18C3</v>
      </c>
      <c r="I3580" s="8" t="str">
        <f aca="false" t="array" ref="I3580:I3580">INDEX(Def_Instancias_Equipamentos!$E$2:$E$4986, MATCH(L3580, Def_Instancias_Equipamentos!$D$2:$D$4986, 0), 1)</f>
        <v>IA-18RaBPM</v>
      </c>
      <c r="J3580" s="8" t="str">
        <f aca="false">IF(H3580=I3580, "INTERNO", "EXTERNO")</f>
        <v>EXTERNO</v>
      </c>
      <c r="K3580" s="9" t="str">
        <f aca="false">Def_Instancias_Equipamentos!$D$1031</f>
        <v>SI-18C3:DI-BPMSigPatch-1</v>
      </c>
      <c r="L3580" s="4" t="str">
        <f aca="false">Def_Instancias_Equipamentos!$D$770</f>
        <v>SI-18C3:DI-BPMRFFE-1</v>
      </c>
      <c r="M3580" s="10" t="s">
        <v>171</v>
      </c>
      <c r="N3580" s="11" t="s">
        <v>82</v>
      </c>
      <c r="O3580" s="21" t="str">
        <f aca="false">Def_Sistemas_Conectores_Cabos!$B$7</f>
        <v>SMA 50-ohm</v>
      </c>
      <c r="P3580" s="4" t="str">
        <f aca="false">Def_Sistemas_Conectores_Cabos!$B$7</f>
        <v>SMA 50-ohm</v>
      </c>
      <c r="Q3580" s="8" t="str">
        <f aca="false">K3580&amp;"/"&amp;M3580&amp;CHAR(10)&amp;L3580&amp;"/"&amp;N3580</f>
        <v>SI-18C3:DI-BPMSigPatch-1/TI_OUT
SI-18C3:DI-BPMRFFE-1/TI_IN</v>
      </c>
      <c r="R3580" s="12" t="s">
        <v>354</v>
      </c>
      <c r="S3580" s="12" t="s">
        <v>354</v>
      </c>
      <c r="T3580" s="22" t="str">
        <f aca="false">Def_Sistemas_Conectores_Cabos!$C$14</f>
        <v>Datalink Extrudado</v>
      </c>
      <c r="U3580" s="11" t="s">
        <v>355</v>
      </c>
      <c r="V3580" s="13"/>
    </row>
    <row r="3581" customFormat="false" ht="15.75" hidden="true" customHeight="true" outlineLevel="0" collapsed="false">
      <c r="A3581" s="4" t="str">
        <f aca="false">Def_Sistemas_Conectores_Cabos!$A$22</f>
        <v>BPM de elétrons</v>
      </c>
      <c r="B3581" s="5" t="str">
        <f aca="false">Datas_Entregas!$A$3</f>
        <v>BTS/Anel</v>
      </c>
      <c r="C3581" s="6" t="n">
        <f aca="false" t="array" ref="C3581:C3581">INDEX(Datas_Entregas!$B$2:$B$100, MATCH(B3581, Datas_Entregas!$A$2:$A$100, 0), 1)</f>
        <v>43296</v>
      </c>
      <c r="D3581" s="5" t="str">
        <f aca="false">Def_Status_Montagem!$A$2</f>
        <v>A verificar</v>
      </c>
      <c r="E3581" s="4" t="str">
        <f aca="false">Def_Status_Montagem!$B$4</f>
        <v>Contratada (inclui etiqueta)</v>
      </c>
      <c r="F3581" s="7" t="str">
        <f aca="false" t="array" ref="F3581:F3581">INDEX(Def_Instancias_Equipamentos!$F$2:$F$4986, MATCH(K3581, Def_Instancias_Equipamentos!$D$2:$D$4986, 0), 1)</f>
        <v>Túnel (Anel)</v>
      </c>
      <c r="G3581" s="8" t="str">
        <f aca="false" t="array" ref="G3581:G3581">INDEX(Def_Instancias_Equipamentos!$F$2:$F$4986, MATCH(L3581, Def_Instancias_Equipamentos!$D$2:$D$4986, 0), 1)</f>
        <v>Sala Racks 18 parte 1</v>
      </c>
      <c r="H3581" s="7" t="str">
        <f aca="false" t="array" ref="H3581:H3581">INDEX(Def_Instancias_Equipamentos!$E$2:$E$4986, MATCH(K3581, Def_Instancias_Equipamentos!$D$2:$D$4986, 0), 1)</f>
        <v>SI-18C3</v>
      </c>
      <c r="I3581" s="8" t="str">
        <f aca="false" t="array" ref="I3581:I3581">INDEX(Def_Instancias_Equipamentos!$E$2:$E$4986, MATCH(L3581, Def_Instancias_Equipamentos!$D$2:$D$4986, 0), 1)</f>
        <v>IA-18RaBPM</v>
      </c>
      <c r="J3581" s="8" t="str">
        <f aca="false">IF(H3581=I3581, "INTERNO", "EXTERNO")</f>
        <v>EXTERNO</v>
      </c>
      <c r="K3581" s="9" t="str">
        <f aca="false">Def_Instancias_Equipamentos!$D$1032</f>
        <v>SI-18C3:DI-BPMSigPatch-2</v>
      </c>
      <c r="L3581" s="4" t="str">
        <f aca="false">Def_Instancias_Equipamentos!$D$771</f>
        <v>SI-18C3:DI-BPMRFFE-2</v>
      </c>
      <c r="M3581" s="10" t="s">
        <v>171</v>
      </c>
      <c r="N3581" s="11" t="s">
        <v>82</v>
      </c>
      <c r="O3581" s="21" t="str">
        <f aca="false">Def_Sistemas_Conectores_Cabos!$B$7</f>
        <v>SMA 50-ohm</v>
      </c>
      <c r="P3581" s="4" t="str">
        <f aca="false">Def_Sistemas_Conectores_Cabos!$B$7</f>
        <v>SMA 50-ohm</v>
      </c>
      <c r="Q3581" s="8" t="str">
        <f aca="false">K3581&amp;"/"&amp;M3581&amp;CHAR(10)&amp;L3581&amp;"/"&amp;N3581</f>
        <v>SI-18C3:DI-BPMSigPatch-2/TI_OUT
SI-18C3:DI-BPMRFFE-2/TI_IN</v>
      </c>
      <c r="R3581" s="12" t="s">
        <v>354</v>
      </c>
      <c r="S3581" s="12" t="s">
        <v>354</v>
      </c>
      <c r="T3581" s="22" t="str">
        <f aca="false">Def_Sistemas_Conectores_Cabos!$C$14</f>
        <v>Datalink Extrudado</v>
      </c>
      <c r="U3581" s="11" t="s">
        <v>355</v>
      </c>
      <c r="V3581" s="13"/>
    </row>
    <row r="3582" customFormat="false" ht="15.75" hidden="true" customHeight="true" outlineLevel="0" collapsed="false">
      <c r="A3582" s="4" t="str">
        <f aca="false">Def_Sistemas_Conectores_Cabos!$A$22</f>
        <v>BPM de elétrons</v>
      </c>
      <c r="B3582" s="5" t="str">
        <f aca="false">Datas_Entregas!$A$3</f>
        <v>BTS/Anel</v>
      </c>
      <c r="C3582" s="6" t="n">
        <f aca="false" t="array" ref="C3582:C3582">INDEX(Datas_Entregas!$B$2:$B$100, MATCH(B3582, Datas_Entregas!$A$2:$A$100, 0), 1)</f>
        <v>43296</v>
      </c>
      <c r="D3582" s="5" t="str">
        <f aca="false">Def_Status_Montagem!$A$2</f>
        <v>A verificar</v>
      </c>
      <c r="E3582" s="4" t="str">
        <f aca="false">Def_Status_Montagem!$B$4</f>
        <v>Contratada (inclui etiqueta)</v>
      </c>
      <c r="F3582" s="7" t="str">
        <f aca="false" t="array" ref="F3582:F3582">INDEX(Def_Instancias_Equipamentos!$F$2:$F$4986, MATCH(K3582, Def_Instancias_Equipamentos!$D$2:$D$4986, 0), 1)</f>
        <v>Túnel (Anel)</v>
      </c>
      <c r="G3582" s="8" t="str">
        <f aca="false" t="array" ref="G3582:G3582">INDEX(Def_Instancias_Equipamentos!$F$2:$F$4986, MATCH(L3582, Def_Instancias_Equipamentos!$D$2:$D$4986, 0), 1)</f>
        <v>Sala Racks 18 parte 1</v>
      </c>
      <c r="H3582" s="7" t="str">
        <f aca="false" t="array" ref="H3582:H3582">INDEX(Def_Instancias_Equipamentos!$E$2:$E$4986, MATCH(K3582, Def_Instancias_Equipamentos!$D$2:$D$4986, 0), 1)</f>
        <v>SI-18C4</v>
      </c>
      <c r="I3582" s="8" t="str">
        <f aca="false" t="array" ref="I3582:I3582">INDEX(Def_Instancias_Equipamentos!$E$2:$E$4986, MATCH(L3582, Def_Instancias_Equipamentos!$D$2:$D$4986, 0), 1)</f>
        <v>IA-18RaBPM</v>
      </c>
      <c r="J3582" s="8" t="str">
        <f aca="false">IF(H3582=I3582, "INTERNO", "EXTERNO")</f>
        <v>EXTERNO</v>
      </c>
      <c r="K3582" s="9" t="str">
        <f aca="false">Def_Instancias_Equipamentos!$D$1033</f>
        <v>SI-18C4:DI-BPMSigPatch</v>
      </c>
      <c r="L3582" s="4" t="str">
        <f aca="false">Def_Instancias_Equipamentos!$D$772</f>
        <v>SI-18C4:DI-BPMRFFE</v>
      </c>
      <c r="M3582" s="10" t="s">
        <v>171</v>
      </c>
      <c r="N3582" s="11" t="s">
        <v>82</v>
      </c>
      <c r="O3582" s="21" t="str">
        <f aca="false">Def_Sistemas_Conectores_Cabos!$B$7</f>
        <v>SMA 50-ohm</v>
      </c>
      <c r="P3582" s="4" t="str">
        <f aca="false">Def_Sistemas_Conectores_Cabos!$B$7</f>
        <v>SMA 50-ohm</v>
      </c>
      <c r="Q3582" s="8" t="str">
        <f aca="false">K3582&amp;"/"&amp;M3582&amp;CHAR(10)&amp;L3582&amp;"/"&amp;N3582</f>
        <v>SI-18C4:DI-BPMSigPatch/TI_OUT
SI-18C4:DI-BPMRFFE/TI_IN</v>
      </c>
      <c r="R3582" s="12" t="s">
        <v>354</v>
      </c>
      <c r="S3582" s="12" t="s">
        <v>354</v>
      </c>
      <c r="T3582" s="22" t="str">
        <f aca="false">Def_Sistemas_Conectores_Cabos!$C$14</f>
        <v>Datalink Extrudado</v>
      </c>
      <c r="U3582" s="11" t="s">
        <v>355</v>
      </c>
      <c r="V3582" s="13"/>
    </row>
    <row r="3583" customFormat="false" ht="15.75" hidden="true" customHeight="true" outlineLevel="0" collapsed="false">
      <c r="A3583" s="4" t="str">
        <f aca="false">Def_Sistemas_Conectores_Cabos!$A$22</f>
        <v>BPM de elétrons</v>
      </c>
      <c r="B3583" s="5" t="str">
        <f aca="false">Datas_Entregas!$A$3</f>
        <v>BTS/Anel</v>
      </c>
      <c r="C3583" s="6" t="n">
        <f aca="false" t="array" ref="C3583:C3583">INDEX(Datas_Entregas!$B$2:$B$100, MATCH(B3583, Datas_Entregas!$A$2:$A$100, 0), 1)</f>
        <v>43296</v>
      </c>
      <c r="D3583" s="5" t="str">
        <f aca="false">Def_Status_Montagem!$A$2</f>
        <v>A verificar</v>
      </c>
      <c r="E3583" s="4" t="str">
        <f aca="false">Def_Status_Montagem!$B$4</f>
        <v>Contratada (inclui etiqueta)</v>
      </c>
      <c r="F3583" s="7" t="str">
        <f aca="false" t="array" ref="F3583:F3583">INDEX(Def_Instancias_Equipamentos!$F$2:$F$4986, MATCH(K3583, Def_Instancias_Equipamentos!$D$2:$D$4986, 0), 1)</f>
        <v>Túnel (Anel)</v>
      </c>
      <c r="G3583" s="8" t="str">
        <f aca="false" t="array" ref="G3583:G3583">INDEX(Def_Instancias_Equipamentos!$F$2:$F$4986, MATCH(L3583, Def_Instancias_Equipamentos!$D$2:$D$4986, 0), 1)</f>
        <v>Sala Racks 18 parte 1</v>
      </c>
      <c r="H3583" s="7" t="str">
        <f aca="false" t="array" ref="H3583:H3583">INDEX(Def_Instancias_Equipamentos!$E$2:$E$4986, MATCH(K3583, Def_Instancias_Equipamentos!$D$2:$D$4986, 0), 1)</f>
        <v>SI-18M1</v>
      </c>
      <c r="I3583" s="8" t="str">
        <f aca="false" t="array" ref="I3583:I3583">INDEX(Def_Instancias_Equipamentos!$E$2:$E$4986, MATCH(L3583, Def_Instancias_Equipamentos!$D$2:$D$4986, 0), 1)</f>
        <v>IA-18RaBPM</v>
      </c>
      <c r="J3583" s="8" t="str">
        <f aca="false">IF(H3583=I3583, "INTERNO", "EXTERNO")</f>
        <v>EXTERNO</v>
      </c>
      <c r="K3583" s="9" t="str">
        <f aca="false">Def_Instancias_Equipamentos!$D$1034</f>
        <v>SI-18M1:DI-BPMSigPatch</v>
      </c>
      <c r="L3583" s="4" t="str">
        <f aca="false">Def_Instancias_Equipamentos!$D$773</f>
        <v>SI-18M1:DI-BPMRFFE</v>
      </c>
      <c r="M3583" s="10" t="s">
        <v>171</v>
      </c>
      <c r="N3583" s="11" t="s">
        <v>82</v>
      </c>
      <c r="O3583" s="21" t="str">
        <f aca="false">Def_Sistemas_Conectores_Cabos!$B$7</f>
        <v>SMA 50-ohm</v>
      </c>
      <c r="P3583" s="4" t="str">
        <f aca="false">Def_Sistemas_Conectores_Cabos!$B$7</f>
        <v>SMA 50-ohm</v>
      </c>
      <c r="Q3583" s="8" t="str">
        <f aca="false">K3583&amp;"/"&amp;M3583&amp;CHAR(10)&amp;L3583&amp;"/"&amp;N3583</f>
        <v>SI-18M1:DI-BPMSigPatch/TI_OUT
SI-18M1:DI-BPMRFFE/TI_IN</v>
      </c>
      <c r="R3583" s="12" t="s">
        <v>354</v>
      </c>
      <c r="S3583" s="12" t="s">
        <v>354</v>
      </c>
      <c r="T3583" s="22" t="str">
        <f aca="false">Def_Sistemas_Conectores_Cabos!$C$14</f>
        <v>Datalink Extrudado</v>
      </c>
      <c r="U3583" s="11" t="s">
        <v>355</v>
      </c>
      <c r="V3583" s="13"/>
    </row>
    <row r="3584" customFormat="false" ht="15.75" hidden="true" customHeight="true" outlineLevel="0" collapsed="false">
      <c r="A3584" s="4" t="str">
        <f aca="false">Def_Sistemas_Conectores_Cabos!$A$22</f>
        <v>BPM de elétrons</v>
      </c>
      <c r="B3584" s="5" t="str">
        <f aca="false">Datas_Entregas!$A$3</f>
        <v>BTS/Anel</v>
      </c>
      <c r="C3584" s="6" t="n">
        <f aca="false" t="array" ref="C3584:C3584">INDEX(Datas_Entregas!$B$2:$B$100, MATCH(B3584, Datas_Entregas!$A$2:$A$100, 0), 1)</f>
        <v>43296</v>
      </c>
      <c r="D3584" s="5" t="str">
        <f aca="false">Def_Status_Montagem!$A$2</f>
        <v>A verificar</v>
      </c>
      <c r="E3584" s="4" t="str">
        <f aca="false">Def_Status_Montagem!$B$4</f>
        <v>Contratada (inclui etiqueta)</v>
      </c>
      <c r="F3584" s="7" t="str">
        <f aca="false" t="array" ref="F3584:F3584">INDEX(Def_Instancias_Equipamentos!$F$2:$F$4986, MATCH(K3584, Def_Instancias_Equipamentos!$D$2:$D$4986, 0), 1)</f>
        <v>Túnel (Anel)</v>
      </c>
      <c r="G3584" s="8" t="str">
        <f aca="false" t="array" ref="G3584:G3584">INDEX(Def_Instancias_Equipamentos!$F$2:$F$4986, MATCH(L3584, Def_Instancias_Equipamentos!$D$2:$D$4986, 0), 1)</f>
        <v>Sala Racks 18 parte 1</v>
      </c>
      <c r="H3584" s="7" t="str">
        <f aca="false" t="array" ref="H3584:H3584">INDEX(Def_Instancias_Equipamentos!$E$2:$E$4986, MATCH(K3584, Def_Instancias_Equipamentos!$D$2:$D$4986, 0), 1)</f>
        <v>SI-18M2</v>
      </c>
      <c r="I3584" s="8" t="str">
        <f aca="false" t="array" ref="I3584:I3584">INDEX(Def_Instancias_Equipamentos!$E$2:$E$4986, MATCH(L3584, Def_Instancias_Equipamentos!$D$2:$D$4986, 0), 1)</f>
        <v>IA-18RaBPM</v>
      </c>
      <c r="J3584" s="8" t="str">
        <f aca="false">IF(H3584=I3584, "INTERNO", "EXTERNO")</f>
        <v>EXTERNO</v>
      </c>
      <c r="K3584" s="9" t="str">
        <f aca="false">Def_Instancias_Equipamentos!$D$1035</f>
        <v>SI-18M2:DI-BPMSigPatch</v>
      </c>
      <c r="L3584" s="4" t="str">
        <f aca="false">Def_Instancias_Equipamentos!$D$774</f>
        <v>SI-18M2:DI-BPMRFFE</v>
      </c>
      <c r="M3584" s="10" t="s">
        <v>171</v>
      </c>
      <c r="N3584" s="11" t="s">
        <v>82</v>
      </c>
      <c r="O3584" s="21" t="str">
        <f aca="false">Def_Sistemas_Conectores_Cabos!$B$7</f>
        <v>SMA 50-ohm</v>
      </c>
      <c r="P3584" s="4" t="str">
        <f aca="false">Def_Sistemas_Conectores_Cabos!$B$7</f>
        <v>SMA 50-ohm</v>
      </c>
      <c r="Q3584" s="8" t="str">
        <f aca="false">K3584&amp;"/"&amp;M3584&amp;CHAR(10)&amp;L3584&amp;"/"&amp;N3584</f>
        <v>SI-18M2:DI-BPMSigPatch/TI_OUT
SI-18M2:DI-BPMRFFE/TI_IN</v>
      </c>
      <c r="R3584" s="12" t="s">
        <v>354</v>
      </c>
      <c r="S3584" s="12" t="s">
        <v>354</v>
      </c>
      <c r="T3584" s="22" t="str">
        <f aca="false">Def_Sistemas_Conectores_Cabos!$C$14</f>
        <v>Datalink Extrudado</v>
      </c>
      <c r="U3584" s="11" t="s">
        <v>355</v>
      </c>
      <c r="V3584" s="13"/>
    </row>
    <row r="3585" customFormat="false" ht="15.75" hidden="true" customHeight="true" outlineLevel="0" collapsed="false">
      <c r="A3585" s="4" t="str">
        <f aca="false">Def_Sistemas_Conectores_Cabos!$A$22</f>
        <v>BPM de elétrons</v>
      </c>
      <c r="B3585" s="5" t="str">
        <f aca="false">Datas_Entregas!$A$6</f>
        <v>Linhas de Luz (fases I-A e II)</v>
      </c>
      <c r="C3585" s="6" t="n">
        <f aca="false" t="array" ref="C3585:C3585">INDEX(Datas_Entregas!$B$2:$B$100, MATCH(B3585, Datas_Entregas!$A$2:$A$100, 0), 1)</f>
        <v>43374</v>
      </c>
      <c r="D3585" s="5" t="str">
        <f aca="false">Def_Status_Montagem!$A$2</f>
        <v>A verificar</v>
      </c>
      <c r="E3585" s="4" t="str">
        <f aca="false">Def_Status_Montagem!$B$4</f>
        <v>Contratada (inclui etiqueta)</v>
      </c>
      <c r="F3585" s="7" t="str">
        <f aca="false" t="array" ref="F3585:F3585">INDEX(Def_Instancias_Equipamentos!$F$2:$F$4986, MATCH(K3585, Def_Instancias_Equipamentos!$D$2:$D$4986, 0), 1)</f>
        <v>Túnel (Anel)</v>
      </c>
      <c r="G3585" s="8" t="str">
        <f aca="false" t="array" ref="G3585:G3585">INDEX(Def_Instancias_Equipamentos!$F$2:$F$4986, MATCH(L3585, Def_Instancias_Equipamentos!$D$2:$D$4986, 0), 1)</f>
        <v>Sala Racks 18 parte 1</v>
      </c>
      <c r="H3585" s="7" t="str">
        <f aca="false" t="array" ref="H3585:H3585">INDEX(Def_Instancias_Equipamentos!$E$2:$E$4986, MATCH(K3585, Def_Instancias_Equipamentos!$D$2:$D$4986, 0), 1)</f>
        <v>SI-18SB</v>
      </c>
      <c r="I3585" s="8" t="str">
        <f aca="false" t="array" ref="I3585:I3585">INDEX(Def_Instancias_Equipamentos!$E$2:$E$4986, MATCH(L3585, Def_Instancias_Equipamentos!$D$2:$D$4986, 0), 1)</f>
        <v>IA-18RaBPM</v>
      </c>
      <c r="J3585" s="8" t="str">
        <f aca="false">IF(H3585=I3585, "INTERNO", "EXTERNO")</f>
        <v>EXTERNO</v>
      </c>
      <c r="K3585" s="9" t="str">
        <f aca="false">Def_Instancias_Equipamentos!$D$1086</f>
        <v>SI-18SB:DI-BPMSigPatch-1</v>
      </c>
      <c r="L3585" s="4" t="str">
        <f aca="false">Def_Instancias_Equipamentos!$D$825</f>
        <v>SI-18SB:DI-BPMRFFE-1</v>
      </c>
      <c r="M3585" s="10" t="s">
        <v>171</v>
      </c>
      <c r="N3585" s="11" t="s">
        <v>82</v>
      </c>
      <c r="O3585" s="21" t="str">
        <f aca="false">Def_Sistemas_Conectores_Cabos!$B$7</f>
        <v>SMA 50-ohm</v>
      </c>
      <c r="P3585" s="4" t="str">
        <f aca="false">Def_Sistemas_Conectores_Cabos!$B$7</f>
        <v>SMA 50-ohm</v>
      </c>
      <c r="Q3585" s="8" t="str">
        <f aca="false">K3585&amp;"/"&amp;M3585&amp;CHAR(10)&amp;L3585&amp;"/"&amp;N3585</f>
        <v>SI-18SB:DI-BPMSigPatch-1/TI_OUT
SI-18SB:DI-BPMRFFE-1/TI_IN</v>
      </c>
      <c r="R3585" s="12" t="s">
        <v>354</v>
      </c>
      <c r="S3585" s="12" t="s">
        <v>354</v>
      </c>
      <c r="T3585" s="22" t="str">
        <f aca="false">Def_Sistemas_Conectores_Cabos!$C$14</f>
        <v>Datalink Extrudado</v>
      </c>
      <c r="U3585" s="11" t="s">
        <v>355</v>
      </c>
      <c r="V3585" s="13"/>
    </row>
    <row r="3586" customFormat="false" ht="15.75" hidden="true" customHeight="true" outlineLevel="0" collapsed="false">
      <c r="A3586" s="4" t="str">
        <f aca="false">Def_Sistemas_Conectores_Cabos!$A$22</f>
        <v>BPM de elétrons</v>
      </c>
      <c r="B3586" s="5" t="str">
        <f aca="false">Datas_Entregas!$A$6</f>
        <v>Linhas de Luz (fases I-A e II)</v>
      </c>
      <c r="C3586" s="6" t="n">
        <f aca="false" t="array" ref="C3586:C3586">INDEX(Datas_Entregas!$B$2:$B$100, MATCH(B3586, Datas_Entregas!$A$2:$A$100, 0), 1)</f>
        <v>43374</v>
      </c>
      <c r="D3586" s="5" t="str">
        <f aca="false">Def_Status_Montagem!$A$2</f>
        <v>A verificar</v>
      </c>
      <c r="E3586" s="4" t="str">
        <f aca="false">Def_Status_Montagem!$B$4</f>
        <v>Contratada (inclui etiqueta)</v>
      </c>
      <c r="F3586" s="7" t="str">
        <f aca="false" t="array" ref="F3586:F3586">INDEX(Def_Instancias_Equipamentos!$F$2:$F$4986, MATCH(K3586, Def_Instancias_Equipamentos!$D$2:$D$4986, 0), 1)</f>
        <v>Túnel (Anel)</v>
      </c>
      <c r="G3586" s="8" t="str">
        <f aca="false" t="array" ref="G3586:G3586">INDEX(Def_Instancias_Equipamentos!$F$2:$F$4986, MATCH(L3586, Def_Instancias_Equipamentos!$D$2:$D$4986, 0), 1)</f>
        <v>Sala Racks 18 parte 1</v>
      </c>
      <c r="H3586" s="7" t="str">
        <f aca="false" t="array" ref="H3586:H3586">INDEX(Def_Instancias_Equipamentos!$E$2:$E$4986, MATCH(K3586, Def_Instancias_Equipamentos!$D$2:$D$4986, 0), 1)</f>
        <v>SI-18SB</v>
      </c>
      <c r="I3586" s="8" t="str">
        <f aca="false" t="array" ref="I3586:I3586">INDEX(Def_Instancias_Equipamentos!$E$2:$E$4986, MATCH(L3586, Def_Instancias_Equipamentos!$D$2:$D$4986, 0), 1)</f>
        <v>IA-18RaBPM</v>
      </c>
      <c r="J3586" s="8" t="str">
        <f aca="false">IF(H3586=I3586, "INTERNO", "EXTERNO")</f>
        <v>EXTERNO</v>
      </c>
      <c r="K3586" s="9" t="str">
        <f aca="false">Def_Instancias_Equipamentos!$D$1087</f>
        <v>SI-18SB:DI-BPMSigPatch-2</v>
      </c>
      <c r="L3586" s="4" t="str">
        <f aca="false">Def_Instancias_Equipamentos!$D$826</f>
        <v>SI-18SB:DI-BPMRFFE-2</v>
      </c>
      <c r="M3586" s="10" t="s">
        <v>171</v>
      </c>
      <c r="N3586" s="11" t="s">
        <v>82</v>
      </c>
      <c r="O3586" s="21" t="str">
        <f aca="false">Def_Sistemas_Conectores_Cabos!$B$7</f>
        <v>SMA 50-ohm</v>
      </c>
      <c r="P3586" s="4" t="str">
        <f aca="false">Def_Sistemas_Conectores_Cabos!$B$7</f>
        <v>SMA 50-ohm</v>
      </c>
      <c r="Q3586" s="8" t="str">
        <f aca="false">K3586&amp;"/"&amp;M3586&amp;CHAR(10)&amp;L3586&amp;"/"&amp;N3586</f>
        <v>SI-18SB:DI-BPMSigPatch-2/TI_OUT
SI-18SB:DI-BPMRFFE-2/TI_IN</v>
      </c>
      <c r="R3586" s="12" t="s">
        <v>354</v>
      </c>
      <c r="S3586" s="12" t="s">
        <v>354</v>
      </c>
      <c r="T3586" s="22" t="str">
        <f aca="false">Def_Sistemas_Conectores_Cabos!$C$14</f>
        <v>Datalink Extrudado</v>
      </c>
      <c r="U3586" s="11" t="s">
        <v>355</v>
      </c>
      <c r="V3586" s="13"/>
    </row>
    <row r="3587" customFormat="false" ht="15.75" hidden="true" customHeight="true" outlineLevel="0" collapsed="false">
      <c r="A3587" s="4" t="str">
        <f aca="false">Def_Sistemas_Conectores_Cabos!$A$22</f>
        <v>BPM de elétrons</v>
      </c>
      <c r="B3587" s="5" t="str">
        <f aca="false">Datas_Entregas!$A$3</f>
        <v>BTS/Anel</v>
      </c>
      <c r="C3587" s="6" t="n">
        <f aca="false" t="array" ref="C3587:C3587">INDEX(Datas_Entregas!$B$2:$B$100, MATCH(B3587, Datas_Entregas!$A$2:$A$100, 0), 1)</f>
        <v>43296</v>
      </c>
      <c r="D3587" s="5" t="str">
        <f aca="false">Def_Status_Montagem!$A$2</f>
        <v>A verificar</v>
      </c>
      <c r="E3587" s="4" t="str">
        <f aca="false">Def_Status_Montagem!$B$4</f>
        <v>Contratada (inclui etiqueta)</v>
      </c>
      <c r="F3587" s="7" t="str">
        <f aca="false" t="array" ref="F3587:F3587">INDEX(Def_Instancias_Equipamentos!$F$2:$F$4986, MATCH(K3587, Def_Instancias_Equipamentos!$D$2:$D$4986, 0), 1)</f>
        <v>Túnel (Anel)</v>
      </c>
      <c r="G3587" s="8" t="str">
        <f aca="false" t="array" ref="G3587:G3587">INDEX(Def_Instancias_Equipamentos!$F$2:$F$4986, MATCH(L3587, Def_Instancias_Equipamentos!$D$2:$D$4986, 0), 1)</f>
        <v>Sala Racks 18 parte 2</v>
      </c>
      <c r="H3587" s="7" t="str">
        <f aca="false" t="array" ref="H3587:H3587">INDEX(Def_Instancias_Equipamentos!$E$2:$E$4986, MATCH(K3587, Def_Instancias_Equipamentos!$D$2:$D$4986, 0), 1)</f>
        <v>SI-19C1</v>
      </c>
      <c r="I3587" s="8" t="str">
        <f aca="false" t="array" ref="I3587:I3587">INDEX(Def_Instancias_Equipamentos!$E$2:$E$4986, MATCH(L3587, Def_Instancias_Equipamentos!$D$2:$D$4986, 0), 1)</f>
        <v>IA-19RaBPM</v>
      </c>
      <c r="J3587" s="8" t="str">
        <f aca="false">IF(H3587=I3587, "INTERNO", "EXTERNO")</f>
        <v>EXTERNO</v>
      </c>
      <c r="K3587" s="9" t="str">
        <f aca="false">Def_Instancias_Equipamentos!$D$1036</f>
        <v>SI-19C1:DI-BPMSigPatch-1</v>
      </c>
      <c r="L3587" s="4" t="str">
        <f aca="false">Def_Instancias_Equipamentos!$D$775</f>
        <v>SI-19C1:DI-BPMRFFE-1</v>
      </c>
      <c r="M3587" s="10" t="s">
        <v>171</v>
      </c>
      <c r="N3587" s="11" t="s">
        <v>82</v>
      </c>
      <c r="O3587" s="21" t="str">
        <f aca="false">Def_Sistemas_Conectores_Cabos!$B$7</f>
        <v>SMA 50-ohm</v>
      </c>
      <c r="P3587" s="4" t="str">
        <f aca="false">Def_Sistemas_Conectores_Cabos!$B$7</f>
        <v>SMA 50-ohm</v>
      </c>
      <c r="Q3587" s="8" t="str">
        <f aca="false">K3587&amp;"/"&amp;M3587&amp;CHAR(10)&amp;L3587&amp;"/"&amp;N3587</f>
        <v>SI-19C1:DI-BPMSigPatch-1/TI_OUT
SI-19C1:DI-BPMRFFE-1/TI_IN</v>
      </c>
      <c r="R3587" s="12" t="s">
        <v>354</v>
      </c>
      <c r="S3587" s="12" t="s">
        <v>354</v>
      </c>
      <c r="T3587" s="22" t="str">
        <f aca="false">Def_Sistemas_Conectores_Cabos!$C$14</f>
        <v>Datalink Extrudado</v>
      </c>
      <c r="U3587" s="11" t="s">
        <v>355</v>
      </c>
      <c r="V3587" s="13"/>
    </row>
    <row r="3588" customFormat="false" ht="15.75" hidden="true" customHeight="true" outlineLevel="0" collapsed="false">
      <c r="A3588" s="4" t="str">
        <f aca="false">Def_Sistemas_Conectores_Cabos!$A$22</f>
        <v>BPM de elétrons</v>
      </c>
      <c r="B3588" s="5" t="str">
        <f aca="false">Datas_Entregas!$A$3</f>
        <v>BTS/Anel</v>
      </c>
      <c r="C3588" s="6" t="n">
        <f aca="false" t="array" ref="C3588:C3588">INDEX(Datas_Entregas!$B$2:$B$100, MATCH(B3588, Datas_Entregas!$A$2:$A$100, 0), 1)</f>
        <v>43296</v>
      </c>
      <c r="D3588" s="5" t="str">
        <f aca="false">Def_Status_Montagem!$A$2</f>
        <v>A verificar</v>
      </c>
      <c r="E3588" s="4" t="str">
        <f aca="false">Def_Status_Montagem!$B$4</f>
        <v>Contratada (inclui etiqueta)</v>
      </c>
      <c r="F3588" s="7" t="str">
        <f aca="false" t="array" ref="F3588:F3588">INDEX(Def_Instancias_Equipamentos!$F$2:$F$4986, MATCH(K3588, Def_Instancias_Equipamentos!$D$2:$D$4986, 0), 1)</f>
        <v>Túnel (Anel)</v>
      </c>
      <c r="G3588" s="8" t="str">
        <f aca="false" t="array" ref="G3588:G3588">INDEX(Def_Instancias_Equipamentos!$F$2:$F$4986, MATCH(L3588, Def_Instancias_Equipamentos!$D$2:$D$4986, 0), 1)</f>
        <v>Sala Racks 18 parte 2</v>
      </c>
      <c r="H3588" s="7" t="str">
        <f aca="false" t="array" ref="H3588:H3588">INDEX(Def_Instancias_Equipamentos!$E$2:$E$4986, MATCH(K3588, Def_Instancias_Equipamentos!$D$2:$D$4986, 0), 1)</f>
        <v>SI-19C1</v>
      </c>
      <c r="I3588" s="8" t="str">
        <f aca="false" t="array" ref="I3588:I3588">INDEX(Def_Instancias_Equipamentos!$E$2:$E$4986, MATCH(L3588, Def_Instancias_Equipamentos!$D$2:$D$4986, 0), 1)</f>
        <v>IA-19RaBPM</v>
      </c>
      <c r="J3588" s="8" t="str">
        <f aca="false">IF(H3588=I3588, "INTERNO", "EXTERNO")</f>
        <v>EXTERNO</v>
      </c>
      <c r="K3588" s="9" t="str">
        <f aca="false">Def_Instancias_Equipamentos!$D$1037</f>
        <v>SI-19C1:DI-BPMSigPatch-2</v>
      </c>
      <c r="L3588" s="4" t="str">
        <f aca="false">Def_Instancias_Equipamentos!$D$776</f>
        <v>SI-19C1:DI-BPMRFFE-2</v>
      </c>
      <c r="M3588" s="10" t="s">
        <v>171</v>
      </c>
      <c r="N3588" s="11" t="s">
        <v>82</v>
      </c>
      <c r="O3588" s="21" t="str">
        <f aca="false">Def_Sistemas_Conectores_Cabos!$B$7</f>
        <v>SMA 50-ohm</v>
      </c>
      <c r="P3588" s="4" t="str">
        <f aca="false">Def_Sistemas_Conectores_Cabos!$B$7</f>
        <v>SMA 50-ohm</v>
      </c>
      <c r="Q3588" s="8" t="str">
        <f aca="false">K3588&amp;"/"&amp;M3588&amp;CHAR(10)&amp;L3588&amp;"/"&amp;N3588</f>
        <v>SI-19C1:DI-BPMSigPatch-2/TI_OUT
SI-19C1:DI-BPMRFFE-2/TI_IN</v>
      </c>
      <c r="R3588" s="12" t="s">
        <v>354</v>
      </c>
      <c r="S3588" s="12" t="s">
        <v>354</v>
      </c>
      <c r="T3588" s="22" t="str">
        <f aca="false">Def_Sistemas_Conectores_Cabos!$C$14</f>
        <v>Datalink Extrudado</v>
      </c>
      <c r="U3588" s="11" t="s">
        <v>355</v>
      </c>
      <c r="V3588" s="13"/>
    </row>
    <row r="3589" customFormat="false" ht="15.75" hidden="true" customHeight="true" outlineLevel="0" collapsed="false">
      <c r="A3589" s="4" t="str">
        <f aca="false">Def_Sistemas_Conectores_Cabos!$A$22</f>
        <v>BPM de elétrons</v>
      </c>
      <c r="B3589" s="5" t="str">
        <f aca="false">Datas_Entregas!$A$3</f>
        <v>BTS/Anel</v>
      </c>
      <c r="C3589" s="6" t="n">
        <f aca="false" t="array" ref="C3589:C3589">INDEX(Datas_Entregas!$B$2:$B$100, MATCH(B3589, Datas_Entregas!$A$2:$A$100, 0), 1)</f>
        <v>43296</v>
      </c>
      <c r="D3589" s="5" t="str">
        <f aca="false">Def_Status_Montagem!$A$2</f>
        <v>A verificar</v>
      </c>
      <c r="E3589" s="4" t="str">
        <f aca="false">Def_Status_Montagem!$B$4</f>
        <v>Contratada (inclui etiqueta)</v>
      </c>
      <c r="F3589" s="7" t="str">
        <f aca="false" t="array" ref="F3589:F3589">INDEX(Def_Instancias_Equipamentos!$F$2:$F$4986, MATCH(K3589, Def_Instancias_Equipamentos!$D$2:$D$4986, 0), 1)</f>
        <v>Túnel (Anel)</v>
      </c>
      <c r="G3589" s="8" t="str">
        <f aca="false" t="array" ref="G3589:G3589">INDEX(Def_Instancias_Equipamentos!$F$2:$F$4986, MATCH(L3589, Def_Instancias_Equipamentos!$D$2:$D$4986, 0), 1)</f>
        <v>Sala Racks 18 parte 2</v>
      </c>
      <c r="H3589" s="7" t="str">
        <f aca="false" t="array" ref="H3589:H3589">INDEX(Def_Instancias_Equipamentos!$E$2:$E$4986, MATCH(K3589, Def_Instancias_Equipamentos!$D$2:$D$4986, 0), 1)</f>
        <v>SI-19C2</v>
      </c>
      <c r="I3589" s="8" t="str">
        <f aca="false" t="array" ref="I3589:I3589">INDEX(Def_Instancias_Equipamentos!$E$2:$E$4986, MATCH(L3589, Def_Instancias_Equipamentos!$D$2:$D$4986, 0), 1)</f>
        <v>IA-19RaBPM</v>
      </c>
      <c r="J3589" s="8" t="str">
        <f aca="false">IF(H3589=I3589, "INTERNO", "EXTERNO")</f>
        <v>EXTERNO</v>
      </c>
      <c r="K3589" s="9" t="str">
        <f aca="false">Def_Instancias_Equipamentos!$D$1038</f>
        <v>SI-19C2:DI-BPMSigPatch</v>
      </c>
      <c r="L3589" s="4" t="str">
        <f aca="false">Def_Instancias_Equipamentos!$D$777</f>
        <v>SI-19C2:DI-BPMRFFE</v>
      </c>
      <c r="M3589" s="10" t="s">
        <v>171</v>
      </c>
      <c r="N3589" s="11" t="s">
        <v>82</v>
      </c>
      <c r="O3589" s="21" t="str">
        <f aca="false">Def_Sistemas_Conectores_Cabos!$B$7</f>
        <v>SMA 50-ohm</v>
      </c>
      <c r="P3589" s="4" t="str">
        <f aca="false">Def_Sistemas_Conectores_Cabos!$B$7</f>
        <v>SMA 50-ohm</v>
      </c>
      <c r="Q3589" s="8" t="str">
        <f aca="false">K3589&amp;"/"&amp;M3589&amp;CHAR(10)&amp;L3589&amp;"/"&amp;N3589</f>
        <v>SI-19C2:DI-BPMSigPatch/TI_OUT
SI-19C2:DI-BPMRFFE/TI_IN</v>
      </c>
      <c r="R3589" s="12" t="s">
        <v>354</v>
      </c>
      <c r="S3589" s="12" t="s">
        <v>354</v>
      </c>
      <c r="T3589" s="22" t="str">
        <f aca="false">Def_Sistemas_Conectores_Cabos!$C$14</f>
        <v>Datalink Extrudado</v>
      </c>
      <c r="U3589" s="11" t="s">
        <v>355</v>
      </c>
      <c r="V3589" s="13"/>
    </row>
    <row r="3590" customFormat="false" ht="15.75" hidden="true" customHeight="true" outlineLevel="0" collapsed="false">
      <c r="A3590" s="4" t="str">
        <f aca="false">Def_Sistemas_Conectores_Cabos!$A$22</f>
        <v>BPM de elétrons</v>
      </c>
      <c r="B3590" s="5" t="str">
        <f aca="false">Datas_Entregas!$A$3</f>
        <v>BTS/Anel</v>
      </c>
      <c r="C3590" s="6" t="n">
        <f aca="false" t="array" ref="C3590:C3590">INDEX(Datas_Entregas!$B$2:$B$100, MATCH(B3590, Datas_Entregas!$A$2:$A$100, 0), 1)</f>
        <v>43296</v>
      </c>
      <c r="D3590" s="5" t="str">
        <f aca="false">Def_Status_Montagem!$A$2</f>
        <v>A verificar</v>
      </c>
      <c r="E3590" s="4" t="str">
        <f aca="false">Def_Status_Montagem!$B$4</f>
        <v>Contratada (inclui etiqueta)</v>
      </c>
      <c r="F3590" s="7" t="str">
        <f aca="false" t="array" ref="F3590:F3590">INDEX(Def_Instancias_Equipamentos!$F$2:$F$4986, MATCH(K3590, Def_Instancias_Equipamentos!$D$2:$D$4986, 0), 1)</f>
        <v>Túnel (Anel)</v>
      </c>
      <c r="G3590" s="8" t="str">
        <f aca="false" t="array" ref="G3590:G3590">INDEX(Def_Instancias_Equipamentos!$F$2:$F$4986, MATCH(L3590, Def_Instancias_Equipamentos!$D$2:$D$4986, 0), 1)</f>
        <v>Sala Racks 18 parte 2</v>
      </c>
      <c r="H3590" s="7" t="str">
        <f aca="false" t="array" ref="H3590:H3590">INDEX(Def_Instancias_Equipamentos!$E$2:$E$4986, MATCH(K3590, Def_Instancias_Equipamentos!$D$2:$D$4986, 0), 1)</f>
        <v>SI-19C3</v>
      </c>
      <c r="I3590" s="8" t="str">
        <f aca="false" t="array" ref="I3590:I3590">INDEX(Def_Instancias_Equipamentos!$E$2:$E$4986, MATCH(L3590, Def_Instancias_Equipamentos!$D$2:$D$4986, 0), 1)</f>
        <v>IA-19RaBPM</v>
      </c>
      <c r="J3590" s="8" t="str">
        <f aca="false">IF(H3590=I3590, "INTERNO", "EXTERNO")</f>
        <v>EXTERNO</v>
      </c>
      <c r="K3590" s="9" t="str">
        <f aca="false">Def_Instancias_Equipamentos!$D$1039</f>
        <v>SI-19C3:DI-BPMSigPatch-1</v>
      </c>
      <c r="L3590" s="4" t="str">
        <f aca="false">Def_Instancias_Equipamentos!$D$778</f>
        <v>SI-19C3:DI-BPMRFFE-1</v>
      </c>
      <c r="M3590" s="10" t="s">
        <v>171</v>
      </c>
      <c r="N3590" s="11" t="s">
        <v>82</v>
      </c>
      <c r="O3590" s="21" t="str">
        <f aca="false">Def_Sistemas_Conectores_Cabos!$B$7</f>
        <v>SMA 50-ohm</v>
      </c>
      <c r="P3590" s="4" t="str">
        <f aca="false">Def_Sistemas_Conectores_Cabos!$B$7</f>
        <v>SMA 50-ohm</v>
      </c>
      <c r="Q3590" s="8" t="str">
        <f aca="false">K3590&amp;"/"&amp;M3590&amp;CHAR(10)&amp;L3590&amp;"/"&amp;N3590</f>
        <v>SI-19C3:DI-BPMSigPatch-1/TI_OUT
SI-19C3:DI-BPMRFFE-1/TI_IN</v>
      </c>
      <c r="R3590" s="12" t="s">
        <v>354</v>
      </c>
      <c r="S3590" s="12" t="s">
        <v>354</v>
      </c>
      <c r="T3590" s="22" t="str">
        <f aca="false">Def_Sistemas_Conectores_Cabos!$C$14</f>
        <v>Datalink Extrudado</v>
      </c>
      <c r="U3590" s="11" t="s">
        <v>355</v>
      </c>
      <c r="V3590" s="13"/>
    </row>
    <row r="3591" customFormat="false" ht="15.75" hidden="true" customHeight="true" outlineLevel="0" collapsed="false">
      <c r="A3591" s="4" t="str">
        <f aca="false">Def_Sistemas_Conectores_Cabos!$A$22</f>
        <v>BPM de elétrons</v>
      </c>
      <c r="B3591" s="5" t="str">
        <f aca="false">Datas_Entregas!$A$3</f>
        <v>BTS/Anel</v>
      </c>
      <c r="C3591" s="6" t="n">
        <f aca="false" t="array" ref="C3591:C3591">INDEX(Datas_Entregas!$B$2:$B$100, MATCH(B3591, Datas_Entregas!$A$2:$A$100, 0), 1)</f>
        <v>43296</v>
      </c>
      <c r="D3591" s="5" t="str">
        <f aca="false">Def_Status_Montagem!$A$2</f>
        <v>A verificar</v>
      </c>
      <c r="E3591" s="4" t="str">
        <f aca="false">Def_Status_Montagem!$B$4</f>
        <v>Contratada (inclui etiqueta)</v>
      </c>
      <c r="F3591" s="7" t="str">
        <f aca="false" t="array" ref="F3591:F3591">INDEX(Def_Instancias_Equipamentos!$F$2:$F$4986, MATCH(K3591, Def_Instancias_Equipamentos!$D$2:$D$4986, 0), 1)</f>
        <v>Túnel (Anel)</v>
      </c>
      <c r="G3591" s="8" t="str">
        <f aca="false" t="array" ref="G3591:G3591">INDEX(Def_Instancias_Equipamentos!$F$2:$F$4986, MATCH(L3591, Def_Instancias_Equipamentos!$D$2:$D$4986, 0), 1)</f>
        <v>Sala Racks 18 parte 2</v>
      </c>
      <c r="H3591" s="7" t="str">
        <f aca="false" t="array" ref="H3591:H3591">INDEX(Def_Instancias_Equipamentos!$E$2:$E$4986, MATCH(K3591, Def_Instancias_Equipamentos!$D$2:$D$4986, 0), 1)</f>
        <v>SI-19C3</v>
      </c>
      <c r="I3591" s="8" t="str">
        <f aca="false" t="array" ref="I3591:I3591">INDEX(Def_Instancias_Equipamentos!$E$2:$E$4986, MATCH(L3591, Def_Instancias_Equipamentos!$D$2:$D$4986, 0), 1)</f>
        <v>IA-19RaBPM</v>
      </c>
      <c r="J3591" s="8" t="str">
        <f aca="false">IF(H3591=I3591, "INTERNO", "EXTERNO")</f>
        <v>EXTERNO</v>
      </c>
      <c r="K3591" s="9" t="str">
        <f aca="false">Def_Instancias_Equipamentos!$D$1040</f>
        <v>SI-19C3:DI-BPMSigPatch-2</v>
      </c>
      <c r="L3591" s="4" t="str">
        <f aca="false">Def_Instancias_Equipamentos!$D$779</f>
        <v>SI-19C3:DI-BPMRFFE-2</v>
      </c>
      <c r="M3591" s="10" t="s">
        <v>171</v>
      </c>
      <c r="N3591" s="11" t="s">
        <v>82</v>
      </c>
      <c r="O3591" s="21" t="str">
        <f aca="false">Def_Sistemas_Conectores_Cabos!$B$7</f>
        <v>SMA 50-ohm</v>
      </c>
      <c r="P3591" s="4" t="str">
        <f aca="false">Def_Sistemas_Conectores_Cabos!$B$7</f>
        <v>SMA 50-ohm</v>
      </c>
      <c r="Q3591" s="8" t="str">
        <f aca="false">K3591&amp;"/"&amp;M3591&amp;CHAR(10)&amp;L3591&amp;"/"&amp;N3591</f>
        <v>SI-19C3:DI-BPMSigPatch-2/TI_OUT
SI-19C3:DI-BPMRFFE-2/TI_IN</v>
      </c>
      <c r="R3591" s="12" t="s">
        <v>354</v>
      </c>
      <c r="S3591" s="12" t="s">
        <v>354</v>
      </c>
      <c r="T3591" s="22" t="str">
        <f aca="false">Def_Sistemas_Conectores_Cabos!$C$14</f>
        <v>Datalink Extrudado</v>
      </c>
      <c r="U3591" s="11" t="s">
        <v>355</v>
      </c>
      <c r="V3591" s="13"/>
    </row>
    <row r="3592" customFormat="false" ht="15.75" hidden="true" customHeight="true" outlineLevel="0" collapsed="false">
      <c r="A3592" s="4" t="str">
        <f aca="false">Def_Sistemas_Conectores_Cabos!$A$22</f>
        <v>BPM de elétrons</v>
      </c>
      <c r="B3592" s="5" t="str">
        <f aca="false">Datas_Entregas!$A$3</f>
        <v>BTS/Anel</v>
      </c>
      <c r="C3592" s="6" t="n">
        <f aca="false" t="array" ref="C3592:C3592">INDEX(Datas_Entregas!$B$2:$B$100, MATCH(B3592, Datas_Entregas!$A$2:$A$100, 0), 1)</f>
        <v>43296</v>
      </c>
      <c r="D3592" s="5" t="str">
        <f aca="false">Def_Status_Montagem!$A$2</f>
        <v>A verificar</v>
      </c>
      <c r="E3592" s="4" t="str">
        <f aca="false">Def_Status_Montagem!$B$4</f>
        <v>Contratada (inclui etiqueta)</v>
      </c>
      <c r="F3592" s="7" t="str">
        <f aca="false" t="array" ref="F3592:F3592">INDEX(Def_Instancias_Equipamentos!$F$2:$F$4986, MATCH(K3592, Def_Instancias_Equipamentos!$D$2:$D$4986, 0), 1)</f>
        <v>Túnel (Anel)</v>
      </c>
      <c r="G3592" s="8" t="str">
        <f aca="false" t="array" ref="G3592:G3592">INDEX(Def_Instancias_Equipamentos!$F$2:$F$4986, MATCH(L3592, Def_Instancias_Equipamentos!$D$2:$D$4986, 0), 1)</f>
        <v>Sala Racks 18 parte 2</v>
      </c>
      <c r="H3592" s="7" t="str">
        <f aca="false" t="array" ref="H3592:H3592">INDEX(Def_Instancias_Equipamentos!$E$2:$E$4986, MATCH(K3592, Def_Instancias_Equipamentos!$D$2:$D$4986, 0), 1)</f>
        <v>SI-19C4</v>
      </c>
      <c r="I3592" s="8" t="str">
        <f aca="false" t="array" ref="I3592:I3592">INDEX(Def_Instancias_Equipamentos!$E$2:$E$4986, MATCH(L3592, Def_Instancias_Equipamentos!$D$2:$D$4986, 0), 1)</f>
        <v>IA-19RaBPM</v>
      </c>
      <c r="J3592" s="8" t="str">
        <f aca="false">IF(H3592=I3592, "INTERNO", "EXTERNO")</f>
        <v>EXTERNO</v>
      </c>
      <c r="K3592" s="9" t="str">
        <f aca="false">Def_Instancias_Equipamentos!$D$1041</f>
        <v>SI-19C4:DI-BPMSigPatch</v>
      </c>
      <c r="L3592" s="4" t="str">
        <f aca="false">Def_Instancias_Equipamentos!$D$780</f>
        <v>SI-19C4:DI-BPMRFFE</v>
      </c>
      <c r="M3592" s="10" t="s">
        <v>171</v>
      </c>
      <c r="N3592" s="11" t="s">
        <v>82</v>
      </c>
      <c r="O3592" s="21" t="str">
        <f aca="false">Def_Sistemas_Conectores_Cabos!$B$7</f>
        <v>SMA 50-ohm</v>
      </c>
      <c r="P3592" s="4" t="str">
        <f aca="false">Def_Sistemas_Conectores_Cabos!$B$7</f>
        <v>SMA 50-ohm</v>
      </c>
      <c r="Q3592" s="8" t="str">
        <f aca="false">K3592&amp;"/"&amp;M3592&amp;CHAR(10)&amp;L3592&amp;"/"&amp;N3592</f>
        <v>SI-19C4:DI-BPMSigPatch/TI_OUT
SI-19C4:DI-BPMRFFE/TI_IN</v>
      </c>
      <c r="R3592" s="12" t="s">
        <v>354</v>
      </c>
      <c r="S3592" s="12" t="s">
        <v>354</v>
      </c>
      <c r="T3592" s="22" t="str">
        <f aca="false">Def_Sistemas_Conectores_Cabos!$C$14</f>
        <v>Datalink Extrudado</v>
      </c>
      <c r="U3592" s="11" t="s">
        <v>355</v>
      </c>
      <c r="V3592" s="13"/>
    </row>
    <row r="3593" customFormat="false" ht="15.75" hidden="true" customHeight="true" outlineLevel="0" collapsed="false">
      <c r="A3593" s="4" t="str">
        <f aca="false">Def_Sistemas_Conectores_Cabos!$A$22</f>
        <v>BPM de elétrons</v>
      </c>
      <c r="B3593" s="5" t="str">
        <f aca="false">Datas_Entregas!$A$3</f>
        <v>BTS/Anel</v>
      </c>
      <c r="C3593" s="6" t="n">
        <f aca="false" t="array" ref="C3593:C3593">INDEX(Datas_Entregas!$B$2:$B$100, MATCH(B3593, Datas_Entregas!$A$2:$A$100, 0), 1)</f>
        <v>43296</v>
      </c>
      <c r="D3593" s="5" t="str">
        <f aca="false">Def_Status_Montagem!$A$2</f>
        <v>A verificar</v>
      </c>
      <c r="E3593" s="4" t="str">
        <f aca="false">Def_Status_Montagem!$B$4</f>
        <v>Contratada (inclui etiqueta)</v>
      </c>
      <c r="F3593" s="7" t="str">
        <f aca="false" t="array" ref="F3593:F3593">INDEX(Def_Instancias_Equipamentos!$F$2:$F$4986, MATCH(K3593, Def_Instancias_Equipamentos!$D$2:$D$4986, 0), 1)</f>
        <v>Túnel (Anel)</v>
      </c>
      <c r="G3593" s="8" t="str">
        <f aca="false" t="array" ref="G3593:G3593">INDEX(Def_Instancias_Equipamentos!$F$2:$F$4986, MATCH(L3593, Def_Instancias_Equipamentos!$D$2:$D$4986, 0), 1)</f>
        <v>Sala Racks 18 parte 2</v>
      </c>
      <c r="H3593" s="7" t="str">
        <f aca="false" t="array" ref="H3593:H3593">INDEX(Def_Instancias_Equipamentos!$E$2:$E$4986, MATCH(K3593, Def_Instancias_Equipamentos!$D$2:$D$4986, 0), 1)</f>
        <v>SI-19M1</v>
      </c>
      <c r="I3593" s="8" t="str">
        <f aca="false" t="array" ref="I3593:I3593">INDEX(Def_Instancias_Equipamentos!$E$2:$E$4986, MATCH(L3593, Def_Instancias_Equipamentos!$D$2:$D$4986, 0), 1)</f>
        <v>IA-19RaBPM</v>
      </c>
      <c r="J3593" s="8" t="str">
        <f aca="false">IF(H3593=I3593, "INTERNO", "EXTERNO")</f>
        <v>EXTERNO</v>
      </c>
      <c r="K3593" s="9" t="str">
        <f aca="false">Def_Instancias_Equipamentos!$D$1042</f>
        <v>SI-19M1:DI-BPMSigPatch</v>
      </c>
      <c r="L3593" s="4" t="str">
        <f aca="false">Def_Instancias_Equipamentos!$D$781</f>
        <v>SI-19M1:DI-BPMRFFE</v>
      </c>
      <c r="M3593" s="10" t="s">
        <v>171</v>
      </c>
      <c r="N3593" s="11" t="s">
        <v>82</v>
      </c>
      <c r="O3593" s="21" t="str">
        <f aca="false">Def_Sistemas_Conectores_Cabos!$B$7</f>
        <v>SMA 50-ohm</v>
      </c>
      <c r="P3593" s="4" t="str">
        <f aca="false">Def_Sistemas_Conectores_Cabos!$B$7</f>
        <v>SMA 50-ohm</v>
      </c>
      <c r="Q3593" s="8" t="str">
        <f aca="false">K3593&amp;"/"&amp;M3593&amp;CHAR(10)&amp;L3593&amp;"/"&amp;N3593</f>
        <v>SI-19M1:DI-BPMSigPatch/TI_OUT
SI-19M1:DI-BPMRFFE/TI_IN</v>
      </c>
      <c r="R3593" s="12" t="s">
        <v>354</v>
      </c>
      <c r="S3593" s="12" t="s">
        <v>354</v>
      </c>
      <c r="T3593" s="22" t="str">
        <f aca="false">Def_Sistemas_Conectores_Cabos!$C$14</f>
        <v>Datalink Extrudado</v>
      </c>
      <c r="U3593" s="11" t="s">
        <v>355</v>
      </c>
      <c r="V3593" s="13"/>
    </row>
    <row r="3594" customFormat="false" ht="15.75" hidden="true" customHeight="true" outlineLevel="0" collapsed="false">
      <c r="A3594" s="4" t="str">
        <f aca="false">Def_Sistemas_Conectores_Cabos!$A$22</f>
        <v>BPM de elétrons</v>
      </c>
      <c r="B3594" s="5" t="str">
        <f aca="false">Datas_Entregas!$A$3</f>
        <v>BTS/Anel</v>
      </c>
      <c r="C3594" s="6" t="n">
        <f aca="false" t="array" ref="C3594:C3594">INDEX(Datas_Entregas!$B$2:$B$100, MATCH(B3594, Datas_Entregas!$A$2:$A$100, 0), 1)</f>
        <v>43296</v>
      </c>
      <c r="D3594" s="5" t="str">
        <f aca="false">Def_Status_Montagem!$A$2</f>
        <v>A verificar</v>
      </c>
      <c r="E3594" s="4" t="str">
        <f aca="false">Def_Status_Montagem!$B$4</f>
        <v>Contratada (inclui etiqueta)</v>
      </c>
      <c r="F3594" s="7" t="str">
        <f aca="false" t="array" ref="F3594:F3594">INDEX(Def_Instancias_Equipamentos!$F$2:$F$4986, MATCH(K3594, Def_Instancias_Equipamentos!$D$2:$D$4986, 0), 1)</f>
        <v>Túnel (Anel)</v>
      </c>
      <c r="G3594" s="8" t="str">
        <f aca="false" t="array" ref="G3594:G3594">INDEX(Def_Instancias_Equipamentos!$F$2:$F$4986, MATCH(L3594, Def_Instancias_Equipamentos!$D$2:$D$4986, 0), 1)</f>
        <v>Sala Racks 18 parte 2</v>
      </c>
      <c r="H3594" s="7" t="str">
        <f aca="false" t="array" ref="H3594:H3594">INDEX(Def_Instancias_Equipamentos!$E$2:$E$4986, MATCH(K3594, Def_Instancias_Equipamentos!$D$2:$D$4986, 0), 1)</f>
        <v>SI-19M2</v>
      </c>
      <c r="I3594" s="8" t="str">
        <f aca="false" t="array" ref="I3594:I3594">INDEX(Def_Instancias_Equipamentos!$E$2:$E$4986, MATCH(L3594, Def_Instancias_Equipamentos!$D$2:$D$4986, 0), 1)</f>
        <v>IA-19RaBPM</v>
      </c>
      <c r="J3594" s="8" t="str">
        <f aca="false">IF(H3594=I3594, "INTERNO", "EXTERNO")</f>
        <v>EXTERNO</v>
      </c>
      <c r="K3594" s="9" t="str">
        <f aca="false">Def_Instancias_Equipamentos!$D$1043</f>
        <v>SI-19M2:DI-BPMSigPatch</v>
      </c>
      <c r="L3594" s="4" t="str">
        <f aca="false">Def_Instancias_Equipamentos!$D$782</f>
        <v>SI-19M2:DI-BPMRFFE</v>
      </c>
      <c r="M3594" s="10" t="s">
        <v>171</v>
      </c>
      <c r="N3594" s="11" t="s">
        <v>82</v>
      </c>
      <c r="O3594" s="21" t="str">
        <f aca="false">Def_Sistemas_Conectores_Cabos!$B$7</f>
        <v>SMA 50-ohm</v>
      </c>
      <c r="P3594" s="4" t="str">
        <f aca="false">Def_Sistemas_Conectores_Cabos!$B$7</f>
        <v>SMA 50-ohm</v>
      </c>
      <c r="Q3594" s="8" t="str">
        <f aca="false">K3594&amp;"/"&amp;M3594&amp;CHAR(10)&amp;L3594&amp;"/"&amp;N3594</f>
        <v>SI-19M2:DI-BPMSigPatch/TI_OUT
SI-19M2:DI-BPMRFFE/TI_IN</v>
      </c>
      <c r="R3594" s="12" t="s">
        <v>354</v>
      </c>
      <c r="S3594" s="12" t="s">
        <v>354</v>
      </c>
      <c r="T3594" s="22" t="str">
        <f aca="false">Def_Sistemas_Conectores_Cabos!$C$14</f>
        <v>Datalink Extrudado</v>
      </c>
      <c r="U3594" s="11" t="s">
        <v>355</v>
      </c>
      <c r="V3594" s="13"/>
    </row>
    <row r="3595" customFormat="false" ht="15.75" hidden="true" customHeight="true" outlineLevel="0" collapsed="false">
      <c r="A3595" s="4" t="str">
        <f aca="false">Def_Sistemas_Conectores_Cabos!$A$22</f>
        <v>BPM de elétrons</v>
      </c>
      <c r="B3595" s="5" t="str">
        <f aca="false">Datas_Entregas!$A$6</f>
        <v>Linhas de Luz (fases I-A e II)</v>
      </c>
      <c r="C3595" s="6" t="n">
        <f aca="false" t="array" ref="C3595:C3595">INDEX(Datas_Entregas!$B$2:$B$100, MATCH(B3595, Datas_Entregas!$A$2:$A$100, 0), 1)</f>
        <v>43374</v>
      </c>
      <c r="D3595" s="5" t="str">
        <f aca="false">Def_Status_Montagem!$A$2</f>
        <v>A verificar</v>
      </c>
      <c r="E3595" s="4" t="str">
        <f aca="false">Def_Status_Montagem!$B$4</f>
        <v>Contratada (inclui etiqueta)</v>
      </c>
      <c r="F3595" s="7" t="str">
        <f aca="false" t="array" ref="F3595:F3595">INDEX(Def_Instancias_Equipamentos!$F$2:$F$4986, MATCH(K3595, Def_Instancias_Equipamentos!$D$2:$D$4986, 0), 1)</f>
        <v>Túnel (Anel)</v>
      </c>
      <c r="G3595" s="8" t="str">
        <f aca="false" t="array" ref="G3595:G3595">INDEX(Def_Instancias_Equipamentos!$F$2:$F$4986, MATCH(L3595, Def_Instancias_Equipamentos!$D$2:$D$4986, 0), 1)</f>
        <v>Sala Racks 18 parte 2</v>
      </c>
      <c r="H3595" s="7" t="str">
        <f aca="false" t="array" ref="H3595:H3595">INDEX(Def_Instancias_Equipamentos!$E$2:$E$4986, MATCH(K3595, Def_Instancias_Equipamentos!$D$2:$D$4986, 0), 1)</f>
        <v>SI-19SP</v>
      </c>
      <c r="I3595" s="8" t="str">
        <f aca="false" t="array" ref="I3595:I3595">INDEX(Def_Instancias_Equipamentos!$E$2:$E$4986, MATCH(L3595, Def_Instancias_Equipamentos!$D$2:$D$4986, 0), 1)</f>
        <v>IA-19RaBPM</v>
      </c>
      <c r="J3595" s="8" t="str">
        <f aca="false">IF(H3595=I3595, "INTERNO", "EXTERNO")</f>
        <v>EXTERNO</v>
      </c>
      <c r="K3595" s="9" t="str">
        <f aca="false">Def_Instancias_Equipamentos!$D$1088</f>
        <v>SI-19SP:DI-BPMSigPatch-1</v>
      </c>
      <c r="L3595" s="4" t="str">
        <f aca="false">Def_Instancias_Equipamentos!$D$827</f>
        <v>SI-19SP:DI-BPMRFFE-1</v>
      </c>
      <c r="M3595" s="10" t="s">
        <v>171</v>
      </c>
      <c r="N3595" s="11" t="s">
        <v>82</v>
      </c>
      <c r="O3595" s="21" t="str">
        <f aca="false">Def_Sistemas_Conectores_Cabos!$B$7</f>
        <v>SMA 50-ohm</v>
      </c>
      <c r="P3595" s="4" t="str">
        <f aca="false">Def_Sistemas_Conectores_Cabos!$B$7</f>
        <v>SMA 50-ohm</v>
      </c>
      <c r="Q3595" s="8" t="str">
        <f aca="false">K3595&amp;"/"&amp;M3595&amp;CHAR(10)&amp;L3595&amp;"/"&amp;N3595</f>
        <v>SI-19SP:DI-BPMSigPatch-1/TI_OUT
SI-19SP:DI-BPMRFFE-1/TI_IN</v>
      </c>
      <c r="R3595" s="12" t="s">
        <v>354</v>
      </c>
      <c r="S3595" s="12" t="s">
        <v>354</v>
      </c>
      <c r="T3595" s="22" t="str">
        <f aca="false">Def_Sistemas_Conectores_Cabos!$C$14</f>
        <v>Datalink Extrudado</v>
      </c>
      <c r="U3595" s="11" t="s">
        <v>355</v>
      </c>
      <c r="V3595" s="13"/>
    </row>
    <row r="3596" customFormat="false" ht="15.75" hidden="true" customHeight="true" outlineLevel="0" collapsed="false">
      <c r="A3596" s="4" t="str">
        <f aca="false">Def_Sistemas_Conectores_Cabos!$A$22</f>
        <v>BPM de elétrons</v>
      </c>
      <c r="B3596" s="5" t="str">
        <f aca="false">Datas_Entregas!$A$6</f>
        <v>Linhas de Luz (fases I-A e II)</v>
      </c>
      <c r="C3596" s="6" t="n">
        <f aca="false" t="array" ref="C3596:C3596">INDEX(Datas_Entregas!$B$2:$B$100, MATCH(B3596, Datas_Entregas!$A$2:$A$100, 0), 1)</f>
        <v>43374</v>
      </c>
      <c r="D3596" s="5" t="str">
        <f aca="false">Def_Status_Montagem!$A$2</f>
        <v>A verificar</v>
      </c>
      <c r="E3596" s="4" t="str">
        <f aca="false">Def_Status_Montagem!$B$4</f>
        <v>Contratada (inclui etiqueta)</v>
      </c>
      <c r="F3596" s="7" t="str">
        <f aca="false" t="array" ref="F3596:F3596">INDEX(Def_Instancias_Equipamentos!$F$2:$F$4986, MATCH(K3596, Def_Instancias_Equipamentos!$D$2:$D$4986, 0), 1)</f>
        <v>Túnel (Anel)</v>
      </c>
      <c r="G3596" s="8" t="str">
        <f aca="false" t="array" ref="G3596:G3596">INDEX(Def_Instancias_Equipamentos!$F$2:$F$4986, MATCH(L3596, Def_Instancias_Equipamentos!$D$2:$D$4986, 0), 1)</f>
        <v>Sala Racks 18 parte 2</v>
      </c>
      <c r="H3596" s="7" t="str">
        <f aca="false" t="array" ref="H3596:H3596">INDEX(Def_Instancias_Equipamentos!$E$2:$E$4986, MATCH(K3596, Def_Instancias_Equipamentos!$D$2:$D$4986, 0), 1)</f>
        <v>SI-19SP</v>
      </c>
      <c r="I3596" s="8" t="str">
        <f aca="false" t="array" ref="I3596:I3596">INDEX(Def_Instancias_Equipamentos!$E$2:$E$4986, MATCH(L3596, Def_Instancias_Equipamentos!$D$2:$D$4986, 0), 1)</f>
        <v>IA-19RaBPM</v>
      </c>
      <c r="J3596" s="8" t="str">
        <f aca="false">IF(H3596=I3596, "INTERNO", "EXTERNO")</f>
        <v>EXTERNO</v>
      </c>
      <c r="K3596" s="9" t="str">
        <f aca="false">Def_Instancias_Equipamentos!$D$1089</f>
        <v>SI-19SP:DI-BPMSigPatch-2</v>
      </c>
      <c r="L3596" s="4" t="str">
        <f aca="false">Def_Instancias_Equipamentos!$D$828</f>
        <v>SI-19SP:DI-BPMRFFE-2</v>
      </c>
      <c r="M3596" s="10" t="s">
        <v>171</v>
      </c>
      <c r="N3596" s="11" t="s">
        <v>82</v>
      </c>
      <c r="O3596" s="21" t="str">
        <f aca="false">Def_Sistemas_Conectores_Cabos!$B$7</f>
        <v>SMA 50-ohm</v>
      </c>
      <c r="P3596" s="4" t="str">
        <f aca="false">Def_Sistemas_Conectores_Cabos!$B$7</f>
        <v>SMA 50-ohm</v>
      </c>
      <c r="Q3596" s="8" t="str">
        <f aca="false">K3596&amp;"/"&amp;M3596&amp;CHAR(10)&amp;L3596&amp;"/"&amp;N3596</f>
        <v>SI-19SP:DI-BPMSigPatch-2/TI_OUT
SI-19SP:DI-BPMRFFE-2/TI_IN</v>
      </c>
      <c r="R3596" s="12" t="s">
        <v>354</v>
      </c>
      <c r="S3596" s="12" t="s">
        <v>354</v>
      </c>
      <c r="T3596" s="22" t="str">
        <f aca="false">Def_Sistemas_Conectores_Cabos!$C$14</f>
        <v>Datalink Extrudado</v>
      </c>
      <c r="U3596" s="11" t="s">
        <v>355</v>
      </c>
      <c r="V3596" s="13"/>
    </row>
    <row r="3597" customFormat="false" ht="15.75" hidden="true" customHeight="true" outlineLevel="0" collapsed="false">
      <c r="A3597" s="4" t="str">
        <f aca="false">Def_Sistemas_Conectores_Cabos!$A$22</f>
        <v>BPM de elétrons</v>
      </c>
      <c r="B3597" s="5" t="str">
        <f aca="false">Datas_Entregas!$A$3</f>
        <v>BTS/Anel</v>
      </c>
      <c r="C3597" s="6" t="n">
        <f aca="false" t="array" ref="C3597:C3597">INDEX(Datas_Entregas!$B$2:$B$100, MATCH(B3597, Datas_Entregas!$A$2:$A$100, 0), 1)</f>
        <v>43296</v>
      </c>
      <c r="D3597" s="5" t="str">
        <f aca="false">Def_Status_Montagem!$A$2</f>
        <v>A verificar</v>
      </c>
      <c r="E3597" s="4" t="str">
        <f aca="false">Def_Status_Montagem!$B$4</f>
        <v>Contratada (inclui etiqueta)</v>
      </c>
      <c r="F3597" s="7" t="str">
        <f aca="false" t="array" ref="F3597:F3597">INDEX(Def_Instancias_Equipamentos!$F$2:$F$4986, MATCH(K3597, Def_Instancias_Equipamentos!$D$2:$D$4986, 0), 1)</f>
        <v>Túnel (Anel)</v>
      </c>
      <c r="G3597" s="8" t="str">
        <f aca="false" t="array" ref="G3597:G3597">INDEX(Def_Instancias_Equipamentos!$F$2:$F$4986, MATCH(L3597, Def_Instancias_Equipamentos!$D$2:$D$4986, 0), 1)</f>
        <v>Sala Racks 19&amp;20</v>
      </c>
      <c r="H3597" s="7" t="str">
        <f aca="false" t="array" ref="H3597:H3597">INDEX(Def_Instancias_Equipamentos!$E$2:$E$4986, MATCH(K3597, Def_Instancias_Equipamentos!$D$2:$D$4986, 0), 1)</f>
        <v>SI-20C1</v>
      </c>
      <c r="I3597" s="8" t="str">
        <f aca="false" t="array" ref="I3597:I3597">INDEX(Def_Instancias_Equipamentos!$E$2:$E$4986, MATCH(L3597, Def_Instancias_Equipamentos!$D$2:$D$4986, 0), 1)</f>
        <v>IA-20RaBPM</v>
      </c>
      <c r="J3597" s="8" t="str">
        <f aca="false">IF(H3597=I3597, "INTERNO", "EXTERNO")</f>
        <v>EXTERNO</v>
      </c>
      <c r="K3597" s="9" t="str">
        <f aca="false">Def_Instancias_Equipamentos!$D$1044</f>
        <v>SI-20C1:DI-BPMSigPatch-1</v>
      </c>
      <c r="L3597" s="4" t="str">
        <f aca="false">Def_Instancias_Equipamentos!$D$783</f>
        <v>SI-20C1:DI-BPMRFFE-1</v>
      </c>
      <c r="M3597" s="10" t="s">
        <v>171</v>
      </c>
      <c r="N3597" s="11" t="s">
        <v>82</v>
      </c>
      <c r="O3597" s="21" t="str">
        <f aca="false">Def_Sistemas_Conectores_Cabos!$B$7</f>
        <v>SMA 50-ohm</v>
      </c>
      <c r="P3597" s="4" t="str">
        <f aca="false">Def_Sistemas_Conectores_Cabos!$B$7</f>
        <v>SMA 50-ohm</v>
      </c>
      <c r="Q3597" s="8" t="str">
        <f aca="false">K3597&amp;"/"&amp;M3597&amp;CHAR(10)&amp;L3597&amp;"/"&amp;N3597</f>
        <v>SI-20C1:DI-BPMSigPatch-1/TI_OUT
SI-20C1:DI-BPMRFFE-1/TI_IN</v>
      </c>
      <c r="R3597" s="12" t="s">
        <v>354</v>
      </c>
      <c r="S3597" s="12" t="s">
        <v>354</v>
      </c>
      <c r="T3597" s="22" t="str">
        <f aca="false">Def_Sistemas_Conectores_Cabos!$C$14</f>
        <v>Datalink Extrudado</v>
      </c>
      <c r="U3597" s="11" t="s">
        <v>355</v>
      </c>
      <c r="V3597" s="13"/>
    </row>
    <row r="3598" customFormat="false" ht="15.75" hidden="true" customHeight="true" outlineLevel="0" collapsed="false">
      <c r="A3598" s="4" t="str">
        <f aca="false">Def_Sistemas_Conectores_Cabos!$A$22</f>
        <v>BPM de elétrons</v>
      </c>
      <c r="B3598" s="5" t="str">
        <f aca="false">Datas_Entregas!$A$3</f>
        <v>BTS/Anel</v>
      </c>
      <c r="C3598" s="6" t="n">
        <f aca="false" t="array" ref="C3598:C3598">INDEX(Datas_Entregas!$B$2:$B$100, MATCH(B3598, Datas_Entregas!$A$2:$A$100, 0), 1)</f>
        <v>43296</v>
      </c>
      <c r="D3598" s="5" t="str">
        <f aca="false">Def_Status_Montagem!$A$2</f>
        <v>A verificar</v>
      </c>
      <c r="E3598" s="4" t="str">
        <f aca="false">Def_Status_Montagem!$B$4</f>
        <v>Contratada (inclui etiqueta)</v>
      </c>
      <c r="F3598" s="7" t="str">
        <f aca="false" t="array" ref="F3598:F3598">INDEX(Def_Instancias_Equipamentos!$F$2:$F$4986, MATCH(K3598, Def_Instancias_Equipamentos!$D$2:$D$4986, 0), 1)</f>
        <v>Túnel (Anel)</v>
      </c>
      <c r="G3598" s="8" t="str">
        <f aca="false" t="array" ref="G3598:G3598">INDEX(Def_Instancias_Equipamentos!$F$2:$F$4986, MATCH(L3598, Def_Instancias_Equipamentos!$D$2:$D$4986, 0), 1)</f>
        <v>Sala Racks 19&amp;20</v>
      </c>
      <c r="H3598" s="7" t="str">
        <f aca="false" t="array" ref="H3598:H3598">INDEX(Def_Instancias_Equipamentos!$E$2:$E$4986, MATCH(K3598, Def_Instancias_Equipamentos!$D$2:$D$4986, 0), 1)</f>
        <v>SI-20C1</v>
      </c>
      <c r="I3598" s="8" t="str">
        <f aca="false" t="array" ref="I3598:I3598">INDEX(Def_Instancias_Equipamentos!$E$2:$E$4986, MATCH(L3598, Def_Instancias_Equipamentos!$D$2:$D$4986, 0), 1)</f>
        <v>IA-20RaBPM</v>
      </c>
      <c r="J3598" s="8" t="str">
        <f aca="false">IF(H3598=I3598, "INTERNO", "EXTERNO")</f>
        <v>EXTERNO</v>
      </c>
      <c r="K3598" s="9" t="str">
        <f aca="false">Def_Instancias_Equipamentos!$D$1045</f>
        <v>SI-20C1:DI-BPMSigPatch-2</v>
      </c>
      <c r="L3598" s="4" t="str">
        <f aca="false">Def_Instancias_Equipamentos!$D$784</f>
        <v>SI-20C1:DI-BPMRFFE-2</v>
      </c>
      <c r="M3598" s="10" t="s">
        <v>171</v>
      </c>
      <c r="N3598" s="11" t="s">
        <v>82</v>
      </c>
      <c r="O3598" s="21" t="str">
        <f aca="false">Def_Sistemas_Conectores_Cabos!$B$7</f>
        <v>SMA 50-ohm</v>
      </c>
      <c r="P3598" s="4" t="str">
        <f aca="false">Def_Sistemas_Conectores_Cabos!$B$7</f>
        <v>SMA 50-ohm</v>
      </c>
      <c r="Q3598" s="8" t="str">
        <f aca="false">K3598&amp;"/"&amp;M3598&amp;CHAR(10)&amp;L3598&amp;"/"&amp;N3598</f>
        <v>SI-20C1:DI-BPMSigPatch-2/TI_OUT
SI-20C1:DI-BPMRFFE-2/TI_IN</v>
      </c>
      <c r="R3598" s="12" t="s">
        <v>354</v>
      </c>
      <c r="S3598" s="12" t="s">
        <v>354</v>
      </c>
      <c r="T3598" s="22" t="str">
        <f aca="false">Def_Sistemas_Conectores_Cabos!$C$14</f>
        <v>Datalink Extrudado</v>
      </c>
      <c r="U3598" s="11" t="s">
        <v>355</v>
      </c>
      <c r="V3598" s="13"/>
    </row>
    <row r="3599" customFormat="false" ht="15.75" hidden="true" customHeight="true" outlineLevel="0" collapsed="false">
      <c r="A3599" s="4" t="str">
        <f aca="false">Def_Sistemas_Conectores_Cabos!$A$22</f>
        <v>BPM de elétrons</v>
      </c>
      <c r="B3599" s="5" t="str">
        <f aca="false">Datas_Entregas!$A$3</f>
        <v>BTS/Anel</v>
      </c>
      <c r="C3599" s="6" t="n">
        <f aca="false" t="array" ref="C3599:C3599">INDEX(Datas_Entregas!$B$2:$B$100, MATCH(B3599, Datas_Entregas!$A$2:$A$100, 0), 1)</f>
        <v>43296</v>
      </c>
      <c r="D3599" s="5" t="str">
        <f aca="false">Def_Status_Montagem!$A$2</f>
        <v>A verificar</v>
      </c>
      <c r="E3599" s="4" t="str">
        <f aca="false">Def_Status_Montagem!$B$4</f>
        <v>Contratada (inclui etiqueta)</v>
      </c>
      <c r="F3599" s="7" t="str">
        <f aca="false" t="array" ref="F3599:F3599">INDEX(Def_Instancias_Equipamentos!$F$2:$F$4986, MATCH(K3599, Def_Instancias_Equipamentos!$D$2:$D$4986, 0), 1)</f>
        <v>Túnel (Anel)</v>
      </c>
      <c r="G3599" s="8" t="str">
        <f aca="false" t="array" ref="G3599:G3599">INDEX(Def_Instancias_Equipamentos!$F$2:$F$4986, MATCH(L3599, Def_Instancias_Equipamentos!$D$2:$D$4986, 0), 1)</f>
        <v>Sala Racks 19&amp;20</v>
      </c>
      <c r="H3599" s="7" t="str">
        <f aca="false" t="array" ref="H3599:H3599">INDEX(Def_Instancias_Equipamentos!$E$2:$E$4986, MATCH(K3599, Def_Instancias_Equipamentos!$D$2:$D$4986, 0), 1)</f>
        <v>SI-20C2</v>
      </c>
      <c r="I3599" s="8" t="str">
        <f aca="false" t="array" ref="I3599:I3599">INDEX(Def_Instancias_Equipamentos!$E$2:$E$4986, MATCH(L3599, Def_Instancias_Equipamentos!$D$2:$D$4986, 0), 1)</f>
        <v>IA-20RaBPM</v>
      </c>
      <c r="J3599" s="8" t="str">
        <f aca="false">IF(H3599=I3599, "INTERNO", "EXTERNO")</f>
        <v>EXTERNO</v>
      </c>
      <c r="K3599" s="9" t="str">
        <f aca="false">Def_Instancias_Equipamentos!$D$1046</f>
        <v>SI-20C2:DI-BPMSigPatch</v>
      </c>
      <c r="L3599" s="4" t="str">
        <f aca="false">Def_Instancias_Equipamentos!$D$785</f>
        <v>SI-20C2:DI-BPMRFFE</v>
      </c>
      <c r="M3599" s="10" t="s">
        <v>171</v>
      </c>
      <c r="N3599" s="11" t="s">
        <v>82</v>
      </c>
      <c r="O3599" s="21" t="str">
        <f aca="false">Def_Sistemas_Conectores_Cabos!$B$7</f>
        <v>SMA 50-ohm</v>
      </c>
      <c r="P3599" s="4" t="str">
        <f aca="false">Def_Sistemas_Conectores_Cabos!$B$7</f>
        <v>SMA 50-ohm</v>
      </c>
      <c r="Q3599" s="8" t="str">
        <f aca="false">K3599&amp;"/"&amp;M3599&amp;CHAR(10)&amp;L3599&amp;"/"&amp;N3599</f>
        <v>SI-20C2:DI-BPMSigPatch/TI_OUT
SI-20C2:DI-BPMRFFE/TI_IN</v>
      </c>
      <c r="R3599" s="12" t="s">
        <v>354</v>
      </c>
      <c r="S3599" s="12" t="s">
        <v>354</v>
      </c>
      <c r="T3599" s="22" t="str">
        <f aca="false">Def_Sistemas_Conectores_Cabos!$C$14</f>
        <v>Datalink Extrudado</v>
      </c>
      <c r="U3599" s="11" t="s">
        <v>355</v>
      </c>
      <c r="V3599" s="13"/>
    </row>
    <row r="3600" customFormat="false" ht="15.75" hidden="true" customHeight="true" outlineLevel="0" collapsed="false">
      <c r="A3600" s="4" t="str">
        <f aca="false">Def_Sistemas_Conectores_Cabos!$A$22</f>
        <v>BPM de elétrons</v>
      </c>
      <c r="B3600" s="5" t="str">
        <f aca="false">Datas_Entregas!$A$3</f>
        <v>BTS/Anel</v>
      </c>
      <c r="C3600" s="6" t="n">
        <f aca="false" t="array" ref="C3600:C3600">INDEX(Datas_Entregas!$B$2:$B$100, MATCH(B3600, Datas_Entregas!$A$2:$A$100, 0), 1)</f>
        <v>43296</v>
      </c>
      <c r="D3600" s="5" t="str">
        <f aca="false">Def_Status_Montagem!$A$2</f>
        <v>A verificar</v>
      </c>
      <c r="E3600" s="4" t="str">
        <f aca="false">Def_Status_Montagem!$B$4</f>
        <v>Contratada (inclui etiqueta)</v>
      </c>
      <c r="F3600" s="7" t="str">
        <f aca="false" t="array" ref="F3600:F3600">INDEX(Def_Instancias_Equipamentos!$F$2:$F$4986, MATCH(K3600, Def_Instancias_Equipamentos!$D$2:$D$4986, 0), 1)</f>
        <v>Túnel (Anel)</v>
      </c>
      <c r="G3600" s="8" t="str">
        <f aca="false" t="array" ref="G3600:G3600">INDEX(Def_Instancias_Equipamentos!$F$2:$F$4986, MATCH(L3600, Def_Instancias_Equipamentos!$D$2:$D$4986, 0), 1)</f>
        <v>Sala Racks 19&amp;20</v>
      </c>
      <c r="H3600" s="7" t="str">
        <f aca="false" t="array" ref="H3600:H3600">INDEX(Def_Instancias_Equipamentos!$E$2:$E$4986, MATCH(K3600, Def_Instancias_Equipamentos!$D$2:$D$4986, 0), 1)</f>
        <v>SI-20C3</v>
      </c>
      <c r="I3600" s="8" t="str">
        <f aca="false" t="array" ref="I3600:I3600">INDEX(Def_Instancias_Equipamentos!$E$2:$E$4986, MATCH(L3600, Def_Instancias_Equipamentos!$D$2:$D$4986, 0), 1)</f>
        <v>IA-20RaBPM</v>
      </c>
      <c r="J3600" s="8" t="str">
        <f aca="false">IF(H3600=I3600, "INTERNO", "EXTERNO")</f>
        <v>EXTERNO</v>
      </c>
      <c r="K3600" s="9" t="str">
        <f aca="false">Def_Instancias_Equipamentos!$D$1047</f>
        <v>SI-20C3:DI-BPMSigPatch-1</v>
      </c>
      <c r="L3600" s="4" t="str">
        <f aca="false">Def_Instancias_Equipamentos!$D$786</f>
        <v>SI-20C3:DI-BPMRFFE-1</v>
      </c>
      <c r="M3600" s="10" t="s">
        <v>171</v>
      </c>
      <c r="N3600" s="11" t="s">
        <v>82</v>
      </c>
      <c r="O3600" s="21" t="str">
        <f aca="false">Def_Sistemas_Conectores_Cabos!$B$7</f>
        <v>SMA 50-ohm</v>
      </c>
      <c r="P3600" s="4" t="str">
        <f aca="false">Def_Sistemas_Conectores_Cabos!$B$7</f>
        <v>SMA 50-ohm</v>
      </c>
      <c r="Q3600" s="8" t="str">
        <f aca="false">K3600&amp;"/"&amp;M3600&amp;CHAR(10)&amp;L3600&amp;"/"&amp;N3600</f>
        <v>SI-20C3:DI-BPMSigPatch-1/TI_OUT
SI-20C3:DI-BPMRFFE-1/TI_IN</v>
      </c>
      <c r="R3600" s="12" t="s">
        <v>354</v>
      </c>
      <c r="S3600" s="12" t="s">
        <v>354</v>
      </c>
      <c r="T3600" s="22" t="str">
        <f aca="false">Def_Sistemas_Conectores_Cabos!$C$14</f>
        <v>Datalink Extrudado</v>
      </c>
      <c r="U3600" s="11" t="s">
        <v>355</v>
      </c>
      <c r="V3600" s="13"/>
    </row>
    <row r="3601" customFormat="false" ht="15.75" hidden="true" customHeight="true" outlineLevel="0" collapsed="false">
      <c r="A3601" s="4" t="str">
        <f aca="false">Def_Sistemas_Conectores_Cabos!$A$22</f>
        <v>BPM de elétrons</v>
      </c>
      <c r="B3601" s="5" t="str">
        <f aca="false">Datas_Entregas!$A$3</f>
        <v>BTS/Anel</v>
      </c>
      <c r="C3601" s="6" t="n">
        <f aca="false" t="array" ref="C3601:C3601">INDEX(Datas_Entregas!$B$2:$B$100, MATCH(B3601, Datas_Entregas!$A$2:$A$100, 0), 1)</f>
        <v>43296</v>
      </c>
      <c r="D3601" s="5" t="str">
        <f aca="false">Def_Status_Montagem!$A$2</f>
        <v>A verificar</v>
      </c>
      <c r="E3601" s="4" t="str">
        <f aca="false">Def_Status_Montagem!$B$4</f>
        <v>Contratada (inclui etiqueta)</v>
      </c>
      <c r="F3601" s="7" t="str">
        <f aca="false" t="array" ref="F3601:F3601">INDEX(Def_Instancias_Equipamentos!$F$2:$F$4986, MATCH(K3601, Def_Instancias_Equipamentos!$D$2:$D$4986, 0), 1)</f>
        <v>Túnel (Anel)</v>
      </c>
      <c r="G3601" s="8" t="str">
        <f aca="false" t="array" ref="G3601:G3601">INDEX(Def_Instancias_Equipamentos!$F$2:$F$4986, MATCH(L3601, Def_Instancias_Equipamentos!$D$2:$D$4986, 0), 1)</f>
        <v>Sala Racks 19&amp;20</v>
      </c>
      <c r="H3601" s="7" t="str">
        <f aca="false" t="array" ref="H3601:H3601">INDEX(Def_Instancias_Equipamentos!$E$2:$E$4986, MATCH(K3601, Def_Instancias_Equipamentos!$D$2:$D$4986, 0), 1)</f>
        <v>SI-20C3</v>
      </c>
      <c r="I3601" s="8" t="str">
        <f aca="false" t="array" ref="I3601:I3601">INDEX(Def_Instancias_Equipamentos!$E$2:$E$4986, MATCH(L3601, Def_Instancias_Equipamentos!$D$2:$D$4986, 0), 1)</f>
        <v>IA-20RaBPM</v>
      </c>
      <c r="J3601" s="8" t="str">
        <f aca="false">IF(H3601=I3601, "INTERNO", "EXTERNO")</f>
        <v>EXTERNO</v>
      </c>
      <c r="K3601" s="9" t="str">
        <f aca="false">Def_Instancias_Equipamentos!$D$1048</f>
        <v>SI-20C3:DI-BPMSigPatch-2</v>
      </c>
      <c r="L3601" s="4" t="str">
        <f aca="false">Def_Instancias_Equipamentos!$D$787</f>
        <v>SI-20C3:DI-BPMRFFE-2</v>
      </c>
      <c r="M3601" s="10" t="s">
        <v>171</v>
      </c>
      <c r="N3601" s="11" t="s">
        <v>82</v>
      </c>
      <c r="O3601" s="21" t="str">
        <f aca="false">Def_Sistemas_Conectores_Cabos!$B$7</f>
        <v>SMA 50-ohm</v>
      </c>
      <c r="P3601" s="4" t="str">
        <f aca="false">Def_Sistemas_Conectores_Cabos!$B$7</f>
        <v>SMA 50-ohm</v>
      </c>
      <c r="Q3601" s="8" t="str">
        <f aca="false">K3601&amp;"/"&amp;M3601&amp;CHAR(10)&amp;L3601&amp;"/"&amp;N3601</f>
        <v>SI-20C3:DI-BPMSigPatch-2/TI_OUT
SI-20C3:DI-BPMRFFE-2/TI_IN</v>
      </c>
      <c r="R3601" s="12" t="s">
        <v>354</v>
      </c>
      <c r="S3601" s="12" t="s">
        <v>354</v>
      </c>
      <c r="T3601" s="22" t="str">
        <f aca="false">Def_Sistemas_Conectores_Cabos!$C$14</f>
        <v>Datalink Extrudado</v>
      </c>
      <c r="U3601" s="11" t="s">
        <v>355</v>
      </c>
      <c r="V3601" s="13"/>
    </row>
    <row r="3602" customFormat="false" ht="15.75" hidden="true" customHeight="true" outlineLevel="0" collapsed="false">
      <c r="A3602" s="4" t="str">
        <f aca="false">Def_Sistemas_Conectores_Cabos!$A$22</f>
        <v>BPM de elétrons</v>
      </c>
      <c r="B3602" s="5" t="str">
        <f aca="false">Datas_Entregas!$A$3</f>
        <v>BTS/Anel</v>
      </c>
      <c r="C3602" s="6" t="n">
        <f aca="false" t="array" ref="C3602:C3602">INDEX(Datas_Entregas!$B$2:$B$100, MATCH(B3602, Datas_Entregas!$A$2:$A$100, 0), 1)</f>
        <v>43296</v>
      </c>
      <c r="D3602" s="5" t="str">
        <f aca="false">Def_Status_Montagem!$A$2</f>
        <v>A verificar</v>
      </c>
      <c r="E3602" s="4" t="str">
        <f aca="false">Def_Status_Montagem!$B$4</f>
        <v>Contratada (inclui etiqueta)</v>
      </c>
      <c r="F3602" s="7" t="str">
        <f aca="false" t="array" ref="F3602:F3602">INDEX(Def_Instancias_Equipamentos!$F$2:$F$4986, MATCH(K3602, Def_Instancias_Equipamentos!$D$2:$D$4986, 0), 1)</f>
        <v>Túnel (Anel)</v>
      </c>
      <c r="G3602" s="8" t="str">
        <f aca="false" t="array" ref="G3602:G3602">INDEX(Def_Instancias_Equipamentos!$F$2:$F$4986, MATCH(L3602, Def_Instancias_Equipamentos!$D$2:$D$4986, 0), 1)</f>
        <v>Sala Racks 19&amp;20</v>
      </c>
      <c r="H3602" s="7" t="str">
        <f aca="false" t="array" ref="H3602:H3602">INDEX(Def_Instancias_Equipamentos!$E$2:$E$4986, MATCH(K3602, Def_Instancias_Equipamentos!$D$2:$D$4986, 0), 1)</f>
        <v>SI-20C4</v>
      </c>
      <c r="I3602" s="8" t="str">
        <f aca="false" t="array" ref="I3602:I3602">INDEX(Def_Instancias_Equipamentos!$E$2:$E$4986, MATCH(L3602, Def_Instancias_Equipamentos!$D$2:$D$4986, 0), 1)</f>
        <v>IA-20RaBPM</v>
      </c>
      <c r="J3602" s="8" t="str">
        <f aca="false">IF(H3602=I3602, "INTERNO", "EXTERNO")</f>
        <v>EXTERNO</v>
      </c>
      <c r="K3602" s="9" t="str">
        <f aca="false">Def_Instancias_Equipamentos!$D$1049</f>
        <v>SI-20C4:DI-BPMSigPatch</v>
      </c>
      <c r="L3602" s="4" t="str">
        <f aca="false">Def_Instancias_Equipamentos!$D$788</f>
        <v>SI-20C4:DI-BPMRFFE</v>
      </c>
      <c r="M3602" s="10" t="s">
        <v>171</v>
      </c>
      <c r="N3602" s="11" t="s">
        <v>82</v>
      </c>
      <c r="O3602" s="21" t="str">
        <f aca="false">Def_Sistemas_Conectores_Cabos!$B$7</f>
        <v>SMA 50-ohm</v>
      </c>
      <c r="P3602" s="4" t="str">
        <f aca="false">Def_Sistemas_Conectores_Cabos!$B$7</f>
        <v>SMA 50-ohm</v>
      </c>
      <c r="Q3602" s="8" t="str">
        <f aca="false">K3602&amp;"/"&amp;M3602&amp;CHAR(10)&amp;L3602&amp;"/"&amp;N3602</f>
        <v>SI-20C4:DI-BPMSigPatch/TI_OUT
SI-20C4:DI-BPMRFFE/TI_IN</v>
      </c>
      <c r="R3602" s="12" t="s">
        <v>354</v>
      </c>
      <c r="S3602" s="12" t="s">
        <v>354</v>
      </c>
      <c r="T3602" s="22" t="str">
        <f aca="false">Def_Sistemas_Conectores_Cabos!$C$14</f>
        <v>Datalink Extrudado</v>
      </c>
      <c r="U3602" s="11" t="s">
        <v>355</v>
      </c>
      <c r="V3602" s="13"/>
    </row>
    <row r="3603" customFormat="false" ht="15.75" hidden="true" customHeight="true" outlineLevel="0" collapsed="false">
      <c r="A3603" s="4" t="str">
        <f aca="false">Def_Sistemas_Conectores_Cabos!$A$22</f>
        <v>BPM de elétrons</v>
      </c>
      <c r="B3603" s="5" t="str">
        <f aca="false">Datas_Entregas!$A$3</f>
        <v>BTS/Anel</v>
      </c>
      <c r="C3603" s="6" t="n">
        <f aca="false" t="array" ref="C3603:C3603">INDEX(Datas_Entregas!$B$2:$B$100, MATCH(B3603, Datas_Entregas!$A$2:$A$100, 0), 1)</f>
        <v>43296</v>
      </c>
      <c r="D3603" s="5" t="str">
        <f aca="false">Def_Status_Montagem!$A$2</f>
        <v>A verificar</v>
      </c>
      <c r="E3603" s="4" t="str">
        <f aca="false">Def_Status_Montagem!$B$4</f>
        <v>Contratada (inclui etiqueta)</v>
      </c>
      <c r="F3603" s="7" t="str">
        <f aca="false" t="array" ref="F3603:F3603">INDEX(Def_Instancias_Equipamentos!$F$2:$F$4986, MATCH(K3603, Def_Instancias_Equipamentos!$D$2:$D$4986, 0), 1)</f>
        <v>Túnel (Anel)</v>
      </c>
      <c r="G3603" s="8" t="str">
        <f aca="false" t="array" ref="G3603:G3603">INDEX(Def_Instancias_Equipamentos!$F$2:$F$4986, MATCH(L3603, Def_Instancias_Equipamentos!$D$2:$D$4986, 0), 1)</f>
        <v>Sala Racks 19&amp;20</v>
      </c>
      <c r="H3603" s="7" t="str">
        <f aca="false" t="array" ref="H3603:H3603">INDEX(Def_Instancias_Equipamentos!$E$2:$E$4986, MATCH(K3603, Def_Instancias_Equipamentos!$D$2:$D$4986, 0), 1)</f>
        <v>SI-20M1</v>
      </c>
      <c r="I3603" s="8" t="str">
        <f aca="false" t="array" ref="I3603:I3603">INDEX(Def_Instancias_Equipamentos!$E$2:$E$4986, MATCH(L3603, Def_Instancias_Equipamentos!$D$2:$D$4986, 0), 1)</f>
        <v>IA-20RaBPM</v>
      </c>
      <c r="J3603" s="8" t="str">
        <f aca="false">IF(H3603=I3603, "INTERNO", "EXTERNO")</f>
        <v>EXTERNO</v>
      </c>
      <c r="K3603" s="9" t="str">
        <f aca="false">Def_Instancias_Equipamentos!$D$1050</f>
        <v>SI-20M1:DI-BPMSigPatch</v>
      </c>
      <c r="L3603" s="4" t="str">
        <f aca="false">Def_Instancias_Equipamentos!$D$789</f>
        <v>SI-20M1:DI-BPMRFFE</v>
      </c>
      <c r="M3603" s="10" t="s">
        <v>171</v>
      </c>
      <c r="N3603" s="11" t="s">
        <v>82</v>
      </c>
      <c r="O3603" s="21" t="str">
        <f aca="false">Def_Sistemas_Conectores_Cabos!$B$7</f>
        <v>SMA 50-ohm</v>
      </c>
      <c r="P3603" s="4" t="str">
        <f aca="false">Def_Sistemas_Conectores_Cabos!$B$7</f>
        <v>SMA 50-ohm</v>
      </c>
      <c r="Q3603" s="8" t="str">
        <f aca="false">K3603&amp;"/"&amp;M3603&amp;CHAR(10)&amp;L3603&amp;"/"&amp;N3603</f>
        <v>SI-20M1:DI-BPMSigPatch/TI_OUT
SI-20M1:DI-BPMRFFE/TI_IN</v>
      </c>
      <c r="R3603" s="12" t="s">
        <v>354</v>
      </c>
      <c r="S3603" s="12" t="s">
        <v>354</v>
      </c>
      <c r="T3603" s="22" t="str">
        <f aca="false">Def_Sistemas_Conectores_Cabos!$C$14</f>
        <v>Datalink Extrudado</v>
      </c>
      <c r="U3603" s="11" t="s">
        <v>355</v>
      </c>
      <c r="V3603" s="13"/>
    </row>
    <row r="3604" customFormat="false" ht="15.75" hidden="true" customHeight="true" outlineLevel="0" collapsed="false">
      <c r="A3604" s="4" t="str">
        <f aca="false">Def_Sistemas_Conectores_Cabos!$A$22</f>
        <v>BPM de elétrons</v>
      </c>
      <c r="B3604" s="5" t="str">
        <f aca="false">Datas_Entregas!$A$3</f>
        <v>BTS/Anel</v>
      </c>
      <c r="C3604" s="6" t="n">
        <f aca="false" t="array" ref="C3604:C3604">INDEX(Datas_Entregas!$B$2:$B$100, MATCH(B3604, Datas_Entregas!$A$2:$A$100, 0), 1)</f>
        <v>43296</v>
      </c>
      <c r="D3604" s="5" t="str">
        <f aca="false">Def_Status_Montagem!$A$2</f>
        <v>A verificar</v>
      </c>
      <c r="E3604" s="4" t="str">
        <f aca="false">Def_Status_Montagem!$B$4</f>
        <v>Contratada (inclui etiqueta)</v>
      </c>
      <c r="F3604" s="7" t="str">
        <f aca="false" t="array" ref="F3604:F3604">INDEX(Def_Instancias_Equipamentos!$F$2:$F$4986, MATCH(K3604, Def_Instancias_Equipamentos!$D$2:$D$4986, 0), 1)</f>
        <v>Túnel (Anel)</v>
      </c>
      <c r="G3604" s="8" t="str">
        <f aca="false" t="array" ref="G3604:G3604">INDEX(Def_Instancias_Equipamentos!$F$2:$F$4986, MATCH(L3604, Def_Instancias_Equipamentos!$D$2:$D$4986, 0), 1)</f>
        <v>Sala Racks 19&amp;20</v>
      </c>
      <c r="H3604" s="7" t="str">
        <f aca="false" t="array" ref="H3604:H3604">INDEX(Def_Instancias_Equipamentos!$E$2:$E$4986, MATCH(K3604, Def_Instancias_Equipamentos!$D$2:$D$4986, 0), 1)</f>
        <v>SI-20M2</v>
      </c>
      <c r="I3604" s="8" t="str">
        <f aca="false" t="array" ref="I3604:I3604">INDEX(Def_Instancias_Equipamentos!$E$2:$E$4986, MATCH(L3604, Def_Instancias_Equipamentos!$D$2:$D$4986, 0), 1)</f>
        <v>IA-20RaBPM</v>
      </c>
      <c r="J3604" s="8" t="str">
        <f aca="false">IF(H3604=I3604, "INTERNO", "EXTERNO")</f>
        <v>EXTERNO</v>
      </c>
      <c r="K3604" s="9" t="str">
        <f aca="false">Def_Instancias_Equipamentos!$D$1051</f>
        <v>SI-20M2:DI-BPMSigPatch</v>
      </c>
      <c r="L3604" s="4" t="str">
        <f aca="false">Def_Instancias_Equipamentos!$D$790</f>
        <v>SI-20M2:DI-BPMRFFE</v>
      </c>
      <c r="M3604" s="10" t="s">
        <v>171</v>
      </c>
      <c r="N3604" s="11" t="s">
        <v>82</v>
      </c>
      <c r="O3604" s="21" t="str">
        <f aca="false">Def_Sistemas_Conectores_Cabos!$B$7</f>
        <v>SMA 50-ohm</v>
      </c>
      <c r="P3604" s="4" t="str">
        <f aca="false">Def_Sistemas_Conectores_Cabos!$B$7</f>
        <v>SMA 50-ohm</v>
      </c>
      <c r="Q3604" s="8" t="str">
        <f aca="false">K3604&amp;"/"&amp;M3604&amp;CHAR(10)&amp;L3604&amp;"/"&amp;N3604</f>
        <v>SI-20M2:DI-BPMSigPatch/TI_OUT
SI-20M2:DI-BPMRFFE/TI_IN</v>
      </c>
      <c r="R3604" s="12" t="s">
        <v>354</v>
      </c>
      <c r="S3604" s="12" t="s">
        <v>354</v>
      </c>
      <c r="T3604" s="22" t="str">
        <f aca="false">Def_Sistemas_Conectores_Cabos!$C$14</f>
        <v>Datalink Extrudado</v>
      </c>
      <c r="U3604" s="11" t="s">
        <v>355</v>
      </c>
      <c r="V3604" s="13"/>
    </row>
    <row r="3605" customFormat="false" ht="15.75" hidden="true" customHeight="true" outlineLevel="0" collapsed="false">
      <c r="A3605" s="4" t="str">
        <f aca="false">Def_Sistemas_Conectores_Cabos!$A$22</f>
        <v>BPM de elétrons</v>
      </c>
      <c r="B3605" s="5" t="str">
        <f aca="false">Datas_Entregas!$A$6</f>
        <v>Linhas de Luz (fases I-A e II)</v>
      </c>
      <c r="C3605" s="6" t="n">
        <f aca="false" t="array" ref="C3605:C3605">INDEX(Datas_Entregas!$B$2:$B$100, MATCH(B3605, Datas_Entregas!$A$2:$A$100, 0), 1)</f>
        <v>43374</v>
      </c>
      <c r="D3605" s="5" t="str">
        <f aca="false">Def_Status_Montagem!$A$2</f>
        <v>A verificar</v>
      </c>
      <c r="E3605" s="4" t="str">
        <f aca="false">Def_Status_Montagem!$B$4</f>
        <v>Contratada (inclui etiqueta)</v>
      </c>
      <c r="F3605" s="7" t="str">
        <f aca="false" t="array" ref="F3605:F3605">INDEX(Def_Instancias_Equipamentos!$F$2:$F$4986, MATCH(K3605, Def_Instancias_Equipamentos!$D$2:$D$4986, 0), 1)</f>
        <v>Túnel (Anel)</v>
      </c>
      <c r="G3605" s="8" t="str">
        <f aca="false" t="array" ref="G3605:G3605">INDEX(Def_Instancias_Equipamentos!$F$2:$F$4986, MATCH(L3605, Def_Instancias_Equipamentos!$D$2:$D$4986, 0), 1)</f>
        <v>Sala Racks 19&amp;20</v>
      </c>
      <c r="H3605" s="7" t="str">
        <f aca="false" t="array" ref="H3605:H3605">INDEX(Def_Instancias_Equipamentos!$E$2:$E$4986, MATCH(K3605, Def_Instancias_Equipamentos!$D$2:$D$4986, 0), 1)</f>
        <v>SI-20SB</v>
      </c>
      <c r="I3605" s="8" t="str">
        <f aca="false" t="array" ref="I3605:I3605">INDEX(Def_Instancias_Equipamentos!$E$2:$E$4986, MATCH(L3605, Def_Instancias_Equipamentos!$D$2:$D$4986, 0), 1)</f>
        <v>IA-20RaBPM</v>
      </c>
      <c r="J3605" s="8" t="str">
        <f aca="false">IF(H3605=I3605, "INTERNO", "EXTERNO")</f>
        <v>EXTERNO</v>
      </c>
      <c r="K3605" s="9" t="str">
        <f aca="false">Def_Instancias_Equipamentos!$D$1090</f>
        <v>SI-20SB:DI-BPMSigPatch-1</v>
      </c>
      <c r="L3605" s="4" t="str">
        <f aca="false">Def_Instancias_Equipamentos!$D$829</f>
        <v>SI-20SB:DI-BPMRFFE-1</v>
      </c>
      <c r="M3605" s="10" t="s">
        <v>171</v>
      </c>
      <c r="N3605" s="11" t="s">
        <v>82</v>
      </c>
      <c r="O3605" s="21" t="str">
        <f aca="false">Def_Sistemas_Conectores_Cabos!$B$7</f>
        <v>SMA 50-ohm</v>
      </c>
      <c r="P3605" s="4" t="str">
        <f aca="false">Def_Sistemas_Conectores_Cabos!$B$7</f>
        <v>SMA 50-ohm</v>
      </c>
      <c r="Q3605" s="8" t="str">
        <f aca="false">K3605&amp;"/"&amp;M3605&amp;CHAR(10)&amp;L3605&amp;"/"&amp;N3605</f>
        <v>SI-20SB:DI-BPMSigPatch-1/TI_OUT
SI-20SB:DI-BPMRFFE-1/TI_IN</v>
      </c>
      <c r="R3605" s="12" t="s">
        <v>354</v>
      </c>
      <c r="S3605" s="12" t="s">
        <v>354</v>
      </c>
      <c r="T3605" s="22" t="str">
        <f aca="false">Def_Sistemas_Conectores_Cabos!$C$14</f>
        <v>Datalink Extrudado</v>
      </c>
      <c r="U3605" s="11" t="s">
        <v>355</v>
      </c>
      <c r="V3605" s="13"/>
    </row>
    <row r="3606" customFormat="false" ht="15.75" hidden="true" customHeight="true" outlineLevel="0" collapsed="false">
      <c r="A3606" s="4" t="str">
        <f aca="false">Def_Sistemas_Conectores_Cabos!$A$22</f>
        <v>BPM de elétrons</v>
      </c>
      <c r="B3606" s="5" t="str">
        <f aca="false">Datas_Entregas!$A$6</f>
        <v>Linhas de Luz (fases I-A e II)</v>
      </c>
      <c r="C3606" s="6" t="n">
        <f aca="false" t="array" ref="C3606:C3606">INDEX(Datas_Entregas!$B$2:$B$100, MATCH(B3606, Datas_Entregas!$A$2:$A$100, 0), 1)</f>
        <v>43374</v>
      </c>
      <c r="D3606" s="5" t="str">
        <f aca="false">Def_Status_Montagem!$A$2</f>
        <v>A verificar</v>
      </c>
      <c r="E3606" s="4" t="str">
        <f aca="false">Def_Status_Montagem!$B$4</f>
        <v>Contratada (inclui etiqueta)</v>
      </c>
      <c r="F3606" s="7" t="str">
        <f aca="false" t="array" ref="F3606:F3606">INDEX(Def_Instancias_Equipamentos!$F$2:$F$4986, MATCH(K3606, Def_Instancias_Equipamentos!$D$2:$D$4986, 0), 1)</f>
        <v>Túnel (Anel)</v>
      </c>
      <c r="G3606" s="8" t="str">
        <f aca="false" t="array" ref="G3606:G3606">INDEX(Def_Instancias_Equipamentos!$F$2:$F$4986, MATCH(L3606, Def_Instancias_Equipamentos!$D$2:$D$4986, 0), 1)</f>
        <v>Sala Racks 19&amp;20</v>
      </c>
      <c r="H3606" s="7" t="str">
        <f aca="false" t="array" ref="H3606:H3606">INDEX(Def_Instancias_Equipamentos!$E$2:$E$4986, MATCH(K3606, Def_Instancias_Equipamentos!$D$2:$D$4986, 0), 1)</f>
        <v>SI-20SB</v>
      </c>
      <c r="I3606" s="8" t="str">
        <f aca="false" t="array" ref="I3606:I3606">INDEX(Def_Instancias_Equipamentos!$E$2:$E$4986, MATCH(L3606, Def_Instancias_Equipamentos!$D$2:$D$4986, 0), 1)</f>
        <v>IA-20RaBPM</v>
      </c>
      <c r="J3606" s="8" t="str">
        <f aca="false">IF(H3606=I3606, "INTERNO", "EXTERNO")</f>
        <v>EXTERNO</v>
      </c>
      <c r="K3606" s="9" t="str">
        <f aca="false">Def_Instancias_Equipamentos!$D$1091</f>
        <v>SI-20SB:DI-BPMSigPatch-2</v>
      </c>
      <c r="L3606" s="4" t="str">
        <f aca="false">Def_Instancias_Equipamentos!$D$830</f>
        <v>SI-20SB:DI-BPMRFFE-2</v>
      </c>
      <c r="M3606" s="10" t="s">
        <v>171</v>
      </c>
      <c r="N3606" s="11" t="s">
        <v>82</v>
      </c>
      <c r="O3606" s="21" t="str">
        <f aca="false">Def_Sistemas_Conectores_Cabos!$B$7</f>
        <v>SMA 50-ohm</v>
      </c>
      <c r="P3606" s="4" t="str">
        <f aca="false">Def_Sistemas_Conectores_Cabos!$B$7</f>
        <v>SMA 50-ohm</v>
      </c>
      <c r="Q3606" s="8" t="str">
        <f aca="false">K3606&amp;"/"&amp;M3606&amp;CHAR(10)&amp;L3606&amp;"/"&amp;N3606</f>
        <v>SI-20SB:DI-BPMSigPatch-2/TI_OUT
SI-20SB:DI-BPMRFFE-2/TI_IN</v>
      </c>
      <c r="R3606" s="12" t="s">
        <v>354</v>
      </c>
      <c r="S3606" s="12" t="s">
        <v>354</v>
      </c>
      <c r="T3606" s="22" t="str">
        <f aca="false">Def_Sistemas_Conectores_Cabos!$C$14</f>
        <v>Datalink Extrudado</v>
      </c>
      <c r="U3606" s="11" t="s">
        <v>355</v>
      </c>
      <c r="V3606" s="13"/>
    </row>
    <row r="3607" customFormat="false" ht="15.75" hidden="true" customHeight="true" outlineLevel="0" collapsed="false">
      <c r="A3607" s="4" t="str">
        <f aca="false">Def_Sistemas_Conectores_Cabos!$A$22</f>
        <v>BPM de elétrons</v>
      </c>
      <c r="B3607" s="5" t="str">
        <f aca="false">Datas_Entregas!$A$2</f>
        <v>Booster/LTB</v>
      </c>
      <c r="C3607" s="6" t="n">
        <f aca="false" t="array" ref="C3607:C3607">INDEX(Datas_Entregas!$B$2:$B$100, MATCH(B3607, Datas_Entregas!$A$2:$A$100, 0), 1)</f>
        <v>43266</v>
      </c>
      <c r="D3607" s="5" t="str">
        <f aca="false">Def_Status_Montagem!$A$2</f>
        <v>A verificar</v>
      </c>
      <c r="E3607" s="4" t="str">
        <f aca="false">Def_Status_Montagem!$B$4</f>
        <v>Contratada (inclui etiqueta)</v>
      </c>
      <c r="F3607" s="7" t="str">
        <f aca="false" t="array" ref="F3607:F3607">INDEX(Def_Instancias_Equipamentos!$F$2:$F$4986, MATCH(K3607, Def_Instancias_Equipamentos!$D$2:$D$4986, 0), 1)</f>
        <v>Túnel (LTB)</v>
      </c>
      <c r="G3607" s="8" t="str">
        <f aca="false" t="array" ref="G3607:G3607">INDEX(Def_Instancias_Equipamentos!$F$2:$F$4986, MATCH(L3607, Def_Instancias_Equipamentos!$D$2:$D$4986, 0), 1)</f>
        <v>Sala Racks 19&amp;20</v>
      </c>
      <c r="H3607" s="7" t="str">
        <f aca="false" t="array" ref="H3607:H3607">INDEX(Def_Instancias_Equipamentos!$E$2:$E$4986, MATCH(K3607, Def_Instancias_Equipamentos!$D$2:$D$4986, 0), 1)</f>
        <v>TB-01</v>
      </c>
      <c r="I3607" s="8" t="str">
        <f aca="false" t="array" ref="I3607:I3607">INDEX(Def_Instancias_Equipamentos!$E$2:$E$4986, MATCH(L3607, Def_Instancias_Equipamentos!$D$2:$D$4986, 0), 1)</f>
        <v>IA-20RaBPMTL</v>
      </c>
      <c r="J3607" s="8" t="str">
        <f aca="false">IF(H3607=I3607, "INTERNO", "EXTERNO")</f>
        <v>EXTERNO</v>
      </c>
      <c r="K3607" s="9" t="str">
        <f aca="false">Def_Instancias_Equipamentos!$D$831</f>
        <v>TB-01:DI-BPMSigPatch-1</v>
      </c>
      <c r="L3607" s="4" t="str">
        <f aca="false">Def_Instancias_Equipamentos!$D$570</f>
        <v>TB-01:DI-BPMRFFE-1</v>
      </c>
      <c r="M3607" s="10" t="s">
        <v>171</v>
      </c>
      <c r="N3607" s="11" t="s">
        <v>82</v>
      </c>
      <c r="O3607" s="21" t="str">
        <f aca="false">Def_Sistemas_Conectores_Cabos!$B$7</f>
        <v>SMA 50-ohm</v>
      </c>
      <c r="P3607" s="4" t="str">
        <f aca="false">Def_Sistemas_Conectores_Cabos!$B$7</f>
        <v>SMA 50-ohm</v>
      </c>
      <c r="Q3607" s="8" t="str">
        <f aca="false">K3607&amp;"/"&amp;M3607&amp;CHAR(10)&amp;L3607&amp;"/"&amp;N3607</f>
        <v>TB-01:DI-BPMSigPatch-1/TI_OUT
TB-01:DI-BPMRFFE-1/TI_IN</v>
      </c>
      <c r="R3607" s="12" t="s">
        <v>354</v>
      </c>
      <c r="S3607" s="12" t="s">
        <v>354</v>
      </c>
      <c r="T3607" s="22" t="str">
        <f aca="false">Def_Sistemas_Conectores_Cabos!$C$14</f>
        <v>Datalink Extrudado</v>
      </c>
      <c r="U3607" s="11" t="s">
        <v>355</v>
      </c>
      <c r="V3607" s="13"/>
    </row>
    <row r="3608" customFormat="false" ht="15.75" hidden="true" customHeight="true" outlineLevel="0" collapsed="false">
      <c r="A3608" s="4" t="str">
        <f aca="false">Def_Sistemas_Conectores_Cabos!$A$22</f>
        <v>BPM de elétrons</v>
      </c>
      <c r="B3608" s="5" t="str">
        <f aca="false">Datas_Entregas!$A$2</f>
        <v>Booster/LTB</v>
      </c>
      <c r="C3608" s="6" t="n">
        <f aca="false" t="array" ref="C3608:C3608">INDEX(Datas_Entregas!$B$2:$B$100, MATCH(B3608, Datas_Entregas!$A$2:$A$100, 0), 1)</f>
        <v>43266</v>
      </c>
      <c r="D3608" s="5" t="str">
        <f aca="false">Def_Status_Montagem!$A$2</f>
        <v>A verificar</v>
      </c>
      <c r="E3608" s="4" t="str">
        <f aca="false">Def_Status_Montagem!$B$4</f>
        <v>Contratada (inclui etiqueta)</v>
      </c>
      <c r="F3608" s="7" t="str">
        <f aca="false" t="array" ref="F3608:F3608">INDEX(Def_Instancias_Equipamentos!$F$2:$F$4986, MATCH(K3608, Def_Instancias_Equipamentos!$D$2:$D$4986, 0), 1)</f>
        <v>Túnel (LTB)</v>
      </c>
      <c r="G3608" s="8" t="str">
        <f aca="false" t="array" ref="G3608:G3608">INDEX(Def_Instancias_Equipamentos!$F$2:$F$4986, MATCH(L3608, Def_Instancias_Equipamentos!$D$2:$D$4986, 0), 1)</f>
        <v>Sala Racks 19&amp;20</v>
      </c>
      <c r="H3608" s="7" t="str">
        <f aca="false" t="array" ref="H3608:H3608">INDEX(Def_Instancias_Equipamentos!$E$2:$E$4986, MATCH(K3608, Def_Instancias_Equipamentos!$D$2:$D$4986, 0), 1)</f>
        <v>TB-01</v>
      </c>
      <c r="I3608" s="8" t="str">
        <f aca="false" t="array" ref="I3608:I3608">INDEX(Def_Instancias_Equipamentos!$E$2:$E$4986, MATCH(L3608, Def_Instancias_Equipamentos!$D$2:$D$4986, 0), 1)</f>
        <v>IA-20RaBPMTL</v>
      </c>
      <c r="J3608" s="8" t="str">
        <f aca="false">IF(H3608=I3608, "INTERNO", "EXTERNO")</f>
        <v>EXTERNO</v>
      </c>
      <c r="K3608" s="9" t="str">
        <f aca="false">Def_Instancias_Equipamentos!$D$832</f>
        <v>TB-01:DI-BPMSigPatch-2</v>
      </c>
      <c r="L3608" s="4" t="str">
        <f aca="false">Def_Instancias_Equipamentos!$D$571</f>
        <v>TB-01:DI-BPMRFFE-2</v>
      </c>
      <c r="M3608" s="10" t="s">
        <v>171</v>
      </c>
      <c r="N3608" s="11" t="s">
        <v>82</v>
      </c>
      <c r="O3608" s="21" t="str">
        <f aca="false">Def_Sistemas_Conectores_Cabos!$B$7</f>
        <v>SMA 50-ohm</v>
      </c>
      <c r="P3608" s="4" t="str">
        <f aca="false">Def_Sistemas_Conectores_Cabos!$B$7</f>
        <v>SMA 50-ohm</v>
      </c>
      <c r="Q3608" s="8" t="str">
        <f aca="false">K3608&amp;"/"&amp;M3608&amp;CHAR(10)&amp;L3608&amp;"/"&amp;N3608</f>
        <v>TB-01:DI-BPMSigPatch-2/TI_OUT
TB-01:DI-BPMRFFE-2/TI_IN</v>
      </c>
      <c r="R3608" s="12" t="s">
        <v>354</v>
      </c>
      <c r="S3608" s="12" t="s">
        <v>354</v>
      </c>
      <c r="T3608" s="22" t="str">
        <f aca="false">Def_Sistemas_Conectores_Cabos!$C$14</f>
        <v>Datalink Extrudado</v>
      </c>
      <c r="U3608" s="11" t="s">
        <v>355</v>
      </c>
      <c r="V3608" s="13"/>
    </row>
    <row r="3609" customFormat="false" ht="15.75" hidden="true" customHeight="true" outlineLevel="0" collapsed="false">
      <c r="A3609" s="4" t="str">
        <f aca="false">Def_Sistemas_Conectores_Cabos!$A$22</f>
        <v>BPM de elétrons</v>
      </c>
      <c r="B3609" s="5" t="str">
        <f aca="false">Datas_Entregas!$A$2</f>
        <v>Booster/LTB</v>
      </c>
      <c r="C3609" s="6" t="n">
        <f aca="false" t="array" ref="C3609:C3609">INDEX(Datas_Entregas!$B$2:$B$100, MATCH(B3609, Datas_Entregas!$A$2:$A$100, 0), 1)</f>
        <v>43266</v>
      </c>
      <c r="D3609" s="5" t="str">
        <f aca="false">Def_Status_Montagem!$A$2</f>
        <v>A verificar</v>
      </c>
      <c r="E3609" s="4" t="str">
        <f aca="false">Def_Status_Montagem!$B$4</f>
        <v>Contratada (inclui etiqueta)</v>
      </c>
      <c r="F3609" s="7" t="str">
        <f aca="false" t="array" ref="F3609:F3609">INDEX(Def_Instancias_Equipamentos!$F$2:$F$4986, MATCH(K3609, Def_Instancias_Equipamentos!$D$2:$D$4986, 0), 1)</f>
        <v>Túnel (LTB)</v>
      </c>
      <c r="G3609" s="8" t="str">
        <f aca="false" t="array" ref="G3609:G3609">INDEX(Def_Instancias_Equipamentos!$F$2:$F$4986, MATCH(L3609, Def_Instancias_Equipamentos!$D$2:$D$4986, 0), 1)</f>
        <v>Sala Racks 19&amp;20</v>
      </c>
      <c r="H3609" s="7" t="str">
        <f aca="false" t="array" ref="H3609:H3609">INDEX(Def_Instancias_Equipamentos!$E$2:$E$4986, MATCH(K3609, Def_Instancias_Equipamentos!$D$2:$D$4986, 0), 1)</f>
        <v>TB-02</v>
      </c>
      <c r="I3609" s="8" t="str">
        <f aca="false" t="array" ref="I3609:I3609">INDEX(Def_Instancias_Equipamentos!$E$2:$E$4986, MATCH(L3609, Def_Instancias_Equipamentos!$D$2:$D$4986, 0), 1)</f>
        <v>IA-20RaBPMTL</v>
      </c>
      <c r="J3609" s="8" t="str">
        <f aca="false">IF(H3609=I3609, "INTERNO", "EXTERNO")</f>
        <v>EXTERNO</v>
      </c>
      <c r="K3609" s="9" t="str">
        <f aca="false">Def_Instancias_Equipamentos!$D$833</f>
        <v>TB-02:DI-BPMSigPatch-1</v>
      </c>
      <c r="L3609" s="4" t="str">
        <f aca="false">Def_Instancias_Equipamentos!$D$572</f>
        <v>TB-02:DI-BPMRFFE-1</v>
      </c>
      <c r="M3609" s="10" t="s">
        <v>171</v>
      </c>
      <c r="N3609" s="11" t="s">
        <v>82</v>
      </c>
      <c r="O3609" s="21" t="str">
        <f aca="false">Def_Sistemas_Conectores_Cabos!$B$7</f>
        <v>SMA 50-ohm</v>
      </c>
      <c r="P3609" s="4" t="str">
        <f aca="false">Def_Sistemas_Conectores_Cabos!$B$7</f>
        <v>SMA 50-ohm</v>
      </c>
      <c r="Q3609" s="8" t="str">
        <f aca="false">K3609&amp;"/"&amp;M3609&amp;CHAR(10)&amp;L3609&amp;"/"&amp;N3609</f>
        <v>TB-02:DI-BPMSigPatch-1/TI_OUT
TB-02:DI-BPMRFFE-1/TI_IN</v>
      </c>
      <c r="R3609" s="12" t="s">
        <v>354</v>
      </c>
      <c r="S3609" s="12" t="s">
        <v>354</v>
      </c>
      <c r="T3609" s="22" t="str">
        <f aca="false">Def_Sistemas_Conectores_Cabos!$C$14</f>
        <v>Datalink Extrudado</v>
      </c>
      <c r="U3609" s="11" t="s">
        <v>355</v>
      </c>
      <c r="V3609" s="13"/>
    </row>
    <row r="3610" customFormat="false" ht="15.75" hidden="true" customHeight="true" outlineLevel="0" collapsed="false">
      <c r="A3610" s="4" t="str">
        <f aca="false">Def_Sistemas_Conectores_Cabos!$A$22</f>
        <v>BPM de elétrons</v>
      </c>
      <c r="B3610" s="5" t="str">
        <f aca="false">Datas_Entregas!$A$2</f>
        <v>Booster/LTB</v>
      </c>
      <c r="C3610" s="6" t="n">
        <f aca="false" t="array" ref="C3610:C3610">INDEX(Datas_Entregas!$B$2:$B$100, MATCH(B3610, Datas_Entregas!$A$2:$A$100, 0), 1)</f>
        <v>43266</v>
      </c>
      <c r="D3610" s="5" t="str">
        <f aca="false">Def_Status_Montagem!$A$2</f>
        <v>A verificar</v>
      </c>
      <c r="E3610" s="4" t="str">
        <f aca="false">Def_Status_Montagem!$B$4</f>
        <v>Contratada (inclui etiqueta)</v>
      </c>
      <c r="F3610" s="7" t="str">
        <f aca="false" t="array" ref="F3610:F3610">INDEX(Def_Instancias_Equipamentos!$F$2:$F$4986, MATCH(K3610, Def_Instancias_Equipamentos!$D$2:$D$4986, 0), 1)</f>
        <v>Túnel (LTB)</v>
      </c>
      <c r="G3610" s="8" t="str">
        <f aca="false" t="array" ref="G3610:G3610">INDEX(Def_Instancias_Equipamentos!$F$2:$F$4986, MATCH(L3610, Def_Instancias_Equipamentos!$D$2:$D$4986, 0), 1)</f>
        <v>Sala Racks 19&amp;20</v>
      </c>
      <c r="H3610" s="7" t="str">
        <f aca="false" t="array" ref="H3610:H3610">INDEX(Def_Instancias_Equipamentos!$E$2:$E$4986, MATCH(K3610, Def_Instancias_Equipamentos!$D$2:$D$4986, 0), 1)</f>
        <v>TB-02</v>
      </c>
      <c r="I3610" s="8" t="str">
        <f aca="false" t="array" ref="I3610:I3610">INDEX(Def_Instancias_Equipamentos!$E$2:$E$4986, MATCH(L3610, Def_Instancias_Equipamentos!$D$2:$D$4986, 0), 1)</f>
        <v>IA-20RaBPMTL</v>
      </c>
      <c r="J3610" s="8" t="str">
        <f aca="false">IF(H3610=I3610, "INTERNO", "EXTERNO")</f>
        <v>EXTERNO</v>
      </c>
      <c r="K3610" s="9" t="str">
        <f aca="false">Def_Instancias_Equipamentos!$D$834</f>
        <v>TB-02:DI-BPMSigPatch-2</v>
      </c>
      <c r="L3610" s="4" t="str">
        <f aca="false">Def_Instancias_Equipamentos!$D$573</f>
        <v>TB-02:DI-BPMRFFE-2</v>
      </c>
      <c r="M3610" s="10" t="s">
        <v>171</v>
      </c>
      <c r="N3610" s="11" t="s">
        <v>82</v>
      </c>
      <c r="O3610" s="21" t="str">
        <f aca="false">Def_Sistemas_Conectores_Cabos!$B$7</f>
        <v>SMA 50-ohm</v>
      </c>
      <c r="P3610" s="4" t="str">
        <f aca="false">Def_Sistemas_Conectores_Cabos!$B$7</f>
        <v>SMA 50-ohm</v>
      </c>
      <c r="Q3610" s="8" t="str">
        <f aca="false">K3610&amp;"/"&amp;M3610&amp;CHAR(10)&amp;L3610&amp;"/"&amp;N3610</f>
        <v>TB-02:DI-BPMSigPatch-2/TI_OUT
TB-02:DI-BPMRFFE-2/TI_IN</v>
      </c>
      <c r="R3610" s="12" t="s">
        <v>354</v>
      </c>
      <c r="S3610" s="12" t="s">
        <v>354</v>
      </c>
      <c r="T3610" s="22" t="str">
        <f aca="false">Def_Sistemas_Conectores_Cabos!$C$14</f>
        <v>Datalink Extrudado</v>
      </c>
      <c r="U3610" s="11" t="s">
        <v>355</v>
      </c>
      <c r="V3610" s="13"/>
    </row>
    <row r="3611" customFormat="false" ht="15.75" hidden="true" customHeight="true" outlineLevel="0" collapsed="false">
      <c r="A3611" s="4" t="str">
        <f aca="false">Def_Sistemas_Conectores_Cabos!$A$22</f>
        <v>BPM de elétrons</v>
      </c>
      <c r="B3611" s="5" t="str">
        <f aca="false">Datas_Entregas!$A$2</f>
        <v>Booster/LTB</v>
      </c>
      <c r="C3611" s="6" t="n">
        <f aca="false" t="array" ref="C3611:C3611">INDEX(Datas_Entregas!$B$2:$B$100, MATCH(B3611, Datas_Entregas!$A$2:$A$100, 0), 1)</f>
        <v>43266</v>
      </c>
      <c r="D3611" s="5" t="str">
        <f aca="false">Def_Status_Montagem!$A$2</f>
        <v>A verificar</v>
      </c>
      <c r="E3611" s="4" t="str">
        <f aca="false">Def_Status_Montagem!$B$4</f>
        <v>Contratada (inclui etiqueta)</v>
      </c>
      <c r="F3611" s="7" t="str">
        <f aca="false" t="array" ref="F3611:F3611">INDEX(Def_Instancias_Equipamentos!$F$2:$F$4986, MATCH(K3611, Def_Instancias_Equipamentos!$D$2:$D$4986, 0), 1)</f>
        <v>Túnel (LTB)</v>
      </c>
      <c r="G3611" s="8" t="str">
        <f aca="false" t="array" ref="G3611:G3611">INDEX(Def_Instancias_Equipamentos!$F$2:$F$4986, MATCH(L3611, Def_Instancias_Equipamentos!$D$2:$D$4986, 0), 1)</f>
        <v>Sala Racks 19&amp;20</v>
      </c>
      <c r="H3611" s="7" t="str">
        <f aca="false" t="array" ref="H3611:H3611">INDEX(Def_Instancias_Equipamentos!$E$2:$E$4986, MATCH(K3611, Def_Instancias_Equipamentos!$D$2:$D$4986, 0), 1)</f>
        <v>TB-03</v>
      </c>
      <c r="I3611" s="8" t="str">
        <f aca="false" t="array" ref="I3611:I3611">INDEX(Def_Instancias_Equipamentos!$E$2:$E$4986, MATCH(L3611, Def_Instancias_Equipamentos!$D$2:$D$4986, 0), 1)</f>
        <v>IA-20RaBPMTL</v>
      </c>
      <c r="J3611" s="8" t="str">
        <f aca="false">IF(H3611=I3611, "INTERNO", "EXTERNO")</f>
        <v>EXTERNO</v>
      </c>
      <c r="K3611" s="9" t="str">
        <f aca="false">Def_Instancias_Equipamentos!$D$835</f>
        <v>TB-03:DI-BPMSigPatch</v>
      </c>
      <c r="L3611" s="4" t="str">
        <f aca="false">Def_Instancias_Equipamentos!$D$574</f>
        <v>TB-03:DI-BPMRFFE</v>
      </c>
      <c r="M3611" s="10" t="s">
        <v>171</v>
      </c>
      <c r="N3611" s="11" t="s">
        <v>82</v>
      </c>
      <c r="O3611" s="21" t="str">
        <f aca="false">Def_Sistemas_Conectores_Cabos!$B$7</f>
        <v>SMA 50-ohm</v>
      </c>
      <c r="P3611" s="4" t="str">
        <f aca="false">Def_Sistemas_Conectores_Cabos!$B$7</f>
        <v>SMA 50-ohm</v>
      </c>
      <c r="Q3611" s="8" t="str">
        <f aca="false">K3611&amp;"/"&amp;M3611&amp;CHAR(10)&amp;L3611&amp;"/"&amp;N3611</f>
        <v>TB-03:DI-BPMSigPatch/TI_OUT
TB-03:DI-BPMRFFE/TI_IN</v>
      </c>
      <c r="R3611" s="12" t="s">
        <v>354</v>
      </c>
      <c r="S3611" s="12" t="s">
        <v>354</v>
      </c>
      <c r="T3611" s="22" t="str">
        <f aca="false">Def_Sistemas_Conectores_Cabos!$C$14</f>
        <v>Datalink Extrudado</v>
      </c>
      <c r="U3611" s="11" t="s">
        <v>355</v>
      </c>
      <c r="V3611" s="13"/>
    </row>
    <row r="3612" customFormat="false" ht="15.75" hidden="true" customHeight="true" outlineLevel="0" collapsed="false">
      <c r="A3612" s="4" t="str">
        <f aca="false">Def_Sistemas_Conectores_Cabos!$A$22</f>
        <v>BPM de elétrons</v>
      </c>
      <c r="B3612" s="5" t="str">
        <f aca="false">Datas_Entregas!$A$2</f>
        <v>Booster/LTB</v>
      </c>
      <c r="C3612" s="6" t="n">
        <f aca="false" t="array" ref="C3612:C3612">INDEX(Datas_Entregas!$B$2:$B$100, MATCH(B3612, Datas_Entregas!$A$2:$A$100, 0), 1)</f>
        <v>43266</v>
      </c>
      <c r="D3612" s="5" t="str">
        <f aca="false">Def_Status_Montagem!$A$2</f>
        <v>A verificar</v>
      </c>
      <c r="E3612" s="4" t="str">
        <f aca="false">Def_Status_Montagem!$B$4</f>
        <v>Contratada (inclui etiqueta)</v>
      </c>
      <c r="F3612" s="7" t="str">
        <f aca="false" t="array" ref="F3612:F3612">INDEX(Def_Instancias_Equipamentos!$F$2:$F$4986, MATCH(K3612, Def_Instancias_Equipamentos!$D$2:$D$4986, 0), 1)</f>
        <v>Túnel (LTB)</v>
      </c>
      <c r="G3612" s="8" t="str">
        <f aca="false" t="array" ref="G3612:G3612">INDEX(Def_Instancias_Equipamentos!$F$2:$F$4986, MATCH(L3612, Def_Instancias_Equipamentos!$D$2:$D$4986, 0), 1)</f>
        <v>Sala Racks 19&amp;20</v>
      </c>
      <c r="H3612" s="7" t="str">
        <f aca="false" t="array" ref="H3612:H3612">INDEX(Def_Instancias_Equipamentos!$E$2:$E$4986, MATCH(K3612, Def_Instancias_Equipamentos!$D$2:$D$4986, 0), 1)</f>
        <v>TB-04</v>
      </c>
      <c r="I3612" s="8" t="str">
        <f aca="false" t="array" ref="I3612:I3612">INDEX(Def_Instancias_Equipamentos!$E$2:$E$4986, MATCH(L3612, Def_Instancias_Equipamentos!$D$2:$D$4986, 0), 1)</f>
        <v>IA-20RaBPMTL</v>
      </c>
      <c r="J3612" s="8" t="str">
        <f aca="false">IF(H3612=I3612, "INTERNO", "EXTERNO")</f>
        <v>EXTERNO</v>
      </c>
      <c r="K3612" s="9" t="str">
        <f aca="false">Def_Instancias_Equipamentos!$D$836</f>
        <v>TB-04:DI-BPMSigPatch</v>
      </c>
      <c r="L3612" s="4" t="str">
        <f aca="false">Def_Instancias_Equipamentos!$D$575</f>
        <v>TB-04:DI-BPMRFFE</v>
      </c>
      <c r="M3612" s="10" t="s">
        <v>171</v>
      </c>
      <c r="N3612" s="11" t="s">
        <v>82</v>
      </c>
      <c r="O3612" s="21" t="str">
        <f aca="false">Def_Sistemas_Conectores_Cabos!$B$7</f>
        <v>SMA 50-ohm</v>
      </c>
      <c r="P3612" s="4" t="str">
        <f aca="false">Def_Sistemas_Conectores_Cabos!$B$7</f>
        <v>SMA 50-ohm</v>
      </c>
      <c r="Q3612" s="8" t="str">
        <f aca="false">K3612&amp;"/"&amp;M3612&amp;CHAR(10)&amp;L3612&amp;"/"&amp;N3612</f>
        <v>TB-04:DI-BPMSigPatch/TI_OUT
TB-04:DI-BPMRFFE/TI_IN</v>
      </c>
      <c r="R3612" s="12" t="s">
        <v>354</v>
      </c>
      <c r="S3612" s="12" t="s">
        <v>354</v>
      </c>
      <c r="T3612" s="22" t="str">
        <f aca="false">Def_Sistemas_Conectores_Cabos!$C$14</f>
        <v>Datalink Extrudado</v>
      </c>
      <c r="U3612" s="11" t="s">
        <v>355</v>
      </c>
      <c r="V3612" s="13"/>
    </row>
    <row r="3613" customFormat="false" ht="15.75" hidden="true" customHeight="true" outlineLevel="0" collapsed="false">
      <c r="A3613" s="4" t="str">
        <f aca="false">Def_Sistemas_Conectores_Cabos!$A$22</f>
        <v>BPM de elétrons</v>
      </c>
      <c r="B3613" s="5" t="str">
        <f aca="false">Datas_Entregas!$A$3</f>
        <v>BTS/Anel</v>
      </c>
      <c r="C3613" s="6" t="n">
        <f aca="false" t="array" ref="C3613:C3613">INDEX(Datas_Entregas!$B$2:$B$100, MATCH(B3613, Datas_Entregas!$A$2:$A$100, 0), 1)</f>
        <v>43296</v>
      </c>
      <c r="D3613" s="5" t="str">
        <f aca="false">Def_Status_Montagem!$A$2</f>
        <v>A verificar</v>
      </c>
      <c r="E3613" s="4" t="str">
        <f aca="false">Def_Status_Montagem!$B$4</f>
        <v>Contratada (inclui etiqueta)</v>
      </c>
      <c r="F3613" s="7" t="str">
        <f aca="false" t="array" ref="F3613:F3613">INDEX(Def_Instancias_Equipamentos!$F$2:$F$4986, MATCH(K3613, Def_Instancias_Equipamentos!$D$2:$D$4986, 0), 1)</f>
        <v>Túnel (BTS)</v>
      </c>
      <c r="G3613" s="8" t="str">
        <f aca="false" t="array" ref="G3613:G3613">INDEX(Def_Instancias_Equipamentos!$F$2:$F$4986, MATCH(L3613, Def_Instancias_Equipamentos!$D$2:$D$4986, 0), 1)</f>
        <v>Sala Racks 19&amp;20</v>
      </c>
      <c r="H3613" s="7" t="str">
        <f aca="false" t="array" ref="H3613:H3613">INDEX(Def_Instancias_Equipamentos!$E$2:$E$4986, MATCH(K3613, Def_Instancias_Equipamentos!$D$2:$D$4986, 0), 1)</f>
        <v>TS-01</v>
      </c>
      <c r="I3613" s="8" t="str">
        <f aca="false" t="array" ref="I3613:I3613">INDEX(Def_Instancias_Equipamentos!$E$2:$E$4986, MATCH(L3613, Def_Instancias_Equipamentos!$D$2:$D$4986, 0), 1)</f>
        <v>IA-20RaBPMTL</v>
      </c>
      <c r="J3613" s="8" t="str">
        <f aca="false">IF(H3613=I3613, "INTERNO", "EXTERNO")</f>
        <v>EXTERNO</v>
      </c>
      <c r="K3613" s="9" t="str">
        <f aca="false">Def_Instancias_Equipamentos!$D$837</f>
        <v>TS-01:DI-BPMSigPatch</v>
      </c>
      <c r="L3613" s="4" t="str">
        <f aca="false">Def_Instancias_Equipamentos!$D$576</f>
        <v>TS-01:DI-BPMRFFE</v>
      </c>
      <c r="M3613" s="10" t="s">
        <v>171</v>
      </c>
      <c r="N3613" s="11" t="s">
        <v>82</v>
      </c>
      <c r="O3613" s="21" t="str">
        <f aca="false">Def_Sistemas_Conectores_Cabos!$B$7</f>
        <v>SMA 50-ohm</v>
      </c>
      <c r="P3613" s="4" t="str">
        <f aca="false">Def_Sistemas_Conectores_Cabos!$B$7</f>
        <v>SMA 50-ohm</v>
      </c>
      <c r="Q3613" s="8" t="str">
        <f aca="false">K3613&amp;"/"&amp;M3613&amp;CHAR(10)&amp;L3613&amp;"/"&amp;N3613</f>
        <v>TS-01:DI-BPMSigPatch/TI_OUT
TS-01:DI-BPMRFFE/TI_IN</v>
      </c>
      <c r="R3613" s="12" t="s">
        <v>354</v>
      </c>
      <c r="S3613" s="12" t="s">
        <v>354</v>
      </c>
      <c r="T3613" s="22" t="str">
        <f aca="false">Def_Sistemas_Conectores_Cabos!$C$14</f>
        <v>Datalink Extrudado</v>
      </c>
      <c r="U3613" s="11" t="s">
        <v>355</v>
      </c>
      <c r="V3613" s="13"/>
    </row>
    <row r="3614" customFormat="false" ht="15.75" hidden="true" customHeight="true" outlineLevel="0" collapsed="false">
      <c r="A3614" s="4" t="str">
        <f aca="false">Def_Sistemas_Conectores_Cabos!$A$22</f>
        <v>BPM de elétrons</v>
      </c>
      <c r="B3614" s="5" t="str">
        <f aca="false">Datas_Entregas!$A$3</f>
        <v>BTS/Anel</v>
      </c>
      <c r="C3614" s="6" t="n">
        <f aca="false" t="array" ref="C3614:C3614">INDEX(Datas_Entregas!$B$2:$B$100, MATCH(B3614, Datas_Entregas!$A$2:$A$100, 0), 1)</f>
        <v>43296</v>
      </c>
      <c r="D3614" s="5" t="str">
        <f aca="false">Def_Status_Montagem!$A$2</f>
        <v>A verificar</v>
      </c>
      <c r="E3614" s="4" t="str">
        <f aca="false">Def_Status_Montagem!$B$4</f>
        <v>Contratada (inclui etiqueta)</v>
      </c>
      <c r="F3614" s="7" t="str">
        <f aca="false" t="array" ref="F3614:F3614">INDEX(Def_Instancias_Equipamentos!$F$2:$F$4986, MATCH(K3614, Def_Instancias_Equipamentos!$D$2:$D$4986, 0), 1)</f>
        <v>Túnel (BTS)</v>
      </c>
      <c r="G3614" s="8" t="str">
        <f aca="false" t="array" ref="G3614:G3614">INDEX(Def_Instancias_Equipamentos!$F$2:$F$4986, MATCH(L3614, Def_Instancias_Equipamentos!$D$2:$D$4986, 0), 1)</f>
        <v>Sala Racks 19&amp;20</v>
      </c>
      <c r="H3614" s="7" t="str">
        <f aca="false" t="array" ref="H3614:H3614">INDEX(Def_Instancias_Equipamentos!$E$2:$E$4986, MATCH(K3614, Def_Instancias_Equipamentos!$D$2:$D$4986, 0), 1)</f>
        <v>TS-02</v>
      </c>
      <c r="I3614" s="8" t="str">
        <f aca="false" t="array" ref="I3614:I3614">INDEX(Def_Instancias_Equipamentos!$E$2:$E$4986, MATCH(L3614, Def_Instancias_Equipamentos!$D$2:$D$4986, 0), 1)</f>
        <v>IA-20RaBPMTL</v>
      </c>
      <c r="J3614" s="8" t="str">
        <f aca="false">IF(H3614=I3614, "INTERNO", "EXTERNO")</f>
        <v>EXTERNO</v>
      </c>
      <c r="K3614" s="9" t="str">
        <f aca="false">Def_Instancias_Equipamentos!$D$838</f>
        <v>TS-02:DI-BPMSigPatch</v>
      </c>
      <c r="L3614" s="4" t="str">
        <f aca="false">Def_Instancias_Equipamentos!$D$577</f>
        <v>TS-02:DI-BPMRFFE</v>
      </c>
      <c r="M3614" s="10" t="s">
        <v>171</v>
      </c>
      <c r="N3614" s="11" t="s">
        <v>82</v>
      </c>
      <c r="O3614" s="21" t="str">
        <f aca="false">Def_Sistemas_Conectores_Cabos!$B$7</f>
        <v>SMA 50-ohm</v>
      </c>
      <c r="P3614" s="4" t="str">
        <f aca="false">Def_Sistemas_Conectores_Cabos!$B$7</f>
        <v>SMA 50-ohm</v>
      </c>
      <c r="Q3614" s="8" t="str">
        <f aca="false">K3614&amp;"/"&amp;M3614&amp;CHAR(10)&amp;L3614&amp;"/"&amp;N3614</f>
        <v>TS-02:DI-BPMSigPatch/TI_OUT
TS-02:DI-BPMRFFE/TI_IN</v>
      </c>
      <c r="R3614" s="12" t="s">
        <v>354</v>
      </c>
      <c r="S3614" s="12" t="s">
        <v>354</v>
      </c>
      <c r="T3614" s="22" t="str">
        <f aca="false">Def_Sistemas_Conectores_Cabos!$C$14</f>
        <v>Datalink Extrudado</v>
      </c>
      <c r="U3614" s="11" t="s">
        <v>355</v>
      </c>
      <c r="V3614" s="13"/>
    </row>
    <row r="3615" customFormat="false" ht="15.75" hidden="true" customHeight="true" outlineLevel="0" collapsed="false">
      <c r="A3615" s="4" t="str">
        <f aca="false">Def_Sistemas_Conectores_Cabos!$A$22</f>
        <v>BPM de elétrons</v>
      </c>
      <c r="B3615" s="5" t="str">
        <f aca="false">Datas_Entregas!$A$3</f>
        <v>BTS/Anel</v>
      </c>
      <c r="C3615" s="6" t="n">
        <f aca="false" t="array" ref="C3615:C3615">INDEX(Datas_Entregas!$B$2:$B$100, MATCH(B3615, Datas_Entregas!$A$2:$A$100, 0), 1)</f>
        <v>43296</v>
      </c>
      <c r="D3615" s="5" t="str">
        <f aca="false">Def_Status_Montagem!$A$2</f>
        <v>A verificar</v>
      </c>
      <c r="E3615" s="4" t="str">
        <f aca="false">Def_Status_Montagem!$B$4</f>
        <v>Contratada (inclui etiqueta)</v>
      </c>
      <c r="F3615" s="7" t="str">
        <f aca="false" t="array" ref="F3615:F3615">INDEX(Def_Instancias_Equipamentos!$F$2:$F$4986, MATCH(K3615, Def_Instancias_Equipamentos!$D$2:$D$4986, 0), 1)</f>
        <v>Túnel (BTS)</v>
      </c>
      <c r="G3615" s="8" t="str">
        <f aca="false" t="array" ref="G3615:G3615">INDEX(Def_Instancias_Equipamentos!$F$2:$F$4986, MATCH(L3615, Def_Instancias_Equipamentos!$D$2:$D$4986, 0), 1)</f>
        <v>Sala Racks 19&amp;20</v>
      </c>
      <c r="H3615" s="7" t="str">
        <f aca="false" t="array" ref="H3615:H3615">INDEX(Def_Instancias_Equipamentos!$E$2:$E$4986, MATCH(K3615, Def_Instancias_Equipamentos!$D$2:$D$4986, 0), 1)</f>
        <v>TS-03</v>
      </c>
      <c r="I3615" s="8" t="str">
        <f aca="false" t="array" ref="I3615:I3615">INDEX(Def_Instancias_Equipamentos!$E$2:$E$4986, MATCH(L3615, Def_Instancias_Equipamentos!$D$2:$D$4986, 0), 1)</f>
        <v>IA-20RaBPMTL</v>
      </c>
      <c r="J3615" s="8" t="str">
        <f aca="false">IF(H3615=I3615, "INTERNO", "EXTERNO")</f>
        <v>EXTERNO</v>
      </c>
      <c r="K3615" s="9" t="str">
        <f aca="false">Def_Instancias_Equipamentos!$D$839</f>
        <v>TS-03:DI-BPMSigPatch</v>
      </c>
      <c r="L3615" s="4" t="str">
        <f aca="false">Def_Instancias_Equipamentos!$D$578</f>
        <v>TS-03:DI-BPMRFFE</v>
      </c>
      <c r="M3615" s="10" t="s">
        <v>171</v>
      </c>
      <c r="N3615" s="11" t="s">
        <v>82</v>
      </c>
      <c r="O3615" s="21" t="str">
        <f aca="false">Def_Sistemas_Conectores_Cabos!$B$7</f>
        <v>SMA 50-ohm</v>
      </c>
      <c r="P3615" s="4" t="str">
        <f aca="false">Def_Sistemas_Conectores_Cabos!$B$7</f>
        <v>SMA 50-ohm</v>
      </c>
      <c r="Q3615" s="8" t="str">
        <f aca="false">K3615&amp;"/"&amp;M3615&amp;CHAR(10)&amp;L3615&amp;"/"&amp;N3615</f>
        <v>TS-03:DI-BPMSigPatch/TI_OUT
TS-03:DI-BPMRFFE/TI_IN</v>
      </c>
      <c r="R3615" s="12" t="s">
        <v>354</v>
      </c>
      <c r="S3615" s="12" t="s">
        <v>354</v>
      </c>
      <c r="T3615" s="22" t="str">
        <f aca="false">Def_Sistemas_Conectores_Cabos!$C$14</f>
        <v>Datalink Extrudado</v>
      </c>
      <c r="U3615" s="11" t="s">
        <v>355</v>
      </c>
      <c r="V3615" s="13"/>
    </row>
    <row r="3616" customFormat="false" ht="15.75" hidden="true" customHeight="true" outlineLevel="0" collapsed="false">
      <c r="A3616" s="4" t="str">
        <f aca="false">Def_Sistemas_Conectores_Cabos!$A$22</f>
        <v>BPM de elétrons</v>
      </c>
      <c r="B3616" s="5" t="str">
        <f aca="false">Datas_Entregas!$A$3</f>
        <v>BTS/Anel</v>
      </c>
      <c r="C3616" s="6" t="n">
        <f aca="false" t="array" ref="C3616:C3616">INDEX(Datas_Entregas!$B$2:$B$100, MATCH(B3616, Datas_Entregas!$A$2:$A$100, 0), 1)</f>
        <v>43296</v>
      </c>
      <c r="D3616" s="5" t="str">
        <f aca="false">Def_Status_Montagem!$A$2</f>
        <v>A verificar</v>
      </c>
      <c r="E3616" s="4" t="str">
        <f aca="false">Def_Status_Montagem!$B$4</f>
        <v>Contratada (inclui etiqueta)</v>
      </c>
      <c r="F3616" s="7" t="str">
        <f aca="false" t="array" ref="F3616:F3616">INDEX(Def_Instancias_Equipamentos!$F$2:$F$4986, MATCH(K3616, Def_Instancias_Equipamentos!$D$2:$D$4986, 0), 1)</f>
        <v>Túnel (BTS)</v>
      </c>
      <c r="G3616" s="8" t="str">
        <f aca="false" t="array" ref="G3616:G3616">INDEX(Def_Instancias_Equipamentos!$F$2:$F$4986, MATCH(L3616, Def_Instancias_Equipamentos!$D$2:$D$4986, 0), 1)</f>
        <v>Sala Racks 19&amp;20</v>
      </c>
      <c r="H3616" s="7" t="str">
        <f aca="false" t="array" ref="H3616:H3616">INDEX(Def_Instancias_Equipamentos!$E$2:$E$4986, MATCH(K3616, Def_Instancias_Equipamentos!$D$2:$D$4986, 0), 1)</f>
        <v>TS-04</v>
      </c>
      <c r="I3616" s="8" t="str">
        <f aca="false" t="array" ref="I3616:I3616">INDEX(Def_Instancias_Equipamentos!$E$2:$E$4986, MATCH(L3616, Def_Instancias_Equipamentos!$D$2:$D$4986, 0), 1)</f>
        <v>IA-20RaBPMTL</v>
      </c>
      <c r="J3616" s="8" t="str">
        <f aca="false">IF(H3616=I3616, "INTERNO", "EXTERNO")</f>
        <v>EXTERNO</v>
      </c>
      <c r="K3616" s="9" t="str">
        <f aca="false">Def_Instancias_Equipamentos!$D$840</f>
        <v>TS-04:DI-BPMSigPatch-1</v>
      </c>
      <c r="L3616" s="4" t="str">
        <f aca="false">Def_Instancias_Equipamentos!$D$579</f>
        <v>TS-04:DI-BPMRFFE-1</v>
      </c>
      <c r="M3616" s="10" t="s">
        <v>171</v>
      </c>
      <c r="N3616" s="11" t="s">
        <v>82</v>
      </c>
      <c r="O3616" s="21" t="str">
        <f aca="false">Def_Sistemas_Conectores_Cabos!$B$7</f>
        <v>SMA 50-ohm</v>
      </c>
      <c r="P3616" s="4" t="str">
        <f aca="false">Def_Sistemas_Conectores_Cabos!$B$7</f>
        <v>SMA 50-ohm</v>
      </c>
      <c r="Q3616" s="8" t="str">
        <f aca="false">K3616&amp;"/"&amp;M3616&amp;CHAR(10)&amp;L3616&amp;"/"&amp;N3616</f>
        <v>TS-04:DI-BPMSigPatch-1/TI_OUT
TS-04:DI-BPMRFFE-1/TI_IN</v>
      </c>
      <c r="R3616" s="12" t="s">
        <v>354</v>
      </c>
      <c r="S3616" s="12" t="s">
        <v>354</v>
      </c>
      <c r="T3616" s="22" t="str">
        <f aca="false">Def_Sistemas_Conectores_Cabos!$C$14</f>
        <v>Datalink Extrudado</v>
      </c>
      <c r="U3616" s="11" t="s">
        <v>355</v>
      </c>
      <c r="V3616" s="13"/>
    </row>
    <row r="3617" customFormat="false" ht="15.75" hidden="true" customHeight="true" outlineLevel="0" collapsed="false">
      <c r="A3617" s="4" t="str">
        <f aca="false">Def_Sistemas_Conectores_Cabos!$A$22</f>
        <v>BPM de elétrons</v>
      </c>
      <c r="B3617" s="5" t="str">
        <f aca="false">Datas_Entregas!$A$3</f>
        <v>BTS/Anel</v>
      </c>
      <c r="C3617" s="6" t="n">
        <f aca="false" t="array" ref="C3617:C3617">INDEX(Datas_Entregas!$B$2:$B$100, MATCH(B3617, Datas_Entregas!$A$2:$A$100, 0), 1)</f>
        <v>43296</v>
      </c>
      <c r="D3617" s="5" t="str">
        <f aca="false">Def_Status_Montagem!$A$2</f>
        <v>A verificar</v>
      </c>
      <c r="E3617" s="4" t="str">
        <f aca="false">Def_Status_Montagem!$B$4</f>
        <v>Contratada (inclui etiqueta)</v>
      </c>
      <c r="F3617" s="7" t="str">
        <f aca="false" t="array" ref="F3617:F3617">INDEX(Def_Instancias_Equipamentos!$F$2:$F$4986, MATCH(K3617, Def_Instancias_Equipamentos!$D$2:$D$4986, 0), 1)</f>
        <v>Túnel (BTS)</v>
      </c>
      <c r="G3617" s="8" t="str">
        <f aca="false" t="array" ref="G3617:G3617">INDEX(Def_Instancias_Equipamentos!$F$2:$F$4986, MATCH(L3617, Def_Instancias_Equipamentos!$D$2:$D$4986, 0), 1)</f>
        <v>Sala Racks 19&amp;20</v>
      </c>
      <c r="H3617" s="7" t="str">
        <f aca="false" t="array" ref="H3617:H3617">INDEX(Def_Instancias_Equipamentos!$E$2:$E$4986, MATCH(K3617, Def_Instancias_Equipamentos!$D$2:$D$4986, 0), 1)</f>
        <v>TS-04</v>
      </c>
      <c r="I3617" s="8" t="str">
        <f aca="false" t="array" ref="I3617:I3617">INDEX(Def_Instancias_Equipamentos!$E$2:$E$4986, MATCH(L3617, Def_Instancias_Equipamentos!$D$2:$D$4986, 0), 1)</f>
        <v>IA-20RaBPMTL</v>
      </c>
      <c r="J3617" s="8" t="str">
        <f aca="false">IF(H3617=I3617, "INTERNO", "EXTERNO")</f>
        <v>EXTERNO</v>
      </c>
      <c r="K3617" s="9" t="str">
        <f aca="false">Def_Instancias_Equipamentos!$D$841</f>
        <v>TS-04:DI-BPMSigPatch-2</v>
      </c>
      <c r="L3617" s="4" t="str">
        <f aca="false">Def_Instancias_Equipamentos!$D$580</f>
        <v>TS-04:DI-BPMRFFE-2</v>
      </c>
      <c r="M3617" s="10" t="s">
        <v>171</v>
      </c>
      <c r="N3617" s="11" t="s">
        <v>82</v>
      </c>
      <c r="O3617" s="21" t="str">
        <f aca="false">Def_Sistemas_Conectores_Cabos!$B$7</f>
        <v>SMA 50-ohm</v>
      </c>
      <c r="P3617" s="4" t="str">
        <f aca="false">Def_Sistemas_Conectores_Cabos!$B$7</f>
        <v>SMA 50-ohm</v>
      </c>
      <c r="Q3617" s="8" t="str">
        <f aca="false">K3617&amp;"/"&amp;M3617&amp;CHAR(10)&amp;L3617&amp;"/"&amp;N3617</f>
        <v>TS-04:DI-BPMSigPatch-2/TI_OUT
TS-04:DI-BPMRFFE-2/TI_IN</v>
      </c>
      <c r="R3617" s="12" t="s">
        <v>354</v>
      </c>
      <c r="S3617" s="12" t="s">
        <v>354</v>
      </c>
      <c r="T3617" s="22" t="str">
        <f aca="false">Def_Sistemas_Conectores_Cabos!$C$14</f>
        <v>Datalink Extrudado</v>
      </c>
      <c r="U3617" s="11" t="s">
        <v>355</v>
      </c>
      <c r="V3617" s="13"/>
    </row>
    <row r="3618" customFormat="false" ht="15.75" hidden="true" customHeight="true" outlineLevel="0" collapsed="false">
      <c r="A3618" s="4" t="str">
        <f aca="false">Def_Sistemas_Conectores_Cabos!$A$22</f>
        <v>BPM de elétrons</v>
      </c>
      <c r="B3618" s="5" t="str">
        <f aca="false">Datas_Entregas!$A$2</f>
        <v>Booster/LTB</v>
      </c>
      <c r="C3618" s="6" t="n">
        <f aca="false" t="array" ref="C3618:C3618">INDEX(Datas_Entregas!$B$2:$B$100, MATCH(B3618, Datas_Entregas!$A$2:$A$100, 0), 1)</f>
        <v>43266</v>
      </c>
      <c r="D3618" s="5" t="str">
        <f aca="false">Def_Status_Montagem!$A$2</f>
        <v>A verificar</v>
      </c>
      <c r="E3618" s="4" t="str">
        <f aca="false">Def_Status_Montagem!$B$4</f>
        <v>Contratada (inclui etiqueta)</v>
      </c>
      <c r="F3618" s="7" t="str">
        <f aca="false" t="array" ref="F3618:F3618">INDEX(Def_Instancias_Equipamentos!$F$2:$F$4986, MATCH(K3618, Def_Instancias_Equipamentos!$D$2:$D$4986, 0), 1)</f>
        <v>Túnel (Booster)</v>
      </c>
      <c r="G3618" s="8" t="str">
        <f aca="false" t="array" ref="G3618:G3618">INDEX(Def_Instancias_Equipamentos!$F$2:$F$4986, MATCH(L3618, Def_Instancias_Equipamentos!$D$2:$D$4986, 0), 1)</f>
        <v>Sala Racks 16</v>
      </c>
      <c r="H3618" s="7" t="str">
        <f aca="false" t="array" ref="H3618:H3618">INDEX(Def_Instancias_Equipamentos!$E$2:$E$4986, MATCH(K3618, Def_Instancias_Equipamentos!$D$2:$D$4986, 0), 1)</f>
        <v>BO-38U</v>
      </c>
      <c r="I3618" s="8" t="str">
        <f aca="false" t="array" ref="I3618:I3618">INDEX(Def_Instancias_Equipamentos!$E$2:$E$4986, MATCH(L3618, Def_Instancias_Equipamentos!$D$2:$D$4986, 0), 1)</f>
        <v>IA-16RaBPM</v>
      </c>
      <c r="J3618" s="8" t="str">
        <f aca="false">IF(H3618=I3618, "INTERNO", "EXTERNO")</f>
        <v>EXTERNO</v>
      </c>
      <c r="K3618" s="9" t="str">
        <f aca="false">Def_Instancias_Equipamentos!$D$879</f>
        <v>BO-38U:DI-BPMSigPatch</v>
      </c>
      <c r="L3618" s="4" t="str">
        <f aca="false">Def_Instancias_Equipamentos!$D$618</f>
        <v>BO-38U:DI-BPMRFFE</v>
      </c>
      <c r="M3618" s="10" t="s">
        <v>171</v>
      </c>
      <c r="N3618" s="11" t="s">
        <v>82</v>
      </c>
      <c r="O3618" s="21" t="str">
        <f aca="false">Def_Sistemas_Conectores_Cabos!$B$7</f>
        <v>SMA 50-ohm</v>
      </c>
      <c r="P3618" s="4" t="str">
        <f aca="false">Def_Sistemas_Conectores_Cabos!$B$7</f>
        <v>SMA 50-ohm</v>
      </c>
      <c r="Q3618" s="8" t="str">
        <f aca="false">K3618&amp;"/"&amp;M3618&amp;CHAR(10)&amp;L3618&amp;"/"&amp;N3618</f>
        <v>BO-38U:DI-BPMSigPatch/TI_OUT
BO-38U:DI-BPMRFFE/TI_IN</v>
      </c>
      <c r="R3618" s="12" t="s">
        <v>354</v>
      </c>
      <c r="S3618" s="12" t="s">
        <v>354</v>
      </c>
      <c r="T3618" s="22" t="str">
        <f aca="false">Def_Sistemas_Conectores_Cabos!$C$14</f>
        <v>Datalink Extrudado</v>
      </c>
      <c r="U3618" s="11" t="s">
        <v>355</v>
      </c>
      <c r="V3618" s="13"/>
    </row>
    <row r="3619" customFormat="false" ht="15.75" hidden="true" customHeight="true" outlineLevel="0" collapsed="false">
      <c r="A3619" s="4" t="str">
        <f aca="false">Def_Sistemas_Conectores_Cabos!$A$22</f>
        <v>BPM de elétrons</v>
      </c>
      <c r="B3619" s="5" t="str">
        <f aca="false">Datas_Entregas!$A$2</f>
        <v>Booster/LTB</v>
      </c>
      <c r="C3619" s="6" t="n">
        <f aca="false" t="array" ref="C3619:C3619">INDEX(Datas_Entregas!$B$2:$B$100, MATCH(B3619, Datas_Entregas!$A$2:$A$100, 0), 1)</f>
        <v>43266</v>
      </c>
      <c r="D3619" s="5" t="str">
        <f aca="false">Def_Status_Montagem!$A$2</f>
        <v>A verificar</v>
      </c>
      <c r="E3619" s="4" t="str">
        <f aca="false">Def_Status_Montagem!$B$4</f>
        <v>Contratada (inclui etiqueta)</v>
      </c>
      <c r="F3619" s="7" t="str">
        <f aca="false" t="array" ref="F3619:F3619">INDEX(Def_Instancias_Equipamentos!$F$2:$F$4986, MATCH(K3619, Def_Instancias_Equipamentos!$D$2:$D$4986, 0), 1)</f>
        <v>Túnel (Booster)</v>
      </c>
      <c r="G3619" s="8" t="str">
        <f aca="false" t="array" ref="G3619:G3619">INDEX(Def_Instancias_Equipamentos!$F$2:$F$4986, MATCH(L3619, Def_Instancias_Equipamentos!$D$2:$D$4986, 0), 1)</f>
        <v>Sala Racks 16</v>
      </c>
      <c r="H3619" s="7" t="str">
        <f aca="false" t="array" ref="H3619:H3619">INDEX(Def_Instancias_Equipamentos!$E$2:$E$4986, MATCH(K3619, Def_Instancias_Equipamentos!$D$2:$D$4986, 0), 1)</f>
        <v>BO-38U</v>
      </c>
      <c r="I3619" s="8" t="str">
        <f aca="false" t="array" ref="I3619:I3619">INDEX(Def_Instancias_Equipamentos!$E$2:$E$4986, MATCH(L3619, Def_Instancias_Equipamentos!$D$2:$D$4986, 0), 1)</f>
        <v>IA-16RaBPM</v>
      </c>
      <c r="J3619" s="8" t="str">
        <f aca="false">IF(H3619=I3619, "INTERNO", "EXTERNO")</f>
        <v>EXTERNO</v>
      </c>
      <c r="K3619" s="9" t="str">
        <f aca="false">Def_Instancias_Equipamentos!$D$879</f>
        <v>BO-38U:DI-BPMSigPatch</v>
      </c>
      <c r="L3619" s="4" t="str">
        <f aca="false">Def_Instancias_Equipamentos!$D$618</f>
        <v>BO-38U:DI-BPMRFFE</v>
      </c>
      <c r="M3619" s="10" t="s">
        <v>168</v>
      </c>
      <c r="N3619" s="11" t="s">
        <v>81</v>
      </c>
      <c r="O3619" s="21" t="str">
        <f aca="false">Def_Sistemas_Conectores_Cabos!$B$7</f>
        <v>SMA 50-ohm</v>
      </c>
      <c r="P3619" s="4" t="str">
        <f aca="false">Def_Sistemas_Conectores_Cabos!$B$7</f>
        <v>SMA 50-ohm</v>
      </c>
      <c r="Q3619" s="8" t="str">
        <f aca="false">K3619&amp;"/"&amp;M3619&amp;CHAR(10)&amp;L3619&amp;"/"&amp;N3619</f>
        <v>BO-38U:DI-BPMSigPatch/TO_OUT
BO-38U:DI-BPMRFFE/TO_IN</v>
      </c>
      <c r="R3619" s="12" t="s">
        <v>354</v>
      </c>
      <c r="S3619" s="12" t="s">
        <v>354</v>
      </c>
      <c r="T3619" s="22" t="str">
        <f aca="false">Def_Sistemas_Conectores_Cabos!$C$14</f>
        <v>Datalink Extrudado</v>
      </c>
      <c r="U3619" s="11" t="s">
        <v>355</v>
      </c>
      <c r="V3619" s="13"/>
    </row>
    <row r="3620" customFormat="false" ht="15.75" hidden="true" customHeight="true" outlineLevel="0" collapsed="false">
      <c r="A3620" s="4" t="str">
        <f aca="false">Def_Sistemas_Conectores_Cabos!$A$22</f>
        <v>BPM de elétrons</v>
      </c>
      <c r="B3620" s="5" t="str">
        <f aca="false">Datas_Entregas!$A$2</f>
        <v>Booster/LTB</v>
      </c>
      <c r="C3620" s="6" t="n">
        <f aca="false" t="array" ref="C3620:C3620">INDEX(Datas_Entregas!$B$2:$B$100, MATCH(B3620, Datas_Entregas!$A$2:$A$100, 0), 1)</f>
        <v>43266</v>
      </c>
      <c r="D3620" s="5" t="str">
        <f aca="false">Def_Status_Montagem!$A$2</f>
        <v>A verificar</v>
      </c>
      <c r="E3620" s="4" t="str">
        <f aca="false">Def_Status_Montagem!$B$4</f>
        <v>Contratada (inclui etiqueta)</v>
      </c>
      <c r="F3620" s="7" t="str">
        <f aca="false" t="array" ref="F3620:F3620">INDEX(Def_Instancias_Equipamentos!$F$2:$F$4986, MATCH(K3620, Def_Instancias_Equipamentos!$D$2:$D$4986, 0), 1)</f>
        <v>Túnel (Booster)</v>
      </c>
      <c r="G3620" s="8" t="str">
        <f aca="false" t="array" ref="G3620:G3620">INDEX(Def_Instancias_Equipamentos!$F$2:$F$4986, MATCH(L3620, Def_Instancias_Equipamentos!$D$2:$D$4986, 0), 1)</f>
        <v>Sala Racks 16</v>
      </c>
      <c r="H3620" s="7" t="str">
        <f aca="false" t="array" ref="H3620:H3620">INDEX(Def_Instancias_Equipamentos!$E$2:$E$4986, MATCH(K3620, Def_Instancias_Equipamentos!$D$2:$D$4986, 0), 1)</f>
        <v>BO-39U</v>
      </c>
      <c r="I3620" s="8" t="str">
        <f aca="false" t="array" ref="I3620:I3620">INDEX(Def_Instancias_Equipamentos!$E$2:$E$4986, MATCH(L3620, Def_Instancias_Equipamentos!$D$2:$D$4986, 0), 1)</f>
        <v>IA-16RaBPM</v>
      </c>
      <c r="J3620" s="8" t="str">
        <f aca="false">IF(H3620=I3620, "INTERNO", "EXTERNO")</f>
        <v>EXTERNO</v>
      </c>
      <c r="K3620" s="9" t="str">
        <f aca="false">Def_Instancias_Equipamentos!$D$880</f>
        <v>BO-39U:DI-BPMSigPatch</v>
      </c>
      <c r="L3620" s="4" t="str">
        <f aca="false">Def_Instancias_Equipamentos!$D$619</f>
        <v>BO-39U:DI-BPMRFFE</v>
      </c>
      <c r="M3620" s="10" t="s">
        <v>170</v>
      </c>
      <c r="N3620" s="11" t="s">
        <v>84</v>
      </c>
      <c r="O3620" s="21" t="str">
        <f aca="false">Def_Sistemas_Conectores_Cabos!$B$7</f>
        <v>SMA 50-ohm</v>
      </c>
      <c r="P3620" s="4" t="str">
        <f aca="false">Def_Sistemas_Conectores_Cabos!$B$7</f>
        <v>SMA 50-ohm</v>
      </c>
      <c r="Q3620" s="8" t="str">
        <f aca="false">K3620&amp;"/"&amp;M3620&amp;CHAR(10)&amp;L3620&amp;"/"&amp;N3620</f>
        <v>BO-39U:DI-BPMSigPatch/BI_OUT
BO-39U:DI-BPMRFFE/BI_IN</v>
      </c>
      <c r="R3620" s="12" t="s">
        <v>354</v>
      </c>
      <c r="S3620" s="12" t="s">
        <v>354</v>
      </c>
      <c r="T3620" s="22" t="str">
        <f aca="false">Def_Sistemas_Conectores_Cabos!$C$14</f>
        <v>Datalink Extrudado</v>
      </c>
      <c r="U3620" s="11" t="s">
        <v>355</v>
      </c>
      <c r="V3620" s="13"/>
    </row>
    <row r="3621" customFormat="false" ht="15.75" hidden="true" customHeight="true" outlineLevel="0" collapsed="false">
      <c r="A3621" s="4" t="str">
        <f aca="false">Def_Sistemas_Conectores_Cabos!$A$22</f>
        <v>BPM de elétrons</v>
      </c>
      <c r="B3621" s="5" t="str">
        <f aca="false">Datas_Entregas!$A$2</f>
        <v>Booster/LTB</v>
      </c>
      <c r="C3621" s="6" t="n">
        <f aca="false" t="array" ref="C3621:C3621">INDEX(Datas_Entregas!$B$2:$B$100, MATCH(B3621, Datas_Entregas!$A$2:$A$100, 0), 1)</f>
        <v>43266</v>
      </c>
      <c r="D3621" s="5" t="str">
        <f aca="false">Def_Status_Montagem!$A$2</f>
        <v>A verificar</v>
      </c>
      <c r="E3621" s="4" t="str">
        <f aca="false">Def_Status_Montagem!$B$4</f>
        <v>Contratada (inclui etiqueta)</v>
      </c>
      <c r="F3621" s="7" t="str">
        <f aca="false" t="array" ref="F3621:F3621">INDEX(Def_Instancias_Equipamentos!$F$2:$F$4986, MATCH(K3621, Def_Instancias_Equipamentos!$D$2:$D$4986, 0), 1)</f>
        <v>Túnel (Booster)</v>
      </c>
      <c r="G3621" s="8" t="str">
        <f aca="false" t="array" ref="G3621:G3621">INDEX(Def_Instancias_Equipamentos!$F$2:$F$4986, MATCH(L3621, Def_Instancias_Equipamentos!$D$2:$D$4986, 0), 1)</f>
        <v>Sala Racks 16</v>
      </c>
      <c r="H3621" s="7" t="str">
        <f aca="false" t="array" ref="H3621:H3621">INDEX(Def_Instancias_Equipamentos!$E$2:$E$4986, MATCH(K3621, Def_Instancias_Equipamentos!$D$2:$D$4986, 0), 1)</f>
        <v>BO-39U</v>
      </c>
      <c r="I3621" s="8" t="str">
        <f aca="false" t="array" ref="I3621:I3621">INDEX(Def_Instancias_Equipamentos!$E$2:$E$4986, MATCH(L3621, Def_Instancias_Equipamentos!$D$2:$D$4986, 0), 1)</f>
        <v>IA-16RaBPM</v>
      </c>
      <c r="J3621" s="8" t="str">
        <f aca="false">IF(H3621=I3621, "INTERNO", "EXTERNO")</f>
        <v>EXTERNO</v>
      </c>
      <c r="K3621" s="9" t="str">
        <f aca="false">Def_Instancias_Equipamentos!$D$880</f>
        <v>BO-39U:DI-BPMSigPatch</v>
      </c>
      <c r="L3621" s="4" t="str">
        <f aca="false">Def_Instancias_Equipamentos!$D$619</f>
        <v>BO-39U:DI-BPMRFFE</v>
      </c>
      <c r="M3621" s="10" t="s">
        <v>173</v>
      </c>
      <c r="N3621" s="11" t="s">
        <v>86</v>
      </c>
      <c r="O3621" s="21" t="str">
        <f aca="false">Def_Sistemas_Conectores_Cabos!$B$7</f>
        <v>SMA 50-ohm</v>
      </c>
      <c r="P3621" s="4" t="str">
        <f aca="false">Def_Sistemas_Conectores_Cabos!$B$7</f>
        <v>SMA 50-ohm</v>
      </c>
      <c r="Q3621" s="8" t="str">
        <f aca="false">K3621&amp;"/"&amp;M3621&amp;CHAR(10)&amp;L3621&amp;"/"&amp;N3621</f>
        <v>BO-39U:DI-BPMSigPatch/BO_OUT
BO-39U:DI-BPMRFFE/BO_IN</v>
      </c>
      <c r="R3621" s="12" t="s">
        <v>354</v>
      </c>
      <c r="S3621" s="12" t="s">
        <v>354</v>
      </c>
      <c r="T3621" s="22" t="str">
        <f aca="false">Def_Sistemas_Conectores_Cabos!$C$14</f>
        <v>Datalink Extrudado</v>
      </c>
      <c r="U3621" s="11" t="s">
        <v>355</v>
      </c>
      <c r="V3621" s="13"/>
    </row>
    <row r="3622" customFormat="false" ht="15.75" hidden="true" customHeight="true" outlineLevel="0" collapsed="false">
      <c r="A3622" s="4" t="str">
        <f aca="false">Def_Sistemas_Conectores_Cabos!$A$22</f>
        <v>BPM de elétrons</v>
      </c>
      <c r="B3622" s="5" t="str">
        <f aca="false">Datas_Entregas!$A$2</f>
        <v>Booster/LTB</v>
      </c>
      <c r="C3622" s="6" t="n">
        <f aca="false" t="array" ref="C3622:C3622">INDEX(Datas_Entregas!$B$2:$B$100, MATCH(B3622, Datas_Entregas!$A$2:$A$100, 0), 1)</f>
        <v>43266</v>
      </c>
      <c r="D3622" s="5" t="str">
        <f aca="false">Def_Status_Montagem!$A$2</f>
        <v>A verificar</v>
      </c>
      <c r="E3622" s="4" t="str">
        <f aca="false">Def_Status_Montagem!$B$4</f>
        <v>Contratada (inclui etiqueta)</v>
      </c>
      <c r="F3622" s="7" t="str">
        <f aca="false" t="array" ref="F3622:F3622">INDEX(Def_Instancias_Equipamentos!$F$2:$F$4986, MATCH(K3622, Def_Instancias_Equipamentos!$D$2:$D$4986, 0), 1)</f>
        <v>Túnel (Booster)</v>
      </c>
      <c r="G3622" s="8" t="str">
        <f aca="false" t="array" ref="G3622:G3622">INDEX(Def_Instancias_Equipamentos!$F$2:$F$4986, MATCH(L3622, Def_Instancias_Equipamentos!$D$2:$D$4986, 0), 1)</f>
        <v>Sala Racks 16</v>
      </c>
      <c r="H3622" s="7" t="str">
        <f aca="false" t="array" ref="H3622:H3622">INDEX(Def_Instancias_Equipamentos!$E$2:$E$4986, MATCH(K3622, Def_Instancias_Equipamentos!$D$2:$D$4986, 0), 1)</f>
        <v>BO-39U</v>
      </c>
      <c r="I3622" s="8" t="str">
        <f aca="false" t="array" ref="I3622:I3622">INDEX(Def_Instancias_Equipamentos!$E$2:$E$4986, MATCH(L3622, Def_Instancias_Equipamentos!$D$2:$D$4986, 0), 1)</f>
        <v>IA-16RaBPM</v>
      </c>
      <c r="J3622" s="8" t="str">
        <f aca="false">IF(H3622=I3622, "INTERNO", "EXTERNO")</f>
        <v>EXTERNO</v>
      </c>
      <c r="K3622" s="9" t="str">
        <f aca="false">Def_Instancias_Equipamentos!$D$880</f>
        <v>BO-39U:DI-BPMSigPatch</v>
      </c>
      <c r="L3622" s="4" t="str">
        <f aca="false">Def_Instancias_Equipamentos!$D$619</f>
        <v>BO-39U:DI-BPMRFFE</v>
      </c>
      <c r="M3622" s="10" t="s">
        <v>171</v>
      </c>
      <c r="N3622" s="11" t="s">
        <v>82</v>
      </c>
      <c r="O3622" s="21" t="str">
        <f aca="false">Def_Sistemas_Conectores_Cabos!$B$7</f>
        <v>SMA 50-ohm</v>
      </c>
      <c r="P3622" s="4" t="str">
        <f aca="false">Def_Sistemas_Conectores_Cabos!$B$7</f>
        <v>SMA 50-ohm</v>
      </c>
      <c r="Q3622" s="8" t="str">
        <f aca="false">K3622&amp;"/"&amp;M3622&amp;CHAR(10)&amp;L3622&amp;"/"&amp;N3622</f>
        <v>BO-39U:DI-BPMSigPatch/TI_OUT
BO-39U:DI-BPMRFFE/TI_IN</v>
      </c>
      <c r="R3622" s="12" t="s">
        <v>354</v>
      </c>
      <c r="S3622" s="12" t="s">
        <v>354</v>
      </c>
      <c r="T3622" s="22" t="str">
        <f aca="false">Def_Sistemas_Conectores_Cabos!$C$14</f>
        <v>Datalink Extrudado</v>
      </c>
      <c r="U3622" s="11" t="s">
        <v>355</v>
      </c>
      <c r="V3622" s="13"/>
    </row>
    <row r="3623" customFormat="false" ht="15.75" hidden="true" customHeight="true" outlineLevel="0" collapsed="false">
      <c r="A3623" s="4" t="str">
        <f aca="false">Def_Sistemas_Conectores_Cabos!$A$22</f>
        <v>BPM de elétrons</v>
      </c>
      <c r="B3623" s="5" t="str">
        <f aca="false">Datas_Entregas!$A$2</f>
        <v>Booster/LTB</v>
      </c>
      <c r="C3623" s="6" t="n">
        <f aca="false" t="array" ref="C3623:C3623">INDEX(Datas_Entregas!$B$2:$B$100, MATCH(B3623, Datas_Entregas!$A$2:$A$100, 0), 1)</f>
        <v>43266</v>
      </c>
      <c r="D3623" s="5" t="str">
        <f aca="false">Def_Status_Montagem!$A$2</f>
        <v>A verificar</v>
      </c>
      <c r="E3623" s="4" t="str">
        <f aca="false">Def_Status_Montagem!$B$4</f>
        <v>Contratada (inclui etiqueta)</v>
      </c>
      <c r="F3623" s="7" t="str">
        <f aca="false" t="array" ref="F3623:F3623">INDEX(Def_Instancias_Equipamentos!$F$2:$F$4986, MATCH(K3623, Def_Instancias_Equipamentos!$D$2:$D$4986, 0), 1)</f>
        <v>Túnel (Booster)</v>
      </c>
      <c r="G3623" s="8" t="str">
        <f aca="false" t="array" ref="G3623:G3623">INDEX(Def_Instancias_Equipamentos!$F$2:$F$4986, MATCH(L3623, Def_Instancias_Equipamentos!$D$2:$D$4986, 0), 1)</f>
        <v>Sala Racks 16</v>
      </c>
      <c r="H3623" s="7" t="str">
        <f aca="false" t="array" ref="H3623:H3623">INDEX(Def_Instancias_Equipamentos!$E$2:$E$4986, MATCH(K3623, Def_Instancias_Equipamentos!$D$2:$D$4986, 0), 1)</f>
        <v>BO-39U</v>
      </c>
      <c r="I3623" s="8" t="str">
        <f aca="false" t="array" ref="I3623:I3623">INDEX(Def_Instancias_Equipamentos!$E$2:$E$4986, MATCH(L3623, Def_Instancias_Equipamentos!$D$2:$D$4986, 0), 1)</f>
        <v>IA-16RaBPM</v>
      </c>
      <c r="J3623" s="8" t="str">
        <f aca="false">IF(H3623=I3623, "INTERNO", "EXTERNO")</f>
        <v>EXTERNO</v>
      </c>
      <c r="K3623" s="9" t="str">
        <f aca="false">Def_Instancias_Equipamentos!$D$880</f>
        <v>BO-39U:DI-BPMSigPatch</v>
      </c>
      <c r="L3623" s="4" t="str">
        <f aca="false">Def_Instancias_Equipamentos!$D$619</f>
        <v>BO-39U:DI-BPMRFFE</v>
      </c>
      <c r="M3623" s="10" t="s">
        <v>168</v>
      </c>
      <c r="N3623" s="11" t="s">
        <v>81</v>
      </c>
      <c r="O3623" s="21" t="str">
        <f aca="false">Def_Sistemas_Conectores_Cabos!$B$7</f>
        <v>SMA 50-ohm</v>
      </c>
      <c r="P3623" s="4" t="str">
        <f aca="false">Def_Sistemas_Conectores_Cabos!$B$7</f>
        <v>SMA 50-ohm</v>
      </c>
      <c r="Q3623" s="8" t="str">
        <f aca="false">K3623&amp;"/"&amp;M3623&amp;CHAR(10)&amp;L3623&amp;"/"&amp;N3623</f>
        <v>BO-39U:DI-BPMSigPatch/TO_OUT
BO-39U:DI-BPMRFFE/TO_IN</v>
      </c>
      <c r="R3623" s="12" t="s">
        <v>354</v>
      </c>
      <c r="S3623" s="12" t="s">
        <v>354</v>
      </c>
      <c r="T3623" s="22" t="str">
        <f aca="false">Def_Sistemas_Conectores_Cabos!$C$14</f>
        <v>Datalink Extrudado</v>
      </c>
      <c r="U3623" s="11" t="s">
        <v>355</v>
      </c>
      <c r="V3623" s="13"/>
    </row>
    <row r="3624" customFormat="false" ht="15.75" hidden="true" customHeight="true" outlineLevel="0" collapsed="false">
      <c r="A3624" s="4" t="str">
        <f aca="false">Def_Sistemas_Conectores_Cabos!$A$22</f>
        <v>BPM de elétrons</v>
      </c>
      <c r="B3624" s="5" t="str">
        <f aca="false">Datas_Entregas!$A$2</f>
        <v>Booster/LTB</v>
      </c>
      <c r="C3624" s="6" t="n">
        <f aca="false" t="array" ref="C3624:C3624">INDEX(Datas_Entregas!$B$2:$B$100, MATCH(B3624, Datas_Entregas!$A$2:$A$100, 0), 1)</f>
        <v>43266</v>
      </c>
      <c r="D3624" s="5" t="str">
        <f aca="false">Def_Status_Montagem!$A$2</f>
        <v>A verificar</v>
      </c>
      <c r="E3624" s="4" t="str">
        <f aca="false">Def_Status_Montagem!$B$4</f>
        <v>Contratada (inclui etiqueta)</v>
      </c>
      <c r="F3624" s="7" t="str">
        <f aca="false" t="array" ref="F3624:F3624">INDEX(Def_Instancias_Equipamentos!$F$2:$F$4986, MATCH(K3624, Def_Instancias_Equipamentos!$D$2:$D$4986, 0), 1)</f>
        <v>Túnel (Booster)</v>
      </c>
      <c r="G3624" s="8" t="str">
        <f aca="false" t="array" ref="G3624:G3624">INDEX(Def_Instancias_Equipamentos!$F$2:$F$4986, MATCH(L3624, Def_Instancias_Equipamentos!$D$2:$D$4986, 0), 1)</f>
        <v>Sala Racks 16</v>
      </c>
      <c r="H3624" s="7" t="str">
        <f aca="false" t="array" ref="H3624:H3624">INDEX(Def_Instancias_Equipamentos!$E$2:$E$4986, MATCH(K3624, Def_Instancias_Equipamentos!$D$2:$D$4986, 0), 1)</f>
        <v>BO-40U</v>
      </c>
      <c r="I3624" s="8" t="str">
        <f aca="false" t="array" ref="I3624:I3624">INDEX(Def_Instancias_Equipamentos!$E$2:$E$4986, MATCH(L3624, Def_Instancias_Equipamentos!$D$2:$D$4986, 0), 1)</f>
        <v>IA-16RaBPM</v>
      </c>
      <c r="J3624" s="8" t="str">
        <f aca="false">IF(H3624=I3624, "INTERNO", "EXTERNO")</f>
        <v>EXTERNO</v>
      </c>
      <c r="K3624" s="9" t="str">
        <f aca="false">Def_Instancias_Equipamentos!$D$881</f>
        <v>BO-40U:DI-BPMSigPatch</v>
      </c>
      <c r="L3624" s="4" t="str">
        <f aca="false">Def_Instancias_Equipamentos!$D$620</f>
        <v>BO-40U:DI-BPMRFFE</v>
      </c>
      <c r="M3624" s="10" t="s">
        <v>170</v>
      </c>
      <c r="N3624" s="11" t="s">
        <v>84</v>
      </c>
      <c r="O3624" s="21" t="str">
        <f aca="false">Def_Sistemas_Conectores_Cabos!$B$7</f>
        <v>SMA 50-ohm</v>
      </c>
      <c r="P3624" s="4" t="str">
        <f aca="false">Def_Sistemas_Conectores_Cabos!$B$7</f>
        <v>SMA 50-ohm</v>
      </c>
      <c r="Q3624" s="8" t="str">
        <f aca="false">K3624&amp;"/"&amp;M3624&amp;CHAR(10)&amp;L3624&amp;"/"&amp;N3624</f>
        <v>BO-40U:DI-BPMSigPatch/BI_OUT
BO-40U:DI-BPMRFFE/BI_IN</v>
      </c>
      <c r="R3624" s="12" t="s">
        <v>354</v>
      </c>
      <c r="S3624" s="12" t="s">
        <v>354</v>
      </c>
      <c r="T3624" s="22" t="str">
        <f aca="false">Def_Sistemas_Conectores_Cabos!$C$14</f>
        <v>Datalink Extrudado</v>
      </c>
      <c r="U3624" s="11" t="s">
        <v>355</v>
      </c>
      <c r="V3624" s="13"/>
    </row>
    <row r="3625" customFormat="false" ht="15.75" hidden="true" customHeight="true" outlineLevel="0" collapsed="false">
      <c r="A3625" s="4" t="str">
        <f aca="false">Def_Sistemas_Conectores_Cabos!$A$22</f>
        <v>BPM de elétrons</v>
      </c>
      <c r="B3625" s="5" t="str">
        <f aca="false">Datas_Entregas!$A$2</f>
        <v>Booster/LTB</v>
      </c>
      <c r="C3625" s="6" t="n">
        <f aca="false" t="array" ref="C3625:C3625">INDEX(Datas_Entregas!$B$2:$B$100, MATCH(B3625, Datas_Entregas!$A$2:$A$100, 0), 1)</f>
        <v>43266</v>
      </c>
      <c r="D3625" s="5" t="str">
        <f aca="false">Def_Status_Montagem!$A$2</f>
        <v>A verificar</v>
      </c>
      <c r="E3625" s="4" t="str">
        <f aca="false">Def_Status_Montagem!$B$4</f>
        <v>Contratada (inclui etiqueta)</v>
      </c>
      <c r="F3625" s="7" t="str">
        <f aca="false" t="array" ref="F3625:F3625">INDEX(Def_Instancias_Equipamentos!$F$2:$F$4986, MATCH(K3625, Def_Instancias_Equipamentos!$D$2:$D$4986, 0), 1)</f>
        <v>Túnel (Booster)</v>
      </c>
      <c r="G3625" s="8" t="str">
        <f aca="false" t="array" ref="G3625:G3625">INDEX(Def_Instancias_Equipamentos!$F$2:$F$4986, MATCH(L3625, Def_Instancias_Equipamentos!$D$2:$D$4986, 0), 1)</f>
        <v>Sala Racks 16</v>
      </c>
      <c r="H3625" s="7" t="str">
        <f aca="false" t="array" ref="H3625:H3625">INDEX(Def_Instancias_Equipamentos!$E$2:$E$4986, MATCH(K3625, Def_Instancias_Equipamentos!$D$2:$D$4986, 0), 1)</f>
        <v>BO-40U</v>
      </c>
      <c r="I3625" s="8" t="str">
        <f aca="false" t="array" ref="I3625:I3625">INDEX(Def_Instancias_Equipamentos!$E$2:$E$4986, MATCH(L3625, Def_Instancias_Equipamentos!$D$2:$D$4986, 0), 1)</f>
        <v>IA-16RaBPM</v>
      </c>
      <c r="J3625" s="8" t="str">
        <f aca="false">IF(H3625=I3625, "INTERNO", "EXTERNO")</f>
        <v>EXTERNO</v>
      </c>
      <c r="K3625" s="9" t="str">
        <f aca="false">Def_Instancias_Equipamentos!$D$881</f>
        <v>BO-40U:DI-BPMSigPatch</v>
      </c>
      <c r="L3625" s="4" t="str">
        <f aca="false">Def_Instancias_Equipamentos!$D$620</f>
        <v>BO-40U:DI-BPMRFFE</v>
      </c>
      <c r="M3625" s="10" t="s">
        <v>173</v>
      </c>
      <c r="N3625" s="11" t="s">
        <v>86</v>
      </c>
      <c r="O3625" s="21" t="str">
        <f aca="false">Def_Sistemas_Conectores_Cabos!$B$7</f>
        <v>SMA 50-ohm</v>
      </c>
      <c r="P3625" s="4" t="str">
        <f aca="false">Def_Sistemas_Conectores_Cabos!$B$7</f>
        <v>SMA 50-ohm</v>
      </c>
      <c r="Q3625" s="8" t="str">
        <f aca="false">K3625&amp;"/"&amp;M3625&amp;CHAR(10)&amp;L3625&amp;"/"&amp;N3625</f>
        <v>BO-40U:DI-BPMSigPatch/BO_OUT
BO-40U:DI-BPMRFFE/BO_IN</v>
      </c>
      <c r="R3625" s="12" t="s">
        <v>354</v>
      </c>
      <c r="S3625" s="12" t="s">
        <v>354</v>
      </c>
      <c r="T3625" s="22" t="str">
        <f aca="false">Def_Sistemas_Conectores_Cabos!$C$14</f>
        <v>Datalink Extrudado</v>
      </c>
      <c r="U3625" s="11" t="s">
        <v>355</v>
      </c>
      <c r="V3625" s="13"/>
    </row>
    <row r="3626" customFormat="false" ht="15.75" hidden="true" customHeight="true" outlineLevel="0" collapsed="false">
      <c r="A3626" s="4" t="str">
        <f aca="false">Def_Sistemas_Conectores_Cabos!$A$22</f>
        <v>BPM de elétrons</v>
      </c>
      <c r="B3626" s="5" t="str">
        <f aca="false">Datas_Entregas!$A$2</f>
        <v>Booster/LTB</v>
      </c>
      <c r="C3626" s="6" t="n">
        <f aca="false" t="array" ref="C3626:C3626">INDEX(Datas_Entregas!$B$2:$B$100, MATCH(B3626, Datas_Entregas!$A$2:$A$100, 0), 1)</f>
        <v>43266</v>
      </c>
      <c r="D3626" s="5" t="str">
        <f aca="false">Def_Status_Montagem!$A$2</f>
        <v>A verificar</v>
      </c>
      <c r="E3626" s="4" t="str">
        <f aca="false">Def_Status_Montagem!$B$4</f>
        <v>Contratada (inclui etiqueta)</v>
      </c>
      <c r="F3626" s="7" t="str">
        <f aca="false" t="array" ref="F3626:F3626">INDEX(Def_Instancias_Equipamentos!$F$2:$F$4986, MATCH(K3626, Def_Instancias_Equipamentos!$D$2:$D$4986, 0), 1)</f>
        <v>Túnel (Booster)</v>
      </c>
      <c r="G3626" s="8" t="str">
        <f aca="false" t="array" ref="G3626:G3626">INDEX(Def_Instancias_Equipamentos!$F$2:$F$4986, MATCH(L3626, Def_Instancias_Equipamentos!$D$2:$D$4986, 0), 1)</f>
        <v>Sala Racks 16</v>
      </c>
      <c r="H3626" s="7" t="str">
        <f aca="false" t="array" ref="H3626:H3626">INDEX(Def_Instancias_Equipamentos!$E$2:$E$4986, MATCH(K3626, Def_Instancias_Equipamentos!$D$2:$D$4986, 0), 1)</f>
        <v>BO-40U</v>
      </c>
      <c r="I3626" s="8" t="str">
        <f aca="false" t="array" ref="I3626:I3626">INDEX(Def_Instancias_Equipamentos!$E$2:$E$4986, MATCH(L3626, Def_Instancias_Equipamentos!$D$2:$D$4986, 0), 1)</f>
        <v>IA-16RaBPM</v>
      </c>
      <c r="J3626" s="8" t="str">
        <f aca="false">IF(H3626=I3626, "INTERNO", "EXTERNO")</f>
        <v>EXTERNO</v>
      </c>
      <c r="K3626" s="9" t="str">
        <f aca="false">Def_Instancias_Equipamentos!$D$881</f>
        <v>BO-40U:DI-BPMSigPatch</v>
      </c>
      <c r="L3626" s="4" t="str">
        <f aca="false">Def_Instancias_Equipamentos!$D$620</f>
        <v>BO-40U:DI-BPMRFFE</v>
      </c>
      <c r="M3626" s="10" t="s">
        <v>171</v>
      </c>
      <c r="N3626" s="11" t="s">
        <v>82</v>
      </c>
      <c r="O3626" s="21" t="str">
        <f aca="false">Def_Sistemas_Conectores_Cabos!$B$7</f>
        <v>SMA 50-ohm</v>
      </c>
      <c r="P3626" s="4" t="str">
        <f aca="false">Def_Sistemas_Conectores_Cabos!$B$7</f>
        <v>SMA 50-ohm</v>
      </c>
      <c r="Q3626" s="8" t="str">
        <f aca="false">K3626&amp;"/"&amp;M3626&amp;CHAR(10)&amp;L3626&amp;"/"&amp;N3626</f>
        <v>BO-40U:DI-BPMSigPatch/TI_OUT
BO-40U:DI-BPMRFFE/TI_IN</v>
      </c>
      <c r="R3626" s="12" t="s">
        <v>354</v>
      </c>
      <c r="S3626" s="12" t="s">
        <v>354</v>
      </c>
      <c r="T3626" s="22" t="str">
        <f aca="false">Def_Sistemas_Conectores_Cabos!$C$14</f>
        <v>Datalink Extrudado</v>
      </c>
      <c r="U3626" s="11" t="s">
        <v>355</v>
      </c>
      <c r="V3626" s="13"/>
    </row>
    <row r="3627" customFormat="false" ht="15.75" hidden="true" customHeight="true" outlineLevel="0" collapsed="false">
      <c r="A3627" s="4" t="str">
        <f aca="false">Def_Sistemas_Conectores_Cabos!$A$22</f>
        <v>BPM de elétrons</v>
      </c>
      <c r="B3627" s="5" t="str">
        <f aca="false">Datas_Entregas!$A$2</f>
        <v>Booster/LTB</v>
      </c>
      <c r="C3627" s="6" t="n">
        <f aca="false" t="array" ref="C3627:C3627">INDEX(Datas_Entregas!$B$2:$B$100, MATCH(B3627, Datas_Entregas!$A$2:$A$100, 0), 1)</f>
        <v>43266</v>
      </c>
      <c r="D3627" s="5" t="str">
        <f aca="false">Def_Status_Montagem!$A$2</f>
        <v>A verificar</v>
      </c>
      <c r="E3627" s="4" t="str">
        <f aca="false">Def_Status_Montagem!$B$4</f>
        <v>Contratada (inclui etiqueta)</v>
      </c>
      <c r="F3627" s="7" t="str">
        <f aca="false" t="array" ref="F3627:F3627">INDEX(Def_Instancias_Equipamentos!$F$2:$F$4986, MATCH(K3627, Def_Instancias_Equipamentos!$D$2:$D$4986, 0), 1)</f>
        <v>Túnel (Booster)</v>
      </c>
      <c r="G3627" s="8" t="str">
        <f aca="false" t="array" ref="G3627:G3627">INDEX(Def_Instancias_Equipamentos!$F$2:$F$4986, MATCH(L3627, Def_Instancias_Equipamentos!$D$2:$D$4986, 0), 1)</f>
        <v>Sala Racks 16</v>
      </c>
      <c r="H3627" s="7" t="str">
        <f aca="false" t="array" ref="H3627:H3627">INDEX(Def_Instancias_Equipamentos!$E$2:$E$4986, MATCH(K3627, Def_Instancias_Equipamentos!$D$2:$D$4986, 0), 1)</f>
        <v>BO-40U</v>
      </c>
      <c r="I3627" s="8" t="str">
        <f aca="false" t="array" ref="I3627:I3627">INDEX(Def_Instancias_Equipamentos!$E$2:$E$4986, MATCH(L3627, Def_Instancias_Equipamentos!$D$2:$D$4986, 0), 1)</f>
        <v>IA-16RaBPM</v>
      </c>
      <c r="J3627" s="8" t="str">
        <f aca="false">IF(H3627=I3627, "INTERNO", "EXTERNO")</f>
        <v>EXTERNO</v>
      </c>
      <c r="K3627" s="9" t="str">
        <f aca="false">Def_Instancias_Equipamentos!$D$881</f>
        <v>BO-40U:DI-BPMSigPatch</v>
      </c>
      <c r="L3627" s="4" t="str">
        <f aca="false">Def_Instancias_Equipamentos!$D$620</f>
        <v>BO-40U:DI-BPMRFFE</v>
      </c>
      <c r="M3627" s="10" t="s">
        <v>168</v>
      </c>
      <c r="N3627" s="11" t="s">
        <v>81</v>
      </c>
      <c r="O3627" s="21" t="str">
        <f aca="false">Def_Sistemas_Conectores_Cabos!$B$7</f>
        <v>SMA 50-ohm</v>
      </c>
      <c r="P3627" s="4" t="str">
        <f aca="false">Def_Sistemas_Conectores_Cabos!$B$7</f>
        <v>SMA 50-ohm</v>
      </c>
      <c r="Q3627" s="8" t="str">
        <f aca="false">K3627&amp;"/"&amp;M3627&amp;CHAR(10)&amp;L3627&amp;"/"&amp;N3627</f>
        <v>BO-40U:DI-BPMSigPatch/TO_OUT
BO-40U:DI-BPMRFFE/TO_IN</v>
      </c>
      <c r="R3627" s="12" t="s">
        <v>354</v>
      </c>
      <c r="S3627" s="12" t="s">
        <v>354</v>
      </c>
      <c r="T3627" s="22" t="str">
        <f aca="false">Def_Sistemas_Conectores_Cabos!$C$14</f>
        <v>Datalink Extrudado</v>
      </c>
      <c r="U3627" s="11" t="s">
        <v>355</v>
      </c>
      <c r="V3627" s="13"/>
    </row>
    <row r="3628" customFormat="false" ht="15.75" hidden="true" customHeight="true" outlineLevel="0" collapsed="false">
      <c r="A3628" s="4" t="str">
        <f aca="false">Def_Sistemas_Conectores_Cabos!$A$22</f>
        <v>BPM de elétrons</v>
      </c>
      <c r="B3628" s="5" t="str">
        <f aca="false">Datas_Entregas!$A$2</f>
        <v>Booster/LTB</v>
      </c>
      <c r="C3628" s="6" t="n">
        <f aca="false" t="array" ref="C3628:C3628">INDEX(Datas_Entregas!$B$2:$B$100, MATCH(B3628, Datas_Entregas!$A$2:$A$100, 0), 1)</f>
        <v>43266</v>
      </c>
      <c r="D3628" s="5" t="str">
        <f aca="false">Def_Status_Montagem!$A$2</f>
        <v>A verificar</v>
      </c>
      <c r="E3628" s="4" t="str">
        <f aca="false">Def_Status_Montagem!$B$4</f>
        <v>Contratada (inclui etiqueta)</v>
      </c>
      <c r="F3628" s="7" t="str">
        <f aca="false" t="array" ref="F3628:F3628">INDEX(Def_Instancias_Equipamentos!$F$2:$F$4986, MATCH(K3628, Def_Instancias_Equipamentos!$D$2:$D$4986, 0), 1)</f>
        <v>Túnel (Booster)</v>
      </c>
      <c r="G3628" s="8" t="str">
        <f aca="false" t="array" ref="G3628:G3628">INDEX(Def_Instancias_Equipamentos!$F$2:$F$4986, MATCH(L3628, Def_Instancias_Equipamentos!$D$2:$D$4986, 0), 1)</f>
        <v>Sala Racks 17</v>
      </c>
      <c r="H3628" s="7" t="str">
        <f aca="false" t="array" ref="H3628:H3628">INDEX(Def_Instancias_Equipamentos!$E$2:$E$4986, MATCH(K3628, Def_Instancias_Equipamentos!$D$2:$D$4986, 0), 1)</f>
        <v>BO-41U</v>
      </c>
      <c r="I3628" s="8" t="str">
        <f aca="false" t="array" ref="I3628:I3628">INDEX(Def_Instancias_Equipamentos!$E$2:$E$4986, MATCH(L3628, Def_Instancias_Equipamentos!$D$2:$D$4986, 0), 1)</f>
        <v>IA-17RaBPM</v>
      </c>
      <c r="J3628" s="8" t="str">
        <f aca="false">IF(H3628=I3628, "INTERNO", "EXTERNO")</f>
        <v>EXTERNO</v>
      </c>
      <c r="K3628" s="9" t="str">
        <f aca="false">Def_Instancias_Equipamentos!$D$882</f>
        <v>BO-41U:DI-BPMSigPatch</v>
      </c>
      <c r="L3628" s="4" t="str">
        <f aca="false">Def_Instancias_Equipamentos!$D$621</f>
        <v>BO-41U:DI-BPMRFFE</v>
      </c>
      <c r="M3628" s="10" t="s">
        <v>170</v>
      </c>
      <c r="N3628" s="11" t="s">
        <v>84</v>
      </c>
      <c r="O3628" s="21" t="str">
        <f aca="false">Def_Sistemas_Conectores_Cabos!$B$7</f>
        <v>SMA 50-ohm</v>
      </c>
      <c r="P3628" s="4" t="str">
        <f aca="false">Def_Sistemas_Conectores_Cabos!$B$7</f>
        <v>SMA 50-ohm</v>
      </c>
      <c r="Q3628" s="8" t="str">
        <f aca="false">K3628&amp;"/"&amp;M3628&amp;CHAR(10)&amp;L3628&amp;"/"&amp;N3628</f>
        <v>BO-41U:DI-BPMSigPatch/BI_OUT
BO-41U:DI-BPMRFFE/BI_IN</v>
      </c>
      <c r="R3628" s="12" t="s">
        <v>354</v>
      </c>
      <c r="S3628" s="12" t="s">
        <v>354</v>
      </c>
      <c r="T3628" s="22" t="str">
        <f aca="false">Def_Sistemas_Conectores_Cabos!$C$14</f>
        <v>Datalink Extrudado</v>
      </c>
      <c r="U3628" s="11" t="s">
        <v>355</v>
      </c>
      <c r="V3628" s="13"/>
    </row>
    <row r="3629" customFormat="false" ht="15.75" hidden="true" customHeight="true" outlineLevel="0" collapsed="false">
      <c r="A3629" s="4" t="str">
        <f aca="false">Def_Sistemas_Conectores_Cabos!$A$22</f>
        <v>BPM de elétrons</v>
      </c>
      <c r="B3629" s="5" t="str">
        <f aca="false">Datas_Entregas!$A$2</f>
        <v>Booster/LTB</v>
      </c>
      <c r="C3629" s="6" t="n">
        <f aca="false" t="array" ref="C3629:C3629">INDEX(Datas_Entregas!$B$2:$B$100, MATCH(B3629, Datas_Entregas!$A$2:$A$100, 0), 1)</f>
        <v>43266</v>
      </c>
      <c r="D3629" s="5" t="str">
        <f aca="false">Def_Status_Montagem!$A$2</f>
        <v>A verificar</v>
      </c>
      <c r="E3629" s="4" t="str">
        <f aca="false">Def_Status_Montagem!$B$4</f>
        <v>Contratada (inclui etiqueta)</v>
      </c>
      <c r="F3629" s="7" t="str">
        <f aca="false" t="array" ref="F3629:F3629">INDEX(Def_Instancias_Equipamentos!$F$2:$F$4986, MATCH(K3629, Def_Instancias_Equipamentos!$D$2:$D$4986, 0), 1)</f>
        <v>Túnel (Booster)</v>
      </c>
      <c r="G3629" s="8" t="str">
        <f aca="false" t="array" ref="G3629:G3629">INDEX(Def_Instancias_Equipamentos!$F$2:$F$4986, MATCH(L3629, Def_Instancias_Equipamentos!$D$2:$D$4986, 0), 1)</f>
        <v>Sala Racks 17</v>
      </c>
      <c r="H3629" s="7" t="str">
        <f aca="false" t="array" ref="H3629:H3629">INDEX(Def_Instancias_Equipamentos!$E$2:$E$4986, MATCH(K3629, Def_Instancias_Equipamentos!$D$2:$D$4986, 0), 1)</f>
        <v>BO-41U</v>
      </c>
      <c r="I3629" s="8" t="str">
        <f aca="false" t="array" ref="I3629:I3629">INDEX(Def_Instancias_Equipamentos!$E$2:$E$4986, MATCH(L3629, Def_Instancias_Equipamentos!$D$2:$D$4986, 0), 1)</f>
        <v>IA-17RaBPM</v>
      </c>
      <c r="J3629" s="8" t="str">
        <f aca="false">IF(H3629=I3629, "INTERNO", "EXTERNO")</f>
        <v>EXTERNO</v>
      </c>
      <c r="K3629" s="9" t="str">
        <f aca="false">Def_Instancias_Equipamentos!$D$882</f>
        <v>BO-41U:DI-BPMSigPatch</v>
      </c>
      <c r="L3629" s="4" t="str">
        <f aca="false">Def_Instancias_Equipamentos!$D$621</f>
        <v>BO-41U:DI-BPMRFFE</v>
      </c>
      <c r="M3629" s="10" t="s">
        <v>173</v>
      </c>
      <c r="N3629" s="11" t="s">
        <v>86</v>
      </c>
      <c r="O3629" s="21" t="str">
        <f aca="false">Def_Sistemas_Conectores_Cabos!$B$7</f>
        <v>SMA 50-ohm</v>
      </c>
      <c r="P3629" s="4" t="str">
        <f aca="false">Def_Sistemas_Conectores_Cabos!$B$7</f>
        <v>SMA 50-ohm</v>
      </c>
      <c r="Q3629" s="8" t="str">
        <f aca="false">K3629&amp;"/"&amp;M3629&amp;CHAR(10)&amp;L3629&amp;"/"&amp;N3629</f>
        <v>BO-41U:DI-BPMSigPatch/BO_OUT
BO-41U:DI-BPMRFFE/BO_IN</v>
      </c>
      <c r="R3629" s="12" t="s">
        <v>354</v>
      </c>
      <c r="S3629" s="12" t="s">
        <v>354</v>
      </c>
      <c r="T3629" s="22" t="str">
        <f aca="false">Def_Sistemas_Conectores_Cabos!$C$14</f>
        <v>Datalink Extrudado</v>
      </c>
      <c r="U3629" s="11" t="s">
        <v>355</v>
      </c>
      <c r="V3629" s="13"/>
    </row>
    <row r="3630" customFormat="false" ht="15.75" hidden="true" customHeight="true" outlineLevel="0" collapsed="false">
      <c r="A3630" s="4" t="str">
        <f aca="false">Def_Sistemas_Conectores_Cabos!$A$22</f>
        <v>BPM de elétrons</v>
      </c>
      <c r="B3630" s="5" t="str">
        <f aca="false">Datas_Entregas!$A$2</f>
        <v>Booster/LTB</v>
      </c>
      <c r="C3630" s="6" t="n">
        <f aca="false" t="array" ref="C3630:C3630">INDEX(Datas_Entregas!$B$2:$B$100, MATCH(B3630, Datas_Entregas!$A$2:$A$100, 0), 1)</f>
        <v>43266</v>
      </c>
      <c r="D3630" s="5" t="str">
        <f aca="false">Def_Status_Montagem!$A$2</f>
        <v>A verificar</v>
      </c>
      <c r="E3630" s="4" t="str">
        <f aca="false">Def_Status_Montagem!$B$4</f>
        <v>Contratada (inclui etiqueta)</v>
      </c>
      <c r="F3630" s="7" t="str">
        <f aca="false" t="array" ref="F3630:F3630">INDEX(Def_Instancias_Equipamentos!$F$2:$F$4986, MATCH(K3630, Def_Instancias_Equipamentos!$D$2:$D$4986, 0), 1)</f>
        <v>Túnel (Booster)</v>
      </c>
      <c r="G3630" s="8" t="str">
        <f aca="false" t="array" ref="G3630:G3630">INDEX(Def_Instancias_Equipamentos!$F$2:$F$4986, MATCH(L3630, Def_Instancias_Equipamentos!$D$2:$D$4986, 0), 1)</f>
        <v>Sala Racks 17</v>
      </c>
      <c r="H3630" s="7" t="str">
        <f aca="false" t="array" ref="H3630:H3630">INDEX(Def_Instancias_Equipamentos!$E$2:$E$4986, MATCH(K3630, Def_Instancias_Equipamentos!$D$2:$D$4986, 0), 1)</f>
        <v>BO-41U</v>
      </c>
      <c r="I3630" s="8" t="str">
        <f aca="false" t="array" ref="I3630:I3630">INDEX(Def_Instancias_Equipamentos!$E$2:$E$4986, MATCH(L3630, Def_Instancias_Equipamentos!$D$2:$D$4986, 0), 1)</f>
        <v>IA-17RaBPM</v>
      </c>
      <c r="J3630" s="8" t="str">
        <f aca="false">IF(H3630=I3630, "INTERNO", "EXTERNO")</f>
        <v>EXTERNO</v>
      </c>
      <c r="K3630" s="9" t="str">
        <f aca="false">Def_Instancias_Equipamentos!$D$882</f>
        <v>BO-41U:DI-BPMSigPatch</v>
      </c>
      <c r="L3630" s="4" t="str">
        <f aca="false">Def_Instancias_Equipamentos!$D$621</f>
        <v>BO-41U:DI-BPMRFFE</v>
      </c>
      <c r="M3630" s="10" t="s">
        <v>171</v>
      </c>
      <c r="N3630" s="11" t="s">
        <v>82</v>
      </c>
      <c r="O3630" s="21" t="str">
        <f aca="false">Def_Sistemas_Conectores_Cabos!$B$7</f>
        <v>SMA 50-ohm</v>
      </c>
      <c r="P3630" s="4" t="str">
        <f aca="false">Def_Sistemas_Conectores_Cabos!$B$7</f>
        <v>SMA 50-ohm</v>
      </c>
      <c r="Q3630" s="8" t="str">
        <f aca="false">K3630&amp;"/"&amp;M3630&amp;CHAR(10)&amp;L3630&amp;"/"&amp;N3630</f>
        <v>BO-41U:DI-BPMSigPatch/TI_OUT
BO-41U:DI-BPMRFFE/TI_IN</v>
      </c>
      <c r="R3630" s="12" t="s">
        <v>354</v>
      </c>
      <c r="S3630" s="12" t="s">
        <v>354</v>
      </c>
      <c r="T3630" s="22" t="str">
        <f aca="false">Def_Sistemas_Conectores_Cabos!$C$14</f>
        <v>Datalink Extrudado</v>
      </c>
      <c r="U3630" s="11" t="s">
        <v>355</v>
      </c>
      <c r="V3630" s="13"/>
    </row>
    <row r="3631" customFormat="false" ht="15.75" hidden="true" customHeight="true" outlineLevel="0" collapsed="false">
      <c r="A3631" s="4" t="str">
        <f aca="false">Def_Sistemas_Conectores_Cabos!$A$22</f>
        <v>BPM de elétrons</v>
      </c>
      <c r="B3631" s="5" t="str">
        <f aca="false">Datas_Entregas!$A$2</f>
        <v>Booster/LTB</v>
      </c>
      <c r="C3631" s="6" t="n">
        <f aca="false" t="array" ref="C3631:C3631">INDEX(Datas_Entregas!$B$2:$B$100, MATCH(B3631, Datas_Entregas!$A$2:$A$100, 0), 1)</f>
        <v>43266</v>
      </c>
      <c r="D3631" s="5" t="str">
        <f aca="false">Def_Status_Montagem!$A$2</f>
        <v>A verificar</v>
      </c>
      <c r="E3631" s="4" t="str">
        <f aca="false">Def_Status_Montagem!$B$4</f>
        <v>Contratada (inclui etiqueta)</v>
      </c>
      <c r="F3631" s="7" t="str">
        <f aca="false" t="array" ref="F3631:F3631">INDEX(Def_Instancias_Equipamentos!$F$2:$F$4986, MATCH(K3631, Def_Instancias_Equipamentos!$D$2:$D$4986, 0), 1)</f>
        <v>Túnel (Booster)</v>
      </c>
      <c r="G3631" s="8" t="str">
        <f aca="false" t="array" ref="G3631:G3631">INDEX(Def_Instancias_Equipamentos!$F$2:$F$4986, MATCH(L3631, Def_Instancias_Equipamentos!$D$2:$D$4986, 0), 1)</f>
        <v>Sala Racks 17</v>
      </c>
      <c r="H3631" s="7" t="str">
        <f aca="false" t="array" ref="H3631:H3631">INDEX(Def_Instancias_Equipamentos!$E$2:$E$4986, MATCH(K3631, Def_Instancias_Equipamentos!$D$2:$D$4986, 0), 1)</f>
        <v>BO-41U</v>
      </c>
      <c r="I3631" s="8" t="str">
        <f aca="false" t="array" ref="I3631:I3631">INDEX(Def_Instancias_Equipamentos!$E$2:$E$4986, MATCH(L3631, Def_Instancias_Equipamentos!$D$2:$D$4986, 0), 1)</f>
        <v>IA-17RaBPM</v>
      </c>
      <c r="J3631" s="8" t="str">
        <f aca="false">IF(H3631=I3631, "INTERNO", "EXTERNO")</f>
        <v>EXTERNO</v>
      </c>
      <c r="K3631" s="9" t="str">
        <f aca="false">Def_Instancias_Equipamentos!$D$882</f>
        <v>BO-41U:DI-BPMSigPatch</v>
      </c>
      <c r="L3631" s="4" t="str">
        <f aca="false">Def_Instancias_Equipamentos!$D$621</f>
        <v>BO-41U:DI-BPMRFFE</v>
      </c>
      <c r="M3631" s="10" t="s">
        <v>168</v>
      </c>
      <c r="N3631" s="11" t="s">
        <v>81</v>
      </c>
      <c r="O3631" s="21" t="str">
        <f aca="false">Def_Sistemas_Conectores_Cabos!$B$7</f>
        <v>SMA 50-ohm</v>
      </c>
      <c r="P3631" s="4" t="str">
        <f aca="false">Def_Sistemas_Conectores_Cabos!$B$7</f>
        <v>SMA 50-ohm</v>
      </c>
      <c r="Q3631" s="8" t="str">
        <f aca="false">K3631&amp;"/"&amp;M3631&amp;CHAR(10)&amp;L3631&amp;"/"&amp;N3631</f>
        <v>BO-41U:DI-BPMSigPatch/TO_OUT
BO-41U:DI-BPMRFFE/TO_IN</v>
      </c>
      <c r="R3631" s="12" t="s">
        <v>354</v>
      </c>
      <c r="S3631" s="12" t="s">
        <v>354</v>
      </c>
      <c r="T3631" s="22" t="str">
        <f aca="false">Def_Sistemas_Conectores_Cabos!$C$14</f>
        <v>Datalink Extrudado</v>
      </c>
      <c r="U3631" s="11" t="s">
        <v>355</v>
      </c>
      <c r="V3631" s="13"/>
    </row>
    <row r="3632" customFormat="false" ht="15.75" hidden="true" customHeight="true" outlineLevel="0" collapsed="false">
      <c r="A3632" s="4" t="str">
        <f aca="false">Def_Sistemas_Conectores_Cabos!$A$22</f>
        <v>BPM de elétrons</v>
      </c>
      <c r="B3632" s="5" t="str">
        <f aca="false">Datas_Entregas!$A$2</f>
        <v>Booster/LTB</v>
      </c>
      <c r="C3632" s="6" t="n">
        <f aca="false" t="array" ref="C3632:C3632">INDEX(Datas_Entregas!$B$2:$B$100, MATCH(B3632, Datas_Entregas!$A$2:$A$100, 0), 1)</f>
        <v>43266</v>
      </c>
      <c r="D3632" s="5" t="str">
        <f aca="false">Def_Status_Montagem!$A$2</f>
        <v>A verificar</v>
      </c>
      <c r="E3632" s="4" t="str">
        <f aca="false">Def_Status_Montagem!$B$4</f>
        <v>Contratada (inclui etiqueta)</v>
      </c>
      <c r="F3632" s="7" t="str">
        <f aca="false" t="array" ref="F3632:F3632">INDEX(Def_Instancias_Equipamentos!$F$2:$F$4986, MATCH(K3632, Def_Instancias_Equipamentos!$D$2:$D$4986, 0), 1)</f>
        <v>Túnel (Booster)</v>
      </c>
      <c r="G3632" s="8" t="str">
        <f aca="false" t="array" ref="G3632:G3632">INDEX(Def_Instancias_Equipamentos!$F$2:$F$4986, MATCH(L3632, Def_Instancias_Equipamentos!$D$2:$D$4986, 0), 1)</f>
        <v>Sala Racks 17</v>
      </c>
      <c r="H3632" s="7" t="str">
        <f aca="false" t="array" ref="H3632:H3632">INDEX(Def_Instancias_Equipamentos!$E$2:$E$4986, MATCH(K3632, Def_Instancias_Equipamentos!$D$2:$D$4986, 0), 1)</f>
        <v>BO-42U</v>
      </c>
      <c r="I3632" s="8" t="str">
        <f aca="false" t="array" ref="I3632:I3632">INDEX(Def_Instancias_Equipamentos!$E$2:$E$4986, MATCH(L3632, Def_Instancias_Equipamentos!$D$2:$D$4986, 0), 1)</f>
        <v>IA-17RaBPM</v>
      </c>
      <c r="J3632" s="8" t="str">
        <f aca="false">IF(H3632=I3632, "INTERNO", "EXTERNO")</f>
        <v>EXTERNO</v>
      </c>
      <c r="K3632" s="9" t="str">
        <f aca="false">Def_Instancias_Equipamentos!$D$883</f>
        <v>BO-42U:DI-BPMSigPatch</v>
      </c>
      <c r="L3632" s="4" t="str">
        <f aca="false">Def_Instancias_Equipamentos!$D$622</f>
        <v>BO-42U:DI-BPMRFFE</v>
      </c>
      <c r="M3632" s="10" t="s">
        <v>170</v>
      </c>
      <c r="N3632" s="11" t="s">
        <v>84</v>
      </c>
      <c r="O3632" s="21" t="str">
        <f aca="false">Def_Sistemas_Conectores_Cabos!$B$7</f>
        <v>SMA 50-ohm</v>
      </c>
      <c r="P3632" s="4" t="str">
        <f aca="false">Def_Sistemas_Conectores_Cabos!$B$7</f>
        <v>SMA 50-ohm</v>
      </c>
      <c r="Q3632" s="8" t="str">
        <f aca="false">K3632&amp;"/"&amp;M3632&amp;CHAR(10)&amp;L3632&amp;"/"&amp;N3632</f>
        <v>BO-42U:DI-BPMSigPatch/BI_OUT
BO-42U:DI-BPMRFFE/BI_IN</v>
      </c>
      <c r="R3632" s="12" t="s">
        <v>354</v>
      </c>
      <c r="S3632" s="12" t="s">
        <v>354</v>
      </c>
      <c r="T3632" s="22" t="str">
        <f aca="false">Def_Sistemas_Conectores_Cabos!$C$14</f>
        <v>Datalink Extrudado</v>
      </c>
      <c r="U3632" s="11" t="s">
        <v>355</v>
      </c>
      <c r="V3632" s="13"/>
    </row>
    <row r="3633" customFormat="false" ht="15.75" hidden="true" customHeight="true" outlineLevel="0" collapsed="false">
      <c r="A3633" s="4" t="str">
        <f aca="false">Def_Sistemas_Conectores_Cabos!$A$22</f>
        <v>BPM de elétrons</v>
      </c>
      <c r="B3633" s="5" t="str">
        <f aca="false">Datas_Entregas!$A$2</f>
        <v>Booster/LTB</v>
      </c>
      <c r="C3633" s="6" t="n">
        <f aca="false" t="array" ref="C3633:C3633">INDEX(Datas_Entregas!$B$2:$B$100, MATCH(B3633, Datas_Entregas!$A$2:$A$100, 0), 1)</f>
        <v>43266</v>
      </c>
      <c r="D3633" s="5" t="str">
        <f aca="false">Def_Status_Montagem!$A$2</f>
        <v>A verificar</v>
      </c>
      <c r="E3633" s="4" t="str">
        <f aca="false">Def_Status_Montagem!$B$4</f>
        <v>Contratada (inclui etiqueta)</v>
      </c>
      <c r="F3633" s="7" t="str">
        <f aca="false" t="array" ref="F3633:F3633">INDEX(Def_Instancias_Equipamentos!$F$2:$F$4986, MATCH(K3633, Def_Instancias_Equipamentos!$D$2:$D$4986, 0), 1)</f>
        <v>Túnel (Booster)</v>
      </c>
      <c r="G3633" s="8" t="str">
        <f aca="false" t="array" ref="G3633:G3633">INDEX(Def_Instancias_Equipamentos!$F$2:$F$4986, MATCH(L3633, Def_Instancias_Equipamentos!$D$2:$D$4986, 0), 1)</f>
        <v>Sala Racks 17</v>
      </c>
      <c r="H3633" s="7" t="str">
        <f aca="false" t="array" ref="H3633:H3633">INDEX(Def_Instancias_Equipamentos!$E$2:$E$4986, MATCH(K3633, Def_Instancias_Equipamentos!$D$2:$D$4986, 0), 1)</f>
        <v>BO-42U</v>
      </c>
      <c r="I3633" s="8" t="str">
        <f aca="false" t="array" ref="I3633:I3633">INDEX(Def_Instancias_Equipamentos!$E$2:$E$4986, MATCH(L3633, Def_Instancias_Equipamentos!$D$2:$D$4986, 0), 1)</f>
        <v>IA-17RaBPM</v>
      </c>
      <c r="J3633" s="8" t="str">
        <f aca="false">IF(H3633=I3633, "INTERNO", "EXTERNO")</f>
        <v>EXTERNO</v>
      </c>
      <c r="K3633" s="9" t="str">
        <f aca="false">Def_Instancias_Equipamentos!$D$883</f>
        <v>BO-42U:DI-BPMSigPatch</v>
      </c>
      <c r="L3633" s="4" t="str">
        <f aca="false">Def_Instancias_Equipamentos!$D$622</f>
        <v>BO-42U:DI-BPMRFFE</v>
      </c>
      <c r="M3633" s="10" t="s">
        <v>173</v>
      </c>
      <c r="N3633" s="11" t="s">
        <v>86</v>
      </c>
      <c r="O3633" s="21" t="str">
        <f aca="false">Def_Sistemas_Conectores_Cabos!$B$7</f>
        <v>SMA 50-ohm</v>
      </c>
      <c r="P3633" s="4" t="str">
        <f aca="false">Def_Sistemas_Conectores_Cabos!$B$7</f>
        <v>SMA 50-ohm</v>
      </c>
      <c r="Q3633" s="8" t="str">
        <f aca="false">K3633&amp;"/"&amp;M3633&amp;CHAR(10)&amp;L3633&amp;"/"&amp;N3633</f>
        <v>BO-42U:DI-BPMSigPatch/BO_OUT
BO-42U:DI-BPMRFFE/BO_IN</v>
      </c>
      <c r="R3633" s="12" t="s">
        <v>354</v>
      </c>
      <c r="S3633" s="12" t="s">
        <v>354</v>
      </c>
      <c r="T3633" s="22" t="str">
        <f aca="false">Def_Sistemas_Conectores_Cabos!$C$14</f>
        <v>Datalink Extrudado</v>
      </c>
      <c r="U3633" s="11" t="s">
        <v>355</v>
      </c>
      <c r="V3633" s="13"/>
    </row>
    <row r="3634" customFormat="false" ht="15.75" hidden="true" customHeight="true" outlineLevel="0" collapsed="false">
      <c r="A3634" s="4" t="str">
        <f aca="false">Def_Sistemas_Conectores_Cabos!$A$22</f>
        <v>BPM de elétrons</v>
      </c>
      <c r="B3634" s="5" t="str">
        <f aca="false">Datas_Entregas!$A$2</f>
        <v>Booster/LTB</v>
      </c>
      <c r="C3634" s="6" t="n">
        <f aca="false" t="array" ref="C3634:C3634">INDEX(Datas_Entregas!$B$2:$B$100, MATCH(B3634, Datas_Entregas!$A$2:$A$100, 0), 1)</f>
        <v>43266</v>
      </c>
      <c r="D3634" s="5" t="str">
        <f aca="false">Def_Status_Montagem!$A$2</f>
        <v>A verificar</v>
      </c>
      <c r="E3634" s="4" t="str">
        <f aca="false">Def_Status_Montagem!$B$4</f>
        <v>Contratada (inclui etiqueta)</v>
      </c>
      <c r="F3634" s="7" t="str">
        <f aca="false" t="array" ref="F3634:F3634">INDEX(Def_Instancias_Equipamentos!$F$2:$F$4986, MATCH(K3634, Def_Instancias_Equipamentos!$D$2:$D$4986, 0), 1)</f>
        <v>Túnel (Booster)</v>
      </c>
      <c r="G3634" s="8" t="str">
        <f aca="false" t="array" ref="G3634:G3634">INDEX(Def_Instancias_Equipamentos!$F$2:$F$4986, MATCH(L3634, Def_Instancias_Equipamentos!$D$2:$D$4986, 0), 1)</f>
        <v>Sala Racks 17</v>
      </c>
      <c r="H3634" s="7" t="str">
        <f aca="false" t="array" ref="H3634:H3634">INDEX(Def_Instancias_Equipamentos!$E$2:$E$4986, MATCH(K3634, Def_Instancias_Equipamentos!$D$2:$D$4986, 0), 1)</f>
        <v>BO-42U</v>
      </c>
      <c r="I3634" s="8" t="str">
        <f aca="false" t="array" ref="I3634:I3634">INDEX(Def_Instancias_Equipamentos!$E$2:$E$4986, MATCH(L3634, Def_Instancias_Equipamentos!$D$2:$D$4986, 0), 1)</f>
        <v>IA-17RaBPM</v>
      </c>
      <c r="J3634" s="8" t="str">
        <f aca="false">IF(H3634=I3634, "INTERNO", "EXTERNO")</f>
        <v>EXTERNO</v>
      </c>
      <c r="K3634" s="9" t="str">
        <f aca="false">Def_Instancias_Equipamentos!$D$883</f>
        <v>BO-42U:DI-BPMSigPatch</v>
      </c>
      <c r="L3634" s="4" t="str">
        <f aca="false">Def_Instancias_Equipamentos!$D$622</f>
        <v>BO-42U:DI-BPMRFFE</v>
      </c>
      <c r="M3634" s="10" t="s">
        <v>171</v>
      </c>
      <c r="N3634" s="11" t="s">
        <v>82</v>
      </c>
      <c r="O3634" s="21" t="str">
        <f aca="false">Def_Sistemas_Conectores_Cabos!$B$7</f>
        <v>SMA 50-ohm</v>
      </c>
      <c r="P3634" s="4" t="str">
        <f aca="false">Def_Sistemas_Conectores_Cabos!$B$7</f>
        <v>SMA 50-ohm</v>
      </c>
      <c r="Q3634" s="8" t="str">
        <f aca="false">K3634&amp;"/"&amp;M3634&amp;CHAR(10)&amp;L3634&amp;"/"&amp;N3634</f>
        <v>BO-42U:DI-BPMSigPatch/TI_OUT
BO-42U:DI-BPMRFFE/TI_IN</v>
      </c>
      <c r="R3634" s="12" t="s">
        <v>354</v>
      </c>
      <c r="S3634" s="12" t="s">
        <v>354</v>
      </c>
      <c r="T3634" s="22" t="str">
        <f aca="false">Def_Sistemas_Conectores_Cabos!$C$14</f>
        <v>Datalink Extrudado</v>
      </c>
      <c r="U3634" s="11" t="s">
        <v>355</v>
      </c>
      <c r="V3634" s="13"/>
    </row>
    <row r="3635" customFormat="false" ht="15.75" hidden="true" customHeight="true" outlineLevel="0" collapsed="false">
      <c r="A3635" s="4" t="str">
        <f aca="false">Def_Sistemas_Conectores_Cabos!$A$22</f>
        <v>BPM de elétrons</v>
      </c>
      <c r="B3635" s="5" t="str">
        <f aca="false">Datas_Entregas!$A$2</f>
        <v>Booster/LTB</v>
      </c>
      <c r="C3635" s="6" t="n">
        <f aca="false" t="array" ref="C3635:C3635">INDEX(Datas_Entregas!$B$2:$B$100, MATCH(B3635, Datas_Entregas!$A$2:$A$100, 0), 1)</f>
        <v>43266</v>
      </c>
      <c r="D3635" s="5" t="str">
        <f aca="false">Def_Status_Montagem!$A$2</f>
        <v>A verificar</v>
      </c>
      <c r="E3635" s="4" t="str">
        <f aca="false">Def_Status_Montagem!$B$4</f>
        <v>Contratada (inclui etiqueta)</v>
      </c>
      <c r="F3635" s="7" t="str">
        <f aca="false" t="array" ref="F3635:F3635">INDEX(Def_Instancias_Equipamentos!$F$2:$F$4986, MATCH(K3635, Def_Instancias_Equipamentos!$D$2:$D$4986, 0), 1)</f>
        <v>Túnel (Booster)</v>
      </c>
      <c r="G3635" s="8" t="str">
        <f aca="false" t="array" ref="G3635:G3635">INDEX(Def_Instancias_Equipamentos!$F$2:$F$4986, MATCH(L3635, Def_Instancias_Equipamentos!$D$2:$D$4986, 0), 1)</f>
        <v>Sala Racks 17</v>
      </c>
      <c r="H3635" s="7" t="str">
        <f aca="false" t="array" ref="H3635:H3635">INDEX(Def_Instancias_Equipamentos!$E$2:$E$4986, MATCH(K3635, Def_Instancias_Equipamentos!$D$2:$D$4986, 0), 1)</f>
        <v>BO-42U</v>
      </c>
      <c r="I3635" s="8" t="str">
        <f aca="false" t="array" ref="I3635:I3635">INDEX(Def_Instancias_Equipamentos!$E$2:$E$4986, MATCH(L3635, Def_Instancias_Equipamentos!$D$2:$D$4986, 0), 1)</f>
        <v>IA-17RaBPM</v>
      </c>
      <c r="J3635" s="8" t="str">
        <f aca="false">IF(H3635=I3635, "INTERNO", "EXTERNO")</f>
        <v>EXTERNO</v>
      </c>
      <c r="K3635" s="9" t="str">
        <f aca="false">Def_Instancias_Equipamentos!$D$883</f>
        <v>BO-42U:DI-BPMSigPatch</v>
      </c>
      <c r="L3635" s="4" t="str">
        <f aca="false">Def_Instancias_Equipamentos!$D$622</f>
        <v>BO-42U:DI-BPMRFFE</v>
      </c>
      <c r="M3635" s="10" t="s">
        <v>168</v>
      </c>
      <c r="N3635" s="11" t="s">
        <v>81</v>
      </c>
      <c r="O3635" s="21" t="str">
        <f aca="false">Def_Sistemas_Conectores_Cabos!$B$7</f>
        <v>SMA 50-ohm</v>
      </c>
      <c r="P3635" s="4" t="str">
        <f aca="false">Def_Sistemas_Conectores_Cabos!$B$7</f>
        <v>SMA 50-ohm</v>
      </c>
      <c r="Q3635" s="8" t="str">
        <f aca="false">K3635&amp;"/"&amp;M3635&amp;CHAR(10)&amp;L3635&amp;"/"&amp;N3635</f>
        <v>BO-42U:DI-BPMSigPatch/TO_OUT
BO-42U:DI-BPMRFFE/TO_IN</v>
      </c>
      <c r="R3635" s="12" t="s">
        <v>354</v>
      </c>
      <c r="S3635" s="12" t="s">
        <v>354</v>
      </c>
      <c r="T3635" s="22" t="str">
        <f aca="false">Def_Sistemas_Conectores_Cabos!$C$14</f>
        <v>Datalink Extrudado</v>
      </c>
      <c r="U3635" s="11" t="s">
        <v>355</v>
      </c>
      <c r="V3635" s="13"/>
    </row>
    <row r="3636" customFormat="false" ht="15.75" hidden="true" customHeight="true" outlineLevel="0" collapsed="false">
      <c r="A3636" s="4" t="str">
        <f aca="false">Def_Sistemas_Conectores_Cabos!$A$22</f>
        <v>BPM de elétrons</v>
      </c>
      <c r="B3636" s="5" t="str">
        <f aca="false">Datas_Entregas!$A$2</f>
        <v>Booster/LTB</v>
      </c>
      <c r="C3636" s="6" t="n">
        <f aca="false" t="array" ref="C3636:C3636">INDEX(Datas_Entregas!$B$2:$B$100, MATCH(B3636, Datas_Entregas!$A$2:$A$100, 0), 1)</f>
        <v>43266</v>
      </c>
      <c r="D3636" s="5" t="str">
        <f aca="false">Def_Status_Montagem!$A$2</f>
        <v>A verificar</v>
      </c>
      <c r="E3636" s="4" t="str">
        <f aca="false">Def_Status_Montagem!$B$4</f>
        <v>Contratada (inclui etiqueta)</v>
      </c>
      <c r="F3636" s="7" t="str">
        <f aca="false" t="array" ref="F3636:F3636">INDEX(Def_Instancias_Equipamentos!$F$2:$F$4986, MATCH(K3636, Def_Instancias_Equipamentos!$D$2:$D$4986, 0), 1)</f>
        <v>Túnel (Booster)</v>
      </c>
      <c r="G3636" s="8" t="str">
        <f aca="false" t="array" ref="G3636:G3636">INDEX(Def_Instancias_Equipamentos!$F$2:$F$4986, MATCH(L3636, Def_Instancias_Equipamentos!$D$2:$D$4986, 0), 1)</f>
        <v>Sala Racks 18 parte 1</v>
      </c>
      <c r="H3636" s="7" t="str">
        <f aca="false" t="array" ref="H3636:H3636">INDEX(Def_Instancias_Equipamentos!$E$2:$E$4986, MATCH(K3636, Def_Instancias_Equipamentos!$D$2:$D$4986, 0), 1)</f>
        <v>BO-43U</v>
      </c>
      <c r="I3636" s="8" t="str">
        <f aca="false" t="array" ref="I3636:I3636">INDEX(Def_Instancias_Equipamentos!$E$2:$E$4986, MATCH(L3636, Def_Instancias_Equipamentos!$D$2:$D$4986, 0), 1)</f>
        <v>IA-18RaBPM</v>
      </c>
      <c r="J3636" s="8" t="str">
        <f aca="false">IF(H3636=I3636, "INTERNO", "EXTERNO")</f>
        <v>EXTERNO</v>
      </c>
      <c r="K3636" s="9" t="str">
        <f aca="false">Def_Instancias_Equipamentos!$D$884</f>
        <v>BO-43U:DI-BPMSigPatch</v>
      </c>
      <c r="L3636" s="4" t="str">
        <f aca="false">Def_Instancias_Equipamentos!$D$623</f>
        <v>BO-43U:DI-BPMRFFE</v>
      </c>
      <c r="M3636" s="10" t="s">
        <v>170</v>
      </c>
      <c r="N3636" s="11" t="s">
        <v>84</v>
      </c>
      <c r="O3636" s="21" t="str">
        <f aca="false">Def_Sistemas_Conectores_Cabos!$B$7</f>
        <v>SMA 50-ohm</v>
      </c>
      <c r="P3636" s="4" t="str">
        <f aca="false">Def_Sistemas_Conectores_Cabos!$B$7</f>
        <v>SMA 50-ohm</v>
      </c>
      <c r="Q3636" s="8" t="str">
        <f aca="false">K3636&amp;"/"&amp;M3636&amp;CHAR(10)&amp;L3636&amp;"/"&amp;N3636</f>
        <v>BO-43U:DI-BPMSigPatch/BI_OUT
BO-43U:DI-BPMRFFE/BI_IN</v>
      </c>
      <c r="R3636" s="12" t="s">
        <v>354</v>
      </c>
      <c r="S3636" s="12" t="s">
        <v>354</v>
      </c>
      <c r="T3636" s="22" t="str">
        <f aca="false">Def_Sistemas_Conectores_Cabos!$C$14</f>
        <v>Datalink Extrudado</v>
      </c>
      <c r="U3636" s="11" t="s">
        <v>355</v>
      </c>
      <c r="V3636" s="13"/>
    </row>
    <row r="3637" customFormat="false" ht="15.75" hidden="true" customHeight="true" outlineLevel="0" collapsed="false">
      <c r="A3637" s="4" t="str">
        <f aca="false">Def_Sistemas_Conectores_Cabos!$A$22</f>
        <v>BPM de elétrons</v>
      </c>
      <c r="B3637" s="5" t="str">
        <f aca="false">Datas_Entregas!$A$2</f>
        <v>Booster/LTB</v>
      </c>
      <c r="C3637" s="6" t="n">
        <f aca="false" t="array" ref="C3637:C3637">INDEX(Datas_Entregas!$B$2:$B$100, MATCH(B3637, Datas_Entregas!$A$2:$A$100, 0), 1)</f>
        <v>43266</v>
      </c>
      <c r="D3637" s="5" t="str">
        <f aca="false">Def_Status_Montagem!$A$2</f>
        <v>A verificar</v>
      </c>
      <c r="E3637" s="4" t="str">
        <f aca="false">Def_Status_Montagem!$B$4</f>
        <v>Contratada (inclui etiqueta)</v>
      </c>
      <c r="F3637" s="7" t="str">
        <f aca="false" t="array" ref="F3637:F3637">INDEX(Def_Instancias_Equipamentos!$F$2:$F$4986, MATCH(K3637, Def_Instancias_Equipamentos!$D$2:$D$4986, 0), 1)</f>
        <v>Túnel (Booster)</v>
      </c>
      <c r="G3637" s="8" t="str">
        <f aca="false" t="array" ref="G3637:G3637">INDEX(Def_Instancias_Equipamentos!$F$2:$F$4986, MATCH(L3637, Def_Instancias_Equipamentos!$D$2:$D$4986, 0), 1)</f>
        <v>Sala Racks 18 parte 1</v>
      </c>
      <c r="H3637" s="7" t="str">
        <f aca="false" t="array" ref="H3637:H3637">INDEX(Def_Instancias_Equipamentos!$E$2:$E$4986, MATCH(K3637, Def_Instancias_Equipamentos!$D$2:$D$4986, 0), 1)</f>
        <v>BO-43U</v>
      </c>
      <c r="I3637" s="8" t="str">
        <f aca="false" t="array" ref="I3637:I3637">INDEX(Def_Instancias_Equipamentos!$E$2:$E$4986, MATCH(L3637, Def_Instancias_Equipamentos!$D$2:$D$4986, 0), 1)</f>
        <v>IA-18RaBPM</v>
      </c>
      <c r="J3637" s="8" t="str">
        <f aca="false">IF(H3637=I3637, "INTERNO", "EXTERNO")</f>
        <v>EXTERNO</v>
      </c>
      <c r="K3637" s="9" t="str">
        <f aca="false">Def_Instancias_Equipamentos!$D$884</f>
        <v>BO-43U:DI-BPMSigPatch</v>
      </c>
      <c r="L3637" s="4" t="str">
        <f aca="false">Def_Instancias_Equipamentos!$D$623</f>
        <v>BO-43U:DI-BPMRFFE</v>
      </c>
      <c r="M3637" s="10" t="s">
        <v>173</v>
      </c>
      <c r="N3637" s="11" t="s">
        <v>86</v>
      </c>
      <c r="O3637" s="21" t="str">
        <f aca="false">Def_Sistemas_Conectores_Cabos!$B$7</f>
        <v>SMA 50-ohm</v>
      </c>
      <c r="P3637" s="4" t="str">
        <f aca="false">Def_Sistemas_Conectores_Cabos!$B$7</f>
        <v>SMA 50-ohm</v>
      </c>
      <c r="Q3637" s="8" t="str">
        <f aca="false">K3637&amp;"/"&amp;M3637&amp;CHAR(10)&amp;L3637&amp;"/"&amp;N3637</f>
        <v>BO-43U:DI-BPMSigPatch/BO_OUT
BO-43U:DI-BPMRFFE/BO_IN</v>
      </c>
      <c r="R3637" s="12" t="s">
        <v>354</v>
      </c>
      <c r="S3637" s="12" t="s">
        <v>354</v>
      </c>
      <c r="T3637" s="22" t="str">
        <f aca="false">Def_Sistemas_Conectores_Cabos!$C$14</f>
        <v>Datalink Extrudado</v>
      </c>
      <c r="U3637" s="11" t="s">
        <v>355</v>
      </c>
      <c r="V3637" s="13"/>
    </row>
    <row r="3638" customFormat="false" ht="15.75" hidden="true" customHeight="true" outlineLevel="0" collapsed="false">
      <c r="A3638" s="4" t="str">
        <f aca="false">Def_Sistemas_Conectores_Cabos!$A$22</f>
        <v>BPM de elétrons</v>
      </c>
      <c r="B3638" s="5" t="str">
        <f aca="false">Datas_Entregas!$A$2</f>
        <v>Booster/LTB</v>
      </c>
      <c r="C3638" s="6" t="n">
        <f aca="false" t="array" ref="C3638:C3638">INDEX(Datas_Entregas!$B$2:$B$100, MATCH(B3638, Datas_Entregas!$A$2:$A$100, 0), 1)</f>
        <v>43266</v>
      </c>
      <c r="D3638" s="5" t="str">
        <f aca="false">Def_Status_Montagem!$A$2</f>
        <v>A verificar</v>
      </c>
      <c r="E3638" s="4" t="str">
        <f aca="false">Def_Status_Montagem!$B$4</f>
        <v>Contratada (inclui etiqueta)</v>
      </c>
      <c r="F3638" s="7" t="str">
        <f aca="false" t="array" ref="F3638:F3638">INDEX(Def_Instancias_Equipamentos!$F$2:$F$4986, MATCH(K3638, Def_Instancias_Equipamentos!$D$2:$D$4986, 0), 1)</f>
        <v>Túnel (Booster)</v>
      </c>
      <c r="G3638" s="8" t="str">
        <f aca="false" t="array" ref="G3638:G3638">INDEX(Def_Instancias_Equipamentos!$F$2:$F$4986, MATCH(L3638, Def_Instancias_Equipamentos!$D$2:$D$4986, 0), 1)</f>
        <v>Sala Racks 18 parte 1</v>
      </c>
      <c r="H3638" s="7" t="str">
        <f aca="false" t="array" ref="H3638:H3638">INDEX(Def_Instancias_Equipamentos!$E$2:$E$4986, MATCH(K3638, Def_Instancias_Equipamentos!$D$2:$D$4986, 0), 1)</f>
        <v>BO-43U</v>
      </c>
      <c r="I3638" s="8" t="str">
        <f aca="false" t="array" ref="I3638:I3638">INDEX(Def_Instancias_Equipamentos!$E$2:$E$4986, MATCH(L3638, Def_Instancias_Equipamentos!$D$2:$D$4986, 0), 1)</f>
        <v>IA-18RaBPM</v>
      </c>
      <c r="J3638" s="8" t="str">
        <f aca="false">IF(H3638=I3638, "INTERNO", "EXTERNO")</f>
        <v>EXTERNO</v>
      </c>
      <c r="K3638" s="9" t="str">
        <f aca="false">Def_Instancias_Equipamentos!$D$884</f>
        <v>BO-43U:DI-BPMSigPatch</v>
      </c>
      <c r="L3638" s="4" t="str">
        <f aca="false">Def_Instancias_Equipamentos!$D$623</f>
        <v>BO-43U:DI-BPMRFFE</v>
      </c>
      <c r="M3638" s="10" t="s">
        <v>171</v>
      </c>
      <c r="N3638" s="11" t="s">
        <v>82</v>
      </c>
      <c r="O3638" s="21" t="str">
        <f aca="false">Def_Sistemas_Conectores_Cabos!$B$7</f>
        <v>SMA 50-ohm</v>
      </c>
      <c r="P3638" s="4" t="str">
        <f aca="false">Def_Sistemas_Conectores_Cabos!$B$7</f>
        <v>SMA 50-ohm</v>
      </c>
      <c r="Q3638" s="8" t="str">
        <f aca="false">K3638&amp;"/"&amp;M3638&amp;CHAR(10)&amp;L3638&amp;"/"&amp;N3638</f>
        <v>BO-43U:DI-BPMSigPatch/TI_OUT
BO-43U:DI-BPMRFFE/TI_IN</v>
      </c>
      <c r="R3638" s="12" t="s">
        <v>354</v>
      </c>
      <c r="S3638" s="12" t="s">
        <v>354</v>
      </c>
      <c r="T3638" s="22" t="str">
        <f aca="false">Def_Sistemas_Conectores_Cabos!$C$14</f>
        <v>Datalink Extrudado</v>
      </c>
      <c r="U3638" s="11" t="s">
        <v>355</v>
      </c>
      <c r="V3638" s="13"/>
    </row>
    <row r="3639" customFormat="false" ht="15.75" hidden="true" customHeight="true" outlineLevel="0" collapsed="false">
      <c r="A3639" s="4" t="str">
        <f aca="false">Def_Sistemas_Conectores_Cabos!$A$22</f>
        <v>BPM de elétrons</v>
      </c>
      <c r="B3639" s="5" t="str">
        <f aca="false">Datas_Entregas!$A$2</f>
        <v>Booster/LTB</v>
      </c>
      <c r="C3639" s="6" t="n">
        <f aca="false" t="array" ref="C3639:C3639">INDEX(Datas_Entregas!$B$2:$B$100, MATCH(B3639, Datas_Entregas!$A$2:$A$100, 0), 1)</f>
        <v>43266</v>
      </c>
      <c r="D3639" s="5" t="str">
        <f aca="false">Def_Status_Montagem!$A$2</f>
        <v>A verificar</v>
      </c>
      <c r="E3639" s="4" t="str">
        <f aca="false">Def_Status_Montagem!$B$4</f>
        <v>Contratada (inclui etiqueta)</v>
      </c>
      <c r="F3639" s="7" t="str">
        <f aca="false" t="array" ref="F3639:F3639">INDEX(Def_Instancias_Equipamentos!$F$2:$F$4986, MATCH(K3639, Def_Instancias_Equipamentos!$D$2:$D$4986, 0), 1)</f>
        <v>Túnel (Booster)</v>
      </c>
      <c r="G3639" s="8" t="str">
        <f aca="false" t="array" ref="G3639:G3639">INDEX(Def_Instancias_Equipamentos!$F$2:$F$4986, MATCH(L3639, Def_Instancias_Equipamentos!$D$2:$D$4986, 0), 1)</f>
        <v>Sala Racks 18 parte 1</v>
      </c>
      <c r="H3639" s="7" t="str">
        <f aca="false" t="array" ref="H3639:H3639">INDEX(Def_Instancias_Equipamentos!$E$2:$E$4986, MATCH(K3639, Def_Instancias_Equipamentos!$D$2:$D$4986, 0), 1)</f>
        <v>BO-43U</v>
      </c>
      <c r="I3639" s="8" t="str">
        <f aca="false" t="array" ref="I3639:I3639">INDEX(Def_Instancias_Equipamentos!$E$2:$E$4986, MATCH(L3639, Def_Instancias_Equipamentos!$D$2:$D$4986, 0), 1)</f>
        <v>IA-18RaBPM</v>
      </c>
      <c r="J3639" s="8" t="str">
        <f aca="false">IF(H3639=I3639, "INTERNO", "EXTERNO")</f>
        <v>EXTERNO</v>
      </c>
      <c r="K3639" s="9" t="str">
        <f aca="false">Def_Instancias_Equipamentos!$D$884</f>
        <v>BO-43U:DI-BPMSigPatch</v>
      </c>
      <c r="L3639" s="4" t="str">
        <f aca="false">Def_Instancias_Equipamentos!$D$623</f>
        <v>BO-43U:DI-BPMRFFE</v>
      </c>
      <c r="M3639" s="10" t="s">
        <v>168</v>
      </c>
      <c r="N3639" s="11" t="s">
        <v>81</v>
      </c>
      <c r="O3639" s="21" t="str">
        <f aca="false">Def_Sistemas_Conectores_Cabos!$B$7</f>
        <v>SMA 50-ohm</v>
      </c>
      <c r="P3639" s="4" t="str">
        <f aca="false">Def_Sistemas_Conectores_Cabos!$B$7</f>
        <v>SMA 50-ohm</v>
      </c>
      <c r="Q3639" s="8" t="str">
        <f aca="false">K3639&amp;"/"&amp;M3639&amp;CHAR(10)&amp;L3639&amp;"/"&amp;N3639</f>
        <v>BO-43U:DI-BPMSigPatch/TO_OUT
BO-43U:DI-BPMRFFE/TO_IN</v>
      </c>
      <c r="R3639" s="12" t="s">
        <v>354</v>
      </c>
      <c r="S3639" s="12" t="s">
        <v>354</v>
      </c>
      <c r="T3639" s="22" t="str">
        <f aca="false">Def_Sistemas_Conectores_Cabos!$C$14</f>
        <v>Datalink Extrudado</v>
      </c>
      <c r="U3639" s="11" t="s">
        <v>355</v>
      </c>
      <c r="V3639" s="13"/>
    </row>
    <row r="3640" customFormat="false" ht="15.75" hidden="true" customHeight="true" outlineLevel="0" collapsed="false">
      <c r="A3640" s="4" t="str">
        <f aca="false">Def_Sistemas_Conectores_Cabos!$A$22</f>
        <v>BPM de elétrons</v>
      </c>
      <c r="B3640" s="5" t="str">
        <f aca="false">Datas_Entregas!$A$2</f>
        <v>Booster/LTB</v>
      </c>
      <c r="C3640" s="6" t="n">
        <f aca="false" t="array" ref="C3640:C3640">INDEX(Datas_Entregas!$B$2:$B$100, MATCH(B3640, Datas_Entregas!$A$2:$A$100, 0), 1)</f>
        <v>43266</v>
      </c>
      <c r="D3640" s="5" t="str">
        <f aca="false">Def_Status_Montagem!$A$2</f>
        <v>A verificar</v>
      </c>
      <c r="E3640" s="4" t="str">
        <f aca="false">Def_Status_Montagem!$B$4</f>
        <v>Contratada (inclui etiqueta)</v>
      </c>
      <c r="F3640" s="7" t="str">
        <f aca="false" t="array" ref="F3640:F3640">INDEX(Def_Instancias_Equipamentos!$F$2:$F$4986, MATCH(K3640, Def_Instancias_Equipamentos!$D$2:$D$4986, 0), 1)</f>
        <v>Túnel (Booster)</v>
      </c>
      <c r="G3640" s="8" t="str">
        <f aca="false" t="array" ref="G3640:G3640">INDEX(Def_Instancias_Equipamentos!$F$2:$F$4986, MATCH(L3640, Def_Instancias_Equipamentos!$D$2:$D$4986, 0), 1)</f>
        <v>Sala Racks 18 parte 1</v>
      </c>
      <c r="H3640" s="7" t="str">
        <f aca="false" t="array" ref="H3640:H3640">INDEX(Def_Instancias_Equipamentos!$E$2:$E$4986, MATCH(K3640, Def_Instancias_Equipamentos!$D$2:$D$4986, 0), 1)</f>
        <v>BO-44U</v>
      </c>
      <c r="I3640" s="8" t="str">
        <f aca="false" t="array" ref="I3640:I3640">INDEX(Def_Instancias_Equipamentos!$E$2:$E$4986, MATCH(L3640, Def_Instancias_Equipamentos!$D$2:$D$4986, 0), 1)</f>
        <v>IA-18RaBPM</v>
      </c>
      <c r="J3640" s="8" t="str">
        <f aca="false">IF(H3640=I3640, "INTERNO", "EXTERNO")</f>
        <v>EXTERNO</v>
      </c>
      <c r="K3640" s="9" t="str">
        <f aca="false">Def_Instancias_Equipamentos!$D$885</f>
        <v>BO-44U:DI-BPMSigPatch</v>
      </c>
      <c r="L3640" s="4" t="str">
        <f aca="false">Def_Instancias_Equipamentos!$D$624</f>
        <v>BO-44U:DI-BPMRFFE</v>
      </c>
      <c r="M3640" s="10" t="s">
        <v>170</v>
      </c>
      <c r="N3640" s="11" t="s">
        <v>84</v>
      </c>
      <c r="O3640" s="21" t="str">
        <f aca="false">Def_Sistemas_Conectores_Cabos!$B$7</f>
        <v>SMA 50-ohm</v>
      </c>
      <c r="P3640" s="4" t="str">
        <f aca="false">Def_Sistemas_Conectores_Cabos!$B$7</f>
        <v>SMA 50-ohm</v>
      </c>
      <c r="Q3640" s="8" t="str">
        <f aca="false">K3640&amp;"/"&amp;M3640&amp;CHAR(10)&amp;L3640&amp;"/"&amp;N3640</f>
        <v>BO-44U:DI-BPMSigPatch/BI_OUT
BO-44U:DI-BPMRFFE/BI_IN</v>
      </c>
      <c r="R3640" s="12" t="s">
        <v>354</v>
      </c>
      <c r="S3640" s="12" t="s">
        <v>354</v>
      </c>
      <c r="T3640" s="22" t="str">
        <f aca="false">Def_Sistemas_Conectores_Cabos!$C$14</f>
        <v>Datalink Extrudado</v>
      </c>
      <c r="U3640" s="11" t="s">
        <v>355</v>
      </c>
      <c r="V3640" s="13"/>
    </row>
    <row r="3641" customFormat="false" ht="15.75" hidden="true" customHeight="true" outlineLevel="0" collapsed="false">
      <c r="A3641" s="4" t="str">
        <f aca="false">Def_Sistemas_Conectores_Cabos!$A$22</f>
        <v>BPM de elétrons</v>
      </c>
      <c r="B3641" s="5" t="str">
        <f aca="false">Datas_Entregas!$A$2</f>
        <v>Booster/LTB</v>
      </c>
      <c r="C3641" s="6" t="n">
        <f aca="false" t="array" ref="C3641:C3641">INDEX(Datas_Entregas!$B$2:$B$100, MATCH(B3641, Datas_Entregas!$A$2:$A$100, 0), 1)</f>
        <v>43266</v>
      </c>
      <c r="D3641" s="5" t="str">
        <f aca="false">Def_Status_Montagem!$A$2</f>
        <v>A verificar</v>
      </c>
      <c r="E3641" s="4" t="str">
        <f aca="false">Def_Status_Montagem!$B$4</f>
        <v>Contratada (inclui etiqueta)</v>
      </c>
      <c r="F3641" s="7" t="str">
        <f aca="false" t="array" ref="F3641:F3641">INDEX(Def_Instancias_Equipamentos!$F$2:$F$4986, MATCH(K3641, Def_Instancias_Equipamentos!$D$2:$D$4986, 0), 1)</f>
        <v>Túnel (Booster)</v>
      </c>
      <c r="G3641" s="8" t="str">
        <f aca="false" t="array" ref="G3641:G3641">INDEX(Def_Instancias_Equipamentos!$F$2:$F$4986, MATCH(L3641, Def_Instancias_Equipamentos!$D$2:$D$4986, 0), 1)</f>
        <v>Sala Racks 18 parte 1</v>
      </c>
      <c r="H3641" s="7" t="str">
        <f aca="false" t="array" ref="H3641:H3641">INDEX(Def_Instancias_Equipamentos!$E$2:$E$4986, MATCH(K3641, Def_Instancias_Equipamentos!$D$2:$D$4986, 0), 1)</f>
        <v>BO-44U</v>
      </c>
      <c r="I3641" s="8" t="str">
        <f aca="false" t="array" ref="I3641:I3641">INDEX(Def_Instancias_Equipamentos!$E$2:$E$4986, MATCH(L3641, Def_Instancias_Equipamentos!$D$2:$D$4986, 0), 1)</f>
        <v>IA-18RaBPM</v>
      </c>
      <c r="J3641" s="8" t="str">
        <f aca="false">IF(H3641=I3641, "INTERNO", "EXTERNO")</f>
        <v>EXTERNO</v>
      </c>
      <c r="K3641" s="9" t="str">
        <f aca="false">Def_Instancias_Equipamentos!$D$885</f>
        <v>BO-44U:DI-BPMSigPatch</v>
      </c>
      <c r="L3641" s="4" t="str">
        <f aca="false">Def_Instancias_Equipamentos!$D$624</f>
        <v>BO-44U:DI-BPMRFFE</v>
      </c>
      <c r="M3641" s="10" t="s">
        <v>173</v>
      </c>
      <c r="N3641" s="11" t="s">
        <v>86</v>
      </c>
      <c r="O3641" s="21" t="str">
        <f aca="false">Def_Sistemas_Conectores_Cabos!$B$7</f>
        <v>SMA 50-ohm</v>
      </c>
      <c r="P3641" s="4" t="str">
        <f aca="false">Def_Sistemas_Conectores_Cabos!$B$7</f>
        <v>SMA 50-ohm</v>
      </c>
      <c r="Q3641" s="8" t="str">
        <f aca="false">K3641&amp;"/"&amp;M3641&amp;CHAR(10)&amp;L3641&amp;"/"&amp;N3641</f>
        <v>BO-44U:DI-BPMSigPatch/BO_OUT
BO-44U:DI-BPMRFFE/BO_IN</v>
      </c>
      <c r="R3641" s="12" t="s">
        <v>354</v>
      </c>
      <c r="S3641" s="12" t="s">
        <v>354</v>
      </c>
      <c r="T3641" s="22" t="str">
        <f aca="false">Def_Sistemas_Conectores_Cabos!$C$14</f>
        <v>Datalink Extrudado</v>
      </c>
      <c r="U3641" s="11" t="s">
        <v>355</v>
      </c>
      <c r="V3641" s="13"/>
    </row>
    <row r="3642" customFormat="false" ht="15.75" hidden="true" customHeight="true" outlineLevel="0" collapsed="false">
      <c r="A3642" s="4" t="str">
        <f aca="false">Def_Sistemas_Conectores_Cabos!$A$22</f>
        <v>BPM de elétrons</v>
      </c>
      <c r="B3642" s="5" t="str">
        <f aca="false">Datas_Entregas!$A$2</f>
        <v>Booster/LTB</v>
      </c>
      <c r="C3642" s="6" t="n">
        <f aca="false" t="array" ref="C3642:C3642">INDEX(Datas_Entregas!$B$2:$B$100, MATCH(B3642, Datas_Entregas!$A$2:$A$100, 0), 1)</f>
        <v>43266</v>
      </c>
      <c r="D3642" s="5" t="str">
        <f aca="false">Def_Status_Montagem!$A$2</f>
        <v>A verificar</v>
      </c>
      <c r="E3642" s="4" t="str">
        <f aca="false">Def_Status_Montagem!$B$4</f>
        <v>Contratada (inclui etiqueta)</v>
      </c>
      <c r="F3642" s="7" t="str">
        <f aca="false" t="array" ref="F3642:F3642">INDEX(Def_Instancias_Equipamentos!$F$2:$F$4986, MATCH(K3642, Def_Instancias_Equipamentos!$D$2:$D$4986, 0), 1)</f>
        <v>Túnel (Booster)</v>
      </c>
      <c r="G3642" s="8" t="str">
        <f aca="false" t="array" ref="G3642:G3642">INDEX(Def_Instancias_Equipamentos!$F$2:$F$4986, MATCH(L3642, Def_Instancias_Equipamentos!$D$2:$D$4986, 0), 1)</f>
        <v>Sala Racks 18 parte 1</v>
      </c>
      <c r="H3642" s="7" t="str">
        <f aca="false" t="array" ref="H3642:H3642">INDEX(Def_Instancias_Equipamentos!$E$2:$E$4986, MATCH(K3642, Def_Instancias_Equipamentos!$D$2:$D$4986, 0), 1)</f>
        <v>BO-44U</v>
      </c>
      <c r="I3642" s="8" t="str">
        <f aca="false" t="array" ref="I3642:I3642">INDEX(Def_Instancias_Equipamentos!$E$2:$E$4986, MATCH(L3642, Def_Instancias_Equipamentos!$D$2:$D$4986, 0), 1)</f>
        <v>IA-18RaBPM</v>
      </c>
      <c r="J3642" s="8" t="str">
        <f aca="false">IF(H3642=I3642, "INTERNO", "EXTERNO")</f>
        <v>EXTERNO</v>
      </c>
      <c r="K3642" s="9" t="str">
        <f aca="false">Def_Instancias_Equipamentos!$D$885</f>
        <v>BO-44U:DI-BPMSigPatch</v>
      </c>
      <c r="L3642" s="4" t="str">
        <f aca="false">Def_Instancias_Equipamentos!$D$624</f>
        <v>BO-44U:DI-BPMRFFE</v>
      </c>
      <c r="M3642" s="10" t="s">
        <v>171</v>
      </c>
      <c r="N3642" s="11" t="s">
        <v>82</v>
      </c>
      <c r="O3642" s="21" t="str">
        <f aca="false">Def_Sistemas_Conectores_Cabos!$B$7</f>
        <v>SMA 50-ohm</v>
      </c>
      <c r="P3642" s="4" t="str">
        <f aca="false">Def_Sistemas_Conectores_Cabos!$B$7</f>
        <v>SMA 50-ohm</v>
      </c>
      <c r="Q3642" s="8" t="str">
        <f aca="false">K3642&amp;"/"&amp;M3642&amp;CHAR(10)&amp;L3642&amp;"/"&amp;N3642</f>
        <v>BO-44U:DI-BPMSigPatch/TI_OUT
BO-44U:DI-BPMRFFE/TI_IN</v>
      </c>
      <c r="R3642" s="12" t="s">
        <v>354</v>
      </c>
      <c r="S3642" s="12" t="s">
        <v>354</v>
      </c>
      <c r="T3642" s="22" t="str">
        <f aca="false">Def_Sistemas_Conectores_Cabos!$C$14</f>
        <v>Datalink Extrudado</v>
      </c>
      <c r="U3642" s="11" t="s">
        <v>355</v>
      </c>
      <c r="V3642" s="13"/>
    </row>
    <row r="3643" customFormat="false" ht="15.75" hidden="true" customHeight="true" outlineLevel="0" collapsed="false">
      <c r="A3643" s="4" t="str">
        <f aca="false">Def_Sistemas_Conectores_Cabos!$A$22</f>
        <v>BPM de elétrons</v>
      </c>
      <c r="B3643" s="5" t="str">
        <f aca="false">Datas_Entregas!$A$2</f>
        <v>Booster/LTB</v>
      </c>
      <c r="C3643" s="6" t="n">
        <f aca="false" t="array" ref="C3643:C3643">INDEX(Datas_Entregas!$B$2:$B$100, MATCH(B3643, Datas_Entregas!$A$2:$A$100, 0), 1)</f>
        <v>43266</v>
      </c>
      <c r="D3643" s="5" t="str">
        <f aca="false">Def_Status_Montagem!$A$2</f>
        <v>A verificar</v>
      </c>
      <c r="E3643" s="4" t="str">
        <f aca="false">Def_Status_Montagem!$B$4</f>
        <v>Contratada (inclui etiqueta)</v>
      </c>
      <c r="F3643" s="7" t="str">
        <f aca="false" t="array" ref="F3643:F3643">INDEX(Def_Instancias_Equipamentos!$F$2:$F$4986, MATCH(K3643, Def_Instancias_Equipamentos!$D$2:$D$4986, 0), 1)</f>
        <v>Túnel (Booster)</v>
      </c>
      <c r="G3643" s="8" t="str">
        <f aca="false" t="array" ref="G3643:G3643">INDEX(Def_Instancias_Equipamentos!$F$2:$F$4986, MATCH(L3643, Def_Instancias_Equipamentos!$D$2:$D$4986, 0), 1)</f>
        <v>Sala Racks 18 parte 1</v>
      </c>
      <c r="H3643" s="7" t="str">
        <f aca="false" t="array" ref="H3643:H3643">INDEX(Def_Instancias_Equipamentos!$E$2:$E$4986, MATCH(K3643, Def_Instancias_Equipamentos!$D$2:$D$4986, 0), 1)</f>
        <v>BO-44U</v>
      </c>
      <c r="I3643" s="8" t="str">
        <f aca="false" t="array" ref="I3643:I3643">INDEX(Def_Instancias_Equipamentos!$E$2:$E$4986, MATCH(L3643, Def_Instancias_Equipamentos!$D$2:$D$4986, 0), 1)</f>
        <v>IA-18RaBPM</v>
      </c>
      <c r="J3643" s="8" t="str">
        <f aca="false">IF(H3643=I3643, "INTERNO", "EXTERNO")</f>
        <v>EXTERNO</v>
      </c>
      <c r="K3643" s="9" t="str">
        <f aca="false">Def_Instancias_Equipamentos!$D$885</f>
        <v>BO-44U:DI-BPMSigPatch</v>
      </c>
      <c r="L3643" s="4" t="str">
        <f aca="false">Def_Instancias_Equipamentos!$D$624</f>
        <v>BO-44U:DI-BPMRFFE</v>
      </c>
      <c r="M3643" s="10" t="s">
        <v>168</v>
      </c>
      <c r="N3643" s="11" t="s">
        <v>81</v>
      </c>
      <c r="O3643" s="21" t="str">
        <f aca="false">Def_Sistemas_Conectores_Cabos!$B$7</f>
        <v>SMA 50-ohm</v>
      </c>
      <c r="P3643" s="4" t="str">
        <f aca="false">Def_Sistemas_Conectores_Cabos!$B$7</f>
        <v>SMA 50-ohm</v>
      </c>
      <c r="Q3643" s="8" t="str">
        <f aca="false">K3643&amp;"/"&amp;M3643&amp;CHAR(10)&amp;L3643&amp;"/"&amp;N3643</f>
        <v>BO-44U:DI-BPMSigPatch/TO_OUT
BO-44U:DI-BPMRFFE/TO_IN</v>
      </c>
      <c r="R3643" s="12" t="s">
        <v>354</v>
      </c>
      <c r="S3643" s="12" t="s">
        <v>354</v>
      </c>
      <c r="T3643" s="22" t="str">
        <f aca="false">Def_Sistemas_Conectores_Cabos!$C$14</f>
        <v>Datalink Extrudado</v>
      </c>
      <c r="U3643" s="11" t="s">
        <v>355</v>
      </c>
      <c r="V3643" s="13"/>
    </row>
    <row r="3644" customFormat="false" ht="15.75" hidden="true" customHeight="true" outlineLevel="0" collapsed="false">
      <c r="A3644" s="4" t="str">
        <f aca="false">Def_Sistemas_Conectores_Cabos!$A$22</f>
        <v>BPM de elétrons</v>
      </c>
      <c r="B3644" s="5" t="str">
        <f aca="false">Datas_Entregas!$A$2</f>
        <v>Booster/LTB</v>
      </c>
      <c r="C3644" s="6" t="n">
        <f aca="false" t="array" ref="C3644:C3644">INDEX(Datas_Entregas!$B$2:$B$100, MATCH(B3644, Datas_Entregas!$A$2:$A$100, 0), 1)</f>
        <v>43266</v>
      </c>
      <c r="D3644" s="5" t="str">
        <f aca="false">Def_Status_Montagem!$A$2</f>
        <v>A verificar</v>
      </c>
      <c r="E3644" s="4" t="str">
        <f aca="false">Def_Status_Montagem!$B$4</f>
        <v>Contratada (inclui etiqueta)</v>
      </c>
      <c r="F3644" s="7" t="str">
        <f aca="false" t="array" ref="F3644:F3644">INDEX(Def_Instancias_Equipamentos!$F$2:$F$4986, MATCH(K3644, Def_Instancias_Equipamentos!$D$2:$D$4986, 0), 1)</f>
        <v>Túnel (Booster)</v>
      </c>
      <c r="G3644" s="8" t="str">
        <f aca="false" t="array" ref="G3644:G3644">INDEX(Def_Instancias_Equipamentos!$F$2:$F$4986, MATCH(L3644, Def_Instancias_Equipamentos!$D$2:$D$4986, 0), 1)</f>
        <v>Sala Racks 18 parte 1</v>
      </c>
      <c r="H3644" s="7" t="str">
        <f aca="false" t="array" ref="H3644:H3644">INDEX(Def_Instancias_Equipamentos!$E$2:$E$4986, MATCH(K3644, Def_Instancias_Equipamentos!$D$2:$D$4986, 0), 1)</f>
        <v>BO-45U</v>
      </c>
      <c r="I3644" s="8" t="str">
        <f aca="false" t="array" ref="I3644:I3644">INDEX(Def_Instancias_Equipamentos!$E$2:$E$4986, MATCH(L3644, Def_Instancias_Equipamentos!$D$2:$D$4986, 0), 1)</f>
        <v>IA-18RaBPM</v>
      </c>
      <c r="J3644" s="8" t="str">
        <f aca="false">IF(H3644=I3644, "INTERNO", "EXTERNO")</f>
        <v>EXTERNO</v>
      </c>
      <c r="K3644" s="9" t="str">
        <f aca="false">Def_Instancias_Equipamentos!$D$886</f>
        <v>BO-45U:DI-BPMSigPatch</v>
      </c>
      <c r="L3644" s="4" t="str">
        <f aca="false">Def_Instancias_Equipamentos!$D$625</f>
        <v>BO-45U:DI-BPMRFFE</v>
      </c>
      <c r="M3644" s="10" t="s">
        <v>170</v>
      </c>
      <c r="N3644" s="11" t="s">
        <v>84</v>
      </c>
      <c r="O3644" s="21" t="str">
        <f aca="false">Def_Sistemas_Conectores_Cabos!$B$7</f>
        <v>SMA 50-ohm</v>
      </c>
      <c r="P3644" s="4" t="str">
        <f aca="false">Def_Sistemas_Conectores_Cabos!$B$7</f>
        <v>SMA 50-ohm</v>
      </c>
      <c r="Q3644" s="8" t="str">
        <f aca="false">K3644&amp;"/"&amp;M3644&amp;CHAR(10)&amp;L3644&amp;"/"&amp;N3644</f>
        <v>BO-45U:DI-BPMSigPatch/BI_OUT
BO-45U:DI-BPMRFFE/BI_IN</v>
      </c>
      <c r="R3644" s="12" t="s">
        <v>354</v>
      </c>
      <c r="S3644" s="12" t="s">
        <v>354</v>
      </c>
      <c r="T3644" s="22" t="str">
        <f aca="false">Def_Sistemas_Conectores_Cabos!$C$14</f>
        <v>Datalink Extrudado</v>
      </c>
      <c r="U3644" s="11" t="s">
        <v>355</v>
      </c>
      <c r="V3644" s="13"/>
    </row>
    <row r="3645" customFormat="false" ht="15.75" hidden="true" customHeight="true" outlineLevel="0" collapsed="false">
      <c r="A3645" s="4" t="str">
        <f aca="false">Def_Sistemas_Conectores_Cabos!$A$22</f>
        <v>BPM de elétrons</v>
      </c>
      <c r="B3645" s="5" t="str">
        <f aca="false">Datas_Entregas!$A$2</f>
        <v>Booster/LTB</v>
      </c>
      <c r="C3645" s="6" t="n">
        <f aca="false" t="array" ref="C3645:C3645">INDEX(Datas_Entregas!$B$2:$B$100, MATCH(B3645, Datas_Entregas!$A$2:$A$100, 0), 1)</f>
        <v>43266</v>
      </c>
      <c r="D3645" s="5" t="str">
        <f aca="false">Def_Status_Montagem!$A$2</f>
        <v>A verificar</v>
      </c>
      <c r="E3645" s="4" t="str">
        <f aca="false">Def_Status_Montagem!$B$4</f>
        <v>Contratada (inclui etiqueta)</v>
      </c>
      <c r="F3645" s="7" t="str">
        <f aca="false" t="array" ref="F3645:F3645">INDEX(Def_Instancias_Equipamentos!$F$2:$F$4986, MATCH(K3645, Def_Instancias_Equipamentos!$D$2:$D$4986, 0), 1)</f>
        <v>Túnel (Booster)</v>
      </c>
      <c r="G3645" s="8" t="str">
        <f aca="false" t="array" ref="G3645:G3645">INDEX(Def_Instancias_Equipamentos!$F$2:$F$4986, MATCH(L3645, Def_Instancias_Equipamentos!$D$2:$D$4986, 0), 1)</f>
        <v>Sala Racks 18 parte 1</v>
      </c>
      <c r="H3645" s="7" t="str">
        <f aca="false" t="array" ref="H3645:H3645">INDEX(Def_Instancias_Equipamentos!$E$2:$E$4986, MATCH(K3645, Def_Instancias_Equipamentos!$D$2:$D$4986, 0), 1)</f>
        <v>BO-45U</v>
      </c>
      <c r="I3645" s="8" t="str">
        <f aca="false" t="array" ref="I3645:I3645">INDEX(Def_Instancias_Equipamentos!$E$2:$E$4986, MATCH(L3645, Def_Instancias_Equipamentos!$D$2:$D$4986, 0), 1)</f>
        <v>IA-18RaBPM</v>
      </c>
      <c r="J3645" s="8" t="str">
        <f aca="false">IF(H3645=I3645, "INTERNO", "EXTERNO")</f>
        <v>EXTERNO</v>
      </c>
      <c r="K3645" s="9" t="str">
        <f aca="false">Def_Instancias_Equipamentos!$D$886</f>
        <v>BO-45U:DI-BPMSigPatch</v>
      </c>
      <c r="L3645" s="4" t="str">
        <f aca="false">Def_Instancias_Equipamentos!$D$625</f>
        <v>BO-45U:DI-BPMRFFE</v>
      </c>
      <c r="M3645" s="10" t="s">
        <v>173</v>
      </c>
      <c r="N3645" s="11" t="s">
        <v>86</v>
      </c>
      <c r="O3645" s="21" t="str">
        <f aca="false">Def_Sistemas_Conectores_Cabos!$B$7</f>
        <v>SMA 50-ohm</v>
      </c>
      <c r="P3645" s="4" t="str">
        <f aca="false">Def_Sistemas_Conectores_Cabos!$B$7</f>
        <v>SMA 50-ohm</v>
      </c>
      <c r="Q3645" s="8" t="str">
        <f aca="false">K3645&amp;"/"&amp;M3645&amp;CHAR(10)&amp;L3645&amp;"/"&amp;N3645</f>
        <v>BO-45U:DI-BPMSigPatch/BO_OUT
BO-45U:DI-BPMRFFE/BO_IN</v>
      </c>
      <c r="R3645" s="12" t="s">
        <v>354</v>
      </c>
      <c r="S3645" s="12" t="s">
        <v>354</v>
      </c>
      <c r="T3645" s="22" t="str">
        <f aca="false">Def_Sistemas_Conectores_Cabos!$C$14</f>
        <v>Datalink Extrudado</v>
      </c>
      <c r="U3645" s="11" t="s">
        <v>355</v>
      </c>
      <c r="V3645" s="13"/>
    </row>
    <row r="3646" customFormat="false" ht="15.75" hidden="true" customHeight="true" outlineLevel="0" collapsed="false">
      <c r="A3646" s="4" t="str">
        <f aca="false">Def_Sistemas_Conectores_Cabos!$A$22</f>
        <v>BPM de elétrons</v>
      </c>
      <c r="B3646" s="5" t="str">
        <f aca="false">Datas_Entregas!$A$2</f>
        <v>Booster/LTB</v>
      </c>
      <c r="C3646" s="6" t="n">
        <f aca="false" t="array" ref="C3646:C3646">INDEX(Datas_Entregas!$B$2:$B$100, MATCH(B3646, Datas_Entregas!$A$2:$A$100, 0), 1)</f>
        <v>43266</v>
      </c>
      <c r="D3646" s="5" t="str">
        <f aca="false">Def_Status_Montagem!$A$2</f>
        <v>A verificar</v>
      </c>
      <c r="E3646" s="4" t="str">
        <f aca="false">Def_Status_Montagem!$B$4</f>
        <v>Contratada (inclui etiqueta)</v>
      </c>
      <c r="F3646" s="7" t="str">
        <f aca="false" t="array" ref="F3646:F3646">INDEX(Def_Instancias_Equipamentos!$F$2:$F$4986, MATCH(K3646, Def_Instancias_Equipamentos!$D$2:$D$4986, 0), 1)</f>
        <v>Túnel (Booster)</v>
      </c>
      <c r="G3646" s="8" t="str">
        <f aca="false" t="array" ref="G3646:G3646">INDEX(Def_Instancias_Equipamentos!$F$2:$F$4986, MATCH(L3646, Def_Instancias_Equipamentos!$D$2:$D$4986, 0), 1)</f>
        <v>Sala Racks 18 parte 1</v>
      </c>
      <c r="H3646" s="7" t="str">
        <f aca="false" t="array" ref="H3646:H3646">INDEX(Def_Instancias_Equipamentos!$E$2:$E$4986, MATCH(K3646, Def_Instancias_Equipamentos!$D$2:$D$4986, 0), 1)</f>
        <v>BO-45U</v>
      </c>
      <c r="I3646" s="8" t="str">
        <f aca="false" t="array" ref="I3646:I3646">INDEX(Def_Instancias_Equipamentos!$E$2:$E$4986, MATCH(L3646, Def_Instancias_Equipamentos!$D$2:$D$4986, 0), 1)</f>
        <v>IA-18RaBPM</v>
      </c>
      <c r="J3646" s="8" t="str">
        <f aca="false">IF(H3646=I3646, "INTERNO", "EXTERNO")</f>
        <v>EXTERNO</v>
      </c>
      <c r="K3646" s="9" t="str">
        <f aca="false">Def_Instancias_Equipamentos!$D$886</f>
        <v>BO-45U:DI-BPMSigPatch</v>
      </c>
      <c r="L3646" s="4" t="str">
        <f aca="false">Def_Instancias_Equipamentos!$D$625</f>
        <v>BO-45U:DI-BPMRFFE</v>
      </c>
      <c r="M3646" s="10" t="s">
        <v>171</v>
      </c>
      <c r="N3646" s="11" t="s">
        <v>82</v>
      </c>
      <c r="O3646" s="21" t="str">
        <f aca="false">Def_Sistemas_Conectores_Cabos!$B$7</f>
        <v>SMA 50-ohm</v>
      </c>
      <c r="P3646" s="4" t="str">
        <f aca="false">Def_Sistemas_Conectores_Cabos!$B$7</f>
        <v>SMA 50-ohm</v>
      </c>
      <c r="Q3646" s="8" t="str">
        <f aca="false">K3646&amp;"/"&amp;M3646&amp;CHAR(10)&amp;L3646&amp;"/"&amp;N3646</f>
        <v>BO-45U:DI-BPMSigPatch/TI_OUT
BO-45U:DI-BPMRFFE/TI_IN</v>
      </c>
      <c r="R3646" s="12" t="s">
        <v>354</v>
      </c>
      <c r="S3646" s="12" t="s">
        <v>354</v>
      </c>
      <c r="T3646" s="22" t="str">
        <f aca="false">Def_Sistemas_Conectores_Cabos!$C$14</f>
        <v>Datalink Extrudado</v>
      </c>
      <c r="U3646" s="11" t="s">
        <v>355</v>
      </c>
      <c r="V3646" s="13"/>
    </row>
    <row r="3647" customFormat="false" ht="15.75" hidden="true" customHeight="true" outlineLevel="0" collapsed="false">
      <c r="A3647" s="4" t="str">
        <f aca="false">Def_Sistemas_Conectores_Cabos!$A$22</f>
        <v>BPM de elétrons</v>
      </c>
      <c r="B3647" s="5" t="str">
        <f aca="false">Datas_Entregas!$A$2</f>
        <v>Booster/LTB</v>
      </c>
      <c r="C3647" s="6" t="n">
        <f aca="false" t="array" ref="C3647:C3647">INDEX(Datas_Entregas!$B$2:$B$100, MATCH(B3647, Datas_Entregas!$A$2:$A$100, 0), 1)</f>
        <v>43266</v>
      </c>
      <c r="D3647" s="5" t="str">
        <f aca="false">Def_Status_Montagem!$A$2</f>
        <v>A verificar</v>
      </c>
      <c r="E3647" s="4" t="str">
        <f aca="false">Def_Status_Montagem!$B$4</f>
        <v>Contratada (inclui etiqueta)</v>
      </c>
      <c r="F3647" s="7" t="str">
        <f aca="false" t="array" ref="F3647:F3647">INDEX(Def_Instancias_Equipamentos!$F$2:$F$4986, MATCH(K3647, Def_Instancias_Equipamentos!$D$2:$D$4986, 0), 1)</f>
        <v>Túnel (Booster)</v>
      </c>
      <c r="G3647" s="8" t="str">
        <f aca="false" t="array" ref="G3647:G3647">INDEX(Def_Instancias_Equipamentos!$F$2:$F$4986, MATCH(L3647, Def_Instancias_Equipamentos!$D$2:$D$4986, 0), 1)</f>
        <v>Sala Racks 18 parte 1</v>
      </c>
      <c r="H3647" s="7" t="str">
        <f aca="false" t="array" ref="H3647:H3647">INDEX(Def_Instancias_Equipamentos!$E$2:$E$4986, MATCH(K3647, Def_Instancias_Equipamentos!$D$2:$D$4986, 0), 1)</f>
        <v>BO-45U</v>
      </c>
      <c r="I3647" s="8" t="str">
        <f aca="false" t="array" ref="I3647:I3647">INDEX(Def_Instancias_Equipamentos!$E$2:$E$4986, MATCH(L3647, Def_Instancias_Equipamentos!$D$2:$D$4986, 0), 1)</f>
        <v>IA-18RaBPM</v>
      </c>
      <c r="J3647" s="8" t="str">
        <f aca="false">IF(H3647=I3647, "INTERNO", "EXTERNO")</f>
        <v>EXTERNO</v>
      </c>
      <c r="K3647" s="9" t="str">
        <f aca="false">Def_Instancias_Equipamentos!$D$886</f>
        <v>BO-45U:DI-BPMSigPatch</v>
      </c>
      <c r="L3647" s="4" t="str">
        <f aca="false">Def_Instancias_Equipamentos!$D$625</f>
        <v>BO-45U:DI-BPMRFFE</v>
      </c>
      <c r="M3647" s="10" t="s">
        <v>168</v>
      </c>
      <c r="N3647" s="11" t="s">
        <v>81</v>
      </c>
      <c r="O3647" s="21" t="str">
        <f aca="false">Def_Sistemas_Conectores_Cabos!$B$7</f>
        <v>SMA 50-ohm</v>
      </c>
      <c r="P3647" s="4" t="str">
        <f aca="false">Def_Sistemas_Conectores_Cabos!$B$7</f>
        <v>SMA 50-ohm</v>
      </c>
      <c r="Q3647" s="8" t="str">
        <f aca="false">K3647&amp;"/"&amp;M3647&amp;CHAR(10)&amp;L3647&amp;"/"&amp;N3647</f>
        <v>BO-45U:DI-BPMSigPatch/TO_OUT
BO-45U:DI-BPMRFFE/TO_IN</v>
      </c>
      <c r="R3647" s="12" t="s">
        <v>354</v>
      </c>
      <c r="S3647" s="12" t="s">
        <v>354</v>
      </c>
      <c r="T3647" s="22" t="str">
        <f aca="false">Def_Sistemas_Conectores_Cabos!$C$14</f>
        <v>Datalink Extrudado</v>
      </c>
      <c r="U3647" s="11" t="s">
        <v>355</v>
      </c>
      <c r="V3647" s="13"/>
    </row>
    <row r="3648" customFormat="false" ht="15.75" hidden="true" customHeight="true" outlineLevel="0" collapsed="false">
      <c r="A3648" s="4" t="str">
        <f aca="false">Def_Sistemas_Conectores_Cabos!$A$22</f>
        <v>BPM de elétrons</v>
      </c>
      <c r="B3648" s="5" t="str">
        <f aca="false">Datas_Entregas!$A$2</f>
        <v>Booster/LTB</v>
      </c>
      <c r="C3648" s="6" t="n">
        <f aca="false" t="array" ref="C3648:C3648">INDEX(Datas_Entregas!$B$2:$B$100, MATCH(B3648, Datas_Entregas!$A$2:$A$100, 0), 1)</f>
        <v>43266</v>
      </c>
      <c r="D3648" s="5" t="str">
        <f aca="false">Def_Status_Montagem!$A$2</f>
        <v>A verificar</v>
      </c>
      <c r="E3648" s="4" t="str">
        <f aca="false">Def_Status_Montagem!$B$4</f>
        <v>Contratada (inclui etiqueta)</v>
      </c>
      <c r="F3648" s="7" t="str">
        <f aca="false" t="array" ref="F3648:F3648">INDEX(Def_Instancias_Equipamentos!$F$2:$F$4986, MATCH(K3648, Def_Instancias_Equipamentos!$D$2:$D$4986, 0), 1)</f>
        <v>Túnel (Booster)</v>
      </c>
      <c r="G3648" s="8" t="str">
        <f aca="false" t="array" ref="G3648:G3648">INDEX(Def_Instancias_Equipamentos!$F$2:$F$4986, MATCH(L3648, Def_Instancias_Equipamentos!$D$2:$D$4986, 0), 1)</f>
        <v>Sala Racks 18 parte 2</v>
      </c>
      <c r="H3648" s="7" t="str">
        <f aca="false" t="array" ref="H3648:H3648">INDEX(Def_Instancias_Equipamentos!$E$2:$E$4986, MATCH(K3648, Def_Instancias_Equipamentos!$D$2:$D$4986, 0), 1)</f>
        <v>BO-46U</v>
      </c>
      <c r="I3648" s="8" t="str">
        <f aca="false" t="array" ref="I3648:I3648">INDEX(Def_Instancias_Equipamentos!$E$2:$E$4986, MATCH(L3648, Def_Instancias_Equipamentos!$D$2:$D$4986, 0), 1)</f>
        <v>IA-19RaBPM</v>
      </c>
      <c r="J3648" s="8" t="str">
        <f aca="false">IF(H3648=I3648, "INTERNO", "EXTERNO")</f>
        <v>EXTERNO</v>
      </c>
      <c r="K3648" s="9" t="str">
        <f aca="false">Def_Instancias_Equipamentos!$D$887</f>
        <v>BO-46U:DI-BPMSigPatch</v>
      </c>
      <c r="L3648" s="4" t="str">
        <f aca="false">Def_Instancias_Equipamentos!$D$626</f>
        <v>BO-46U:DI-BPMRFFE</v>
      </c>
      <c r="M3648" s="10" t="s">
        <v>170</v>
      </c>
      <c r="N3648" s="11" t="s">
        <v>84</v>
      </c>
      <c r="O3648" s="21" t="str">
        <f aca="false">Def_Sistemas_Conectores_Cabos!$B$7</f>
        <v>SMA 50-ohm</v>
      </c>
      <c r="P3648" s="4" t="str">
        <f aca="false">Def_Sistemas_Conectores_Cabos!$B$7</f>
        <v>SMA 50-ohm</v>
      </c>
      <c r="Q3648" s="8" t="str">
        <f aca="false">K3648&amp;"/"&amp;M3648&amp;CHAR(10)&amp;L3648&amp;"/"&amp;N3648</f>
        <v>BO-46U:DI-BPMSigPatch/BI_OUT
BO-46U:DI-BPMRFFE/BI_IN</v>
      </c>
      <c r="R3648" s="12" t="s">
        <v>354</v>
      </c>
      <c r="S3648" s="12" t="s">
        <v>354</v>
      </c>
      <c r="T3648" s="22" t="str">
        <f aca="false">Def_Sistemas_Conectores_Cabos!$C$14</f>
        <v>Datalink Extrudado</v>
      </c>
      <c r="U3648" s="11" t="s">
        <v>355</v>
      </c>
      <c r="V3648" s="13"/>
    </row>
    <row r="3649" customFormat="false" ht="15.75" hidden="true" customHeight="true" outlineLevel="0" collapsed="false">
      <c r="A3649" s="4" t="str">
        <f aca="false">Def_Sistemas_Conectores_Cabos!$A$22</f>
        <v>BPM de elétrons</v>
      </c>
      <c r="B3649" s="5" t="str">
        <f aca="false">Datas_Entregas!$A$2</f>
        <v>Booster/LTB</v>
      </c>
      <c r="C3649" s="6" t="n">
        <f aca="false" t="array" ref="C3649:C3649">INDEX(Datas_Entregas!$B$2:$B$100, MATCH(B3649, Datas_Entregas!$A$2:$A$100, 0), 1)</f>
        <v>43266</v>
      </c>
      <c r="D3649" s="5" t="str">
        <f aca="false">Def_Status_Montagem!$A$2</f>
        <v>A verificar</v>
      </c>
      <c r="E3649" s="4" t="str">
        <f aca="false">Def_Status_Montagem!$B$4</f>
        <v>Contratada (inclui etiqueta)</v>
      </c>
      <c r="F3649" s="7" t="str">
        <f aca="false" t="array" ref="F3649:F3649">INDEX(Def_Instancias_Equipamentos!$F$2:$F$4986, MATCH(K3649, Def_Instancias_Equipamentos!$D$2:$D$4986, 0), 1)</f>
        <v>Túnel (Booster)</v>
      </c>
      <c r="G3649" s="8" t="str">
        <f aca="false" t="array" ref="G3649:G3649">INDEX(Def_Instancias_Equipamentos!$F$2:$F$4986, MATCH(L3649, Def_Instancias_Equipamentos!$D$2:$D$4986, 0), 1)</f>
        <v>Sala Racks 18 parte 2</v>
      </c>
      <c r="H3649" s="7" t="str">
        <f aca="false" t="array" ref="H3649:H3649">INDEX(Def_Instancias_Equipamentos!$E$2:$E$4986, MATCH(K3649, Def_Instancias_Equipamentos!$D$2:$D$4986, 0), 1)</f>
        <v>BO-46U</v>
      </c>
      <c r="I3649" s="8" t="str">
        <f aca="false" t="array" ref="I3649:I3649">INDEX(Def_Instancias_Equipamentos!$E$2:$E$4986, MATCH(L3649, Def_Instancias_Equipamentos!$D$2:$D$4986, 0), 1)</f>
        <v>IA-19RaBPM</v>
      </c>
      <c r="J3649" s="8" t="str">
        <f aca="false">IF(H3649=I3649, "INTERNO", "EXTERNO")</f>
        <v>EXTERNO</v>
      </c>
      <c r="K3649" s="9" t="str">
        <f aca="false">Def_Instancias_Equipamentos!$D$887</f>
        <v>BO-46U:DI-BPMSigPatch</v>
      </c>
      <c r="L3649" s="4" t="str">
        <f aca="false">Def_Instancias_Equipamentos!$D$626</f>
        <v>BO-46U:DI-BPMRFFE</v>
      </c>
      <c r="M3649" s="10" t="s">
        <v>173</v>
      </c>
      <c r="N3649" s="11" t="s">
        <v>86</v>
      </c>
      <c r="O3649" s="21" t="str">
        <f aca="false">Def_Sistemas_Conectores_Cabos!$B$7</f>
        <v>SMA 50-ohm</v>
      </c>
      <c r="P3649" s="4" t="str">
        <f aca="false">Def_Sistemas_Conectores_Cabos!$B$7</f>
        <v>SMA 50-ohm</v>
      </c>
      <c r="Q3649" s="8" t="str">
        <f aca="false">K3649&amp;"/"&amp;M3649&amp;CHAR(10)&amp;L3649&amp;"/"&amp;N3649</f>
        <v>BO-46U:DI-BPMSigPatch/BO_OUT
BO-46U:DI-BPMRFFE/BO_IN</v>
      </c>
      <c r="R3649" s="12" t="s">
        <v>354</v>
      </c>
      <c r="S3649" s="12" t="s">
        <v>354</v>
      </c>
      <c r="T3649" s="22" t="str">
        <f aca="false">Def_Sistemas_Conectores_Cabos!$C$14</f>
        <v>Datalink Extrudado</v>
      </c>
      <c r="U3649" s="11" t="s">
        <v>355</v>
      </c>
      <c r="V3649" s="13"/>
    </row>
    <row r="3650" customFormat="false" ht="15.75" hidden="true" customHeight="true" outlineLevel="0" collapsed="false">
      <c r="A3650" s="4" t="str">
        <f aca="false">Def_Sistemas_Conectores_Cabos!$A$22</f>
        <v>BPM de elétrons</v>
      </c>
      <c r="B3650" s="5" t="str">
        <f aca="false">Datas_Entregas!$A$2</f>
        <v>Booster/LTB</v>
      </c>
      <c r="C3650" s="6" t="n">
        <f aca="false" t="array" ref="C3650:C3650">INDEX(Datas_Entregas!$B$2:$B$100, MATCH(B3650, Datas_Entregas!$A$2:$A$100, 0), 1)</f>
        <v>43266</v>
      </c>
      <c r="D3650" s="5" t="str">
        <f aca="false">Def_Status_Montagem!$A$2</f>
        <v>A verificar</v>
      </c>
      <c r="E3650" s="4" t="str">
        <f aca="false">Def_Status_Montagem!$B$4</f>
        <v>Contratada (inclui etiqueta)</v>
      </c>
      <c r="F3650" s="7" t="str">
        <f aca="false" t="array" ref="F3650:F3650">INDEX(Def_Instancias_Equipamentos!$F$2:$F$4986, MATCH(K3650, Def_Instancias_Equipamentos!$D$2:$D$4986, 0), 1)</f>
        <v>Túnel (Booster)</v>
      </c>
      <c r="G3650" s="8" t="str">
        <f aca="false" t="array" ref="G3650:G3650">INDEX(Def_Instancias_Equipamentos!$F$2:$F$4986, MATCH(L3650, Def_Instancias_Equipamentos!$D$2:$D$4986, 0), 1)</f>
        <v>Sala Racks 18 parte 2</v>
      </c>
      <c r="H3650" s="7" t="str">
        <f aca="false" t="array" ref="H3650:H3650">INDEX(Def_Instancias_Equipamentos!$E$2:$E$4986, MATCH(K3650, Def_Instancias_Equipamentos!$D$2:$D$4986, 0), 1)</f>
        <v>BO-46U</v>
      </c>
      <c r="I3650" s="8" t="str">
        <f aca="false" t="array" ref="I3650:I3650">INDEX(Def_Instancias_Equipamentos!$E$2:$E$4986, MATCH(L3650, Def_Instancias_Equipamentos!$D$2:$D$4986, 0), 1)</f>
        <v>IA-19RaBPM</v>
      </c>
      <c r="J3650" s="8" t="str">
        <f aca="false">IF(H3650=I3650, "INTERNO", "EXTERNO")</f>
        <v>EXTERNO</v>
      </c>
      <c r="K3650" s="9" t="str">
        <f aca="false">Def_Instancias_Equipamentos!$D$887</f>
        <v>BO-46U:DI-BPMSigPatch</v>
      </c>
      <c r="L3650" s="4" t="str">
        <f aca="false">Def_Instancias_Equipamentos!$D$626</f>
        <v>BO-46U:DI-BPMRFFE</v>
      </c>
      <c r="M3650" s="10" t="s">
        <v>171</v>
      </c>
      <c r="N3650" s="11" t="s">
        <v>82</v>
      </c>
      <c r="O3650" s="21" t="str">
        <f aca="false">Def_Sistemas_Conectores_Cabos!$B$7</f>
        <v>SMA 50-ohm</v>
      </c>
      <c r="P3650" s="4" t="str">
        <f aca="false">Def_Sistemas_Conectores_Cabos!$B$7</f>
        <v>SMA 50-ohm</v>
      </c>
      <c r="Q3650" s="8" t="str">
        <f aca="false">K3650&amp;"/"&amp;M3650&amp;CHAR(10)&amp;L3650&amp;"/"&amp;N3650</f>
        <v>BO-46U:DI-BPMSigPatch/TI_OUT
BO-46U:DI-BPMRFFE/TI_IN</v>
      </c>
      <c r="R3650" s="12" t="s">
        <v>354</v>
      </c>
      <c r="S3650" s="12" t="s">
        <v>354</v>
      </c>
      <c r="T3650" s="22" t="str">
        <f aca="false">Def_Sistemas_Conectores_Cabos!$C$14</f>
        <v>Datalink Extrudado</v>
      </c>
      <c r="U3650" s="11" t="s">
        <v>355</v>
      </c>
      <c r="V3650" s="13"/>
    </row>
    <row r="3651" customFormat="false" ht="15.75" hidden="true" customHeight="true" outlineLevel="0" collapsed="false">
      <c r="A3651" s="4" t="str">
        <f aca="false">Def_Sistemas_Conectores_Cabos!$A$22</f>
        <v>BPM de elétrons</v>
      </c>
      <c r="B3651" s="5" t="str">
        <f aca="false">Datas_Entregas!$A$2</f>
        <v>Booster/LTB</v>
      </c>
      <c r="C3651" s="6" t="n">
        <f aca="false" t="array" ref="C3651:C3651">INDEX(Datas_Entregas!$B$2:$B$100, MATCH(B3651, Datas_Entregas!$A$2:$A$100, 0), 1)</f>
        <v>43266</v>
      </c>
      <c r="D3651" s="5" t="str">
        <f aca="false">Def_Status_Montagem!$A$2</f>
        <v>A verificar</v>
      </c>
      <c r="E3651" s="4" t="str">
        <f aca="false">Def_Status_Montagem!$B$4</f>
        <v>Contratada (inclui etiqueta)</v>
      </c>
      <c r="F3651" s="7" t="str">
        <f aca="false" t="array" ref="F3651:F3651">INDEX(Def_Instancias_Equipamentos!$F$2:$F$4986, MATCH(K3651, Def_Instancias_Equipamentos!$D$2:$D$4986, 0), 1)</f>
        <v>Túnel (Booster)</v>
      </c>
      <c r="G3651" s="8" t="str">
        <f aca="false" t="array" ref="G3651:G3651">INDEX(Def_Instancias_Equipamentos!$F$2:$F$4986, MATCH(L3651, Def_Instancias_Equipamentos!$D$2:$D$4986, 0), 1)</f>
        <v>Sala Racks 18 parte 2</v>
      </c>
      <c r="H3651" s="7" t="str">
        <f aca="false" t="array" ref="H3651:H3651">INDEX(Def_Instancias_Equipamentos!$E$2:$E$4986, MATCH(K3651, Def_Instancias_Equipamentos!$D$2:$D$4986, 0), 1)</f>
        <v>BO-46U</v>
      </c>
      <c r="I3651" s="8" t="str">
        <f aca="false" t="array" ref="I3651:I3651">INDEX(Def_Instancias_Equipamentos!$E$2:$E$4986, MATCH(L3651, Def_Instancias_Equipamentos!$D$2:$D$4986, 0), 1)</f>
        <v>IA-19RaBPM</v>
      </c>
      <c r="J3651" s="8" t="str">
        <f aca="false">IF(H3651=I3651, "INTERNO", "EXTERNO")</f>
        <v>EXTERNO</v>
      </c>
      <c r="K3651" s="9" t="str">
        <f aca="false">Def_Instancias_Equipamentos!$D$887</f>
        <v>BO-46U:DI-BPMSigPatch</v>
      </c>
      <c r="L3651" s="4" t="str">
        <f aca="false">Def_Instancias_Equipamentos!$D$626</f>
        <v>BO-46U:DI-BPMRFFE</v>
      </c>
      <c r="M3651" s="10" t="s">
        <v>168</v>
      </c>
      <c r="N3651" s="11" t="s">
        <v>81</v>
      </c>
      <c r="O3651" s="21" t="str">
        <f aca="false">Def_Sistemas_Conectores_Cabos!$B$7</f>
        <v>SMA 50-ohm</v>
      </c>
      <c r="P3651" s="4" t="str">
        <f aca="false">Def_Sistemas_Conectores_Cabos!$B$7</f>
        <v>SMA 50-ohm</v>
      </c>
      <c r="Q3651" s="8" t="str">
        <f aca="false">K3651&amp;"/"&amp;M3651&amp;CHAR(10)&amp;L3651&amp;"/"&amp;N3651</f>
        <v>BO-46U:DI-BPMSigPatch/TO_OUT
BO-46U:DI-BPMRFFE/TO_IN</v>
      </c>
      <c r="R3651" s="12" t="s">
        <v>354</v>
      </c>
      <c r="S3651" s="12" t="s">
        <v>354</v>
      </c>
      <c r="T3651" s="22" t="str">
        <f aca="false">Def_Sistemas_Conectores_Cabos!$C$14</f>
        <v>Datalink Extrudado</v>
      </c>
      <c r="U3651" s="11" t="s">
        <v>355</v>
      </c>
      <c r="V3651" s="13"/>
    </row>
    <row r="3652" customFormat="false" ht="15.75" hidden="true" customHeight="true" outlineLevel="0" collapsed="false">
      <c r="A3652" s="4" t="str">
        <f aca="false">Def_Sistemas_Conectores_Cabos!$A$22</f>
        <v>BPM de elétrons</v>
      </c>
      <c r="B3652" s="5" t="str">
        <f aca="false">Datas_Entregas!$A$2</f>
        <v>Booster/LTB</v>
      </c>
      <c r="C3652" s="6" t="n">
        <f aca="false" t="array" ref="C3652:C3652">INDEX(Datas_Entregas!$B$2:$B$100, MATCH(B3652, Datas_Entregas!$A$2:$A$100, 0), 1)</f>
        <v>43266</v>
      </c>
      <c r="D3652" s="5" t="str">
        <f aca="false">Def_Status_Montagem!$A$2</f>
        <v>A verificar</v>
      </c>
      <c r="E3652" s="4" t="str">
        <f aca="false">Def_Status_Montagem!$B$4</f>
        <v>Contratada (inclui etiqueta)</v>
      </c>
      <c r="F3652" s="7" t="str">
        <f aca="false" t="array" ref="F3652:F3652">INDEX(Def_Instancias_Equipamentos!$F$2:$F$4986, MATCH(K3652, Def_Instancias_Equipamentos!$D$2:$D$4986, 0), 1)</f>
        <v>Túnel (Booster)</v>
      </c>
      <c r="G3652" s="8" t="str">
        <f aca="false" t="array" ref="G3652:G3652">INDEX(Def_Instancias_Equipamentos!$F$2:$F$4986, MATCH(L3652, Def_Instancias_Equipamentos!$D$2:$D$4986, 0), 1)</f>
        <v>Sala Racks 18 parte 2</v>
      </c>
      <c r="H3652" s="7" t="str">
        <f aca="false" t="array" ref="H3652:H3652">INDEX(Def_Instancias_Equipamentos!$E$2:$E$4986, MATCH(K3652, Def_Instancias_Equipamentos!$D$2:$D$4986, 0), 1)</f>
        <v>BO-47U</v>
      </c>
      <c r="I3652" s="8" t="str">
        <f aca="false" t="array" ref="I3652:I3652">INDEX(Def_Instancias_Equipamentos!$E$2:$E$4986, MATCH(L3652, Def_Instancias_Equipamentos!$D$2:$D$4986, 0), 1)</f>
        <v>IA-19RaBPM</v>
      </c>
      <c r="J3652" s="8" t="str">
        <f aca="false">IF(H3652=I3652, "INTERNO", "EXTERNO")</f>
        <v>EXTERNO</v>
      </c>
      <c r="K3652" s="9" t="str">
        <f aca="false">Def_Instancias_Equipamentos!$D$888</f>
        <v>BO-47U:DI-BPMSigPatch</v>
      </c>
      <c r="L3652" s="4" t="str">
        <f aca="false">Def_Instancias_Equipamentos!$D$627</f>
        <v>BO-47U:DI-BPMRFFE</v>
      </c>
      <c r="M3652" s="10" t="s">
        <v>170</v>
      </c>
      <c r="N3652" s="11" t="s">
        <v>84</v>
      </c>
      <c r="O3652" s="21" t="str">
        <f aca="false">Def_Sistemas_Conectores_Cabos!$B$7</f>
        <v>SMA 50-ohm</v>
      </c>
      <c r="P3652" s="4" t="str">
        <f aca="false">Def_Sistemas_Conectores_Cabos!$B$7</f>
        <v>SMA 50-ohm</v>
      </c>
      <c r="Q3652" s="8" t="str">
        <f aca="false">K3652&amp;"/"&amp;M3652&amp;CHAR(10)&amp;L3652&amp;"/"&amp;N3652</f>
        <v>BO-47U:DI-BPMSigPatch/BI_OUT
BO-47U:DI-BPMRFFE/BI_IN</v>
      </c>
      <c r="R3652" s="12" t="s">
        <v>354</v>
      </c>
      <c r="S3652" s="12" t="s">
        <v>354</v>
      </c>
      <c r="T3652" s="22" t="str">
        <f aca="false">Def_Sistemas_Conectores_Cabos!$C$14</f>
        <v>Datalink Extrudado</v>
      </c>
      <c r="U3652" s="11" t="s">
        <v>355</v>
      </c>
      <c r="V3652" s="13"/>
    </row>
    <row r="3653" customFormat="false" ht="15.75" hidden="true" customHeight="true" outlineLevel="0" collapsed="false">
      <c r="A3653" s="4" t="str">
        <f aca="false">Def_Sistemas_Conectores_Cabos!$A$22</f>
        <v>BPM de elétrons</v>
      </c>
      <c r="B3653" s="5" t="str">
        <f aca="false">Datas_Entregas!$A$2</f>
        <v>Booster/LTB</v>
      </c>
      <c r="C3653" s="6" t="n">
        <f aca="false" t="array" ref="C3653:C3653">INDEX(Datas_Entregas!$B$2:$B$100, MATCH(B3653, Datas_Entregas!$A$2:$A$100, 0), 1)</f>
        <v>43266</v>
      </c>
      <c r="D3653" s="5" t="str">
        <f aca="false">Def_Status_Montagem!$A$2</f>
        <v>A verificar</v>
      </c>
      <c r="E3653" s="4" t="str">
        <f aca="false">Def_Status_Montagem!$B$4</f>
        <v>Contratada (inclui etiqueta)</v>
      </c>
      <c r="F3653" s="7" t="str">
        <f aca="false" t="array" ref="F3653:F3653">INDEX(Def_Instancias_Equipamentos!$F$2:$F$4986, MATCH(K3653, Def_Instancias_Equipamentos!$D$2:$D$4986, 0), 1)</f>
        <v>Túnel (Booster)</v>
      </c>
      <c r="G3653" s="8" t="str">
        <f aca="false" t="array" ref="G3653:G3653">INDEX(Def_Instancias_Equipamentos!$F$2:$F$4986, MATCH(L3653, Def_Instancias_Equipamentos!$D$2:$D$4986, 0), 1)</f>
        <v>Sala Racks 18 parte 2</v>
      </c>
      <c r="H3653" s="7" t="str">
        <f aca="false" t="array" ref="H3653:H3653">INDEX(Def_Instancias_Equipamentos!$E$2:$E$4986, MATCH(K3653, Def_Instancias_Equipamentos!$D$2:$D$4986, 0), 1)</f>
        <v>BO-47U</v>
      </c>
      <c r="I3653" s="8" t="str">
        <f aca="false" t="array" ref="I3653:I3653">INDEX(Def_Instancias_Equipamentos!$E$2:$E$4986, MATCH(L3653, Def_Instancias_Equipamentos!$D$2:$D$4986, 0), 1)</f>
        <v>IA-19RaBPM</v>
      </c>
      <c r="J3653" s="8" t="str">
        <f aca="false">IF(H3653=I3653, "INTERNO", "EXTERNO")</f>
        <v>EXTERNO</v>
      </c>
      <c r="K3653" s="9" t="str">
        <f aca="false">Def_Instancias_Equipamentos!$D$888</f>
        <v>BO-47U:DI-BPMSigPatch</v>
      </c>
      <c r="L3653" s="4" t="str">
        <f aca="false">Def_Instancias_Equipamentos!$D$627</f>
        <v>BO-47U:DI-BPMRFFE</v>
      </c>
      <c r="M3653" s="10" t="s">
        <v>173</v>
      </c>
      <c r="N3653" s="11" t="s">
        <v>86</v>
      </c>
      <c r="O3653" s="21" t="str">
        <f aca="false">Def_Sistemas_Conectores_Cabos!$B$7</f>
        <v>SMA 50-ohm</v>
      </c>
      <c r="P3653" s="4" t="str">
        <f aca="false">Def_Sistemas_Conectores_Cabos!$B$7</f>
        <v>SMA 50-ohm</v>
      </c>
      <c r="Q3653" s="8" t="str">
        <f aca="false">K3653&amp;"/"&amp;M3653&amp;CHAR(10)&amp;L3653&amp;"/"&amp;N3653</f>
        <v>BO-47U:DI-BPMSigPatch/BO_OUT
BO-47U:DI-BPMRFFE/BO_IN</v>
      </c>
      <c r="R3653" s="12" t="s">
        <v>354</v>
      </c>
      <c r="S3653" s="12" t="s">
        <v>354</v>
      </c>
      <c r="T3653" s="22" t="str">
        <f aca="false">Def_Sistemas_Conectores_Cabos!$C$14</f>
        <v>Datalink Extrudado</v>
      </c>
      <c r="U3653" s="11" t="s">
        <v>355</v>
      </c>
      <c r="V3653" s="13"/>
    </row>
    <row r="3654" customFormat="false" ht="15.75" hidden="true" customHeight="true" outlineLevel="0" collapsed="false">
      <c r="A3654" s="4" t="str">
        <f aca="false">Def_Sistemas_Conectores_Cabos!$A$22</f>
        <v>BPM de elétrons</v>
      </c>
      <c r="B3654" s="5" t="str">
        <f aca="false">Datas_Entregas!$A$2</f>
        <v>Booster/LTB</v>
      </c>
      <c r="C3654" s="6" t="n">
        <f aca="false" t="array" ref="C3654:C3654">INDEX(Datas_Entregas!$B$2:$B$100, MATCH(B3654, Datas_Entregas!$A$2:$A$100, 0), 1)</f>
        <v>43266</v>
      </c>
      <c r="D3654" s="5" t="str">
        <f aca="false">Def_Status_Montagem!$A$2</f>
        <v>A verificar</v>
      </c>
      <c r="E3654" s="4" t="str">
        <f aca="false">Def_Status_Montagem!$B$4</f>
        <v>Contratada (inclui etiqueta)</v>
      </c>
      <c r="F3654" s="7" t="str">
        <f aca="false" t="array" ref="F3654:F3654">INDEX(Def_Instancias_Equipamentos!$F$2:$F$4986, MATCH(K3654, Def_Instancias_Equipamentos!$D$2:$D$4986, 0), 1)</f>
        <v>Túnel (Booster)</v>
      </c>
      <c r="G3654" s="8" t="str">
        <f aca="false" t="array" ref="G3654:G3654">INDEX(Def_Instancias_Equipamentos!$F$2:$F$4986, MATCH(L3654, Def_Instancias_Equipamentos!$D$2:$D$4986, 0), 1)</f>
        <v>Sala Racks 18 parte 2</v>
      </c>
      <c r="H3654" s="7" t="str">
        <f aca="false" t="array" ref="H3654:H3654">INDEX(Def_Instancias_Equipamentos!$E$2:$E$4986, MATCH(K3654, Def_Instancias_Equipamentos!$D$2:$D$4986, 0), 1)</f>
        <v>BO-47U</v>
      </c>
      <c r="I3654" s="8" t="str">
        <f aca="false" t="array" ref="I3654:I3654">INDEX(Def_Instancias_Equipamentos!$E$2:$E$4986, MATCH(L3654, Def_Instancias_Equipamentos!$D$2:$D$4986, 0), 1)</f>
        <v>IA-19RaBPM</v>
      </c>
      <c r="J3654" s="8" t="str">
        <f aca="false">IF(H3654=I3654, "INTERNO", "EXTERNO")</f>
        <v>EXTERNO</v>
      </c>
      <c r="K3654" s="9" t="str">
        <f aca="false">Def_Instancias_Equipamentos!$D$888</f>
        <v>BO-47U:DI-BPMSigPatch</v>
      </c>
      <c r="L3654" s="4" t="str">
        <f aca="false">Def_Instancias_Equipamentos!$D$627</f>
        <v>BO-47U:DI-BPMRFFE</v>
      </c>
      <c r="M3654" s="10" t="s">
        <v>171</v>
      </c>
      <c r="N3654" s="11" t="s">
        <v>82</v>
      </c>
      <c r="O3654" s="21" t="str">
        <f aca="false">Def_Sistemas_Conectores_Cabos!$B$7</f>
        <v>SMA 50-ohm</v>
      </c>
      <c r="P3654" s="4" t="str">
        <f aca="false">Def_Sistemas_Conectores_Cabos!$B$7</f>
        <v>SMA 50-ohm</v>
      </c>
      <c r="Q3654" s="8" t="str">
        <f aca="false">K3654&amp;"/"&amp;M3654&amp;CHAR(10)&amp;L3654&amp;"/"&amp;N3654</f>
        <v>BO-47U:DI-BPMSigPatch/TI_OUT
BO-47U:DI-BPMRFFE/TI_IN</v>
      </c>
      <c r="R3654" s="12" t="s">
        <v>354</v>
      </c>
      <c r="S3654" s="12" t="s">
        <v>354</v>
      </c>
      <c r="T3654" s="22" t="str">
        <f aca="false">Def_Sistemas_Conectores_Cabos!$C$14</f>
        <v>Datalink Extrudado</v>
      </c>
      <c r="U3654" s="11" t="s">
        <v>355</v>
      </c>
      <c r="V3654" s="13"/>
    </row>
    <row r="3655" customFormat="false" ht="15.75" hidden="true" customHeight="true" outlineLevel="0" collapsed="false">
      <c r="A3655" s="4" t="str">
        <f aca="false">Def_Sistemas_Conectores_Cabos!$A$22</f>
        <v>BPM de elétrons</v>
      </c>
      <c r="B3655" s="5" t="str">
        <f aca="false">Datas_Entregas!$A$2</f>
        <v>Booster/LTB</v>
      </c>
      <c r="C3655" s="6" t="n">
        <f aca="false" t="array" ref="C3655:C3655">INDEX(Datas_Entregas!$B$2:$B$100, MATCH(B3655, Datas_Entregas!$A$2:$A$100, 0), 1)</f>
        <v>43266</v>
      </c>
      <c r="D3655" s="5" t="str">
        <f aca="false">Def_Status_Montagem!$A$2</f>
        <v>A verificar</v>
      </c>
      <c r="E3655" s="4" t="str">
        <f aca="false">Def_Status_Montagem!$B$4</f>
        <v>Contratada (inclui etiqueta)</v>
      </c>
      <c r="F3655" s="7" t="str">
        <f aca="false" t="array" ref="F3655:F3655">INDEX(Def_Instancias_Equipamentos!$F$2:$F$4986, MATCH(K3655, Def_Instancias_Equipamentos!$D$2:$D$4986, 0), 1)</f>
        <v>Túnel (Booster)</v>
      </c>
      <c r="G3655" s="8" t="str">
        <f aca="false" t="array" ref="G3655:G3655">INDEX(Def_Instancias_Equipamentos!$F$2:$F$4986, MATCH(L3655, Def_Instancias_Equipamentos!$D$2:$D$4986, 0), 1)</f>
        <v>Sala Racks 18 parte 2</v>
      </c>
      <c r="H3655" s="7" t="str">
        <f aca="false" t="array" ref="H3655:H3655">INDEX(Def_Instancias_Equipamentos!$E$2:$E$4986, MATCH(K3655, Def_Instancias_Equipamentos!$D$2:$D$4986, 0), 1)</f>
        <v>BO-47U</v>
      </c>
      <c r="I3655" s="8" t="str">
        <f aca="false" t="array" ref="I3655:I3655">INDEX(Def_Instancias_Equipamentos!$E$2:$E$4986, MATCH(L3655, Def_Instancias_Equipamentos!$D$2:$D$4986, 0), 1)</f>
        <v>IA-19RaBPM</v>
      </c>
      <c r="J3655" s="8" t="str">
        <f aca="false">IF(H3655=I3655, "INTERNO", "EXTERNO")</f>
        <v>EXTERNO</v>
      </c>
      <c r="K3655" s="9" t="str">
        <f aca="false">Def_Instancias_Equipamentos!$D$888</f>
        <v>BO-47U:DI-BPMSigPatch</v>
      </c>
      <c r="L3655" s="4" t="str">
        <f aca="false">Def_Instancias_Equipamentos!$D$627</f>
        <v>BO-47U:DI-BPMRFFE</v>
      </c>
      <c r="M3655" s="10" t="s">
        <v>168</v>
      </c>
      <c r="N3655" s="11" t="s">
        <v>81</v>
      </c>
      <c r="O3655" s="21" t="str">
        <f aca="false">Def_Sistemas_Conectores_Cabos!$B$7</f>
        <v>SMA 50-ohm</v>
      </c>
      <c r="P3655" s="4" t="str">
        <f aca="false">Def_Sistemas_Conectores_Cabos!$B$7</f>
        <v>SMA 50-ohm</v>
      </c>
      <c r="Q3655" s="8" t="str">
        <f aca="false">K3655&amp;"/"&amp;M3655&amp;CHAR(10)&amp;L3655&amp;"/"&amp;N3655</f>
        <v>BO-47U:DI-BPMSigPatch/TO_OUT
BO-47U:DI-BPMRFFE/TO_IN</v>
      </c>
      <c r="R3655" s="12" t="s">
        <v>354</v>
      </c>
      <c r="S3655" s="12" t="s">
        <v>354</v>
      </c>
      <c r="T3655" s="22" t="str">
        <f aca="false">Def_Sistemas_Conectores_Cabos!$C$14</f>
        <v>Datalink Extrudado</v>
      </c>
      <c r="U3655" s="11" t="s">
        <v>355</v>
      </c>
      <c r="V3655" s="13"/>
    </row>
    <row r="3656" customFormat="false" ht="15.75" hidden="true" customHeight="true" outlineLevel="0" collapsed="false">
      <c r="A3656" s="4" t="str">
        <f aca="false">Def_Sistemas_Conectores_Cabos!$A$22</f>
        <v>BPM de elétrons</v>
      </c>
      <c r="B3656" s="5" t="str">
        <f aca="false">Datas_Entregas!$A$2</f>
        <v>Booster/LTB</v>
      </c>
      <c r="C3656" s="6" t="n">
        <f aca="false" t="array" ref="C3656:C3656">INDEX(Datas_Entregas!$B$2:$B$100, MATCH(B3656, Datas_Entregas!$A$2:$A$100, 0), 1)</f>
        <v>43266</v>
      </c>
      <c r="D3656" s="5" t="str">
        <f aca="false">Def_Status_Montagem!$A$2</f>
        <v>A verificar</v>
      </c>
      <c r="E3656" s="4" t="str">
        <f aca="false">Def_Status_Montagem!$B$4</f>
        <v>Contratada (inclui etiqueta)</v>
      </c>
      <c r="F3656" s="7" t="str">
        <f aca="false" t="array" ref="F3656:F3656">INDEX(Def_Instancias_Equipamentos!$F$2:$F$4986, MATCH(K3656, Def_Instancias_Equipamentos!$D$2:$D$4986, 0), 1)</f>
        <v>Túnel (Booster)</v>
      </c>
      <c r="G3656" s="8" t="str">
        <f aca="false" t="array" ref="G3656:G3656">INDEX(Def_Instancias_Equipamentos!$F$2:$F$4986, MATCH(L3656, Def_Instancias_Equipamentos!$D$2:$D$4986, 0), 1)</f>
        <v>Sala Racks 19&amp;20</v>
      </c>
      <c r="H3656" s="7" t="str">
        <f aca="false" t="array" ref="H3656:H3656">INDEX(Def_Instancias_Equipamentos!$E$2:$E$4986, MATCH(K3656, Def_Instancias_Equipamentos!$D$2:$D$4986, 0), 1)</f>
        <v>BO-48U</v>
      </c>
      <c r="I3656" s="8" t="str">
        <f aca="false" t="array" ref="I3656:I3656">INDEX(Def_Instancias_Equipamentos!$E$2:$E$4986, MATCH(L3656, Def_Instancias_Equipamentos!$D$2:$D$4986, 0), 1)</f>
        <v>IA-20RaBPM</v>
      </c>
      <c r="J3656" s="8" t="str">
        <f aca="false">IF(H3656=I3656, "INTERNO", "EXTERNO")</f>
        <v>EXTERNO</v>
      </c>
      <c r="K3656" s="9" t="str">
        <f aca="false">Def_Instancias_Equipamentos!$D$889</f>
        <v>BO-48U:DI-BPMSigPatch</v>
      </c>
      <c r="L3656" s="4" t="str">
        <f aca="false">Def_Instancias_Equipamentos!$D$628</f>
        <v>BO-48U:DI-BPMRFFE</v>
      </c>
      <c r="M3656" s="10" t="s">
        <v>170</v>
      </c>
      <c r="N3656" s="11" t="s">
        <v>84</v>
      </c>
      <c r="O3656" s="21" t="str">
        <f aca="false">Def_Sistemas_Conectores_Cabos!$B$7</f>
        <v>SMA 50-ohm</v>
      </c>
      <c r="P3656" s="4" t="str">
        <f aca="false">Def_Sistemas_Conectores_Cabos!$B$7</f>
        <v>SMA 50-ohm</v>
      </c>
      <c r="Q3656" s="8" t="str">
        <f aca="false">K3656&amp;"/"&amp;M3656&amp;CHAR(10)&amp;L3656&amp;"/"&amp;N3656</f>
        <v>BO-48U:DI-BPMSigPatch/BI_OUT
BO-48U:DI-BPMRFFE/BI_IN</v>
      </c>
      <c r="R3656" s="12" t="s">
        <v>354</v>
      </c>
      <c r="S3656" s="12" t="s">
        <v>354</v>
      </c>
      <c r="T3656" s="22" t="str">
        <f aca="false">Def_Sistemas_Conectores_Cabos!$C$14</f>
        <v>Datalink Extrudado</v>
      </c>
      <c r="U3656" s="11" t="s">
        <v>355</v>
      </c>
      <c r="V3656" s="13"/>
    </row>
    <row r="3657" customFormat="false" ht="15.75" hidden="true" customHeight="true" outlineLevel="0" collapsed="false">
      <c r="A3657" s="4" t="str">
        <f aca="false">Def_Sistemas_Conectores_Cabos!$A$22</f>
        <v>BPM de elétrons</v>
      </c>
      <c r="B3657" s="5" t="str">
        <f aca="false">Datas_Entregas!$A$2</f>
        <v>Booster/LTB</v>
      </c>
      <c r="C3657" s="6" t="n">
        <f aca="false" t="array" ref="C3657:C3657">INDEX(Datas_Entregas!$B$2:$B$100, MATCH(B3657, Datas_Entregas!$A$2:$A$100, 0), 1)</f>
        <v>43266</v>
      </c>
      <c r="D3657" s="5" t="str">
        <f aca="false">Def_Status_Montagem!$A$2</f>
        <v>A verificar</v>
      </c>
      <c r="E3657" s="4" t="str">
        <f aca="false">Def_Status_Montagem!$B$4</f>
        <v>Contratada (inclui etiqueta)</v>
      </c>
      <c r="F3657" s="7" t="str">
        <f aca="false" t="array" ref="F3657:F3657">INDEX(Def_Instancias_Equipamentos!$F$2:$F$4986, MATCH(K3657, Def_Instancias_Equipamentos!$D$2:$D$4986, 0), 1)</f>
        <v>Túnel (Booster)</v>
      </c>
      <c r="G3657" s="8" t="str">
        <f aca="false" t="array" ref="G3657:G3657">INDEX(Def_Instancias_Equipamentos!$F$2:$F$4986, MATCH(L3657, Def_Instancias_Equipamentos!$D$2:$D$4986, 0), 1)</f>
        <v>Sala Racks 19&amp;20</v>
      </c>
      <c r="H3657" s="7" t="str">
        <f aca="false" t="array" ref="H3657:H3657">INDEX(Def_Instancias_Equipamentos!$E$2:$E$4986, MATCH(K3657, Def_Instancias_Equipamentos!$D$2:$D$4986, 0), 1)</f>
        <v>BO-48U</v>
      </c>
      <c r="I3657" s="8" t="str">
        <f aca="false" t="array" ref="I3657:I3657">INDEX(Def_Instancias_Equipamentos!$E$2:$E$4986, MATCH(L3657, Def_Instancias_Equipamentos!$D$2:$D$4986, 0), 1)</f>
        <v>IA-20RaBPM</v>
      </c>
      <c r="J3657" s="8" t="str">
        <f aca="false">IF(H3657=I3657, "INTERNO", "EXTERNO")</f>
        <v>EXTERNO</v>
      </c>
      <c r="K3657" s="9" t="str">
        <f aca="false">Def_Instancias_Equipamentos!$D$889</f>
        <v>BO-48U:DI-BPMSigPatch</v>
      </c>
      <c r="L3657" s="4" t="str">
        <f aca="false">Def_Instancias_Equipamentos!$D$628</f>
        <v>BO-48U:DI-BPMRFFE</v>
      </c>
      <c r="M3657" s="10" t="s">
        <v>173</v>
      </c>
      <c r="N3657" s="11" t="s">
        <v>86</v>
      </c>
      <c r="O3657" s="21" t="str">
        <f aca="false">Def_Sistemas_Conectores_Cabos!$B$7</f>
        <v>SMA 50-ohm</v>
      </c>
      <c r="P3657" s="4" t="str">
        <f aca="false">Def_Sistemas_Conectores_Cabos!$B$7</f>
        <v>SMA 50-ohm</v>
      </c>
      <c r="Q3657" s="8" t="str">
        <f aca="false">K3657&amp;"/"&amp;M3657&amp;CHAR(10)&amp;L3657&amp;"/"&amp;N3657</f>
        <v>BO-48U:DI-BPMSigPatch/BO_OUT
BO-48U:DI-BPMRFFE/BO_IN</v>
      </c>
      <c r="R3657" s="12" t="s">
        <v>354</v>
      </c>
      <c r="S3657" s="12" t="s">
        <v>354</v>
      </c>
      <c r="T3657" s="22" t="str">
        <f aca="false">Def_Sistemas_Conectores_Cabos!$C$14</f>
        <v>Datalink Extrudado</v>
      </c>
      <c r="U3657" s="11" t="s">
        <v>355</v>
      </c>
      <c r="V3657" s="13"/>
    </row>
    <row r="3658" customFormat="false" ht="15.75" hidden="true" customHeight="true" outlineLevel="0" collapsed="false">
      <c r="A3658" s="4" t="str">
        <f aca="false">Def_Sistemas_Conectores_Cabos!$A$22</f>
        <v>BPM de elétrons</v>
      </c>
      <c r="B3658" s="5" t="str">
        <f aca="false">Datas_Entregas!$A$2</f>
        <v>Booster/LTB</v>
      </c>
      <c r="C3658" s="6" t="n">
        <f aca="false" t="array" ref="C3658:C3658">INDEX(Datas_Entregas!$B$2:$B$100, MATCH(B3658, Datas_Entregas!$A$2:$A$100, 0), 1)</f>
        <v>43266</v>
      </c>
      <c r="D3658" s="5" t="str">
        <f aca="false">Def_Status_Montagem!$A$2</f>
        <v>A verificar</v>
      </c>
      <c r="E3658" s="4" t="str">
        <f aca="false">Def_Status_Montagem!$B$4</f>
        <v>Contratada (inclui etiqueta)</v>
      </c>
      <c r="F3658" s="7" t="str">
        <f aca="false" t="array" ref="F3658:F3658">INDEX(Def_Instancias_Equipamentos!$F$2:$F$4986, MATCH(K3658, Def_Instancias_Equipamentos!$D$2:$D$4986, 0), 1)</f>
        <v>Túnel (Booster)</v>
      </c>
      <c r="G3658" s="8" t="str">
        <f aca="false" t="array" ref="G3658:G3658">INDEX(Def_Instancias_Equipamentos!$F$2:$F$4986, MATCH(L3658, Def_Instancias_Equipamentos!$D$2:$D$4986, 0), 1)</f>
        <v>Sala Racks 19&amp;20</v>
      </c>
      <c r="H3658" s="7" t="str">
        <f aca="false" t="array" ref="H3658:H3658">INDEX(Def_Instancias_Equipamentos!$E$2:$E$4986, MATCH(K3658, Def_Instancias_Equipamentos!$D$2:$D$4986, 0), 1)</f>
        <v>BO-48U</v>
      </c>
      <c r="I3658" s="8" t="str">
        <f aca="false" t="array" ref="I3658:I3658">INDEX(Def_Instancias_Equipamentos!$E$2:$E$4986, MATCH(L3658, Def_Instancias_Equipamentos!$D$2:$D$4986, 0), 1)</f>
        <v>IA-20RaBPM</v>
      </c>
      <c r="J3658" s="8" t="str">
        <f aca="false">IF(H3658=I3658, "INTERNO", "EXTERNO")</f>
        <v>EXTERNO</v>
      </c>
      <c r="K3658" s="9" t="str">
        <f aca="false">Def_Instancias_Equipamentos!$D$889</f>
        <v>BO-48U:DI-BPMSigPatch</v>
      </c>
      <c r="L3658" s="4" t="str">
        <f aca="false">Def_Instancias_Equipamentos!$D$628</f>
        <v>BO-48U:DI-BPMRFFE</v>
      </c>
      <c r="M3658" s="10" t="s">
        <v>171</v>
      </c>
      <c r="N3658" s="11" t="s">
        <v>82</v>
      </c>
      <c r="O3658" s="21" t="str">
        <f aca="false">Def_Sistemas_Conectores_Cabos!$B$7</f>
        <v>SMA 50-ohm</v>
      </c>
      <c r="P3658" s="4" t="str">
        <f aca="false">Def_Sistemas_Conectores_Cabos!$B$7</f>
        <v>SMA 50-ohm</v>
      </c>
      <c r="Q3658" s="8" t="str">
        <f aca="false">K3658&amp;"/"&amp;M3658&amp;CHAR(10)&amp;L3658&amp;"/"&amp;N3658</f>
        <v>BO-48U:DI-BPMSigPatch/TI_OUT
BO-48U:DI-BPMRFFE/TI_IN</v>
      </c>
      <c r="R3658" s="12" t="s">
        <v>354</v>
      </c>
      <c r="S3658" s="12" t="s">
        <v>354</v>
      </c>
      <c r="T3658" s="22" t="str">
        <f aca="false">Def_Sistemas_Conectores_Cabos!$C$14</f>
        <v>Datalink Extrudado</v>
      </c>
      <c r="U3658" s="11" t="s">
        <v>355</v>
      </c>
      <c r="V3658" s="13"/>
    </row>
    <row r="3659" customFormat="false" ht="15.75" hidden="true" customHeight="true" outlineLevel="0" collapsed="false">
      <c r="A3659" s="4" t="str">
        <f aca="false">Def_Sistemas_Conectores_Cabos!$A$22</f>
        <v>BPM de elétrons</v>
      </c>
      <c r="B3659" s="5" t="str">
        <f aca="false">Datas_Entregas!$A$2</f>
        <v>Booster/LTB</v>
      </c>
      <c r="C3659" s="6" t="n">
        <f aca="false" t="array" ref="C3659:C3659">INDEX(Datas_Entregas!$B$2:$B$100, MATCH(B3659, Datas_Entregas!$A$2:$A$100, 0), 1)</f>
        <v>43266</v>
      </c>
      <c r="D3659" s="5" t="str">
        <f aca="false">Def_Status_Montagem!$A$2</f>
        <v>A verificar</v>
      </c>
      <c r="E3659" s="4" t="str">
        <f aca="false">Def_Status_Montagem!$B$4</f>
        <v>Contratada (inclui etiqueta)</v>
      </c>
      <c r="F3659" s="7" t="str">
        <f aca="false" t="array" ref="F3659:F3659">INDEX(Def_Instancias_Equipamentos!$F$2:$F$4986, MATCH(K3659, Def_Instancias_Equipamentos!$D$2:$D$4986, 0), 1)</f>
        <v>Túnel (Booster)</v>
      </c>
      <c r="G3659" s="8" t="str">
        <f aca="false" t="array" ref="G3659:G3659">INDEX(Def_Instancias_Equipamentos!$F$2:$F$4986, MATCH(L3659, Def_Instancias_Equipamentos!$D$2:$D$4986, 0), 1)</f>
        <v>Sala Racks 19&amp;20</v>
      </c>
      <c r="H3659" s="7" t="str">
        <f aca="false" t="array" ref="H3659:H3659">INDEX(Def_Instancias_Equipamentos!$E$2:$E$4986, MATCH(K3659, Def_Instancias_Equipamentos!$D$2:$D$4986, 0), 1)</f>
        <v>BO-48U</v>
      </c>
      <c r="I3659" s="8" t="str">
        <f aca="false" t="array" ref="I3659:I3659">INDEX(Def_Instancias_Equipamentos!$E$2:$E$4986, MATCH(L3659, Def_Instancias_Equipamentos!$D$2:$D$4986, 0), 1)</f>
        <v>IA-20RaBPM</v>
      </c>
      <c r="J3659" s="8" t="str">
        <f aca="false">IF(H3659=I3659, "INTERNO", "EXTERNO")</f>
        <v>EXTERNO</v>
      </c>
      <c r="K3659" s="9" t="str">
        <f aca="false">Def_Instancias_Equipamentos!$D$889</f>
        <v>BO-48U:DI-BPMSigPatch</v>
      </c>
      <c r="L3659" s="4" t="str">
        <f aca="false">Def_Instancias_Equipamentos!$D$628</f>
        <v>BO-48U:DI-BPMRFFE</v>
      </c>
      <c r="M3659" s="10" t="s">
        <v>168</v>
      </c>
      <c r="N3659" s="11" t="s">
        <v>81</v>
      </c>
      <c r="O3659" s="21" t="str">
        <f aca="false">Def_Sistemas_Conectores_Cabos!$B$7</f>
        <v>SMA 50-ohm</v>
      </c>
      <c r="P3659" s="4" t="str">
        <f aca="false">Def_Sistemas_Conectores_Cabos!$B$7</f>
        <v>SMA 50-ohm</v>
      </c>
      <c r="Q3659" s="8" t="str">
        <f aca="false">K3659&amp;"/"&amp;M3659&amp;CHAR(10)&amp;L3659&amp;"/"&amp;N3659</f>
        <v>BO-48U:DI-BPMSigPatch/TO_OUT
BO-48U:DI-BPMRFFE/TO_IN</v>
      </c>
      <c r="R3659" s="12" t="s">
        <v>354</v>
      </c>
      <c r="S3659" s="12" t="s">
        <v>354</v>
      </c>
      <c r="T3659" s="22" t="str">
        <f aca="false">Def_Sistemas_Conectores_Cabos!$C$14</f>
        <v>Datalink Extrudado</v>
      </c>
      <c r="U3659" s="11" t="s">
        <v>355</v>
      </c>
      <c r="V3659" s="13"/>
    </row>
    <row r="3660" customFormat="false" ht="15.75" hidden="true" customHeight="true" outlineLevel="0" collapsed="false">
      <c r="A3660" s="4" t="str">
        <f aca="false">Def_Sistemas_Conectores_Cabos!$A$22</f>
        <v>BPM de elétrons</v>
      </c>
      <c r="B3660" s="5" t="str">
        <f aca="false">Datas_Entregas!$A$2</f>
        <v>Booster/LTB</v>
      </c>
      <c r="C3660" s="6" t="n">
        <f aca="false" t="array" ref="C3660:C3660">INDEX(Datas_Entregas!$B$2:$B$100, MATCH(B3660, Datas_Entregas!$A$2:$A$100, 0), 1)</f>
        <v>43266</v>
      </c>
      <c r="D3660" s="5" t="str">
        <f aca="false">Def_Status_Montagem!$A$2</f>
        <v>A verificar</v>
      </c>
      <c r="E3660" s="4" t="str">
        <f aca="false">Def_Status_Montagem!$B$4</f>
        <v>Contratada (inclui etiqueta)</v>
      </c>
      <c r="F3660" s="7" t="str">
        <f aca="false" t="array" ref="F3660:F3660">INDEX(Def_Instancias_Equipamentos!$F$2:$F$4986, MATCH(K3660, Def_Instancias_Equipamentos!$D$2:$D$4986, 0), 1)</f>
        <v>Túnel (Booster)</v>
      </c>
      <c r="G3660" s="8" t="str">
        <f aca="false" t="array" ref="G3660:G3660">INDEX(Def_Instancias_Equipamentos!$F$2:$F$4986, MATCH(L3660, Def_Instancias_Equipamentos!$D$2:$D$4986, 0), 1)</f>
        <v>Sala Racks 19&amp;20</v>
      </c>
      <c r="H3660" s="7" t="str">
        <f aca="false" t="array" ref="H3660:H3660">INDEX(Def_Instancias_Equipamentos!$E$2:$E$4986, MATCH(K3660, Def_Instancias_Equipamentos!$D$2:$D$4986, 0), 1)</f>
        <v>BO-49U</v>
      </c>
      <c r="I3660" s="8" t="str">
        <f aca="false" t="array" ref="I3660:I3660">INDEX(Def_Instancias_Equipamentos!$E$2:$E$4986, MATCH(L3660, Def_Instancias_Equipamentos!$D$2:$D$4986, 0), 1)</f>
        <v>IA-20RaBPM</v>
      </c>
      <c r="J3660" s="8" t="str">
        <f aca="false">IF(H3660=I3660, "INTERNO", "EXTERNO")</f>
        <v>EXTERNO</v>
      </c>
      <c r="K3660" s="9" t="str">
        <f aca="false">Def_Instancias_Equipamentos!$D$890</f>
        <v>BO-49U:DI-BPMSigPatch</v>
      </c>
      <c r="L3660" s="4" t="str">
        <f aca="false">Def_Instancias_Equipamentos!$D$629</f>
        <v>BO-49U:DI-BPMRFFE</v>
      </c>
      <c r="M3660" s="10" t="s">
        <v>170</v>
      </c>
      <c r="N3660" s="11" t="s">
        <v>84</v>
      </c>
      <c r="O3660" s="21" t="str">
        <f aca="false">Def_Sistemas_Conectores_Cabos!$B$7</f>
        <v>SMA 50-ohm</v>
      </c>
      <c r="P3660" s="4" t="str">
        <f aca="false">Def_Sistemas_Conectores_Cabos!$B$7</f>
        <v>SMA 50-ohm</v>
      </c>
      <c r="Q3660" s="8" t="str">
        <f aca="false">K3660&amp;"/"&amp;M3660&amp;CHAR(10)&amp;L3660&amp;"/"&amp;N3660</f>
        <v>BO-49U:DI-BPMSigPatch/BI_OUT
BO-49U:DI-BPMRFFE/BI_IN</v>
      </c>
      <c r="R3660" s="12" t="s">
        <v>354</v>
      </c>
      <c r="S3660" s="12" t="s">
        <v>354</v>
      </c>
      <c r="T3660" s="22" t="str">
        <f aca="false">Def_Sistemas_Conectores_Cabos!$C$14</f>
        <v>Datalink Extrudado</v>
      </c>
      <c r="U3660" s="11" t="s">
        <v>355</v>
      </c>
      <c r="V3660" s="13"/>
    </row>
    <row r="3661" customFormat="false" ht="15.75" hidden="true" customHeight="true" outlineLevel="0" collapsed="false">
      <c r="A3661" s="4" t="str">
        <f aca="false">Def_Sistemas_Conectores_Cabos!$A$22</f>
        <v>BPM de elétrons</v>
      </c>
      <c r="B3661" s="5" t="str">
        <f aca="false">Datas_Entregas!$A$2</f>
        <v>Booster/LTB</v>
      </c>
      <c r="C3661" s="6" t="n">
        <f aca="false" t="array" ref="C3661:C3661">INDEX(Datas_Entregas!$B$2:$B$100, MATCH(B3661, Datas_Entregas!$A$2:$A$100, 0), 1)</f>
        <v>43266</v>
      </c>
      <c r="D3661" s="5" t="str">
        <f aca="false">Def_Status_Montagem!$A$2</f>
        <v>A verificar</v>
      </c>
      <c r="E3661" s="4" t="str">
        <f aca="false">Def_Status_Montagem!$B$4</f>
        <v>Contratada (inclui etiqueta)</v>
      </c>
      <c r="F3661" s="7" t="str">
        <f aca="false" t="array" ref="F3661:F3661">INDEX(Def_Instancias_Equipamentos!$F$2:$F$4986, MATCH(K3661, Def_Instancias_Equipamentos!$D$2:$D$4986, 0), 1)</f>
        <v>Túnel (Booster)</v>
      </c>
      <c r="G3661" s="8" t="str">
        <f aca="false" t="array" ref="G3661:G3661">INDEX(Def_Instancias_Equipamentos!$F$2:$F$4986, MATCH(L3661, Def_Instancias_Equipamentos!$D$2:$D$4986, 0), 1)</f>
        <v>Sala Racks 19&amp;20</v>
      </c>
      <c r="H3661" s="7" t="str">
        <f aca="false" t="array" ref="H3661:H3661">INDEX(Def_Instancias_Equipamentos!$E$2:$E$4986, MATCH(K3661, Def_Instancias_Equipamentos!$D$2:$D$4986, 0), 1)</f>
        <v>BO-49U</v>
      </c>
      <c r="I3661" s="8" t="str">
        <f aca="false" t="array" ref="I3661:I3661">INDEX(Def_Instancias_Equipamentos!$E$2:$E$4986, MATCH(L3661, Def_Instancias_Equipamentos!$D$2:$D$4986, 0), 1)</f>
        <v>IA-20RaBPM</v>
      </c>
      <c r="J3661" s="8" t="str">
        <f aca="false">IF(H3661=I3661, "INTERNO", "EXTERNO")</f>
        <v>EXTERNO</v>
      </c>
      <c r="K3661" s="9" t="str">
        <f aca="false">Def_Instancias_Equipamentos!$D$890</f>
        <v>BO-49U:DI-BPMSigPatch</v>
      </c>
      <c r="L3661" s="4" t="str">
        <f aca="false">Def_Instancias_Equipamentos!$D$629</f>
        <v>BO-49U:DI-BPMRFFE</v>
      </c>
      <c r="M3661" s="10" t="s">
        <v>173</v>
      </c>
      <c r="N3661" s="11" t="s">
        <v>86</v>
      </c>
      <c r="O3661" s="21" t="str">
        <f aca="false">Def_Sistemas_Conectores_Cabos!$B$7</f>
        <v>SMA 50-ohm</v>
      </c>
      <c r="P3661" s="4" t="str">
        <f aca="false">Def_Sistemas_Conectores_Cabos!$B$7</f>
        <v>SMA 50-ohm</v>
      </c>
      <c r="Q3661" s="8" t="str">
        <f aca="false">K3661&amp;"/"&amp;M3661&amp;CHAR(10)&amp;L3661&amp;"/"&amp;N3661</f>
        <v>BO-49U:DI-BPMSigPatch/BO_OUT
BO-49U:DI-BPMRFFE/BO_IN</v>
      </c>
      <c r="R3661" s="12" t="s">
        <v>354</v>
      </c>
      <c r="S3661" s="12" t="s">
        <v>354</v>
      </c>
      <c r="T3661" s="22" t="str">
        <f aca="false">Def_Sistemas_Conectores_Cabos!$C$14</f>
        <v>Datalink Extrudado</v>
      </c>
      <c r="U3661" s="11" t="s">
        <v>355</v>
      </c>
      <c r="V3661" s="13"/>
    </row>
    <row r="3662" customFormat="false" ht="15.75" hidden="true" customHeight="true" outlineLevel="0" collapsed="false">
      <c r="A3662" s="4" t="str">
        <f aca="false">Def_Sistemas_Conectores_Cabos!$A$22</f>
        <v>BPM de elétrons</v>
      </c>
      <c r="B3662" s="5" t="str">
        <f aca="false">Datas_Entregas!$A$2</f>
        <v>Booster/LTB</v>
      </c>
      <c r="C3662" s="6" t="n">
        <f aca="false" t="array" ref="C3662:C3662">INDEX(Datas_Entregas!$B$2:$B$100, MATCH(B3662, Datas_Entregas!$A$2:$A$100, 0), 1)</f>
        <v>43266</v>
      </c>
      <c r="D3662" s="5" t="str">
        <f aca="false">Def_Status_Montagem!$A$2</f>
        <v>A verificar</v>
      </c>
      <c r="E3662" s="4" t="str">
        <f aca="false">Def_Status_Montagem!$B$4</f>
        <v>Contratada (inclui etiqueta)</v>
      </c>
      <c r="F3662" s="7" t="str">
        <f aca="false" t="array" ref="F3662:F3662">INDEX(Def_Instancias_Equipamentos!$F$2:$F$4986, MATCH(K3662, Def_Instancias_Equipamentos!$D$2:$D$4986, 0), 1)</f>
        <v>Túnel (Booster)</v>
      </c>
      <c r="G3662" s="8" t="str">
        <f aca="false" t="array" ref="G3662:G3662">INDEX(Def_Instancias_Equipamentos!$F$2:$F$4986, MATCH(L3662, Def_Instancias_Equipamentos!$D$2:$D$4986, 0), 1)</f>
        <v>Sala Racks 19&amp;20</v>
      </c>
      <c r="H3662" s="7" t="str">
        <f aca="false" t="array" ref="H3662:H3662">INDEX(Def_Instancias_Equipamentos!$E$2:$E$4986, MATCH(K3662, Def_Instancias_Equipamentos!$D$2:$D$4986, 0), 1)</f>
        <v>BO-49U</v>
      </c>
      <c r="I3662" s="8" t="str">
        <f aca="false" t="array" ref="I3662:I3662">INDEX(Def_Instancias_Equipamentos!$E$2:$E$4986, MATCH(L3662, Def_Instancias_Equipamentos!$D$2:$D$4986, 0), 1)</f>
        <v>IA-20RaBPM</v>
      </c>
      <c r="J3662" s="8" t="str">
        <f aca="false">IF(H3662=I3662, "INTERNO", "EXTERNO")</f>
        <v>EXTERNO</v>
      </c>
      <c r="K3662" s="9" t="str">
        <f aca="false">Def_Instancias_Equipamentos!$D$890</f>
        <v>BO-49U:DI-BPMSigPatch</v>
      </c>
      <c r="L3662" s="4" t="str">
        <f aca="false">Def_Instancias_Equipamentos!$D$629</f>
        <v>BO-49U:DI-BPMRFFE</v>
      </c>
      <c r="M3662" s="10" t="s">
        <v>171</v>
      </c>
      <c r="N3662" s="11" t="s">
        <v>82</v>
      </c>
      <c r="O3662" s="21" t="str">
        <f aca="false">Def_Sistemas_Conectores_Cabos!$B$7</f>
        <v>SMA 50-ohm</v>
      </c>
      <c r="P3662" s="4" t="str">
        <f aca="false">Def_Sistemas_Conectores_Cabos!$B$7</f>
        <v>SMA 50-ohm</v>
      </c>
      <c r="Q3662" s="8" t="str">
        <f aca="false">K3662&amp;"/"&amp;M3662&amp;CHAR(10)&amp;L3662&amp;"/"&amp;N3662</f>
        <v>BO-49U:DI-BPMSigPatch/TI_OUT
BO-49U:DI-BPMRFFE/TI_IN</v>
      </c>
      <c r="R3662" s="12" t="s">
        <v>354</v>
      </c>
      <c r="S3662" s="12" t="s">
        <v>354</v>
      </c>
      <c r="T3662" s="22" t="str">
        <f aca="false">Def_Sistemas_Conectores_Cabos!$C$14</f>
        <v>Datalink Extrudado</v>
      </c>
      <c r="U3662" s="11" t="s">
        <v>355</v>
      </c>
      <c r="V3662" s="13"/>
    </row>
    <row r="3663" customFormat="false" ht="15.75" hidden="true" customHeight="true" outlineLevel="0" collapsed="false">
      <c r="A3663" s="4" t="str">
        <f aca="false">Def_Sistemas_Conectores_Cabos!$A$22</f>
        <v>BPM de elétrons</v>
      </c>
      <c r="B3663" s="5" t="str">
        <f aca="false">Datas_Entregas!$A$2</f>
        <v>Booster/LTB</v>
      </c>
      <c r="C3663" s="6" t="n">
        <f aca="false" t="array" ref="C3663:C3663">INDEX(Datas_Entregas!$B$2:$B$100, MATCH(B3663, Datas_Entregas!$A$2:$A$100, 0), 1)</f>
        <v>43266</v>
      </c>
      <c r="D3663" s="5" t="str">
        <f aca="false">Def_Status_Montagem!$A$2</f>
        <v>A verificar</v>
      </c>
      <c r="E3663" s="4" t="str">
        <f aca="false">Def_Status_Montagem!$B$4</f>
        <v>Contratada (inclui etiqueta)</v>
      </c>
      <c r="F3663" s="7" t="str">
        <f aca="false" t="array" ref="F3663:F3663">INDEX(Def_Instancias_Equipamentos!$F$2:$F$4986, MATCH(K3663, Def_Instancias_Equipamentos!$D$2:$D$4986, 0), 1)</f>
        <v>Túnel (Booster)</v>
      </c>
      <c r="G3663" s="8" t="str">
        <f aca="false" t="array" ref="G3663:G3663">INDEX(Def_Instancias_Equipamentos!$F$2:$F$4986, MATCH(L3663, Def_Instancias_Equipamentos!$D$2:$D$4986, 0), 1)</f>
        <v>Sala Racks 19&amp;20</v>
      </c>
      <c r="H3663" s="7" t="str">
        <f aca="false" t="array" ref="H3663:H3663">INDEX(Def_Instancias_Equipamentos!$E$2:$E$4986, MATCH(K3663, Def_Instancias_Equipamentos!$D$2:$D$4986, 0), 1)</f>
        <v>BO-49U</v>
      </c>
      <c r="I3663" s="8" t="str">
        <f aca="false" t="array" ref="I3663:I3663">INDEX(Def_Instancias_Equipamentos!$E$2:$E$4986, MATCH(L3663, Def_Instancias_Equipamentos!$D$2:$D$4986, 0), 1)</f>
        <v>IA-20RaBPM</v>
      </c>
      <c r="J3663" s="8" t="str">
        <f aca="false">IF(H3663=I3663, "INTERNO", "EXTERNO")</f>
        <v>EXTERNO</v>
      </c>
      <c r="K3663" s="9" t="str">
        <f aca="false">Def_Instancias_Equipamentos!$D$890</f>
        <v>BO-49U:DI-BPMSigPatch</v>
      </c>
      <c r="L3663" s="4" t="str">
        <f aca="false">Def_Instancias_Equipamentos!$D$629</f>
        <v>BO-49U:DI-BPMRFFE</v>
      </c>
      <c r="M3663" s="10" t="s">
        <v>168</v>
      </c>
      <c r="N3663" s="11" t="s">
        <v>81</v>
      </c>
      <c r="O3663" s="21" t="str">
        <f aca="false">Def_Sistemas_Conectores_Cabos!$B$7</f>
        <v>SMA 50-ohm</v>
      </c>
      <c r="P3663" s="4" t="str">
        <f aca="false">Def_Sistemas_Conectores_Cabos!$B$7</f>
        <v>SMA 50-ohm</v>
      </c>
      <c r="Q3663" s="8" t="str">
        <f aca="false">K3663&amp;"/"&amp;M3663&amp;CHAR(10)&amp;L3663&amp;"/"&amp;N3663</f>
        <v>BO-49U:DI-BPMSigPatch/TO_OUT
BO-49U:DI-BPMRFFE/TO_IN</v>
      </c>
      <c r="R3663" s="12" t="s">
        <v>354</v>
      </c>
      <c r="S3663" s="12" t="s">
        <v>354</v>
      </c>
      <c r="T3663" s="22" t="str">
        <f aca="false">Def_Sistemas_Conectores_Cabos!$C$14</f>
        <v>Datalink Extrudado</v>
      </c>
      <c r="U3663" s="11" t="s">
        <v>355</v>
      </c>
      <c r="V3663" s="13"/>
    </row>
    <row r="3664" customFormat="false" ht="15.75" hidden="true" customHeight="true" outlineLevel="0" collapsed="false">
      <c r="A3664" s="4" t="str">
        <f aca="false">Def_Sistemas_Conectores_Cabos!$A$22</f>
        <v>BPM de elétrons</v>
      </c>
      <c r="B3664" s="5" t="str">
        <f aca="false">Datas_Entregas!$A$2</f>
        <v>Booster/LTB</v>
      </c>
      <c r="C3664" s="6" t="n">
        <f aca="false" t="array" ref="C3664:C3664">INDEX(Datas_Entregas!$B$2:$B$100, MATCH(B3664, Datas_Entregas!$A$2:$A$100, 0), 1)</f>
        <v>43266</v>
      </c>
      <c r="D3664" s="5" t="str">
        <f aca="false">Def_Status_Montagem!$A$2</f>
        <v>A verificar</v>
      </c>
      <c r="E3664" s="4" t="str">
        <f aca="false">Def_Status_Montagem!$B$4</f>
        <v>Contratada (inclui etiqueta)</v>
      </c>
      <c r="F3664" s="7" t="str">
        <f aca="false" t="array" ref="F3664:F3664">INDEX(Def_Instancias_Equipamentos!$F$2:$F$4986, MATCH(K3664, Def_Instancias_Equipamentos!$D$2:$D$4986, 0), 1)</f>
        <v>Túnel (Booster)</v>
      </c>
      <c r="G3664" s="8" t="str">
        <f aca="false" t="array" ref="G3664:G3664">INDEX(Def_Instancias_Equipamentos!$F$2:$F$4986, MATCH(L3664, Def_Instancias_Equipamentos!$D$2:$D$4986, 0), 1)</f>
        <v>Sala Racks 19&amp;20</v>
      </c>
      <c r="H3664" s="7" t="str">
        <f aca="false" t="array" ref="H3664:H3664">INDEX(Def_Instancias_Equipamentos!$E$2:$E$4986, MATCH(K3664, Def_Instancias_Equipamentos!$D$2:$D$4986, 0), 1)</f>
        <v>BO-50U</v>
      </c>
      <c r="I3664" s="8" t="str">
        <f aca="false" t="array" ref="I3664:I3664">INDEX(Def_Instancias_Equipamentos!$E$2:$E$4986, MATCH(L3664, Def_Instancias_Equipamentos!$D$2:$D$4986, 0), 1)</f>
        <v>IA-20RaBPM</v>
      </c>
      <c r="J3664" s="8" t="str">
        <f aca="false">IF(H3664=I3664, "INTERNO", "EXTERNO")</f>
        <v>EXTERNO</v>
      </c>
      <c r="K3664" s="9" t="str">
        <f aca="false">Def_Instancias_Equipamentos!$D$891</f>
        <v>BO-50U:DI-BPMSigPatch</v>
      </c>
      <c r="L3664" s="4" t="str">
        <f aca="false">Def_Instancias_Equipamentos!$D$630</f>
        <v>BO-50U:DI-BPMRFFE</v>
      </c>
      <c r="M3664" s="10" t="s">
        <v>170</v>
      </c>
      <c r="N3664" s="11" t="s">
        <v>84</v>
      </c>
      <c r="O3664" s="21" t="str">
        <f aca="false">Def_Sistemas_Conectores_Cabos!$B$7</f>
        <v>SMA 50-ohm</v>
      </c>
      <c r="P3664" s="4" t="str">
        <f aca="false">Def_Sistemas_Conectores_Cabos!$B$7</f>
        <v>SMA 50-ohm</v>
      </c>
      <c r="Q3664" s="8" t="str">
        <f aca="false">K3664&amp;"/"&amp;M3664&amp;CHAR(10)&amp;L3664&amp;"/"&amp;N3664</f>
        <v>BO-50U:DI-BPMSigPatch/BI_OUT
BO-50U:DI-BPMRFFE/BI_IN</v>
      </c>
      <c r="R3664" s="12" t="s">
        <v>354</v>
      </c>
      <c r="S3664" s="12" t="s">
        <v>354</v>
      </c>
      <c r="T3664" s="22" t="str">
        <f aca="false">Def_Sistemas_Conectores_Cabos!$C$14</f>
        <v>Datalink Extrudado</v>
      </c>
      <c r="U3664" s="11" t="s">
        <v>355</v>
      </c>
      <c r="V3664" s="13"/>
    </row>
    <row r="3665" customFormat="false" ht="15.75" hidden="true" customHeight="true" outlineLevel="0" collapsed="false">
      <c r="A3665" s="4" t="str">
        <f aca="false">Def_Sistemas_Conectores_Cabos!$A$22</f>
        <v>BPM de elétrons</v>
      </c>
      <c r="B3665" s="5" t="str">
        <f aca="false">Datas_Entregas!$A$2</f>
        <v>Booster/LTB</v>
      </c>
      <c r="C3665" s="6" t="n">
        <f aca="false" t="array" ref="C3665:C3665">INDEX(Datas_Entregas!$B$2:$B$100, MATCH(B3665, Datas_Entregas!$A$2:$A$100, 0), 1)</f>
        <v>43266</v>
      </c>
      <c r="D3665" s="5" t="str">
        <f aca="false">Def_Status_Montagem!$A$2</f>
        <v>A verificar</v>
      </c>
      <c r="E3665" s="4" t="str">
        <f aca="false">Def_Status_Montagem!$B$4</f>
        <v>Contratada (inclui etiqueta)</v>
      </c>
      <c r="F3665" s="7" t="str">
        <f aca="false" t="array" ref="F3665:F3665">INDEX(Def_Instancias_Equipamentos!$F$2:$F$4986, MATCH(K3665, Def_Instancias_Equipamentos!$D$2:$D$4986, 0), 1)</f>
        <v>Túnel (Booster)</v>
      </c>
      <c r="G3665" s="8" t="str">
        <f aca="false" t="array" ref="G3665:G3665">INDEX(Def_Instancias_Equipamentos!$F$2:$F$4986, MATCH(L3665, Def_Instancias_Equipamentos!$D$2:$D$4986, 0), 1)</f>
        <v>Sala Racks 19&amp;20</v>
      </c>
      <c r="H3665" s="7" t="str">
        <f aca="false" t="array" ref="H3665:H3665">INDEX(Def_Instancias_Equipamentos!$E$2:$E$4986, MATCH(K3665, Def_Instancias_Equipamentos!$D$2:$D$4986, 0), 1)</f>
        <v>BO-50U</v>
      </c>
      <c r="I3665" s="8" t="str">
        <f aca="false" t="array" ref="I3665:I3665">INDEX(Def_Instancias_Equipamentos!$E$2:$E$4986, MATCH(L3665, Def_Instancias_Equipamentos!$D$2:$D$4986, 0), 1)</f>
        <v>IA-20RaBPM</v>
      </c>
      <c r="J3665" s="8" t="str">
        <f aca="false">IF(H3665=I3665, "INTERNO", "EXTERNO")</f>
        <v>EXTERNO</v>
      </c>
      <c r="K3665" s="9" t="str">
        <f aca="false">Def_Instancias_Equipamentos!$D$891</f>
        <v>BO-50U:DI-BPMSigPatch</v>
      </c>
      <c r="L3665" s="4" t="str">
        <f aca="false">Def_Instancias_Equipamentos!$D$630</f>
        <v>BO-50U:DI-BPMRFFE</v>
      </c>
      <c r="M3665" s="10" t="s">
        <v>173</v>
      </c>
      <c r="N3665" s="11" t="s">
        <v>86</v>
      </c>
      <c r="O3665" s="21" t="str">
        <f aca="false">Def_Sistemas_Conectores_Cabos!$B$7</f>
        <v>SMA 50-ohm</v>
      </c>
      <c r="P3665" s="4" t="str">
        <f aca="false">Def_Sistemas_Conectores_Cabos!$B$7</f>
        <v>SMA 50-ohm</v>
      </c>
      <c r="Q3665" s="8" t="str">
        <f aca="false">K3665&amp;"/"&amp;M3665&amp;CHAR(10)&amp;L3665&amp;"/"&amp;N3665</f>
        <v>BO-50U:DI-BPMSigPatch/BO_OUT
BO-50U:DI-BPMRFFE/BO_IN</v>
      </c>
      <c r="R3665" s="12" t="s">
        <v>354</v>
      </c>
      <c r="S3665" s="12" t="s">
        <v>354</v>
      </c>
      <c r="T3665" s="22" t="str">
        <f aca="false">Def_Sistemas_Conectores_Cabos!$C$14</f>
        <v>Datalink Extrudado</v>
      </c>
      <c r="U3665" s="11" t="s">
        <v>355</v>
      </c>
      <c r="V3665" s="13"/>
    </row>
    <row r="3666" customFormat="false" ht="15.75" hidden="true" customHeight="true" outlineLevel="0" collapsed="false">
      <c r="A3666" s="4" t="str">
        <f aca="false">Def_Sistemas_Conectores_Cabos!$A$22</f>
        <v>BPM de elétrons</v>
      </c>
      <c r="B3666" s="5" t="str">
        <f aca="false">Datas_Entregas!$A$2</f>
        <v>Booster/LTB</v>
      </c>
      <c r="C3666" s="6" t="n">
        <f aca="false" t="array" ref="C3666:C3666">INDEX(Datas_Entregas!$B$2:$B$100, MATCH(B3666, Datas_Entregas!$A$2:$A$100, 0), 1)</f>
        <v>43266</v>
      </c>
      <c r="D3666" s="5" t="str">
        <f aca="false">Def_Status_Montagem!$A$2</f>
        <v>A verificar</v>
      </c>
      <c r="E3666" s="4" t="str">
        <f aca="false">Def_Status_Montagem!$B$4</f>
        <v>Contratada (inclui etiqueta)</v>
      </c>
      <c r="F3666" s="7" t="str">
        <f aca="false" t="array" ref="F3666:F3666">INDEX(Def_Instancias_Equipamentos!$F$2:$F$4986, MATCH(K3666, Def_Instancias_Equipamentos!$D$2:$D$4986, 0), 1)</f>
        <v>Túnel (Booster)</v>
      </c>
      <c r="G3666" s="8" t="str">
        <f aca="false" t="array" ref="G3666:G3666">INDEX(Def_Instancias_Equipamentos!$F$2:$F$4986, MATCH(L3666, Def_Instancias_Equipamentos!$D$2:$D$4986, 0), 1)</f>
        <v>Sala Racks 19&amp;20</v>
      </c>
      <c r="H3666" s="7" t="str">
        <f aca="false" t="array" ref="H3666:H3666">INDEX(Def_Instancias_Equipamentos!$E$2:$E$4986, MATCH(K3666, Def_Instancias_Equipamentos!$D$2:$D$4986, 0), 1)</f>
        <v>BO-50U</v>
      </c>
      <c r="I3666" s="8" t="str">
        <f aca="false" t="array" ref="I3666:I3666">INDEX(Def_Instancias_Equipamentos!$E$2:$E$4986, MATCH(L3666, Def_Instancias_Equipamentos!$D$2:$D$4986, 0), 1)</f>
        <v>IA-20RaBPM</v>
      </c>
      <c r="J3666" s="8" t="str">
        <f aca="false">IF(H3666=I3666, "INTERNO", "EXTERNO")</f>
        <v>EXTERNO</v>
      </c>
      <c r="K3666" s="9" t="str">
        <f aca="false">Def_Instancias_Equipamentos!$D$891</f>
        <v>BO-50U:DI-BPMSigPatch</v>
      </c>
      <c r="L3666" s="4" t="str">
        <f aca="false">Def_Instancias_Equipamentos!$D$630</f>
        <v>BO-50U:DI-BPMRFFE</v>
      </c>
      <c r="M3666" s="10" t="s">
        <v>171</v>
      </c>
      <c r="N3666" s="11" t="s">
        <v>82</v>
      </c>
      <c r="O3666" s="21" t="str">
        <f aca="false">Def_Sistemas_Conectores_Cabos!$B$7</f>
        <v>SMA 50-ohm</v>
      </c>
      <c r="P3666" s="4" t="str">
        <f aca="false">Def_Sistemas_Conectores_Cabos!$B$7</f>
        <v>SMA 50-ohm</v>
      </c>
      <c r="Q3666" s="8" t="str">
        <f aca="false">K3666&amp;"/"&amp;M3666&amp;CHAR(10)&amp;L3666&amp;"/"&amp;N3666</f>
        <v>BO-50U:DI-BPMSigPatch/TI_OUT
BO-50U:DI-BPMRFFE/TI_IN</v>
      </c>
      <c r="R3666" s="12" t="s">
        <v>354</v>
      </c>
      <c r="S3666" s="12" t="s">
        <v>354</v>
      </c>
      <c r="T3666" s="22" t="str">
        <f aca="false">Def_Sistemas_Conectores_Cabos!$C$14</f>
        <v>Datalink Extrudado</v>
      </c>
      <c r="U3666" s="11" t="s">
        <v>355</v>
      </c>
      <c r="V3666" s="13"/>
    </row>
    <row r="3667" customFormat="false" ht="15.75" hidden="true" customHeight="true" outlineLevel="0" collapsed="false">
      <c r="A3667" s="4" t="str">
        <f aca="false">Def_Sistemas_Conectores_Cabos!$A$22</f>
        <v>BPM de elétrons</v>
      </c>
      <c r="B3667" s="5" t="str">
        <f aca="false">Datas_Entregas!$A$2</f>
        <v>Booster/LTB</v>
      </c>
      <c r="C3667" s="6" t="n">
        <f aca="false" t="array" ref="C3667:C3667">INDEX(Datas_Entregas!$B$2:$B$100, MATCH(B3667, Datas_Entregas!$A$2:$A$100, 0), 1)</f>
        <v>43266</v>
      </c>
      <c r="D3667" s="5" t="str">
        <f aca="false">Def_Status_Montagem!$A$2</f>
        <v>A verificar</v>
      </c>
      <c r="E3667" s="4" t="str">
        <f aca="false">Def_Status_Montagem!$B$4</f>
        <v>Contratada (inclui etiqueta)</v>
      </c>
      <c r="F3667" s="7" t="str">
        <f aca="false" t="array" ref="F3667:F3667">INDEX(Def_Instancias_Equipamentos!$F$2:$F$4986, MATCH(K3667, Def_Instancias_Equipamentos!$D$2:$D$4986, 0), 1)</f>
        <v>Túnel (Booster)</v>
      </c>
      <c r="G3667" s="8" t="str">
        <f aca="false" t="array" ref="G3667:G3667">INDEX(Def_Instancias_Equipamentos!$F$2:$F$4986, MATCH(L3667, Def_Instancias_Equipamentos!$D$2:$D$4986, 0), 1)</f>
        <v>Sala Racks 19&amp;20</v>
      </c>
      <c r="H3667" s="7" t="str">
        <f aca="false" t="array" ref="H3667:H3667">INDEX(Def_Instancias_Equipamentos!$E$2:$E$4986, MATCH(K3667, Def_Instancias_Equipamentos!$D$2:$D$4986, 0), 1)</f>
        <v>BO-50U</v>
      </c>
      <c r="I3667" s="8" t="str">
        <f aca="false" t="array" ref="I3667:I3667">INDEX(Def_Instancias_Equipamentos!$E$2:$E$4986, MATCH(L3667, Def_Instancias_Equipamentos!$D$2:$D$4986, 0), 1)</f>
        <v>IA-20RaBPM</v>
      </c>
      <c r="J3667" s="8" t="str">
        <f aca="false">IF(H3667=I3667, "INTERNO", "EXTERNO")</f>
        <v>EXTERNO</v>
      </c>
      <c r="K3667" s="9" t="str">
        <f aca="false">Def_Instancias_Equipamentos!$D$891</f>
        <v>BO-50U:DI-BPMSigPatch</v>
      </c>
      <c r="L3667" s="4" t="str">
        <f aca="false">Def_Instancias_Equipamentos!$D$630</f>
        <v>BO-50U:DI-BPMRFFE</v>
      </c>
      <c r="M3667" s="10" t="s">
        <v>168</v>
      </c>
      <c r="N3667" s="11" t="s">
        <v>81</v>
      </c>
      <c r="O3667" s="21" t="str">
        <f aca="false">Def_Sistemas_Conectores_Cabos!$B$7</f>
        <v>SMA 50-ohm</v>
      </c>
      <c r="P3667" s="4" t="str">
        <f aca="false">Def_Sistemas_Conectores_Cabos!$B$7</f>
        <v>SMA 50-ohm</v>
      </c>
      <c r="Q3667" s="8" t="str">
        <f aca="false">K3667&amp;"/"&amp;M3667&amp;CHAR(10)&amp;L3667&amp;"/"&amp;N3667</f>
        <v>BO-50U:DI-BPMSigPatch/TO_OUT
BO-50U:DI-BPMRFFE/TO_IN</v>
      </c>
      <c r="R3667" s="12" t="s">
        <v>354</v>
      </c>
      <c r="S3667" s="12" t="s">
        <v>354</v>
      </c>
      <c r="T3667" s="22" t="str">
        <f aca="false">Def_Sistemas_Conectores_Cabos!$C$14</f>
        <v>Datalink Extrudado</v>
      </c>
      <c r="U3667" s="11" t="s">
        <v>355</v>
      </c>
      <c r="V3667" s="13"/>
    </row>
    <row r="3668" customFormat="false" ht="15.75" hidden="true" customHeight="true" outlineLevel="0" collapsed="false">
      <c r="A3668" s="4" t="str">
        <f aca="false">Def_Sistemas_Conectores_Cabos!$A$22</f>
        <v>BPM de elétrons</v>
      </c>
      <c r="B3668" s="5" t="str">
        <f aca="false">Datas_Entregas!$A$3</f>
        <v>BTS/Anel</v>
      </c>
      <c r="C3668" s="6" t="n">
        <f aca="false" t="array" ref="C3668:C3668">INDEX(Datas_Entregas!$B$2:$B$100, MATCH(B3668, Datas_Entregas!$A$2:$A$100, 0), 1)</f>
        <v>43296</v>
      </c>
      <c r="D3668" s="5" t="str">
        <f aca="false">Def_Status_Montagem!$A$2</f>
        <v>A verificar</v>
      </c>
      <c r="E3668" s="4" t="str">
        <f aca="false">Def_Status_Montagem!$B$4</f>
        <v>Contratada (inclui etiqueta)</v>
      </c>
      <c r="F3668" s="7" t="str">
        <f aca="false" t="array" ref="F3668:F3668">INDEX(Def_Instancias_Equipamentos!$F$2:$F$4986, MATCH(K3668, Def_Instancias_Equipamentos!$D$2:$D$4986, 0), 1)</f>
        <v>Túnel (Anel)</v>
      </c>
      <c r="G3668" s="8" t="str">
        <f aca="false" t="array" ref="G3668:G3668">INDEX(Def_Instancias_Equipamentos!$F$2:$F$4986, MATCH(L3668, Def_Instancias_Equipamentos!$D$2:$D$4986, 0), 1)</f>
        <v>Sala Racks 1</v>
      </c>
      <c r="H3668" s="7" t="str">
        <f aca="false" t="array" ref="H3668:H3668">INDEX(Def_Instancias_Equipamentos!$E$2:$E$4986, MATCH(K3668, Def_Instancias_Equipamentos!$D$2:$D$4986, 0), 1)</f>
        <v>SI-01C1</v>
      </c>
      <c r="I3668" s="8" t="str">
        <f aca="false" t="array" ref="I3668:I3668">INDEX(Def_Instancias_Equipamentos!$E$2:$E$4986, MATCH(L3668, Def_Instancias_Equipamentos!$D$2:$D$4986, 0), 1)</f>
        <v>IA-01RaBPM</v>
      </c>
      <c r="J3668" s="8" t="str">
        <f aca="false">IF(H3668=I3668, "INTERNO", "EXTERNO")</f>
        <v>EXTERNO</v>
      </c>
      <c r="K3668" s="9" t="str">
        <f aca="false">Def_Instancias_Equipamentos!$D$892</f>
        <v>SI-01C1:DI-BPMSigPatch-1</v>
      </c>
      <c r="L3668" s="4" t="str">
        <f aca="false">Def_Instancias_Equipamentos!$D$631</f>
        <v>SI-01C1:DI-BPMRFFE-1</v>
      </c>
      <c r="M3668" s="10" t="s">
        <v>168</v>
      </c>
      <c r="N3668" s="11" t="s">
        <v>81</v>
      </c>
      <c r="O3668" s="21" t="str">
        <f aca="false">Def_Sistemas_Conectores_Cabos!$B$7</f>
        <v>SMA 50-ohm</v>
      </c>
      <c r="P3668" s="4" t="str">
        <f aca="false">Def_Sistemas_Conectores_Cabos!$B$7</f>
        <v>SMA 50-ohm</v>
      </c>
      <c r="Q3668" s="8" t="str">
        <f aca="false">K3668&amp;"/"&amp;M3668&amp;CHAR(10)&amp;L3668&amp;"/"&amp;N3668</f>
        <v>SI-01C1:DI-BPMSigPatch-1/TO_OUT
SI-01C1:DI-BPMRFFE-1/TO_IN</v>
      </c>
      <c r="R3668" s="12" t="s">
        <v>354</v>
      </c>
      <c r="S3668" s="12" t="s">
        <v>354</v>
      </c>
      <c r="T3668" s="22" t="str">
        <f aca="false">Def_Sistemas_Conectores_Cabos!$C$14</f>
        <v>Datalink Extrudado</v>
      </c>
      <c r="U3668" s="11" t="s">
        <v>355</v>
      </c>
      <c r="V3668" s="13"/>
    </row>
    <row r="3669" customFormat="false" ht="15.75" hidden="true" customHeight="true" outlineLevel="0" collapsed="false">
      <c r="A3669" s="4" t="str">
        <f aca="false">Def_Sistemas_Conectores_Cabos!$A$22</f>
        <v>BPM de elétrons</v>
      </c>
      <c r="B3669" s="5" t="str">
        <f aca="false">Datas_Entregas!$A$3</f>
        <v>BTS/Anel</v>
      </c>
      <c r="C3669" s="6" t="n">
        <f aca="false" t="array" ref="C3669:C3669">INDEX(Datas_Entregas!$B$2:$B$100, MATCH(B3669, Datas_Entregas!$A$2:$A$100, 0), 1)</f>
        <v>43296</v>
      </c>
      <c r="D3669" s="5" t="str">
        <f aca="false">Def_Status_Montagem!$A$2</f>
        <v>A verificar</v>
      </c>
      <c r="E3669" s="4" t="str">
        <f aca="false">Def_Status_Montagem!$B$4</f>
        <v>Contratada (inclui etiqueta)</v>
      </c>
      <c r="F3669" s="7" t="str">
        <f aca="false" t="array" ref="F3669:F3669">INDEX(Def_Instancias_Equipamentos!$F$2:$F$4986, MATCH(K3669, Def_Instancias_Equipamentos!$D$2:$D$4986, 0), 1)</f>
        <v>Túnel (Anel)</v>
      </c>
      <c r="G3669" s="8" t="str">
        <f aca="false" t="array" ref="G3669:G3669">INDEX(Def_Instancias_Equipamentos!$F$2:$F$4986, MATCH(L3669, Def_Instancias_Equipamentos!$D$2:$D$4986, 0), 1)</f>
        <v>Sala Racks 1</v>
      </c>
      <c r="H3669" s="7" t="str">
        <f aca="false" t="array" ref="H3669:H3669">INDEX(Def_Instancias_Equipamentos!$E$2:$E$4986, MATCH(K3669, Def_Instancias_Equipamentos!$D$2:$D$4986, 0), 1)</f>
        <v>SI-01C1</v>
      </c>
      <c r="I3669" s="8" t="str">
        <f aca="false" t="array" ref="I3669:I3669">INDEX(Def_Instancias_Equipamentos!$E$2:$E$4986, MATCH(L3669, Def_Instancias_Equipamentos!$D$2:$D$4986, 0), 1)</f>
        <v>IA-01RaBPM</v>
      </c>
      <c r="J3669" s="8" t="str">
        <f aca="false">IF(H3669=I3669, "INTERNO", "EXTERNO")</f>
        <v>EXTERNO</v>
      </c>
      <c r="K3669" s="9" t="str">
        <f aca="false">Def_Instancias_Equipamentos!$D$893</f>
        <v>SI-01C1:DI-BPMSigPatch-2</v>
      </c>
      <c r="L3669" s="4" t="str">
        <f aca="false">Def_Instancias_Equipamentos!$D$632</f>
        <v>SI-01C1:DI-BPMRFFE-2</v>
      </c>
      <c r="M3669" s="10" t="s">
        <v>168</v>
      </c>
      <c r="N3669" s="11" t="s">
        <v>81</v>
      </c>
      <c r="O3669" s="21" t="str">
        <f aca="false">Def_Sistemas_Conectores_Cabos!$B$7</f>
        <v>SMA 50-ohm</v>
      </c>
      <c r="P3669" s="4" t="str">
        <f aca="false">Def_Sistemas_Conectores_Cabos!$B$7</f>
        <v>SMA 50-ohm</v>
      </c>
      <c r="Q3669" s="8" t="str">
        <f aca="false">K3669&amp;"/"&amp;M3669&amp;CHAR(10)&amp;L3669&amp;"/"&amp;N3669</f>
        <v>SI-01C1:DI-BPMSigPatch-2/TO_OUT
SI-01C1:DI-BPMRFFE-2/TO_IN</v>
      </c>
      <c r="R3669" s="12" t="s">
        <v>354</v>
      </c>
      <c r="S3669" s="12" t="s">
        <v>354</v>
      </c>
      <c r="T3669" s="22" t="str">
        <f aca="false">Def_Sistemas_Conectores_Cabos!$C$14</f>
        <v>Datalink Extrudado</v>
      </c>
      <c r="U3669" s="11" t="s">
        <v>355</v>
      </c>
      <c r="V3669" s="13"/>
    </row>
    <row r="3670" customFormat="false" ht="15.75" hidden="true" customHeight="true" outlineLevel="0" collapsed="false">
      <c r="A3670" s="4" t="str">
        <f aca="false">Def_Sistemas_Conectores_Cabos!$A$22</f>
        <v>BPM de elétrons</v>
      </c>
      <c r="B3670" s="5" t="str">
        <f aca="false">Datas_Entregas!$A$3</f>
        <v>BTS/Anel</v>
      </c>
      <c r="C3670" s="6" t="n">
        <f aca="false" t="array" ref="C3670:C3670">INDEX(Datas_Entregas!$B$2:$B$100, MATCH(B3670, Datas_Entregas!$A$2:$A$100, 0), 1)</f>
        <v>43296</v>
      </c>
      <c r="D3670" s="5" t="str">
        <f aca="false">Def_Status_Montagem!$A$2</f>
        <v>A verificar</v>
      </c>
      <c r="E3670" s="4" t="str">
        <f aca="false">Def_Status_Montagem!$B$4</f>
        <v>Contratada (inclui etiqueta)</v>
      </c>
      <c r="F3670" s="7" t="str">
        <f aca="false" t="array" ref="F3670:F3670">INDEX(Def_Instancias_Equipamentos!$F$2:$F$4986, MATCH(K3670, Def_Instancias_Equipamentos!$D$2:$D$4986, 0), 1)</f>
        <v>Túnel (Anel)</v>
      </c>
      <c r="G3670" s="8" t="str">
        <f aca="false" t="array" ref="G3670:G3670">INDEX(Def_Instancias_Equipamentos!$F$2:$F$4986, MATCH(L3670, Def_Instancias_Equipamentos!$D$2:$D$4986, 0), 1)</f>
        <v>Sala Racks 1</v>
      </c>
      <c r="H3670" s="7" t="str">
        <f aca="false" t="array" ref="H3670:H3670">INDEX(Def_Instancias_Equipamentos!$E$2:$E$4986, MATCH(K3670, Def_Instancias_Equipamentos!$D$2:$D$4986, 0), 1)</f>
        <v>SI-01C2</v>
      </c>
      <c r="I3670" s="8" t="str">
        <f aca="false" t="array" ref="I3670:I3670">INDEX(Def_Instancias_Equipamentos!$E$2:$E$4986, MATCH(L3670, Def_Instancias_Equipamentos!$D$2:$D$4986, 0), 1)</f>
        <v>IA-01RaBPM</v>
      </c>
      <c r="J3670" s="8" t="str">
        <f aca="false">IF(H3670=I3670, "INTERNO", "EXTERNO")</f>
        <v>EXTERNO</v>
      </c>
      <c r="K3670" s="9" t="str">
        <f aca="false">Def_Instancias_Equipamentos!$D$894</f>
        <v>SI-01C2:DI-BPMSigPatch</v>
      </c>
      <c r="L3670" s="4" t="str">
        <f aca="false">Def_Instancias_Equipamentos!$D$633</f>
        <v>SI-01C2:DI-BPMRFFE</v>
      </c>
      <c r="M3670" s="10" t="s">
        <v>168</v>
      </c>
      <c r="N3670" s="11" t="s">
        <v>81</v>
      </c>
      <c r="O3670" s="21" t="str">
        <f aca="false">Def_Sistemas_Conectores_Cabos!$B$7</f>
        <v>SMA 50-ohm</v>
      </c>
      <c r="P3670" s="4" t="str">
        <f aca="false">Def_Sistemas_Conectores_Cabos!$B$7</f>
        <v>SMA 50-ohm</v>
      </c>
      <c r="Q3670" s="8" t="str">
        <f aca="false">K3670&amp;"/"&amp;M3670&amp;CHAR(10)&amp;L3670&amp;"/"&amp;N3670</f>
        <v>SI-01C2:DI-BPMSigPatch/TO_OUT
SI-01C2:DI-BPMRFFE/TO_IN</v>
      </c>
      <c r="R3670" s="12" t="s">
        <v>354</v>
      </c>
      <c r="S3670" s="12" t="s">
        <v>354</v>
      </c>
      <c r="T3670" s="22" t="str">
        <f aca="false">Def_Sistemas_Conectores_Cabos!$C$14</f>
        <v>Datalink Extrudado</v>
      </c>
      <c r="U3670" s="11" t="s">
        <v>355</v>
      </c>
      <c r="V3670" s="13"/>
    </row>
    <row r="3671" customFormat="false" ht="15.75" hidden="true" customHeight="true" outlineLevel="0" collapsed="false">
      <c r="A3671" s="4" t="str">
        <f aca="false">Def_Sistemas_Conectores_Cabos!$A$22</f>
        <v>BPM de elétrons</v>
      </c>
      <c r="B3671" s="5" t="str">
        <f aca="false">Datas_Entregas!$A$3</f>
        <v>BTS/Anel</v>
      </c>
      <c r="C3671" s="6" t="n">
        <f aca="false" t="array" ref="C3671:C3671">INDEX(Datas_Entregas!$B$2:$B$100, MATCH(B3671, Datas_Entregas!$A$2:$A$100, 0), 1)</f>
        <v>43296</v>
      </c>
      <c r="D3671" s="5" t="str">
        <f aca="false">Def_Status_Montagem!$A$2</f>
        <v>A verificar</v>
      </c>
      <c r="E3671" s="4" t="str">
        <f aca="false">Def_Status_Montagem!$B$4</f>
        <v>Contratada (inclui etiqueta)</v>
      </c>
      <c r="F3671" s="7" t="str">
        <f aca="false" t="array" ref="F3671:F3671">INDEX(Def_Instancias_Equipamentos!$F$2:$F$4986, MATCH(K3671, Def_Instancias_Equipamentos!$D$2:$D$4986, 0), 1)</f>
        <v>Túnel (Anel)</v>
      </c>
      <c r="G3671" s="8" t="str">
        <f aca="false" t="array" ref="G3671:G3671">INDEX(Def_Instancias_Equipamentos!$F$2:$F$4986, MATCH(L3671, Def_Instancias_Equipamentos!$D$2:$D$4986, 0), 1)</f>
        <v>Sala Racks 1</v>
      </c>
      <c r="H3671" s="7" t="str">
        <f aca="false" t="array" ref="H3671:H3671">INDEX(Def_Instancias_Equipamentos!$E$2:$E$4986, MATCH(K3671, Def_Instancias_Equipamentos!$D$2:$D$4986, 0), 1)</f>
        <v>SI-01C3</v>
      </c>
      <c r="I3671" s="8" t="str">
        <f aca="false" t="array" ref="I3671:I3671">INDEX(Def_Instancias_Equipamentos!$E$2:$E$4986, MATCH(L3671, Def_Instancias_Equipamentos!$D$2:$D$4986, 0), 1)</f>
        <v>IA-01RaBPM</v>
      </c>
      <c r="J3671" s="8" t="str">
        <f aca="false">IF(H3671=I3671, "INTERNO", "EXTERNO")</f>
        <v>EXTERNO</v>
      </c>
      <c r="K3671" s="9" t="str">
        <f aca="false">Def_Instancias_Equipamentos!$D$895</f>
        <v>SI-01C3:DI-BPMSigPatch-1</v>
      </c>
      <c r="L3671" s="4" t="str">
        <f aca="false">Def_Instancias_Equipamentos!$D$634</f>
        <v>SI-01C3:DI-BPMRFFE-1</v>
      </c>
      <c r="M3671" s="10" t="s">
        <v>168</v>
      </c>
      <c r="N3671" s="11" t="s">
        <v>81</v>
      </c>
      <c r="O3671" s="21" t="str">
        <f aca="false">Def_Sistemas_Conectores_Cabos!$B$7</f>
        <v>SMA 50-ohm</v>
      </c>
      <c r="P3671" s="4" t="str">
        <f aca="false">Def_Sistemas_Conectores_Cabos!$B$7</f>
        <v>SMA 50-ohm</v>
      </c>
      <c r="Q3671" s="8" t="str">
        <f aca="false">K3671&amp;"/"&amp;M3671&amp;CHAR(10)&amp;L3671&amp;"/"&amp;N3671</f>
        <v>SI-01C3:DI-BPMSigPatch-1/TO_OUT
SI-01C3:DI-BPMRFFE-1/TO_IN</v>
      </c>
      <c r="R3671" s="12" t="s">
        <v>354</v>
      </c>
      <c r="S3671" s="12" t="s">
        <v>354</v>
      </c>
      <c r="T3671" s="22" t="str">
        <f aca="false">Def_Sistemas_Conectores_Cabos!$C$14</f>
        <v>Datalink Extrudado</v>
      </c>
      <c r="U3671" s="11" t="s">
        <v>355</v>
      </c>
      <c r="V3671" s="13"/>
    </row>
    <row r="3672" customFormat="false" ht="15.75" hidden="true" customHeight="true" outlineLevel="0" collapsed="false">
      <c r="A3672" s="4" t="str">
        <f aca="false">Def_Sistemas_Conectores_Cabos!$A$22</f>
        <v>BPM de elétrons</v>
      </c>
      <c r="B3672" s="5" t="str">
        <f aca="false">Datas_Entregas!$A$3</f>
        <v>BTS/Anel</v>
      </c>
      <c r="C3672" s="6" t="n">
        <f aca="false" t="array" ref="C3672:C3672">INDEX(Datas_Entregas!$B$2:$B$100, MATCH(B3672, Datas_Entregas!$A$2:$A$100, 0), 1)</f>
        <v>43296</v>
      </c>
      <c r="D3672" s="5" t="str">
        <f aca="false">Def_Status_Montagem!$A$2</f>
        <v>A verificar</v>
      </c>
      <c r="E3672" s="4" t="str">
        <f aca="false">Def_Status_Montagem!$B$4</f>
        <v>Contratada (inclui etiqueta)</v>
      </c>
      <c r="F3672" s="7" t="str">
        <f aca="false" t="array" ref="F3672:F3672">INDEX(Def_Instancias_Equipamentos!$F$2:$F$4986, MATCH(K3672, Def_Instancias_Equipamentos!$D$2:$D$4986, 0), 1)</f>
        <v>Túnel (Anel)</v>
      </c>
      <c r="G3672" s="8" t="str">
        <f aca="false" t="array" ref="G3672:G3672">INDEX(Def_Instancias_Equipamentos!$F$2:$F$4986, MATCH(L3672, Def_Instancias_Equipamentos!$D$2:$D$4986, 0), 1)</f>
        <v>Sala Racks 1</v>
      </c>
      <c r="H3672" s="7" t="str">
        <f aca="false" t="array" ref="H3672:H3672">INDEX(Def_Instancias_Equipamentos!$E$2:$E$4986, MATCH(K3672, Def_Instancias_Equipamentos!$D$2:$D$4986, 0), 1)</f>
        <v>SI-01C3</v>
      </c>
      <c r="I3672" s="8" t="str">
        <f aca="false" t="array" ref="I3672:I3672">INDEX(Def_Instancias_Equipamentos!$E$2:$E$4986, MATCH(L3672, Def_Instancias_Equipamentos!$D$2:$D$4986, 0), 1)</f>
        <v>IA-01RaBPM</v>
      </c>
      <c r="J3672" s="8" t="str">
        <f aca="false">IF(H3672=I3672, "INTERNO", "EXTERNO")</f>
        <v>EXTERNO</v>
      </c>
      <c r="K3672" s="9" t="str">
        <f aca="false">Def_Instancias_Equipamentos!$D$896</f>
        <v>SI-01C3:DI-BPMSigPatch-2</v>
      </c>
      <c r="L3672" s="4" t="str">
        <f aca="false">Def_Instancias_Equipamentos!$D$635</f>
        <v>SI-01C3:DI-BPMRFFE-2</v>
      </c>
      <c r="M3672" s="10" t="s">
        <v>168</v>
      </c>
      <c r="N3672" s="11" t="s">
        <v>81</v>
      </c>
      <c r="O3672" s="21" t="str">
        <f aca="false">Def_Sistemas_Conectores_Cabos!$B$7</f>
        <v>SMA 50-ohm</v>
      </c>
      <c r="P3672" s="4" t="str">
        <f aca="false">Def_Sistemas_Conectores_Cabos!$B$7</f>
        <v>SMA 50-ohm</v>
      </c>
      <c r="Q3672" s="8" t="str">
        <f aca="false">K3672&amp;"/"&amp;M3672&amp;CHAR(10)&amp;L3672&amp;"/"&amp;N3672</f>
        <v>SI-01C3:DI-BPMSigPatch-2/TO_OUT
SI-01C3:DI-BPMRFFE-2/TO_IN</v>
      </c>
      <c r="R3672" s="12" t="s">
        <v>354</v>
      </c>
      <c r="S3672" s="12" t="s">
        <v>354</v>
      </c>
      <c r="T3672" s="22" t="str">
        <f aca="false">Def_Sistemas_Conectores_Cabos!$C$14</f>
        <v>Datalink Extrudado</v>
      </c>
      <c r="U3672" s="11" t="s">
        <v>355</v>
      </c>
      <c r="V3672" s="13"/>
    </row>
    <row r="3673" customFormat="false" ht="15.75" hidden="true" customHeight="true" outlineLevel="0" collapsed="false">
      <c r="A3673" s="4" t="str">
        <f aca="false">Def_Sistemas_Conectores_Cabos!$A$22</f>
        <v>BPM de elétrons</v>
      </c>
      <c r="B3673" s="5" t="str">
        <f aca="false">Datas_Entregas!$A$3</f>
        <v>BTS/Anel</v>
      </c>
      <c r="C3673" s="6" t="n">
        <f aca="false" t="array" ref="C3673:C3673">INDEX(Datas_Entregas!$B$2:$B$100, MATCH(B3673, Datas_Entregas!$A$2:$A$100, 0), 1)</f>
        <v>43296</v>
      </c>
      <c r="D3673" s="5" t="str">
        <f aca="false">Def_Status_Montagem!$A$2</f>
        <v>A verificar</v>
      </c>
      <c r="E3673" s="4" t="str">
        <f aca="false">Def_Status_Montagem!$B$4</f>
        <v>Contratada (inclui etiqueta)</v>
      </c>
      <c r="F3673" s="7" t="str">
        <f aca="false" t="array" ref="F3673:F3673">INDEX(Def_Instancias_Equipamentos!$F$2:$F$4986, MATCH(K3673, Def_Instancias_Equipamentos!$D$2:$D$4986, 0), 1)</f>
        <v>Túnel (Anel)</v>
      </c>
      <c r="G3673" s="8" t="str">
        <f aca="false" t="array" ref="G3673:G3673">INDEX(Def_Instancias_Equipamentos!$F$2:$F$4986, MATCH(L3673, Def_Instancias_Equipamentos!$D$2:$D$4986, 0), 1)</f>
        <v>Sala Racks 1</v>
      </c>
      <c r="H3673" s="7" t="str">
        <f aca="false" t="array" ref="H3673:H3673">INDEX(Def_Instancias_Equipamentos!$E$2:$E$4986, MATCH(K3673, Def_Instancias_Equipamentos!$D$2:$D$4986, 0), 1)</f>
        <v>SI-01C4</v>
      </c>
      <c r="I3673" s="8" t="str">
        <f aca="false" t="array" ref="I3673:I3673">INDEX(Def_Instancias_Equipamentos!$E$2:$E$4986, MATCH(L3673, Def_Instancias_Equipamentos!$D$2:$D$4986, 0), 1)</f>
        <v>IA-01RaBPM</v>
      </c>
      <c r="J3673" s="8" t="str">
        <f aca="false">IF(H3673=I3673, "INTERNO", "EXTERNO")</f>
        <v>EXTERNO</v>
      </c>
      <c r="K3673" s="9" t="str">
        <f aca="false">Def_Instancias_Equipamentos!$D$897</f>
        <v>SI-01C4:DI-BPMSigPatch</v>
      </c>
      <c r="L3673" s="4" t="str">
        <f aca="false">Def_Instancias_Equipamentos!$D$636</f>
        <v>SI-01C4:DI-BPMRFFE</v>
      </c>
      <c r="M3673" s="10" t="s">
        <v>168</v>
      </c>
      <c r="N3673" s="11" t="s">
        <v>81</v>
      </c>
      <c r="O3673" s="21" t="str">
        <f aca="false">Def_Sistemas_Conectores_Cabos!$B$7</f>
        <v>SMA 50-ohm</v>
      </c>
      <c r="P3673" s="4" t="str">
        <f aca="false">Def_Sistemas_Conectores_Cabos!$B$7</f>
        <v>SMA 50-ohm</v>
      </c>
      <c r="Q3673" s="8" t="str">
        <f aca="false">K3673&amp;"/"&amp;M3673&amp;CHAR(10)&amp;L3673&amp;"/"&amp;N3673</f>
        <v>SI-01C4:DI-BPMSigPatch/TO_OUT
SI-01C4:DI-BPMRFFE/TO_IN</v>
      </c>
      <c r="R3673" s="12" t="s">
        <v>354</v>
      </c>
      <c r="S3673" s="12" t="s">
        <v>354</v>
      </c>
      <c r="T3673" s="22" t="str">
        <f aca="false">Def_Sistemas_Conectores_Cabos!$C$14</f>
        <v>Datalink Extrudado</v>
      </c>
      <c r="U3673" s="11" t="s">
        <v>355</v>
      </c>
      <c r="V3673" s="13"/>
    </row>
    <row r="3674" customFormat="false" ht="15.75" hidden="true" customHeight="true" outlineLevel="0" collapsed="false">
      <c r="A3674" s="4" t="str">
        <f aca="false">Def_Sistemas_Conectores_Cabos!$A$22</f>
        <v>BPM de elétrons</v>
      </c>
      <c r="B3674" s="5" t="str">
        <f aca="false">Datas_Entregas!$A$3</f>
        <v>BTS/Anel</v>
      </c>
      <c r="C3674" s="6" t="n">
        <f aca="false" t="array" ref="C3674:C3674">INDEX(Datas_Entregas!$B$2:$B$100, MATCH(B3674, Datas_Entregas!$A$2:$A$100, 0), 1)</f>
        <v>43296</v>
      </c>
      <c r="D3674" s="5" t="str">
        <f aca="false">Def_Status_Montagem!$A$2</f>
        <v>A verificar</v>
      </c>
      <c r="E3674" s="4" t="str">
        <f aca="false">Def_Status_Montagem!$B$4</f>
        <v>Contratada (inclui etiqueta)</v>
      </c>
      <c r="F3674" s="7" t="str">
        <f aca="false" t="array" ref="F3674:F3674">INDEX(Def_Instancias_Equipamentos!$F$2:$F$4986, MATCH(K3674, Def_Instancias_Equipamentos!$D$2:$D$4986, 0), 1)</f>
        <v>Túnel (Anel)</v>
      </c>
      <c r="G3674" s="8" t="str">
        <f aca="false" t="array" ref="G3674:G3674">INDEX(Def_Instancias_Equipamentos!$F$2:$F$4986, MATCH(L3674, Def_Instancias_Equipamentos!$D$2:$D$4986, 0), 1)</f>
        <v>Sala Racks 1</v>
      </c>
      <c r="H3674" s="7" t="str">
        <f aca="false" t="array" ref="H3674:H3674">INDEX(Def_Instancias_Equipamentos!$E$2:$E$4986, MATCH(K3674, Def_Instancias_Equipamentos!$D$2:$D$4986, 0), 1)</f>
        <v>SI-01M1</v>
      </c>
      <c r="I3674" s="8" t="str">
        <f aca="false" t="array" ref="I3674:I3674">INDEX(Def_Instancias_Equipamentos!$E$2:$E$4986, MATCH(L3674, Def_Instancias_Equipamentos!$D$2:$D$4986, 0), 1)</f>
        <v>IA-01RaBPM</v>
      </c>
      <c r="J3674" s="8" t="str">
        <f aca="false">IF(H3674=I3674, "INTERNO", "EXTERNO")</f>
        <v>EXTERNO</v>
      </c>
      <c r="K3674" s="9" t="str">
        <f aca="false">Def_Instancias_Equipamentos!$D$898</f>
        <v>SI-01M1:DI-BPMSigPatch</v>
      </c>
      <c r="L3674" s="4" t="str">
        <f aca="false">Def_Instancias_Equipamentos!$D$637</f>
        <v>SI-01M1:DI-BPMRFFE</v>
      </c>
      <c r="M3674" s="10" t="s">
        <v>168</v>
      </c>
      <c r="N3674" s="11" t="s">
        <v>81</v>
      </c>
      <c r="O3674" s="21" t="str">
        <f aca="false">Def_Sistemas_Conectores_Cabos!$B$7</f>
        <v>SMA 50-ohm</v>
      </c>
      <c r="P3674" s="4" t="str">
        <f aca="false">Def_Sistemas_Conectores_Cabos!$B$7</f>
        <v>SMA 50-ohm</v>
      </c>
      <c r="Q3674" s="8" t="str">
        <f aca="false">K3674&amp;"/"&amp;M3674&amp;CHAR(10)&amp;L3674&amp;"/"&amp;N3674</f>
        <v>SI-01M1:DI-BPMSigPatch/TO_OUT
SI-01M1:DI-BPMRFFE/TO_IN</v>
      </c>
      <c r="R3674" s="12" t="s">
        <v>354</v>
      </c>
      <c r="S3674" s="12" t="s">
        <v>354</v>
      </c>
      <c r="T3674" s="22" t="str">
        <f aca="false">Def_Sistemas_Conectores_Cabos!$C$14</f>
        <v>Datalink Extrudado</v>
      </c>
      <c r="U3674" s="11" t="s">
        <v>355</v>
      </c>
      <c r="V3674" s="13"/>
    </row>
    <row r="3675" customFormat="false" ht="15.75" hidden="true" customHeight="true" outlineLevel="0" collapsed="false">
      <c r="A3675" s="4" t="str">
        <f aca="false">Def_Sistemas_Conectores_Cabos!$A$22</f>
        <v>BPM de elétrons</v>
      </c>
      <c r="B3675" s="5" t="str">
        <f aca="false">Datas_Entregas!$A$3</f>
        <v>BTS/Anel</v>
      </c>
      <c r="C3675" s="6" t="n">
        <f aca="false" t="array" ref="C3675:C3675">INDEX(Datas_Entregas!$B$2:$B$100, MATCH(B3675, Datas_Entregas!$A$2:$A$100, 0), 1)</f>
        <v>43296</v>
      </c>
      <c r="D3675" s="5" t="str">
        <f aca="false">Def_Status_Montagem!$A$2</f>
        <v>A verificar</v>
      </c>
      <c r="E3675" s="4" t="str">
        <f aca="false">Def_Status_Montagem!$B$4</f>
        <v>Contratada (inclui etiqueta)</v>
      </c>
      <c r="F3675" s="7" t="str">
        <f aca="false" t="array" ref="F3675:F3675">INDEX(Def_Instancias_Equipamentos!$F$2:$F$4986, MATCH(K3675, Def_Instancias_Equipamentos!$D$2:$D$4986, 0), 1)</f>
        <v>Túnel (Anel)</v>
      </c>
      <c r="G3675" s="8" t="str">
        <f aca="false" t="array" ref="G3675:G3675">INDEX(Def_Instancias_Equipamentos!$F$2:$F$4986, MATCH(L3675, Def_Instancias_Equipamentos!$D$2:$D$4986, 0), 1)</f>
        <v>Sala Racks 1</v>
      </c>
      <c r="H3675" s="7" t="str">
        <f aca="false" t="array" ref="H3675:H3675">INDEX(Def_Instancias_Equipamentos!$E$2:$E$4986, MATCH(K3675, Def_Instancias_Equipamentos!$D$2:$D$4986, 0), 1)</f>
        <v>SI-01M2</v>
      </c>
      <c r="I3675" s="8" t="str">
        <f aca="false" t="array" ref="I3675:I3675">INDEX(Def_Instancias_Equipamentos!$E$2:$E$4986, MATCH(L3675, Def_Instancias_Equipamentos!$D$2:$D$4986, 0), 1)</f>
        <v>IA-01RaBPM</v>
      </c>
      <c r="J3675" s="8" t="str">
        <f aca="false">IF(H3675=I3675, "INTERNO", "EXTERNO")</f>
        <v>EXTERNO</v>
      </c>
      <c r="K3675" s="9" t="str">
        <f aca="false">Def_Instancias_Equipamentos!$D$899</f>
        <v>SI-01M2:DI-BPMSigPatch</v>
      </c>
      <c r="L3675" s="4" t="str">
        <f aca="false">Def_Instancias_Equipamentos!$D$638</f>
        <v>SI-01M2:DI-BPMRFFE</v>
      </c>
      <c r="M3675" s="10" t="s">
        <v>168</v>
      </c>
      <c r="N3675" s="11" t="s">
        <v>81</v>
      </c>
      <c r="O3675" s="21" t="str">
        <f aca="false">Def_Sistemas_Conectores_Cabos!$B$7</f>
        <v>SMA 50-ohm</v>
      </c>
      <c r="P3675" s="4" t="str">
        <f aca="false">Def_Sistemas_Conectores_Cabos!$B$7</f>
        <v>SMA 50-ohm</v>
      </c>
      <c r="Q3675" s="8" t="str">
        <f aca="false">K3675&amp;"/"&amp;M3675&amp;CHAR(10)&amp;L3675&amp;"/"&amp;N3675</f>
        <v>SI-01M2:DI-BPMSigPatch/TO_OUT
SI-01M2:DI-BPMRFFE/TO_IN</v>
      </c>
      <c r="R3675" s="12" t="s">
        <v>354</v>
      </c>
      <c r="S3675" s="12" t="s">
        <v>354</v>
      </c>
      <c r="T3675" s="22" t="str">
        <f aca="false">Def_Sistemas_Conectores_Cabos!$C$14</f>
        <v>Datalink Extrudado</v>
      </c>
      <c r="U3675" s="11" t="s">
        <v>355</v>
      </c>
      <c r="V3675" s="13"/>
    </row>
    <row r="3676" customFormat="false" ht="15.75" hidden="true" customHeight="true" outlineLevel="0" collapsed="false">
      <c r="A3676" s="4" t="str">
        <f aca="false">Def_Sistemas_Conectores_Cabos!$A$22</f>
        <v>BPM de elétrons</v>
      </c>
      <c r="B3676" s="5" t="str">
        <f aca="false">Datas_Entregas!$A$6</f>
        <v>Linhas de Luz (fases I-A e II)</v>
      </c>
      <c r="C3676" s="6" t="n">
        <f aca="false" t="array" ref="C3676:C3676">INDEX(Datas_Entregas!$B$2:$B$100, MATCH(B3676, Datas_Entregas!$A$2:$A$100, 0), 1)</f>
        <v>43374</v>
      </c>
      <c r="D3676" s="5" t="str">
        <f aca="false">Def_Status_Montagem!$A$2</f>
        <v>A verificar</v>
      </c>
      <c r="E3676" s="4" t="str">
        <f aca="false">Def_Status_Montagem!$B$4</f>
        <v>Contratada (inclui etiqueta)</v>
      </c>
      <c r="F3676" s="7" t="str">
        <f aca="false" t="array" ref="F3676:F3676">INDEX(Def_Instancias_Equipamentos!$F$2:$F$4986, MATCH(K3676, Def_Instancias_Equipamentos!$D$2:$D$4986, 0), 1)</f>
        <v>Túnel (Anel)</v>
      </c>
      <c r="G3676" s="8" t="str">
        <f aca="false" t="array" ref="G3676:G3676">INDEX(Def_Instancias_Equipamentos!$F$2:$F$4986, MATCH(L3676, Def_Instancias_Equipamentos!$D$2:$D$4986, 0), 1)</f>
        <v>Sala Racks 1</v>
      </c>
      <c r="H3676" s="7" t="str">
        <f aca="false" t="array" ref="H3676:H3676">INDEX(Def_Instancias_Equipamentos!$E$2:$E$4986, MATCH(K3676, Def_Instancias_Equipamentos!$D$2:$D$4986, 0), 1)</f>
        <v>SI-01SA</v>
      </c>
      <c r="I3676" s="8" t="str">
        <f aca="false" t="array" ref="I3676:I3676">INDEX(Def_Instancias_Equipamentos!$E$2:$E$4986, MATCH(L3676, Def_Instancias_Equipamentos!$D$2:$D$4986, 0), 1)</f>
        <v>IA-01RaBPM</v>
      </c>
      <c r="J3676" s="8" t="str">
        <f aca="false">IF(H3676=I3676, "INTERNO", "EXTERNO")</f>
        <v>EXTERNO</v>
      </c>
      <c r="K3676" s="9" t="str">
        <f aca="false">Def_Instancias_Equipamentos!$D$1052</f>
        <v>SI-01SA:DI-BPMSigPatch-1</v>
      </c>
      <c r="L3676" s="4" t="str">
        <f aca="false">Def_Instancias_Equipamentos!$D$791</f>
        <v>SI-01SA:DI-BPMRFFE-1</v>
      </c>
      <c r="M3676" s="10" t="s">
        <v>168</v>
      </c>
      <c r="N3676" s="11" t="s">
        <v>81</v>
      </c>
      <c r="O3676" s="21" t="str">
        <f aca="false">Def_Sistemas_Conectores_Cabos!$B$7</f>
        <v>SMA 50-ohm</v>
      </c>
      <c r="P3676" s="4" t="str">
        <f aca="false">Def_Sistemas_Conectores_Cabos!$B$7</f>
        <v>SMA 50-ohm</v>
      </c>
      <c r="Q3676" s="8" t="str">
        <f aca="false">K3676&amp;"/"&amp;M3676&amp;CHAR(10)&amp;L3676&amp;"/"&amp;N3676</f>
        <v>SI-01SA:DI-BPMSigPatch-1/TO_OUT
SI-01SA:DI-BPMRFFE-1/TO_IN</v>
      </c>
      <c r="R3676" s="12" t="s">
        <v>354</v>
      </c>
      <c r="S3676" s="12" t="s">
        <v>354</v>
      </c>
      <c r="T3676" s="22" t="str">
        <f aca="false">Def_Sistemas_Conectores_Cabos!$C$14</f>
        <v>Datalink Extrudado</v>
      </c>
      <c r="U3676" s="11" t="s">
        <v>355</v>
      </c>
      <c r="V3676" s="13"/>
    </row>
    <row r="3677" customFormat="false" ht="15.75" hidden="true" customHeight="true" outlineLevel="0" collapsed="false">
      <c r="A3677" s="4" t="str">
        <f aca="false">Def_Sistemas_Conectores_Cabos!$A$22</f>
        <v>BPM de elétrons</v>
      </c>
      <c r="B3677" s="5" t="str">
        <f aca="false">Datas_Entregas!$A$6</f>
        <v>Linhas de Luz (fases I-A e II)</v>
      </c>
      <c r="C3677" s="6" t="n">
        <f aca="false" t="array" ref="C3677:C3677">INDEX(Datas_Entregas!$B$2:$B$100, MATCH(B3677, Datas_Entregas!$A$2:$A$100, 0), 1)</f>
        <v>43374</v>
      </c>
      <c r="D3677" s="5" t="str">
        <f aca="false">Def_Status_Montagem!$A$2</f>
        <v>A verificar</v>
      </c>
      <c r="E3677" s="4" t="str">
        <f aca="false">Def_Status_Montagem!$B$4</f>
        <v>Contratada (inclui etiqueta)</v>
      </c>
      <c r="F3677" s="7" t="str">
        <f aca="false" t="array" ref="F3677:F3677">INDEX(Def_Instancias_Equipamentos!$F$2:$F$4986, MATCH(K3677, Def_Instancias_Equipamentos!$D$2:$D$4986, 0), 1)</f>
        <v>Túnel (Anel)</v>
      </c>
      <c r="G3677" s="8" t="str">
        <f aca="false" t="array" ref="G3677:G3677">INDEX(Def_Instancias_Equipamentos!$F$2:$F$4986, MATCH(L3677, Def_Instancias_Equipamentos!$D$2:$D$4986, 0), 1)</f>
        <v>Sala Racks 1</v>
      </c>
      <c r="H3677" s="7" t="str">
        <f aca="false" t="array" ref="H3677:H3677">INDEX(Def_Instancias_Equipamentos!$E$2:$E$4986, MATCH(K3677, Def_Instancias_Equipamentos!$D$2:$D$4986, 0), 1)</f>
        <v>SI-01SA</v>
      </c>
      <c r="I3677" s="8" t="str">
        <f aca="false" t="array" ref="I3677:I3677">INDEX(Def_Instancias_Equipamentos!$E$2:$E$4986, MATCH(L3677, Def_Instancias_Equipamentos!$D$2:$D$4986, 0), 1)</f>
        <v>IA-01RaBPM</v>
      </c>
      <c r="J3677" s="8" t="str">
        <f aca="false">IF(H3677=I3677, "INTERNO", "EXTERNO")</f>
        <v>EXTERNO</v>
      </c>
      <c r="K3677" s="9" t="str">
        <f aca="false">Def_Instancias_Equipamentos!$D$1053</f>
        <v>SI-01SA:DI-BPMSigPatch-2</v>
      </c>
      <c r="L3677" s="4" t="str">
        <f aca="false">Def_Instancias_Equipamentos!$D$792</f>
        <v>SI-01SA:DI-BPMRFFE-2</v>
      </c>
      <c r="M3677" s="10" t="s">
        <v>168</v>
      </c>
      <c r="N3677" s="11" t="s">
        <v>81</v>
      </c>
      <c r="O3677" s="21" t="str">
        <f aca="false">Def_Sistemas_Conectores_Cabos!$B$7</f>
        <v>SMA 50-ohm</v>
      </c>
      <c r="P3677" s="4" t="str">
        <f aca="false">Def_Sistemas_Conectores_Cabos!$B$7</f>
        <v>SMA 50-ohm</v>
      </c>
      <c r="Q3677" s="8" t="str">
        <f aca="false">K3677&amp;"/"&amp;M3677&amp;CHAR(10)&amp;L3677&amp;"/"&amp;N3677</f>
        <v>SI-01SA:DI-BPMSigPatch-2/TO_OUT
SI-01SA:DI-BPMRFFE-2/TO_IN</v>
      </c>
      <c r="R3677" s="12" t="s">
        <v>354</v>
      </c>
      <c r="S3677" s="12" t="s">
        <v>354</v>
      </c>
      <c r="T3677" s="22" t="str">
        <f aca="false">Def_Sistemas_Conectores_Cabos!$C$14</f>
        <v>Datalink Extrudado</v>
      </c>
      <c r="U3677" s="11" t="s">
        <v>355</v>
      </c>
      <c r="V3677" s="13"/>
    </row>
    <row r="3678" customFormat="false" ht="15.75" hidden="true" customHeight="true" outlineLevel="0" collapsed="false">
      <c r="A3678" s="4" t="str">
        <f aca="false">Def_Sistemas_Conectores_Cabos!$A$22</f>
        <v>BPM de elétrons</v>
      </c>
      <c r="B3678" s="5" t="str">
        <f aca="false">Datas_Entregas!$A$3</f>
        <v>BTS/Anel</v>
      </c>
      <c r="C3678" s="6" t="n">
        <f aca="false" t="array" ref="C3678:C3678">INDEX(Datas_Entregas!$B$2:$B$100, MATCH(B3678, Datas_Entregas!$A$2:$A$100, 0), 1)</f>
        <v>43296</v>
      </c>
      <c r="D3678" s="5" t="str">
        <f aca="false">Def_Status_Montagem!$A$2</f>
        <v>A verificar</v>
      </c>
      <c r="E3678" s="4" t="str">
        <f aca="false">Def_Status_Montagem!$B$4</f>
        <v>Contratada (inclui etiqueta)</v>
      </c>
      <c r="F3678" s="7" t="str">
        <f aca="false" t="array" ref="F3678:F3678">INDEX(Def_Instancias_Equipamentos!$F$2:$F$4986, MATCH(K3678, Def_Instancias_Equipamentos!$D$2:$D$4986, 0), 1)</f>
        <v>Túnel (Anel)</v>
      </c>
      <c r="G3678" s="8" t="str">
        <f aca="false" t="array" ref="G3678:G3678">INDEX(Def_Instancias_Equipamentos!$F$2:$F$4986, MATCH(L3678, Def_Instancias_Equipamentos!$D$2:$D$4986, 0), 1)</f>
        <v>Sala Racks 2</v>
      </c>
      <c r="H3678" s="7" t="str">
        <f aca="false" t="array" ref="H3678:H3678">INDEX(Def_Instancias_Equipamentos!$E$2:$E$4986, MATCH(K3678, Def_Instancias_Equipamentos!$D$2:$D$4986, 0), 1)</f>
        <v>SI-02C1</v>
      </c>
      <c r="I3678" s="8" t="str">
        <f aca="false" t="array" ref="I3678:I3678">INDEX(Def_Instancias_Equipamentos!$E$2:$E$4986, MATCH(L3678, Def_Instancias_Equipamentos!$D$2:$D$4986, 0), 1)</f>
        <v>IA-02RaBPM</v>
      </c>
      <c r="J3678" s="8" t="str">
        <f aca="false">IF(H3678=I3678, "INTERNO", "EXTERNO")</f>
        <v>EXTERNO</v>
      </c>
      <c r="K3678" s="9" t="str">
        <f aca="false">Def_Instancias_Equipamentos!$D$900</f>
        <v>SI-02C1:DI-BPMSigPatch-1</v>
      </c>
      <c r="L3678" s="4" t="str">
        <f aca="false">Def_Instancias_Equipamentos!$D$639</f>
        <v>SI-02C1:DI-BPMRFFE-1</v>
      </c>
      <c r="M3678" s="10" t="s">
        <v>168</v>
      </c>
      <c r="N3678" s="11" t="s">
        <v>81</v>
      </c>
      <c r="O3678" s="21" t="str">
        <f aca="false">Def_Sistemas_Conectores_Cabos!$B$7</f>
        <v>SMA 50-ohm</v>
      </c>
      <c r="P3678" s="4" t="str">
        <f aca="false">Def_Sistemas_Conectores_Cabos!$B$7</f>
        <v>SMA 50-ohm</v>
      </c>
      <c r="Q3678" s="8" t="str">
        <f aca="false">K3678&amp;"/"&amp;M3678&amp;CHAR(10)&amp;L3678&amp;"/"&amp;N3678</f>
        <v>SI-02C1:DI-BPMSigPatch-1/TO_OUT
SI-02C1:DI-BPMRFFE-1/TO_IN</v>
      </c>
      <c r="R3678" s="12" t="s">
        <v>354</v>
      </c>
      <c r="S3678" s="12" t="s">
        <v>354</v>
      </c>
      <c r="T3678" s="22" t="str">
        <f aca="false">Def_Sistemas_Conectores_Cabos!$C$14</f>
        <v>Datalink Extrudado</v>
      </c>
      <c r="U3678" s="11" t="s">
        <v>355</v>
      </c>
      <c r="V3678" s="13"/>
    </row>
    <row r="3679" customFormat="false" ht="15.75" hidden="true" customHeight="true" outlineLevel="0" collapsed="false">
      <c r="A3679" s="4" t="str">
        <f aca="false">Def_Sistemas_Conectores_Cabos!$A$22</f>
        <v>BPM de elétrons</v>
      </c>
      <c r="B3679" s="5" t="str">
        <f aca="false">Datas_Entregas!$A$3</f>
        <v>BTS/Anel</v>
      </c>
      <c r="C3679" s="6" t="n">
        <f aca="false" t="array" ref="C3679:C3679">INDEX(Datas_Entregas!$B$2:$B$100, MATCH(B3679, Datas_Entregas!$A$2:$A$100, 0), 1)</f>
        <v>43296</v>
      </c>
      <c r="D3679" s="5" t="str">
        <f aca="false">Def_Status_Montagem!$A$2</f>
        <v>A verificar</v>
      </c>
      <c r="E3679" s="4" t="str">
        <f aca="false">Def_Status_Montagem!$B$4</f>
        <v>Contratada (inclui etiqueta)</v>
      </c>
      <c r="F3679" s="7" t="str">
        <f aca="false" t="array" ref="F3679:F3679">INDEX(Def_Instancias_Equipamentos!$F$2:$F$4986, MATCH(K3679, Def_Instancias_Equipamentos!$D$2:$D$4986, 0), 1)</f>
        <v>Túnel (Anel)</v>
      </c>
      <c r="G3679" s="8" t="str">
        <f aca="false" t="array" ref="G3679:G3679">INDEX(Def_Instancias_Equipamentos!$F$2:$F$4986, MATCH(L3679, Def_Instancias_Equipamentos!$D$2:$D$4986, 0), 1)</f>
        <v>Sala Racks 2</v>
      </c>
      <c r="H3679" s="7" t="str">
        <f aca="false" t="array" ref="H3679:H3679">INDEX(Def_Instancias_Equipamentos!$E$2:$E$4986, MATCH(K3679, Def_Instancias_Equipamentos!$D$2:$D$4986, 0), 1)</f>
        <v>SI-02C1</v>
      </c>
      <c r="I3679" s="8" t="str">
        <f aca="false" t="array" ref="I3679:I3679">INDEX(Def_Instancias_Equipamentos!$E$2:$E$4986, MATCH(L3679, Def_Instancias_Equipamentos!$D$2:$D$4986, 0), 1)</f>
        <v>IA-02RaBPM</v>
      </c>
      <c r="J3679" s="8" t="str">
        <f aca="false">IF(H3679=I3679, "INTERNO", "EXTERNO")</f>
        <v>EXTERNO</v>
      </c>
      <c r="K3679" s="9" t="str">
        <f aca="false">Def_Instancias_Equipamentos!$D$901</f>
        <v>SI-02C1:DI-BPMSigPatch-2</v>
      </c>
      <c r="L3679" s="4" t="str">
        <f aca="false">Def_Instancias_Equipamentos!$D$640</f>
        <v>SI-02C1:DI-BPMRFFE-2</v>
      </c>
      <c r="M3679" s="10" t="s">
        <v>168</v>
      </c>
      <c r="N3679" s="11" t="s">
        <v>81</v>
      </c>
      <c r="O3679" s="21" t="str">
        <f aca="false">Def_Sistemas_Conectores_Cabos!$B$7</f>
        <v>SMA 50-ohm</v>
      </c>
      <c r="P3679" s="4" t="str">
        <f aca="false">Def_Sistemas_Conectores_Cabos!$B$7</f>
        <v>SMA 50-ohm</v>
      </c>
      <c r="Q3679" s="8" t="str">
        <f aca="false">K3679&amp;"/"&amp;M3679&amp;CHAR(10)&amp;L3679&amp;"/"&amp;N3679</f>
        <v>SI-02C1:DI-BPMSigPatch-2/TO_OUT
SI-02C1:DI-BPMRFFE-2/TO_IN</v>
      </c>
      <c r="R3679" s="12" t="s">
        <v>354</v>
      </c>
      <c r="S3679" s="12" t="s">
        <v>354</v>
      </c>
      <c r="T3679" s="22" t="str">
        <f aca="false">Def_Sistemas_Conectores_Cabos!$C$14</f>
        <v>Datalink Extrudado</v>
      </c>
      <c r="U3679" s="11" t="s">
        <v>355</v>
      </c>
      <c r="V3679" s="13"/>
    </row>
    <row r="3680" customFormat="false" ht="15.75" hidden="true" customHeight="true" outlineLevel="0" collapsed="false">
      <c r="A3680" s="4" t="str">
        <f aca="false">Def_Sistemas_Conectores_Cabos!$A$22</f>
        <v>BPM de elétrons</v>
      </c>
      <c r="B3680" s="5" t="str">
        <f aca="false">Datas_Entregas!$A$3</f>
        <v>BTS/Anel</v>
      </c>
      <c r="C3680" s="6" t="n">
        <f aca="false" t="array" ref="C3680:C3680">INDEX(Datas_Entregas!$B$2:$B$100, MATCH(B3680, Datas_Entregas!$A$2:$A$100, 0), 1)</f>
        <v>43296</v>
      </c>
      <c r="D3680" s="5" t="str">
        <f aca="false">Def_Status_Montagem!$A$2</f>
        <v>A verificar</v>
      </c>
      <c r="E3680" s="4" t="str">
        <f aca="false">Def_Status_Montagem!$B$4</f>
        <v>Contratada (inclui etiqueta)</v>
      </c>
      <c r="F3680" s="7" t="str">
        <f aca="false" t="array" ref="F3680:F3680">INDEX(Def_Instancias_Equipamentos!$F$2:$F$4986, MATCH(K3680, Def_Instancias_Equipamentos!$D$2:$D$4986, 0), 1)</f>
        <v>Túnel (Anel)</v>
      </c>
      <c r="G3680" s="8" t="str">
        <f aca="false" t="array" ref="G3680:G3680">INDEX(Def_Instancias_Equipamentos!$F$2:$F$4986, MATCH(L3680, Def_Instancias_Equipamentos!$D$2:$D$4986, 0), 1)</f>
        <v>Sala Racks 2</v>
      </c>
      <c r="H3680" s="7" t="str">
        <f aca="false" t="array" ref="H3680:H3680">INDEX(Def_Instancias_Equipamentos!$E$2:$E$4986, MATCH(K3680, Def_Instancias_Equipamentos!$D$2:$D$4986, 0), 1)</f>
        <v>SI-02C2</v>
      </c>
      <c r="I3680" s="8" t="str">
        <f aca="false" t="array" ref="I3680:I3680">INDEX(Def_Instancias_Equipamentos!$E$2:$E$4986, MATCH(L3680, Def_Instancias_Equipamentos!$D$2:$D$4986, 0), 1)</f>
        <v>IA-02RaBPM</v>
      </c>
      <c r="J3680" s="8" t="str">
        <f aca="false">IF(H3680=I3680, "INTERNO", "EXTERNO")</f>
        <v>EXTERNO</v>
      </c>
      <c r="K3680" s="9" t="str">
        <f aca="false">Def_Instancias_Equipamentos!$D$902</f>
        <v>SI-02C2:DI-BPMSigPatch</v>
      </c>
      <c r="L3680" s="4" t="str">
        <f aca="false">Def_Instancias_Equipamentos!$D$641</f>
        <v>SI-02C2:DI-BPMRFFE</v>
      </c>
      <c r="M3680" s="10" t="s">
        <v>168</v>
      </c>
      <c r="N3680" s="11" t="s">
        <v>81</v>
      </c>
      <c r="O3680" s="21" t="str">
        <f aca="false">Def_Sistemas_Conectores_Cabos!$B$7</f>
        <v>SMA 50-ohm</v>
      </c>
      <c r="P3680" s="4" t="str">
        <f aca="false">Def_Sistemas_Conectores_Cabos!$B$7</f>
        <v>SMA 50-ohm</v>
      </c>
      <c r="Q3680" s="8" t="str">
        <f aca="false">K3680&amp;"/"&amp;M3680&amp;CHAR(10)&amp;L3680&amp;"/"&amp;N3680</f>
        <v>SI-02C2:DI-BPMSigPatch/TO_OUT
SI-02C2:DI-BPMRFFE/TO_IN</v>
      </c>
      <c r="R3680" s="12" t="s">
        <v>354</v>
      </c>
      <c r="S3680" s="12" t="s">
        <v>354</v>
      </c>
      <c r="T3680" s="22" t="str">
        <f aca="false">Def_Sistemas_Conectores_Cabos!$C$14</f>
        <v>Datalink Extrudado</v>
      </c>
      <c r="U3680" s="11" t="s">
        <v>355</v>
      </c>
      <c r="V3680" s="13"/>
    </row>
    <row r="3681" customFormat="false" ht="15.75" hidden="true" customHeight="true" outlineLevel="0" collapsed="false">
      <c r="A3681" s="4" t="str">
        <f aca="false">Def_Sistemas_Conectores_Cabos!$A$22</f>
        <v>BPM de elétrons</v>
      </c>
      <c r="B3681" s="5" t="str">
        <f aca="false">Datas_Entregas!$A$3</f>
        <v>BTS/Anel</v>
      </c>
      <c r="C3681" s="6" t="n">
        <f aca="false" t="array" ref="C3681:C3681">INDEX(Datas_Entregas!$B$2:$B$100, MATCH(B3681, Datas_Entregas!$A$2:$A$100, 0), 1)</f>
        <v>43296</v>
      </c>
      <c r="D3681" s="5" t="str">
        <f aca="false">Def_Status_Montagem!$A$2</f>
        <v>A verificar</v>
      </c>
      <c r="E3681" s="4" t="str">
        <f aca="false">Def_Status_Montagem!$B$4</f>
        <v>Contratada (inclui etiqueta)</v>
      </c>
      <c r="F3681" s="7" t="str">
        <f aca="false" t="array" ref="F3681:F3681">INDEX(Def_Instancias_Equipamentos!$F$2:$F$4986, MATCH(K3681, Def_Instancias_Equipamentos!$D$2:$D$4986, 0), 1)</f>
        <v>Túnel (Anel)</v>
      </c>
      <c r="G3681" s="8" t="str">
        <f aca="false" t="array" ref="G3681:G3681">INDEX(Def_Instancias_Equipamentos!$F$2:$F$4986, MATCH(L3681, Def_Instancias_Equipamentos!$D$2:$D$4986, 0), 1)</f>
        <v>Sala Racks 2</v>
      </c>
      <c r="H3681" s="7" t="str">
        <f aca="false" t="array" ref="H3681:H3681">INDEX(Def_Instancias_Equipamentos!$E$2:$E$4986, MATCH(K3681, Def_Instancias_Equipamentos!$D$2:$D$4986, 0), 1)</f>
        <v>SI-02C3</v>
      </c>
      <c r="I3681" s="8" t="str">
        <f aca="false" t="array" ref="I3681:I3681">INDEX(Def_Instancias_Equipamentos!$E$2:$E$4986, MATCH(L3681, Def_Instancias_Equipamentos!$D$2:$D$4986, 0), 1)</f>
        <v>IA-02RaBPM</v>
      </c>
      <c r="J3681" s="8" t="str">
        <f aca="false">IF(H3681=I3681, "INTERNO", "EXTERNO")</f>
        <v>EXTERNO</v>
      </c>
      <c r="K3681" s="9" t="str">
        <f aca="false">Def_Instancias_Equipamentos!$D$903</f>
        <v>SI-02C3:DI-BPMSigPatch-1</v>
      </c>
      <c r="L3681" s="4" t="str">
        <f aca="false">Def_Instancias_Equipamentos!$D$642</f>
        <v>SI-02C3:DI-BPMRFFE-1</v>
      </c>
      <c r="M3681" s="10" t="s">
        <v>168</v>
      </c>
      <c r="N3681" s="11" t="s">
        <v>81</v>
      </c>
      <c r="O3681" s="21" t="str">
        <f aca="false">Def_Sistemas_Conectores_Cabos!$B$7</f>
        <v>SMA 50-ohm</v>
      </c>
      <c r="P3681" s="4" t="str">
        <f aca="false">Def_Sistemas_Conectores_Cabos!$B$7</f>
        <v>SMA 50-ohm</v>
      </c>
      <c r="Q3681" s="8" t="str">
        <f aca="false">K3681&amp;"/"&amp;M3681&amp;CHAR(10)&amp;L3681&amp;"/"&amp;N3681</f>
        <v>SI-02C3:DI-BPMSigPatch-1/TO_OUT
SI-02C3:DI-BPMRFFE-1/TO_IN</v>
      </c>
      <c r="R3681" s="12" t="s">
        <v>354</v>
      </c>
      <c r="S3681" s="12" t="s">
        <v>354</v>
      </c>
      <c r="T3681" s="22" t="str">
        <f aca="false">Def_Sistemas_Conectores_Cabos!$C$14</f>
        <v>Datalink Extrudado</v>
      </c>
      <c r="U3681" s="11" t="s">
        <v>355</v>
      </c>
      <c r="V3681" s="13"/>
    </row>
    <row r="3682" customFormat="false" ht="15.75" hidden="true" customHeight="true" outlineLevel="0" collapsed="false">
      <c r="A3682" s="4" t="str">
        <f aca="false">Def_Sistemas_Conectores_Cabos!$A$22</f>
        <v>BPM de elétrons</v>
      </c>
      <c r="B3682" s="5" t="str">
        <f aca="false">Datas_Entregas!$A$3</f>
        <v>BTS/Anel</v>
      </c>
      <c r="C3682" s="6" t="n">
        <f aca="false" t="array" ref="C3682:C3682">INDEX(Datas_Entregas!$B$2:$B$100, MATCH(B3682, Datas_Entregas!$A$2:$A$100, 0), 1)</f>
        <v>43296</v>
      </c>
      <c r="D3682" s="5" t="str">
        <f aca="false">Def_Status_Montagem!$A$2</f>
        <v>A verificar</v>
      </c>
      <c r="E3682" s="4" t="str">
        <f aca="false">Def_Status_Montagem!$B$4</f>
        <v>Contratada (inclui etiqueta)</v>
      </c>
      <c r="F3682" s="7" t="str">
        <f aca="false" t="array" ref="F3682:F3682">INDEX(Def_Instancias_Equipamentos!$F$2:$F$4986, MATCH(K3682, Def_Instancias_Equipamentos!$D$2:$D$4986, 0), 1)</f>
        <v>Túnel (Anel)</v>
      </c>
      <c r="G3682" s="8" t="str">
        <f aca="false" t="array" ref="G3682:G3682">INDEX(Def_Instancias_Equipamentos!$F$2:$F$4986, MATCH(L3682, Def_Instancias_Equipamentos!$D$2:$D$4986, 0), 1)</f>
        <v>Sala Racks 2</v>
      </c>
      <c r="H3682" s="7" t="str">
        <f aca="false" t="array" ref="H3682:H3682">INDEX(Def_Instancias_Equipamentos!$E$2:$E$4986, MATCH(K3682, Def_Instancias_Equipamentos!$D$2:$D$4986, 0), 1)</f>
        <v>SI-02C3</v>
      </c>
      <c r="I3682" s="8" t="str">
        <f aca="false" t="array" ref="I3682:I3682">INDEX(Def_Instancias_Equipamentos!$E$2:$E$4986, MATCH(L3682, Def_Instancias_Equipamentos!$D$2:$D$4986, 0), 1)</f>
        <v>IA-02RaBPM</v>
      </c>
      <c r="J3682" s="8" t="str">
        <f aca="false">IF(H3682=I3682, "INTERNO", "EXTERNO")</f>
        <v>EXTERNO</v>
      </c>
      <c r="K3682" s="9" t="str">
        <f aca="false">Def_Instancias_Equipamentos!$D$904</f>
        <v>SI-02C3:DI-BPMSigPatch-2</v>
      </c>
      <c r="L3682" s="4" t="str">
        <f aca="false">Def_Instancias_Equipamentos!$D$643</f>
        <v>SI-02C3:DI-BPMRFFE-2</v>
      </c>
      <c r="M3682" s="10" t="s">
        <v>168</v>
      </c>
      <c r="N3682" s="11" t="s">
        <v>81</v>
      </c>
      <c r="O3682" s="21" t="str">
        <f aca="false">Def_Sistemas_Conectores_Cabos!$B$7</f>
        <v>SMA 50-ohm</v>
      </c>
      <c r="P3682" s="4" t="str">
        <f aca="false">Def_Sistemas_Conectores_Cabos!$B$7</f>
        <v>SMA 50-ohm</v>
      </c>
      <c r="Q3682" s="8" t="str">
        <f aca="false">K3682&amp;"/"&amp;M3682&amp;CHAR(10)&amp;L3682&amp;"/"&amp;N3682</f>
        <v>SI-02C3:DI-BPMSigPatch-2/TO_OUT
SI-02C3:DI-BPMRFFE-2/TO_IN</v>
      </c>
      <c r="R3682" s="12" t="s">
        <v>354</v>
      </c>
      <c r="S3682" s="12" t="s">
        <v>354</v>
      </c>
      <c r="T3682" s="22" t="str">
        <f aca="false">Def_Sistemas_Conectores_Cabos!$C$14</f>
        <v>Datalink Extrudado</v>
      </c>
      <c r="U3682" s="11" t="s">
        <v>355</v>
      </c>
      <c r="V3682" s="13"/>
    </row>
    <row r="3683" customFormat="false" ht="15.75" hidden="true" customHeight="true" outlineLevel="0" collapsed="false">
      <c r="A3683" s="4" t="str">
        <f aca="false">Def_Sistemas_Conectores_Cabos!$A$22</f>
        <v>BPM de elétrons</v>
      </c>
      <c r="B3683" s="5" t="str">
        <f aca="false">Datas_Entregas!$A$3</f>
        <v>BTS/Anel</v>
      </c>
      <c r="C3683" s="6" t="n">
        <f aca="false" t="array" ref="C3683:C3683">INDEX(Datas_Entregas!$B$2:$B$100, MATCH(B3683, Datas_Entregas!$A$2:$A$100, 0), 1)</f>
        <v>43296</v>
      </c>
      <c r="D3683" s="5" t="str">
        <f aca="false">Def_Status_Montagem!$A$2</f>
        <v>A verificar</v>
      </c>
      <c r="E3683" s="4" t="str">
        <f aca="false">Def_Status_Montagem!$B$4</f>
        <v>Contratada (inclui etiqueta)</v>
      </c>
      <c r="F3683" s="7" t="str">
        <f aca="false" t="array" ref="F3683:F3683">INDEX(Def_Instancias_Equipamentos!$F$2:$F$4986, MATCH(K3683, Def_Instancias_Equipamentos!$D$2:$D$4986, 0), 1)</f>
        <v>Túnel (Anel)</v>
      </c>
      <c r="G3683" s="8" t="str">
        <f aca="false" t="array" ref="G3683:G3683">INDEX(Def_Instancias_Equipamentos!$F$2:$F$4986, MATCH(L3683, Def_Instancias_Equipamentos!$D$2:$D$4986, 0), 1)</f>
        <v>Sala Racks 2</v>
      </c>
      <c r="H3683" s="7" t="str">
        <f aca="false" t="array" ref="H3683:H3683">INDEX(Def_Instancias_Equipamentos!$E$2:$E$4986, MATCH(K3683, Def_Instancias_Equipamentos!$D$2:$D$4986, 0), 1)</f>
        <v>SI-02C4</v>
      </c>
      <c r="I3683" s="8" t="str">
        <f aca="false" t="array" ref="I3683:I3683">INDEX(Def_Instancias_Equipamentos!$E$2:$E$4986, MATCH(L3683, Def_Instancias_Equipamentos!$D$2:$D$4986, 0), 1)</f>
        <v>IA-02RaBPM</v>
      </c>
      <c r="J3683" s="8" t="str">
        <f aca="false">IF(H3683=I3683, "INTERNO", "EXTERNO")</f>
        <v>EXTERNO</v>
      </c>
      <c r="K3683" s="9" t="str">
        <f aca="false">Def_Instancias_Equipamentos!$D$905</f>
        <v>SI-02C4:DI-BPMSigPatch</v>
      </c>
      <c r="L3683" s="4" t="str">
        <f aca="false">Def_Instancias_Equipamentos!$D$644</f>
        <v>SI-02C4:DI-BPMRFFE</v>
      </c>
      <c r="M3683" s="10" t="s">
        <v>168</v>
      </c>
      <c r="N3683" s="11" t="s">
        <v>81</v>
      </c>
      <c r="O3683" s="21" t="str">
        <f aca="false">Def_Sistemas_Conectores_Cabos!$B$7</f>
        <v>SMA 50-ohm</v>
      </c>
      <c r="P3683" s="4" t="str">
        <f aca="false">Def_Sistemas_Conectores_Cabos!$B$7</f>
        <v>SMA 50-ohm</v>
      </c>
      <c r="Q3683" s="8" t="str">
        <f aca="false">K3683&amp;"/"&amp;M3683&amp;CHAR(10)&amp;L3683&amp;"/"&amp;N3683</f>
        <v>SI-02C4:DI-BPMSigPatch/TO_OUT
SI-02C4:DI-BPMRFFE/TO_IN</v>
      </c>
      <c r="R3683" s="12" t="s">
        <v>354</v>
      </c>
      <c r="S3683" s="12" t="s">
        <v>354</v>
      </c>
      <c r="T3683" s="22" t="str">
        <f aca="false">Def_Sistemas_Conectores_Cabos!$C$14</f>
        <v>Datalink Extrudado</v>
      </c>
      <c r="U3683" s="11" t="s">
        <v>355</v>
      </c>
      <c r="V3683" s="13"/>
    </row>
    <row r="3684" customFormat="false" ht="15.75" hidden="true" customHeight="true" outlineLevel="0" collapsed="false">
      <c r="A3684" s="4" t="str">
        <f aca="false">Def_Sistemas_Conectores_Cabos!$A$22</f>
        <v>BPM de elétrons</v>
      </c>
      <c r="B3684" s="5" t="str">
        <f aca="false">Datas_Entregas!$A$3</f>
        <v>BTS/Anel</v>
      </c>
      <c r="C3684" s="6" t="n">
        <f aca="false" t="array" ref="C3684:C3684">INDEX(Datas_Entregas!$B$2:$B$100, MATCH(B3684, Datas_Entregas!$A$2:$A$100, 0), 1)</f>
        <v>43296</v>
      </c>
      <c r="D3684" s="5" t="str">
        <f aca="false">Def_Status_Montagem!$A$2</f>
        <v>A verificar</v>
      </c>
      <c r="E3684" s="4" t="str">
        <f aca="false">Def_Status_Montagem!$B$4</f>
        <v>Contratada (inclui etiqueta)</v>
      </c>
      <c r="F3684" s="7" t="str">
        <f aca="false" t="array" ref="F3684:F3684">INDEX(Def_Instancias_Equipamentos!$F$2:$F$4986, MATCH(K3684, Def_Instancias_Equipamentos!$D$2:$D$4986, 0), 1)</f>
        <v>Túnel (Anel)</v>
      </c>
      <c r="G3684" s="8" t="str">
        <f aca="false" t="array" ref="G3684:G3684">INDEX(Def_Instancias_Equipamentos!$F$2:$F$4986, MATCH(L3684, Def_Instancias_Equipamentos!$D$2:$D$4986, 0), 1)</f>
        <v>Sala Racks 2</v>
      </c>
      <c r="H3684" s="7" t="str">
        <f aca="false" t="array" ref="H3684:H3684">INDEX(Def_Instancias_Equipamentos!$E$2:$E$4986, MATCH(K3684, Def_Instancias_Equipamentos!$D$2:$D$4986, 0), 1)</f>
        <v>SI-02M1</v>
      </c>
      <c r="I3684" s="8" t="str">
        <f aca="false" t="array" ref="I3684:I3684">INDEX(Def_Instancias_Equipamentos!$E$2:$E$4986, MATCH(L3684, Def_Instancias_Equipamentos!$D$2:$D$4986, 0), 1)</f>
        <v>IA-02RaBPM</v>
      </c>
      <c r="J3684" s="8" t="str">
        <f aca="false">IF(H3684=I3684, "INTERNO", "EXTERNO")</f>
        <v>EXTERNO</v>
      </c>
      <c r="K3684" s="9" t="str">
        <f aca="false">Def_Instancias_Equipamentos!$D$906</f>
        <v>SI-02M1:DI-BPMSigPatch</v>
      </c>
      <c r="L3684" s="4" t="str">
        <f aca="false">Def_Instancias_Equipamentos!$D$645</f>
        <v>SI-02M1:DI-BPMRFFE</v>
      </c>
      <c r="M3684" s="10" t="s">
        <v>168</v>
      </c>
      <c r="N3684" s="11" t="s">
        <v>81</v>
      </c>
      <c r="O3684" s="21" t="str">
        <f aca="false">Def_Sistemas_Conectores_Cabos!$B$7</f>
        <v>SMA 50-ohm</v>
      </c>
      <c r="P3684" s="4" t="str">
        <f aca="false">Def_Sistemas_Conectores_Cabos!$B$7</f>
        <v>SMA 50-ohm</v>
      </c>
      <c r="Q3684" s="8" t="str">
        <f aca="false">K3684&amp;"/"&amp;M3684&amp;CHAR(10)&amp;L3684&amp;"/"&amp;N3684</f>
        <v>SI-02M1:DI-BPMSigPatch/TO_OUT
SI-02M1:DI-BPMRFFE/TO_IN</v>
      </c>
      <c r="R3684" s="12" t="s">
        <v>354</v>
      </c>
      <c r="S3684" s="12" t="s">
        <v>354</v>
      </c>
      <c r="T3684" s="22" t="str">
        <f aca="false">Def_Sistemas_Conectores_Cabos!$C$14</f>
        <v>Datalink Extrudado</v>
      </c>
      <c r="U3684" s="11" t="s">
        <v>355</v>
      </c>
      <c r="V3684" s="13"/>
    </row>
    <row r="3685" customFormat="false" ht="15.75" hidden="true" customHeight="true" outlineLevel="0" collapsed="false">
      <c r="A3685" s="4" t="str">
        <f aca="false">Def_Sistemas_Conectores_Cabos!$A$22</f>
        <v>BPM de elétrons</v>
      </c>
      <c r="B3685" s="5" t="str">
        <f aca="false">Datas_Entregas!$A$3</f>
        <v>BTS/Anel</v>
      </c>
      <c r="C3685" s="6" t="n">
        <f aca="false" t="array" ref="C3685:C3685">INDEX(Datas_Entregas!$B$2:$B$100, MATCH(B3685, Datas_Entregas!$A$2:$A$100, 0), 1)</f>
        <v>43296</v>
      </c>
      <c r="D3685" s="5" t="str">
        <f aca="false">Def_Status_Montagem!$A$2</f>
        <v>A verificar</v>
      </c>
      <c r="E3685" s="4" t="str">
        <f aca="false">Def_Status_Montagem!$B$4</f>
        <v>Contratada (inclui etiqueta)</v>
      </c>
      <c r="F3685" s="7" t="str">
        <f aca="false" t="array" ref="F3685:F3685">INDEX(Def_Instancias_Equipamentos!$F$2:$F$4986, MATCH(K3685, Def_Instancias_Equipamentos!$D$2:$D$4986, 0), 1)</f>
        <v>Túnel (Anel)</v>
      </c>
      <c r="G3685" s="8" t="str">
        <f aca="false" t="array" ref="G3685:G3685">INDEX(Def_Instancias_Equipamentos!$F$2:$F$4986, MATCH(L3685, Def_Instancias_Equipamentos!$D$2:$D$4986, 0), 1)</f>
        <v>Sala Racks 2</v>
      </c>
      <c r="H3685" s="7" t="str">
        <f aca="false" t="array" ref="H3685:H3685">INDEX(Def_Instancias_Equipamentos!$E$2:$E$4986, MATCH(K3685, Def_Instancias_Equipamentos!$D$2:$D$4986, 0), 1)</f>
        <v>SI-02M2</v>
      </c>
      <c r="I3685" s="8" t="str">
        <f aca="false" t="array" ref="I3685:I3685">INDEX(Def_Instancias_Equipamentos!$E$2:$E$4986, MATCH(L3685, Def_Instancias_Equipamentos!$D$2:$D$4986, 0), 1)</f>
        <v>IA-02RaBPM</v>
      </c>
      <c r="J3685" s="8" t="str">
        <f aca="false">IF(H3685=I3685, "INTERNO", "EXTERNO")</f>
        <v>EXTERNO</v>
      </c>
      <c r="K3685" s="9" t="str">
        <f aca="false">Def_Instancias_Equipamentos!$D$907</f>
        <v>SI-02M2:DI-BPMSigPatch</v>
      </c>
      <c r="L3685" s="4" t="str">
        <f aca="false">Def_Instancias_Equipamentos!$D$646</f>
        <v>SI-02M2:DI-BPMRFFE</v>
      </c>
      <c r="M3685" s="10" t="s">
        <v>168</v>
      </c>
      <c r="N3685" s="11" t="s">
        <v>81</v>
      </c>
      <c r="O3685" s="21" t="str">
        <f aca="false">Def_Sistemas_Conectores_Cabos!$B$7</f>
        <v>SMA 50-ohm</v>
      </c>
      <c r="P3685" s="4" t="str">
        <f aca="false">Def_Sistemas_Conectores_Cabos!$B$7</f>
        <v>SMA 50-ohm</v>
      </c>
      <c r="Q3685" s="8" t="str">
        <f aca="false">K3685&amp;"/"&amp;M3685&amp;CHAR(10)&amp;L3685&amp;"/"&amp;N3685</f>
        <v>SI-02M2:DI-BPMSigPatch/TO_OUT
SI-02M2:DI-BPMRFFE/TO_IN</v>
      </c>
      <c r="R3685" s="12" t="s">
        <v>354</v>
      </c>
      <c r="S3685" s="12" t="s">
        <v>354</v>
      </c>
      <c r="T3685" s="22" t="str">
        <f aca="false">Def_Sistemas_Conectores_Cabos!$C$14</f>
        <v>Datalink Extrudado</v>
      </c>
      <c r="U3685" s="11" t="s">
        <v>355</v>
      </c>
      <c r="V3685" s="13"/>
    </row>
    <row r="3686" customFormat="false" ht="15.75" hidden="true" customHeight="true" outlineLevel="0" collapsed="false">
      <c r="A3686" s="4" t="str">
        <f aca="false">Def_Sistemas_Conectores_Cabos!$A$22</f>
        <v>BPM de elétrons</v>
      </c>
      <c r="B3686" s="5" t="str">
        <f aca="false">Datas_Entregas!$A$6</f>
        <v>Linhas de Luz (fases I-A e II)</v>
      </c>
      <c r="C3686" s="6" t="n">
        <f aca="false" t="array" ref="C3686:C3686">INDEX(Datas_Entregas!$B$2:$B$100, MATCH(B3686, Datas_Entregas!$A$2:$A$100, 0), 1)</f>
        <v>43374</v>
      </c>
      <c r="D3686" s="5" t="str">
        <f aca="false">Def_Status_Montagem!$A$2</f>
        <v>A verificar</v>
      </c>
      <c r="E3686" s="4" t="str">
        <f aca="false">Def_Status_Montagem!$B$4</f>
        <v>Contratada (inclui etiqueta)</v>
      </c>
      <c r="F3686" s="7" t="str">
        <f aca="false" t="array" ref="F3686:F3686">INDEX(Def_Instancias_Equipamentos!$F$2:$F$4986, MATCH(K3686, Def_Instancias_Equipamentos!$D$2:$D$4986, 0), 1)</f>
        <v>Túnel (Anel)</v>
      </c>
      <c r="G3686" s="8" t="str">
        <f aca="false" t="array" ref="G3686:G3686">INDEX(Def_Instancias_Equipamentos!$F$2:$F$4986, MATCH(L3686, Def_Instancias_Equipamentos!$D$2:$D$4986, 0), 1)</f>
        <v>Sala Racks 2</v>
      </c>
      <c r="H3686" s="7" t="str">
        <f aca="false" t="array" ref="H3686:H3686">INDEX(Def_Instancias_Equipamentos!$E$2:$E$4986, MATCH(K3686, Def_Instancias_Equipamentos!$D$2:$D$4986, 0), 1)</f>
        <v>SI-02SB</v>
      </c>
      <c r="I3686" s="8" t="str">
        <f aca="false" t="array" ref="I3686:I3686">INDEX(Def_Instancias_Equipamentos!$E$2:$E$4986, MATCH(L3686, Def_Instancias_Equipamentos!$D$2:$D$4986, 0), 1)</f>
        <v>IA-02RaBPM</v>
      </c>
      <c r="J3686" s="8" t="str">
        <f aca="false">IF(H3686=I3686, "INTERNO", "EXTERNO")</f>
        <v>EXTERNO</v>
      </c>
      <c r="K3686" s="9" t="str">
        <f aca="false">Def_Instancias_Equipamentos!$D$1054</f>
        <v>SI-02SB:DI-BPMSigPatch-1</v>
      </c>
      <c r="L3686" s="4" t="str">
        <f aca="false">Def_Instancias_Equipamentos!$D$793</f>
        <v>SI-02SB:DI-BPMRFFE-1</v>
      </c>
      <c r="M3686" s="10" t="s">
        <v>168</v>
      </c>
      <c r="N3686" s="11" t="s">
        <v>81</v>
      </c>
      <c r="O3686" s="21" t="str">
        <f aca="false">Def_Sistemas_Conectores_Cabos!$B$7</f>
        <v>SMA 50-ohm</v>
      </c>
      <c r="P3686" s="4" t="str">
        <f aca="false">Def_Sistemas_Conectores_Cabos!$B$7</f>
        <v>SMA 50-ohm</v>
      </c>
      <c r="Q3686" s="8" t="str">
        <f aca="false">K3686&amp;"/"&amp;M3686&amp;CHAR(10)&amp;L3686&amp;"/"&amp;N3686</f>
        <v>SI-02SB:DI-BPMSigPatch-1/TO_OUT
SI-02SB:DI-BPMRFFE-1/TO_IN</v>
      </c>
      <c r="R3686" s="12" t="s">
        <v>354</v>
      </c>
      <c r="S3686" s="12" t="s">
        <v>354</v>
      </c>
      <c r="T3686" s="22" t="str">
        <f aca="false">Def_Sistemas_Conectores_Cabos!$C$14</f>
        <v>Datalink Extrudado</v>
      </c>
      <c r="U3686" s="11" t="s">
        <v>355</v>
      </c>
      <c r="V3686" s="13"/>
    </row>
    <row r="3687" customFormat="false" ht="15.75" hidden="true" customHeight="true" outlineLevel="0" collapsed="false">
      <c r="A3687" s="4" t="str">
        <f aca="false">Def_Sistemas_Conectores_Cabos!$A$22</f>
        <v>BPM de elétrons</v>
      </c>
      <c r="B3687" s="5" t="str">
        <f aca="false">Datas_Entregas!$A$6</f>
        <v>Linhas de Luz (fases I-A e II)</v>
      </c>
      <c r="C3687" s="6" t="n">
        <f aca="false" t="array" ref="C3687:C3687">INDEX(Datas_Entregas!$B$2:$B$100, MATCH(B3687, Datas_Entregas!$A$2:$A$100, 0), 1)</f>
        <v>43374</v>
      </c>
      <c r="D3687" s="5" t="str">
        <f aca="false">Def_Status_Montagem!$A$2</f>
        <v>A verificar</v>
      </c>
      <c r="E3687" s="4" t="str">
        <f aca="false">Def_Status_Montagem!$B$4</f>
        <v>Contratada (inclui etiqueta)</v>
      </c>
      <c r="F3687" s="7" t="str">
        <f aca="false" t="array" ref="F3687:F3687">INDEX(Def_Instancias_Equipamentos!$F$2:$F$4986, MATCH(K3687, Def_Instancias_Equipamentos!$D$2:$D$4986, 0), 1)</f>
        <v>Túnel (Anel)</v>
      </c>
      <c r="G3687" s="8" t="str">
        <f aca="false" t="array" ref="G3687:G3687">INDEX(Def_Instancias_Equipamentos!$F$2:$F$4986, MATCH(L3687, Def_Instancias_Equipamentos!$D$2:$D$4986, 0), 1)</f>
        <v>Sala Racks 2</v>
      </c>
      <c r="H3687" s="7" t="str">
        <f aca="false" t="array" ref="H3687:H3687">INDEX(Def_Instancias_Equipamentos!$E$2:$E$4986, MATCH(K3687, Def_Instancias_Equipamentos!$D$2:$D$4986, 0), 1)</f>
        <v>SI-02SB</v>
      </c>
      <c r="I3687" s="8" t="str">
        <f aca="false" t="array" ref="I3687:I3687">INDEX(Def_Instancias_Equipamentos!$E$2:$E$4986, MATCH(L3687, Def_Instancias_Equipamentos!$D$2:$D$4986, 0), 1)</f>
        <v>IA-02RaBPM</v>
      </c>
      <c r="J3687" s="8" t="str">
        <f aca="false">IF(H3687=I3687, "INTERNO", "EXTERNO")</f>
        <v>EXTERNO</v>
      </c>
      <c r="K3687" s="9" t="str">
        <f aca="false">Def_Instancias_Equipamentos!$D$1055</f>
        <v>SI-02SB:DI-BPMSigPatch-2</v>
      </c>
      <c r="L3687" s="4" t="str">
        <f aca="false">Def_Instancias_Equipamentos!$D$794</f>
        <v>SI-02SB:DI-BPMRFFE-2</v>
      </c>
      <c r="M3687" s="10" t="s">
        <v>168</v>
      </c>
      <c r="N3687" s="11" t="s">
        <v>81</v>
      </c>
      <c r="O3687" s="21" t="str">
        <f aca="false">Def_Sistemas_Conectores_Cabos!$B$7</f>
        <v>SMA 50-ohm</v>
      </c>
      <c r="P3687" s="4" t="str">
        <f aca="false">Def_Sistemas_Conectores_Cabos!$B$7</f>
        <v>SMA 50-ohm</v>
      </c>
      <c r="Q3687" s="8" t="str">
        <f aca="false">K3687&amp;"/"&amp;M3687&amp;CHAR(10)&amp;L3687&amp;"/"&amp;N3687</f>
        <v>SI-02SB:DI-BPMSigPatch-2/TO_OUT
SI-02SB:DI-BPMRFFE-2/TO_IN</v>
      </c>
      <c r="R3687" s="12" t="s">
        <v>354</v>
      </c>
      <c r="S3687" s="12" t="s">
        <v>354</v>
      </c>
      <c r="T3687" s="22" t="str">
        <f aca="false">Def_Sistemas_Conectores_Cabos!$C$14</f>
        <v>Datalink Extrudado</v>
      </c>
      <c r="U3687" s="11" t="s">
        <v>355</v>
      </c>
      <c r="V3687" s="13"/>
    </row>
    <row r="3688" customFormat="false" ht="15.75" hidden="true" customHeight="true" outlineLevel="0" collapsed="false">
      <c r="A3688" s="4" t="str">
        <f aca="false">Def_Sistemas_Conectores_Cabos!$A$22</f>
        <v>BPM de elétrons</v>
      </c>
      <c r="B3688" s="5" t="str">
        <f aca="false">Datas_Entregas!$A$3</f>
        <v>BTS/Anel</v>
      </c>
      <c r="C3688" s="6" t="n">
        <f aca="false" t="array" ref="C3688:C3688">INDEX(Datas_Entregas!$B$2:$B$100, MATCH(B3688, Datas_Entregas!$A$2:$A$100, 0), 1)</f>
        <v>43296</v>
      </c>
      <c r="D3688" s="5" t="str">
        <f aca="false">Def_Status_Montagem!$A$2</f>
        <v>A verificar</v>
      </c>
      <c r="E3688" s="4" t="str">
        <f aca="false">Def_Status_Montagem!$B$4</f>
        <v>Contratada (inclui etiqueta)</v>
      </c>
      <c r="F3688" s="7" t="str">
        <f aca="false" t="array" ref="F3688:F3688">INDEX(Def_Instancias_Equipamentos!$F$2:$F$4986, MATCH(K3688, Def_Instancias_Equipamentos!$D$2:$D$4986, 0), 1)</f>
        <v>Túnel (Anel)</v>
      </c>
      <c r="G3688" s="8" t="str">
        <f aca="false" t="array" ref="G3688:G3688">INDEX(Def_Instancias_Equipamentos!$F$2:$F$4986, MATCH(L3688, Def_Instancias_Equipamentos!$D$2:$D$4986, 0), 1)</f>
        <v>Sala Racks 3</v>
      </c>
      <c r="H3688" s="7" t="str">
        <f aca="false" t="array" ref="H3688:H3688">INDEX(Def_Instancias_Equipamentos!$E$2:$E$4986, MATCH(K3688, Def_Instancias_Equipamentos!$D$2:$D$4986, 0), 1)</f>
        <v>SI-03C1</v>
      </c>
      <c r="I3688" s="8" t="str">
        <f aca="false" t="array" ref="I3688:I3688">INDEX(Def_Instancias_Equipamentos!$E$2:$E$4986, MATCH(L3688, Def_Instancias_Equipamentos!$D$2:$D$4986, 0), 1)</f>
        <v>IA-03RaBPM</v>
      </c>
      <c r="J3688" s="8" t="str">
        <f aca="false">IF(H3688=I3688, "INTERNO", "EXTERNO")</f>
        <v>EXTERNO</v>
      </c>
      <c r="K3688" s="9" t="str">
        <f aca="false">Def_Instancias_Equipamentos!$D$908</f>
        <v>SI-03C1:DI-BPMSigPatch-1</v>
      </c>
      <c r="L3688" s="4" t="str">
        <f aca="false">Def_Instancias_Equipamentos!$D$647</f>
        <v>SI-03C1:DI-BPMRFFE-1</v>
      </c>
      <c r="M3688" s="10" t="s">
        <v>168</v>
      </c>
      <c r="N3688" s="11" t="s">
        <v>81</v>
      </c>
      <c r="O3688" s="21" t="str">
        <f aca="false">Def_Sistemas_Conectores_Cabos!$B$7</f>
        <v>SMA 50-ohm</v>
      </c>
      <c r="P3688" s="4" t="str">
        <f aca="false">Def_Sistemas_Conectores_Cabos!$B$7</f>
        <v>SMA 50-ohm</v>
      </c>
      <c r="Q3688" s="8" t="str">
        <f aca="false">K3688&amp;"/"&amp;M3688&amp;CHAR(10)&amp;L3688&amp;"/"&amp;N3688</f>
        <v>SI-03C1:DI-BPMSigPatch-1/TO_OUT
SI-03C1:DI-BPMRFFE-1/TO_IN</v>
      </c>
      <c r="R3688" s="12" t="s">
        <v>354</v>
      </c>
      <c r="S3688" s="12" t="s">
        <v>354</v>
      </c>
      <c r="T3688" s="22" t="str">
        <f aca="false">Def_Sistemas_Conectores_Cabos!$C$14</f>
        <v>Datalink Extrudado</v>
      </c>
      <c r="U3688" s="11" t="s">
        <v>355</v>
      </c>
      <c r="V3688" s="13"/>
    </row>
    <row r="3689" customFormat="false" ht="15.75" hidden="true" customHeight="true" outlineLevel="0" collapsed="false">
      <c r="A3689" s="4" t="str">
        <f aca="false">Def_Sistemas_Conectores_Cabos!$A$22</f>
        <v>BPM de elétrons</v>
      </c>
      <c r="B3689" s="5" t="str">
        <f aca="false">Datas_Entregas!$A$3</f>
        <v>BTS/Anel</v>
      </c>
      <c r="C3689" s="6" t="n">
        <f aca="false" t="array" ref="C3689:C3689">INDEX(Datas_Entregas!$B$2:$B$100, MATCH(B3689, Datas_Entregas!$A$2:$A$100, 0), 1)</f>
        <v>43296</v>
      </c>
      <c r="D3689" s="5" t="str">
        <f aca="false">Def_Status_Montagem!$A$2</f>
        <v>A verificar</v>
      </c>
      <c r="E3689" s="4" t="str">
        <f aca="false">Def_Status_Montagem!$B$4</f>
        <v>Contratada (inclui etiqueta)</v>
      </c>
      <c r="F3689" s="7" t="str">
        <f aca="false" t="array" ref="F3689:F3689">INDEX(Def_Instancias_Equipamentos!$F$2:$F$4986, MATCH(K3689, Def_Instancias_Equipamentos!$D$2:$D$4986, 0), 1)</f>
        <v>Túnel (Anel)</v>
      </c>
      <c r="G3689" s="8" t="str">
        <f aca="false" t="array" ref="G3689:G3689">INDEX(Def_Instancias_Equipamentos!$F$2:$F$4986, MATCH(L3689, Def_Instancias_Equipamentos!$D$2:$D$4986, 0), 1)</f>
        <v>Sala Racks 3</v>
      </c>
      <c r="H3689" s="7" t="str">
        <f aca="false" t="array" ref="H3689:H3689">INDEX(Def_Instancias_Equipamentos!$E$2:$E$4986, MATCH(K3689, Def_Instancias_Equipamentos!$D$2:$D$4986, 0), 1)</f>
        <v>SI-03C1</v>
      </c>
      <c r="I3689" s="8" t="str">
        <f aca="false" t="array" ref="I3689:I3689">INDEX(Def_Instancias_Equipamentos!$E$2:$E$4986, MATCH(L3689, Def_Instancias_Equipamentos!$D$2:$D$4986, 0), 1)</f>
        <v>IA-03RaBPM</v>
      </c>
      <c r="J3689" s="8" t="str">
        <f aca="false">IF(H3689=I3689, "INTERNO", "EXTERNO")</f>
        <v>EXTERNO</v>
      </c>
      <c r="K3689" s="9" t="str">
        <f aca="false">Def_Instancias_Equipamentos!$D$909</f>
        <v>SI-03C1:DI-BPMSigPatch-2</v>
      </c>
      <c r="L3689" s="4" t="str">
        <f aca="false">Def_Instancias_Equipamentos!$D$648</f>
        <v>SI-03C1:DI-BPMRFFE-2</v>
      </c>
      <c r="M3689" s="10" t="s">
        <v>168</v>
      </c>
      <c r="N3689" s="11" t="s">
        <v>81</v>
      </c>
      <c r="O3689" s="21" t="str">
        <f aca="false">Def_Sistemas_Conectores_Cabos!$B$7</f>
        <v>SMA 50-ohm</v>
      </c>
      <c r="P3689" s="4" t="str">
        <f aca="false">Def_Sistemas_Conectores_Cabos!$B$7</f>
        <v>SMA 50-ohm</v>
      </c>
      <c r="Q3689" s="8" t="str">
        <f aca="false">K3689&amp;"/"&amp;M3689&amp;CHAR(10)&amp;L3689&amp;"/"&amp;N3689</f>
        <v>SI-03C1:DI-BPMSigPatch-2/TO_OUT
SI-03C1:DI-BPMRFFE-2/TO_IN</v>
      </c>
      <c r="R3689" s="12" t="s">
        <v>354</v>
      </c>
      <c r="S3689" s="12" t="s">
        <v>354</v>
      </c>
      <c r="T3689" s="22" t="str">
        <f aca="false">Def_Sistemas_Conectores_Cabos!$C$14</f>
        <v>Datalink Extrudado</v>
      </c>
      <c r="U3689" s="11" t="s">
        <v>355</v>
      </c>
      <c r="V3689" s="13"/>
    </row>
    <row r="3690" customFormat="false" ht="15.75" hidden="true" customHeight="true" outlineLevel="0" collapsed="false">
      <c r="A3690" s="4" t="str">
        <f aca="false">Def_Sistemas_Conectores_Cabos!$A$22</f>
        <v>BPM de elétrons</v>
      </c>
      <c r="B3690" s="5" t="str">
        <f aca="false">Datas_Entregas!$A$3</f>
        <v>BTS/Anel</v>
      </c>
      <c r="C3690" s="6" t="n">
        <f aca="false" t="array" ref="C3690:C3690">INDEX(Datas_Entregas!$B$2:$B$100, MATCH(B3690, Datas_Entregas!$A$2:$A$100, 0), 1)</f>
        <v>43296</v>
      </c>
      <c r="D3690" s="5" t="str">
        <f aca="false">Def_Status_Montagem!$A$2</f>
        <v>A verificar</v>
      </c>
      <c r="E3690" s="4" t="str">
        <f aca="false">Def_Status_Montagem!$B$4</f>
        <v>Contratada (inclui etiqueta)</v>
      </c>
      <c r="F3690" s="7" t="str">
        <f aca="false" t="array" ref="F3690:F3690">INDEX(Def_Instancias_Equipamentos!$F$2:$F$4986, MATCH(K3690, Def_Instancias_Equipamentos!$D$2:$D$4986, 0), 1)</f>
        <v>Túnel (Anel)</v>
      </c>
      <c r="G3690" s="8" t="str">
        <f aca="false" t="array" ref="G3690:G3690">INDEX(Def_Instancias_Equipamentos!$F$2:$F$4986, MATCH(L3690, Def_Instancias_Equipamentos!$D$2:$D$4986, 0), 1)</f>
        <v>Sala Racks 3</v>
      </c>
      <c r="H3690" s="7" t="str">
        <f aca="false" t="array" ref="H3690:H3690">INDEX(Def_Instancias_Equipamentos!$E$2:$E$4986, MATCH(K3690, Def_Instancias_Equipamentos!$D$2:$D$4986, 0), 1)</f>
        <v>SI-03C2</v>
      </c>
      <c r="I3690" s="8" t="str">
        <f aca="false" t="array" ref="I3690:I3690">INDEX(Def_Instancias_Equipamentos!$E$2:$E$4986, MATCH(L3690, Def_Instancias_Equipamentos!$D$2:$D$4986, 0), 1)</f>
        <v>IA-03RaBPM</v>
      </c>
      <c r="J3690" s="8" t="str">
        <f aca="false">IF(H3690=I3690, "INTERNO", "EXTERNO")</f>
        <v>EXTERNO</v>
      </c>
      <c r="K3690" s="9" t="str">
        <f aca="false">Def_Instancias_Equipamentos!$D$910</f>
        <v>SI-03C2:DI-BPMSigPatch</v>
      </c>
      <c r="L3690" s="4" t="str">
        <f aca="false">Def_Instancias_Equipamentos!$D$649</f>
        <v>SI-03C2:DI-BPMRFFE</v>
      </c>
      <c r="M3690" s="10" t="s">
        <v>168</v>
      </c>
      <c r="N3690" s="11" t="s">
        <v>81</v>
      </c>
      <c r="O3690" s="21" t="str">
        <f aca="false">Def_Sistemas_Conectores_Cabos!$B$7</f>
        <v>SMA 50-ohm</v>
      </c>
      <c r="P3690" s="4" t="str">
        <f aca="false">Def_Sistemas_Conectores_Cabos!$B$7</f>
        <v>SMA 50-ohm</v>
      </c>
      <c r="Q3690" s="8" t="str">
        <f aca="false">K3690&amp;"/"&amp;M3690&amp;CHAR(10)&amp;L3690&amp;"/"&amp;N3690</f>
        <v>SI-03C2:DI-BPMSigPatch/TO_OUT
SI-03C2:DI-BPMRFFE/TO_IN</v>
      </c>
      <c r="R3690" s="12" t="s">
        <v>354</v>
      </c>
      <c r="S3690" s="12" t="s">
        <v>354</v>
      </c>
      <c r="T3690" s="22" t="str">
        <f aca="false">Def_Sistemas_Conectores_Cabos!$C$14</f>
        <v>Datalink Extrudado</v>
      </c>
      <c r="U3690" s="11" t="s">
        <v>355</v>
      </c>
      <c r="V3690" s="13"/>
    </row>
    <row r="3691" customFormat="false" ht="15.75" hidden="true" customHeight="true" outlineLevel="0" collapsed="false">
      <c r="A3691" s="4" t="str">
        <f aca="false">Def_Sistemas_Conectores_Cabos!$A$22</f>
        <v>BPM de elétrons</v>
      </c>
      <c r="B3691" s="5" t="str">
        <f aca="false">Datas_Entregas!$A$3</f>
        <v>BTS/Anel</v>
      </c>
      <c r="C3691" s="6" t="n">
        <f aca="false" t="array" ref="C3691:C3691">INDEX(Datas_Entregas!$B$2:$B$100, MATCH(B3691, Datas_Entregas!$A$2:$A$100, 0), 1)</f>
        <v>43296</v>
      </c>
      <c r="D3691" s="5" t="str">
        <f aca="false">Def_Status_Montagem!$A$2</f>
        <v>A verificar</v>
      </c>
      <c r="E3691" s="4" t="str">
        <f aca="false">Def_Status_Montagem!$B$4</f>
        <v>Contratada (inclui etiqueta)</v>
      </c>
      <c r="F3691" s="7" t="str">
        <f aca="false" t="array" ref="F3691:F3691">INDEX(Def_Instancias_Equipamentos!$F$2:$F$4986, MATCH(K3691, Def_Instancias_Equipamentos!$D$2:$D$4986, 0), 1)</f>
        <v>Túnel (Anel)</v>
      </c>
      <c r="G3691" s="8" t="str">
        <f aca="false" t="array" ref="G3691:G3691">INDEX(Def_Instancias_Equipamentos!$F$2:$F$4986, MATCH(L3691, Def_Instancias_Equipamentos!$D$2:$D$4986, 0), 1)</f>
        <v>Sala Racks 3</v>
      </c>
      <c r="H3691" s="7" t="str">
        <f aca="false" t="array" ref="H3691:H3691">INDEX(Def_Instancias_Equipamentos!$E$2:$E$4986, MATCH(K3691, Def_Instancias_Equipamentos!$D$2:$D$4986, 0), 1)</f>
        <v>SI-03C3</v>
      </c>
      <c r="I3691" s="8" t="str">
        <f aca="false" t="array" ref="I3691:I3691">INDEX(Def_Instancias_Equipamentos!$E$2:$E$4986, MATCH(L3691, Def_Instancias_Equipamentos!$D$2:$D$4986, 0), 1)</f>
        <v>IA-03RaBPM</v>
      </c>
      <c r="J3691" s="8" t="str">
        <f aca="false">IF(H3691=I3691, "INTERNO", "EXTERNO")</f>
        <v>EXTERNO</v>
      </c>
      <c r="K3691" s="9" t="str">
        <f aca="false">Def_Instancias_Equipamentos!$D$911</f>
        <v>SI-03C3:DI-BPMSigPatch-1</v>
      </c>
      <c r="L3691" s="4" t="str">
        <f aca="false">Def_Instancias_Equipamentos!$D$650</f>
        <v>SI-03C3:DI-BPMRFFE-1</v>
      </c>
      <c r="M3691" s="10" t="s">
        <v>168</v>
      </c>
      <c r="N3691" s="11" t="s">
        <v>81</v>
      </c>
      <c r="O3691" s="21" t="str">
        <f aca="false">Def_Sistemas_Conectores_Cabos!$B$7</f>
        <v>SMA 50-ohm</v>
      </c>
      <c r="P3691" s="4" t="str">
        <f aca="false">Def_Sistemas_Conectores_Cabos!$B$7</f>
        <v>SMA 50-ohm</v>
      </c>
      <c r="Q3691" s="8" t="str">
        <f aca="false">K3691&amp;"/"&amp;M3691&amp;CHAR(10)&amp;L3691&amp;"/"&amp;N3691</f>
        <v>SI-03C3:DI-BPMSigPatch-1/TO_OUT
SI-03C3:DI-BPMRFFE-1/TO_IN</v>
      </c>
      <c r="R3691" s="12" t="s">
        <v>354</v>
      </c>
      <c r="S3691" s="12" t="s">
        <v>354</v>
      </c>
      <c r="T3691" s="22" t="str">
        <f aca="false">Def_Sistemas_Conectores_Cabos!$C$14</f>
        <v>Datalink Extrudado</v>
      </c>
      <c r="U3691" s="11" t="s">
        <v>355</v>
      </c>
      <c r="V3691" s="13"/>
    </row>
    <row r="3692" customFormat="false" ht="15.75" hidden="true" customHeight="true" outlineLevel="0" collapsed="false">
      <c r="A3692" s="4" t="str">
        <f aca="false">Def_Sistemas_Conectores_Cabos!$A$22</f>
        <v>BPM de elétrons</v>
      </c>
      <c r="B3692" s="5" t="str">
        <f aca="false">Datas_Entregas!$A$3</f>
        <v>BTS/Anel</v>
      </c>
      <c r="C3692" s="6" t="n">
        <f aca="false" t="array" ref="C3692:C3692">INDEX(Datas_Entregas!$B$2:$B$100, MATCH(B3692, Datas_Entregas!$A$2:$A$100, 0), 1)</f>
        <v>43296</v>
      </c>
      <c r="D3692" s="5" t="str">
        <f aca="false">Def_Status_Montagem!$A$2</f>
        <v>A verificar</v>
      </c>
      <c r="E3692" s="4" t="str">
        <f aca="false">Def_Status_Montagem!$B$4</f>
        <v>Contratada (inclui etiqueta)</v>
      </c>
      <c r="F3692" s="7" t="str">
        <f aca="false" t="array" ref="F3692:F3692">INDEX(Def_Instancias_Equipamentos!$F$2:$F$4986, MATCH(K3692, Def_Instancias_Equipamentos!$D$2:$D$4986, 0), 1)</f>
        <v>Túnel (Anel)</v>
      </c>
      <c r="G3692" s="8" t="str">
        <f aca="false" t="array" ref="G3692:G3692">INDEX(Def_Instancias_Equipamentos!$F$2:$F$4986, MATCH(L3692, Def_Instancias_Equipamentos!$D$2:$D$4986, 0), 1)</f>
        <v>Sala Racks 3</v>
      </c>
      <c r="H3692" s="7" t="str">
        <f aca="false" t="array" ref="H3692:H3692">INDEX(Def_Instancias_Equipamentos!$E$2:$E$4986, MATCH(K3692, Def_Instancias_Equipamentos!$D$2:$D$4986, 0), 1)</f>
        <v>SI-03C3</v>
      </c>
      <c r="I3692" s="8" t="str">
        <f aca="false" t="array" ref="I3692:I3692">INDEX(Def_Instancias_Equipamentos!$E$2:$E$4986, MATCH(L3692, Def_Instancias_Equipamentos!$D$2:$D$4986, 0), 1)</f>
        <v>IA-03RaBPM</v>
      </c>
      <c r="J3692" s="8" t="str">
        <f aca="false">IF(H3692=I3692, "INTERNO", "EXTERNO")</f>
        <v>EXTERNO</v>
      </c>
      <c r="K3692" s="9" t="str">
        <f aca="false">Def_Instancias_Equipamentos!$D$912</f>
        <v>SI-03C3:DI-BPMSigPatch-2</v>
      </c>
      <c r="L3692" s="4" t="str">
        <f aca="false">Def_Instancias_Equipamentos!$D$651</f>
        <v>SI-03C3:DI-BPMRFFE-2</v>
      </c>
      <c r="M3692" s="10" t="s">
        <v>168</v>
      </c>
      <c r="N3692" s="11" t="s">
        <v>81</v>
      </c>
      <c r="O3692" s="21" t="str">
        <f aca="false">Def_Sistemas_Conectores_Cabos!$B$7</f>
        <v>SMA 50-ohm</v>
      </c>
      <c r="P3692" s="4" t="str">
        <f aca="false">Def_Sistemas_Conectores_Cabos!$B$7</f>
        <v>SMA 50-ohm</v>
      </c>
      <c r="Q3692" s="8" t="str">
        <f aca="false">K3692&amp;"/"&amp;M3692&amp;CHAR(10)&amp;L3692&amp;"/"&amp;N3692</f>
        <v>SI-03C3:DI-BPMSigPatch-2/TO_OUT
SI-03C3:DI-BPMRFFE-2/TO_IN</v>
      </c>
      <c r="R3692" s="12" t="s">
        <v>354</v>
      </c>
      <c r="S3692" s="12" t="s">
        <v>354</v>
      </c>
      <c r="T3692" s="22" t="str">
        <f aca="false">Def_Sistemas_Conectores_Cabos!$C$14</f>
        <v>Datalink Extrudado</v>
      </c>
      <c r="U3692" s="11" t="s">
        <v>355</v>
      </c>
      <c r="V3692" s="13"/>
    </row>
    <row r="3693" customFormat="false" ht="15.75" hidden="true" customHeight="true" outlineLevel="0" collapsed="false">
      <c r="A3693" s="4" t="str">
        <f aca="false">Def_Sistemas_Conectores_Cabos!$A$22</f>
        <v>BPM de elétrons</v>
      </c>
      <c r="B3693" s="5" t="str">
        <f aca="false">Datas_Entregas!$A$3</f>
        <v>BTS/Anel</v>
      </c>
      <c r="C3693" s="6" t="n">
        <f aca="false" t="array" ref="C3693:C3693">INDEX(Datas_Entregas!$B$2:$B$100, MATCH(B3693, Datas_Entregas!$A$2:$A$100, 0), 1)</f>
        <v>43296</v>
      </c>
      <c r="D3693" s="5" t="str">
        <f aca="false">Def_Status_Montagem!$A$2</f>
        <v>A verificar</v>
      </c>
      <c r="E3693" s="4" t="str">
        <f aca="false">Def_Status_Montagem!$B$4</f>
        <v>Contratada (inclui etiqueta)</v>
      </c>
      <c r="F3693" s="7" t="str">
        <f aca="false" t="array" ref="F3693:F3693">INDEX(Def_Instancias_Equipamentos!$F$2:$F$4986, MATCH(K3693, Def_Instancias_Equipamentos!$D$2:$D$4986, 0), 1)</f>
        <v>Túnel (Anel)</v>
      </c>
      <c r="G3693" s="8" t="str">
        <f aca="false" t="array" ref="G3693:G3693">INDEX(Def_Instancias_Equipamentos!$F$2:$F$4986, MATCH(L3693, Def_Instancias_Equipamentos!$D$2:$D$4986, 0), 1)</f>
        <v>Sala Racks 3</v>
      </c>
      <c r="H3693" s="7" t="str">
        <f aca="false" t="array" ref="H3693:H3693">INDEX(Def_Instancias_Equipamentos!$E$2:$E$4986, MATCH(K3693, Def_Instancias_Equipamentos!$D$2:$D$4986, 0), 1)</f>
        <v>SI-03C4</v>
      </c>
      <c r="I3693" s="8" t="str">
        <f aca="false" t="array" ref="I3693:I3693">INDEX(Def_Instancias_Equipamentos!$E$2:$E$4986, MATCH(L3693, Def_Instancias_Equipamentos!$D$2:$D$4986, 0), 1)</f>
        <v>IA-03RaBPM</v>
      </c>
      <c r="J3693" s="8" t="str">
        <f aca="false">IF(H3693=I3693, "INTERNO", "EXTERNO")</f>
        <v>EXTERNO</v>
      </c>
      <c r="K3693" s="9" t="str">
        <f aca="false">Def_Instancias_Equipamentos!$D$913</f>
        <v>SI-03C4:DI-BPMSigPatch</v>
      </c>
      <c r="L3693" s="4" t="str">
        <f aca="false">Def_Instancias_Equipamentos!$D$652</f>
        <v>SI-03C4:DI-BPMRFFE</v>
      </c>
      <c r="M3693" s="10" t="s">
        <v>168</v>
      </c>
      <c r="N3693" s="11" t="s">
        <v>81</v>
      </c>
      <c r="O3693" s="21" t="str">
        <f aca="false">Def_Sistemas_Conectores_Cabos!$B$7</f>
        <v>SMA 50-ohm</v>
      </c>
      <c r="P3693" s="4" t="str">
        <f aca="false">Def_Sistemas_Conectores_Cabos!$B$7</f>
        <v>SMA 50-ohm</v>
      </c>
      <c r="Q3693" s="8" t="str">
        <f aca="false">K3693&amp;"/"&amp;M3693&amp;CHAR(10)&amp;L3693&amp;"/"&amp;N3693</f>
        <v>SI-03C4:DI-BPMSigPatch/TO_OUT
SI-03C4:DI-BPMRFFE/TO_IN</v>
      </c>
      <c r="R3693" s="12" t="s">
        <v>354</v>
      </c>
      <c r="S3693" s="12" t="s">
        <v>354</v>
      </c>
      <c r="T3693" s="22" t="str">
        <f aca="false">Def_Sistemas_Conectores_Cabos!$C$14</f>
        <v>Datalink Extrudado</v>
      </c>
      <c r="U3693" s="11" t="s">
        <v>355</v>
      </c>
      <c r="V3693" s="13"/>
    </row>
    <row r="3694" customFormat="false" ht="15.75" hidden="true" customHeight="true" outlineLevel="0" collapsed="false">
      <c r="A3694" s="4" t="str">
        <f aca="false">Def_Sistemas_Conectores_Cabos!$A$22</f>
        <v>BPM de elétrons</v>
      </c>
      <c r="B3694" s="5" t="str">
        <f aca="false">Datas_Entregas!$A$3</f>
        <v>BTS/Anel</v>
      </c>
      <c r="C3694" s="6" t="n">
        <f aca="false" t="array" ref="C3694:C3694">INDEX(Datas_Entregas!$B$2:$B$100, MATCH(B3694, Datas_Entregas!$A$2:$A$100, 0), 1)</f>
        <v>43296</v>
      </c>
      <c r="D3694" s="5" t="str">
        <f aca="false">Def_Status_Montagem!$A$2</f>
        <v>A verificar</v>
      </c>
      <c r="E3694" s="4" t="str">
        <f aca="false">Def_Status_Montagem!$B$4</f>
        <v>Contratada (inclui etiqueta)</v>
      </c>
      <c r="F3694" s="7" t="str">
        <f aca="false" t="array" ref="F3694:F3694">INDEX(Def_Instancias_Equipamentos!$F$2:$F$4986, MATCH(K3694, Def_Instancias_Equipamentos!$D$2:$D$4986, 0), 1)</f>
        <v>Túnel (Anel)</v>
      </c>
      <c r="G3694" s="8" t="str">
        <f aca="false" t="array" ref="G3694:G3694">INDEX(Def_Instancias_Equipamentos!$F$2:$F$4986, MATCH(L3694, Def_Instancias_Equipamentos!$D$2:$D$4986, 0), 1)</f>
        <v>Sala Racks 3</v>
      </c>
      <c r="H3694" s="7" t="str">
        <f aca="false" t="array" ref="H3694:H3694">INDEX(Def_Instancias_Equipamentos!$E$2:$E$4986, MATCH(K3694, Def_Instancias_Equipamentos!$D$2:$D$4986, 0), 1)</f>
        <v>SI-03M1</v>
      </c>
      <c r="I3694" s="8" t="str">
        <f aca="false" t="array" ref="I3694:I3694">INDEX(Def_Instancias_Equipamentos!$E$2:$E$4986, MATCH(L3694, Def_Instancias_Equipamentos!$D$2:$D$4986, 0), 1)</f>
        <v>IA-03RaBPM</v>
      </c>
      <c r="J3694" s="8" t="str">
        <f aca="false">IF(H3694=I3694, "INTERNO", "EXTERNO")</f>
        <v>EXTERNO</v>
      </c>
      <c r="K3694" s="9" t="str">
        <f aca="false">Def_Instancias_Equipamentos!$D$914</f>
        <v>SI-03M1:DI-BPMSigPatch</v>
      </c>
      <c r="L3694" s="4" t="str">
        <f aca="false">Def_Instancias_Equipamentos!$D$653</f>
        <v>SI-03M1:DI-BPMRFFE</v>
      </c>
      <c r="M3694" s="10" t="s">
        <v>168</v>
      </c>
      <c r="N3694" s="11" t="s">
        <v>81</v>
      </c>
      <c r="O3694" s="21" t="str">
        <f aca="false">Def_Sistemas_Conectores_Cabos!$B$7</f>
        <v>SMA 50-ohm</v>
      </c>
      <c r="P3694" s="4" t="str">
        <f aca="false">Def_Sistemas_Conectores_Cabos!$B$7</f>
        <v>SMA 50-ohm</v>
      </c>
      <c r="Q3694" s="8" t="str">
        <f aca="false">K3694&amp;"/"&amp;M3694&amp;CHAR(10)&amp;L3694&amp;"/"&amp;N3694</f>
        <v>SI-03M1:DI-BPMSigPatch/TO_OUT
SI-03M1:DI-BPMRFFE/TO_IN</v>
      </c>
      <c r="R3694" s="12" t="s">
        <v>354</v>
      </c>
      <c r="S3694" s="12" t="s">
        <v>354</v>
      </c>
      <c r="T3694" s="22" t="str">
        <f aca="false">Def_Sistemas_Conectores_Cabos!$C$14</f>
        <v>Datalink Extrudado</v>
      </c>
      <c r="U3694" s="11" t="s">
        <v>355</v>
      </c>
      <c r="V3694" s="13"/>
    </row>
    <row r="3695" customFormat="false" ht="15.75" hidden="true" customHeight="true" outlineLevel="0" collapsed="false">
      <c r="A3695" s="4" t="str">
        <f aca="false">Def_Sistemas_Conectores_Cabos!$A$22</f>
        <v>BPM de elétrons</v>
      </c>
      <c r="B3695" s="5" t="str">
        <f aca="false">Datas_Entregas!$A$3</f>
        <v>BTS/Anel</v>
      </c>
      <c r="C3695" s="6" t="n">
        <f aca="false" t="array" ref="C3695:C3695">INDEX(Datas_Entregas!$B$2:$B$100, MATCH(B3695, Datas_Entregas!$A$2:$A$100, 0), 1)</f>
        <v>43296</v>
      </c>
      <c r="D3695" s="5" t="str">
        <f aca="false">Def_Status_Montagem!$A$2</f>
        <v>A verificar</v>
      </c>
      <c r="E3695" s="4" t="str">
        <f aca="false">Def_Status_Montagem!$B$4</f>
        <v>Contratada (inclui etiqueta)</v>
      </c>
      <c r="F3695" s="7" t="str">
        <f aca="false" t="array" ref="F3695:F3695">INDEX(Def_Instancias_Equipamentos!$F$2:$F$4986, MATCH(K3695, Def_Instancias_Equipamentos!$D$2:$D$4986, 0), 1)</f>
        <v>Túnel (Anel)</v>
      </c>
      <c r="G3695" s="8" t="str">
        <f aca="false" t="array" ref="G3695:G3695">INDEX(Def_Instancias_Equipamentos!$F$2:$F$4986, MATCH(L3695, Def_Instancias_Equipamentos!$D$2:$D$4986, 0), 1)</f>
        <v>Sala Racks 3</v>
      </c>
      <c r="H3695" s="7" t="str">
        <f aca="false" t="array" ref="H3695:H3695">INDEX(Def_Instancias_Equipamentos!$E$2:$E$4986, MATCH(K3695, Def_Instancias_Equipamentos!$D$2:$D$4986, 0), 1)</f>
        <v>SI-03M2</v>
      </c>
      <c r="I3695" s="8" t="str">
        <f aca="false" t="array" ref="I3695:I3695">INDEX(Def_Instancias_Equipamentos!$E$2:$E$4986, MATCH(L3695, Def_Instancias_Equipamentos!$D$2:$D$4986, 0), 1)</f>
        <v>IA-03RaBPM</v>
      </c>
      <c r="J3695" s="8" t="str">
        <f aca="false">IF(H3695=I3695, "INTERNO", "EXTERNO")</f>
        <v>EXTERNO</v>
      </c>
      <c r="K3695" s="9" t="str">
        <f aca="false">Def_Instancias_Equipamentos!$D$915</f>
        <v>SI-03M2:DI-BPMSigPatch</v>
      </c>
      <c r="L3695" s="4" t="str">
        <f aca="false">Def_Instancias_Equipamentos!$D$654</f>
        <v>SI-03M2:DI-BPMRFFE</v>
      </c>
      <c r="M3695" s="10" t="s">
        <v>168</v>
      </c>
      <c r="N3695" s="11" t="s">
        <v>81</v>
      </c>
      <c r="O3695" s="21" t="str">
        <f aca="false">Def_Sistemas_Conectores_Cabos!$B$7</f>
        <v>SMA 50-ohm</v>
      </c>
      <c r="P3695" s="4" t="str">
        <f aca="false">Def_Sistemas_Conectores_Cabos!$B$7</f>
        <v>SMA 50-ohm</v>
      </c>
      <c r="Q3695" s="8" t="str">
        <f aca="false">K3695&amp;"/"&amp;M3695&amp;CHAR(10)&amp;L3695&amp;"/"&amp;N3695</f>
        <v>SI-03M2:DI-BPMSigPatch/TO_OUT
SI-03M2:DI-BPMRFFE/TO_IN</v>
      </c>
      <c r="R3695" s="12" t="s">
        <v>354</v>
      </c>
      <c r="S3695" s="12" t="s">
        <v>354</v>
      </c>
      <c r="T3695" s="22" t="str">
        <f aca="false">Def_Sistemas_Conectores_Cabos!$C$14</f>
        <v>Datalink Extrudado</v>
      </c>
      <c r="U3695" s="11" t="s">
        <v>355</v>
      </c>
      <c r="V3695" s="13"/>
    </row>
    <row r="3696" customFormat="false" ht="15.75" hidden="true" customHeight="true" outlineLevel="0" collapsed="false">
      <c r="A3696" s="4" t="str">
        <f aca="false">Def_Sistemas_Conectores_Cabos!$A$22</f>
        <v>BPM de elétrons</v>
      </c>
      <c r="B3696" s="5" t="str">
        <f aca="false">Datas_Entregas!$A$6</f>
        <v>Linhas de Luz (fases I-A e II)</v>
      </c>
      <c r="C3696" s="6" t="n">
        <f aca="false" t="array" ref="C3696:C3696">INDEX(Datas_Entregas!$B$2:$B$100, MATCH(B3696, Datas_Entregas!$A$2:$A$100, 0), 1)</f>
        <v>43374</v>
      </c>
      <c r="D3696" s="5" t="str">
        <f aca="false">Def_Status_Montagem!$A$2</f>
        <v>A verificar</v>
      </c>
      <c r="E3696" s="4" t="str">
        <f aca="false">Def_Status_Montagem!$B$4</f>
        <v>Contratada (inclui etiqueta)</v>
      </c>
      <c r="F3696" s="7" t="str">
        <f aca="false" t="array" ref="F3696:F3696">INDEX(Def_Instancias_Equipamentos!$F$2:$F$4986, MATCH(K3696, Def_Instancias_Equipamentos!$D$2:$D$4986, 0), 1)</f>
        <v>Túnel (Anel)</v>
      </c>
      <c r="G3696" s="8" t="str">
        <f aca="false" t="array" ref="G3696:G3696">INDEX(Def_Instancias_Equipamentos!$F$2:$F$4986, MATCH(L3696, Def_Instancias_Equipamentos!$D$2:$D$4986, 0), 1)</f>
        <v>Sala Racks 3</v>
      </c>
      <c r="H3696" s="7" t="str">
        <f aca="false" t="array" ref="H3696:H3696">INDEX(Def_Instancias_Equipamentos!$E$2:$E$4986, MATCH(K3696, Def_Instancias_Equipamentos!$D$2:$D$4986, 0), 1)</f>
        <v>SI-03SP</v>
      </c>
      <c r="I3696" s="8" t="str">
        <f aca="false" t="array" ref="I3696:I3696">INDEX(Def_Instancias_Equipamentos!$E$2:$E$4986, MATCH(L3696, Def_Instancias_Equipamentos!$D$2:$D$4986, 0), 1)</f>
        <v>IA-03RaBPM</v>
      </c>
      <c r="J3696" s="8" t="str">
        <f aca="false">IF(H3696=I3696, "INTERNO", "EXTERNO")</f>
        <v>EXTERNO</v>
      </c>
      <c r="K3696" s="9" t="str">
        <f aca="false">Def_Instancias_Equipamentos!$D$1056</f>
        <v>SI-03SP:DI-BPMSigPatch-1</v>
      </c>
      <c r="L3696" s="4" t="str">
        <f aca="false">Def_Instancias_Equipamentos!$D$795</f>
        <v>SI-03SP:DI-BPMRFFE-1</v>
      </c>
      <c r="M3696" s="10" t="s">
        <v>168</v>
      </c>
      <c r="N3696" s="11" t="s">
        <v>81</v>
      </c>
      <c r="O3696" s="21" t="str">
        <f aca="false">Def_Sistemas_Conectores_Cabos!$B$7</f>
        <v>SMA 50-ohm</v>
      </c>
      <c r="P3696" s="4" t="str">
        <f aca="false">Def_Sistemas_Conectores_Cabos!$B$7</f>
        <v>SMA 50-ohm</v>
      </c>
      <c r="Q3696" s="8" t="str">
        <f aca="false">K3696&amp;"/"&amp;M3696&amp;CHAR(10)&amp;L3696&amp;"/"&amp;N3696</f>
        <v>SI-03SP:DI-BPMSigPatch-1/TO_OUT
SI-03SP:DI-BPMRFFE-1/TO_IN</v>
      </c>
      <c r="R3696" s="12" t="s">
        <v>354</v>
      </c>
      <c r="S3696" s="12" t="s">
        <v>354</v>
      </c>
      <c r="T3696" s="22" t="str">
        <f aca="false">Def_Sistemas_Conectores_Cabos!$C$14</f>
        <v>Datalink Extrudado</v>
      </c>
      <c r="U3696" s="11" t="s">
        <v>355</v>
      </c>
      <c r="V3696" s="13"/>
    </row>
    <row r="3697" customFormat="false" ht="15.75" hidden="true" customHeight="true" outlineLevel="0" collapsed="false">
      <c r="A3697" s="4" t="str">
        <f aca="false">Def_Sistemas_Conectores_Cabos!$A$22</f>
        <v>BPM de elétrons</v>
      </c>
      <c r="B3697" s="5" t="str">
        <f aca="false">Datas_Entregas!$A$6</f>
        <v>Linhas de Luz (fases I-A e II)</v>
      </c>
      <c r="C3697" s="6" t="n">
        <f aca="false" t="array" ref="C3697:C3697">INDEX(Datas_Entregas!$B$2:$B$100, MATCH(B3697, Datas_Entregas!$A$2:$A$100, 0), 1)</f>
        <v>43374</v>
      </c>
      <c r="D3697" s="5" t="str">
        <f aca="false">Def_Status_Montagem!$A$2</f>
        <v>A verificar</v>
      </c>
      <c r="E3697" s="4" t="str">
        <f aca="false">Def_Status_Montagem!$B$4</f>
        <v>Contratada (inclui etiqueta)</v>
      </c>
      <c r="F3697" s="7" t="str">
        <f aca="false" t="array" ref="F3697:F3697">INDEX(Def_Instancias_Equipamentos!$F$2:$F$4986, MATCH(K3697, Def_Instancias_Equipamentos!$D$2:$D$4986, 0), 1)</f>
        <v>Túnel (Anel)</v>
      </c>
      <c r="G3697" s="8" t="str">
        <f aca="false" t="array" ref="G3697:G3697">INDEX(Def_Instancias_Equipamentos!$F$2:$F$4986, MATCH(L3697, Def_Instancias_Equipamentos!$D$2:$D$4986, 0), 1)</f>
        <v>Sala Racks 3</v>
      </c>
      <c r="H3697" s="7" t="str">
        <f aca="false" t="array" ref="H3697:H3697">INDEX(Def_Instancias_Equipamentos!$E$2:$E$4986, MATCH(K3697, Def_Instancias_Equipamentos!$D$2:$D$4986, 0), 1)</f>
        <v>SI-03SP</v>
      </c>
      <c r="I3697" s="8" t="str">
        <f aca="false" t="array" ref="I3697:I3697">INDEX(Def_Instancias_Equipamentos!$E$2:$E$4986, MATCH(L3697, Def_Instancias_Equipamentos!$D$2:$D$4986, 0), 1)</f>
        <v>IA-03RaBPM</v>
      </c>
      <c r="J3697" s="8" t="str">
        <f aca="false">IF(H3697=I3697, "INTERNO", "EXTERNO")</f>
        <v>EXTERNO</v>
      </c>
      <c r="K3697" s="9" t="str">
        <f aca="false">Def_Instancias_Equipamentos!$D$1057</f>
        <v>SI-03SP:DI-BPMSigPatch-2</v>
      </c>
      <c r="L3697" s="4" t="str">
        <f aca="false">Def_Instancias_Equipamentos!$D$796</f>
        <v>SI-03SP:DI-BPMRFFE-2</v>
      </c>
      <c r="M3697" s="10" t="s">
        <v>168</v>
      </c>
      <c r="N3697" s="11" t="s">
        <v>81</v>
      </c>
      <c r="O3697" s="21" t="str">
        <f aca="false">Def_Sistemas_Conectores_Cabos!$B$7</f>
        <v>SMA 50-ohm</v>
      </c>
      <c r="P3697" s="4" t="str">
        <f aca="false">Def_Sistemas_Conectores_Cabos!$B$7</f>
        <v>SMA 50-ohm</v>
      </c>
      <c r="Q3697" s="8" t="str">
        <f aca="false">K3697&amp;"/"&amp;M3697&amp;CHAR(10)&amp;L3697&amp;"/"&amp;N3697</f>
        <v>SI-03SP:DI-BPMSigPatch-2/TO_OUT
SI-03SP:DI-BPMRFFE-2/TO_IN</v>
      </c>
      <c r="R3697" s="12" t="s">
        <v>354</v>
      </c>
      <c r="S3697" s="12" t="s">
        <v>354</v>
      </c>
      <c r="T3697" s="22" t="str">
        <f aca="false">Def_Sistemas_Conectores_Cabos!$C$14</f>
        <v>Datalink Extrudado</v>
      </c>
      <c r="U3697" s="11" t="s">
        <v>355</v>
      </c>
      <c r="V3697" s="13"/>
    </row>
    <row r="3698" customFormat="false" ht="15.75" hidden="true" customHeight="true" outlineLevel="0" collapsed="false">
      <c r="A3698" s="4" t="str">
        <f aca="false">Def_Sistemas_Conectores_Cabos!$A$22</f>
        <v>BPM de elétrons</v>
      </c>
      <c r="B3698" s="5" t="str">
        <f aca="false">Datas_Entregas!$A$3</f>
        <v>BTS/Anel</v>
      </c>
      <c r="C3698" s="6" t="n">
        <f aca="false" t="array" ref="C3698:C3698">INDEX(Datas_Entregas!$B$2:$B$100, MATCH(B3698, Datas_Entregas!$A$2:$A$100, 0), 1)</f>
        <v>43296</v>
      </c>
      <c r="D3698" s="5" t="str">
        <f aca="false">Def_Status_Montagem!$A$2</f>
        <v>A verificar</v>
      </c>
      <c r="E3698" s="4" t="str">
        <f aca="false">Def_Status_Montagem!$B$4</f>
        <v>Contratada (inclui etiqueta)</v>
      </c>
      <c r="F3698" s="7" t="str">
        <f aca="false" t="array" ref="F3698:F3698">INDEX(Def_Instancias_Equipamentos!$F$2:$F$4986, MATCH(K3698, Def_Instancias_Equipamentos!$D$2:$D$4986, 0), 1)</f>
        <v>Túnel (Anel)</v>
      </c>
      <c r="G3698" s="8" t="str">
        <f aca="false" t="array" ref="G3698:G3698">INDEX(Def_Instancias_Equipamentos!$F$2:$F$4986, MATCH(L3698, Def_Instancias_Equipamentos!$D$2:$D$4986, 0), 1)</f>
        <v>Sala Racks 4</v>
      </c>
      <c r="H3698" s="7" t="str">
        <f aca="false" t="array" ref="H3698:H3698">INDEX(Def_Instancias_Equipamentos!$E$2:$E$4986, MATCH(K3698, Def_Instancias_Equipamentos!$D$2:$D$4986, 0), 1)</f>
        <v>SI-04C1</v>
      </c>
      <c r="I3698" s="8" t="str">
        <f aca="false" t="array" ref="I3698:I3698">INDEX(Def_Instancias_Equipamentos!$E$2:$E$4986, MATCH(L3698, Def_Instancias_Equipamentos!$D$2:$D$4986, 0), 1)</f>
        <v>IA-04RaBPM</v>
      </c>
      <c r="J3698" s="8" t="str">
        <f aca="false">IF(H3698=I3698, "INTERNO", "EXTERNO")</f>
        <v>EXTERNO</v>
      </c>
      <c r="K3698" s="9" t="str">
        <f aca="false">Def_Instancias_Equipamentos!$D$916</f>
        <v>SI-04C1:DI-BPMSigPatch-1</v>
      </c>
      <c r="L3698" s="4" t="str">
        <f aca="false">Def_Instancias_Equipamentos!$D$655</f>
        <v>SI-04C1:DI-BPMRFFE-1</v>
      </c>
      <c r="M3698" s="10" t="s">
        <v>168</v>
      </c>
      <c r="N3698" s="11" t="s">
        <v>81</v>
      </c>
      <c r="O3698" s="21" t="str">
        <f aca="false">Def_Sistemas_Conectores_Cabos!$B$7</f>
        <v>SMA 50-ohm</v>
      </c>
      <c r="P3698" s="4" t="str">
        <f aca="false">Def_Sistemas_Conectores_Cabos!$B$7</f>
        <v>SMA 50-ohm</v>
      </c>
      <c r="Q3698" s="8" t="str">
        <f aca="false">K3698&amp;"/"&amp;M3698&amp;CHAR(10)&amp;L3698&amp;"/"&amp;N3698</f>
        <v>SI-04C1:DI-BPMSigPatch-1/TO_OUT
SI-04C1:DI-BPMRFFE-1/TO_IN</v>
      </c>
      <c r="R3698" s="12" t="s">
        <v>354</v>
      </c>
      <c r="S3698" s="12" t="s">
        <v>354</v>
      </c>
      <c r="T3698" s="22" t="str">
        <f aca="false">Def_Sistemas_Conectores_Cabos!$C$14</f>
        <v>Datalink Extrudado</v>
      </c>
      <c r="U3698" s="11" t="s">
        <v>355</v>
      </c>
      <c r="V3698" s="13"/>
    </row>
    <row r="3699" customFormat="false" ht="15.75" hidden="true" customHeight="true" outlineLevel="0" collapsed="false">
      <c r="A3699" s="4" t="str">
        <f aca="false">Def_Sistemas_Conectores_Cabos!$A$22</f>
        <v>BPM de elétrons</v>
      </c>
      <c r="B3699" s="5" t="str">
        <f aca="false">Datas_Entregas!$A$3</f>
        <v>BTS/Anel</v>
      </c>
      <c r="C3699" s="6" t="n">
        <f aca="false" t="array" ref="C3699:C3699">INDEX(Datas_Entregas!$B$2:$B$100, MATCH(B3699, Datas_Entregas!$A$2:$A$100, 0), 1)</f>
        <v>43296</v>
      </c>
      <c r="D3699" s="5" t="str">
        <f aca="false">Def_Status_Montagem!$A$2</f>
        <v>A verificar</v>
      </c>
      <c r="E3699" s="4" t="str">
        <f aca="false">Def_Status_Montagem!$B$4</f>
        <v>Contratada (inclui etiqueta)</v>
      </c>
      <c r="F3699" s="7" t="str">
        <f aca="false" t="array" ref="F3699:F3699">INDEX(Def_Instancias_Equipamentos!$F$2:$F$4986, MATCH(K3699, Def_Instancias_Equipamentos!$D$2:$D$4986, 0), 1)</f>
        <v>Túnel (Anel)</v>
      </c>
      <c r="G3699" s="8" t="str">
        <f aca="false" t="array" ref="G3699:G3699">INDEX(Def_Instancias_Equipamentos!$F$2:$F$4986, MATCH(L3699, Def_Instancias_Equipamentos!$D$2:$D$4986, 0), 1)</f>
        <v>Sala Racks 4</v>
      </c>
      <c r="H3699" s="7" t="str">
        <f aca="false" t="array" ref="H3699:H3699">INDEX(Def_Instancias_Equipamentos!$E$2:$E$4986, MATCH(K3699, Def_Instancias_Equipamentos!$D$2:$D$4986, 0), 1)</f>
        <v>SI-04C1</v>
      </c>
      <c r="I3699" s="8" t="str">
        <f aca="false" t="array" ref="I3699:I3699">INDEX(Def_Instancias_Equipamentos!$E$2:$E$4986, MATCH(L3699, Def_Instancias_Equipamentos!$D$2:$D$4986, 0), 1)</f>
        <v>IA-04RaBPM</v>
      </c>
      <c r="J3699" s="8" t="str">
        <f aca="false">IF(H3699=I3699, "INTERNO", "EXTERNO")</f>
        <v>EXTERNO</v>
      </c>
      <c r="K3699" s="9" t="str">
        <f aca="false">Def_Instancias_Equipamentos!$D$917</f>
        <v>SI-04C1:DI-BPMSigPatch-2</v>
      </c>
      <c r="L3699" s="4" t="str">
        <f aca="false">Def_Instancias_Equipamentos!$D$656</f>
        <v>SI-04C1:DI-BPMRFFE-2</v>
      </c>
      <c r="M3699" s="10" t="s">
        <v>168</v>
      </c>
      <c r="N3699" s="11" t="s">
        <v>81</v>
      </c>
      <c r="O3699" s="21" t="str">
        <f aca="false">Def_Sistemas_Conectores_Cabos!$B$7</f>
        <v>SMA 50-ohm</v>
      </c>
      <c r="P3699" s="4" t="str">
        <f aca="false">Def_Sistemas_Conectores_Cabos!$B$7</f>
        <v>SMA 50-ohm</v>
      </c>
      <c r="Q3699" s="8" t="str">
        <f aca="false">K3699&amp;"/"&amp;M3699&amp;CHAR(10)&amp;L3699&amp;"/"&amp;N3699</f>
        <v>SI-04C1:DI-BPMSigPatch-2/TO_OUT
SI-04C1:DI-BPMRFFE-2/TO_IN</v>
      </c>
      <c r="R3699" s="12" t="s">
        <v>354</v>
      </c>
      <c r="S3699" s="12" t="s">
        <v>354</v>
      </c>
      <c r="T3699" s="22" t="str">
        <f aca="false">Def_Sistemas_Conectores_Cabos!$C$14</f>
        <v>Datalink Extrudado</v>
      </c>
      <c r="U3699" s="11" t="s">
        <v>355</v>
      </c>
      <c r="V3699" s="13"/>
    </row>
    <row r="3700" customFormat="false" ht="15.75" hidden="true" customHeight="true" outlineLevel="0" collapsed="false">
      <c r="A3700" s="4" t="str">
        <f aca="false">Def_Sistemas_Conectores_Cabos!$A$22</f>
        <v>BPM de elétrons</v>
      </c>
      <c r="B3700" s="5" t="str">
        <f aca="false">Datas_Entregas!$A$3</f>
        <v>BTS/Anel</v>
      </c>
      <c r="C3700" s="6" t="n">
        <f aca="false" t="array" ref="C3700:C3700">INDEX(Datas_Entregas!$B$2:$B$100, MATCH(B3700, Datas_Entregas!$A$2:$A$100, 0), 1)</f>
        <v>43296</v>
      </c>
      <c r="D3700" s="5" t="str">
        <f aca="false">Def_Status_Montagem!$A$2</f>
        <v>A verificar</v>
      </c>
      <c r="E3700" s="4" t="str">
        <f aca="false">Def_Status_Montagem!$B$4</f>
        <v>Contratada (inclui etiqueta)</v>
      </c>
      <c r="F3700" s="7" t="str">
        <f aca="false" t="array" ref="F3700:F3700">INDEX(Def_Instancias_Equipamentos!$F$2:$F$4986, MATCH(K3700, Def_Instancias_Equipamentos!$D$2:$D$4986, 0), 1)</f>
        <v>Túnel (Anel)</v>
      </c>
      <c r="G3700" s="8" t="str">
        <f aca="false" t="array" ref="G3700:G3700">INDEX(Def_Instancias_Equipamentos!$F$2:$F$4986, MATCH(L3700, Def_Instancias_Equipamentos!$D$2:$D$4986, 0), 1)</f>
        <v>Sala Racks 4</v>
      </c>
      <c r="H3700" s="7" t="str">
        <f aca="false" t="array" ref="H3700:H3700">INDEX(Def_Instancias_Equipamentos!$E$2:$E$4986, MATCH(K3700, Def_Instancias_Equipamentos!$D$2:$D$4986, 0), 1)</f>
        <v>SI-04C2</v>
      </c>
      <c r="I3700" s="8" t="str">
        <f aca="false" t="array" ref="I3700:I3700">INDEX(Def_Instancias_Equipamentos!$E$2:$E$4986, MATCH(L3700, Def_Instancias_Equipamentos!$D$2:$D$4986, 0), 1)</f>
        <v>IA-04RaBPM</v>
      </c>
      <c r="J3700" s="8" t="str">
        <f aca="false">IF(H3700=I3700, "INTERNO", "EXTERNO")</f>
        <v>EXTERNO</v>
      </c>
      <c r="K3700" s="9" t="str">
        <f aca="false">Def_Instancias_Equipamentos!$D$918</f>
        <v>SI-04C2:DI-BPMSigPatch</v>
      </c>
      <c r="L3700" s="4" t="str">
        <f aca="false">Def_Instancias_Equipamentos!$D$657</f>
        <v>SI-04C2:DI-BPMRFFE</v>
      </c>
      <c r="M3700" s="10" t="s">
        <v>168</v>
      </c>
      <c r="N3700" s="11" t="s">
        <v>81</v>
      </c>
      <c r="O3700" s="21" t="str">
        <f aca="false">Def_Sistemas_Conectores_Cabos!$B$7</f>
        <v>SMA 50-ohm</v>
      </c>
      <c r="P3700" s="4" t="str">
        <f aca="false">Def_Sistemas_Conectores_Cabos!$B$7</f>
        <v>SMA 50-ohm</v>
      </c>
      <c r="Q3700" s="8" t="str">
        <f aca="false">K3700&amp;"/"&amp;M3700&amp;CHAR(10)&amp;L3700&amp;"/"&amp;N3700</f>
        <v>SI-04C2:DI-BPMSigPatch/TO_OUT
SI-04C2:DI-BPMRFFE/TO_IN</v>
      </c>
      <c r="R3700" s="12" t="s">
        <v>354</v>
      </c>
      <c r="S3700" s="12" t="s">
        <v>354</v>
      </c>
      <c r="T3700" s="22" t="str">
        <f aca="false">Def_Sistemas_Conectores_Cabos!$C$14</f>
        <v>Datalink Extrudado</v>
      </c>
      <c r="U3700" s="11" t="s">
        <v>355</v>
      </c>
      <c r="V3700" s="13"/>
    </row>
    <row r="3701" customFormat="false" ht="15.75" hidden="true" customHeight="true" outlineLevel="0" collapsed="false">
      <c r="A3701" s="4" t="str">
        <f aca="false">Def_Sistemas_Conectores_Cabos!$A$22</f>
        <v>BPM de elétrons</v>
      </c>
      <c r="B3701" s="5" t="str">
        <f aca="false">Datas_Entregas!$A$3</f>
        <v>BTS/Anel</v>
      </c>
      <c r="C3701" s="6" t="n">
        <f aca="false" t="array" ref="C3701:C3701">INDEX(Datas_Entregas!$B$2:$B$100, MATCH(B3701, Datas_Entregas!$A$2:$A$100, 0), 1)</f>
        <v>43296</v>
      </c>
      <c r="D3701" s="5" t="str">
        <f aca="false">Def_Status_Montagem!$A$2</f>
        <v>A verificar</v>
      </c>
      <c r="E3701" s="4" t="str">
        <f aca="false">Def_Status_Montagem!$B$4</f>
        <v>Contratada (inclui etiqueta)</v>
      </c>
      <c r="F3701" s="7" t="str">
        <f aca="false" t="array" ref="F3701:F3701">INDEX(Def_Instancias_Equipamentos!$F$2:$F$4986, MATCH(K3701, Def_Instancias_Equipamentos!$D$2:$D$4986, 0), 1)</f>
        <v>Túnel (Anel)</v>
      </c>
      <c r="G3701" s="8" t="str">
        <f aca="false" t="array" ref="G3701:G3701">INDEX(Def_Instancias_Equipamentos!$F$2:$F$4986, MATCH(L3701, Def_Instancias_Equipamentos!$D$2:$D$4986, 0), 1)</f>
        <v>Sala Racks 4</v>
      </c>
      <c r="H3701" s="7" t="str">
        <f aca="false" t="array" ref="H3701:H3701">INDEX(Def_Instancias_Equipamentos!$E$2:$E$4986, MATCH(K3701, Def_Instancias_Equipamentos!$D$2:$D$4986, 0), 1)</f>
        <v>SI-04C3</v>
      </c>
      <c r="I3701" s="8" t="str">
        <f aca="false" t="array" ref="I3701:I3701">INDEX(Def_Instancias_Equipamentos!$E$2:$E$4986, MATCH(L3701, Def_Instancias_Equipamentos!$D$2:$D$4986, 0), 1)</f>
        <v>IA-04RaBPM</v>
      </c>
      <c r="J3701" s="8" t="str">
        <f aca="false">IF(H3701=I3701, "INTERNO", "EXTERNO")</f>
        <v>EXTERNO</v>
      </c>
      <c r="K3701" s="9" t="str">
        <f aca="false">Def_Instancias_Equipamentos!$D$919</f>
        <v>SI-04C3:DI-BPMSigPatch-1</v>
      </c>
      <c r="L3701" s="4" t="str">
        <f aca="false">Def_Instancias_Equipamentos!$D$658</f>
        <v>SI-04C3:DI-BPMRFFE-1</v>
      </c>
      <c r="M3701" s="10" t="s">
        <v>168</v>
      </c>
      <c r="N3701" s="11" t="s">
        <v>81</v>
      </c>
      <c r="O3701" s="21" t="str">
        <f aca="false">Def_Sistemas_Conectores_Cabos!$B$7</f>
        <v>SMA 50-ohm</v>
      </c>
      <c r="P3701" s="4" t="str">
        <f aca="false">Def_Sistemas_Conectores_Cabos!$B$7</f>
        <v>SMA 50-ohm</v>
      </c>
      <c r="Q3701" s="8" t="str">
        <f aca="false">K3701&amp;"/"&amp;M3701&amp;CHAR(10)&amp;L3701&amp;"/"&amp;N3701</f>
        <v>SI-04C3:DI-BPMSigPatch-1/TO_OUT
SI-04C3:DI-BPMRFFE-1/TO_IN</v>
      </c>
      <c r="R3701" s="12" t="s">
        <v>354</v>
      </c>
      <c r="S3701" s="12" t="s">
        <v>354</v>
      </c>
      <c r="T3701" s="22" t="str">
        <f aca="false">Def_Sistemas_Conectores_Cabos!$C$14</f>
        <v>Datalink Extrudado</v>
      </c>
      <c r="U3701" s="11" t="s">
        <v>355</v>
      </c>
      <c r="V3701" s="13"/>
    </row>
    <row r="3702" customFormat="false" ht="15.75" hidden="true" customHeight="true" outlineLevel="0" collapsed="false">
      <c r="A3702" s="4" t="str">
        <f aca="false">Def_Sistemas_Conectores_Cabos!$A$22</f>
        <v>BPM de elétrons</v>
      </c>
      <c r="B3702" s="5" t="str">
        <f aca="false">Datas_Entregas!$A$3</f>
        <v>BTS/Anel</v>
      </c>
      <c r="C3702" s="6" t="n">
        <f aca="false" t="array" ref="C3702:C3702">INDEX(Datas_Entregas!$B$2:$B$100, MATCH(B3702, Datas_Entregas!$A$2:$A$100, 0), 1)</f>
        <v>43296</v>
      </c>
      <c r="D3702" s="5" t="str">
        <f aca="false">Def_Status_Montagem!$A$2</f>
        <v>A verificar</v>
      </c>
      <c r="E3702" s="4" t="str">
        <f aca="false">Def_Status_Montagem!$B$4</f>
        <v>Contratada (inclui etiqueta)</v>
      </c>
      <c r="F3702" s="7" t="str">
        <f aca="false" t="array" ref="F3702:F3702">INDEX(Def_Instancias_Equipamentos!$F$2:$F$4986, MATCH(K3702, Def_Instancias_Equipamentos!$D$2:$D$4986, 0), 1)</f>
        <v>Túnel (Anel)</v>
      </c>
      <c r="G3702" s="8" t="str">
        <f aca="false" t="array" ref="G3702:G3702">INDEX(Def_Instancias_Equipamentos!$F$2:$F$4986, MATCH(L3702, Def_Instancias_Equipamentos!$D$2:$D$4986, 0), 1)</f>
        <v>Sala Racks 4</v>
      </c>
      <c r="H3702" s="7" t="str">
        <f aca="false" t="array" ref="H3702:H3702">INDEX(Def_Instancias_Equipamentos!$E$2:$E$4986, MATCH(K3702, Def_Instancias_Equipamentos!$D$2:$D$4986, 0), 1)</f>
        <v>SI-04C3</v>
      </c>
      <c r="I3702" s="8" t="str">
        <f aca="false" t="array" ref="I3702:I3702">INDEX(Def_Instancias_Equipamentos!$E$2:$E$4986, MATCH(L3702, Def_Instancias_Equipamentos!$D$2:$D$4986, 0), 1)</f>
        <v>IA-04RaBPM</v>
      </c>
      <c r="J3702" s="8" t="str">
        <f aca="false">IF(H3702=I3702, "INTERNO", "EXTERNO")</f>
        <v>EXTERNO</v>
      </c>
      <c r="K3702" s="9" t="str">
        <f aca="false">Def_Instancias_Equipamentos!$D$920</f>
        <v>SI-04C3:DI-BPMSigPatch-2</v>
      </c>
      <c r="L3702" s="4" t="str">
        <f aca="false">Def_Instancias_Equipamentos!$D$659</f>
        <v>SI-04C3:DI-BPMRFFE-2</v>
      </c>
      <c r="M3702" s="10" t="s">
        <v>168</v>
      </c>
      <c r="N3702" s="11" t="s">
        <v>81</v>
      </c>
      <c r="O3702" s="21" t="str">
        <f aca="false">Def_Sistemas_Conectores_Cabos!$B$7</f>
        <v>SMA 50-ohm</v>
      </c>
      <c r="P3702" s="4" t="str">
        <f aca="false">Def_Sistemas_Conectores_Cabos!$B$7</f>
        <v>SMA 50-ohm</v>
      </c>
      <c r="Q3702" s="8" t="str">
        <f aca="false">K3702&amp;"/"&amp;M3702&amp;CHAR(10)&amp;L3702&amp;"/"&amp;N3702</f>
        <v>SI-04C3:DI-BPMSigPatch-2/TO_OUT
SI-04C3:DI-BPMRFFE-2/TO_IN</v>
      </c>
      <c r="R3702" s="12" t="s">
        <v>354</v>
      </c>
      <c r="S3702" s="12" t="s">
        <v>354</v>
      </c>
      <c r="T3702" s="22" t="str">
        <f aca="false">Def_Sistemas_Conectores_Cabos!$C$14</f>
        <v>Datalink Extrudado</v>
      </c>
      <c r="U3702" s="11" t="s">
        <v>355</v>
      </c>
      <c r="V3702" s="13"/>
    </row>
    <row r="3703" customFormat="false" ht="15.75" hidden="true" customHeight="true" outlineLevel="0" collapsed="false">
      <c r="A3703" s="4" t="str">
        <f aca="false">Def_Sistemas_Conectores_Cabos!$A$22</f>
        <v>BPM de elétrons</v>
      </c>
      <c r="B3703" s="5" t="str">
        <f aca="false">Datas_Entregas!$A$3</f>
        <v>BTS/Anel</v>
      </c>
      <c r="C3703" s="6" t="n">
        <f aca="false" t="array" ref="C3703:C3703">INDEX(Datas_Entregas!$B$2:$B$100, MATCH(B3703, Datas_Entregas!$A$2:$A$100, 0), 1)</f>
        <v>43296</v>
      </c>
      <c r="D3703" s="5" t="str">
        <f aca="false">Def_Status_Montagem!$A$2</f>
        <v>A verificar</v>
      </c>
      <c r="E3703" s="4" t="str">
        <f aca="false">Def_Status_Montagem!$B$4</f>
        <v>Contratada (inclui etiqueta)</v>
      </c>
      <c r="F3703" s="7" t="str">
        <f aca="false" t="array" ref="F3703:F3703">INDEX(Def_Instancias_Equipamentos!$F$2:$F$4986, MATCH(K3703, Def_Instancias_Equipamentos!$D$2:$D$4986, 0), 1)</f>
        <v>Túnel (Anel)</v>
      </c>
      <c r="G3703" s="8" t="str">
        <f aca="false" t="array" ref="G3703:G3703">INDEX(Def_Instancias_Equipamentos!$F$2:$F$4986, MATCH(L3703, Def_Instancias_Equipamentos!$D$2:$D$4986, 0), 1)</f>
        <v>Sala Racks 4</v>
      </c>
      <c r="H3703" s="7" t="str">
        <f aca="false" t="array" ref="H3703:H3703">INDEX(Def_Instancias_Equipamentos!$E$2:$E$4986, MATCH(K3703, Def_Instancias_Equipamentos!$D$2:$D$4986, 0), 1)</f>
        <v>SI-04C4</v>
      </c>
      <c r="I3703" s="8" t="str">
        <f aca="false" t="array" ref="I3703:I3703">INDEX(Def_Instancias_Equipamentos!$E$2:$E$4986, MATCH(L3703, Def_Instancias_Equipamentos!$D$2:$D$4986, 0), 1)</f>
        <v>IA-04RaBPM</v>
      </c>
      <c r="J3703" s="8" t="str">
        <f aca="false">IF(H3703=I3703, "INTERNO", "EXTERNO")</f>
        <v>EXTERNO</v>
      </c>
      <c r="K3703" s="9" t="str">
        <f aca="false">Def_Instancias_Equipamentos!$D$921</f>
        <v>SI-04C4:DI-BPMSigPatch</v>
      </c>
      <c r="L3703" s="4" t="str">
        <f aca="false">Def_Instancias_Equipamentos!$D$660</f>
        <v>SI-04C4:DI-BPMRFFE</v>
      </c>
      <c r="M3703" s="10" t="s">
        <v>168</v>
      </c>
      <c r="N3703" s="11" t="s">
        <v>81</v>
      </c>
      <c r="O3703" s="21" t="str">
        <f aca="false">Def_Sistemas_Conectores_Cabos!$B$7</f>
        <v>SMA 50-ohm</v>
      </c>
      <c r="P3703" s="4" t="str">
        <f aca="false">Def_Sistemas_Conectores_Cabos!$B$7</f>
        <v>SMA 50-ohm</v>
      </c>
      <c r="Q3703" s="8" t="str">
        <f aca="false">K3703&amp;"/"&amp;M3703&amp;CHAR(10)&amp;L3703&amp;"/"&amp;N3703</f>
        <v>SI-04C4:DI-BPMSigPatch/TO_OUT
SI-04C4:DI-BPMRFFE/TO_IN</v>
      </c>
      <c r="R3703" s="12" t="s">
        <v>354</v>
      </c>
      <c r="S3703" s="12" t="s">
        <v>354</v>
      </c>
      <c r="T3703" s="22" t="str">
        <f aca="false">Def_Sistemas_Conectores_Cabos!$C$14</f>
        <v>Datalink Extrudado</v>
      </c>
      <c r="U3703" s="11" t="s">
        <v>355</v>
      </c>
      <c r="V3703" s="13"/>
    </row>
    <row r="3704" customFormat="false" ht="15.75" hidden="true" customHeight="true" outlineLevel="0" collapsed="false">
      <c r="A3704" s="4" t="str">
        <f aca="false">Def_Sistemas_Conectores_Cabos!$A$22</f>
        <v>BPM de elétrons</v>
      </c>
      <c r="B3704" s="5" t="str">
        <f aca="false">Datas_Entregas!$A$3</f>
        <v>BTS/Anel</v>
      </c>
      <c r="C3704" s="6" t="n">
        <f aca="false" t="array" ref="C3704:C3704">INDEX(Datas_Entregas!$B$2:$B$100, MATCH(B3704, Datas_Entregas!$A$2:$A$100, 0), 1)</f>
        <v>43296</v>
      </c>
      <c r="D3704" s="5" t="str">
        <f aca="false">Def_Status_Montagem!$A$2</f>
        <v>A verificar</v>
      </c>
      <c r="E3704" s="4" t="str">
        <f aca="false">Def_Status_Montagem!$B$4</f>
        <v>Contratada (inclui etiqueta)</v>
      </c>
      <c r="F3704" s="7" t="str">
        <f aca="false" t="array" ref="F3704:F3704">INDEX(Def_Instancias_Equipamentos!$F$2:$F$4986, MATCH(K3704, Def_Instancias_Equipamentos!$D$2:$D$4986, 0), 1)</f>
        <v>Túnel (Anel)</v>
      </c>
      <c r="G3704" s="8" t="str">
        <f aca="false" t="array" ref="G3704:G3704">INDEX(Def_Instancias_Equipamentos!$F$2:$F$4986, MATCH(L3704, Def_Instancias_Equipamentos!$D$2:$D$4986, 0), 1)</f>
        <v>Sala Racks 4</v>
      </c>
      <c r="H3704" s="7" t="str">
        <f aca="false" t="array" ref="H3704:H3704">INDEX(Def_Instancias_Equipamentos!$E$2:$E$4986, MATCH(K3704, Def_Instancias_Equipamentos!$D$2:$D$4986, 0), 1)</f>
        <v>SI-04M1</v>
      </c>
      <c r="I3704" s="8" t="str">
        <f aca="false" t="array" ref="I3704:I3704">INDEX(Def_Instancias_Equipamentos!$E$2:$E$4986, MATCH(L3704, Def_Instancias_Equipamentos!$D$2:$D$4986, 0), 1)</f>
        <v>IA-04RaBPM</v>
      </c>
      <c r="J3704" s="8" t="str">
        <f aca="false">IF(H3704=I3704, "INTERNO", "EXTERNO")</f>
        <v>EXTERNO</v>
      </c>
      <c r="K3704" s="9" t="str">
        <f aca="false">Def_Instancias_Equipamentos!$D$922</f>
        <v>SI-04M1:DI-BPMSigPatch</v>
      </c>
      <c r="L3704" s="4" t="str">
        <f aca="false">Def_Instancias_Equipamentos!$D$661</f>
        <v>SI-04M1:DI-BPMRFFE</v>
      </c>
      <c r="M3704" s="10" t="s">
        <v>168</v>
      </c>
      <c r="N3704" s="11" t="s">
        <v>81</v>
      </c>
      <c r="O3704" s="21" t="str">
        <f aca="false">Def_Sistemas_Conectores_Cabos!$B$7</f>
        <v>SMA 50-ohm</v>
      </c>
      <c r="P3704" s="4" t="str">
        <f aca="false">Def_Sistemas_Conectores_Cabos!$B$7</f>
        <v>SMA 50-ohm</v>
      </c>
      <c r="Q3704" s="8" t="str">
        <f aca="false">K3704&amp;"/"&amp;M3704&amp;CHAR(10)&amp;L3704&amp;"/"&amp;N3704</f>
        <v>SI-04M1:DI-BPMSigPatch/TO_OUT
SI-04M1:DI-BPMRFFE/TO_IN</v>
      </c>
      <c r="R3704" s="12" t="s">
        <v>354</v>
      </c>
      <c r="S3704" s="12" t="s">
        <v>354</v>
      </c>
      <c r="T3704" s="22" t="str">
        <f aca="false">Def_Sistemas_Conectores_Cabos!$C$14</f>
        <v>Datalink Extrudado</v>
      </c>
      <c r="U3704" s="11" t="s">
        <v>355</v>
      </c>
      <c r="V3704" s="13"/>
    </row>
    <row r="3705" customFormat="false" ht="15.75" hidden="true" customHeight="true" outlineLevel="0" collapsed="false">
      <c r="A3705" s="4" t="str">
        <f aca="false">Def_Sistemas_Conectores_Cabos!$A$22</f>
        <v>BPM de elétrons</v>
      </c>
      <c r="B3705" s="5" t="str">
        <f aca="false">Datas_Entregas!$A$3</f>
        <v>BTS/Anel</v>
      </c>
      <c r="C3705" s="6" t="n">
        <f aca="false" t="array" ref="C3705:C3705">INDEX(Datas_Entregas!$B$2:$B$100, MATCH(B3705, Datas_Entregas!$A$2:$A$100, 0), 1)</f>
        <v>43296</v>
      </c>
      <c r="D3705" s="5" t="str">
        <f aca="false">Def_Status_Montagem!$A$2</f>
        <v>A verificar</v>
      </c>
      <c r="E3705" s="4" t="str">
        <f aca="false">Def_Status_Montagem!$B$4</f>
        <v>Contratada (inclui etiqueta)</v>
      </c>
      <c r="F3705" s="7" t="str">
        <f aca="false" t="array" ref="F3705:F3705">INDEX(Def_Instancias_Equipamentos!$F$2:$F$4986, MATCH(K3705, Def_Instancias_Equipamentos!$D$2:$D$4986, 0), 1)</f>
        <v>Túnel (Anel)</v>
      </c>
      <c r="G3705" s="8" t="str">
        <f aca="false" t="array" ref="G3705:G3705">INDEX(Def_Instancias_Equipamentos!$F$2:$F$4986, MATCH(L3705, Def_Instancias_Equipamentos!$D$2:$D$4986, 0), 1)</f>
        <v>Sala Racks 4</v>
      </c>
      <c r="H3705" s="7" t="str">
        <f aca="false" t="array" ref="H3705:H3705">INDEX(Def_Instancias_Equipamentos!$E$2:$E$4986, MATCH(K3705, Def_Instancias_Equipamentos!$D$2:$D$4986, 0), 1)</f>
        <v>SI-04M2</v>
      </c>
      <c r="I3705" s="8" t="str">
        <f aca="false" t="array" ref="I3705:I3705">INDEX(Def_Instancias_Equipamentos!$E$2:$E$4986, MATCH(L3705, Def_Instancias_Equipamentos!$D$2:$D$4986, 0), 1)</f>
        <v>IA-04RaBPM</v>
      </c>
      <c r="J3705" s="8" t="str">
        <f aca="false">IF(H3705=I3705, "INTERNO", "EXTERNO")</f>
        <v>EXTERNO</v>
      </c>
      <c r="K3705" s="9" t="str">
        <f aca="false">Def_Instancias_Equipamentos!$D$923</f>
        <v>SI-04M2:DI-BPMSigPatch</v>
      </c>
      <c r="L3705" s="4" t="str">
        <f aca="false">Def_Instancias_Equipamentos!$D$662</f>
        <v>SI-04M2:DI-BPMRFFE</v>
      </c>
      <c r="M3705" s="10" t="s">
        <v>168</v>
      </c>
      <c r="N3705" s="11" t="s">
        <v>81</v>
      </c>
      <c r="O3705" s="21" t="str">
        <f aca="false">Def_Sistemas_Conectores_Cabos!$B$7</f>
        <v>SMA 50-ohm</v>
      </c>
      <c r="P3705" s="4" t="str">
        <f aca="false">Def_Sistemas_Conectores_Cabos!$B$7</f>
        <v>SMA 50-ohm</v>
      </c>
      <c r="Q3705" s="8" t="str">
        <f aca="false">K3705&amp;"/"&amp;M3705&amp;CHAR(10)&amp;L3705&amp;"/"&amp;N3705</f>
        <v>SI-04M2:DI-BPMSigPatch/TO_OUT
SI-04M2:DI-BPMRFFE/TO_IN</v>
      </c>
      <c r="R3705" s="12" t="s">
        <v>354</v>
      </c>
      <c r="S3705" s="12" t="s">
        <v>354</v>
      </c>
      <c r="T3705" s="22" t="str">
        <f aca="false">Def_Sistemas_Conectores_Cabos!$C$14</f>
        <v>Datalink Extrudado</v>
      </c>
      <c r="U3705" s="11" t="s">
        <v>355</v>
      </c>
      <c r="V3705" s="13"/>
    </row>
    <row r="3706" customFormat="false" ht="15.75" hidden="true" customHeight="true" outlineLevel="0" collapsed="false">
      <c r="A3706" s="4" t="str">
        <f aca="false">Def_Sistemas_Conectores_Cabos!$A$22</f>
        <v>BPM de elétrons</v>
      </c>
      <c r="B3706" s="5" t="str">
        <f aca="false">Datas_Entregas!$A$6</f>
        <v>Linhas de Luz (fases I-A e II)</v>
      </c>
      <c r="C3706" s="6" t="n">
        <f aca="false" t="array" ref="C3706:C3706">INDEX(Datas_Entregas!$B$2:$B$100, MATCH(B3706, Datas_Entregas!$A$2:$A$100, 0), 1)</f>
        <v>43374</v>
      </c>
      <c r="D3706" s="5" t="str">
        <f aca="false">Def_Status_Montagem!$A$2</f>
        <v>A verificar</v>
      </c>
      <c r="E3706" s="4" t="str">
        <f aca="false">Def_Status_Montagem!$B$4</f>
        <v>Contratada (inclui etiqueta)</v>
      </c>
      <c r="F3706" s="7" t="str">
        <f aca="false" t="array" ref="F3706:F3706">INDEX(Def_Instancias_Equipamentos!$F$2:$F$4986, MATCH(K3706, Def_Instancias_Equipamentos!$D$2:$D$4986, 0), 1)</f>
        <v>Túnel (Anel)</v>
      </c>
      <c r="G3706" s="8" t="str">
        <f aca="false" t="array" ref="G3706:G3706">INDEX(Def_Instancias_Equipamentos!$F$2:$F$4986, MATCH(L3706, Def_Instancias_Equipamentos!$D$2:$D$4986, 0), 1)</f>
        <v>Sala Racks 4</v>
      </c>
      <c r="H3706" s="7" t="str">
        <f aca="false" t="array" ref="H3706:H3706">INDEX(Def_Instancias_Equipamentos!$E$2:$E$4986, MATCH(K3706, Def_Instancias_Equipamentos!$D$2:$D$4986, 0), 1)</f>
        <v>SI-04SB</v>
      </c>
      <c r="I3706" s="8" t="str">
        <f aca="false" t="array" ref="I3706:I3706">INDEX(Def_Instancias_Equipamentos!$E$2:$E$4986, MATCH(L3706, Def_Instancias_Equipamentos!$D$2:$D$4986, 0), 1)</f>
        <v>IA-04RaBPM</v>
      </c>
      <c r="J3706" s="8" t="str">
        <f aca="false">IF(H3706=I3706, "INTERNO", "EXTERNO")</f>
        <v>EXTERNO</v>
      </c>
      <c r="K3706" s="9" t="str">
        <f aca="false">Def_Instancias_Equipamentos!$D$1058</f>
        <v>SI-04SB:DI-BPMSigPatch-1</v>
      </c>
      <c r="L3706" s="4" t="str">
        <f aca="false">Def_Instancias_Equipamentos!$D$797</f>
        <v>SI-04SB:DI-BPMRFFE-1</v>
      </c>
      <c r="M3706" s="10" t="s">
        <v>168</v>
      </c>
      <c r="N3706" s="11" t="s">
        <v>81</v>
      </c>
      <c r="O3706" s="21" t="str">
        <f aca="false">Def_Sistemas_Conectores_Cabos!$B$7</f>
        <v>SMA 50-ohm</v>
      </c>
      <c r="P3706" s="4" t="str">
        <f aca="false">Def_Sistemas_Conectores_Cabos!$B$7</f>
        <v>SMA 50-ohm</v>
      </c>
      <c r="Q3706" s="8" t="str">
        <f aca="false">K3706&amp;"/"&amp;M3706&amp;CHAR(10)&amp;L3706&amp;"/"&amp;N3706</f>
        <v>SI-04SB:DI-BPMSigPatch-1/TO_OUT
SI-04SB:DI-BPMRFFE-1/TO_IN</v>
      </c>
      <c r="R3706" s="12" t="s">
        <v>354</v>
      </c>
      <c r="S3706" s="12" t="s">
        <v>354</v>
      </c>
      <c r="T3706" s="22" t="str">
        <f aca="false">Def_Sistemas_Conectores_Cabos!$C$14</f>
        <v>Datalink Extrudado</v>
      </c>
      <c r="U3706" s="11" t="s">
        <v>355</v>
      </c>
      <c r="V3706" s="13"/>
    </row>
    <row r="3707" customFormat="false" ht="15.75" hidden="true" customHeight="true" outlineLevel="0" collapsed="false">
      <c r="A3707" s="4" t="str">
        <f aca="false">Def_Sistemas_Conectores_Cabos!$A$22</f>
        <v>BPM de elétrons</v>
      </c>
      <c r="B3707" s="5" t="str">
        <f aca="false">Datas_Entregas!$A$6</f>
        <v>Linhas de Luz (fases I-A e II)</v>
      </c>
      <c r="C3707" s="6" t="n">
        <f aca="false" t="array" ref="C3707:C3707">INDEX(Datas_Entregas!$B$2:$B$100, MATCH(B3707, Datas_Entregas!$A$2:$A$100, 0), 1)</f>
        <v>43374</v>
      </c>
      <c r="D3707" s="5" t="str">
        <f aca="false">Def_Status_Montagem!$A$2</f>
        <v>A verificar</v>
      </c>
      <c r="E3707" s="4" t="str">
        <f aca="false">Def_Status_Montagem!$B$4</f>
        <v>Contratada (inclui etiqueta)</v>
      </c>
      <c r="F3707" s="7" t="str">
        <f aca="false" t="array" ref="F3707:F3707">INDEX(Def_Instancias_Equipamentos!$F$2:$F$4986, MATCH(K3707, Def_Instancias_Equipamentos!$D$2:$D$4986, 0), 1)</f>
        <v>Túnel (Anel)</v>
      </c>
      <c r="G3707" s="8" t="str">
        <f aca="false" t="array" ref="G3707:G3707">INDEX(Def_Instancias_Equipamentos!$F$2:$F$4986, MATCH(L3707, Def_Instancias_Equipamentos!$D$2:$D$4986, 0), 1)</f>
        <v>Sala Racks 4</v>
      </c>
      <c r="H3707" s="7" t="str">
        <f aca="false" t="array" ref="H3707:H3707">INDEX(Def_Instancias_Equipamentos!$E$2:$E$4986, MATCH(K3707, Def_Instancias_Equipamentos!$D$2:$D$4986, 0), 1)</f>
        <v>SI-04SB</v>
      </c>
      <c r="I3707" s="8" t="str">
        <f aca="false" t="array" ref="I3707:I3707">INDEX(Def_Instancias_Equipamentos!$E$2:$E$4986, MATCH(L3707, Def_Instancias_Equipamentos!$D$2:$D$4986, 0), 1)</f>
        <v>IA-04RaBPM</v>
      </c>
      <c r="J3707" s="8" t="str">
        <f aca="false">IF(H3707=I3707, "INTERNO", "EXTERNO")</f>
        <v>EXTERNO</v>
      </c>
      <c r="K3707" s="9" t="str">
        <f aca="false">Def_Instancias_Equipamentos!$D$1059</f>
        <v>SI-04SB:DI-BPMSigPatch-2</v>
      </c>
      <c r="L3707" s="4" t="str">
        <f aca="false">Def_Instancias_Equipamentos!$D$798</f>
        <v>SI-04SB:DI-BPMRFFE-2</v>
      </c>
      <c r="M3707" s="10" t="s">
        <v>168</v>
      </c>
      <c r="N3707" s="11" t="s">
        <v>81</v>
      </c>
      <c r="O3707" s="21" t="str">
        <f aca="false">Def_Sistemas_Conectores_Cabos!$B$7</f>
        <v>SMA 50-ohm</v>
      </c>
      <c r="P3707" s="4" t="str">
        <f aca="false">Def_Sistemas_Conectores_Cabos!$B$7</f>
        <v>SMA 50-ohm</v>
      </c>
      <c r="Q3707" s="8" t="str">
        <f aca="false">K3707&amp;"/"&amp;M3707&amp;CHAR(10)&amp;L3707&amp;"/"&amp;N3707</f>
        <v>SI-04SB:DI-BPMSigPatch-2/TO_OUT
SI-04SB:DI-BPMRFFE-2/TO_IN</v>
      </c>
      <c r="R3707" s="12" t="s">
        <v>354</v>
      </c>
      <c r="S3707" s="12" t="s">
        <v>354</v>
      </c>
      <c r="T3707" s="22" t="str">
        <f aca="false">Def_Sistemas_Conectores_Cabos!$C$14</f>
        <v>Datalink Extrudado</v>
      </c>
      <c r="U3707" s="11" t="s">
        <v>355</v>
      </c>
      <c r="V3707" s="13"/>
    </row>
    <row r="3708" customFormat="false" ht="15.75" hidden="true" customHeight="true" outlineLevel="0" collapsed="false">
      <c r="A3708" s="4" t="str">
        <f aca="false">Def_Sistemas_Conectores_Cabos!$A$22</f>
        <v>BPM de elétrons</v>
      </c>
      <c r="B3708" s="5" t="str">
        <f aca="false">Datas_Entregas!$A$3</f>
        <v>BTS/Anel</v>
      </c>
      <c r="C3708" s="6" t="n">
        <f aca="false" t="array" ref="C3708:C3708">INDEX(Datas_Entregas!$B$2:$B$100, MATCH(B3708, Datas_Entregas!$A$2:$A$100, 0), 1)</f>
        <v>43296</v>
      </c>
      <c r="D3708" s="5" t="str">
        <f aca="false">Def_Status_Montagem!$A$2</f>
        <v>A verificar</v>
      </c>
      <c r="E3708" s="4" t="str">
        <f aca="false">Def_Status_Montagem!$B$4</f>
        <v>Contratada (inclui etiqueta)</v>
      </c>
      <c r="F3708" s="7" t="str">
        <f aca="false" t="array" ref="F3708:F3708">INDEX(Def_Instancias_Equipamentos!$F$2:$F$4986, MATCH(K3708, Def_Instancias_Equipamentos!$D$2:$D$4986, 0), 1)</f>
        <v>Túnel (Anel)</v>
      </c>
      <c r="G3708" s="8" t="str">
        <f aca="false" t="array" ref="G3708:G3708">INDEX(Def_Instancias_Equipamentos!$F$2:$F$4986, MATCH(L3708, Def_Instancias_Equipamentos!$D$2:$D$4986, 0), 1)</f>
        <v>Sala Racks 5</v>
      </c>
      <c r="H3708" s="7" t="str">
        <f aca="false" t="array" ref="H3708:H3708">INDEX(Def_Instancias_Equipamentos!$E$2:$E$4986, MATCH(K3708, Def_Instancias_Equipamentos!$D$2:$D$4986, 0), 1)</f>
        <v>SI-05C1</v>
      </c>
      <c r="I3708" s="8" t="str">
        <f aca="false" t="array" ref="I3708:I3708">INDEX(Def_Instancias_Equipamentos!$E$2:$E$4986, MATCH(L3708, Def_Instancias_Equipamentos!$D$2:$D$4986, 0), 1)</f>
        <v>IA-05RaBPM</v>
      </c>
      <c r="J3708" s="8" t="str">
        <f aca="false">IF(H3708=I3708, "INTERNO", "EXTERNO")</f>
        <v>EXTERNO</v>
      </c>
      <c r="K3708" s="9" t="str">
        <f aca="false">Def_Instancias_Equipamentos!$D$924</f>
        <v>SI-05C1:DI-BPMSigPatch-1</v>
      </c>
      <c r="L3708" s="4" t="str">
        <f aca="false">Def_Instancias_Equipamentos!$D$663</f>
        <v>SI-05C1:DI-BPMRFFE-1</v>
      </c>
      <c r="M3708" s="10" t="s">
        <v>168</v>
      </c>
      <c r="N3708" s="11" t="s">
        <v>81</v>
      </c>
      <c r="O3708" s="21" t="str">
        <f aca="false">Def_Sistemas_Conectores_Cabos!$B$7</f>
        <v>SMA 50-ohm</v>
      </c>
      <c r="P3708" s="4" t="str">
        <f aca="false">Def_Sistemas_Conectores_Cabos!$B$7</f>
        <v>SMA 50-ohm</v>
      </c>
      <c r="Q3708" s="8" t="str">
        <f aca="false">K3708&amp;"/"&amp;M3708&amp;CHAR(10)&amp;L3708&amp;"/"&amp;N3708</f>
        <v>SI-05C1:DI-BPMSigPatch-1/TO_OUT
SI-05C1:DI-BPMRFFE-1/TO_IN</v>
      </c>
      <c r="R3708" s="12" t="s">
        <v>354</v>
      </c>
      <c r="S3708" s="12" t="s">
        <v>354</v>
      </c>
      <c r="T3708" s="22" t="str">
        <f aca="false">Def_Sistemas_Conectores_Cabos!$C$14</f>
        <v>Datalink Extrudado</v>
      </c>
      <c r="U3708" s="11" t="s">
        <v>355</v>
      </c>
      <c r="V3708" s="13"/>
    </row>
    <row r="3709" customFormat="false" ht="15.75" hidden="true" customHeight="true" outlineLevel="0" collapsed="false">
      <c r="A3709" s="4" t="str">
        <f aca="false">Def_Sistemas_Conectores_Cabos!$A$22</f>
        <v>BPM de elétrons</v>
      </c>
      <c r="B3709" s="5" t="str">
        <f aca="false">Datas_Entregas!$A$3</f>
        <v>BTS/Anel</v>
      </c>
      <c r="C3709" s="6" t="n">
        <f aca="false" t="array" ref="C3709:C3709">INDEX(Datas_Entregas!$B$2:$B$100, MATCH(B3709, Datas_Entregas!$A$2:$A$100, 0), 1)</f>
        <v>43296</v>
      </c>
      <c r="D3709" s="5" t="str">
        <f aca="false">Def_Status_Montagem!$A$2</f>
        <v>A verificar</v>
      </c>
      <c r="E3709" s="4" t="str">
        <f aca="false">Def_Status_Montagem!$B$4</f>
        <v>Contratada (inclui etiqueta)</v>
      </c>
      <c r="F3709" s="7" t="str">
        <f aca="false" t="array" ref="F3709:F3709">INDEX(Def_Instancias_Equipamentos!$F$2:$F$4986, MATCH(K3709, Def_Instancias_Equipamentos!$D$2:$D$4986, 0), 1)</f>
        <v>Túnel (Anel)</v>
      </c>
      <c r="G3709" s="8" t="str">
        <f aca="false" t="array" ref="G3709:G3709">INDEX(Def_Instancias_Equipamentos!$F$2:$F$4986, MATCH(L3709, Def_Instancias_Equipamentos!$D$2:$D$4986, 0), 1)</f>
        <v>Sala Racks 5</v>
      </c>
      <c r="H3709" s="7" t="str">
        <f aca="false" t="array" ref="H3709:H3709">INDEX(Def_Instancias_Equipamentos!$E$2:$E$4986, MATCH(K3709, Def_Instancias_Equipamentos!$D$2:$D$4986, 0), 1)</f>
        <v>SI-05C1</v>
      </c>
      <c r="I3709" s="8" t="str">
        <f aca="false" t="array" ref="I3709:I3709">INDEX(Def_Instancias_Equipamentos!$E$2:$E$4986, MATCH(L3709, Def_Instancias_Equipamentos!$D$2:$D$4986, 0), 1)</f>
        <v>IA-05RaBPM</v>
      </c>
      <c r="J3709" s="8" t="str">
        <f aca="false">IF(H3709=I3709, "INTERNO", "EXTERNO")</f>
        <v>EXTERNO</v>
      </c>
      <c r="K3709" s="9" t="str">
        <f aca="false">Def_Instancias_Equipamentos!$D$925</f>
        <v>SI-05C1:DI-BPMSigPatch-2</v>
      </c>
      <c r="L3709" s="4" t="str">
        <f aca="false">Def_Instancias_Equipamentos!$D$664</f>
        <v>SI-05C1:DI-BPMRFFE-2</v>
      </c>
      <c r="M3709" s="10" t="s">
        <v>168</v>
      </c>
      <c r="N3709" s="11" t="s">
        <v>81</v>
      </c>
      <c r="O3709" s="21" t="str">
        <f aca="false">Def_Sistemas_Conectores_Cabos!$B$7</f>
        <v>SMA 50-ohm</v>
      </c>
      <c r="P3709" s="4" t="str">
        <f aca="false">Def_Sistemas_Conectores_Cabos!$B$7</f>
        <v>SMA 50-ohm</v>
      </c>
      <c r="Q3709" s="8" t="str">
        <f aca="false">K3709&amp;"/"&amp;M3709&amp;CHAR(10)&amp;L3709&amp;"/"&amp;N3709</f>
        <v>SI-05C1:DI-BPMSigPatch-2/TO_OUT
SI-05C1:DI-BPMRFFE-2/TO_IN</v>
      </c>
      <c r="R3709" s="12" t="s">
        <v>354</v>
      </c>
      <c r="S3709" s="12" t="s">
        <v>354</v>
      </c>
      <c r="T3709" s="22" t="str">
        <f aca="false">Def_Sistemas_Conectores_Cabos!$C$14</f>
        <v>Datalink Extrudado</v>
      </c>
      <c r="U3709" s="11" t="s">
        <v>355</v>
      </c>
      <c r="V3709" s="13"/>
    </row>
    <row r="3710" customFormat="false" ht="15.75" hidden="true" customHeight="true" outlineLevel="0" collapsed="false">
      <c r="A3710" s="4" t="str">
        <f aca="false">Def_Sistemas_Conectores_Cabos!$A$22</f>
        <v>BPM de elétrons</v>
      </c>
      <c r="B3710" s="5" t="str">
        <f aca="false">Datas_Entregas!$A$3</f>
        <v>BTS/Anel</v>
      </c>
      <c r="C3710" s="6" t="n">
        <f aca="false" t="array" ref="C3710:C3710">INDEX(Datas_Entregas!$B$2:$B$100, MATCH(B3710, Datas_Entregas!$A$2:$A$100, 0), 1)</f>
        <v>43296</v>
      </c>
      <c r="D3710" s="5" t="str">
        <f aca="false">Def_Status_Montagem!$A$2</f>
        <v>A verificar</v>
      </c>
      <c r="E3710" s="4" t="str">
        <f aca="false">Def_Status_Montagem!$B$4</f>
        <v>Contratada (inclui etiqueta)</v>
      </c>
      <c r="F3710" s="7" t="str">
        <f aca="false" t="array" ref="F3710:F3710">INDEX(Def_Instancias_Equipamentos!$F$2:$F$4986, MATCH(K3710, Def_Instancias_Equipamentos!$D$2:$D$4986, 0), 1)</f>
        <v>Túnel (Anel)</v>
      </c>
      <c r="G3710" s="8" t="str">
        <f aca="false" t="array" ref="G3710:G3710">INDEX(Def_Instancias_Equipamentos!$F$2:$F$4986, MATCH(L3710, Def_Instancias_Equipamentos!$D$2:$D$4986, 0), 1)</f>
        <v>Sala Racks 5</v>
      </c>
      <c r="H3710" s="7" t="str">
        <f aca="false" t="array" ref="H3710:H3710">INDEX(Def_Instancias_Equipamentos!$E$2:$E$4986, MATCH(K3710, Def_Instancias_Equipamentos!$D$2:$D$4986, 0), 1)</f>
        <v>SI-05C2</v>
      </c>
      <c r="I3710" s="8" t="str">
        <f aca="false" t="array" ref="I3710:I3710">INDEX(Def_Instancias_Equipamentos!$E$2:$E$4986, MATCH(L3710, Def_Instancias_Equipamentos!$D$2:$D$4986, 0), 1)</f>
        <v>IA-05RaBPM</v>
      </c>
      <c r="J3710" s="8" t="str">
        <f aca="false">IF(H3710=I3710, "INTERNO", "EXTERNO")</f>
        <v>EXTERNO</v>
      </c>
      <c r="K3710" s="9" t="str">
        <f aca="false">Def_Instancias_Equipamentos!$D$926</f>
        <v>SI-05C2:DI-BPMSigPatch</v>
      </c>
      <c r="L3710" s="4" t="str">
        <f aca="false">Def_Instancias_Equipamentos!$D$665</f>
        <v>SI-05C2:DI-BPMRFFE</v>
      </c>
      <c r="M3710" s="10" t="s">
        <v>168</v>
      </c>
      <c r="N3710" s="11" t="s">
        <v>81</v>
      </c>
      <c r="O3710" s="21" t="str">
        <f aca="false">Def_Sistemas_Conectores_Cabos!$B$7</f>
        <v>SMA 50-ohm</v>
      </c>
      <c r="P3710" s="4" t="str">
        <f aca="false">Def_Sistemas_Conectores_Cabos!$B$7</f>
        <v>SMA 50-ohm</v>
      </c>
      <c r="Q3710" s="8" t="str">
        <f aca="false">K3710&amp;"/"&amp;M3710&amp;CHAR(10)&amp;L3710&amp;"/"&amp;N3710</f>
        <v>SI-05C2:DI-BPMSigPatch/TO_OUT
SI-05C2:DI-BPMRFFE/TO_IN</v>
      </c>
      <c r="R3710" s="12" t="s">
        <v>354</v>
      </c>
      <c r="S3710" s="12" t="s">
        <v>354</v>
      </c>
      <c r="T3710" s="22" t="str">
        <f aca="false">Def_Sistemas_Conectores_Cabos!$C$14</f>
        <v>Datalink Extrudado</v>
      </c>
      <c r="U3710" s="11" t="s">
        <v>355</v>
      </c>
      <c r="V3710" s="13"/>
    </row>
    <row r="3711" customFormat="false" ht="15.75" hidden="true" customHeight="true" outlineLevel="0" collapsed="false">
      <c r="A3711" s="4" t="str">
        <f aca="false">Def_Sistemas_Conectores_Cabos!$A$22</f>
        <v>BPM de elétrons</v>
      </c>
      <c r="B3711" s="5" t="str">
        <f aca="false">Datas_Entregas!$A$3</f>
        <v>BTS/Anel</v>
      </c>
      <c r="C3711" s="6" t="n">
        <f aca="false" t="array" ref="C3711:C3711">INDEX(Datas_Entregas!$B$2:$B$100, MATCH(B3711, Datas_Entregas!$A$2:$A$100, 0), 1)</f>
        <v>43296</v>
      </c>
      <c r="D3711" s="5" t="str">
        <f aca="false">Def_Status_Montagem!$A$2</f>
        <v>A verificar</v>
      </c>
      <c r="E3711" s="4" t="str">
        <f aca="false">Def_Status_Montagem!$B$4</f>
        <v>Contratada (inclui etiqueta)</v>
      </c>
      <c r="F3711" s="7" t="str">
        <f aca="false" t="array" ref="F3711:F3711">INDEX(Def_Instancias_Equipamentos!$F$2:$F$4986, MATCH(K3711, Def_Instancias_Equipamentos!$D$2:$D$4986, 0), 1)</f>
        <v>Túnel (Anel)</v>
      </c>
      <c r="G3711" s="8" t="str">
        <f aca="false" t="array" ref="G3711:G3711">INDEX(Def_Instancias_Equipamentos!$F$2:$F$4986, MATCH(L3711, Def_Instancias_Equipamentos!$D$2:$D$4986, 0), 1)</f>
        <v>Sala Racks 5</v>
      </c>
      <c r="H3711" s="7" t="str">
        <f aca="false" t="array" ref="H3711:H3711">INDEX(Def_Instancias_Equipamentos!$E$2:$E$4986, MATCH(K3711, Def_Instancias_Equipamentos!$D$2:$D$4986, 0), 1)</f>
        <v>SI-05C3</v>
      </c>
      <c r="I3711" s="8" t="str">
        <f aca="false" t="array" ref="I3711:I3711">INDEX(Def_Instancias_Equipamentos!$E$2:$E$4986, MATCH(L3711, Def_Instancias_Equipamentos!$D$2:$D$4986, 0), 1)</f>
        <v>IA-05RaBPM</v>
      </c>
      <c r="J3711" s="8" t="str">
        <f aca="false">IF(H3711=I3711, "INTERNO", "EXTERNO")</f>
        <v>EXTERNO</v>
      </c>
      <c r="K3711" s="9" t="str">
        <f aca="false">Def_Instancias_Equipamentos!$D$927</f>
        <v>SI-05C3:DI-BPMSigPatch-1</v>
      </c>
      <c r="L3711" s="4" t="str">
        <f aca="false">Def_Instancias_Equipamentos!$D$666</f>
        <v>SI-05C3:DI-BPMRFFE-1</v>
      </c>
      <c r="M3711" s="10" t="s">
        <v>168</v>
      </c>
      <c r="N3711" s="11" t="s">
        <v>81</v>
      </c>
      <c r="O3711" s="21" t="str">
        <f aca="false">Def_Sistemas_Conectores_Cabos!$B$7</f>
        <v>SMA 50-ohm</v>
      </c>
      <c r="P3711" s="4" t="str">
        <f aca="false">Def_Sistemas_Conectores_Cabos!$B$7</f>
        <v>SMA 50-ohm</v>
      </c>
      <c r="Q3711" s="8" t="str">
        <f aca="false">K3711&amp;"/"&amp;M3711&amp;CHAR(10)&amp;L3711&amp;"/"&amp;N3711</f>
        <v>SI-05C3:DI-BPMSigPatch-1/TO_OUT
SI-05C3:DI-BPMRFFE-1/TO_IN</v>
      </c>
      <c r="R3711" s="12" t="s">
        <v>354</v>
      </c>
      <c r="S3711" s="12" t="s">
        <v>354</v>
      </c>
      <c r="T3711" s="22" t="str">
        <f aca="false">Def_Sistemas_Conectores_Cabos!$C$14</f>
        <v>Datalink Extrudado</v>
      </c>
      <c r="U3711" s="11" t="s">
        <v>355</v>
      </c>
      <c r="V3711" s="13"/>
    </row>
    <row r="3712" customFormat="false" ht="15.75" hidden="true" customHeight="true" outlineLevel="0" collapsed="false">
      <c r="A3712" s="4" t="str">
        <f aca="false">Def_Sistemas_Conectores_Cabos!$A$22</f>
        <v>BPM de elétrons</v>
      </c>
      <c r="B3712" s="5" t="str">
        <f aca="false">Datas_Entregas!$A$3</f>
        <v>BTS/Anel</v>
      </c>
      <c r="C3712" s="6" t="n">
        <f aca="false" t="array" ref="C3712:C3712">INDEX(Datas_Entregas!$B$2:$B$100, MATCH(B3712, Datas_Entregas!$A$2:$A$100, 0), 1)</f>
        <v>43296</v>
      </c>
      <c r="D3712" s="5" t="str">
        <f aca="false">Def_Status_Montagem!$A$2</f>
        <v>A verificar</v>
      </c>
      <c r="E3712" s="4" t="str">
        <f aca="false">Def_Status_Montagem!$B$4</f>
        <v>Contratada (inclui etiqueta)</v>
      </c>
      <c r="F3712" s="7" t="str">
        <f aca="false" t="array" ref="F3712:F3712">INDEX(Def_Instancias_Equipamentos!$F$2:$F$4986, MATCH(K3712, Def_Instancias_Equipamentos!$D$2:$D$4986, 0), 1)</f>
        <v>Túnel (Anel)</v>
      </c>
      <c r="G3712" s="8" t="str">
        <f aca="false" t="array" ref="G3712:G3712">INDEX(Def_Instancias_Equipamentos!$F$2:$F$4986, MATCH(L3712, Def_Instancias_Equipamentos!$D$2:$D$4986, 0), 1)</f>
        <v>Sala Racks 5</v>
      </c>
      <c r="H3712" s="7" t="str">
        <f aca="false" t="array" ref="H3712:H3712">INDEX(Def_Instancias_Equipamentos!$E$2:$E$4986, MATCH(K3712, Def_Instancias_Equipamentos!$D$2:$D$4986, 0), 1)</f>
        <v>SI-05C3</v>
      </c>
      <c r="I3712" s="8" t="str">
        <f aca="false" t="array" ref="I3712:I3712">INDEX(Def_Instancias_Equipamentos!$E$2:$E$4986, MATCH(L3712, Def_Instancias_Equipamentos!$D$2:$D$4986, 0), 1)</f>
        <v>IA-05RaBPM</v>
      </c>
      <c r="J3712" s="8" t="str">
        <f aca="false">IF(H3712=I3712, "INTERNO", "EXTERNO")</f>
        <v>EXTERNO</v>
      </c>
      <c r="K3712" s="9" t="str">
        <f aca="false">Def_Instancias_Equipamentos!$D$928</f>
        <v>SI-05C3:DI-BPMSigPatch-2</v>
      </c>
      <c r="L3712" s="4" t="str">
        <f aca="false">Def_Instancias_Equipamentos!$D$667</f>
        <v>SI-05C3:DI-BPMRFFE-2</v>
      </c>
      <c r="M3712" s="10" t="s">
        <v>168</v>
      </c>
      <c r="N3712" s="11" t="s">
        <v>81</v>
      </c>
      <c r="O3712" s="21" t="str">
        <f aca="false">Def_Sistemas_Conectores_Cabos!$B$7</f>
        <v>SMA 50-ohm</v>
      </c>
      <c r="P3712" s="4" t="str">
        <f aca="false">Def_Sistemas_Conectores_Cabos!$B$7</f>
        <v>SMA 50-ohm</v>
      </c>
      <c r="Q3712" s="8" t="str">
        <f aca="false">K3712&amp;"/"&amp;M3712&amp;CHAR(10)&amp;L3712&amp;"/"&amp;N3712</f>
        <v>SI-05C3:DI-BPMSigPatch-2/TO_OUT
SI-05C3:DI-BPMRFFE-2/TO_IN</v>
      </c>
      <c r="R3712" s="12" t="s">
        <v>354</v>
      </c>
      <c r="S3712" s="12" t="s">
        <v>354</v>
      </c>
      <c r="T3712" s="22" t="str">
        <f aca="false">Def_Sistemas_Conectores_Cabos!$C$14</f>
        <v>Datalink Extrudado</v>
      </c>
      <c r="U3712" s="11" t="s">
        <v>355</v>
      </c>
      <c r="V3712" s="13"/>
    </row>
    <row r="3713" customFormat="false" ht="15.75" hidden="true" customHeight="true" outlineLevel="0" collapsed="false">
      <c r="A3713" s="4" t="str">
        <f aca="false">Def_Sistemas_Conectores_Cabos!$A$22</f>
        <v>BPM de elétrons</v>
      </c>
      <c r="B3713" s="5" t="str">
        <f aca="false">Datas_Entregas!$A$3</f>
        <v>BTS/Anel</v>
      </c>
      <c r="C3713" s="6" t="n">
        <f aca="false" t="array" ref="C3713:C3713">INDEX(Datas_Entregas!$B$2:$B$100, MATCH(B3713, Datas_Entregas!$A$2:$A$100, 0), 1)</f>
        <v>43296</v>
      </c>
      <c r="D3713" s="5" t="str">
        <f aca="false">Def_Status_Montagem!$A$2</f>
        <v>A verificar</v>
      </c>
      <c r="E3713" s="4" t="str">
        <f aca="false">Def_Status_Montagem!$B$4</f>
        <v>Contratada (inclui etiqueta)</v>
      </c>
      <c r="F3713" s="7" t="str">
        <f aca="false" t="array" ref="F3713:F3713">INDEX(Def_Instancias_Equipamentos!$F$2:$F$4986, MATCH(K3713, Def_Instancias_Equipamentos!$D$2:$D$4986, 0), 1)</f>
        <v>Túnel (Anel)</v>
      </c>
      <c r="G3713" s="8" t="str">
        <f aca="false" t="array" ref="G3713:G3713">INDEX(Def_Instancias_Equipamentos!$F$2:$F$4986, MATCH(L3713, Def_Instancias_Equipamentos!$D$2:$D$4986, 0), 1)</f>
        <v>Sala Racks 5</v>
      </c>
      <c r="H3713" s="7" t="str">
        <f aca="false" t="array" ref="H3713:H3713">INDEX(Def_Instancias_Equipamentos!$E$2:$E$4986, MATCH(K3713, Def_Instancias_Equipamentos!$D$2:$D$4986, 0), 1)</f>
        <v>SI-05C4</v>
      </c>
      <c r="I3713" s="8" t="str">
        <f aca="false" t="array" ref="I3713:I3713">INDEX(Def_Instancias_Equipamentos!$E$2:$E$4986, MATCH(L3713, Def_Instancias_Equipamentos!$D$2:$D$4986, 0), 1)</f>
        <v>IA-05RaBPM</v>
      </c>
      <c r="J3713" s="8" t="str">
        <f aca="false">IF(H3713=I3713, "INTERNO", "EXTERNO")</f>
        <v>EXTERNO</v>
      </c>
      <c r="K3713" s="9" t="str">
        <f aca="false">Def_Instancias_Equipamentos!$D$929</f>
        <v>SI-05C4:DI-BPMSigPatch</v>
      </c>
      <c r="L3713" s="4" t="str">
        <f aca="false">Def_Instancias_Equipamentos!$D$668</f>
        <v>SI-05C4:DI-BPMRFFE</v>
      </c>
      <c r="M3713" s="10" t="s">
        <v>168</v>
      </c>
      <c r="N3713" s="11" t="s">
        <v>81</v>
      </c>
      <c r="O3713" s="21" t="str">
        <f aca="false">Def_Sistemas_Conectores_Cabos!$B$7</f>
        <v>SMA 50-ohm</v>
      </c>
      <c r="P3713" s="4" t="str">
        <f aca="false">Def_Sistemas_Conectores_Cabos!$B$7</f>
        <v>SMA 50-ohm</v>
      </c>
      <c r="Q3713" s="8" t="str">
        <f aca="false">K3713&amp;"/"&amp;M3713&amp;CHAR(10)&amp;L3713&amp;"/"&amp;N3713</f>
        <v>SI-05C4:DI-BPMSigPatch/TO_OUT
SI-05C4:DI-BPMRFFE/TO_IN</v>
      </c>
      <c r="R3713" s="12" t="s">
        <v>354</v>
      </c>
      <c r="S3713" s="12" t="s">
        <v>354</v>
      </c>
      <c r="T3713" s="22" t="str">
        <f aca="false">Def_Sistemas_Conectores_Cabos!$C$14</f>
        <v>Datalink Extrudado</v>
      </c>
      <c r="U3713" s="11" t="s">
        <v>355</v>
      </c>
      <c r="V3713" s="13"/>
    </row>
    <row r="3714" customFormat="false" ht="15.75" hidden="true" customHeight="true" outlineLevel="0" collapsed="false">
      <c r="A3714" s="4" t="str">
        <f aca="false">Def_Sistemas_Conectores_Cabos!$A$22</f>
        <v>BPM de elétrons</v>
      </c>
      <c r="B3714" s="5" t="str">
        <f aca="false">Datas_Entregas!$A$3</f>
        <v>BTS/Anel</v>
      </c>
      <c r="C3714" s="6" t="n">
        <f aca="false" t="array" ref="C3714:C3714">INDEX(Datas_Entregas!$B$2:$B$100, MATCH(B3714, Datas_Entregas!$A$2:$A$100, 0), 1)</f>
        <v>43296</v>
      </c>
      <c r="D3714" s="5" t="str">
        <f aca="false">Def_Status_Montagem!$A$2</f>
        <v>A verificar</v>
      </c>
      <c r="E3714" s="4" t="str">
        <f aca="false">Def_Status_Montagem!$B$4</f>
        <v>Contratada (inclui etiqueta)</v>
      </c>
      <c r="F3714" s="7" t="str">
        <f aca="false" t="array" ref="F3714:F3714">INDEX(Def_Instancias_Equipamentos!$F$2:$F$4986, MATCH(K3714, Def_Instancias_Equipamentos!$D$2:$D$4986, 0), 1)</f>
        <v>Túnel (Anel)</v>
      </c>
      <c r="G3714" s="8" t="str">
        <f aca="false" t="array" ref="G3714:G3714">INDEX(Def_Instancias_Equipamentos!$F$2:$F$4986, MATCH(L3714, Def_Instancias_Equipamentos!$D$2:$D$4986, 0), 1)</f>
        <v>Sala Racks 5</v>
      </c>
      <c r="H3714" s="7" t="str">
        <f aca="false" t="array" ref="H3714:H3714">INDEX(Def_Instancias_Equipamentos!$E$2:$E$4986, MATCH(K3714, Def_Instancias_Equipamentos!$D$2:$D$4986, 0), 1)</f>
        <v>SI-05M1</v>
      </c>
      <c r="I3714" s="8" t="str">
        <f aca="false" t="array" ref="I3714:I3714">INDEX(Def_Instancias_Equipamentos!$E$2:$E$4986, MATCH(L3714, Def_Instancias_Equipamentos!$D$2:$D$4986, 0), 1)</f>
        <v>IA-05RaBPM</v>
      </c>
      <c r="J3714" s="8" t="str">
        <f aca="false">IF(H3714=I3714, "INTERNO", "EXTERNO")</f>
        <v>EXTERNO</v>
      </c>
      <c r="K3714" s="9" t="str">
        <f aca="false">Def_Instancias_Equipamentos!$D$930</f>
        <v>SI-05M1:DI-BPMSigPatch</v>
      </c>
      <c r="L3714" s="4" t="str">
        <f aca="false">Def_Instancias_Equipamentos!$D$669</f>
        <v>SI-05M1:DI-BPMRFFE</v>
      </c>
      <c r="M3714" s="10" t="s">
        <v>168</v>
      </c>
      <c r="N3714" s="11" t="s">
        <v>81</v>
      </c>
      <c r="O3714" s="21" t="str">
        <f aca="false">Def_Sistemas_Conectores_Cabos!$B$7</f>
        <v>SMA 50-ohm</v>
      </c>
      <c r="P3714" s="4" t="str">
        <f aca="false">Def_Sistemas_Conectores_Cabos!$B$7</f>
        <v>SMA 50-ohm</v>
      </c>
      <c r="Q3714" s="8" t="str">
        <f aca="false">K3714&amp;"/"&amp;M3714&amp;CHAR(10)&amp;L3714&amp;"/"&amp;N3714</f>
        <v>SI-05M1:DI-BPMSigPatch/TO_OUT
SI-05M1:DI-BPMRFFE/TO_IN</v>
      </c>
      <c r="R3714" s="12" t="s">
        <v>354</v>
      </c>
      <c r="S3714" s="12" t="s">
        <v>354</v>
      </c>
      <c r="T3714" s="22" t="str">
        <f aca="false">Def_Sistemas_Conectores_Cabos!$C$14</f>
        <v>Datalink Extrudado</v>
      </c>
      <c r="U3714" s="11" t="s">
        <v>355</v>
      </c>
      <c r="V3714" s="13"/>
    </row>
    <row r="3715" customFormat="false" ht="15.75" hidden="true" customHeight="true" outlineLevel="0" collapsed="false">
      <c r="A3715" s="4" t="str">
        <f aca="false">Def_Sistemas_Conectores_Cabos!$A$22</f>
        <v>BPM de elétrons</v>
      </c>
      <c r="B3715" s="5" t="str">
        <f aca="false">Datas_Entregas!$A$3</f>
        <v>BTS/Anel</v>
      </c>
      <c r="C3715" s="6" t="n">
        <f aca="false" t="array" ref="C3715:C3715">INDEX(Datas_Entregas!$B$2:$B$100, MATCH(B3715, Datas_Entregas!$A$2:$A$100, 0), 1)</f>
        <v>43296</v>
      </c>
      <c r="D3715" s="5" t="str">
        <f aca="false">Def_Status_Montagem!$A$2</f>
        <v>A verificar</v>
      </c>
      <c r="E3715" s="4" t="str">
        <f aca="false">Def_Status_Montagem!$B$4</f>
        <v>Contratada (inclui etiqueta)</v>
      </c>
      <c r="F3715" s="7" t="str">
        <f aca="false" t="array" ref="F3715:F3715">INDEX(Def_Instancias_Equipamentos!$F$2:$F$4986, MATCH(K3715, Def_Instancias_Equipamentos!$D$2:$D$4986, 0), 1)</f>
        <v>Túnel (Anel)</v>
      </c>
      <c r="G3715" s="8" t="str">
        <f aca="false" t="array" ref="G3715:G3715">INDEX(Def_Instancias_Equipamentos!$F$2:$F$4986, MATCH(L3715, Def_Instancias_Equipamentos!$D$2:$D$4986, 0), 1)</f>
        <v>Sala Racks 5</v>
      </c>
      <c r="H3715" s="7" t="str">
        <f aca="false" t="array" ref="H3715:H3715">INDEX(Def_Instancias_Equipamentos!$E$2:$E$4986, MATCH(K3715, Def_Instancias_Equipamentos!$D$2:$D$4986, 0), 1)</f>
        <v>SI-05M2</v>
      </c>
      <c r="I3715" s="8" t="str">
        <f aca="false" t="array" ref="I3715:I3715">INDEX(Def_Instancias_Equipamentos!$E$2:$E$4986, MATCH(L3715, Def_Instancias_Equipamentos!$D$2:$D$4986, 0), 1)</f>
        <v>IA-05RaBPM</v>
      </c>
      <c r="J3715" s="8" t="str">
        <f aca="false">IF(H3715=I3715, "INTERNO", "EXTERNO")</f>
        <v>EXTERNO</v>
      </c>
      <c r="K3715" s="9" t="str">
        <f aca="false">Def_Instancias_Equipamentos!$D$931</f>
        <v>SI-05M2:DI-BPMSigPatch</v>
      </c>
      <c r="L3715" s="4" t="str">
        <f aca="false">Def_Instancias_Equipamentos!$D$670</f>
        <v>SI-05M2:DI-BPMRFFE</v>
      </c>
      <c r="M3715" s="10" t="s">
        <v>168</v>
      </c>
      <c r="N3715" s="11" t="s">
        <v>81</v>
      </c>
      <c r="O3715" s="21" t="str">
        <f aca="false">Def_Sistemas_Conectores_Cabos!$B$7</f>
        <v>SMA 50-ohm</v>
      </c>
      <c r="P3715" s="4" t="str">
        <f aca="false">Def_Sistemas_Conectores_Cabos!$B$7</f>
        <v>SMA 50-ohm</v>
      </c>
      <c r="Q3715" s="8" t="str">
        <f aca="false">K3715&amp;"/"&amp;M3715&amp;CHAR(10)&amp;L3715&amp;"/"&amp;N3715</f>
        <v>SI-05M2:DI-BPMSigPatch/TO_OUT
SI-05M2:DI-BPMRFFE/TO_IN</v>
      </c>
      <c r="R3715" s="12" t="s">
        <v>354</v>
      </c>
      <c r="S3715" s="12" t="s">
        <v>354</v>
      </c>
      <c r="T3715" s="22" t="str">
        <f aca="false">Def_Sistemas_Conectores_Cabos!$C$14</f>
        <v>Datalink Extrudado</v>
      </c>
      <c r="U3715" s="11" t="s">
        <v>355</v>
      </c>
      <c r="V3715" s="13"/>
    </row>
    <row r="3716" customFormat="false" ht="15.75" hidden="true" customHeight="true" outlineLevel="0" collapsed="false">
      <c r="A3716" s="4" t="str">
        <f aca="false">Def_Sistemas_Conectores_Cabos!$A$22</f>
        <v>BPM de elétrons</v>
      </c>
      <c r="B3716" s="5" t="str">
        <f aca="false">Datas_Entregas!$A$6</f>
        <v>Linhas de Luz (fases I-A e II)</v>
      </c>
      <c r="C3716" s="6" t="n">
        <f aca="false" t="array" ref="C3716:C3716">INDEX(Datas_Entregas!$B$2:$B$100, MATCH(B3716, Datas_Entregas!$A$2:$A$100, 0), 1)</f>
        <v>43374</v>
      </c>
      <c r="D3716" s="5" t="str">
        <f aca="false">Def_Status_Montagem!$A$2</f>
        <v>A verificar</v>
      </c>
      <c r="E3716" s="4" t="str">
        <f aca="false">Def_Status_Montagem!$B$4</f>
        <v>Contratada (inclui etiqueta)</v>
      </c>
      <c r="F3716" s="7" t="str">
        <f aca="false" t="array" ref="F3716:F3716">INDEX(Def_Instancias_Equipamentos!$F$2:$F$4986, MATCH(K3716, Def_Instancias_Equipamentos!$D$2:$D$4986, 0), 1)</f>
        <v>Túnel (Anel)</v>
      </c>
      <c r="G3716" s="8" t="str">
        <f aca="false" t="array" ref="G3716:G3716">INDEX(Def_Instancias_Equipamentos!$F$2:$F$4986, MATCH(L3716, Def_Instancias_Equipamentos!$D$2:$D$4986, 0), 1)</f>
        <v>Sala Racks 5</v>
      </c>
      <c r="H3716" s="7" t="str">
        <f aca="false" t="array" ref="H3716:H3716">INDEX(Def_Instancias_Equipamentos!$E$2:$E$4986, MATCH(K3716, Def_Instancias_Equipamentos!$D$2:$D$4986, 0), 1)</f>
        <v>SI-05SA</v>
      </c>
      <c r="I3716" s="8" t="str">
        <f aca="false" t="array" ref="I3716:I3716">INDEX(Def_Instancias_Equipamentos!$E$2:$E$4986, MATCH(L3716, Def_Instancias_Equipamentos!$D$2:$D$4986, 0), 1)</f>
        <v>IA-05RaBPM</v>
      </c>
      <c r="J3716" s="8" t="str">
        <f aca="false">IF(H3716=I3716, "INTERNO", "EXTERNO")</f>
        <v>EXTERNO</v>
      </c>
      <c r="K3716" s="9" t="str">
        <f aca="false">Def_Instancias_Equipamentos!$D$1060</f>
        <v>SI-05SA:DI-BPMSigPatch-1</v>
      </c>
      <c r="L3716" s="4" t="str">
        <f aca="false">Def_Instancias_Equipamentos!$D$799</f>
        <v>SI-05SA:DI-BPMRFFE-1</v>
      </c>
      <c r="M3716" s="10" t="s">
        <v>168</v>
      </c>
      <c r="N3716" s="11" t="s">
        <v>81</v>
      </c>
      <c r="O3716" s="21" t="str">
        <f aca="false">Def_Sistemas_Conectores_Cabos!$B$7</f>
        <v>SMA 50-ohm</v>
      </c>
      <c r="P3716" s="4" t="str">
        <f aca="false">Def_Sistemas_Conectores_Cabos!$B$7</f>
        <v>SMA 50-ohm</v>
      </c>
      <c r="Q3716" s="8" t="str">
        <f aca="false">K3716&amp;"/"&amp;M3716&amp;CHAR(10)&amp;L3716&amp;"/"&amp;N3716</f>
        <v>SI-05SA:DI-BPMSigPatch-1/TO_OUT
SI-05SA:DI-BPMRFFE-1/TO_IN</v>
      </c>
      <c r="R3716" s="12" t="s">
        <v>354</v>
      </c>
      <c r="S3716" s="12" t="s">
        <v>354</v>
      </c>
      <c r="T3716" s="22" t="str">
        <f aca="false">Def_Sistemas_Conectores_Cabos!$C$14</f>
        <v>Datalink Extrudado</v>
      </c>
      <c r="U3716" s="11" t="s">
        <v>355</v>
      </c>
      <c r="V3716" s="13"/>
    </row>
    <row r="3717" customFormat="false" ht="15.75" hidden="true" customHeight="true" outlineLevel="0" collapsed="false">
      <c r="A3717" s="4" t="str">
        <f aca="false">Def_Sistemas_Conectores_Cabos!$A$22</f>
        <v>BPM de elétrons</v>
      </c>
      <c r="B3717" s="5" t="str">
        <f aca="false">Datas_Entregas!$A$6</f>
        <v>Linhas de Luz (fases I-A e II)</v>
      </c>
      <c r="C3717" s="6" t="n">
        <f aca="false" t="array" ref="C3717:C3717">INDEX(Datas_Entregas!$B$2:$B$100, MATCH(B3717, Datas_Entregas!$A$2:$A$100, 0), 1)</f>
        <v>43374</v>
      </c>
      <c r="D3717" s="5" t="str">
        <f aca="false">Def_Status_Montagem!$A$2</f>
        <v>A verificar</v>
      </c>
      <c r="E3717" s="4" t="str">
        <f aca="false">Def_Status_Montagem!$B$4</f>
        <v>Contratada (inclui etiqueta)</v>
      </c>
      <c r="F3717" s="7" t="str">
        <f aca="false" t="array" ref="F3717:F3717">INDEX(Def_Instancias_Equipamentos!$F$2:$F$4986, MATCH(K3717, Def_Instancias_Equipamentos!$D$2:$D$4986, 0), 1)</f>
        <v>Túnel (Anel)</v>
      </c>
      <c r="G3717" s="8" t="str">
        <f aca="false" t="array" ref="G3717:G3717">INDEX(Def_Instancias_Equipamentos!$F$2:$F$4986, MATCH(L3717, Def_Instancias_Equipamentos!$D$2:$D$4986, 0), 1)</f>
        <v>Sala Racks 5</v>
      </c>
      <c r="H3717" s="7" t="str">
        <f aca="false" t="array" ref="H3717:H3717">INDEX(Def_Instancias_Equipamentos!$E$2:$E$4986, MATCH(K3717, Def_Instancias_Equipamentos!$D$2:$D$4986, 0), 1)</f>
        <v>SI-05SA</v>
      </c>
      <c r="I3717" s="8" t="str">
        <f aca="false" t="array" ref="I3717:I3717">INDEX(Def_Instancias_Equipamentos!$E$2:$E$4986, MATCH(L3717, Def_Instancias_Equipamentos!$D$2:$D$4986, 0), 1)</f>
        <v>IA-05RaBPM</v>
      </c>
      <c r="J3717" s="8" t="str">
        <f aca="false">IF(H3717=I3717, "INTERNO", "EXTERNO")</f>
        <v>EXTERNO</v>
      </c>
      <c r="K3717" s="9" t="str">
        <f aca="false">Def_Instancias_Equipamentos!$D$1061</f>
        <v>SI-05SA:DI-BPMSigPatch-2</v>
      </c>
      <c r="L3717" s="4" t="str">
        <f aca="false">Def_Instancias_Equipamentos!$D$800</f>
        <v>SI-05SA:DI-BPMRFFE-2</v>
      </c>
      <c r="M3717" s="10" t="s">
        <v>168</v>
      </c>
      <c r="N3717" s="11" t="s">
        <v>81</v>
      </c>
      <c r="O3717" s="21" t="str">
        <f aca="false">Def_Sistemas_Conectores_Cabos!$B$7</f>
        <v>SMA 50-ohm</v>
      </c>
      <c r="P3717" s="4" t="str">
        <f aca="false">Def_Sistemas_Conectores_Cabos!$B$7</f>
        <v>SMA 50-ohm</v>
      </c>
      <c r="Q3717" s="8" t="str">
        <f aca="false">K3717&amp;"/"&amp;M3717&amp;CHAR(10)&amp;L3717&amp;"/"&amp;N3717</f>
        <v>SI-05SA:DI-BPMSigPatch-2/TO_OUT
SI-05SA:DI-BPMRFFE-2/TO_IN</v>
      </c>
      <c r="R3717" s="12" t="s">
        <v>354</v>
      </c>
      <c r="S3717" s="12" t="s">
        <v>354</v>
      </c>
      <c r="T3717" s="22" t="str">
        <f aca="false">Def_Sistemas_Conectores_Cabos!$C$14</f>
        <v>Datalink Extrudado</v>
      </c>
      <c r="U3717" s="11" t="s">
        <v>355</v>
      </c>
      <c r="V3717" s="13"/>
    </row>
    <row r="3718" customFormat="false" ht="15.75" hidden="true" customHeight="true" outlineLevel="0" collapsed="false">
      <c r="A3718" s="4" t="str">
        <f aca="false">Def_Sistemas_Conectores_Cabos!$A$22</f>
        <v>BPM de elétrons</v>
      </c>
      <c r="B3718" s="5" t="str">
        <f aca="false">Datas_Entregas!$A$3</f>
        <v>BTS/Anel</v>
      </c>
      <c r="C3718" s="6" t="n">
        <f aca="false" t="array" ref="C3718:C3718">INDEX(Datas_Entregas!$B$2:$B$100, MATCH(B3718, Datas_Entregas!$A$2:$A$100, 0), 1)</f>
        <v>43296</v>
      </c>
      <c r="D3718" s="5" t="str">
        <f aca="false">Def_Status_Montagem!$A$2</f>
        <v>A verificar</v>
      </c>
      <c r="E3718" s="4" t="str">
        <f aca="false">Def_Status_Montagem!$B$4</f>
        <v>Contratada (inclui etiqueta)</v>
      </c>
      <c r="F3718" s="7" t="str">
        <f aca="false" t="array" ref="F3718:F3718">INDEX(Def_Instancias_Equipamentos!$F$2:$F$4986, MATCH(K3718, Def_Instancias_Equipamentos!$D$2:$D$4986, 0), 1)</f>
        <v>Túnel (Anel)</v>
      </c>
      <c r="G3718" s="8" t="str">
        <f aca="false" t="array" ref="G3718:G3718">INDEX(Def_Instancias_Equipamentos!$F$2:$F$4986, MATCH(L3718, Def_Instancias_Equipamentos!$D$2:$D$4986, 0), 1)</f>
        <v>Sala Racks 6</v>
      </c>
      <c r="H3718" s="7" t="str">
        <f aca="false" t="array" ref="H3718:H3718">INDEX(Def_Instancias_Equipamentos!$E$2:$E$4986, MATCH(K3718, Def_Instancias_Equipamentos!$D$2:$D$4986, 0), 1)</f>
        <v>SI-06C1</v>
      </c>
      <c r="I3718" s="8" t="str">
        <f aca="false" t="array" ref="I3718:I3718">INDEX(Def_Instancias_Equipamentos!$E$2:$E$4986, MATCH(L3718, Def_Instancias_Equipamentos!$D$2:$D$4986, 0), 1)</f>
        <v>IA-06RaBPM</v>
      </c>
      <c r="J3718" s="8" t="str">
        <f aca="false">IF(H3718=I3718, "INTERNO", "EXTERNO")</f>
        <v>EXTERNO</v>
      </c>
      <c r="K3718" s="9" t="str">
        <f aca="false">Def_Instancias_Equipamentos!$D$932</f>
        <v>SI-06C1:DI-BPMSigPatch-1</v>
      </c>
      <c r="L3718" s="4" t="str">
        <f aca="false">Def_Instancias_Equipamentos!$D$671</f>
        <v>SI-06C1:DI-BPMRFFE-1</v>
      </c>
      <c r="M3718" s="10" t="s">
        <v>168</v>
      </c>
      <c r="N3718" s="11" t="s">
        <v>81</v>
      </c>
      <c r="O3718" s="21" t="str">
        <f aca="false">Def_Sistemas_Conectores_Cabos!$B$7</f>
        <v>SMA 50-ohm</v>
      </c>
      <c r="P3718" s="4" t="str">
        <f aca="false">Def_Sistemas_Conectores_Cabos!$B$7</f>
        <v>SMA 50-ohm</v>
      </c>
      <c r="Q3718" s="8" t="str">
        <f aca="false">K3718&amp;"/"&amp;M3718&amp;CHAR(10)&amp;L3718&amp;"/"&amp;N3718</f>
        <v>SI-06C1:DI-BPMSigPatch-1/TO_OUT
SI-06C1:DI-BPMRFFE-1/TO_IN</v>
      </c>
      <c r="R3718" s="12" t="s">
        <v>354</v>
      </c>
      <c r="S3718" s="12" t="s">
        <v>354</v>
      </c>
      <c r="T3718" s="22" t="str">
        <f aca="false">Def_Sistemas_Conectores_Cabos!$C$14</f>
        <v>Datalink Extrudado</v>
      </c>
      <c r="U3718" s="11" t="s">
        <v>355</v>
      </c>
      <c r="V3718" s="13"/>
    </row>
    <row r="3719" customFormat="false" ht="15.75" hidden="true" customHeight="true" outlineLevel="0" collapsed="false">
      <c r="A3719" s="4" t="str">
        <f aca="false">Def_Sistemas_Conectores_Cabos!$A$22</f>
        <v>BPM de elétrons</v>
      </c>
      <c r="B3719" s="5" t="str">
        <f aca="false">Datas_Entregas!$A$3</f>
        <v>BTS/Anel</v>
      </c>
      <c r="C3719" s="6" t="n">
        <f aca="false" t="array" ref="C3719:C3719">INDEX(Datas_Entregas!$B$2:$B$100, MATCH(B3719, Datas_Entregas!$A$2:$A$100, 0), 1)</f>
        <v>43296</v>
      </c>
      <c r="D3719" s="5" t="str">
        <f aca="false">Def_Status_Montagem!$A$2</f>
        <v>A verificar</v>
      </c>
      <c r="E3719" s="4" t="str">
        <f aca="false">Def_Status_Montagem!$B$4</f>
        <v>Contratada (inclui etiqueta)</v>
      </c>
      <c r="F3719" s="7" t="str">
        <f aca="false" t="array" ref="F3719:F3719">INDEX(Def_Instancias_Equipamentos!$F$2:$F$4986, MATCH(K3719, Def_Instancias_Equipamentos!$D$2:$D$4986, 0), 1)</f>
        <v>Túnel (Anel)</v>
      </c>
      <c r="G3719" s="8" t="str">
        <f aca="false" t="array" ref="G3719:G3719">INDEX(Def_Instancias_Equipamentos!$F$2:$F$4986, MATCH(L3719, Def_Instancias_Equipamentos!$D$2:$D$4986, 0), 1)</f>
        <v>Sala Racks 6</v>
      </c>
      <c r="H3719" s="7" t="str">
        <f aca="false" t="array" ref="H3719:H3719">INDEX(Def_Instancias_Equipamentos!$E$2:$E$4986, MATCH(K3719, Def_Instancias_Equipamentos!$D$2:$D$4986, 0), 1)</f>
        <v>SI-06C1</v>
      </c>
      <c r="I3719" s="8" t="str">
        <f aca="false" t="array" ref="I3719:I3719">INDEX(Def_Instancias_Equipamentos!$E$2:$E$4986, MATCH(L3719, Def_Instancias_Equipamentos!$D$2:$D$4986, 0), 1)</f>
        <v>IA-06RaBPM</v>
      </c>
      <c r="J3719" s="8" t="str">
        <f aca="false">IF(H3719=I3719, "INTERNO", "EXTERNO")</f>
        <v>EXTERNO</v>
      </c>
      <c r="K3719" s="9" t="str">
        <f aca="false">Def_Instancias_Equipamentos!$D$933</f>
        <v>SI-06C1:DI-BPMSigPatch-2</v>
      </c>
      <c r="L3719" s="4" t="str">
        <f aca="false">Def_Instancias_Equipamentos!$D$672</f>
        <v>SI-06C1:DI-BPMRFFE-2</v>
      </c>
      <c r="M3719" s="10" t="s">
        <v>168</v>
      </c>
      <c r="N3719" s="11" t="s">
        <v>81</v>
      </c>
      <c r="O3719" s="21" t="str">
        <f aca="false">Def_Sistemas_Conectores_Cabos!$B$7</f>
        <v>SMA 50-ohm</v>
      </c>
      <c r="P3719" s="4" t="str">
        <f aca="false">Def_Sistemas_Conectores_Cabos!$B$7</f>
        <v>SMA 50-ohm</v>
      </c>
      <c r="Q3719" s="8" t="str">
        <f aca="false">K3719&amp;"/"&amp;M3719&amp;CHAR(10)&amp;L3719&amp;"/"&amp;N3719</f>
        <v>SI-06C1:DI-BPMSigPatch-2/TO_OUT
SI-06C1:DI-BPMRFFE-2/TO_IN</v>
      </c>
      <c r="R3719" s="12" t="s">
        <v>354</v>
      </c>
      <c r="S3719" s="12" t="s">
        <v>354</v>
      </c>
      <c r="T3719" s="22" t="str">
        <f aca="false">Def_Sistemas_Conectores_Cabos!$C$14</f>
        <v>Datalink Extrudado</v>
      </c>
      <c r="U3719" s="11" t="s">
        <v>355</v>
      </c>
      <c r="V3719" s="13"/>
    </row>
    <row r="3720" customFormat="false" ht="15.75" hidden="true" customHeight="true" outlineLevel="0" collapsed="false">
      <c r="A3720" s="4" t="str">
        <f aca="false">Def_Sistemas_Conectores_Cabos!$A$22</f>
        <v>BPM de elétrons</v>
      </c>
      <c r="B3720" s="5" t="str">
        <f aca="false">Datas_Entregas!$A$3</f>
        <v>BTS/Anel</v>
      </c>
      <c r="C3720" s="6" t="n">
        <f aca="false" t="array" ref="C3720:C3720">INDEX(Datas_Entregas!$B$2:$B$100, MATCH(B3720, Datas_Entregas!$A$2:$A$100, 0), 1)</f>
        <v>43296</v>
      </c>
      <c r="D3720" s="5" t="str">
        <f aca="false">Def_Status_Montagem!$A$2</f>
        <v>A verificar</v>
      </c>
      <c r="E3720" s="4" t="str">
        <f aca="false">Def_Status_Montagem!$B$4</f>
        <v>Contratada (inclui etiqueta)</v>
      </c>
      <c r="F3720" s="7" t="str">
        <f aca="false" t="array" ref="F3720:F3720">INDEX(Def_Instancias_Equipamentos!$F$2:$F$4986, MATCH(K3720, Def_Instancias_Equipamentos!$D$2:$D$4986, 0), 1)</f>
        <v>Túnel (Anel)</v>
      </c>
      <c r="G3720" s="8" t="str">
        <f aca="false" t="array" ref="G3720:G3720">INDEX(Def_Instancias_Equipamentos!$F$2:$F$4986, MATCH(L3720, Def_Instancias_Equipamentos!$D$2:$D$4986, 0), 1)</f>
        <v>Sala Racks 6</v>
      </c>
      <c r="H3720" s="7" t="str">
        <f aca="false" t="array" ref="H3720:H3720">INDEX(Def_Instancias_Equipamentos!$E$2:$E$4986, MATCH(K3720, Def_Instancias_Equipamentos!$D$2:$D$4986, 0), 1)</f>
        <v>SI-06C2</v>
      </c>
      <c r="I3720" s="8" t="str">
        <f aca="false" t="array" ref="I3720:I3720">INDEX(Def_Instancias_Equipamentos!$E$2:$E$4986, MATCH(L3720, Def_Instancias_Equipamentos!$D$2:$D$4986, 0), 1)</f>
        <v>IA-06RaBPM</v>
      </c>
      <c r="J3720" s="8" t="str">
        <f aca="false">IF(H3720=I3720, "INTERNO", "EXTERNO")</f>
        <v>EXTERNO</v>
      </c>
      <c r="K3720" s="9" t="str">
        <f aca="false">Def_Instancias_Equipamentos!$D$934</f>
        <v>SI-06C2:DI-BPMSigPatch</v>
      </c>
      <c r="L3720" s="4" t="str">
        <f aca="false">Def_Instancias_Equipamentos!$D$673</f>
        <v>SI-06C2:DI-BPMRFFE</v>
      </c>
      <c r="M3720" s="10" t="s">
        <v>168</v>
      </c>
      <c r="N3720" s="11" t="s">
        <v>81</v>
      </c>
      <c r="O3720" s="21" t="str">
        <f aca="false">Def_Sistemas_Conectores_Cabos!$B$7</f>
        <v>SMA 50-ohm</v>
      </c>
      <c r="P3720" s="4" t="str">
        <f aca="false">Def_Sistemas_Conectores_Cabos!$B$7</f>
        <v>SMA 50-ohm</v>
      </c>
      <c r="Q3720" s="8" t="str">
        <f aca="false">K3720&amp;"/"&amp;M3720&amp;CHAR(10)&amp;L3720&amp;"/"&amp;N3720</f>
        <v>SI-06C2:DI-BPMSigPatch/TO_OUT
SI-06C2:DI-BPMRFFE/TO_IN</v>
      </c>
      <c r="R3720" s="12" t="s">
        <v>354</v>
      </c>
      <c r="S3720" s="12" t="s">
        <v>354</v>
      </c>
      <c r="T3720" s="22" t="str">
        <f aca="false">Def_Sistemas_Conectores_Cabos!$C$14</f>
        <v>Datalink Extrudado</v>
      </c>
      <c r="U3720" s="11" t="s">
        <v>355</v>
      </c>
      <c r="V3720" s="13"/>
    </row>
    <row r="3721" customFormat="false" ht="15.75" hidden="true" customHeight="true" outlineLevel="0" collapsed="false">
      <c r="A3721" s="4" t="str">
        <f aca="false">Def_Sistemas_Conectores_Cabos!$A$22</f>
        <v>BPM de elétrons</v>
      </c>
      <c r="B3721" s="5" t="str">
        <f aca="false">Datas_Entregas!$A$3</f>
        <v>BTS/Anel</v>
      </c>
      <c r="C3721" s="6" t="n">
        <f aca="false" t="array" ref="C3721:C3721">INDEX(Datas_Entregas!$B$2:$B$100, MATCH(B3721, Datas_Entregas!$A$2:$A$100, 0), 1)</f>
        <v>43296</v>
      </c>
      <c r="D3721" s="5" t="str">
        <f aca="false">Def_Status_Montagem!$A$2</f>
        <v>A verificar</v>
      </c>
      <c r="E3721" s="4" t="str">
        <f aca="false">Def_Status_Montagem!$B$4</f>
        <v>Contratada (inclui etiqueta)</v>
      </c>
      <c r="F3721" s="7" t="str">
        <f aca="false" t="array" ref="F3721:F3721">INDEX(Def_Instancias_Equipamentos!$F$2:$F$4986, MATCH(K3721, Def_Instancias_Equipamentos!$D$2:$D$4986, 0), 1)</f>
        <v>Túnel (Anel)</v>
      </c>
      <c r="G3721" s="8" t="str">
        <f aca="false" t="array" ref="G3721:G3721">INDEX(Def_Instancias_Equipamentos!$F$2:$F$4986, MATCH(L3721, Def_Instancias_Equipamentos!$D$2:$D$4986, 0), 1)</f>
        <v>Sala Racks 6</v>
      </c>
      <c r="H3721" s="7" t="str">
        <f aca="false" t="array" ref="H3721:H3721">INDEX(Def_Instancias_Equipamentos!$E$2:$E$4986, MATCH(K3721, Def_Instancias_Equipamentos!$D$2:$D$4986, 0), 1)</f>
        <v>SI-06C3</v>
      </c>
      <c r="I3721" s="8" t="str">
        <f aca="false" t="array" ref="I3721:I3721">INDEX(Def_Instancias_Equipamentos!$E$2:$E$4986, MATCH(L3721, Def_Instancias_Equipamentos!$D$2:$D$4986, 0), 1)</f>
        <v>IA-06RaBPM</v>
      </c>
      <c r="J3721" s="8" t="str">
        <f aca="false">IF(H3721=I3721, "INTERNO", "EXTERNO")</f>
        <v>EXTERNO</v>
      </c>
      <c r="K3721" s="9" t="str">
        <f aca="false">Def_Instancias_Equipamentos!$D$935</f>
        <v>SI-06C3:DI-BPMSigPatch-1</v>
      </c>
      <c r="L3721" s="4" t="str">
        <f aca="false">Def_Instancias_Equipamentos!$D$674</f>
        <v>SI-06C3:DI-BPMRFFE-1</v>
      </c>
      <c r="M3721" s="10" t="s">
        <v>168</v>
      </c>
      <c r="N3721" s="11" t="s">
        <v>81</v>
      </c>
      <c r="O3721" s="21" t="str">
        <f aca="false">Def_Sistemas_Conectores_Cabos!$B$7</f>
        <v>SMA 50-ohm</v>
      </c>
      <c r="P3721" s="4" t="str">
        <f aca="false">Def_Sistemas_Conectores_Cabos!$B$7</f>
        <v>SMA 50-ohm</v>
      </c>
      <c r="Q3721" s="8" t="str">
        <f aca="false">K3721&amp;"/"&amp;M3721&amp;CHAR(10)&amp;L3721&amp;"/"&amp;N3721</f>
        <v>SI-06C3:DI-BPMSigPatch-1/TO_OUT
SI-06C3:DI-BPMRFFE-1/TO_IN</v>
      </c>
      <c r="R3721" s="12" t="s">
        <v>354</v>
      </c>
      <c r="S3721" s="12" t="s">
        <v>354</v>
      </c>
      <c r="T3721" s="22" t="str">
        <f aca="false">Def_Sistemas_Conectores_Cabos!$C$14</f>
        <v>Datalink Extrudado</v>
      </c>
      <c r="U3721" s="11" t="s">
        <v>355</v>
      </c>
      <c r="V3721" s="13"/>
    </row>
    <row r="3722" customFormat="false" ht="15.75" hidden="true" customHeight="true" outlineLevel="0" collapsed="false">
      <c r="A3722" s="4" t="str">
        <f aca="false">Def_Sistemas_Conectores_Cabos!$A$22</f>
        <v>BPM de elétrons</v>
      </c>
      <c r="B3722" s="5" t="str">
        <f aca="false">Datas_Entregas!$A$3</f>
        <v>BTS/Anel</v>
      </c>
      <c r="C3722" s="6" t="n">
        <f aca="false" t="array" ref="C3722:C3722">INDEX(Datas_Entregas!$B$2:$B$100, MATCH(B3722, Datas_Entregas!$A$2:$A$100, 0), 1)</f>
        <v>43296</v>
      </c>
      <c r="D3722" s="5" t="str">
        <f aca="false">Def_Status_Montagem!$A$2</f>
        <v>A verificar</v>
      </c>
      <c r="E3722" s="4" t="str">
        <f aca="false">Def_Status_Montagem!$B$4</f>
        <v>Contratada (inclui etiqueta)</v>
      </c>
      <c r="F3722" s="7" t="str">
        <f aca="false" t="array" ref="F3722:F3722">INDEX(Def_Instancias_Equipamentos!$F$2:$F$4986, MATCH(K3722, Def_Instancias_Equipamentos!$D$2:$D$4986, 0), 1)</f>
        <v>Túnel (Anel)</v>
      </c>
      <c r="G3722" s="8" t="str">
        <f aca="false" t="array" ref="G3722:G3722">INDEX(Def_Instancias_Equipamentos!$F$2:$F$4986, MATCH(L3722, Def_Instancias_Equipamentos!$D$2:$D$4986, 0), 1)</f>
        <v>Sala Racks 6</v>
      </c>
      <c r="H3722" s="7" t="str">
        <f aca="false" t="array" ref="H3722:H3722">INDEX(Def_Instancias_Equipamentos!$E$2:$E$4986, MATCH(K3722, Def_Instancias_Equipamentos!$D$2:$D$4986, 0), 1)</f>
        <v>SI-06C3</v>
      </c>
      <c r="I3722" s="8" t="str">
        <f aca="false" t="array" ref="I3722:I3722">INDEX(Def_Instancias_Equipamentos!$E$2:$E$4986, MATCH(L3722, Def_Instancias_Equipamentos!$D$2:$D$4986, 0), 1)</f>
        <v>IA-06RaBPM</v>
      </c>
      <c r="J3722" s="8" t="str">
        <f aca="false">IF(H3722=I3722, "INTERNO", "EXTERNO")</f>
        <v>EXTERNO</v>
      </c>
      <c r="K3722" s="9" t="str">
        <f aca="false">Def_Instancias_Equipamentos!$D$936</f>
        <v>SI-06C3:DI-BPMSigPatch-2</v>
      </c>
      <c r="L3722" s="4" t="str">
        <f aca="false">Def_Instancias_Equipamentos!$D$675</f>
        <v>SI-06C3:DI-BPMRFFE-2</v>
      </c>
      <c r="M3722" s="10" t="s">
        <v>168</v>
      </c>
      <c r="N3722" s="11" t="s">
        <v>81</v>
      </c>
      <c r="O3722" s="21" t="str">
        <f aca="false">Def_Sistemas_Conectores_Cabos!$B$7</f>
        <v>SMA 50-ohm</v>
      </c>
      <c r="P3722" s="4" t="str">
        <f aca="false">Def_Sistemas_Conectores_Cabos!$B$7</f>
        <v>SMA 50-ohm</v>
      </c>
      <c r="Q3722" s="8" t="str">
        <f aca="false">K3722&amp;"/"&amp;M3722&amp;CHAR(10)&amp;L3722&amp;"/"&amp;N3722</f>
        <v>SI-06C3:DI-BPMSigPatch-2/TO_OUT
SI-06C3:DI-BPMRFFE-2/TO_IN</v>
      </c>
      <c r="R3722" s="12" t="s">
        <v>354</v>
      </c>
      <c r="S3722" s="12" t="s">
        <v>354</v>
      </c>
      <c r="T3722" s="22" t="str">
        <f aca="false">Def_Sistemas_Conectores_Cabos!$C$14</f>
        <v>Datalink Extrudado</v>
      </c>
      <c r="U3722" s="11" t="s">
        <v>355</v>
      </c>
      <c r="V3722" s="13"/>
    </row>
    <row r="3723" customFormat="false" ht="15.75" hidden="true" customHeight="true" outlineLevel="0" collapsed="false">
      <c r="A3723" s="4" t="str">
        <f aca="false">Def_Sistemas_Conectores_Cabos!$A$22</f>
        <v>BPM de elétrons</v>
      </c>
      <c r="B3723" s="5" t="str">
        <f aca="false">Datas_Entregas!$A$3</f>
        <v>BTS/Anel</v>
      </c>
      <c r="C3723" s="6" t="n">
        <f aca="false" t="array" ref="C3723:C3723">INDEX(Datas_Entregas!$B$2:$B$100, MATCH(B3723, Datas_Entregas!$A$2:$A$100, 0), 1)</f>
        <v>43296</v>
      </c>
      <c r="D3723" s="5" t="str">
        <f aca="false">Def_Status_Montagem!$A$2</f>
        <v>A verificar</v>
      </c>
      <c r="E3723" s="4" t="str">
        <f aca="false">Def_Status_Montagem!$B$4</f>
        <v>Contratada (inclui etiqueta)</v>
      </c>
      <c r="F3723" s="7" t="str">
        <f aca="false" t="array" ref="F3723:F3723">INDEX(Def_Instancias_Equipamentos!$F$2:$F$4986, MATCH(K3723, Def_Instancias_Equipamentos!$D$2:$D$4986, 0), 1)</f>
        <v>Túnel (Anel)</v>
      </c>
      <c r="G3723" s="8" t="str">
        <f aca="false" t="array" ref="G3723:G3723">INDEX(Def_Instancias_Equipamentos!$F$2:$F$4986, MATCH(L3723, Def_Instancias_Equipamentos!$D$2:$D$4986, 0), 1)</f>
        <v>Sala Racks 6</v>
      </c>
      <c r="H3723" s="7" t="str">
        <f aca="false" t="array" ref="H3723:H3723">INDEX(Def_Instancias_Equipamentos!$E$2:$E$4986, MATCH(K3723, Def_Instancias_Equipamentos!$D$2:$D$4986, 0), 1)</f>
        <v>SI-06C4</v>
      </c>
      <c r="I3723" s="8" t="str">
        <f aca="false" t="array" ref="I3723:I3723">INDEX(Def_Instancias_Equipamentos!$E$2:$E$4986, MATCH(L3723, Def_Instancias_Equipamentos!$D$2:$D$4986, 0), 1)</f>
        <v>IA-06RaBPM</v>
      </c>
      <c r="J3723" s="8" t="str">
        <f aca="false">IF(H3723=I3723, "INTERNO", "EXTERNO")</f>
        <v>EXTERNO</v>
      </c>
      <c r="K3723" s="9" t="str">
        <f aca="false">Def_Instancias_Equipamentos!$D$937</f>
        <v>SI-06C4:DI-BPMSigPatch</v>
      </c>
      <c r="L3723" s="4" t="str">
        <f aca="false">Def_Instancias_Equipamentos!$D$676</f>
        <v>SI-06C4:DI-BPMRFFE</v>
      </c>
      <c r="M3723" s="10" t="s">
        <v>168</v>
      </c>
      <c r="N3723" s="11" t="s">
        <v>81</v>
      </c>
      <c r="O3723" s="21" t="str">
        <f aca="false">Def_Sistemas_Conectores_Cabos!$B$7</f>
        <v>SMA 50-ohm</v>
      </c>
      <c r="P3723" s="4" t="str">
        <f aca="false">Def_Sistemas_Conectores_Cabos!$B$7</f>
        <v>SMA 50-ohm</v>
      </c>
      <c r="Q3723" s="8" t="str">
        <f aca="false">K3723&amp;"/"&amp;M3723&amp;CHAR(10)&amp;L3723&amp;"/"&amp;N3723</f>
        <v>SI-06C4:DI-BPMSigPatch/TO_OUT
SI-06C4:DI-BPMRFFE/TO_IN</v>
      </c>
      <c r="R3723" s="12" t="s">
        <v>354</v>
      </c>
      <c r="S3723" s="12" t="s">
        <v>354</v>
      </c>
      <c r="T3723" s="22" t="str">
        <f aca="false">Def_Sistemas_Conectores_Cabos!$C$14</f>
        <v>Datalink Extrudado</v>
      </c>
      <c r="U3723" s="11" t="s">
        <v>355</v>
      </c>
      <c r="V3723" s="13"/>
    </row>
    <row r="3724" customFormat="false" ht="15.75" hidden="true" customHeight="true" outlineLevel="0" collapsed="false">
      <c r="A3724" s="4" t="str">
        <f aca="false">Def_Sistemas_Conectores_Cabos!$A$22</f>
        <v>BPM de elétrons</v>
      </c>
      <c r="B3724" s="5" t="str">
        <f aca="false">Datas_Entregas!$A$3</f>
        <v>BTS/Anel</v>
      </c>
      <c r="C3724" s="6" t="n">
        <f aca="false" t="array" ref="C3724:C3724">INDEX(Datas_Entregas!$B$2:$B$100, MATCH(B3724, Datas_Entregas!$A$2:$A$100, 0), 1)</f>
        <v>43296</v>
      </c>
      <c r="D3724" s="5" t="str">
        <f aca="false">Def_Status_Montagem!$A$2</f>
        <v>A verificar</v>
      </c>
      <c r="E3724" s="4" t="str">
        <f aca="false">Def_Status_Montagem!$B$4</f>
        <v>Contratada (inclui etiqueta)</v>
      </c>
      <c r="F3724" s="7" t="str">
        <f aca="false" t="array" ref="F3724:F3724">INDEX(Def_Instancias_Equipamentos!$F$2:$F$4986, MATCH(K3724, Def_Instancias_Equipamentos!$D$2:$D$4986, 0), 1)</f>
        <v>Túnel (Anel)</v>
      </c>
      <c r="G3724" s="8" t="str">
        <f aca="false" t="array" ref="G3724:G3724">INDEX(Def_Instancias_Equipamentos!$F$2:$F$4986, MATCH(L3724, Def_Instancias_Equipamentos!$D$2:$D$4986, 0), 1)</f>
        <v>Sala Racks 6</v>
      </c>
      <c r="H3724" s="7" t="str">
        <f aca="false" t="array" ref="H3724:H3724">INDEX(Def_Instancias_Equipamentos!$E$2:$E$4986, MATCH(K3724, Def_Instancias_Equipamentos!$D$2:$D$4986, 0), 1)</f>
        <v>SI-06M1</v>
      </c>
      <c r="I3724" s="8" t="str">
        <f aca="false" t="array" ref="I3724:I3724">INDEX(Def_Instancias_Equipamentos!$E$2:$E$4986, MATCH(L3724, Def_Instancias_Equipamentos!$D$2:$D$4986, 0), 1)</f>
        <v>IA-06RaBPM</v>
      </c>
      <c r="J3724" s="8" t="str">
        <f aca="false">IF(H3724=I3724, "INTERNO", "EXTERNO")</f>
        <v>EXTERNO</v>
      </c>
      <c r="K3724" s="9" t="str">
        <f aca="false">Def_Instancias_Equipamentos!$D$938</f>
        <v>SI-06M1:DI-BPMSigPatch</v>
      </c>
      <c r="L3724" s="4" t="str">
        <f aca="false">Def_Instancias_Equipamentos!$D$677</f>
        <v>SI-06M1:DI-BPMRFFE</v>
      </c>
      <c r="M3724" s="10" t="s">
        <v>168</v>
      </c>
      <c r="N3724" s="11" t="s">
        <v>81</v>
      </c>
      <c r="O3724" s="21" t="str">
        <f aca="false">Def_Sistemas_Conectores_Cabos!$B$7</f>
        <v>SMA 50-ohm</v>
      </c>
      <c r="P3724" s="4" t="str">
        <f aca="false">Def_Sistemas_Conectores_Cabos!$B$7</f>
        <v>SMA 50-ohm</v>
      </c>
      <c r="Q3724" s="8" t="str">
        <f aca="false">K3724&amp;"/"&amp;M3724&amp;CHAR(10)&amp;L3724&amp;"/"&amp;N3724</f>
        <v>SI-06M1:DI-BPMSigPatch/TO_OUT
SI-06M1:DI-BPMRFFE/TO_IN</v>
      </c>
      <c r="R3724" s="12" t="s">
        <v>354</v>
      </c>
      <c r="S3724" s="12" t="s">
        <v>354</v>
      </c>
      <c r="T3724" s="22" t="str">
        <f aca="false">Def_Sistemas_Conectores_Cabos!$C$14</f>
        <v>Datalink Extrudado</v>
      </c>
      <c r="U3724" s="11" t="s">
        <v>355</v>
      </c>
      <c r="V3724" s="13"/>
    </row>
    <row r="3725" customFormat="false" ht="15.75" hidden="true" customHeight="true" outlineLevel="0" collapsed="false">
      <c r="A3725" s="4" t="str">
        <f aca="false">Def_Sistemas_Conectores_Cabos!$A$22</f>
        <v>BPM de elétrons</v>
      </c>
      <c r="B3725" s="5" t="str">
        <f aca="false">Datas_Entregas!$A$3</f>
        <v>BTS/Anel</v>
      </c>
      <c r="C3725" s="6" t="n">
        <f aca="false" t="array" ref="C3725:C3725">INDEX(Datas_Entregas!$B$2:$B$100, MATCH(B3725, Datas_Entregas!$A$2:$A$100, 0), 1)</f>
        <v>43296</v>
      </c>
      <c r="D3725" s="5" t="str">
        <f aca="false">Def_Status_Montagem!$A$2</f>
        <v>A verificar</v>
      </c>
      <c r="E3725" s="4" t="str">
        <f aca="false">Def_Status_Montagem!$B$4</f>
        <v>Contratada (inclui etiqueta)</v>
      </c>
      <c r="F3725" s="7" t="str">
        <f aca="false" t="array" ref="F3725:F3725">INDEX(Def_Instancias_Equipamentos!$F$2:$F$4986, MATCH(K3725, Def_Instancias_Equipamentos!$D$2:$D$4986, 0), 1)</f>
        <v>Túnel (Anel)</v>
      </c>
      <c r="G3725" s="8" t="str">
        <f aca="false" t="array" ref="G3725:G3725">INDEX(Def_Instancias_Equipamentos!$F$2:$F$4986, MATCH(L3725, Def_Instancias_Equipamentos!$D$2:$D$4986, 0), 1)</f>
        <v>Sala Racks 6</v>
      </c>
      <c r="H3725" s="7" t="str">
        <f aca="false" t="array" ref="H3725:H3725">INDEX(Def_Instancias_Equipamentos!$E$2:$E$4986, MATCH(K3725, Def_Instancias_Equipamentos!$D$2:$D$4986, 0), 1)</f>
        <v>SI-06M2</v>
      </c>
      <c r="I3725" s="8" t="str">
        <f aca="false" t="array" ref="I3725:I3725">INDEX(Def_Instancias_Equipamentos!$E$2:$E$4986, MATCH(L3725, Def_Instancias_Equipamentos!$D$2:$D$4986, 0), 1)</f>
        <v>IA-06RaBPM</v>
      </c>
      <c r="J3725" s="8" t="str">
        <f aca="false">IF(H3725=I3725, "INTERNO", "EXTERNO")</f>
        <v>EXTERNO</v>
      </c>
      <c r="K3725" s="9" t="str">
        <f aca="false">Def_Instancias_Equipamentos!$D$939</f>
        <v>SI-06M2:DI-BPMSigPatch</v>
      </c>
      <c r="L3725" s="4" t="str">
        <f aca="false">Def_Instancias_Equipamentos!$D$678</f>
        <v>SI-06M2:DI-BPMRFFE</v>
      </c>
      <c r="M3725" s="10" t="s">
        <v>168</v>
      </c>
      <c r="N3725" s="11" t="s">
        <v>81</v>
      </c>
      <c r="O3725" s="21" t="str">
        <f aca="false">Def_Sistemas_Conectores_Cabos!$B$7</f>
        <v>SMA 50-ohm</v>
      </c>
      <c r="P3725" s="4" t="str">
        <f aca="false">Def_Sistemas_Conectores_Cabos!$B$7</f>
        <v>SMA 50-ohm</v>
      </c>
      <c r="Q3725" s="8" t="str">
        <f aca="false">K3725&amp;"/"&amp;M3725&amp;CHAR(10)&amp;L3725&amp;"/"&amp;N3725</f>
        <v>SI-06M2:DI-BPMSigPatch/TO_OUT
SI-06M2:DI-BPMRFFE/TO_IN</v>
      </c>
      <c r="R3725" s="12" t="s">
        <v>354</v>
      </c>
      <c r="S3725" s="12" t="s">
        <v>354</v>
      </c>
      <c r="T3725" s="22" t="str">
        <f aca="false">Def_Sistemas_Conectores_Cabos!$C$14</f>
        <v>Datalink Extrudado</v>
      </c>
      <c r="U3725" s="11" t="s">
        <v>355</v>
      </c>
      <c r="V3725" s="13"/>
    </row>
    <row r="3726" customFormat="false" ht="15.75" hidden="true" customHeight="true" outlineLevel="0" collapsed="false">
      <c r="A3726" s="4" t="str">
        <f aca="false">Def_Sistemas_Conectores_Cabos!$A$22</f>
        <v>BPM de elétrons</v>
      </c>
      <c r="B3726" s="5" t="str">
        <f aca="false">Datas_Entregas!$A$3</f>
        <v>BTS/Anel</v>
      </c>
      <c r="C3726" s="6" t="n">
        <f aca="false" t="array" ref="C3726:C3726">INDEX(Datas_Entregas!$B$2:$B$100, MATCH(B3726, Datas_Entregas!$A$2:$A$100, 0), 1)</f>
        <v>43296</v>
      </c>
      <c r="D3726" s="5" t="str">
        <f aca="false">Def_Status_Montagem!$A$2</f>
        <v>A verificar</v>
      </c>
      <c r="E3726" s="4" t="str">
        <f aca="false">Def_Status_Montagem!$B$4</f>
        <v>Contratada (inclui etiqueta)</v>
      </c>
      <c r="F3726" s="7" t="str">
        <f aca="false" t="array" ref="F3726:F3726">INDEX(Def_Instancias_Equipamentos!$F$2:$F$4986, MATCH(K3726, Def_Instancias_Equipamentos!$D$2:$D$4986, 0), 1)</f>
        <v>Túnel (Anel)</v>
      </c>
      <c r="G3726" s="8" t="str">
        <f aca="false" t="array" ref="G3726:G3726">INDEX(Def_Instancias_Equipamentos!$F$2:$F$4986, MATCH(L3726, Def_Instancias_Equipamentos!$D$2:$D$4986, 0), 1)</f>
        <v>Sala Racks 6</v>
      </c>
      <c r="H3726" s="7" t="str">
        <f aca="false" t="array" ref="H3726:H3726">INDEX(Def_Instancias_Equipamentos!$E$2:$E$4986, MATCH(K3726, Def_Instancias_Equipamentos!$D$2:$D$4986, 0), 1)</f>
        <v>SI-06SB</v>
      </c>
      <c r="I3726" s="8" t="str">
        <f aca="false" t="array" ref="I3726:I3726">INDEX(Def_Instancias_Equipamentos!$E$2:$E$4986, MATCH(L3726, Def_Instancias_Equipamentos!$D$2:$D$4986, 0), 1)</f>
        <v>IA-06RaBPM</v>
      </c>
      <c r="J3726" s="8" t="str">
        <f aca="false">IF(H3726=I3726, "INTERNO", "EXTERNO")</f>
        <v>EXTERNO</v>
      </c>
      <c r="K3726" s="9" t="str">
        <f aca="false">Def_Instancias_Equipamentos!$D$1062</f>
        <v>SI-06SB:DI-BPMSigPatch-1</v>
      </c>
      <c r="L3726" s="4" t="str">
        <f aca="false">Def_Instancias_Equipamentos!$D$801</f>
        <v>SI-06SB:DI-BPMRFFE-1</v>
      </c>
      <c r="M3726" s="10" t="s">
        <v>168</v>
      </c>
      <c r="N3726" s="11" t="s">
        <v>81</v>
      </c>
      <c r="O3726" s="21" t="str">
        <f aca="false">Def_Sistemas_Conectores_Cabos!$B$7</f>
        <v>SMA 50-ohm</v>
      </c>
      <c r="P3726" s="4" t="str">
        <f aca="false">Def_Sistemas_Conectores_Cabos!$B$7</f>
        <v>SMA 50-ohm</v>
      </c>
      <c r="Q3726" s="8" t="str">
        <f aca="false">K3726&amp;"/"&amp;M3726&amp;CHAR(10)&amp;L3726&amp;"/"&amp;N3726</f>
        <v>SI-06SB:DI-BPMSigPatch-1/TO_OUT
SI-06SB:DI-BPMRFFE-1/TO_IN</v>
      </c>
      <c r="R3726" s="12" t="s">
        <v>354</v>
      </c>
      <c r="S3726" s="12" t="s">
        <v>354</v>
      </c>
      <c r="T3726" s="22" t="str">
        <f aca="false">Def_Sistemas_Conectores_Cabos!$C$14</f>
        <v>Datalink Extrudado</v>
      </c>
      <c r="U3726" s="11" t="s">
        <v>355</v>
      </c>
      <c r="V3726" s="13"/>
    </row>
    <row r="3727" customFormat="false" ht="15.75" hidden="true" customHeight="true" outlineLevel="0" collapsed="false">
      <c r="A3727" s="4" t="str">
        <f aca="false">Def_Sistemas_Conectores_Cabos!$A$22</f>
        <v>BPM de elétrons</v>
      </c>
      <c r="B3727" s="5" t="str">
        <f aca="false">Datas_Entregas!$A$3</f>
        <v>BTS/Anel</v>
      </c>
      <c r="C3727" s="6" t="n">
        <f aca="false" t="array" ref="C3727:C3727">INDEX(Datas_Entregas!$B$2:$B$100, MATCH(B3727, Datas_Entregas!$A$2:$A$100, 0), 1)</f>
        <v>43296</v>
      </c>
      <c r="D3727" s="5" t="str">
        <f aca="false">Def_Status_Montagem!$A$2</f>
        <v>A verificar</v>
      </c>
      <c r="E3727" s="4" t="str">
        <f aca="false">Def_Status_Montagem!$B$4</f>
        <v>Contratada (inclui etiqueta)</v>
      </c>
      <c r="F3727" s="7" t="str">
        <f aca="false" t="array" ref="F3727:F3727">INDEX(Def_Instancias_Equipamentos!$F$2:$F$4986, MATCH(K3727, Def_Instancias_Equipamentos!$D$2:$D$4986, 0), 1)</f>
        <v>Túnel (Anel)</v>
      </c>
      <c r="G3727" s="8" t="str">
        <f aca="false" t="array" ref="G3727:G3727">INDEX(Def_Instancias_Equipamentos!$F$2:$F$4986, MATCH(L3727, Def_Instancias_Equipamentos!$D$2:$D$4986, 0), 1)</f>
        <v>Sala Racks 6</v>
      </c>
      <c r="H3727" s="7" t="str">
        <f aca="false" t="array" ref="H3727:H3727">INDEX(Def_Instancias_Equipamentos!$E$2:$E$4986, MATCH(K3727, Def_Instancias_Equipamentos!$D$2:$D$4986, 0), 1)</f>
        <v>SI-06SB</v>
      </c>
      <c r="I3727" s="8" t="str">
        <f aca="false" t="array" ref="I3727:I3727">INDEX(Def_Instancias_Equipamentos!$E$2:$E$4986, MATCH(L3727, Def_Instancias_Equipamentos!$D$2:$D$4986, 0), 1)</f>
        <v>IA-06RaBPM</v>
      </c>
      <c r="J3727" s="8" t="str">
        <f aca="false">IF(H3727=I3727, "INTERNO", "EXTERNO")</f>
        <v>EXTERNO</v>
      </c>
      <c r="K3727" s="9" t="str">
        <f aca="false">Def_Instancias_Equipamentos!$D$1063</f>
        <v>SI-06SB:DI-BPMSigPatch-2</v>
      </c>
      <c r="L3727" s="4" t="str">
        <f aca="false">Def_Instancias_Equipamentos!$D$802</f>
        <v>SI-06SB:DI-BPMRFFE-2</v>
      </c>
      <c r="M3727" s="10" t="s">
        <v>168</v>
      </c>
      <c r="N3727" s="11" t="s">
        <v>81</v>
      </c>
      <c r="O3727" s="21" t="str">
        <f aca="false">Def_Sistemas_Conectores_Cabos!$B$7</f>
        <v>SMA 50-ohm</v>
      </c>
      <c r="P3727" s="4" t="str">
        <f aca="false">Def_Sistemas_Conectores_Cabos!$B$7</f>
        <v>SMA 50-ohm</v>
      </c>
      <c r="Q3727" s="8" t="str">
        <f aca="false">K3727&amp;"/"&amp;M3727&amp;CHAR(10)&amp;L3727&amp;"/"&amp;N3727</f>
        <v>SI-06SB:DI-BPMSigPatch-2/TO_OUT
SI-06SB:DI-BPMRFFE-2/TO_IN</v>
      </c>
      <c r="R3727" s="12" t="s">
        <v>354</v>
      </c>
      <c r="S3727" s="12" t="s">
        <v>354</v>
      </c>
      <c r="T3727" s="22" t="str">
        <f aca="false">Def_Sistemas_Conectores_Cabos!$C$14</f>
        <v>Datalink Extrudado</v>
      </c>
      <c r="U3727" s="11" t="s">
        <v>355</v>
      </c>
      <c r="V3727" s="13"/>
    </row>
    <row r="3728" customFormat="false" ht="15.75" hidden="true" customHeight="true" outlineLevel="0" collapsed="false">
      <c r="A3728" s="4" t="str">
        <f aca="false">Def_Sistemas_Conectores_Cabos!$A$22</f>
        <v>BPM de elétrons</v>
      </c>
      <c r="B3728" s="5" t="str">
        <f aca="false">Datas_Entregas!$A$3</f>
        <v>BTS/Anel</v>
      </c>
      <c r="C3728" s="6" t="n">
        <f aca="false" t="array" ref="C3728:C3728">INDEX(Datas_Entregas!$B$2:$B$100, MATCH(B3728, Datas_Entregas!$A$2:$A$100, 0), 1)</f>
        <v>43296</v>
      </c>
      <c r="D3728" s="5" t="str">
        <f aca="false">Def_Status_Montagem!$A$2</f>
        <v>A verificar</v>
      </c>
      <c r="E3728" s="4" t="str">
        <f aca="false">Def_Status_Montagem!$B$4</f>
        <v>Contratada (inclui etiqueta)</v>
      </c>
      <c r="F3728" s="7" t="str">
        <f aca="false" t="array" ref="F3728:F3728">INDEX(Def_Instancias_Equipamentos!$F$2:$F$4986, MATCH(K3728, Def_Instancias_Equipamentos!$D$2:$D$4986, 0), 1)</f>
        <v>Túnel (Anel)</v>
      </c>
      <c r="G3728" s="8" t="str">
        <f aca="false" t="array" ref="G3728:G3728">INDEX(Def_Instancias_Equipamentos!$F$2:$F$4986, MATCH(L3728, Def_Instancias_Equipamentos!$D$2:$D$4986, 0), 1)</f>
        <v>Sala Racks 7</v>
      </c>
      <c r="H3728" s="7" t="str">
        <f aca="false" t="array" ref="H3728:H3728">INDEX(Def_Instancias_Equipamentos!$E$2:$E$4986, MATCH(K3728, Def_Instancias_Equipamentos!$D$2:$D$4986, 0), 1)</f>
        <v>SI-07C1</v>
      </c>
      <c r="I3728" s="8" t="str">
        <f aca="false" t="array" ref="I3728:I3728">INDEX(Def_Instancias_Equipamentos!$E$2:$E$4986, MATCH(L3728, Def_Instancias_Equipamentos!$D$2:$D$4986, 0), 1)</f>
        <v>IA-07RaBPM</v>
      </c>
      <c r="J3728" s="8" t="str">
        <f aca="false">IF(H3728=I3728, "INTERNO", "EXTERNO")</f>
        <v>EXTERNO</v>
      </c>
      <c r="K3728" s="9" t="str">
        <f aca="false">Def_Instancias_Equipamentos!$D$940</f>
        <v>SI-07C1:DI-BPMSigPatch-1</v>
      </c>
      <c r="L3728" s="4" t="str">
        <f aca="false">Def_Instancias_Equipamentos!$D$679</f>
        <v>SI-07C1:DI-BPMRFFE-1</v>
      </c>
      <c r="M3728" s="10" t="s">
        <v>168</v>
      </c>
      <c r="N3728" s="11" t="s">
        <v>81</v>
      </c>
      <c r="O3728" s="21" t="str">
        <f aca="false">Def_Sistemas_Conectores_Cabos!$B$7</f>
        <v>SMA 50-ohm</v>
      </c>
      <c r="P3728" s="4" t="str">
        <f aca="false">Def_Sistemas_Conectores_Cabos!$B$7</f>
        <v>SMA 50-ohm</v>
      </c>
      <c r="Q3728" s="8" t="str">
        <f aca="false">K3728&amp;"/"&amp;M3728&amp;CHAR(10)&amp;L3728&amp;"/"&amp;N3728</f>
        <v>SI-07C1:DI-BPMSigPatch-1/TO_OUT
SI-07C1:DI-BPMRFFE-1/TO_IN</v>
      </c>
      <c r="R3728" s="12" t="s">
        <v>354</v>
      </c>
      <c r="S3728" s="12" t="s">
        <v>354</v>
      </c>
      <c r="T3728" s="22" t="str">
        <f aca="false">Def_Sistemas_Conectores_Cabos!$C$14</f>
        <v>Datalink Extrudado</v>
      </c>
      <c r="U3728" s="11" t="s">
        <v>355</v>
      </c>
      <c r="V3728" s="13"/>
    </row>
    <row r="3729" customFormat="false" ht="15.75" hidden="true" customHeight="true" outlineLevel="0" collapsed="false">
      <c r="A3729" s="4" t="str">
        <f aca="false">Def_Sistemas_Conectores_Cabos!$A$22</f>
        <v>BPM de elétrons</v>
      </c>
      <c r="B3729" s="5" t="str">
        <f aca="false">Datas_Entregas!$A$3</f>
        <v>BTS/Anel</v>
      </c>
      <c r="C3729" s="6" t="n">
        <f aca="false" t="array" ref="C3729:C3729">INDEX(Datas_Entregas!$B$2:$B$100, MATCH(B3729, Datas_Entregas!$A$2:$A$100, 0), 1)</f>
        <v>43296</v>
      </c>
      <c r="D3729" s="5" t="str">
        <f aca="false">Def_Status_Montagem!$A$2</f>
        <v>A verificar</v>
      </c>
      <c r="E3729" s="4" t="str">
        <f aca="false">Def_Status_Montagem!$B$4</f>
        <v>Contratada (inclui etiqueta)</v>
      </c>
      <c r="F3729" s="7" t="str">
        <f aca="false" t="array" ref="F3729:F3729">INDEX(Def_Instancias_Equipamentos!$F$2:$F$4986, MATCH(K3729, Def_Instancias_Equipamentos!$D$2:$D$4986, 0), 1)</f>
        <v>Túnel (Anel)</v>
      </c>
      <c r="G3729" s="8" t="str">
        <f aca="false" t="array" ref="G3729:G3729">INDEX(Def_Instancias_Equipamentos!$F$2:$F$4986, MATCH(L3729, Def_Instancias_Equipamentos!$D$2:$D$4986, 0), 1)</f>
        <v>Sala Racks 7</v>
      </c>
      <c r="H3729" s="7" t="str">
        <f aca="false" t="array" ref="H3729:H3729">INDEX(Def_Instancias_Equipamentos!$E$2:$E$4986, MATCH(K3729, Def_Instancias_Equipamentos!$D$2:$D$4986, 0), 1)</f>
        <v>SI-07C1</v>
      </c>
      <c r="I3729" s="8" t="str">
        <f aca="false" t="array" ref="I3729:I3729">INDEX(Def_Instancias_Equipamentos!$E$2:$E$4986, MATCH(L3729, Def_Instancias_Equipamentos!$D$2:$D$4986, 0), 1)</f>
        <v>IA-07RaBPM</v>
      </c>
      <c r="J3729" s="8" t="str">
        <f aca="false">IF(H3729=I3729, "INTERNO", "EXTERNO")</f>
        <v>EXTERNO</v>
      </c>
      <c r="K3729" s="9" t="str">
        <f aca="false">Def_Instancias_Equipamentos!$D$941</f>
        <v>SI-07C1:DI-BPMSigPatch-2</v>
      </c>
      <c r="L3729" s="4" t="str">
        <f aca="false">Def_Instancias_Equipamentos!$D$680</f>
        <v>SI-07C1:DI-BPMRFFE-2</v>
      </c>
      <c r="M3729" s="10" t="s">
        <v>168</v>
      </c>
      <c r="N3729" s="11" t="s">
        <v>81</v>
      </c>
      <c r="O3729" s="21" t="str">
        <f aca="false">Def_Sistemas_Conectores_Cabos!$B$7</f>
        <v>SMA 50-ohm</v>
      </c>
      <c r="P3729" s="4" t="str">
        <f aca="false">Def_Sistemas_Conectores_Cabos!$B$7</f>
        <v>SMA 50-ohm</v>
      </c>
      <c r="Q3729" s="8" t="str">
        <f aca="false">K3729&amp;"/"&amp;M3729&amp;CHAR(10)&amp;L3729&amp;"/"&amp;N3729</f>
        <v>SI-07C1:DI-BPMSigPatch-2/TO_OUT
SI-07C1:DI-BPMRFFE-2/TO_IN</v>
      </c>
      <c r="R3729" s="12" t="s">
        <v>354</v>
      </c>
      <c r="S3729" s="12" t="s">
        <v>354</v>
      </c>
      <c r="T3729" s="22" t="str">
        <f aca="false">Def_Sistemas_Conectores_Cabos!$C$14</f>
        <v>Datalink Extrudado</v>
      </c>
      <c r="U3729" s="11" t="s">
        <v>355</v>
      </c>
      <c r="V3729" s="13"/>
    </row>
    <row r="3730" customFormat="false" ht="15.75" hidden="true" customHeight="true" outlineLevel="0" collapsed="false">
      <c r="A3730" s="4" t="str">
        <f aca="false">Def_Sistemas_Conectores_Cabos!$A$22</f>
        <v>BPM de elétrons</v>
      </c>
      <c r="B3730" s="5" t="str">
        <f aca="false">Datas_Entregas!$A$3</f>
        <v>BTS/Anel</v>
      </c>
      <c r="C3730" s="6" t="n">
        <f aca="false" t="array" ref="C3730:C3730">INDEX(Datas_Entregas!$B$2:$B$100, MATCH(B3730, Datas_Entregas!$A$2:$A$100, 0), 1)</f>
        <v>43296</v>
      </c>
      <c r="D3730" s="5" t="str">
        <f aca="false">Def_Status_Montagem!$A$2</f>
        <v>A verificar</v>
      </c>
      <c r="E3730" s="4" t="str">
        <f aca="false">Def_Status_Montagem!$B$4</f>
        <v>Contratada (inclui etiqueta)</v>
      </c>
      <c r="F3730" s="7" t="str">
        <f aca="false" t="array" ref="F3730:F3730">INDEX(Def_Instancias_Equipamentos!$F$2:$F$4986, MATCH(K3730, Def_Instancias_Equipamentos!$D$2:$D$4986, 0), 1)</f>
        <v>Túnel (Anel)</v>
      </c>
      <c r="G3730" s="8" t="str">
        <f aca="false" t="array" ref="G3730:G3730">INDEX(Def_Instancias_Equipamentos!$F$2:$F$4986, MATCH(L3730, Def_Instancias_Equipamentos!$D$2:$D$4986, 0), 1)</f>
        <v>Sala Racks 7</v>
      </c>
      <c r="H3730" s="7" t="str">
        <f aca="false" t="array" ref="H3730:H3730">INDEX(Def_Instancias_Equipamentos!$E$2:$E$4986, MATCH(K3730, Def_Instancias_Equipamentos!$D$2:$D$4986, 0), 1)</f>
        <v>SI-07C2</v>
      </c>
      <c r="I3730" s="8" t="str">
        <f aca="false" t="array" ref="I3730:I3730">INDEX(Def_Instancias_Equipamentos!$E$2:$E$4986, MATCH(L3730, Def_Instancias_Equipamentos!$D$2:$D$4986, 0), 1)</f>
        <v>IA-07RaBPM</v>
      </c>
      <c r="J3730" s="8" t="str">
        <f aca="false">IF(H3730=I3730, "INTERNO", "EXTERNO")</f>
        <v>EXTERNO</v>
      </c>
      <c r="K3730" s="9" t="str">
        <f aca="false">Def_Instancias_Equipamentos!$D$942</f>
        <v>SI-07C2:DI-BPMSigPatch</v>
      </c>
      <c r="L3730" s="4" t="str">
        <f aca="false">Def_Instancias_Equipamentos!$D$681</f>
        <v>SI-07C2:DI-BPMRFFE</v>
      </c>
      <c r="M3730" s="10" t="s">
        <v>168</v>
      </c>
      <c r="N3730" s="11" t="s">
        <v>81</v>
      </c>
      <c r="O3730" s="21" t="str">
        <f aca="false">Def_Sistemas_Conectores_Cabos!$B$7</f>
        <v>SMA 50-ohm</v>
      </c>
      <c r="P3730" s="4" t="str">
        <f aca="false">Def_Sistemas_Conectores_Cabos!$B$7</f>
        <v>SMA 50-ohm</v>
      </c>
      <c r="Q3730" s="8" t="str">
        <f aca="false">K3730&amp;"/"&amp;M3730&amp;CHAR(10)&amp;L3730&amp;"/"&amp;N3730</f>
        <v>SI-07C2:DI-BPMSigPatch/TO_OUT
SI-07C2:DI-BPMRFFE/TO_IN</v>
      </c>
      <c r="R3730" s="12" t="s">
        <v>354</v>
      </c>
      <c r="S3730" s="12" t="s">
        <v>354</v>
      </c>
      <c r="T3730" s="22" t="str">
        <f aca="false">Def_Sistemas_Conectores_Cabos!$C$14</f>
        <v>Datalink Extrudado</v>
      </c>
      <c r="U3730" s="11" t="s">
        <v>355</v>
      </c>
      <c r="V3730" s="13"/>
    </row>
    <row r="3731" customFormat="false" ht="15.75" hidden="true" customHeight="true" outlineLevel="0" collapsed="false">
      <c r="A3731" s="4" t="str">
        <f aca="false">Def_Sistemas_Conectores_Cabos!$A$22</f>
        <v>BPM de elétrons</v>
      </c>
      <c r="B3731" s="5" t="str">
        <f aca="false">Datas_Entregas!$A$3</f>
        <v>BTS/Anel</v>
      </c>
      <c r="C3731" s="6" t="n">
        <f aca="false" t="array" ref="C3731:C3731">INDEX(Datas_Entregas!$B$2:$B$100, MATCH(B3731, Datas_Entregas!$A$2:$A$100, 0), 1)</f>
        <v>43296</v>
      </c>
      <c r="D3731" s="5" t="str">
        <f aca="false">Def_Status_Montagem!$A$2</f>
        <v>A verificar</v>
      </c>
      <c r="E3731" s="4" t="str">
        <f aca="false">Def_Status_Montagem!$B$4</f>
        <v>Contratada (inclui etiqueta)</v>
      </c>
      <c r="F3731" s="7" t="str">
        <f aca="false" t="array" ref="F3731:F3731">INDEX(Def_Instancias_Equipamentos!$F$2:$F$4986, MATCH(K3731, Def_Instancias_Equipamentos!$D$2:$D$4986, 0), 1)</f>
        <v>Túnel (Anel)</v>
      </c>
      <c r="G3731" s="8" t="str">
        <f aca="false" t="array" ref="G3731:G3731">INDEX(Def_Instancias_Equipamentos!$F$2:$F$4986, MATCH(L3731, Def_Instancias_Equipamentos!$D$2:$D$4986, 0), 1)</f>
        <v>Sala Racks 7</v>
      </c>
      <c r="H3731" s="7" t="str">
        <f aca="false" t="array" ref="H3731:H3731">INDEX(Def_Instancias_Equipamentos!$E$2:$E$4986, MATCH(K3731, Def_Instancias_Equipamentos!$D$2:$D$4986, 0), 1)</f>
        <v>SI-07C3</v>
      </c>
      <c r="I3731" s="8" t="str">
        <f aca="false" t="array" ref="I3731:I3731">INDEX(Def_Instancias_Equipamentos!$E$2:$E$4986, MATCH(L3731, Def_Instancias_Equipamentos!$D$2:$D$4986, 0), 1)</f>
        <v>IA-07RaBPM</v>
      </c>
      <c r="J3731" s="8" t="str">
        <f aca="false">IF(H3731=I3731, "INTERNO", "EXTERNO")</f>
        <v>EXTERNO</v>
      </c>
      <c r="K3731" s="9" t="str">
        <f aca="false">Def_Instancias_Equipamentos!$D$943</f>
        <v>SI-07C3:DI-BPMSigPatch-1</v>
      </c>
      <c r="L3731" s="4" t="str">
        <f aca="false">Def_Instancias_Equipamentos!$D$682</f>
        <v>SI-07C3:DI-BPMRFFE-1</v>
      </c>
      <c r="M3731" s="10" t="s">
        <v>168</v>
      </c>
      <c r="N3731" s="11" t="s">
        <v>81</v>
      </c>
      <c r="O3731" s="21" t="str">
        <f aca="false">Def_Sistemas_Conectores_Cabos!$B$7</f>
        <v>SMA 50-ohm</v>
      </c>
      <c r="P3731" s="4" t="str">
        <f aca="false">Def_Sistemas_Conectores_Cabos!$B$7</f>
        <v>SMA 50-ohm</v>
      </c>
      <c r="Q3731" s="8" t="str">
        <f aca="false">K3731&amp;"/"&amp;M3731&amp;CHAR(10)&amp;L3731&amp;"/"&amp;N3731</f>
        <v>SI-07C3:DI-BPMSigPatch-1/TO_OUT
SI-07C3:DI-BPMRFFE-1/TO_IN</v>
      </c>
      <c r="R3731" s="12" t="s">
        <v>354</v>
      </c>
      <c r="S3731" s="12" t="s">
        <v>354</v>
      </c>
      <c r="T3731" s="22" t="str">
        <f aca="false">Def_Sistemas_Conectores_Cabos!$C$14</f>
        <v>Datalink Extrudado</v>
      </c>
      <c r="U3731" s="11" t="s">
        <v>355</v>
      </c>
      <c r="V3731" s="13"/>
    </row>
    <row r="3732" customFormat="false" ht="15.75" hidden="true" customHeight="true" outlineLevel="0" collapsed="false">
      <c r="A3732" s="4" t="str">
        <f aca="false">Def_Sistemas_Conectores_Cabos!$A$22</f>
        <v>BPM de elétrons</v>
      </c>
      <c r="B3732" s="5" t="str">
        <f aca="false">Datas_Entregas!$A$3</f>
        <v>BTS/Anel</v>
      </c>
      <c r="C3732" s="6" t="n">
        <f aca="false" t="array" ref="C3732:C3732">INDEX(Datas_Entregas!$B$2:$B$100, MATCH(B3732, Datas_Entregas!$A$2:$A$100, 0), 1)</f>
        <v>43296</v>
      </c>
      <c r="D3732" s="5" t="str">
        <f aca="false">Def_Status_Montagem!$A$2</f>
        <v>A verificar</v>
      </c>
      <c r="E3732" s="4" t="str">
        <f aca="false">Def_Status_Montagem!$B$4</f>
        <v>Contratada (inclui etiqueta)</v>
      </c>
      <c r="F3732" s="7" t="str">
        <f aca="false" t="array" ref="F3732:F3732">INDEX(Def_Instancias_Equipamentos!$F$2:$F$4986, MATCH(K3732, Def_Instancias_Equipamentos!$D$2:$D$4986, 0), 1)</f>
        <v>Túnel (Anel)</v>
      </c>
      <c r="G3732" s="8" t="str">
        <f aca="false" t="array" ref="G3732:G3732">INDEX(Def_Instancias_Equipamentos!$F$2:$F$4986, MATCH(L3732, Def_Instancias_Equipamentos!$D$2:$D$4986, 0), 1)</f>
        <v>Sala Racks 7</v>
      </c>
      <c r="H3732" s="7" t="str">
        <f aca="false" t="array" ref="H3732:H3732">INDEX(Def_Instancias_Equipamentos!$E$2:$E$4986, MATCH(K3732, Def_Instancias_Equipamentos!$D$2:$D$4986, 0), 1)</f>
        <v>SI-07C3</v>
      </c>
      <c r="I3732" s="8" t="str">
        <f aca="false" t="array" ref="I3732:I3732">INDEX(Def_Instancias_Equipamentos!$E$2:$E$4986, MATCH(L3732, Def_Instancias_Equipamentos!$D$2:$D$4986, 0), 1)</f>
        <v>IA-07RaBPM</v>
      </c>
      <c r="J3732" s="8" t="str">
        <f aca="false">IF(H3732=I3732, "INTERNO", "EXTERNO")</f>
        <v>EXTERNO</v>
      </c>
      <c r="K3732" s="9" t="str">
        <f aca="false">Def_Instancias_Equipamentos!$D$944</f>
        <v>SI-07C3:DI-BPMSigPatch-2</v>
      </c>
      <c r="L3732" s="4" t="str">
        <f aca="false">Def_Instancias_Equipamentos!$D$683</f>
        <v>SI-07C3:DI-BPMRFFE-2</v>
      </c>
      <c r="M3732" s="10" t="s">
        <v>168</v>
      </c>
      <c r="N3732" s="11" t="s">
        <v>81</v>
      </c>
      <c r="O3732" s="21" t="str">
        <f aca="false">Def_Sistemas_Conectores_Cabos!$B$7</f>
        <v>SMA 50-ohm</v>
      </c>
      <c r="P3732" s="4" t="str">
        <f aca="false">Def_Sistemas_Conectores_Cabos!$B$7</f>
        <v>SMA 50-ohm</v>
      </c>
      <c r="Q3732" s="8" t="str">
        <f aca="false">K3732&amp;"/"&amp;M3732&amp;CHAR(10)&amp;L3732&amp;"/"&amp;N3732</f>
        <v>SI-07C3:DI-BPMSigPatch-2/TO_OUT
SI-07C3:DI-BPMRFFE-2/TO_IN</v>
      </c>
      <c r="R3732" s="12" t="s">
        <v>354</v>
      </c>
      <c r="S3732" s="12" t="s">
        <v>354</v>
      </c>
      <c r="T3732" s="22" t="str">
        <f aca="false">Def_Sistemas_Conectores_Cabos!$C$14</f>
        <v>Datalink Extrudado</v>
      </c>
      <c r="U3732" s="11" t="s">
        <v>355</v>
      </c>
      <c r="V3732" s="13"/>
    </row>
    <row r="3733" customFormat="false" ht="15.75" hidden="true" customHeight="true" outlineLevel="0" collapsed="false">
      <c r="A3733" s="4" t="str">
        <f aca="false">Def_Sistemas_Conectores_Cabos!$A$22</f>
        <v>BPM de elétrons</v>
      </c>
      <c r="B3733" s="5" t="str">
        <f aca="false">Datas_Entregas!$A$3</f>
        <v>BTS/Anel</v>
      </c>
      <c r="C3733" s="6" t="n">
        <f aca="false" t="array" ref="C3733:C3733">INDEX(Datas_Entregas!$B$2:$B$100, MATCH(B3733, Datas_Entregas!$A$2:$A$100, 0), 1)</f>
        <v>43296</v>
      </c>
      <c r="D3733" s="5" t="str">
        <f aca="false">Def_Status_Montagem!$A$2</f>
        <v>A verificar</v>
      </c>
      <c r="E3733" s="4" t="str">
        <f aca="false">Def_Status_Montagem!$B$4</f>
        <v>Contratada (inclui etiqueta)</v>
      </c>
      <c r="F3733" s="7" t="str">
        <f aca="false" t="array" ref="F3733:F3733">INDEX(Def_Instancias_Equipamentos!$F$2:$F$4986, MATCH(K3733, Def_Instancias_Equipamentos!$D$2:$D$4986, 0), 1)</f>
        <v>Túnel (Anel)</v>
      </c>
      <c r="G3733" s="8" t="str">
        <f aca="false" t="array" ref="G3733:G3733">INDEX(Def_Instancias_Equipamentos!$F$2:$F$4986, MATCH(L3733, Def_Instancias_Equipamentos!$D$2:$D$4986, 0), 1)</f>
        <v>Sala Racks 7</v>
      </c>
      <c r="H3733" s="7" t="str">
        <f aca="false" t="array" ref="H3733:H3733">INDEX(Def_Instancias_Equipamentos!$E$2:$E$4986, MATCH(K3733, Def_Instancias_Equipamentos!$D$2:$D$4986, 0), 1)</f>
        <v>SI-07C4</v>
      </c>
      <c r="I3733" s="8" t="str">
        <f aca="false" t="array" ref="I3733:I3733">INDEX(Def_Instancias_Equipamentos!$E$2:$E$4986, MATCH(L3733, Def_Instancias_Equipamentos!$D$2:$D$4986, 0), 1)</f>
        <v>IA-07RaBPM</v>
      </c>
      <c r="J3733" s="8" t="str">
        <f aca="false">IF(H3733=I3733, "INTERNO", "EXTERNO")</f>
        <v>EXTERNO</v>
      </c>
      <c r="K3733" s="9" t="str">
        <f aca="false">Def_Instancias_Equipamentos!$D$945</f>
        <v>SI-07C4:DI-BPMSigPatch</v>
      </c>
      <c r="L3733" s="4" t="str">
        <f aca="false">Def_Instancias_Equipamentos!$D$684</f>
        <v>SI-07C4:DI-BPMRFFE</v>
      </c>
      <c r="M3733" s="10" t="s">
        <v>168</v>
      </c>
      <c r="N3733" s="11" t="s">
        <v>81</v>
      </c>
      <c r="O3733" s="21" t="str">
        <f aca="false">Def_Sistemas_Conectores_Cabos!$B$7</f>
        <v>SMA 50-ohm</v>
      </c>
      <c r="P3733" s="4" t="str">
        <f aca="false">Def_Sistemas_Conectores_Cabos!$B$7</f>
        <v>SMA 50-ohm</v>
      </c>
      <c r="Q3733" s="8" t="str">
        <f aca="false">K3733&amp;"/"&amp;M3733&amp;CHAR(10)&amp;L3733&amp;"/"&amp;N3733</f>
        <v>SI-07C4:DI-BPMSigPatch/TO_OUT
SI-07C4:DI-BPMRFFE/TO_IN</v>
      </c>
      <c r="R3733" s="12" t="s">
        <v>354</v>
      </c>
      <c r="S3733" s="12" t="s">
        <v>354</v>
      </c>
      <c r="T3733" s="22" t="str">
        <f aca="false">Def_Sistemas_Conectores_Cabos!$C$14</f>
        <v>Datalink Extrudado</v>
      </c>
      <c r="U3733" s="11" t="s">
        <v>355</v>
      </c>
      <c r="V3733" s="13"/>
    </row>
    <row r="3734" customFormat="false" ht="15.75" hidden="true" customHeight="true" outlineLevel="0" collapsed="false">
      <c r="A3734" s="4" t="str">
        <f aca="false">Def_Sistemas_Conectores_Cabos!$A$22</f>
        <v>BPM de elétrons</v>
      </c>
      <c r="B3734" s="5" t="str">
        <f aca="false">Datas_Entregas!$A$3</f>
        <v>BTS/Anel</v>
      </c>
      <c r="C3734" s="6" t="n">
        <f aca="false" t="array" ref="C3734:C3734">INDEX(Datas_Entregas!$B$2:$B$100, MATCH(B3734, Datas_Entregas!$A$2:$A$100, 0), 1)</f>
        <v>43296</v>
      </c>
      <c r="D3734" s="5" t="str">
        <f aca="false">Def_Status_Montagem!$A$2</f>
        <v>A verificar</v>
      </c>
      <c r="E3734" s="4" t="str">
        <f aca="false">Def_Status_Montagem!$B$4</f>
        <v>Contratada (inclui etiqueta)</v>
      </c>
      <c r="F3734" s="7" t="str">
        <f aca="false" t="array" ref="F3734:F3734">INDEX(Def_Instancias_Equipamentos!$F$2:$F$4986, MATCH(K3734, Def_Instancias_Equipamentos!$D$2:$D$4986, 0), 1)</f>
        <v>Túnel (Anel)</v>
      </c>
      <c r="G3734" s="8" t="str">
        <f aca="false" t="array" ref="G3734:G3734">INDEX(Def_Instancias_Equipamentos!$F$2:$F$4986, MATCH(L3734, Def_Instancias_Equipamentos!$D$2:$D$4986, 0), 1)</f>
        <v>Sala Racks 7</v>
      </c>
      <c r="H3734" s="7" t="str">
        <f aca="false" t="array" ref="H3734:H3734">INDEX(Def_Instancias_Equipamentos!$E$2:$E$4986, MATCH(K3734, Def_Instancias_Equipamentos!$D$2:$D$4986, 0), 1)</f>
        <v>SI-07M1</v>
      </c>
      <c r="I3734" s="8" t="str">
        <f aca="false" t="array" ref="I3734:I3734">INDEX(Def_Instancias_Equipamentos!$E$2:$E$4986, MATCH(L3734, Def_Instancias_Equipamentos!$D$2:$D$4986, 0), 1)</f>
        <v>IA-07RaBPM</v>
      </c>
      <c r="J3734" s="8" t="str">
        <f aca="false">IF(H3734=I3734, "INTERNO", "EXTERNO")</f>
        <v>EXTERNO</v>
      </c>
      <c r="K3734" s="9" t="str">
        <f aca="false">Def_Instancias_Equipamentos!$D$946</f>
        <v>SI-07M1:DI-BPMSigPatch</v>
      </c>
      <c r="L3734" s="4" t="str">
        <f aca="false">Def_Instancias_Equipamentos!$D$685</f>
        <v>SI-07M1:DI-BPMRFFE</v>
      </c>
      <c r="M3734" s="10" t="s">
        <v>168</v>
      </c>
      <c r="N3734" s="11" t="s">
        <v>81</v>
      </c>
      <c r="O3734" s="21" t="str">
        <f aca="false">Def_Sistemas_Conectores_Cabos!$B$7</f>
        <v>SMA 50-ohm</v>
      </c>
      <c r="P3734" s="4" t="str">
        <f aca="false">Def_Sistemas_Conectores_Cabos!$B$7</f>
        <v>SMA 50-ohm</v>
      </c>
      <c r="Q3734" s="8" t="str">
        <f aca="false">K3734&amp;"/"&amp;M3734&amp;CHAR(10)&amp;L3734&amp;"/"&amp;N3734</f>
        <v>SI-07M1:DI-BPMSigPatch/TO_OUT
SI-07M1:DI-BPMRFFE/TO_IN</v>
      </c>
      <c r="R3734" s="12" t="s">
        <v>354</v>
      </c>
      <c r="S3734" s="12" t="s">
        <v>354</v>
      </c>
      <c r="T3734" s="22" t="str">
        <f aca="false">Def_Sistemas_Conectores_Cabos!$C$14</f>
        <v>Datalink Extrudado</v>
      </c>
      <c r="U3734" s="11" t="s">
        <v>355</v>
      </c>
      <c r="V3734" s="13"/>
    </row>
    <row r="3735" customFormat="false" ht="15.75" hidden="true" customHeight="true" outlineLevel="0" collapsed="false">
      <c r="A3735" s="4" t="str">
        <f aca="false">Def_Sistemas_Conectores_Cabos!$A$22</f>
        <v>BPM de elétrons</v>
      </c>
      <c r="B3735" s="5" t="str">
        <f aca="false">Datas_Entregas!$A$3</f>
        <v>BTS/Anel</v>
      </c>
      <c r="C3735" s="6" t="n">
        <f aca="false" t="array" ref="C3735:C3735">INDEX(Datas_Entregas!$B$2:$B$100, MATCH(B3735, Datas_Entregas!$A$2:$A$100, 0), 1)</f>
        <v>43296</v>
      </c>
      <c r="D3735" s="5" t="str">
        <f aca="false">Def_Status_Montagem!$A$2</f>
        <v>A verificar</v>
      </c>
      <c r="E3735" s="4" t="str">
        <f aca="false">Def_Status_Montagem!$B$4</f>
        <v>Contratada (inclui etiqueta)</v>
      </c>
      <c r="F3735" s="7" t="str">
        <f aca="false" t="array" ref="F3735:F3735">INDEX(Def_Instancias_Equipamentos!$F$2:$F$4986, MATCH(K3735, Def_Instancias_Equipamentos!$D$2:$D$4986, 0), 1)</f>
        <v>Túnel (Anel)</v>
      </c>
      <c r="G3735" s="8" t="str">
        <f aca="false" t="array" ref="G3735:G3735">INDEX(Def_Instancias_Equipamentos!$F$2:$F$4986, MATCH(L3735, Def_Instancias_Equipamentos!$D$2:$D$4986, 0), 1)</f>
        <v>Sala Racks 7</v>
      </c>
      <c r="H3735" s="7" t="str">
        <f aca="false" t="array" ref="H3735:H3735">INDEX(Def_Instancias_Equipamentos!$E$2:$E$4986, MATCH(K3735, Def_Instancias_Equipamentos!$D$2:$D$4986, 0), 1)</f>
        <v>SI-07M2</v>
      </c>
      <c r="I3735" s="8" t="str">
        <f aca="false" t="array" ref="I3735:I3735">INDEX(Def_Instancias_Equipamentos!$E$2:$E$4986, MATCH(L3735, Def_Instancias_Equipamentos!$D$2:$D$4986, 0), 1)</f>
        <v>IA-07RaBPM</v>
      </c>
      <c r="J3735" s="8" t="str">
        <f aca="false">IF(H3735=I3735, "INTERNO", "EXTERNO")</f>
        <v>EXTERNO</v>
      </c>
      <c r="K3735" s="9" t="str">
        <f aca="false">Def_Instancias_Equipamentos!$D$947</f>
        <v>SI-07M2:DI-BPMSigPatch</v>
      </c>
      <c r="L3735" s="4" t="str">
        <f aca="false">Def_Instancias_Equipamentos!$D$686</f>
        <v>SI-07M2:DI-BPMRFFE</v>
      </c>
      <c r="M3735" s="10" t="s">
        <v>168</v>
      </c>
      <c r="N3735" s="11" t="s">
        <v>81</v>
      </c>
      <c r="O3735" s="21" t="str">
        <f aca="false">Def_Sistemas_Conectores_Cabos!$B$7</f>
        <v>SMA 50-ohm</v>
      </c>
      <c r="P3735" s="4" t="str">
        <f aca="false">Def_Sistemas_Conectores_Cabos!$B$7</f>
        <v>SMA 50-ohm</v>
      </c>
      <c r="Q3735" s="8" t="str">
        <f aca="false">K3735&amp;"/"&amp;M3735&amp;CHAR(10)&amp;L3735&amp;"/"&amp;N3735</f>
        <v>SI-07M2:DI-BPMSigPatch/TO_OUT
SI-07M2:DI-BPMRFFE/TO_IN</v>
      </c>
      <c r="R3735" s="12" t="s">
        <v>354</v>
      </c>
      <c r="S3735" s="12" t="s">
        <v>354</v>
      </c>
      <c r="T3735" s="22" t="str">
        <f aca="false">Def_Sistemas_Conectores_Cabos!$C$14</f>
        <v>Datalink Extrudado</v>
      </c>
      <c r="U3735" s="11" t="s">
        <v>355</v>
      </c>
      <c r="V3735" s="13"/>
    </row>
    <row r="3736" customFormat="false" ht="15.75" hidden="true" customHeight="true" outlineLevel="0" collapsed="false">
      <c r="A3736" s="4" t="str">
        <f aca="false">Def_Sistemas_Conectores_Cabos!$A$22</f>
        <v>BPM de elétrons</v>
      </c>
      <c r="B3736" s="5" t="str">
        <f aca="false">Datas_Entregas!$A$3</f>
        <v>BTS/Anel</v>
      </c>
      <c r="C3736" s="6" t="n">
        <f aca="false" t="array" ref="C3736:C3736">INDEX(Datas_Entregas!$B$2:$B$100, MATCH(B3736, Datas_Entregas!$A$2:$A$100, 0), 1)</f>
        <v>43296</v>
      </c>
      <c r="D3736" s="5" t="str">
        <f aca="false">Def_Status_Montagem!$A$2</f>
        <v>A verificar</v>
      </c>
      <c r="E3736" s="4" t="str">
        <f aca="false">Def_Status_Montagem!$B$4</f>
        <v>Contratada (inclui etiqueta)</v>
      </c>
      <c r="F3736" s="7" t="str">
        <f aca="false" t="array" ref="F3736:F3736">INDEX(Def_Instancias_Equipamentos!$F$2:$F$4986, MATCH(K3736, Def_Instancias_Equipamentos!$D$2:$D$4986, 0), 1)</f>
        <v>Túnel (Anel)</v>
      </c>
      <c r="G3736" s="8" t="str">
        <f aca="false" t="array" ref="G3736:G3736">INDEX(Def_Instancias_Equipamentos!$F$2:$F$4986, MATCH(L3736, Def_Instancias_Equipamentos!$D$2:$D$4986, 0), 1)</f>
        <v>Sala Racks 7</v>
      </c>
      <c r="H3736" s="7" t="str">
        <f aca="false" t="array" ref="H3736:H3736">INDEX(Def_Instancias_Equipamentos!$E$2:$E$4986, MATCH(K3736, Def_Instancias_Equipamentos!$D$2:$D$4986, 0), 1)</f>
        <v>SI-07SP</v>
      </c>
      <c r="I3736" s="8" t="str">
        <f aca="false" t="array" ref="I3736:I3736">INDEX(Def_Instancias_Equipamentos!$E$2:$E$4986, MATCH(L3736, Def_Instancias_Equipamentos!$D$2:$D$4986, 0), 1)</f>
        <v>IA-07RaBPM</v>
      </c>
      <c r="J3736" s="8" t="str">
        <f aca="false">IF(H3736=I3736, "INTERNO", "EXTERNO")</f>
        <v>EXTERNO</v>
      </c>
      <c r="K3736" s="9" t="str">
        <f aca="false">Def_Instancias_Equipamentos!$D$1064</f>
        <v>SI-07SP:DI-BPMSigPatch-1</v>
      </c>
      <c r="L3736" s="4" t="str">
        <f aca="false">Def_Instancias_Equipamentos!$D$803</f>
        <v>SI-07SP:DI-BPMRFFE-1</v>
      </c>
      <c r="M3736" s="10" t="s">
        <v>168</v>
      </c>
      <c r="N3736" s="11" t="s">
        <v>81</v>
      </c>
      <c r="O3736" s="21" t="str">
        <f aca="false">Def_Sistemas_Conectores_Cabos!$B$7</f>
        <v>SMA 50-ohm</v>
      </c>
      <c r="P3736" s="4" t="str">
        <f aca="false">Def_Sistemas_Conectores_Cabos!$B$7</f>
        <v>SMA 50-ohm</v>
      </c>
      <c r="Q3736" s="8" t="str">
        <f aca="false">K3736&amp;"/"&amp;M3736&amp;CHAR(10)&amp;L3736&amp;"/"&amp;N3736</f>
        <v>SI-07SP:DI-BPMSigPatch-1/TO_OUT
SI-07SP:DI-BPMRFFE-1/TO_IN</v>
      </c>
      <c r="R3736" s="12" t="s">
        <v>354</v>
      </c>
      <c r="S3736" s="12" t="s">
        <v>354</v>
      </c>
      <c r="T3736" s="22" t="str">
        <f aca="false">Def_Sistemas_Conectores_Cabos!$C$14</f>
        <v>Datalink Extrudado</v>
      </c>
      <c r="U3736" s="11" t="s">
        <v>355</v>
      </c>
      <c r="V3736" s="13"/>
    </row>
    <row r="3737" customFormat="false" ht="15.75" hidden="true" customHeight="true" outlineLevel="0" collapsed="false">
      <c r="A3737" s="4" t="str">
        <f aca="false">Def_Sistemas_Conectores_Cabos!$A$22</f>
        <v>BPM de elétrons</v>
      </c>
      <c r="B3737" s="5" t="str">
        <f aca="false">Datas_Entregas!$A$3</f>
        <v>BTS/Anel</v>
      </c>
      <c r="C3737" s="6" t="n">
        <f aca="false" t="array" ref="C3737:C3737">INDEX(Datas_Entregas!$B$2:$B$100, MATCH(B3737, Datas_Entregas!$A$2:$A$100, 0), 1)</f>
        <v>43296</v>
      </c>
      <c r="D3737" s="5" t="str">
        <f aca="false">Def_Status_Montagem!$A$2</f>
        <v>A verificar</v>
      </c>
      <c r="E3737" s="4" t="str">
        <f aca="false">Def_Status_Montagem!$B$4</f>
        <v>Contratada (inclui etiqueta)</v>
      </c>
      <c r="F3737" s="7" t="str">
        <f aca="false" t="array" ref="F3737:F3737">INDEX(Def_Instancias_Equipamentos!$F$2:$F$4986, MATCH(K3737, Def_Instancias_Equipamentos!$D$2:$D$4986, 0), 1)</f>
        <v>Túnel (Anel)</v>
      </c>
      <c r="G3737" s="8" t="str">
        <f aca="false" t="array" ref="G3737:G3737">INDEX(Def_Instancias_Equipamentos!$F$2:$F$4986, MATCH(L3737, Def_Instancias_Equipamentos!$D$2:$D$4986, 0), 1)</f>
        <v>Sala Racks 7</v>
      </c>
      <c r="H3737" s="7" t="str">
        <f aca="false" t="array" ref="H3737:H3737">INDEX(Def_Instancias_Equipamentos!$E$2:$E$4986, MATCH(K3737, Def_Instancias_Equipamentos!$D$2:$D$4986, 0), 1)</f>
        <v>SI-07SP</v>
      </c>
      <c r="I3737" s="8" t="str">
        <f aca="false" t="array" ref="I3737:I3737">INDEX(Def_Instancias_Equipamentos!$E$2:$E$4986, MATCH(L3737, Def_Instancias_Equipamentos!$D$2:$D$4986, 0), 1)</f>
        <v>IA-07RaBPM</v>
      </c>
      <c r="J3737" s="8" t="str">
        <f aca="false">IF(H3737=I3737, "INTERNO", "EXTERNO")</f>
        <v>EXTERNO</v>
      </c>
      <c r="K3737" s="9" t="str">
        <f aca="false">Def_Instancias_Equipamentos!$D$1065</f>
        <v>SI-07SP:DI-BPMSigPatch-2</v>
      </c>
      <c r="L3737" s="4" t="str">
        <f aca="false">Def_Instancias_Equipamentos!$D$804</f>
        <v>SI-07SP:DI-BPMRFFE-2</v>
      </c>
      <c r="M3737" s="10" t="s">
        <v>168</v>
      </c>
      <c r="N3737" s="11" t="s">
        <v>81</v>
      </c>
      <c r="O3737" s="21" t="str">
        <f aca="false">Def_Sistemas_Conectores_Cabos!$B$7</f>
        <v>SMA 50-ohm</v>
      </c>
      <c r="P3737" s="4" t="str">
        <f aca="false">Def_Sistemas_Conectores_Cabos!$B$7</f>
        <v>SMA 50-ohm</v>
      </c>
      <c r="Q3737" s="8" t="str">
        <f aca="false">K3737&amp;"/"&amp;M3737&amp;CHAR(10)&amp;L3737&amp;"/"&amp;N3737</f>
        <v>SI-07SP:DI-BPMSigPatch-2/TO_OUT
SI-07SP:DI-BPMRFFE-2/TO_IN</v>
      </c>
      <c r="R3737" s="12" t="s">
        <v>354</v>
      </c>
      <c r="S3737" s="12" t="s">
        <v>354</v>
      </c>
      <c r="T3737" s="22" t="str">
        <f aca="false">Def_Sistemas_Conectores_Cabos!$C$14</f>
        <v>Datalink Extrudado</v>
      </c>
      <c r="U3737" s="11" t="s">
        <v>355</v>
      </c>
      <c r="V3737" s="13"/>
    </row>
    <row r="3738" customFormat="false" ht="15.75" hidden="true" customHeight="true" outlineLevel="0" collapsed="false">
      <c r="A3738" s="4" t="str">
        <f aca="false">Def_Sistemas_Conectores_Cabos!$A$22</f>
        <v>BPM de elétrons</v>
      </c>
      <c r="B3738" s="5" t="str">
        <f aca="false">Datas_Entregas!$A$3</f>
        <v>BTS/Anel</v>
      </c>
      <c r="C3738" s="6" t="n">
        <f aca="false" t="array" ref="C3738:C3738">INDEX(Datas_Entregas!$B$2:$B$100, MATCH(B3738, Datas_Entregas!$A$2:$A$100, 0), 1)</f>
        <v>43296</v>
      </c>
      <c r="D3738" s="5" t="str">
        <f aca="false">Def_Status_Montagem!$A$2</f>
        <v>A verificar</v>
      </c>
      <c r="E3738" s="4" t="str">
        <f aca="false">Def_Status_Montagem!$B$4</f>
        <v>Contratada (inclui etiqueta)</v>
      </c>
      <c r="F3738" s="7" t="str">
        <f aca="false" t="array" ref="F3738:F3738">INDEX(Def_Instancias_Equipamentos!$F$2:$F$4986, MATCH(K3738, Def_Instancias_Equipamentos!$D$2:$D$4986, 0), 1)</f>
        <v>Túnel (Anel)</v>
      </c>
      <c r="G3738" s="8" t="str">
        <f aca="false" t="array" ref="G3738:G3738">INDEX(Def_Instancias_Equipamentos!$F$2:$F$4986, MATCH(L3738, Def_Instancias_Equipamentos!$D$2:$D$4986, 0), 1)</f>
        <v>Sala Racks 8</v>
      </c>
      <c r="H3738" s="7" t="str">
        <f aca="false" t="array" ref="H3738:H3738">INDEX(Def_Instancias_Equipamentos!$E$2:$E$4986, MATCH(K3738, Def_Instancias_Equipamentos!$D$2:$D$4986, 0), 1)</f>
        <v>SI-08C1</v>
      </c>
      <c r="I3738" s="8" t="str">
        <f aca="false" t="array" ref="I3738:I3738">INDEX(Def_Instancias_Equipamentos!$E$2:$E$4986, MATCH(L3738, Def_Instancias_Equipamentos!$D$2:$D$4986, 0), 1)</f>
        <v>IA-08RaBPM</v>
      </c>
      <c r="J3738" s="8" t="str">
        <f aca="false">IF(H3738=I3738, "INTERNO", "EXTERNO")</f>
        <v>EXTERNO</v>
      </c>
      <c r="K3738" s="9" t="str">
        <f aca="false">Def_Instancias_Equipamentos!$D$948</f>
        <v>SI-08C1:DI-BPMSigPatch-1</v>
      </c>
      <c r="L3738" s="4" t="str">
        <f aca="false">Def_Instancias_Equipamentos!$D$687</f>
        <v>SI-08C1:DI-BPMRFFE-1</v>
      </c>
      <c r="M3738" s="10" t="s">
        <v>168</v>
      </c>
      <c r="N3738" s="11" t="s">
        <v>81</v>
      </c>
      <c r="O3738" s="21" t="str">
        <f aca="false">Def_Sistemas_Conectores_Cabos!$B$7</f>
        <v>SMA 50-ohm</v>
      </c>
      <c r="P3738" s="4" t="str">
        <f aca="false">Def_Sistemas_Conectores_Cabos!$B$7</f>
        <v>SMA 50-ohm</v>
      </c>
      <c r="Q3738" s="8" t="str">
        <f aca="false">K3738&amp;"/"&amp;M3738&amp;CHAR(10)&amp;L3738&amp;"/"&amp;N3738</f>
        <v>SI-08C1:DI-BPMSigPatch-1/TO_OUT
SI-08C1:DI-BPMRFFE-1/TO_IN</v>
      </c>
      <c r="R3738" s="12" t="s">
        <v>354</v>
      </c>
      <c r="S3738" s="12" t="s">
        <v>354</v>
      </c>
      <c r="T3738" s="22" t="str">
        <f aca="false">Def_Sistemas_Conectores_Cabos!$C$14</f>
        <v>Datalink Extrudado</v>
      </c>
      <c r="U3738" s="11" t="s">
        <v>355</v>
      </c>
      <c r="V3738" s="13"/>
    </row>
    <row r="3739" customFormat="false" ht="15.75" hidden="true" customHeight="true" outlineLevel="0" collapsed="false">
      <c r="A3739" s="4" t="str">
        <f aca="false">Def_Sistemas_Conectores_Cabos!$A$22</f>
        <v>BPM de elétrons</v>
      </c>
      <c r="B3739" s="5" t="str">
        <f aca="false">Datas_Entregas!$A$3</f>
        <v>BTS/Anel</v>
      </c>
      <c r="C3739" s="6" t="n">
        <f aca="false" t="array" ref="C3739:C3739">INDEX(Datas_Entregas!$B$2:$B$100, MATCH(B3739, Datas_Entregas!$A$2:$A$100, 0), 1)</f>
        <v>43296</v>
      </c>
      <c r="D3739" s="5" t="str">
        <f aca="false">Def_Status_Montagem!$A$2</f>
        <v>A verificar</v>
      </c>
      <c r="E3739" s="4" t="str">
        <f aca="false">Def_Status_Montagem!$B$4</f>
        <v>Contratada (inclui etiqueta)</v>
      </c>
      <c r="F3739" s="7" t="str">
        <f aca="false" t="array" ref="F3739:F3739">INDEX(Def_Instancias_Equipamentos!$F$2:$F$4986, MATCH(K3739, Def_Instancias_Equipamentos!$D$2:$D$4986, 0), 1)</f>
        <v>Túnel (Anel)</v>
      </c>
      <c r="G3739" s="8" t="str">
        <f aca="false" t="array" ref="G3739:G3739">INDEX(Def_Instancias_Equipamentos!$F$2:$F$4986, MATCH(L3739, Def_Instancias_Equipamentos!$D$2:$D$4986, 0), 1)</f>
        <v>Sala Racks 8</v>
      </c>
      <c r="H3739" s="7" t="str">
        <f aca="false" t="array" ref="H3739:H3739">INDEX(Def_Instancias_Equipamentos!$E$2:$E$4986, MATCH(K3739, Def_Instancias_Equipamentos!$D$2:$D$4986, 0), 1)</f>
        <v>SI-08C1</v>
      </c>
      <c r="I3739" s="8" t="str">
        <f aca="false" t="array" ref="I3739:I3739">INDEX(Def_Instancias_Equipamentos!$E$2:$E$4986, MATCH(L3739, Def_Instancias_Equipamentos!$D$2:$D$4986, 0), 1)</f>
        <v>IA-08RaBPM</v>
      </c>
      <c r="J3739" s="8" t="str">
        <f aca="false">IF(H3739=I3739, "INTERNO", "EXTERNO")</f>
        <v>EXTERNO</v>
      </c>
      <c r="K3739" s="9" t="str">
        <f aca="false">Def_Instancias_Equipamentos!$D$949</f>
        <v>SI-08C1:DI-BPMSigPatch-2</v>
      </c>
      <c r="L3739" s="4" t="str">
        <f aca="false">Def_Instancias_Equipamentos!$D$688</f>
        <v>SI-08C1:DI-BPMRFFE-2</v>
      </c>
      <c r="M3739" s="10" t="s">
        <v>168</v>
      </c>
      <c r="N3739" s="11" t="s">
        <v>81</v>
      </c>
      <c r="O3739" s="21" t="str">
        <f aca="false">Def_Sistemas_Conectores_Cabos!$B$7</f>
        <v>SMA 50-ohm</v>
      </c>
      <c r="P3739" s="4" t="str">
        <f aca="false">Def_Sistemas_Conectores_Cabos!$B$7</f>
        <v>SMA 50-ohm</v>
      </c>
      <c r="Q3739" s="8" t="str">
        <f aca="false">K3739&amp;"/"&amp;M3739&amp;CHAR(10)&amp;L3739&amp;"/"&amp;N3739</f>
        <v>SI-08C1:DI-BPMSigPatch-2/TO_OUT
SI-08C1:DI-BPMRFFE-2/TO_IN</v>
      </c>
      <c r="R3739" s="12" t="s">
        <v>354</v>
      </c>
      <c r="S3739" s="12" t="s">
        <v>354</v>
      </c>
      <c r="T3739" s="22" t="str">
        <f aca="false">Def_Sistemas_Conectores_Cabos!$C$14</f>
        <v>Datalink Extrudado</v>
      </c>
      <c r="U3739" s="11" t="s">
        <v>355</v>
      </c>
      <c r="V3739" s="13"/>
    </row>
    <row r="3740" customFormat="false" ht="15.75" hidden="true" customHeight="true" outlineLevel="0" collapsed="false">
      <c r="A3740" s="4" t="str">
        <f aca="false">Def_Sistemas_Conectores_Cabos!$A$22</f>
        <v>BPM de elétrons</v>
      </c>
      <c r="B3740" s="5" t="str">
        <f aca="false">Datas_Entregas!$A$3</f>
        <v>BTS/Anel</v>
      </c>
      <c r="C3740" s="6" t="n">
        <f aca="false" t="array" ref="C3740:C3740">INDEX(Datas_Entregas!$B$2:$B$100, MATCH(B3740, Datas_Entregas!$A$2:$A$100, 0), 1)</f>
        <v>43296</v>
      </c>
      <c r="D3740" s="5" t="str">
        <f aca="false">Def_Status_Montagem!$A$2</f>
        <v>A verificar</v>
      </c>
      <c r="E3740" s="4" t="str">
        <f aca="false">Def_Status_Montagem!$B$4</f>
        <v>Contratada (inclui etiqueta)</v>
      </c>
      <c r="F3740" s="7" t="str">
        <f aca="false" t="array" ref="F3740:F3740">INDEX(Def_Instancias_Equipamentos!$F$2:$F$4986, MATCH(K3740, Def_Instancias_Equipamentos!$D$2:$D$4986, 0), 1)</f>
        <v>Túnel (Anel)</v>
      </c>
      <c r="G3740" s="8" t="str">
        <f aca="false" t="array" ref="G3740:G3740">INDEX(Def_Instancias_Equipamentos!$F$2:$F$4986, MATCH(L3740, Def_Instancias_Equipamentos!$D$2:$D$4986, 0), 1)</f>
        <v>Sala Racks 8</v>
      </c>
      <c r="H3740" s="7" t="str">
        <f aca="false" t="array" ref="H3740:H3740">INDEX(Def_Instancias_Equipamentos!$E$2:$E$4986, MATCH(K3740, Def_Instancias_Equipamentos!$D$2:$D$4986, 0), 1)</f>
        <v>SI-08C2</v>
      </c>
      <c r="I3740" s="8" t="str">
        <f aca="false" t="array" ref="I3740:I3740">INDEX(Def_Instancias_Equipamentos!$E$2:$E$4986, MATCH(L3740, Def_Instancias_Equipamentos!$D$2:$D$4986, 0), 1)</f>
        <v>IA-08RaBPM</v>
      </c>
      <c r="J3740" s="8" t="str">
        <f aca="false">IF(H3740=I3740, "INTERNO", "EXTERNO")</f>
        <v>EXTERNO</v>
      </c>
      <c r="K3740" s="9" t="str">
        <f aca="false">Def_Instancias_Equipamentos!$D$950</f>
        <v>SI-08C2:DI-BPMSigPatch</v>
      </c>
      <c r="L3740" s="4" t="str">
        <f aca="false">Def_Instancias_Equipamentos!$D$689</f>
        <v>SI-08C2:DI-BPMRFFE</v>
      </c>
      <c r="M3740" s="10" t="s">
        <v>168</v>
      </c>
      <c r="N3740" s="11" t="s">
        <v>81</v>
      </c>
      <c r="O3740" s="21" t="str">
        <f aca="false">Def_Sistemas_Conectores_Cabos!$B$7</f>
        <v>SMA 50-ohm</v>
      </c>
      <c r="P3740" s="4" t="str">
        <f aca="false">Def_Sistemas_Conectores_Cabos!$B$7</f>
        <v>SMA 50-ohm</v>
      </c>
      <c r="Q3740" s="8" t="str">
        <f aca="false">K3740&amp;"/"&amp;M3740&amp;CHAR(10)&amp;L3740&amp;"/"&amp;N3740</f>
        <v>SI-08C2:DI-BPMSigPatch/TO_OUT
SI-08C2:DI-BPMRFFE/TO_IN</v>
      </c>
      <c r="R3740" s="12" t="s">
        <v>354</v>
      </c>
      <c r="S3740" s="12" t="s">
        <v>354</v>
      </c>
      <c r="T3740" s="22" t="str">
        <f aca="false">Def_Sistemas_Conectores_Cabos!$C$14</f>
        <v>Datalink Extrudado</v>
      </c>
      <c r="U3740" s="11" t="s">
        <v>355</v>
      </c>
      <c r="V3740" s="13"/>
    </row>
    <row r="3741" customFormat="false" ht="15.75" hidden="true" customHeight="true" outlineLevel="0" collapsed="false">
      <c r="A3741" s="4" t="str">
        <f aca="false">Def_Sistemas_Conectores_Cabos!$A$22</f>
        <v>BPM de elétrons</v>
      </c>
      <c r="B3741" s="5" t="str">
        <f aca="false">Datas_Entregas!$A$3</f>
        <v>BTS/Anel</v>
      </c>
      <c r="C3741" s="6" t="n">
        <f aca="false" t="array" ref="C3741:C3741">INDEX(Datas_Entregas!$B$2:$B$100, MATCH(B3741, Datas_Entregas!$A$2:$A$100, 0), 1)</f>
        <v>43296</v>
      </c>
      <c r="D3741" s="5" t="str">
        <f aca="false">Def_Status_Montagem!$A$2</f>
        <v>A verificar</v>
      </c>
      <c r="E3741" s="4" t="str">
        <f aca="false">Def_Status_Montagem!$B$4</f>
        <v>Contratada (inclui etiqueta)</v>
      </c>
      <c r="F3741" s="7" t="str">
        <f aca="false" t="array" ref="F3741:F3741">INDEX(Def_Instancias_Equipamentos!$F$2:$F$4986, MATCH(K3741, Def_Instancias_Equipamentos!$D$2:$D$4986, 0), 1)</f>
        <v>Túnel (Anel)</v>
      </c>
      <c r="G3741" s="8" t="str">
        <f aca="false" t="array" ref="G3741:G3741">INDEX(Def_Instancias_Equipamentos!$F$2:$F$4986, MATCH(L3741, Def_Instancias_Equipamentos!$D$2:$D$4986, 0), 1)</f>
        <v>Sala Racks 8</v>
      </c>
      <c r="H3741" s="7" t="str">
        <f aca="false" t="array" ref="H3741:H3741">INDEX(Def_Instancias_Equipamentos!$E$2:$E$4986, MATCH(K3741, Def_Instancias_Equipamentos!$D$2:$D$4986, 0), 1)</f>
        <v>SI-08C3</v>
      </c>
      <c r="I3741" s="8" t="str">
        <f aca="false" t="array" ref="I3741:I3741">INDEX(Def_Instancias_Equipamentos!$E$2:$E$4986, MATCH(L3741, Def_Instancias_Equipamentos!$D$2:$D$4986, 0), 1)</f>
        <v>IA-08RaBPM</v>
      </c>
      <c r="J3741" s="8" t="str">
        <f aca="false">IF(H3741=I3741, "INTERNO", "EXTERNO")</f>
        <v>EXTERNO</v>
      </c>
      <c r="K3741" s="9" t="str">
        <f aca="false">Def_Instancias_Equipamentos!$D$951</f>
        <v>SI-08C3:DI-BPMSigPatch-1</v>
      </c>
      <c r="L3741" s="4" t="str">
        <f aca="false">Def_Instancias_Equipamentos!$D$690</f>
        <v>SI-08C3:DI-BPMRFFE-1</v>
      </c>
      <c r="M3741" s="10" t="s">
        <v>168</v>
      </c>
      <c r="N3741" s="11" t="s">
        <v>81</v>
      </c>
      <c r="O3741" s="21" t="str">
        <f aca="false">Def_Sistemas_Conectores_Cabos!$B$7</f>
        <v>SMA 50-ohm</v>
      </c>
      <c r="P3741" s="4" t="str">
        <f aca="false">Def_Sistemas_Conectores_Cabos!$B$7</f>
        <v>SMA 50-ohm</v>
      </c>
      <c r="Q3741" s="8" t="str">
        <f aca="false">K3741&amp;"/"&amp;M3741&amp;CHAR(10)&amp;L3741&amp;"/"&amp;N3741</f>
        <v>SI-08C3:DI-BPMSigPatch-1/TO_OUT
SI-08C3:DI-BPMRFFE-1/TO_IN</v>
      </c>
      <c r="R3741" s="12" t="s">
        <v>354</v>
      </c>
      <c r="S3741" s="12" t="s">
        <v>354</v>
      </c>
      <c r="T3741" s="22" t="str">
        <f aca="false">Def_Sistemas_Conectores_Cabos!$C$14</f>
        <v>Datalink Extrudado</v>
      </c>
      <c r="U3741" s="11" t="s">
        <v>355</v>
      </c>
      <c r="V3741" s="13"/>
    </row>
    <row r="3742" customFormat="false" ht="15.75" hidden="true" customHeight="true" outlineLevel="0" collapsed="false">
      <c r="A3742" s="4" t="str">
        <f aca="false">Def_Sistemas_Conectores_Cabos!$A$22</f>
        <v>BPM de elétrons</v>
      </c>
      <c r="B3742" s="5" t="str">
        <f aca="false">Datas_Entregas!$A$3</f>
        <v>BTS/Anel</v>
      </c>
      <c r="C3742" s="6" t="n">
        <f aca="false" t="array" ref="C3742:C3742">INDEX(Datas_Entregas!$B$2:$B$100, MATCH(B3742, Datas_Entregas!$A$2:$A$100, 0), 1)</f>
        <v>43296</v>
      </c>
      <c r="D3742" s="5" t="str">
        <f aca="false">Def_Status_Montagem!$A$2</f>
        <v>A verificar</v>
      </c>
      <c r="E3742" s="4" t="str">
        <f aca="false">Def_Status_Montagem!$B$4</f>
        <v>Contratada (inclui etiqueta)</v>
      </c>
      <c r="F3742" s="7" t="str">
        <f aca="false" t="array" ref="F3742:F3742">INDEX(Def_Instancias_Equipamentos!$F$2:$F$4986, MATCH(K3742, Def_Instancias_Equipamentos!$D$2:$D$4986, 0), 1)</f>
        <v>Túnel (Anel)</v>
      </c>
      <c r="G3742" s="8" t="str">
        <f aca="false" t="array" ref="G3742:G3742">INDEX(Def_Instancias_Equipamentos!$F$2:$F$4986, MATCH(L3742, Def_Instancias_Equipamentos!$D$2:$D$4986, 0), 1)</f>
        <v>Sala Racks 8</v>
      </c>
      <c r="H3742" s="7" t="str">
        <f aca="false" t="array" ref="H3742:H3742">INDEX(Def_Instancias_Equipamentos!$E$2:$E$4986, MATCH(K3742, Def_Instancias_Equipamentos!$D$2:$D$4986, 0), 1)</f>
        <v>SI-08C3</v>
      </c>
      <c r="I3742" s="8" t="str">
        <f aca="false" t="array" ref="I3742:I3742">INDEX(Def_Instancias_Equipamentos!$E$2:$E$4986, MATCH(L3742, Def_Instancias_Equipamentos!$D$2:$D$4986, 0), 1)</f>
        <v>IA-08RaBPM</v>
      </c>
      <c r="J3742" s="8" t="str">
        <f aca="false">IF(H3742=I3742, "INTERNO", "EXTERNO")</f>
        <v>EXTERNO</v>
      </c>
      <c r="K3742" s="9" t="str">
        <f aca="false">Def_Instancias_Equipamentos!$D$952</f>
        <v>SI-08C3:DI-BPMSigPatch-2</v>
      </c>
      <c r="L3742" s="4" t="str">
        <f aca="false">Def_Instancias_Equipamentos!$D$691</f>
        <v>SI-08C3:DI-BPMRFFE-2</v>
      </c>
      <c r="M3742" s="10" t="s">
        <v>168</v>
      </c>
      <c r="N3742" s="11" t="s">
        <v>81</v>
      </c>
      <c r="O3742" s="21" t="str">
        <f aca="false">Def_Sistemas_Conectores_Cabos!$B$7</f>
        <v>SMA 50-ohm</v>
      </c>
      <c r="P3742" s="4" t="str">
        <f aca="false">Def_Sistemas_Conectores_Cabos!$B$7</f>
        <v>SMA 50-ohm</v>
      </c>
      <c r="Q3742" s="8" t="str">
        <f aca="false">K3742&amp;"/"&amp;M3742&amp;CHAR(10)&amp;L3742&amp;"/"&amp;N3742</f>
        <v>SI-08C3:DI-BPMSigPatch-2/TO_OUT
SI-08C3:DI-BPMRFFE-2/TO_IN</v>
      </c>
      <c r="R3742" s="12" t="s">
        <v>354</v>
      </c>
      <c r="S3742" s="12" t="s">
        <v>354</v>
      </c>
      <c r="T3742" s="22" t="str">
        <f aca="false">Def_Sistemas_Conectores_Cabos!$C$14</f>
        <v>Datalink Extrudado</v>
      </c>
      <c r="U3742" s="11" t="s">
        <v>355</v>
      </c>
      <c r="V3742" s="13"/>
    </row>
    <row r="3743" customFormat="false" ht="15.75" hidden="true" customHeight="true" outlineLevel="0" collapsed="false">
      <c r="A3743" s="4" t="str">
        <f aca="false">Def_Sistemas_Conectores_Cabos!$A$22</f>
        <v>BPM de elétrons</v>
      </c>
      <c r="B3743" s="5" t="str">
        <f aca="false">Datas_Entregas!$A$3</f>
        <v>BTS/Anel</v>
      </c>
      <c r="C3743" s="6" t="n">
        <f aca="false" t="array" ref="C3743:C3743">INDEX(Datas_Entregas!$B$2:$B$100, MATCH(B3743, Datas_Entregas!$A$2:$A$100, 0), 1)</f>
        <v>43296</v>
      </c>
      <c r="D3743" s="5" t="str">
        <f aca="false">Def_Status_Montagem!$A$2</f>
        <v>A verificar</v>
      </c>
      <c r="E3743" s="4" t="str">
        <f aca="false">Def_Status_Montagem!$B$4</f>
        <v>Contratada (inclui etiqueta)</v>
      </c>
      <c r="F3743" s="7" t="str">
        <f aca="false" t="array" ref="F3743:F3743">INDEX(Def_Instancias_Equipamentos!$F$2:$F$4986, MATCH(K3743, Def_Instancias_Equipamentos!$D$2:$D$4986, 0), 1)</f>
        <v>Túnel (Anel)</v>
      </c>
      <c r="G3743" s="8" t="str">
        <f aca="false" t="array" ref="G3743:G3743">INDEX(Def_Instancias_Equipamentos!$F$2:$F$4986, MATCH(L3743, Def_Instancias_Equipamentos!$D$2:$D$4986, 0), 1)</f>
        <v>Sala Racks 8</v>
      </c>
      <c r="H3743" s="7" t="str">
        <f aca="false" t="array" ref="H3743:H3743">INDEX(Def_Instancias_Equipamentos!$E$2:$E$4986, MATCH(K3743, Def_Instancias_Equipamentos!$D$2:$D$4986, 0), 1)</f>
        <v>SI-08C4</v>
      </c>
      <c r="I3743" s="8" t="str">
        <f aca="false" t="array" ref="I3743:I3743">INDEX(Def_Instancias_Equipamentos!$E$2:$E$4986, MATCH(L3743, Def_Instancias_Equipamentos!$D$2:$D$4986, 0), 1)</f>
        <v>IA-08RaBPM</v>
      </c>
      <c r="J3743" s="8" t="str">
        <f aca="false">IF(H3743=I3743, "INTERNO", "EXTERNO")</f>
        <v>EXTERNO</v>
      </c>
      <c r="K3743" s="9" t="str">
        <f aca="false">Def_Instancias_Equipamentos!$D$953</f>
        <v>SI-08C4:DI-BPMSigPatch</v>
      </c>
      <c r="L3743" s="4" t="str">
        <f aca="false">Def_Instancias_Equipamentos!$D$692</f>
        <v>SI-08C4:DI-BPMRFFE</v>
      </c>
      <c r="M3743" s="10" t="s">
        <v>168</v>
      </c>
      <c r="N3743" s="11" t="s">
        <v>81</v>
      </c>
      <c r="O3743" s="21" t="str">
        <f aca="false">Def_Sistemas_Conectores_Cabos!$B$7</f>
        <v>SMA 50-ohm</v>
      </c>
      <c r="P3743" s="4" t="str">
        <f aca="false">Def_Sistemas_Conectores_Cabos!$B$7</f>
        <v>SMA 50-ohm</v>
      </c>
      <c r="Q3743" s="8" t="str">
        <f aca="false">K3743&amp;"/"&amp;M3743&amp;CHAR(10)&amp;L3743&amp;"/"&amp;N3743</f>
        <v>SI-08C4:DI-BPMSigPatch/TO_OUT
SI-08C4:DI-BPMRFFE/TO_IN</v>
      </c>
      <c r="R3743" s="12" t="s">
        <v>354</v>
      </c>
      <c r="S3743" s="12" t="s">
        <v>354</v>
      </c>
      <c r="T3743" s="22" t="str">
        <f aca="false">Def_Sistemas_Conectores_Cabos!$C$14</f>
        <v>Datalink Extrudado</v>
      </c>
      <c r="U3743" s="11" t="s">
        <v>355</v>
      </c>
      <c r="V3743" s="13"/>
    </row>
    <row r="3744" customFormat="false" ht="15.75" hidden="true" customHeight="true" outlineLevel="0" collapsed="false">
      <c r="A3744" s="4" t="str">
        <f aca="false">Def_Sistemas_Conectores_Cabos!$A$22</f>
        <v>BPM de elétrons</v>
      </c>
      <c r="B3744" s="5" t="str">
        <f aca="false">Datas_Entregas!$A$3</f>
        <v>BTS/Anel</v>
      </c>
      <c r="C3744" s="6" t="n">
        <f aca="false" t="array" ref="C3744:C3744">INDEX(Datas_Entregas!$B$2:$B$100, MATCH(B3744, Datas_Entregas!$A$2:$A$100, 0), 1)</f>
        <v>43296</v>
      </c>
      <c r="D3744" s="5" t="str">
        <f aca="false">Def_Status_Montagem!$A$2</f>
        <v>A verificar</v>
      </c>
      <c r="E3744" s="4" t="str">
        <f aca="false">Def_Status_Montagem!$B$4</f>
        <v>Contratada (inclui etiqueta)</v>
      </c>
      <c r="F3744" s="7" t="str">
        <f aca="false" t="array" ref="F3744:F3744">INDEX(Def_Instancias_Equipamentos!$F$2:$F$4986, MATCH(K3744, Def_Instancias_Equipamentos!$D$2:$D$4986, 0), 1)</f>
        <v>Túnel (Anel)</v>
      </c>
      <c r="G3744" s="8" t="str">
        <f aca="false" t="array" ref="G3744:G3744">INDEX(Def_Instancias_Equipamentos!$F$2:$F$4986, MATCH(L3744, Def_Instancias_Equipamentos!$D$2:$D$4986, 0), 1)</f>
        <v>Sala Racks 8</v>
      </c>
      <c r="H3744" s="7" t="str">
        <f aca="false" t="array" ref="H3744:H3744">INDEX(Def_Instancias_Equipamentos!$E$2:$E$4986, MATCH(K3744, Def_Instancias_Equipamentos!$D$2:$D$4986, 0), 1)</f>
        <v>SI-08M1</v>
      </c>
      <c r="I3744" s="8" t="str">
        <f aca="false" t="array" ref="I3744:I3744">INDEX(Def_Instancias_Equipamentos!$E$2:$E$4986, MATCH(L3744, Def_Instancias_Equipamentos!$D$2:$D$4986, 0), 1)</f>
        <v>IA-08RaBPM</v>
      </c>
      <c r="J3744" s="8" t="str">
        <f aca="false">IF(H3744=I3744, "INTERNO", "EXTERNO")</f>
        <v>EXTERNO</v>
      </c>
      <c r="K3744" s="9" t="str">
        <f aca="false">Def_Instancias_Equipamentos!$D$954</f>
        <v>SI-08M1:DI-BPMSigPatch</v>
      </c>
      <c r="L3744" s="4" t="str">
        <f aca="false">Def_Instancias_Equipamentos!$D$693</f>
        <v>SI-08M1:DI-BPMRFFE</v>
      </c>
      <c r="M3744" s="10" t="s">
        <v>168</v>
      </c>
      <c r="N3744" s="11" t="s">
        <v>81</v>
      </c>
      <c r="O3744" s="21" t="str">
        <f aca="false">Def_Sistemas_Conectores_Cabos!$B$7</f>
        <v>SMA 50-ohm</v>
      </c>
      <c r="P3744" s="4" t="str">
        <f aca="false">Def_Sistemas_Conectores_Cabos!$B$7</f>
        <v>SMA 50-ohm</v>
      </c>
      <c r="Q3744" s="8" t="str">
        <f aca="false">K3744&amp;"/"&amp;M3744&amp;CHAR(10)&amp;L3744&amp;"/"&amp;N3744</f>
        <v>SI-08M1:DI-BPMSigPatch/TO_OUT
SI-08M1:DI-BPMRFFE/TO_IN</v>
      </c>
      <c r="R3744" s="12" t="s">
        <v>354</v>
      </c>
      <c r="S3744" s="12" t="s">
        <v>354</v>
      </c>
      <c r="T3744" s="22" t="str">
        <f aca="false">Def_Sistemas_Conectores_Cabos!$C$14</f>
        <v>Datalink Extrudado</v>
      </c>
      <c r="U3744" s="11" t="s">
        <v>355</v>
      </c>
      <c r="V3744" s="13"/>
    </row>
    <row r="3745" customFormat="false" ht="15.75" hidden="true" customHeight="true" outlineLevel="0" collapsed="false">
      <c r="A3745" s="4" t="str">
        <f aca="false">Def_Sistemas_Conectores_Cabos!$A$22</f>
        <v>BPM de elétrons</v>
      </c>
      <c r="B3745" s="5" t="str">
        <f aca="false">Datas_Entregas!$A$3</f>
        <v>BTS/Anel</v>
      </c>
      <c r="C3745" s="6" t="n">
        <f aca="false" t="array" ref="C3745:C3745">INDEX(Datas_Entregas!$B$2:$B$100, MATCH(B3745, Datas_Entregas!$A$2:$A$100, 0), 1)</f>
        <v>43296</v>
      </c>
      <c r="D3745" s="5" t="str">
        <f aca="false">Def_Status_Montagem!$A$2</f>
        <v>A verificar</v>
      </c>
      <c r="E3745" s="4" t="str">
        <f aca="false">Def_Status_Montagem!$B$4</f>
        <v>Contratada (inclui etiqueta)</v>
      </c>
      <c r="F3745" s="7" t="str">
        <f aca="false" t="array" ref="F3745:F3745">INDEX(Def_Instancias_Equipamentos!$F$2:$F$4986, MATCH(K3745, Def_Instancias_Equipamentos!$D$2:$D$4986, 0), 1)</f>
        <v>Túnel (Anel)</v>
      </c>
      <c r="G3745" s="8" t="str">
        <f aca="false" t="array" ref="G3745:G3745">INDEX(Def_Instancias_Equipamentos!$F$2:$F$4986, MATCH(L3745, Def_Instancias_Equipamentos!$D$2:$D$4986, 0), 1)</f>
        <v>Sala Racks 8</v>
      </c>
      <c r="H3745" s="7" t="str">
        <f aca="false" t="array" ref="H3745:H3745">INDEX(Def_Instancias_Equipamentos!$E$2:$E$4986, MATCH(K3745, Def_Instancias_Equipamentos!$D$2:$D$4986, 0), 1)</f>
        <v>SI-08M2</v>
      </c>
      <c r="I3745" s="8" t="str">
        <f aca="false" t="array" ref="I3745:I3745">INDEX(Def_Instancias_Equipamentos!$E$2:$E$4986, MATCH(L3745, Def_Instancias_Equipamentos!$D$2:$D$4986, 0), 1)</f>
        <v>IA-08RaBPM</v>
      </c>
      <c r="J3745" s="8" t="str">
        <f aca="false">IF(H3745=I3745, "INTERNO", "EXTERNO")</f>
        <v>EXTERNO</v>
      </c>
      <c r="K3745" s="9" t="str">
        <f aca="false">Def_Instancias_Equipamentos!$D$955</f>
        <v>SI-08M2:DI-BPMSigPatch</v>
      </c>
      <c r="L3745" s="4" t="str">
        <f aca="false">Def_Instancias_Equipamentos!$D$694</f>
        <v>SI-08M2:DI-BPMRFFE</v>
      </c>
      <c r="M3745" s="10" t="s">
        <v>168</v>
      </c>
      <c r="N3745" s="11" t="s">
        <v>81</v>
      </c>
      <c r="O3745" s="21" t="str">
        <f aca="false">Def_Sistemas_Conectores_Cabos!$B$7</f>
        <v>SMA 50-ohm</v>
      </c>
      <c r="P3745" s="4" t="str">
        <f aca="false">Def_Sistemas_Conectores_Cabos!$B$7</f>
        <v>SMA 50-ohm</v>
      </c>
      <c r="Q3745" s="8" t="str">
        <f aca="false">K3745&amp;"/"&amp;M3745&amp;CHAR(10)&amp;L3745&amp;"/"&amp;N3745</f>
        <v>SI-08M2:DI-BPMSigPatch/TO_OUT
SI-08M2:DI-BPMRFFE/TO_IN</v>
      </c>
      <c r="R3745" s="12" t="s">
        <v>354</v>
      </c>
      <c r="S3745" s="12" t="s">
        <v>354</v>
      </c>
      <c r="T3745" s="22" t="str">
        <f aca="false">Def_Sistemas_Conectores_Cabos!$C$14</f>
        <v>Datalink Extrudado</v>
      </c>
      <c r="U3745" s="11" t="s">
        <v>355</v>
      </c>
      <c r="V3745" s="13"/>
    </row>
    <row r="3746" customFormat="false" ht="15.75" hidden="true" customHeight="true" outlineLevel="0" collapsed="false">
      <c r="A3746" s="4" t="str">
        <f aca="false">Def_Sistemas_Conectores_Cabos!$A$22</f>
        <v>BPM de elétrons</v>
      </c>
      <c r="B3746" s="5" t="str">
        <f aca="false">Datas_Entregas!$A$3</f>
        <v>BTS/Anel</v>
      </c>
      <c r="C3746" s="6" t="n">
        <f aca="false" t="array" ref="C3746:C3746">INDEX(Datas_Entregas!$B$2:$B$100, MATCH(B3746, Datas_Entregas!$A$2:$A$100, 0), 1)</f>
        <v>43296</v>
      </c>
      <c r="D3746" s="5" t="str">
        <f aca="false">Def_Status_Montagem!$A$2</f>
        <v>A verificar</v>
      </c>
      <c r="E3746" s="4" t="str">
        <f aca="false">Def_Status_Montagem!$B$4</f>
        <v>Contratada (inclui etiqueta)</v>
      </c>
      <c r="F3746" s="7" t="str">
        <f aca="false" t="array" ref="F3746:F3746">INDEX(Def_Instancias_Equipamentos!$F$2:$F$4986, MATCH(K3746, Def_Instancias_Equipamentos!$D$2:$D$4986, 0), 1)</f>
        <v>Túnel (Anel)</v>
      </c>
      <c r="G3746" s="8" t="str">
        <f aca="false" t="array" ref="G3746:G3746">INDEX(Def_Instancias_Equipamentos!$F$2:$F$4986, MATCH(L3746, Def_Instancias_Equipamentos!$D$2:$D$4986, 0), 1)</f>
        <v>Sala Racks 8</v>
      </c>
      <c r="H3746" s="7" t="str">
        <f aca="false" t="array" ref="H3746:H3746">INDEX(Def_Instancias_Equipamentos!$E$2:$E$4986, MATCH(K3746, Def_Instancias_Equipamentos!$D$2:$D$4986, 0), 1)</f>
        <v>SI-08SB</v>
      </c>
      <c r="I3746" s="8" t="str">
        <f aca="false" t="array" ref="I3746:I3746">INDEX(Def_Instancias_Equipamentos!$E$2:$E$4986, MATCH(L3746, Def_Instancias_Equipamentos!$D$2:$D$4986, 0), 1)</f>
        <v>IA-08RaBPM</v>
      </c>
      <c r="J3746" s="8" t="str">
        <f aca="false">IF(H3746=I3746, "INTERNO", "EXTERNO")</f>
        <v>EXTERNO</v>
      </c>
      <c r="K3746" s="9" t="str">
        <f aca="false">Def_Instancias_Equipamentos!$D$1066</f>
        <v>SI-08SB:DI-BPMSigPatch-1</v>
      </c>
      <c r="L3746" s="4" t="str">
        <f aca="false">Def_Instancias_Equipamentos!$D$805</f>
        <v>SI-08SB:DI-BPMRFFE-1</v>
      </c>
      <c r="M3746" s="10" t="s">
        <v>168</v>
      </c>
      <c r="N3746" s="11" t="s">
        <v>81</v>
      </c>
      <c r="O3746" s="21" t="str">
        <f aca="false">Def_Sistemas_Conectores_Cabos!$B$7</f>
        <v>SMA 50-ohm</v>
      </c>
      <c r="P3746" s="4" t="str">
        <f aca="false">Def_Sistemas_Conectores_Cabos!$B$7</f>
        <v>SMA 50-ohm</v>
      </c>
      <c r="Q3746" s="8" t="str">
        <f aca="false">K3746&amp;"/"&amp;M3746&amp;CHAR(10)&amp;L3746&amp;"/"&amp;N3746</f>
        <v>SI-08SB:DI-BPMSigPatch-1/TO_OUT
SI-08SB:DI-BPMRFFE-1/TO_IN</v>
      </c>
      <c r="R3746" s="12" t="s">
        <v>354</v>
      </c>
      <c r="S3746" s="12" t="s">
        <v>354</v>
      </c>
      <c r="T3746" s="22" t="str">
        <f aca="false">Def_Sistemas_Conectores_Cabos!$C$14</f>
        <v>Datalink Extrudado</v>
      </c>
      <c r="U3746" s="11" t="s">
        <v>355</v>
      </c>
      <c r="V3746" s="13"/>
    </row>
    <row r="3747" customFormat="false" ht="15.75" hidden="true" customHeight="true" outlineLevel="0" collapsed="false">
      <c r="A3747" s="4" t="str">
        <f aca="false">Def_Sistemas_Conectores_Cabos!$A$22</f>
        <v>BPM de elétrons</v>
      </c>
      <c r="B3747" s="5" t="str">
        <f aca="false">Datas_Entregas!$A$3</f>
        <v>BTS/Anel</v>
      </c>
      <c r="C3747" s="6" t="n">
        <f aca="false" t="array" ref="C3747:C3747">INDEX(Datas_Entregas!$B$2:$B$100, MATCH(B3747, Datas_Entregas!$A$2:$A$100, 0), 1)</f>
        <v>43296</v>
      </c>
      <c r="D3747" s="5" t="str">
        <f aca="false">Def_Status_Montagem!$A$2</f>
        <v>A verificar</v>
      </c>
      <c r="E3747" s="4" t="str">
        <f aca="false">Def_Status_Montagem!$B$4</f>
        <v>Contratada (inclui etiqueta)</v>
      </c>
      <c r="F3747" s="7" t="str">
        <f aca="false" t="array" ref="F3747:F3747">INDEX(Def_Instancias_Equipamentos!$F$2:$F$4986, MATCH(K3747, Def_Instancias_Equipamentos!$D$2:$D$4986, 0), 1)</f>
        <v>Túnel (Anel)</v>
      </c>
      <c r="G3747" s="8" t="str">
        <f aca="false" t="array" ref="G3747:G3747">INDEX(Def_Instancias_Equipamentos!$F$2:$F$4986, MATCH(L3747, Def_Instancias_Equipamentos!$D$2:$D$4986, 0), 1)</f>
        <v>Sala Racks 8</v>
      </c>
      <c r="H3747" s="7" t="str">
        <f aca="false" t="array" ref="H3747:H3747">INDEX(Def_Instancias_Equipamentos!$E$2:$E$4986, MATCH(K3747, Def_Instancias_Equipamentos!$D$2:$D$4986, 0), 1)</f>
        <v>SI-08SB</v>
      </c>
      <c r="I3747" s="8" t="str">
        <f aca="false" t="array" ref="I3747:I3747">INDEX(Def_Instancias_Equipamentos!$E$2:$E$4986, MATCH(L3747, Def_Instancias_Equipamentos!$D$2:$D$4986, 0), 1)</f>
        <v>IA-08RaBPM</v>
      </c>
      <c r="J3747" s="8" t="str">
        <f aca="false">IF(H3747=I3747, "INTERNO", "EXTERNO")</f>
        <v>EXTERNO</v>
      </c>
      <c r="K3747" s="9" t="str">
        <f aca="false">Def_Instancias_Equipamentos!$D$1067</f>
        <v>SI-08SB:DI-BPMSigPatch-2</v>
      </c>
      <c r="L3747" s="4" t="str">
        <f aca="false">Def_Instancias_Equipamentos!$D$806</f>
        <v>SI-08SB:DI-BPMRFFE-2</v>
      </c>
      <c r="M3747" s="10" t="s">
        <v>168</v>
      </c>
      <c r="N3747" s="11" t="s">
        <v>81</v>
      </c>
      <c r="O3747" s="21" t="str">
        <f aca="false">Def_Sistemas_Conectores_Cabos!$B$7</f>
        <v>SMA 50-ohm</v>
      </c>
      <c r="P3747" s="4" t="str">
        <f aca="false">Def_Sistemas_Conectores_Cabos!$B$7</f>
        <v>SMA 50-ohm</v>
      </c>
      <c r="Q3747" s="8" t="str">
        <f aca="false">K3747&amp;"/"&amp;M3747&amp;CHAR(10)&amp;L3747&amp;"/"&amp;N3747</f>
        <v>SI-08SB:DI-BPMSigPatch-2/TO_OUT
SI-08SB:DI-BPMRFFE-2/TO_IN</v>
      </c>
      <c r="R3747" s="12" t="s">
        <v>354</v>
      </c>
      <c r="S3747" s="12" t="s">
        <v>354</v>
      </c>
      <c r="T3747" s="22" t="str">
        <f aca="false">Def_Sistemas_Conectores_Cabos!$C$14</f>
        <v>Datalink Extrudado</v>
      </c>
      <c r="U3747" s="11" t="s">
        <v>355</v>
      </c>
      <c r="V3747" s="13"/>
    </row>
    <row r="3748" customFormat="false" ht="15.75" hidden="true" customHeight="true" outlineLevel="0" collapsed="false">
      <c r="A3748" s="4" t="str">
        <f aca="false">Def_Sistemas_Conectores_Cabos!$A$22</f>
        <v>BPM de elétrons</v>
      </c>
      <c r="B3748" s="5" t="str">
        <f aca="false">Datas_Entregas!$A$3</f>
        <v>BTS/Anel</v>
      </c>
      <c r="C3748" s="6" t="n">
        <f aca="false" t="array" ref="C3748:C3748">INDEX(Datas_Entregas!$B$2:$B$100, MATCH(B3748, Datas_Entregas!$A$2:$A$100, 0), 1)</f>
        <v>43296</v>
      </c>
      <c r="D3748" s="5" t="str">
        <f aca="false">Def_Status_Montagem!$A$2</f>
        <v>A verificar</v>
      </c>
      <c r="E3748" s="4" t="str">
        <f aca="false">Def_Status_Montagem!$B$4</f>
        <v>Contratada (inclui etiqueta)</v>
      </c>
      <c r="F3748" s="7" t="str">
        <f aca="false" t="array" ref="F3748:F3748">INDEX(Def_Instancias_Equipamentos!$F$2:$F$4986, MATCH(K3748, Def_Instancias_Equipamentos!$D$2:$D$4986, 0), 1)</f>
        <v>Túnel (Anel)</v>
      </c>
      <c r="G3748" s="8" t="str">
        <f aca="false" t="array" ref="G3748:G3748">INDEX(Def_Instancias_Equipamentos!$F$2:$F$4986, MATCH(L3748, Def_Instancias_Equipamentos!$D$2:$D$4986, 0), 1)</f>
        <v>Sala Racks 9</v>
      </c>
      <c r="H3748" s="7" t="str">
        <f aca="false" t="array" ref="H3748:H3748">INDEX(Def_Instancias_Equipamentos!$E$2:$E$4986, MATCH(K3748, Def_Instancias_Equipamentos!$D$2:$D$4986, 0), 1)</f>
        <v>SI-09C1</v>
      </c>
      <c r="I3748" s="8" t="str">
        <f aca="false" t="array" ref="I3748:I3748">INDEX(Def_Instancias_Equipamentos!$E$2:$E$4986, MATCH(L3748, Def_Instancias_Equipamentos!$D$2:$D$4986, 0), 1)</f>
        <v>IA-09RaBPM</v>
      </c>
      <c r="J3748" s="8" t="str">
        <f aca="false">IF(H3748=I3748, "INTERNO", "EXTERNO")</f>
        <v>EXTERNO</v>
      </c>
      <c r="K3748" s="9" t="str">
        <f aca="false">Def_Instancias_Equipamentos!$D$956</f>
        <v>SI-09C1:DI-BPMSigPatch-1</v>
      </c>
      <c r="L3748" s="4" t="str">
        <f aca="false">Def_Instancias_Equipamentos!$D$695</f>
        <v>SI-09C1:DI-BPMRFFE-1</v>
      </c>
      <c r="M3748" s="10" t="s">
        <v>168</v>
      </c>
      <c r="N3748" s="11" t="s">
        <v>81</v>
      </c>
      <c r="O3748" s="21" t="str">
        <f aca="false">Def_Sistemas_Conectores_Cabos!$B$7</f>
        <v>SMA 50-ohm</v>
      </c>
      <c r="P3748" s="4" t="str">
        <f aca="false">Def_Sistemas_Conectores_Cabos!$B$7</f>
        <v>SMA 50-ohm</v>
      </c>
      <c r="Q3748" s="8" t="str">
        <f aca="false">K3748&amp;"/"&amp;M3748&amp;CHAR(10)&amp;L3748&amp;"/"&amp;N3748</f>
        <v>SI-09C1:DI-BPMSigPatch-1/TO_OUT
SI-09C1:DI-BPMRFFE-1/TO_IN</v>
      </c>
      <c r="R3748" s="12" t="s">
        <v>354</v>
      </c>
      <c r="S3748" s="12" t="s">
        <v>354</v>
      </c>
      <c r="T3748" s="22" t="str">
        <f aca="false">Def_Sistemas_Conectores_Cabos!$C$14</f>
        <v>Datalink Extrudado</v>
      </c>
      <c r="U3748" s="11" t="s">
        <v>355</v>
      </c>
      <c r="V3748" s="13"/>
    </row>
    <row r="3749" customFormat="false" ht="15.75" hidden="true" customHeight="true" outlineLevel="0" collapsed="false">
      <c r="A3749" s="4" t="str">
        <f aca="false">Def_Sistemas_Conectores_Cabos!$A$22</f>
        <v>BPM de elétrons</v>
      </c>
      <c r="B3749" s="5" t="str">
        <f aca="false">Datas_Entregas!$A$3</f>
        <v>BTS/Anel</v>
      </c>
      <c r="C3749" s="6" t="n">
        <f aca="false" t="array" ref="C3749:C3749">INDEX(Datas_Entregas!$B$2:$B$100, MATCH(B3749, Datas_Entregas!$A$2:$A$100, 0), 1)</f>
        <v>43296</v>
      </c>
      <c r="D3749" s="5" t="str">
        <f aca="false">Def_Status_Montagem!$A$2</f>
        <v>A verificar</v>
      </c>
      <c r="E3749" s="4" t="str">
        <f aca="false">Def_Status_Montagem!$B$4</f>
        <v>Contratada (inclui etiqueta)</v>
      </c>
      <c r="F3749" s="7" t="str">
        <f aca="false" t="array" ref="F3749:F3749">INDEX(Def_Instancias_Equipamentos!$F$2:$F$4986, MATCH(K3749, Def_Instancias_Equipamentos!$D$2:$D$4986, 0), 1)</f>
        <v>Túnel (Anel)</v>
      </c>
      <c r="G3749" s="8" t="str">
        <f aca="false" t="array" ref="G3749:G3749">INDEX(Def_Instancias_Equipamentos!$F$2:$F$4986, MATCH(L3749, Def_Instancias_Equipamentos!$D$2:$D$4986, 0), 1)</f>
        <v>Sala Racks 9</v>
      </c>
      <c r="H3749" s="7" t="str">
        <f aca="false" t="array" ref="H3749:H3749">INDEX(Def_Instancias_Equipamentos!$E$2:$E$4986, MATCH(K3749, Def_Instancias_Equipamentos!$D$2:$D$4986, 0), 1)</f>
        <v>SI-09C1</v>
      </c>
      <c r="I3749" s="8" t="str">
        <f aca="false" t="array" ref="I3749:I3749">INDEX(Def_Instancias_Equipamentos!$E$2:$E$4986, MATCH(L3749, Def_Instancias_Equipamentos!$D$2:$D$4986, 0), 1)</f>
        <v>IA-09RaBPM</v>
      </c>
      <c r="J3749" s="8" t="str">
        <f aca="false">IF(H3749=I3749, "INTERNO", "EXTERNO")</f>
        <v>EXTERNO</v>
      </c>
      <c r="K3749" s="9" t="str">
        <f aca="false">Def_Instancias_Equipamentos!$D$957</f>
        <v>SI-09C1:DI-BPMSigPatch-2</v>
      </c>
      <c r="L3749" s="4" t="str">
        <f aca="false">Def_Instancias_Equipamentos!$D$696</f>
        <v>SI-09C1:DI-BPMRFFE-2</v>
      </c>
      <c r="M3749" s="10" t="s">
        <v>168</v>
      </c>
      <c r="N3749" s="11" t="s">
        <v>81</v>
      </c>
      <c r="O3749" s="21" t="str">
        <f aca="false">Def_Sistemas_Conectores_Cabos!$B$7</f>
        <v>SMA 50-ohm</v>
      </c>
      <c r="P3749" s="4" t="str">
        <f aca="false">Def_Sistemas_Conectores_Cabos!$B$7</f>
        <v>SMA 50-ohm</v>
      </c>
      <c r="Q3749" s="8" t="str">
        <f aca="false">K3749&amp;"/"&amp;M3749&amp;CHAR(10)&amp;L3749&amp;"/"&amp;N3749</f>
        <v>SI-09C1:DI-BPMSigPatch-2/TO_OUT
SI-09C1:DI-BPMRFFE-2/TO_IN</v>
      </c>
      <c r="R3749" s="12" t="s">
        <v>354</v>
      </c>
      <c r="S3749" s="12" t="s">
        <v>354</v>
      </c>
      <c r="T3749" s="22" t="str">
        <f aca="false">Def_Sistemas_Conectores_Cabos!$C$14</f>
        <v>Datalink Extrudado</v>
      </c>
      <c r="U3749" s="11" t="s">
        <v>355</v>
      </c>
      <c r="V3749" s="13"/>
    </row>
    <row r="3750" customFormat="false" ht="15.75" hidden="true" customHeight="true" outlineLevel="0" collapsed="false">
      <c r="A3750" s="4" t="str">
        <f aca="false">Def_Sistemas_Conectores_Cabos!$A$22</f>
        <v>BPM de elétrons</v>
      </c>
      <c r="B3750" s="5" t="str">
        <f aca="false">Datas_Entregas!$A$3</f>
        <v>BTS/Anel</v>
      </c>
      <c r="C3750" s="6" t="n">
        <f aca="false" t="array" ref="C3750:C3750">INDEX(Datas_Entregas!$B$2:$B$100, MATCH(B3750, Datas_Entregas!$A$2:$A$100, 0), 1)</f>
        <v>43296</v>
      </c>
      <c r="D3750" s="5" t="str">
        <f aca="false">Def_Status_Montagem!$A$2</f>
        <v>A verificar</v>
      </c>
      <c r="E3750" s="4" t="str">
        <f aca="false">Def_Status_Montagem!$B$4</f>
        <v>Contratada (inclui etiqueta)</v>
      </c>
      <c r="F3750" s="7" t="str">
        <f aca="false" t="array" ref="F3750:F3750">INDEX(Def_Instancias_Equipamentos!$F$2:$F$4986, MATCH(K3750, Def_Instancias_Equipamentos!$D$2:$D$4986, 0), 1)</f>
        <v>Túnel (Anel)</v>
      </c>
      <c r="G3750" s="8" t="str">
        <f aca="false" t="array" ref="G3750:G3750">INDEX(Def_Instancias_Equipamentos!$F$2:$F$4986, MATCH(L3750, Def_Instancias_Equipamentos!$D$2:$D$4986, 0), 1)</f>
        <v>Sala Racks 9</v>
      </c>
      <c r="H3750" s="7" t="str">
        <f aca="false" t="array" ref="H3750:H3750">INDEX(Def_Instancias_Equipamentos!$E$2:$E$4986, MATCH(K3750, Def_Instancias_Equipamentos!$D$2:$D$4986, 0), 1)</f>
        <v>SI-09C2</v>
      </c>
      <c r="I3750" s="8" t="str">
        <f aca="false" t="array" ref="I3750:I3750">INDEX(Def_Instancias_Equipamentos!$E$2:$E$4986, MATCH(L3750, Def_Instancias_Equipamentos!$D$2:$D$4986, 0), 1)</f>
        <v>IA-09RaBPM</v>
      </c>
      <c r="J3750" s="8" t="str">
        <f aca="false">IF(H3750=I3750, "INTERNO", "EXTERNO")</f>
        <v>EXTERNO</v>
      </c>
      <c r="K3750" s="9" t="str">
        <f aca="false">Def_Instancias_Equipamentos!$D$958</f>
        <v>SI-09C2:DI-BPMSigPatch</v>
      </c>
      <c r="L3750" s="4" t="str">
        <f aca="false">Def_Instancias_Equipamentos!$D$697</f>
        <v>SI-09C2:DI-BPMRFFE</v>
      </c>
      <c r="M3750" s="10" t="s">
        <v>168</v>
      </c>
      <c r="N3750" s="11" t="s">
        <v>81</v>
      </c>
      <c r="O3750" s="21" t="str">
        <f aca="false">Def_Sistemas_Conectores_Cabos!$B$7</f>
        <v>SMA 50-ohm</v>
      </c>
      <c r="P3750" s="4" t="str">
        <f aca="false">Def_Sistemas_Conectores_Cabos!$B$7</f>
        <v>SMA 50-ohm</v>
      </c>
      <c r="Q3750" s="8" t="str">
        <f aca="false">K3750&amp;"/"&amp;M3750&amp;CHAR(10)&amp;L3750&amp;"/"&amp;N3750</f>
        <v>SI-09C2:DI-BPMSigPatch/TO_OUT
SI-09C2:DI-BPMRFFE/TO_IN</v>
      </c>
      <c r="R3750" s="12" t="s">
        <v>354</v>
      </c>
      <c r="S3750" s="12" t="s">
        <v>354</v>
      </c>
      <c r="T3750" s="22" t="str">
        <f aca="false">Def_Sistemas_Conectores_Cabos!$C$14</f>
        <v>Datalink Extrudado</v>
      </c>
      <c r="U3750" s="11" t="s">
        <v>355</v>
      </c>
      <c r="V3750" s="13"/>
    </row>
    <row r="3751" customFormat="false" ht="15.75" hidden="true" customHeight="true" outlineLevel="0" collapsed="false">
      <c r="A3751" s="4" t="str">
        <f aca="false">Def_Sistemas_Conectores_Cabos!$A$22</f>
        <v>BPM de elétrons</v>
      </c>
      <c r="B3751" s="5" t="str">
        <f aca="false">Datas_Entregas!$A$3</f>
        <v>BTS/Anel</v>
      </c>
      <c r="C3751" s="6" t="n">
        <f aca="false" t="array" ref="C3751:C3751">INDEX(Datas_Entregas!$B$2:$B$100, MATCH(B3751, Datas_Entregas!$A$2:$A$100, 0), 1)</f>
        <v>43296</v>
      </c>
      <c r="D3751" s="5" t="str">
        <f aca="false">Def_Status_Montagem!$A$2</f>
        <v>A verificar</v>
      </c>
      <c r="E3751" s="4" t="str">
        <f aca="false">Def_Status_Montagem!$B$4</f>
        <v>Contratada (inclui etiqueta)</v>
      </c>
      <c r="F3751" s="7" t="str">
        <f aca="false" t="array" ref="F3751:F3751">INDEX(Def_Instancias_Equipamentos!$F$2:$F$4986, MATCH(K3751, Def_Instancias_Equipamentos!$D$2:$D$4986, 0), 1)</f>
        <v>Túnel (Anel)</v>
      </c>
      <c r="G3751" s="8" t="str">
        <f aca="false" t="array" ref="G3751:G3751">INDEX(Def_Instancias_Equipamentos!$F$2:$F$4986, MATCH(L3751, Def_Instancias_Equipamentos!$D$2:$D$4986, 0), 1)</f>
        <v>Sala Racks 9</v>
      </c>
      <c r="H3751" s="7" t="str">
        <f aca="false" t="array" ref="H3751:H3751">INDEX(Def_Instancias_Equipamentos!$E$2:$E$4986, MATCH(K3751, Def_Instancias_Equipamentos!$D$2:$D$4986, 0), 1)</f>
        <v>SI-09C3</v>
      </c>
      <c r="I3751" s="8" t="str">
        <f aca="false" t="array" ref="I3751:I3751">INDEX(Def_Instancias_Equipamentos!$E$2:$E$4986, MATCH(L3751, Def_Instancias_Equipamentos!$D$2:$D$4986, 0), 1)</f>
        <v>IA-09RaBPM</v>
      </c>
      <c r="J3751" s="8" t="str">
        <f aca="false">IF(H3751=I3751, "INTERNO", "EXTERNO")</f>
        <v>EXTERNO</v>
      </c>
      <c r="K3751" s="9" t="str">
        <f aca="false">Def_Instancias_Equipamentos!$D$959</f>
        <v>SI-09C3:DI-BPMSigPatch-1</v>
      </c>
      <c r="L3751" s="4" t="str">
        <f aca="false">Def_Instancias_Equipamentos!$D$698</f>
        <v>SI-09C3:DI-BPMRFFE-1</v>
      </c>
      <c r="M3751" s="10" t="s">
        <v>168</v>
      </c>
      <c r="N3751" s="11" t="s">
        <v>81</v>
      </c>
      <c r="O3751" s="21" t="str">
        <f aca="false">Def_Sistemas_Conectores_Cabos!$B$7</f>
        <v>SMA 50-ohm</v>
      </c>
      <c r="P3751" s="4" t="str">
        <f aca="false">Def_Sistemas_Conectores_Cabos!$B$7</f>
        <v>SMA 50-ohm</v>
      </c>
      <c r="Q3751" s="8" t="str">
        <f aca="false">K3751&amp;"/"&amp;M3751&amp;CHAR(10)&amp;L3751&amp;"/"&amp;N3751</f>
        <v>SI-09C3:DI-BPMSigPatch-1/TO_OUT
SI-09C3:DI-BPMRFFE-1/TO_IN</v>
      </c>
      <c r="R3751" s="12" t="s">
        <v>354</v>
      </c>
      <c r="S3751" s="12" t="s">
        <v>354</v>
      </c>
      <c r="T3751" s="22" t="str">
        <f aca="false">Def_Sistemas_Conectores_Cabos!$C$14</f>
        <v>Datalink Extrudado</v>
      </c>
      <c r="U3751" s="11" t="s">
        <v>355</v>
      </c>
      <c r="V3751" s="13"/>
    </row>
    <row r="3752" customFormat="false" ht="15.75" hidden="true" customHeight="true" outlineLevel="0" collapsed="false">
      <c r="A3752" s="4" t="str">
        <f aca="false">Def_Sistemas_Conectores_Cabos!$A$22</f>
        <v>BPM de elétrons</v>
      </c>
      <c r="B3752" s="5" t="str">
        <f aca="false">Datas_Entregas!$A$3</f>
        <v>BTS/Anel</v>
      </c>
      <c r="C3752" s="6" t="n">
        <f aca="false" t="array" ref="C3752:C3752">INDEX(Datas_Entregas!$B$2:$B$100, MATCH(B3752, Datas_Entregas!$A$2:$A$100, 0), 1)</f>
        <v>43296</v>
      </c>
      <c r="D3752" s="5" t="str">
        <f aca="false">Def_Status_Montagem!$A$2</f>
        <v>A verificar</v>
      </c>
      <c r="E3752" s="4" t="str">
        <f aca="false">Def_Status_Montagem!$B$4</f>
        <v>Contratada (inclui etiqueta)</v>
      </c>
      <c r="F3752" s="7" t="str">
        <f aca="false" t="array" ref="F3752:F3752">INDEX(Def_Instancias_Equipamentos!$F$2:$F$4986, MATCH(K3752, Def_Instancias_Equipamentos!$D$2:$D$4986, 0), 1)</f>
        <v>Túnel (Anel)</v>
      </c>
      <c r="G3752" s="8" t="str">
        <f aca="false" t="array" ref="G3752:G3752">INDEX(Def_Instancias_Equipamentos!$F$2:$F$4986, MATCH(L3752, Def_Instancias_Equipamentos!$D$2:$D$4986, 0), 1)</f>
        <v>Sala Racks 9</v>
      </c>
      <c r="H3752" s="7" t="str">
        <f aca="false" t="array" ref="H3752:H3752">INDEX(Def_Instancias_Equipamentos!$E$2:$E$4986, MATCH(K3752, Def_Instancias_Equipamentos!$D$2:$D$4986, 0), 1)</f>
        <v>SI-09C3</v>
      </c>
      <c r="I3752" s="8" t="str">
        <f aca="false" t="array" ref="I3752:I3752">INDEX(Def_Instancias_Equipamentos!$E$2:$E$4986, MATCH(L3752, Def_Instancias_Equipamentos!$D$2:$D$4986, 0), 1)</f>
        <v>IA-09RaBPM</v>
      </c>
      <c r="J3752" s="8" t="str">
        <f aca="false">IF(H3752=I3752, "INTERNO", "EXTERNO")</f>
        <v>EXTERNO</v>
      </c>
      <c r="K3752" s="9" t="str">
        <f aca="false">Def_Instancias_Equipamentos!$D$960</f>
        <v>SI-09C3:DI-BPMSigPatch-2</v>
      </c>
      <c r="L3752" s="4" t="str">
        <f aca="false">Def_Instancias_Equipamentos!$D$699</f>
        <v>SI-09C3:DI-BPMRFFE-2</v>
      </c>
      <c r="M3752" s="10" t="s">
        <v>168</v>
      </c>
      <c r="N3752" s="11" t="s">
        <v>81</v>
      </c>
      <c r="O3752" s="21" t="str">
        <f aca="false">Def_Sistemas_Conectores_Cabos!$B$7</f>
        <v>SMA 50-ohm</v>
      </c>
      <c r="P3752" s="4" t="str">
        <f aca="false">Def_Sistemas_Conectores_Cabos!$B$7</f>
        <v>SMA 50-ohm</v>
      </c>
      <c r="Q3752" s="8" t="str">
        <f aca="false">K3752&amp;"/"&amp;M3752&amp;CHAR(10)&amp;L3752&amp;"/"&amp;N3752</f>
        <v>SI-09C3:DI-BPMSigPatch-2/TO_OUT
SI-09C3:DI-BPMRFFE-2/TO_IN</v>
      </c>
      <c r="R3752" s="12" t="s">
        <v>354</v>
      </c>
      <c r="S3752" s="12" t="s">
        <v>354</v>
      </c>
      <c r="T3752" s="22" t="str">
        <f aca="false">Def_Sistemas_Conectores_Cabos!$C$14</f>
        <v>Datalink Extrudado</v>
      </c>
      <c r="U3752" s="11" t="s">
        <v>355</v>
      </c>
      <c r="V3752" s="13"/>
    </row>
    <row r="3753" customFormat="false" ht="15.75" hidden="true" customHeight="true" outlineLevel="0" collapsed="false">
      <c r="A3753" s="4" t="str">
        <f aca="false">Def_Sistemas_Conectores_Cabos!$A$22</f>
        <v>BPM de elétrons</v>
      </c>
      <c r="B3753" s="5" t="str">
        <f aca="false">Datas_Entregas!$A$3</f>
        <v>BTS/Anel</v>
      </c>
      <c r="C3753" s="6" t="n">
        <f aca="false" t="array" ref="C3753:C3753">INDEX(Datas_Entregas!$B$2:$B$100, MATCH(B3753, Datas_Entregas!$A$2:$A$100, 0), 1)</f>
        <v>43296</v>
      </c>
      <c r="D3753" s="5" t="str">
        <f aca="false">Def_Status_Montagem!$A$2</f>
        <v>A verificar</v>
      </c>
      <c r="E3753" s="4" t="str">
        <f aca="false">Def_Status_Montagem!$B$4</f>
        <v>Contratada (inclui etiqueta)</v>
      </c>
      <c r="F3753" s="7" t="str">
        <f aca="false" t="array" ref="F3753:F3753">INDEX(Def_Instancias_Equipamentos!$F$2:$F$4986, MATCH(K3753, Def_Instancias_Equipamentos!$D$2:$D$4986, 0), 1)</f>
        <v>Túnel (Anel)</v>
      </c>
      <c r="G3753" s="8" t="str">
        <f aca="false" t="array" ref="G3753:G3753">INDEX(Def_Instancias_Equipamentos!$F$2:$F$4986, MATCH(L3753, Def_Instancias_Equipamentos!$D$2:$D$4986, 0), 1)</f>
        <v>Sala Racks 9</v>
      </c>
      <c r="H3753" s="7" t="str">
        <f aca="false" t="array" ref="H3753:H3753">INDEX(Def_Instancias_Equipamentos!$E$2:$E$4986, MATCH(K3753, Def_Instancias_Equipamentos!$D$2:$D$4986, 0), 1)</f>
        <v>SI-09C4</v>
      </c>
      <c r="I3753" s="8" t="str">
        <f aca="false" t="array" ref="I3753:I3753">INDEX(Def_Instancias_Equipamentos!$E$2:$E$4986, MATCH(L3753, Def_Instancias_Equipamentos!$D$2:$D$4986, 0), 1)</f>
        <v>IA-09RaBPM</v>
      </c>
      <c r="J3753" s="8" t="str">
        <f aca="false">IF(H3753=I3753, "INTERNO", "EXTERNO")</f>
        <v>EXTERNO</v>
      </c>
      <c r="K3753" s="9" t="str">
        <f aca="false">Def_Instancias_Equipamentos!$D$961</f>
        <v>SI-09C4:DI-BPMSigPatch</v>
      </c>
      <c r="L3753" s="4" t="str">
        <f aca="false">Def_Instancias_Equipamentos!$D$700</f>
        <v>SI-09C4:DI-BPMRFFE</v>
      </c>
      <c r="M3753" s="10" t="s">
        <v>168</v>
      </c>
      <c r="N3753" s="11" t="s">
        <v>81</v>
      </c>
      <c r="O3753" s="21" t="str">
        <f aca="false">Def_Sistemas_Conectores_Cabos!$B$7</f>
        <v>SMA 50-ohm</v>
      </c>
      <c r="P3753" s="4" t="str">
        <f aca="false">Def_Sistemas_Conectores_Cabos!$B$7</f>
        <v>SMA 50-ohm</v>
      </c>
      <c r="Q3753" s="8" t="str">
        <f aca="false">K3753&amp;"/"&amp;M3753&amp;CHAR(10)&amp;L3753&amp;"/"&amp;N3753</f>
        <v>SI-09C4:DI-BPMSigPatch/TO_OUT
SI-09C4:DI-BPMRFFE/TO_IN</v>
      </c>
      <c r="R3753" s="12" t="s">
        <v>354</v>
      </c>
      <c r="S3753" s="12" t="s">
        <v>354</v>
      </c>
      <c r="T3753" s="22" t="str">
        <f aca="false">Def_Sistemas_Conectores_Cabos!$C$14</f>
        <v>Datalink Extrudado</v>
      </c>
      <c r="U3753" s="11" t="s">
        <v>355</v>
      </c>
      <c r="V3753" s="13"/>
    </row>
    <row r="3754" customFormat="false" ht="15.75" hidden="true" customHeight="true" outlineLevel="0" collapsed="false">
      <c r="A3754" s="4" t="str">
        <f aca="false">Def_Sistemas_Conectores_Cabos!$A$22</f>
        <v>BPM de elétrons</v>
      </c>
      <c r="B3754" s="5" t="str">
        <f aca="false">Datas_Entregas!$A$3</f>
        <v>BTS/Anel</v>
      </c>
      <c r="C3754" s="6" t="n">
        <f aca="false" t="array" ref="C3754:C3754">INDEX(Datas_Entregas!$B$2:$B$100, MATCH(B3754, Datas_Entregas!$A$2:$A$100, 0), 1)</f>
        <v>43296</v>
      </c>
      <c r="D3754" s="5" t="str">
        <f aca="false">Def_Status_Montagem!$A$2</f>
        <v>A verificar</v>
      </c>
      <c r="E3754" s="4" t="str">
        <f aca="false">Def_Status_Montagem!$B$4</f>
        <v>Contratada (inclui etiqueta)</v>
      </c>
      <c r="F3754" s="7" t="str">
        <f aca="false" t="array" ref="F3754:F3754">INDEX(Def_Instancias_Equipamentos!$F$2:$F$4986, MATCH(K3754, Def_Instancias_Equipamentos!$D$2:$D$4986, 0), 1)</f>
        <v>Túnel (Anel)</v>
      </c>
      <c r="G3754" s="8" t="str">
        <f aca="false" t="array" ref="G3754:G3754">INDEX(Def_Instancias_Equipamentos!$F$2:$F$4986, MATCH(L3754, Def_Instancias_Equipamentos!$D$2:$D$4986, 0), 1)</f>
        <v>Sala Racks 9</v>
      </c>
      <c r="H3754" s="7" t="str">
        <f aca="false" t="array" ref="H3754:H3754">INDEX(Def_Instancias_Equipamentos!$E$2:$E$4986, MATCH(K3754, Def_Instancias_Equipamentos!$D$2:$D$4986, 0), 1)</f>
        <v>SI-09M1</v>
      </c>
      <c r="I3754" s="8" t="str">
        <f aca="false" t="array" ref="I3754:I3754">INDEX(Def_Instancias_Equipamentos!$E$2:$E$4986, MATCH(L3754, Def_Instancias_Equipamentos!$D$2:$D$4986, 0), 1)</f>
        <v>IA-09RaBPM</v>
      </c>
      <c r="J3754" s="8" t="str">
        <f aca="false">IF(H3754=I3754, "INTERNO", "EXTERNO")</f>
        <v>EXTERNO</v>
      </c>
      <c r="K3754" s="9" t="str">
        <f aca="false">Def_Instancias_Equipamentos!$D$962</f>
        <v>SI-09M1:DI-BPMSigPatch</v>
      </c>
      <c r="L3754" s="4" t="str">
        <f aca="false">Def_Instancias_Equipamentos!$D$701</f>
        <v>SI-09M1:DI-BPMRFFE</v>
      </c>
      <c r="M3754" s="10" t="s">
        <v>168</v>
      </c>
      <c r="N3754" s="11" t="s">
        <v>81</v>
      </c>
      <c r="O3754" s="21" t="str">
        <f aca="false">Def_Sistemas_Conectores_Cabos!$B$7</f>
        <v>SMA 50-ohm</v>
      </c>
      <c r="P3754" s="4" t="str">
        <f aca="false">Def_Sistemas_Conectores_Cabos!$B$7</f>
        <v>SMA 50-ohm</v>
      </c>
      <c r="Q3754" s="8" t="str">
        <f aca="false">K3754&amp;"/"&amp;M3754&amp;CHAR(10)&amp;L3754&amp;"/"&amp;N3754</f>
        <v>SI-09M1:DI-BPMSigPatch/TO_OUT
SI-09M1:DI-BPMRFFE/TO_IN</v>
      </c>
      <c r="R3754" s="12" t="s">
        <v>354</v>
      </c>
      <c r="S3754" s="12" t="s">
        <v>354</v>
      </c>
      <c r="T3754" s="22" t="str">
        <f aca="false">Def_Sistemas_Conectores_Cabos!$C$14</f>
        <v>Datalink Extrudado</v>
      </c>
      <c r="U3754" s="11" t="s">
        <v>355</v>
      </c>
      <c r="V3754" s="13"/>
    </row>
    <row r="3755" customFormat="false" ht="15.75" hidden="true" customHeight="true" outlineLevel="0" collapsed="false">
      <c r="A3755" s="4" t="str">
        <f aca="false">Def_Sistemas_Conectores_Cabos!$A$22</f>
        <v>BPM de elétrons</v>
      </c>
      <c r="B3755" s="5" t="str">
        <f aca="false">Datas_Entregas!$A$3</f>
        <v>BTS/Anel</v>
      </c>
      <c r="C3755" s="6" t="n">
        <f aca="false" t="array" ref="C3755:C3755">INDEX(Datas_Entregas!$B$2:$B$100, MATCH(B3755, Datas_Entregas!$A$2:$A$100, 0), 1)</f>
        <v>43296</v>
      </c>
      <c r="D3755" s="5" t="str">
        <f aca="false">Def_Status_Montagem!$A$2</f>
        <v>A verificar</v>
      </c>
      <c r="E3755" s="4" t="str">
        <f aca="false">Def_Status_Montagem!$B$4</f>
        <v>Contratada (inclui etiqueta)</v>
      </c>
      <c r="F3755" s="7" t="str">
        <f aca="false" t="array" ref="F3755:F3755">INDEX(Def_Instancias_Equipamentos!$F$2:$F$4986, MATCH(K3755, Def_Instancias_Equipamentos!$D$2:$D$4986, 0), 1)</f>
        <v>Túnel (Anel)</v>
      </c>
      <c r="G3755" s="8" t="str">
        <f aca="false" t="array" ref="G3755:G3755">INDEX(Def_Instancias_Equipamentos!$F$2:$F$4986, MATCH(L3755, Def_Instancias_Equipamentos!$D$2:$D$4986, 0), 1)</f>
        <v>Sala Racks 9</v>
      </c>
      <c r="H3755" s="7" t="str">
        <f aca="false" t="array" ref="H3755:H3755">INDEX(Def_Instancias_Equipamentos!$E$2:$E$4986, MATCH(K3755, Def_Instancias_Equipamentos!$D$2:$D$4986, 0), 1)</f>
        <v>SI-09M2</v>
      </c>
      <c r="I3755" s="8" t="str">
        <f aca="false" t="array" ref="I3755:I3755">INDEX(Def_Instancias_Equipamentos!$E$2:$E$4986, MATCH(L3755, Def_Instancias_Equipamentos!$D$2:$D$4986, 0), 1)</f>
        <v>IA-09RaBPM</v>
      </c>
      <c r="J3755" s="8" t="str">
        <f aca="false">IF(H3755=I3755, "INTERNO", "EXTERNO")</f>
        <v>EXTERNO</v>
      </c>
      <c r="K3755" s="9" t="str">
        <f aca="false">Def_Instancias_Equipamentos!$D$963</f>
        <v>SI-09M2:DI-BPMSigPatch</v>
      </c>
      <c r="L3755" s="4" t="str">
        <f aca="false">Def_Instancias_Equipamentos!$D$702</f>
        <v>SI-09M2:DI-BPMRFFE</v>
      </c>
      <c r="M3755" s="10" t="s">
        <v>168</v>
      </c>
      <c r="N3755" s="11" t="s">
        <v>81</v>
      </c>
      <c r="O3755" s="21" t="str">
        <f aca="false">Def_Sistemas_Conectores_Cabos!$B$7</f>
        <v>SMA 50-ohm</v>
      </c>
      <c r="P3755" s="4" t="str">
        <f aca="false">Def_Sistemas_Conectores_Cabos!$B$7</f>
        <v>SMA 50-ohm</v>
      </c>
      <c r="Q3755" s="8" t="str">
        <f aca="false">K3755&amp;"/"&amp;M3755&amp;CHAR(10)&amp;L3755&amp;"/"&amp;N3755</f>
        <v>SI-09M2:DI-BPMSigPatch/TO_OUT
SI-09M2:DI-BPMRFFE/TO_IN</v>
      </c>
      <c r="R3755" s="12" t="s">
        <v>354</v>
      </c>
      <c r="S3755" s="12" t="s">
        <v>354</v>
      </c>
      <c r="T3755" s="22" t="str">
        <f aca="false">Def_Sistemas_Conectores_Cabos!$C$14</f>
        <v>Datalink Extrudado</v>
      </c>
      <c r="U3755" s="11" t="s">
        <v>355</v>
      </c>
      <c r="V3755" s="13"/>
    </row>
    <row r="3756" customFormat="false" ht="15.75" hidden="true" customHeight="true" outlineLevel="0" collapsed="false">
      <c r="A3756" s="4" t="str">
        <f aca="false">Def_Sistemas_Conectores_Cabos!$A$22</f>
        <v>BPM de elétrons</v>
      </c>
      <c r="B3756" s="5" t="str">
        <f aca="false">Datas_Entregas!$A$3</f>
        <v>BTS/Anel</v>
      </c>
      <c r="C3756" s="6" t="n">
        <f aca="false" t="array" ref="C3756:C3756">INDEX(Datas_Entregas!$B$2:$B$100, MATCH(B3756, Datas_Entregas!$A$2:$A$100, 0), 1)</f>
        <v>43296</v>
      </c>
      <c r="D3756" s="5" t="str">
        <f aca="false">Def_Status_Montagem!$A$2</f>
        <v>A verificar</v>
      </c>
      <c r="E3756" s="4" t="str">
        <f aca="false">Def_Status_Montagem!$B$4</f>
        <v>Contratada (inclui etiqueta)</v>
      </c>
      <c r="F3756" s="7" t="str">
        <f aca="false" t="array" ref="F3756:F3756">INDEX(Def_Instancias_Equipamentos!$F$2:$F$4986, MATCH(K3756, Def_Instancias_Equipamentos!$D$2:$D$4986, 0), 1)</f>
        <v>Túnel (Anel)</v>
      </c>
      <c r="G3756" s="8" t="str">
        <f aca="false" t="array" ref="G3756:G3756">INDEX(Def_Instancias_Equipamentos!$F$2:$F$4986, MATCH(L3756, Def_Instancias_Equipamentos!$D$2:$D$4986, 0), 1)</f>
        <v>Sala Racks 9</v>
      </c>
      <c r="H3756" s="7" t="str">
        <f aca="false" t="array" ref="H3756:H3756">INDEX(Def_Instancias_Equipamentos!$E$2:$E$4986, MATCH(K3756, Def_Instancias_Equipamentos!$D$2:$D$4986, 0), 1)</f>
        <v>SI-09SA</v>
      </c>
      <c r="I3756" s="8" t="str">
        <f aca="false" t="array" ref="I3756:I3756">INDEX(Def_Instancias_Equipamentos!$E$2:$E$4986, MATCH(L3756, Def_Instancias_Equipamentos!$D$2:$D$4986, 0), 1)</f>
        <v>IA-09RaBPM</v>
      </c>
      <c r="J3756" s="8" t="str">
        <f aca="false">IF(H3756=I3756, "INTERNO", "EXTERNO")</f>
        <v>EXTERNO</v>
      </c>
      <c r="K3756" s="9" t="str">
        <f aca="false">Def_Instancias_Equipamentos!$D$1068</f>
        <v>SI-09SA:DI-BPMSigPatch-1</v>
      </c>
      <c r="L3756" s="4" t="str">
        <f aca="false">Def_Instancias_Equipamentos!$D$807</f>
        <v>SI-09SA:DI-BPMRFFE-1</v>
      </c>
      <c r="M3756" s="10" t="s">
        <v>168</v>
      </c>
      <c r="N3756" s="11" t="s">
        <v>81</v>
      </c>
      <c r="O3756" s="21" t="str">
        <f aca="false">Def_Sistemas_Conectores_Cabos!$B$7</f>
        <v>SMA 50-ohm</v>
      </c>
      <c r="P3756" s="4" t="str">
        <f aca="false">Def_Sistemas_Conectores_Cabos!$B$7</f>
        <v>SMA 50-ohm</v>
      </c>
      <c r="Q3756" s="8" t="str">
        <f aca="false">K3756&amp;"/"&amp;M3756&amp;CHAR(10)&amp;L3756&amp;"/"&amp;N3756</f>
        <v>SI-09SA:DI-BPMSigPatch-1/TO_OUT
SI-09SA:DI-BPMRFFE-1/TO_IN</v>
      </c>
      <c r="R3756" s="12" t="s">
        <v>354</v>
      </c>
      <c r="S3756" s="12" t="s">
        <v>354</v>
      </c>
      <c r="T3756" s="22" t="str">
        <f aca="false">Def_Sistemas_Conectores_Cabos!$C$14</f>
        <v>Datalink Extrudado</v>
      </c>
      <c r="U3756" s="11" t="s">
        <v>355</v>
      </c>
      <c r="V3756" s="13"/>
    </row>
    <row r="3757" customFormat="false" ht="15.75" hidden="true" customHeight="true" outlineLevel="0" collapsed="false">
      <c r="A3757" s="4" t="str">
        <f aca="false">Def_Sistemas_Conectores_Cabos!$A$22</f>
        <v>BPM de elétrons</v>
      </c>
      <c r="B3757" s="5" t="str">
        <f aca="false">Datas_Entregas!$A$3</f>
        <v>BTS/Anel</v>
      </c>
      <c r="C3757" s="6" t="n">
        <f aca="false" t="array" ref="C3757:C3757">INDEX(Datas_Entregas!$B$2:$B$100, MATCH(B3757, Datas_Entregas!$A$2:$A$100, 0), 1)</f>
        <v>43296</v>
      </c>
      <c r="D3757" s="5" t="str">
        <f aca="false">Def_Status_Montagem!$A$2</f>
        <v>A verificar</v>
      </c>
      <c r="E3757" s="4" t="str">
        <f aca="false">Def_Status_Montagem!$B$4</f>
        <v>Contratada (inclui etiqueta)</v>
      </c>
      <c r="F3757" s="7" t="str">
        <f aca="false" t="array" ref="F3757:F3757">INDEX(Def_Instancias_Equipamentos!$F$2:$F$4986, MATCH(K3757, Def_Instancias_Equipamentos!$D$2:$D$4986, 0), 1)</f>
        <v>Túnel (Anel)</v>
      </c>
      <c r="G3757" s="8" t="str">
        <f aca="false" t="array" ref="G3757:G3757">INDEX(Def_Instancias_Equipamentos!$F$2:$F$4986, MATCH(L3757, Def_Instancias_Equipamentos!$D$2:$D$4986, 0), 1)</f>
        <v>Sala Racks 9</v>
      </c>
      <c r="H3757" s="7" t="str">
        <f aca="false" t="array" ref="H3757:H3757">INDEX(Def_Instancias_Equipamentos!$E$2:$E$4986, MATCH(K3757, Def_Instancias_Equipamentos!$D$2:$D$4986, 0), 1)</f>
        <v>SI-09SA</v>
      </c>
      <c r="I3757" s="8" t="str">
        <f aca="false" t="array" ref="I3757:I3757">INDEX(Def_Instancias_Equipamentos!$E$2:$E$4986, MATCH(L3757, Def_Instancias_Equipamentos!$D$2:$D$4986, 0), 1)</f>
        <v>IA-09RaBPM</v>
      </c>
      <c r="J3757" s="8" t="str">
        <f aca="false">IF(H3757=I3757, "INTERNO", "EXTERNO")</f>
        <v>EXTERNO</v>
      </c>
      <c r="K3757" s="9" t="str">
        <f aca="false">Def_Instancias_Equipamentos!$D$1069</f>
        <v>SI-09SA:DI-BPMSigPatch-2</v>
      </c>
      <c r="L3757" s="4" t="str">
        <f aca="false">Def_Instancias_Equipamentos!$D$808</f>
        <v>SI-09SA:DI-BPMRFFE-2</v>
      </c>
      <c r="M3757" s="10" t="s">
        <v>168</v>
      </c>
      <c r="N3757" s="11" t="s">
        <v>81</v>
      </c>
      <c r="O3757" s="21" t="str">
        <f aca="false">Def_Sistemas_Conectores_Cabos!$B$7</f>
        <v>SMA 50-ohm</v>
      </c>
      <c r="P3757" s="4" t="str">
        <f aca="false">Def_Sistemas_Conectores_Cabos!$B$7</f>
        <v>SMA 50-ohm</v>
      </c>
      <c r="Q3757" s="8" t="str">
        <f aca="false">K3757&amp;"/"&amp;M3757&amp;CHAR(10)&amp;L3757&amp;"/"&amp;N3757</f>
        <v>SI-09SA:DI-BPMSigPatch-2/TO_OUT
SI-09SA:DI-BPMRFFE-2/TO_IN</v>
      </c>
      <c r="R3757" s="12" t="s">
        <v>354</v>
      </c>
      <c r="S3757" s="12" t="s">
        <v>354</v>
      </c>
      <c r="T3757" s="22" t="str">
        <f aca="false">Def_Sistemas_Conectores_Cabos!$C$14</f>
        <v>Datalink Extrudado</v>
      </c>
      <c r="U3757" s="11" t="s">
        <v>355</v>
      </c>
      <c r="V3757" s="13"/>
    </row>
    <row r="3758" customFormat="false" ht="15.75" hidden="true" customHeight="true" outlineLevel="0" collapsed="false">
      <c r="A3758" s="4" t="str">
        <f aca="false">Def_Sistemas_Conectores_Cabos!$A$22</f>
        <v>BPM de elétrons</v>
      </c>
      <c r="B3758" s="5" t="str">
        <f aca="false">Datas_Entregas!$A$3</f>
        <v>BTS/Anel</v>
      </c>
      <c r="C3758" s="6" t="n">
        <f aca="false" t="array" ref="C3758:C3758">INDEX(Datas_Entregas!$B$2:$B$100, MATCH(B3758, Datas_Entregas!$A$2:$A$100, 0), 1)</f>
        <v>43296</v>
      </c>
      <c r="D3758" s="5" t="str">
        <f aca="false">Def_Status_Montagem!$A$2</f>
        <v>A verificar</v>
      </c>
      <c r="E3758" s="4" t="str">
        <f aca="false">Def_Status_Montagem!$B$4</f>
        <v>Contratada (inclui etiqueta)</v>
      </c>
      <c r="F3758" s="7" t="str">
        <f aca="false" t="array" ref="F3758:F3758">INDEX(Def_Instancias_Equipamentos!$F$2:$F$4986, MATCH(K3758, Def_Instancias_Equipamentos!$D$2:$D$4986, 0), 1)</f>
        <v>Túnel (Anel)</v>
      </c>
      <c r="G3758" s="8" t="str">
        <f aca="false" t="array" ref="G3758:G3758">INDEX(Def_Instancias_Equipamentos!$F$2:$F$4986, MATCH(L3758, Def_Instancias_Equipamentos!$D$2:$D$4986, 0), 1)</f>
        <v>Sala Racks 10</v>
      </c>
      <c r="H3758" s="7" t="str">
        <f aca="false" t="array" ref="H3758:H3758">INDEX(Def_Instancias_Equipamentos!$E$2:$E$4986, MATCH(K3758, Def_Instancias_Equipamentos!$D$2:$D$4986, 0), 1)</f>
        <v>SI-10C1</v>
      </c>
      <c r="I3758" s="8" t="str">
        <f aca="false" t="array" ref="I3758:I3758">INDEX(Def_Instancias_Equipamentos!$E$2:$E$4986, MATCH(L3758, Def_Instancias_Equipamentos!$D$2:$D$4986, 0), 1)</f>
        <v>IA-10RaBPM</v>
      </c>
      <c r="J3758" s="8" t="str">
        <f aca="false">IF(H3758=I3758, "INTERNO", "EXTERNO")</f>
        <v>EXTERNO</v>
      </c>
      <c r="K3758" s="9" t="str">
        <f aca="false">Def_Instancias_Equipamentos!$D$964</f>
        <v>SI-10C1:DI-BPMSigPatch-1</v>
      </c>
      <c r="L3758" s="4" t="str">
        <f aca="false">Def_Instancias_Equipamentos!$D$703</f>
        <v>SI-10C1:DI-BPMRFFE-1</v>
      </c>
      <c r="M3758" s="10" t="s">
        <v>168</v>
      </c>
      <c r="N3758" s="11" t="s">
        <v>81</v>
      </c>
      <c r="O3758" s="21" t="str">
        <f aca="false">Def_Sistemas_Conectores_Cabos!$B$7</f>
        <v>SMA 50-ohm</v>
      </c>
      <c r="P3758" s="4" t="str">
        <f aca="false">Def_Sistemas_Conectores_Cabos!$B$7</f>
        <v>SMA 50-ohm</v>
      </c>
      <c r="Q3758" s="8" t="str">
        <f aca="false">K3758&amp;"/"&amp;M3758&amp;CHAR(10)&amp;L3758&amp;"/"&amp;N3758</f>
        <v>SI-10C1:DI-BPMSigPatch-1/TO_OUT
SI-10C1:DI-BPMRFFE-1/TO_IN</v>
      </c>
      <c r="R3758" s="12" t="s">
        <v>354</v>
      </c>
      <c r="S3758" s="12" t="s">
        <v>354</v>
      </c>
      <c r="T3758" s="22" t="str">
        <f aca="false">Def_Sistemas_Conectores_Cabos!$C$14</f>
        <v>Datalink Extrudado</v>
      </c>
      <c r="U3758" s="11" t="s">
        <v>355</v>
      </c>
      <c r="V3758" s="13"/>
    </row>
    <row r="3759" customFormat="false" ht="15.75" hidden="true" customHeight="true" outlineLevel="0" collapsed="false">
      <c r="A3759" s="4" t="str">
        <f aca="false">Def_Sistemas_Conectores_Cabos!$A$22</f>
        <v>BPM de elétrons</v>
      </c>
      <c r="B3759" s="5" t="str">
        <f aca="false">Datas_Entregas!$A$3</f>
        <v>BTS/Anel</v>
      </c>
      <c r="C3759" s="6" t="n">
        <f aca="false" t="array" ref="C3759:C3759">INDEX(Datas_Entregas!$B$2:$B$100, MATCH(B3759, Datas_Entregas!$A$2:$A$100, 0), 1)</f>
        <v>43296</v>
      </c>
      <c r="D3759" s="5" t="str">
        <f aca="false">Def_Status_Montagem!$A$2</f>
        <v>A verificar</v>
      </c>
      <c r="E3759" s="4" t="str">
        <f aca="false">Def_Status_Montagem!$B$4</f>
        <v>Contratada (inclui etiqueta)</v>
      </c>
      <c r="F3759" s="7" t="str">
        <f aca="false" t="array" ref="F3759:F3759">INDEX(Def_Instancias_Equipamentos!$F$2:$F$4986, MATCH(K3759, Def_Instancias_Equipamentos!$D$2:$D$4986, 0), 1)</f>
        <v>Túnel (Anel)</v>
      </c>
      <c r="G3759" s="8" t="str">
        <f aca="false" t="array" ref="G3759:G3759">INDEX(Def_Instancias_Equipamentos!$F$2:$F$4986, MATCH(L3759, Def_Instancias_Equipamentos!$D$2:$D$4986, 0), 1)</f>
        <v>Sala Racks 10</v>
      </c>
      <c r="H3759" s="7" t="str">
        <f aca="false" t="array" ref="H3759:H3759">INDEX(Def_Instancias_Equipamentos!$E$2:$E$4986, MATCH(K3759, Def_Instancias_Equipamentos!$D$2:$D$4986, 0), 1)</f>
        <v>SI-10C1</v>
      </c>
      <c r="I3759" s="8" t="str">
        <f aca="false" t="array" ref="I3759:I3759">INDEX(Def_Instancias_Equipamentos!$E$2:$E$4986, MATCH(L3759, Def_Instancias_Equipamentos!$D$2:$D$4986, 0), 1)</f>
        <v>IA-10RaBPM</v>
      </c>
      <c r="J3759" s="8" t="str">
        <f aca="false">IF(H3759=I3759, "INTERNO", "EXTERNO")</f>
        <v>EXTERNO</v>
      </c>
      <c r="K3759" s="9" t="str">
        <f aca="false">Def_Instancias_Equipamentos!$D$965</f>
        <v>SI-10C1:DI-BPMSigPatch-2</v>
      </c>
      <c r="L3759" s="4" t="str">
        <f aca="false">Def_Instancias_Equipamentos!$D$704</f>
        <v>SI-10C1:DI-BPMRFFE-2</v>
      </c>
      <c r="M3759" s="10" t="s">
        <v>168</v>
      </c>
      <c r="N3759" s="11" t="s">
        <v>81</v>
      </c>
      <c r="O3759" s="21" t="str">
        <f aca="false">Def_Sistemas_Conectores_Cabos!$B$7</f>
        <v>SMA 50-ohm</v>
      </c>
      <c r="P3759" s="4" t="str">
        <f aca="false">Def_Sistemas_Conectores_Cabos!$B$7</f>
        <v>SMA 50-ohm</v>
      </c>
      <c r="Q3759" s="8" t="str">
        <f aca="false">K3759&amp;"/"&amp;M3759&amp;CHAR(10)&amp;L3759&amp;"/"&amp;N3759</f>
        <v>SI-10C1:DI-BPMSigPatch-2/TO_OUT
SI-10C1:DI-BPMRFFE-2/TO_IN</v>
      </c>
      <c r="R3759" s="12" t="s">
        <v>354</v>
      </c>
      <c r="S3759" s="12" t="s">
        <v>354</v>
      </c>
      <c r="T3759" s="22" t="str">
        <f aca="false">Def_Sistemas_Conectores_Cabos!$C$14</f>
        <v>Datalink Extrudado</v>
      </c>
      <c r="U3759" s="11" t="s">
        <v>355</v>
      </c>
      <c r="V3759" s="13"/>
    </row>
    <row r="3760" customFormat="false" ht="15.75" hidden="true" customHeight="true" outlineLevel="0" collapsed="false">
      <c r="A3760" s="4" t="str">
        <f aca="false">Def_Sistemas_Conectores_Cabos!$A$22</f>
        <v>BPM de elétrons</v>
      </c>
      <c r="B3760" s="5" t="str">
        <f aca="false">Datas_Entregas!$A$3</f>
        <v>BTS/Anel</v>
      </c>
      <c r="C3760" s="6" t="n">
        <f aca="false" t="array" ref="C3760:C3760">INDEX(Datas_Entregas!$B$2:$B$100, MATCH(B3760, Datas_Entregas!$A$2:$A$100, 0), 1)</f>
        <v>43296</v>
      </c>
      <c r="D3760" s="5" t="str">
        <f aca="false">Def_Status_Montagem!$A$2</f>
        <v>A verificar</v>
      </c>
      <c r="E3760" s="4" t="str">
        <f aca="false">Def_Status_Montagem!$B$4</f>
        <v>Contratada (inclui etiqueta)</v>
      </c>
      <c r="F3760" s="7" t="str">
        <f aca="false" t="array" ref="F3760:F3760">INDEX(Def_Instancias_Equipamentos!$F$2:$F$4986, MATCH(K3760, Def_Instancias_Equipamentos!$D$2:$D$4986, 0), 1)</f>
        <v>Túnel (Anel)</v>
      </c>
      <c r="G3760" s="8" t="str">
        <f aca="false" t="array" ref="G3760:G3760">INDEX(Def_Instancias_Equipamentos!$F$2:$F$4986, MATCH(L3760, Def_Instancias_Equipamentos!$D$2:$D$4986, 0), 1)</f>
        <v>Sala Racks 10</v>
      </c>
      <c r="H3760" s="7" t="str">
        <f aca="false" t="array" ref="H3760:H3760">INDEX(Def_Instancias_Equipamentos!$E$2:$E$4986, MATCH(K3760, Def_Instancias_Equipamentos!$D$2:$D$4986, 0), 1)</f>
        <v>SI-10C2</v>
      </c>
      <c r="I3760" s="8" t="str">
        <f aca="false" t="array" ref="I3760:I3760">INDEX(Def_Instancias_Equipamentos!$E$2:$E$4986, MATCH(L3760, Def_Instancias_Equipamentos!$D$2:$D$4986, 0), 1)</f>
        <v>IA-10RaBPM</v>
      </c>
      <c r="J3760" s="8" t="str">
        <f aca="false">IF(H3760=I3760, "INTERNO", "EXTERNO")</f>
        <v>EXTERNO</v>
      </c>
      <c r="K3760" s="9" t="str">
        <f aca="false">Def_Instancias_Equipamentos!$D$966</f>
        <v>SI-10C2:DI-BPMSigPatch</v>
      </c>
      <c r="L3760" s="4" t="str">
        <f aca="false">Def_Instancias_Equipamentos!$D$705</f>
        <v>SI-10C2:DI-BPMRFFE</v>
      </c>
      <c r="M3760" s="10" t="s">
        <v>168</v>
      </c>
      <c r="N3760" s="11" t="s">
        <v>81</v>
      </c>
      <c r="O3760" s="21" t="str">
        <f aca="false">Def_Sistemas_Conectores_Cabos!$B$7</f>
        <v>SMA 50-ohm</v>
      </c>
      <c r="P3760" s="4" t="str">
        <f aca="false">Def_Sistemas_Conectores_Cabos!$B$7</f>
        <v>SMA 50-ohm</v>
      </c>
      <c r="Q3760" s="8" t="str">
        <f aca="false">K3760&amp;"/"&amp;M3760&amp;CHAR(10)&amp;L3760&amp;"/"&amp;N3760</f>
        <v>SI-10C2:DI-BPMSigPatch/TO_OUT
SI-10C2:DI-BPMRFFE/TO_IN</v>
      </c>
      <c r="R3760" s="12" t="s">
        <v>354</v>
      </c>
      <c r="S3760" s="12" t="s">
        <v>354</v>
      </c>
      <c r="T3760" s="22" t="str">
        <f aca="false">Def_Sistemas_Conectores_Cabos!$C$14</f>
        <v>Datalink Extrudado</v>
      </c>
      <c r="U3760" s="11" t="s">
        <v>355</v>
      </c>
      <c r="V3760" s="13"/>
    </row>
    <row r="3761" customFormat="false" ht="15.75" hidden="true" customHeight="true" outlineLevel="0" collapsed="false">
      <c r="A3761" s="4" t="str">
        <f aca="false">Def_Sistemas_Conectores_Cabos!$A$22</f>
        <v>BPM de elétrons</v>
      </c>
      <c r="B3761" s="5" t="str">
        <f aca="false">Datas_Entregas!$A$3</f>
        <v>BTS/Anel</v>
      </c>
      <c r="C3761" s="6" t="n">
        <f aca="false" t="array" ref="C3761:C3761">INDEX(Datas_Entregas!$B$2:$B$100, MATCH(B3761, Datas_Entregas!$A$2:$A$100, 0), 1)</f>
        <v>43296</v>
      </c>
      <c r="D3761" s="5" t="str">
        <f aca="false">Def_Status_Montagem!$A$2</f>
        <v>A verificar</v>
      </c>
      <c r="E3761" s="4" t="str">
        <f aca="false">Def_Status_Montagem!$B$4</f>
        <v>Contratada (inclui etiqueta)</v>
      </c>
      <c r="F3761" s="7" t="str">
        <f aca="false" t="array" ref="F3761:F3761">INDEX(Def_Instancias_Equipamentos!$F$2:$F$4986, MATCH(K3761, Def_Instancias_Equipamentos!$D$2:$D$4986, 0), 1)</f>
        <v>Túnel (Anel)</v>
      </c>
      <c r="G3761" s="8" t="str">
        <f aca="false" t="array" ref="G3761:G3761">INDEX(Def_Instancias_Equipamentos!$F$2:$F$4986, MATCH(L3761, Def_Instancias_Equipamentos!$D$2:$D$4986, 0), 1)</f>
        <v>Sala Racks 10</v>
      </c>
      <c r="H3761" s="7" t="str">
        <f aca="false" t="array" ref="H3761:H3761">INDEX(Def_Instancias_Equipamentos!$E$2:$E$4986, MATCH(K3761, Def_Instancias_Equipamentos!$D$2:$D$4986, 0), 1)</f>
        <v>SI-10C3</v>
      </c>
      <c r="I3761" s="8" t="str">
        <f aca="false" t="array" ref="I3761:I3761">INDEX(Def_Instancias_Equipamentos!$E$2:$E$4986, MATCH(L3761, Def_Instancias_Equipamentos!$D$2:$D$4986, 0), 1)</f>
        <v>IA-10RaBPM</v>
      </c>
      <c r="J3761" s="8" t="str">
        <f aca="false">IF(H3761=I3761, "INTERNO", "EXTERNO")</f>
        <v>EXTERNO</v>
      </c>
      <c r="K3761" s="9" t="str">
        <f aca="false">Def_Instancias_Equipamentos!$D$967</f>
        <v>SI-10C3:DI-BPMSigPatch-1</v>
      </c>
      <c r="L3761" s="4" t="str">
        <f aca="false">Def_Instancias_Equipamentos!$D$706</f>
        <v>SI-10C3:DI-BPMRFFE-1</v>
      </c>
      <c r="M3761" s="10" t="s">
        <v>168</v>
      </c>
      <c r="N3761" s="11" t="s">
        <v>81</v>
      </c>
      <c r="O3761" s="21" t="str">
        <f aca="false">Def_Sistemas_Conectores_Cabos!$B$7</f>
        <v>SMA 50-ohm</v>
      </c>
      <c r="P3761" s="4" t="str">
        <f aca="false">Def_Sistemas_Conectores_Cabos!$B$7</f>
        <v>SMA 50-ohm</v>
      </c>
      <c r="Q3761" s="8" t="str">
        <f aca="false">K3761&amp;"/"&amp;M3761&amp;CHAR(10)&amp;L3761&amp;"/"&amp;N3761</f>
        <v>SI-10C3:DI-BPMSigPatch-1/TO_OUT
SI-10C3:DI-BPMRFFE-1/TO_IN</v>
      </c>
      <c r="R3761" s="12" t="s">
        <v>354</v>
      </c>
      <c r="S3761" s="12" t="s">
        <v>354</v>
      </c>
      <c r="T3761" s="22" t="str">
        <f aca="false">Def_Sistemas_Conectores_Cabos!$C$14</f>
        <v>Datalink Extrudado</v>
      </c>
      <c r="U3761" s="11" t="s">
        <v>355</v>
      </c>
      <c r="V3761" s="13"/>
    </row>
    <row r="3762" customFormat="false" ht="15.75" hidden="true" customHeight="true" outlineLevel="0" collapsed="false">
      <c r="A3762" s="4" t="str">
        <f aca="false">Def_Sistemas_Conectores_Cabos!$A$22</f>
        <v>BPM de elétrons</v>
      </c>
      <c r="B3762" s="5" t="str">
        <f aca="false">Datas_Entregas!$A$3</f>
        <v>BTS/Anel</v>
      </c>
      <c r="C3762" s="6" t="n">
        <f aca="false" t="array" ref="C3762:C3762">INDEX(Datas_Entregas!$B$2:$B$100, MATCH(B3762, Datas_Entregas!$A$2:$A$100, 0), 1)</f>
        <v>43296</v>
      </c>
      <c r="D3762" s="5" t="str">
        <f aca="false">Def_Status_Montagem!$A$2</f>
        <v>A verificar</v>
      </c>
      <c r="E3762" s="4" t="str">
        <f aca="false">Def_Status_Montagem!$B$4</f>
        <v>Contratada (inclui etiqueta)</v>
      </c>
      <c r="F3762" s="7" t="str">
        <f aca="false" t="array" ref="F3762:F3762">INDEX(Def_Instancias_Equipamentos!$F$2:$F$4986, MATCH(K3762, Def_Instancias_Equipamentos!$D$2:$D$4986, 0), 1)</f>
        <v>Túnel (Anel)</v>
      </c>
      <c r="G3762" s="8" t="str">
        <f aca="false" t="array" ref="G3762:G3762">INDEX(Def_Instancias_Equipamentos!$F$2:$F$4986, MATCH(L3762, Def_Instancias_Equipamentos!$D$2:$D$4986, 0), 1)</f>
        <v>Sala Racks 10</v>
      </c>
      <c r="H3762" s="7" t="str">
        <f aca="false" t="array" ref="H3762:H3762">INDEX(Def_Instancias_Equipamentos!$E$2:$E$4986, MATCH(K3762, Def_Instancias_Equipamentos!$D$2:$D$4986, 0), 1)</f>
        <v>SI-10C3</v>
      </c>
      <c r="I3762" s="8" t="str">
        <f aca="false" t="array" ref="I3762:I3762">INDEX(Def_Instancias_Equipamentos!$E$2:$E$4986, MATCH(L3762, Def_Instancias_Equipamentos!$D$2:$D$4986, 0), 1)</f>
        <v>IA-10RaBPM</v>
      </c>
      <c r="J3762" s="8" t="str">
        <f aca="false">IF(H3762=I3762, "INTERNO", "EXTERNO")</f>
        <v>EXTERNO</v>
      </c>
      <c r="K3762" s="9" t="str">
        <f aca="false">Def_Instancias_Equipamentos!$D$968</f>
        <v>SI-10C3:DI-BPMSigPatch-2</v>
      </c>
      <c r="L3762" s="4" t="str">
        <f aca="false">Def_Instancias_Equipamentos!$D$707</f>
        <v>SI-10C3:DI-BPMRFFE-2</v>
      </c>
      <c r="M3762" s="10" t="s">
        <v>168</v>
      </c>
      <c r="N3762" s="11" t="s">
        <v>81</v>
      </c>
      <c r="O3762" s="21" t="str">
        <f aca="false">Def_Sistemas_Conectores_Cabos!$B$7</f>
        <v>SMA 50-ohm</v>
      </c>
      <c r="P3762" s="4" t="str">
        <f aca="false">Def_Sistemas_Conectores_Cabos!$B$7</f>
        <v>SMA 50-ohm</v>
      </c>
      <c r="Q3762" s="8" t="str">
        <f aca="false">K3762&amp;"/"&amp;M3762&amp;CHAR(10)&amp;L3762&amp;"/"&amp;N3762</f>
        <v>SI-10C3:DI-BPMSigPatch-2/TO_OUT
SI-10C3:DI-BPMRFFE-2/TO_IN</v>
      </c>
      <c r="R3762" s="12" t="s">
        <v>354</v>
      </c>
      <c r="S3762" s="12" t="s">
        <v>354</v>
      </c>
      <c r="T3762" s="22" t="str">
        <f aca="false">Def_Sistemas_Conectores_Cabos!$C$14</f>
        <v>Datalink Extrudado</v>
      </c>
      <c r="U3762" s="11" t="s">
        <v>355</v>
      </c>
      <c r="V3762" s="13"/>
    </row>
    <row r="3763" customFormat="false" ht="15.75" hidden="true" customHeight="true" outlineLevel="0" collapsed="false">
      <c r="A3763" s="4" t="str">
        <f aca="false">Def_Sistemas_Conectores_Cabos!$A$22</f>
        <v>BPM de elétrons</v>
      </c>
      <c r="B3763" s="5" t="str">
        <f aca="false">Datas_Entregas!$A$3</f>
        <v>BTS/Anel</v>
      </c>
      <c r="C3763" s="6" t="n">
        <f aca="false" t="array" ref="C3763:C3763">INDEX(Datas_Entregas!$B$2:$B$100, MATCH(B3763, Datas_Entregas!$A$2:$A$100, 0), 1)</f>
        <v>43296</v>
      </c>
      <c r="D3763" s="5" t="str">
        <f aca="false">Def_Status_Montagem!$A$2</f>
        <v>A verificar</v>
      </c>
      <c r="E3763" s="4" t="str">
        <f aca="false">Def_Status_Montagem!$B$4</f>
        <v>Contratada (inclui etiqueta)</v>
      </c>
      <c r="F3763" s="7" t="str">
        <f aca="false" t="array" ref="F3763:F3763">INDEX(Def_Instancias_Equipamentos!$F$2:$F$4986, MATCH(K3763, Def_Instancias_Equipamentos!$D$2:$D$4986, 0), 1)</f>
        <v>Túnel (Anel)</v>
      </c>
      <c r="G3763" s="8" t="str">
        <f aca="false" t="array" ref="G3763:G3763">INDEX(Def_Instancias_Equipamentos!$F$2:$F$4986, MATCH(L3763, Def_Instancias_Equipamentos!$D$2:$D$4986, 0), 1)</f>
        <v>Sala Racks 10</v>
      </c>
      <c r="H3763" s="7" t="str">
        <f aca="false" t="array" ref="H3763:H3763">INDEX(Def_Instancias_Equipamentos!$E$2:$E$4986, MATCH(K3763, Def_Instancias_Equipamentos!$D$2:$D$4986, 0), 1)</f>
        <v>SI-10C4</v>
      </c>
      <c r="I3763" s="8" t="str">
        <f aca="false" t="array" ref="I3763:I3763">INDEX(Def_Instancias_Equipamentos!$E$2:$E$4986, MATCH(L3763, Def_Instancias_Equipamentos!$D$2:$D$4986, 0), 1)</f>
        <v>IA-10RaBPM</v>
      </c>
      <c r="J3763" s="8" t="str">
        <f aca="false">IF(H3763=I3763, "INTERNO", "EXTERNO")</f>
        <v>EXTERNO</v>
      </c>
      <c r="K3763" s="9" t="str">
        <f aca="false">Def_Instancias_Equipamentos!$D$969</f>
        <v>SI-10C4:DI-BPMSigPatch</v>
      </c>
      <c r="L3763" s="4" t="str">
        <f aca="false">Def_Instancias_Equipamentos!$D$708</f>
        <v>SI-10C4:DI-BPMRFFE</v>
      </c>
      <c r="M3763" s="10" t="s">
        <v>168</v>
      </c>
      <c r="N3763" s="11" t="s">
        <v>81</v>
      </c>
      <c r="O3763" s="21" t="str">
        <f aca="false">Def_Sistemas_Conectores_Cabos!$B$7</f>
        <v>SMA 50-ohm</v>
      </c>
      <c r="P3763" s="4" t="str">
        <f aca="false">Def_Sistemas_Conectores_Cabos!$B$7</f>
        <v>SMA 50-ohm</v>
      </c>
      <c r="Q3763" s="8" t="str">
        <f aca="false">K3763&amp;"/"&amp;M3763&amp;CHAR(10)&amp;L3763&amp;"/"&amp;N3763</f>
        <v>SI-10C4:DI-BPMSigPatch/TO_OUT
SI-10C4:DI-BPMRFFE/TO_IN</v>
      </c>
      <c r="R3763" s="12" t="s">
        <v>354</v>
      </c>
      <c r="S3763" s="12" t="s">
        <v>354</v>
      </c>
      <c r="T3763" s="22" t="str">
        <f aca="false">Def_Sistemas_Conectores_Cabos!$C$14</f>
        <v>Datalink Extrudado</v>
      </c>
      <c r="U3763" s="11" t="s">
        <v>355</v>
      </c>
      <c r="V3763" s="13"/>
    </row>
    <row r="3764" customFormat="false" ht="15.75" hidden="true" customHeight="true" outlineLevel="0" collapsed="false">
      <c r="A3764" s="4" t="str">
        <f aca="false">Def_Sistemas_Conectores_Cabos!$A$22</f>
        <v>BPM de elétrons</v>
      </c>
      <c r="B3764" s="5" t="str">
        <f aca="false">Datas_Entregas!$A$3</f>
        <v>BTS/Anel</v>
      </c>
      <c r="C3764" s="6" t="n">
        <f aca="false" t="array" ref="C3764:C3764">INDEX(Datas_Entregas!$B$2:$B$100, MATCH(B3764, Datas_Entregas!$A$2:$A$100, 0), 1)</f>
        <v>43296</v>
      </c>
      <c r="D3764" s="5" t="str">
        <f aca="false">Def_Status_Montagem!$A$2</f>
        <v>A verificar</v>
      </c>
      <c r="E3764" s="4" t="str">
        <f aca="false">Def_Status_Montagem!$B$4</f>
        <v>Contratada (inclui etiqueta)</v>
      </c>
      <c r="F3764" s="7" t="str">
        <f aca="false" t="array" ref="F3764:F3764">INDEX(Def_Instancias_Equipamentos!$F$2:$F$4986, MATCH(K3764, Def_Instancias_Equipamentos!$D$2:$D$4986, 0), 1)</f>
        <v>Túnel (Anel)</v>
      </c>
      <c r="G3764" s="8" t="str">
        <f aca="false" t="array" ref="G3764:G3764">INDEX(Def_Instancias_Equipamentos!$F$2:$F$4986, MATCH(L3764, Def_Instancias_Equipamentos!$D$2:$D$4986, 0), 1)</f>
        <v>Sala Racks 10</v>
      </c>
      <c r="H3764" s="7" t="str">
        <f aca="false" t="array" ref="H3764:H3764">INDEX(Def_Instancias_Equipamentos!$E$2:$E$4986, MATCH(K3764, Def_Instancias_Equipamentos!$D$2:$D$4986, 0), 1)</f>
        <v>SI-10M1</v>
      </c>
      <c r="I3764" s="8" t="str">
        <f aca="false" t="array" ref="I3764:I3764">INDEX(Def_Instancias_Equipamentos!$E$2:$E$4986, MATCH(L3764, Def_Instancias_Equipamentos!$D$2:$D$4986, 0), 1)</f>
        <v>IA-10RaBPM</v>
      </c>
      <c r="J3764" s="8" t="str">
        <f aca="false">IF(H3764=I3764, "INTERNO", "EXTERNO")</f>
        <v>EXTERNO</v>
      </c>
      <c r="K3764" s="9" t="str">
        <f aca="false">Def_Instancias_Equipamentos!$D$970</f>
        <v>SI-10M1:DI-BPMSigPatch</v>
      </c>
      <c r="L3764" s="4" t="str">
        <f aca="false">Def_Instancias_Equipamentos!$D$709</f>
        <v>SI-10M1:DI-BPMRFFE</v>
      </c>
      <c r="M3764" s="10" t="s">
        <v>168</v>
      </c>
      <c r="N3764" s="11" t="s">
        <v>81</v>
      </c>
      <c r="O3764" s="21" t="str">
        <f aca="false">Def_Sistemas_Conectores_Cabos!$B$7</f>
        <v>SMA 50-ohm</v>
      </c>
      <c r="P3764" s="4" t="str">
        <f aca="false">Def_Sistemas_Conectores_Cabos!$B$7</f>
        <v>SMA 50-ohm</v>
      </c>
      <c r="Q3764" s="8" t="str">
        <f aca="false">K3764&amp;"/"&amp;M3764&amp;CHAR(10)&amp;L3764&amp;"/"&amp;N3764</f>
        <v>SI-10M1:DI-BPMSigPatch/TO_OUT
SI-10M1:DI-BPMRFFE/TO_IN</v>
      </c>
      <c r="R3764" s="12" t="s">
        <v>354</v>
      </c>
      <c r="S3764" s="12" t="s">
        <v>354</v>
      </c>
      <c r="T3764" s="22" t="str">
        <f aca="false">Def_Sistemas_Conectores_Cabos!$C$14</f>
        <v>Datalink Extrudado</v>
      </c>
      <c r="U3764" s="11" t="s">
        <v>355</v>
      </c>
      <c r="V3764" s="13"/>
    </row>
    <row r="3765" customFormat="false" ht="15.75" hidden="true" customHeight="true" outlineLevel="0" collapsed="false">
      <c r="A3765" s="4" t="str">
        <f aca="false">Def_Sistemas_Conectores_Cabos!$A$22</f>
        <v>BPM de elétrons</v>
      </c>
      <c r="B3765" s="5" t="str">
        <f aca="false">Datas_Entregas!$A$3</f>
        <v>BTS/Anel</v>
      </c>
      <c r="C3765" s="6" t="n">
        <f aca="false" t="array" ref="C3765:C3765">INDEX(Datas_Entregas!$B$2:$B$100, MATCH(B3765, Datas_Entregas!$A$2:$A$100, 0), 1)</f>
        <v>43296</v>
      </c>
      <c r="D3765" s="5" t="str">
        <f aca="false">Def_Status_Montagem!$A$2</f>
        <v>A verificar</v>
      </c>
      <c r="E3765" s="4" t="str">
        <f aca="false">Def_Status_Montagem!$B$4</f>
        <v>Contratada (inclui etiqueta)</v>
      </c>
      <c r="F3765" s="7" t="str">
        <f aca="false" t="array" ref="F3765:F3765">INDEX(Def_Instancias_Equipamentos!$F$2:$F$4986, MATCH(K3765, Def_Instancias_Equipamentos!$D$2:$D$4986, 0), 1)</f>
        <v>Túnel (Anel)</v>
      </c>
      <c r="G3765" s="8" t="str">
        <f aca="false" t="array" ref="G3765:G3765">INDEX(Def_Instancias_Equipamentos!$F$2:$F$4986, MATCH(L3765, Def_Instancias_Equipamentos!$D$2:$D$4986, 0), 1)</f>
        <v>Sala Racks 10</v>
      </c>
      <c r="H3765" s="7" t="str">
        <f aca="false" t="array" ref="H3765:H3765">INDEX(Def_Instancias_Equipamentos!$E$2:$E$4986, MATCH(K3765, Def_Instancias_Equipamentos!$D$2:$D$4986, 0), 1)</f>
        <v>SI-10M2</v>
      </c>
      <c r="I3765" s="8" t="str">
        <f aca="false" t="array" ref="I3765:I3765">INDEX(Def_Instancias_Equipamentos!$E$2:$E$4986, MATCH(L3765, Def_Instancias_Equipamentos!$D$2:$D$4986, 0), 1)</f>
        <v>IA-10RaBPM</v>
      </c>
      <c r="J3765" s="8" t="str">
        <f aca="false">IF(H3765=I3765, "INTERNO", "EXTERNO")</f>
        <v>EXTERNO</v>
      </c>
      <c r="K3765" s="9" t="str">
        <f aca="false">Def_Instancias_Equipamentos!$D$971</f>
        <v>SI-10M2:DI-BPMSigPatch</v>
      </c>
      <c r="L3765" s="4" t="str">
        <f aca="false">Def_Instancias_Equipamentos!$D$710</f>
        <v>SI-10M2:DI-BPMRFFE</v>
      </c>
      <c r="M3765" s="10" t="s">
        <v>168</v>
      </c>
      <c r="N3765" s="11" t="s">
        <v>81</v>
      </c>
      <c r="O3765" s="21" t="str">
        <f aca="false">Def_Sistemas_Conectores_Cabos!$B$7</f>
        <v>SMA 50-ohm</v>
      </c>
      <c r="P3765" s="4" t="str">
        <f aca="false">Def_Sistemas_Conectores_Cabos!$B$7</f>
        <v>SMA 50-ohm</v>
      </c>
      <c r="Q3765" s="8" t="str">
        <f aca="false">K3765&amp;"/"&amp;M3765&amp;CHAR(10)&amp;L3765&amp;"/"&amp;N3765</f>
        <v>SI-10M2:DI-BPMSigPatch/TO_OUT
SI-10M2:DI-BPMRFFE/TO_IN</v>
      </c>
      <c r="R3765" s="12" t="s">
        <v>354</v>
      </c>
      <c r="S3765" s="12" t="s">
        <v>354</v>
      </c>
      <c r="T3765" s="22" t="str">
        <f aca="false">Def_Sistemas_Conectores_Cabos!$C$14</f>
        <v>Datalink Extrudado</v>
      </c>
      <c r="U3765" s="11" t="s">
        <v>355</v>
      </c>
      <c r="V3765" s="13"/>
    </row>
    <row r="3766" customFormat="false" ht="15.75" hidden="true" customHeight="true" outlineLevel="0" collapsed="false">
      <c r="A3766" s="4" t="str">
        <f aca="false">Def_Sistemas_Conectores_Cabos!$A$22</f>
        <v>BPM de elétrons</v>
      </c>
      <c r="B3766" s="5" t="str">
        <f aca="false">Datas_Entregas!$A$6</f>
        <v>Linhas de Luz (fases I-A e II)</v>
      </c>
      <c r="C3766" s="6" t="n">
        <f aca="false" t="array" ref="C3766:C3766">INDEX(Datas_Entregas!$B$2:$B$100, MATCH(B3766, Datas_Entregas!$A$2:$A$100, 0), 1)</f>
        <v>43374</v>
      </c>
      <c r="D3766" s="5" t="str">
        <f aca="false">Def_Status_Montagem!$A$2</f>
        <v>A verificar</v>
      </c>
      <c r="E3766" s="4" t="str">
        <f aca="false">Def_Status_Montagem!$B$4</f>
        <v>Contratada (inclui etiqueta)</v>
      </c>
      <c r="F3766" s="7" t="str">
        <f aca="false" t="array" ref="F3766:F3766">INDEX(Def_Instancias_Equipamentos!$F$2:$F$4986, MATCH(K3766, Def_Instancias_Equipamentos!$D$2:$D$4986, 0), 1)</f>
        <v>Túnel (Anel)</v>
      </c>
      <c r="G3766" s="8" t="str">
        <f aca="false" t="array" ref="G3766:G3766">INDEX(Def_Instancias_Equipamentos!$F$2:$F$4986, MATCH(L3766, Def_Instancias_Equipamentos!$D$2:$D$4986, 0), 1)</f>
        <v>Sala Racks 10</v>
      </c>
      <c r="H3766" s="7" t="str">
        <f aca="false" t="array" ref="H3766:H3766">INDEX(Def_Instancias_Equipamentos!$E$2:$E$4986, MATCH(K3766, Def_Instancias_Equipamentos!$D$2:$D$4986, 0), 1)</f>
        <v>SI-10SB</v>
      </c>
      <c r="I3766" s="8" t="str">
        <f aca="false" t="array" ref="I3766:I3766">INDEX(Def_Instancias_Equipamentos!$E$2:$E$4986, MATCH(L3766, Def_Instancias_Equipamentos!$D$2:$D$4986, 0), 1)</f>
        <v>IA-10RaBPM</v>
      </c>
      <c r="J3766" s="8" t="str">
        <f aca="false">IF(H3766=I3766, "INTERNO", "EXTERNO")</f>
        <v>EXTERNO</v>
      </c>
      <c r="K3766" s="9" t="str">
        <f aca="false">Def_Instancias_Equipamentos!$D$1070</f>
        <v>SI-10SB:DI-BPMSigPatch-1</v>
      </c>
      <c r="L3766" s="4" t="str">
        <f aca="false">Def_Instancias_Equipamentos!$D$809</f>
        <v>SI-10SB:DI-BPMRFFE-1</v>
      </c>
      <c r="M3766" s="10" t="s">
        <v>168</v>
      </c>
      <c r="N3766" s="11" t="s">
        <v>81</v>
      </c>
      <c r="O3766" s="21" t="str">
        <f aca="false">Def_Sistemas_Conectores_Cabos!$B$7</f>
        <v>SMA 50-ohm</v>
      </c>
      <c r="P3766" s="4" t="str">
        <f aca="false">Def_Sistemas_Conectores_Cabos!$B$7</f>
        <v>SMA 50-ohm</v>
      </c>
      <c r="Q3766" s="8" t="str">
        <f aca="false">K3766&amp;"/"&amp;M3766&amp;CHAR(10)&amp;L3766&amp;"/"&amp;N3766</f>
        <v>SI-10SB:DI-BPMSigPatch-1/TO_OUT
SI-10SB:DI-BPMRFFE-1/TO_IN</v>
      </c>
      <c r="R3766" s="12" t="s">
        <v>354</v>
      </c>
      <c r="S3766" s="12" t="s">
        <v>354</v>
      </c>
      <c r="T3766" s="22" t="str">
        <f aca="false">Def_Sistemas_Conectores_Cabos!$C$14</f>
        <v>Datalink Extrudado</v>
      </c>
      <c r="U3766" s="11" t="s">
        <v>355</v>
      </c>
      <c r="V3766" s="13"/>
    </row>
    <row r="3767" customFormat="false" ht="15.75" hidden="true" customHeight="true" outlineLevel="0" collapsed="false">
      <c r="A3767" s="4" t="str">
        <f aca="false">Def_Sistemas_Conectores_Cabos!$A$22</f>
        <v>BPM de elétrons</v>
      </c>
      <c r="B3767" s="5" t="str">
        <f aca="false">Datas_Entregas!$A$6</f>
        <v>Linhas de Luz (fases I-A e II)</v>
      </c>
      <c r="C3767" s="6" t="n">
        <f aca="false" t="array" ref="C3767:C3767">INDEX(Datas_Entregas!$B$2:$B$100, MATCH(B3767, Datas_Entregas!$A$2:$A$100, 0), 1)</f>
        <v>43374</v>
      </c>
      <c r="D3767" s="5" t="str">
        <f aca="false">Def_Status_Montagem!$A$2</f>
        <v>A verificar</v>
      </c>
      <c r="E3767" s="4" t="str">
        <f aca="false">Def_Status_Montagem!$B$4</f>
        <v>Contratada (inclui etiqueta)</v>
      </c>
      <c r="F3767" s="7" t="str">
        <f aca="false" t="array" ref="F3767:F3767">INDEX(Def_Instancias_Equipamentos!$F$2:$F$4986, MATCH(K3767, Def_Instancias_Equipamentos!$D$2:$D$4986, 0), 1)</f>
        <v>Túnel (Anel)</v>
      </c>
      <c r="G3767" s="8" t="str">
        <f aca="false" t="array" ref="G3767:G3767">INDEX(Def_Instancias_Equipamentos!$F$2:$F$4986, MATCH(L3767, Def_Instancias_Equipamentos!$D$2:$D$4986, 0), 1)</f>
        <v>Sala Racks 10</v>
      </c>
      <c r="H3767" s="7" t="str">
        <f aca="false" t="array" ref="H3767:H3767">INDEX(Def_Instancias_Equipamentos!$E$2:$E$4986, MATCH(K3767, Def_Instancias_Equipamentos!$D$2:$D$4986, 0), 1)</f>
        <v>SI-10SB</v>
      </c>
      <c r="I3767" s="8" t="str">
        <f aca="false" t="array" ref="I3767:I3767">INDEX(Def_Instancias_Equipamentos!$E$2:$E$4986, MATCH(L3767, Def_Instancias_Equipamentos!$D$2:$D$4986, 0), 1)</f>
        <v>IA-10RaBPM</v>
      </c>
      <c r="J3767" s="8" t="str">
        <f aca="false">IF(H3767=I3767, "INTERNO", "EXTERNO")</f>
        <v>EXTERNO</v>
      </c>
      <c r="K3767" s="9" t="str">
        <f aca="false">Def_Instancias_Equipamentos!$D$1071</f>
        <v>SI-10SB:DI-BPMSigPatch-2</v>
      </c>
      <c r="L3767" s="4" t="str">
        <f aca="false">Def_Instancias_Equipamentos!$D$810</f>
        <v>SI-10SB:DI-BPMRFFE-2</v>
      </c>
      <c r="M3767" s="10" t="s">
        <v>168</v>
      </c>
      <c r="N3767" s="11" t="s">
        <v>81</v>
      </c>
      <c r="O3767" s="21" t="str">
        <f aca="false">Def_Sistemas_Conectores_Cabos!$B$7</f>
        <v>SMA 50-ohm</v>
      </c>
      <c r="P3767" s="4" t="str">
        <f aca="false">Def_Sistemas_Conectores_Cabos!$B$7</f>
        <v>SMA 50-ohm</v>
      </c>
      <c r="Q3767" s="8" t="str">
        <f aca="false">K3767&amp;"/"&amp;M3767&amp;CHAR(10)&amp;L3767&amp;"/"&amp;N3767</f>
        <v>SI-10SB:DI-BPMSigPatch-2/TO_OUT
SI-10SB:DI-BPMRFFE-2/TO_IN</v>
      </c>
      <c r="R3767" s="12" t="s">
        <v>354</v>
      </c>
      <c r="S3767" s="12" t="s">
        <v>354</v>
      </c>
      <c r="T3767" s="22" t="str">
        <f aca="false">Def_Sistemas_Conectores_Cabos!$C$14</f>
        <v>Datalink Extrudado</v>
      </c>
      <c r="U3767" s="11" t="s">
        <v>355</v>
      </c>
      <c r="V3767" s="13"/>
    </row>
    <row r="3768" customFormat="false" ht="15.75" hidden="true" customHeight="true" outlineLevel="0" collapsed="false">
      <c r="A3768" s="4" t="str">
        <f aca="false">Def_Sistemas_Conectores_Cabos!$A$22</f>
        <v>BPM de elétrons</v>
      </c>
      <c r="B3768" s="5" t="str">
        <f aca="false">Datas_Entregas!$A$3</f>
        <v>BTS/Anel</v>
      </c>
      <c r="C3768" s="6" t="n">
        <f aca="false" t="array" ref="C3768:C3768">INDEX(Datas_Entregas!$B$2:$B$100, MATCH(B3768, Datas_Entregas!$A$2:$A$100, 0), 1)</f>
        <v>43296</v>
      </c>
      <c r="D3768" s="5" t="str">
        <f aca="false">Def_Status_Montagem!$A$2</f>
        <v>A verificar</v>
      </c>
      <c r="E3768" s="4" t="str">
        <f aca="false">Def_Status_Montagem!$B$4</f>
        <v>Contratada (inclui etiqueta)</v>
      </c>
      <c r="F3768" s="7" t="str">
        <f aca="false" t="array" ref="F3768:F3768">INDEX(Def_Instancias_Equipamentos!$F$2:$F$4986, MATCH(K3768, Def_Instancias_Equipamentos!$D$2:$D$4986, 0), 1)</f>
        <v>Túnel (Anel)</v>
      </c>
      <c r="G3768" s="8" t="str">
        <f aca="false" t="array" ref="G3768:G3768">INDEX(Def_Instancias_Equipamentos!$F$2:$F$4986, MATCH(L3768, Def_Instancias_Equipamentos!$D$2:$D$4986, 0), 1)</f>
        <v>Sala Racks 11</v>
      </c>
      <c r="H3768" s="7" t="str">
        <f aca="false" t="array" ref="H3768:H3768">INDEX(Def_Instancias_Equipamentos!$E$2:$E$4986, MATCH(K3768, Def_Instancias_Equipamentos!$D$2:$D$4986, 0), 1)</f>
        <v>SI-11C1</v>
      </c>
      <c r="I3768" s="8" t="str">
        <f aca="false" t="array" ref="I3768:I3768">INDEX(Def_Instancias_Equipamentos!$E$2:$E$4986, MATCH(L3768, Def_Instancias_Equipamentos!$D$2:$D$4986, 0), 1)</f>
        <v>IA-11RaBPM</v>
      </c>
      <c r="J3768" s="8" t="str">
        <f aca="false">IF(H3768=I3768, "INTERNO", "EXTERNO")</f>
        <v>EXTERNO</v>
      </c>
      <c r="K3768" s="9" t="str">
        <f aca="false">Def_Instancias_Equipamentos!$D$972</f>
        <v>SI-11C1:DI-BPMSigPatch-1</v>
      </c>
      <c r="L3768" s="4" t="str">
        <f aca="false">Def_Instancias_Equipamentos!$D$711</f>
        <v>SI-11C1:DI-BPMRFFE-1</v>
      </c>
      <c r="M3768" s="10" t="s">
        <v>168</v>
      </c>
      <c r="N3768" s="11" t="s">
        <v>81</v>
      </c>
      <c r="O3768" s="21" t="str">
        <f aca="false">Def_Sistemas_Conectores_Cabos!$B$7</f>
        <v>SMA 50-ohm</v>
      </c>
      <c r="P3768" s="4" t="str">
        <f aca="false">Def_Sistemas_Conectores_Cabos!$B$7</f>
        <v>SMA 50-ohm</v>
      </c>
      <c r="Q3768" s="8" t="str">
        <f aca="false">K3768&amp;"/"&amp;M3768&amp;CHAR(10)&amp;L3768&amp;"/"&amp;N3768</f>
        <v>SI-11C1:DI-BPMSigPatch-1/TO_OUT
SI-11C1:DI-BPMRFFE-1/TO_IN</v>
      </c>
      <c r="R3768" s="12" t="s">
        <v>354</v>
      </c>
      <c r="S3768" s="12" t="s">
        <v>354</v>
      </c>
      <c r="T3768" s="22" t="str">
        <f aca="false">Def_Sistemas_Conectores_Cabos!$C$14</f>
        <v>Datalink Extrudado</v>
      </c>
      <c r="U3768" s="11" t="s">
        <v>355</v>
      </c>
      <c r="V3768" s="13"/>
    </row>
    <row r="3769" customFormat="false" ht="15.75" hidden="true" customHeight="true" outlineLevel="0" collapsed="false">
      <c r="A3769" s="4" t="str">
        <f aca="false">Def_Sistemas_Conectores_Cabos!$A$22</f>
        <v>BPM de elétrons</v>
      </c>
      <c r="B3769" s="5" t="str">
        <f aca="false">Datas_Entregas!$A$3</f>
        <v>BTS/Anel</v>
      </c>
      <c r="C3769" s="6" t="n">
        <f aca="false" t="array" ref="C3769:C3769">INDEX(Datas_Entregas!$B$2:$B$100, MATCH(B3769, Datas_Entregas!$A$2:$A$100, 0), 1)</f>
        <v>43296</v>
      </c>
      <c r="D3769" s="5" t="str">
        <f aca="false">Def_Status_Montagem!$A$2</f>
        <v>A verificar</v>
      </c>
      <c r="E3769" s="4" t="str">
        <f aca="false">Def_Status_Montagem!$B$4</f>
        <v>Contratada (inclui etiqueta)</v>
      </c>
      <c r="F3769" s="7" t="str">
        <f aca="false" t="array" ref="F3769:F3769">INDEX(Def_Instancias_Equipamentos!$F$2:$F$4986, MATCH(K3769, Def_Instancias_Equipamentos!$D$2:$D$4986, 0), 1)</f>
        <v>Túnel (Anel)</v>
      </c>
      <c r="G3769" s="8" t="str">
        <f aca="false" t="array" ref="G3769:G3769">INDEX(Def_Instancias_Equipamentos!$F$2:$F$4986, MATCH(L3769, Def_Instancias_Equipamentos!$D$2:$D$4986, 0), 1)</f>
        <v>Sala Racks 11</v>
      </c>
      <c r="H3769" s="7" t="str">
        <f aca="false" t="array" ref="H3769:H3769">INDEX(Def_Instancias_Equipamentos!$E$2:$E$4986, MATCH(K3769, Def_Instancias_Equipamentos!$D$2:$D$4986, 0), 1)</f>
        <v>SI-11C1</v>
      </c>
      <c r="I3769" s="8" t="str">
        <f aca="false" t="array" ref="I3769:I3769">INDEX(Def_Instancias_Equipamentos!$E$2:$E$4986, MATCH(L3769, Def_Instancias_Equipamentos!$D$2:$D$4986, 0), 1)</f>
        <v>IA-11RaBPM</v>
      </c>
      <c r="J3769" s="8" t="str">
        <f aca="false">IF(H3769=I3769, "INTERNO", "EXTERNO")</f>
        <v>EXTERNO</v>
      </c>
      <c r="K3769" s="9" t="str">
        <f aca="false">Def_Instancias_Equipamentos!$D$973</f>
        <v>SI-11C1:DI-BPMSigPatch-2</v>
      </c>
      <c r="L3769" s="4" t="str">
        <f aca="false">Def_Instancias_Equipamentos!$D$712</f>
        <v>SI-11C1:DI-BPMRFFE-2</v>
      </c>
      <c r="M3769" s="10" t="s">
        <v>168</v>
      </c>
      <c r="N3769" s="11" t="s">
        <v>81</v>
      </c>
      <c r="O3769" s="21" t="str">
        <f aca="false">Def_Sistemas_Conectores_Cabos!$B$7</f>
        <v>SMA 50-ohm</v>
      </c>
      <c r="P3769" s="4" t="str">
        <f aca="false">Def_Sistemas_Conectores_Cabos!$B$7</f>
        <v>SMA 50-ohm</v>
      </c>
      <c r="Q3769" s="8" t="str">
        <f aca="false">K3769&amp;"/"&amp;M3769&amp;CHAR(10)&amp;L3769&amp;"/"&amp;N3769</f>
        <v>SI-11C1:DI-BPMSigPatch-2/TO_OUT
SI-11C1:DI-BPMRFFE-2/TO_IN</v>
      </c>
      <c r="R3769" s="12" t="s">
        <v>354</v>
      </c>
      <c r="S3769" s="12" t="s">
        <v>354</v>
      </c>
      <c r="T3769" s="22" t="str">
        <f aca="false">Def_Sistemas_Conectores_Cabos!$C$14</f>
        <v>Datalink Extrudado</v>
      </c>
      <c r="U3769" s="11" t="s">
        <v>355</v>
      </c>
      <c r="V3769" s="13"/>
    </row>
    <row r="3770" customFormat="false" ht="15.75" hidden="true" customHeight="true" outlineLevel="0" collapsed="false">
      <c r="A3770" s="4" t="str">
        <f aca="false">Def_Sistemas_Conectores_Cabos!$A$22</f>
        <v>BPM de elétrons</v>
      </c>
      <c r="B3770" s="5" t="str">
        <f aca="false">Datas_Entregas!$A$3</f>
        <v>BTS/Anel</v>
      </c>
      <c r="C3770" s="6" t="n">
        <f aca="false" t="array" ref="C3770:C3770">INDEX(Datas_Entregas!$B$2:$B$100, MATCH(B3770, Datas_Entregas!$A$2:$A$100, 0), 1)</f>
        <v>43296</v>
      </c>
      <c r="D3770" s="5" t="str">
        <f aca="false">Def_Status_Montagem!$A$2</f>
        <v>A verificar</v>
      </c>
      <c r="E3770" s="4" t="str">
        <f aca="false">Def_Status_Montagem!$B$4</f>
        <v>Contratada (inclui etiqueta)</v>
      </c>
      <c r="F3770" s="7" t="str">
        <f aca="false" t="array" ref="F3770:F3770">INDEX(Def_Instancias_Equipamentos!$F$2:$F$4986, MATCH(K3770, Def_Instancias_Equipamentos!$D$2:$D$4986, 0), 1)</f>
        <v>Túnel (Anel)</v>
      </c>
      <c r="G3770" s="8" t="str">
        <f aca="false" t="array" ref="G3770:G3770">INDEX(Def_Instancias_Equipamentos!$F$2:$F$4986, MATCH(L3770, Def_Instancias_Equipamentos!$D$2:$D$4986, 0), 1)</f>
        <v>Sala Racks 11</v>
      </c>
      <c r="H3770" s="7" t="str">
        <f aca="false" t="array" ref="H3770:H3770">INDEX(Def_Instancias_Equipamentos!$E$2:$E$4986, MATCH(K3770, Def_Instancias_Equipamentos!$D$2:$D$4986, 0), 1)</f>
        <v>SI-11C2</v>
      </c>
      <c r="I3770" s="8" t="str">
        <f aca="false" t="array" ref="I3770:I3770">INDEX(Def_Instancias_Equipamentos!$E$2:$E$4986, MATCH(L3770, Def_Instancias_Equipamentos!$D$2:$D$4986, 0), 1)</f>
        <v>IA-11RaBPM</v>
      </c>
      <c r="J3770" s="8" t="str">
        <f aca="false">IF(H3770=I3770, "INTERNO", "EXTERNO")</f>
        <v>EXTERNO</v>
      </c>
      <c r="K3770" s="9" t="str">
        <f aca="false">Def_Instancias_Equipamentos!$D$974</f>
        <v>SI-11C2:DI-BPMSigPatch</v>
      </c>
      <c r="L3770" s="4" t="str">
        <f aca="false">Def_Instancias_Equipamentos!$D$713</f>
        <v>SI-11C2:DI-BPMRFFE</v>
      </c>
      <c r="M3770" s="10" t="s">
        <v>168</v>
      </c>
      <c r="N3770" s="11" t="s">
        <v>81</v>
      </c>
      <c r="O3770" s="21" t="str">
        <f aca="false">Def_Sistemas_Conectores_Cabos!$B$7</f>
        <v>SMA 50-ohm</v>
      </c>
      <c r="P3770" s="4" t="str">
        <f aca="false">Def_Sistemas_Conectores_Cabos!$B$7</f>
        <v>SMA 50-ohm</v>
      </c>
      <c r="Q3770" s="8" t="str">
        <f aca="false">K3770&amp;"/"&amp;M3770&amp;CHAR(10)&amp;L3770&amp;"/"&amp;N3770</f>
        <v>SI-11C2:DI-BPMSigPatch/TO_OUT
SI-11C2:DI-BPMRFFE/TO_IN</v>
      </c>
      <c r="R3770" s="12" t="s">
        <v>354</v>
      </c>
      <c r="S3770" s="12" t="s">
        <v>354</v>
      </c>
      <c r="T3770" s="22" t="str">
        <f aca="false">Def_Sistemas_Conectores_Cabos!$C$14</f>
        <v>Datalink Extrudado</v>
      </c>
      <c r="U3770" s="11" t="s">
        <v>355</v>
      </c>
      <c r="V3770" s="13"/>
    </row>
    <row r="3771" customFormat="false" ht="15.75" hidden="true" customHeight="true" outlineLevel="0" collapsed="false">
      <c r="A3771" s="4" t="str">
        <f aca="false">Def_Sistemas_Conectores_Cabos!$A$22</f>
        <v>BPM de elétrons</v>
      </c>
      <c r="B3771" s="5" t="str">
        <f aca="false">Datas_Entregas!$A$3</f>
        <v>BTS/Anel</v>
      </c>
      <c r="C3771" s="6" t="n">
        <f aca="false" t="array" ref="C3771:C3771">INDEX(Datas_Entregas!$B$2:$B$100, MATCH(B3771, Datas_Entregas!$A$2:$A$100, 0), 1)</f>
        <v>43296</v>
      </c>
      <c r="D3771" s="5" t="str">
        <f aca="false">Def_Status_Montagem!$A$2</f>
        <v>A verificar</v>
      </c>
      <c r="E3771" s="4" t="str">
        <f aca="false">Def_Status_Montagem!$B$4</f>
        <v>Contratada (inclui etiqueta)</v>
      </c>
      <c r="F3771" s="7" t="str">
        <f aca="false" t="array" ref="F3771:F3771">INDEX(Def_Instancias_Equipamentos!$F$2:$F$4986, MATCH(K3771, Def_Instancias_Equipamentos!$D$2:$D$4986, 0), 1)</f>
        <v>Túnel (Anel)</v>
      </c>
      <c r="G3771" s="8" t="str">
        <f aca="false" t="array" ref="G3771:G3771">INDEX(Def_Instancias_Equipamentos!$F$2:$F$4986, MATCH(L3771, Def_Instancias_Equipamentos!$D$2:$D$4986, 0), 1)</f>
        <v>Sala Racks 11</v>
      </c>
      <c r="H3771" s="7" t="str">
        <f aca="false" t="array" ref="H3771:H3771">INDEX(Def_Instancias_Equipamentos!$E$2:$E$4986, MATCH(K3771, Def_Instancias_Equipamentos!$D$2:$D$4986, 0), 1)</f>
        <v>SI-11C3</v>
      </c>
      <c r="I3771" s="8" t="str">
        <f aca="false" t="array" ref="I3771:I3771">INDEX(Def_Instancias_Equipamentos!$E$2:$E$4986, MATCH(L3771, Def_Instancias_Equipamentos!$D$2:$D$4986, 0), 1)</f>
        <v>IA-11RaBPM</v>
      </c>
      <c r="J3771" s="8" t="str">
        <f aca="false">IF(H3771=I3771, "INTERNO", "EXTERNO")</f>
        <v>EXTERNO</v>
      </c>
      <c r="K3771" s="9" t="str">
        <f aca="false">Def_Instancias_Equipamentos!$D$975</f>
        <v>SI-11C3:DI-BPMSigPatch-1</v>
      </c>
      <c r="L3771" s="4" t="str">
        <f aca="false">Def_Instancias_Equipamentos!$D$714</f>
        <v>SI-11C3:DI-BPMRFFE-1</v>
      </c>
      <c r="M3771" s="10" t="s">
        <v>168</v>
      </c>
      <c r="N3771" s="11" t="s">
        <v>81</v>
      </c>
      <c r="O3771" s="21" t="str">
        <f aca="false">Def_Sistemas_Conectores_Cabos!$B$7</f>
        <v>SMA 50-ohm</v>
      </c>
      <c r="P3771" s="4" t="str">
        <f aca="false">Def_Sistemas_Conectores_Cabos!$B$7</f>
        <v>SMA 50-ohm</v>
      </c>
      <c r="Q3771" s="8" t="str">
        <f aca="false">K3771&amp;"/"&amp;M3771&amp;CHAR(10)&amp;L3771&amp;"/"&amp;N3771</f>
        <v>SI-11C3:DI-BPMSigPatch-1/TO_OUT
SI-11C3:DI-BPMRFFE-1/TO_IN</v>
      </c>
      <c r="R3771" s="12" t="s">
        <v>354</v>
      </c>
      <c r="S3771" s="12" t="s">
        <v>354</v>
      </c>
      <c r="T3771" s="22" t="str">
        <f aca="false">Def_Sistemas_Conectores_Cabos!$C$14</f>
        <v>Datalink Extrudado</v>
      </c>
      <c r="U3771" s="11" t="s">
        <v>355</v>
      </c>
      <c r="V3771" s="13"/>
    </row>
    <row r="3772" customFormat="false" ht="15.75" hidden="true" customHeight="true" outlineLevel="0" collapsed="false">
      <c r="A3772" s="4" t="str">
        <f aca="false">Def_Sistemas_Conectores_Cabos!$A$22</f>
        <v>BPM de elétrons</v>
      </c>
      <c r="B3772" s="5" t="str">
        <f aca="false">Datas_Entregas!$A$3</f>
        <v>BTS/Anel</v>
      </c>
      <c r="C3772" s="6" t="n">
        <f aca="false" t="array" ref="C3772:C3772">INDEX(Datas_Entregas!$B$2:$B$100, MATCH(B3772, Datas_Entregas!$A$2:$A$100, 0), 1)</f>
        <v>43296</v>
      </c>
      <c r="D3772" s="5" t="str">
        <f aca="false">Def_Status_Montagem!$A$2</f>
        <v>A verificar</v>
      </c>
      <c r="E3772" s="4" t="str">
        <f aca="false">Def_Status_Montagem!$B$4</f>
        <v>Contratada (inclui etiqueta)</v>
      </c>
      <c r="F3772" s="7" t="str">
        <f aca="false" t="array" ref="F3772:F3772">INDEX(Def_Instancias_Equipamentos!$F$2:$F$4986, MATCH(K3772, Def_Instancias_Equipamentos!$D$2:$D$4986, 0), 1)</f>
        <v>Túnel (Anel)</v>
      </c>
      <c r="G3772" s="8" t="str">
        <f aca="false" t="array" ref="G3772:G3772">INDEX(Def_Instancias_Equipamentos!$F$2:$F$4986, MATCH(L3772, Def_Instancias_Equipamentos!$D$2:$D$4986, 0), 1)</f>
        <v>Sala Racks 11</v>
      </c>
      <c r="H3772" s="7" t="str">
        <f aca="false" t="array" ref="H3772:H3772">INDEX(Def_Instancias_Equipamentos!$E$2:$E$4986, MATCH(K3772, Def_Instancias_Equipamentos!$D$2:$D$4986, 0), 1)</f>
        <v>SI-11C3</v>
      </c>
      <c r="I3772" s="8" t="str">
        <f aca="false" t="array" ref="I3772:I3772">INDEX(Def_Instancias_Equipamentos!$E$2:$E$4986, MATCH(L3772, Def_Instancias_Equipamentos!$D$2:$D$4986, 0), 1)</f>
        <v>IA-11RaBPM</v>
      </c>
      <c r="J3772" s="8" t="str">
        <f aca="false">IF(H3772=I3772, "INTERNO", "EXTERNO")</f>
        <v>EXTERNO</v>
      </c>
      <c r="K3772" s="9" t="str">
        <f aca="false">Def_Instancias_Equipamentos!$D$976</f>
        <v>SI-11C3:DI-BPMSigPatch-2</v>
      </c>
      <c r="L3772" s="4" t="str">
        <f aca="false">Def_Instancias_Equipamentos!$D$715</f>
        <v>SI-11C3:DI-BPMRFFE-2</v>
      </c>
      <c r="M3772" s="10" t="s">
        <v>168</v>
      </c>
      <c r="N3772" s="11" t="s">
        <v>81</v>
      </c>
      <c r="O3772" s="21" t="str">
        <f aca="false">Def_Sistemas_Conectores_Cabos!$B$7</f>
        <v>SMA 50-ohm</v>
      </c>
      <c r="P3772" s="4" t="str">
        <f aca="false">Def_Sistemas_Conectores_Cabos!$B$7</f>
        <v>SMA 50-ohm</v>
      </c>
      <c r="Q3772" s="8" t="str">
        <f aca="false">K3772&amp;"/"&amp;M3772&amp;CHAR(10)&amp;L3772&amp;"/"&amp;N3772</f>
        <v>SI-11C3:DI-BPMSigPatch-2/TO_OUT
SI-11C3:DI-BPMRFFE-2/TO_IN</v>
      </c>
      <c r="R3772" s="12" t="s">
        <v>354</v>
      </c>
      <c r="S3772" s="12" t="s">
        <v>354</v>
      </c>
      <c r="T3772" s="22" t="str">
        <f aca="false">Def_Sistemas_Conectores_Cabos!$C$14</f>
        <v>Datalink Extrudado</v>
      </c>
      <c r="U3772" s="11" t="s">
        <v>355</v>
      </c>
      <c r="V3772" s="13"/>
    </row>
    <row r="3773" customFormat="false" ht="15.75" hidden="true" customHeight="true" outlineLevel="0" collapsed="false">
      <c r="A3773" s="4" t="str">
        <f aca="false">Def_Sistemas_Conectores_Cabos!$A$22</f>
        <v>BPM de elétrons</v>
      </c>
      <c r="B3773" s="5" t="str">
        <f aca="false">Datas_Entregas!$A$3</f>
        <v>BTS/Anel</v>
      </c>
      <c r="C3773" s="6" t="n">
        <f aca="false" t="array" ref="C3773:C3773">INDEX(Datas_Entregas!$B$2:$B$100, MATCH(B3773, Datas_Entregas!$A$2:$A$100, 0), 1)</f>
        <v>43296</v>
      </c>
      <c r="D3773" s="5" t="str">
        <f aca="false">Def_Status_Montagem!$A$2</f>
        <v>A verificar</v>
      </c>
      <c r="E3773" s="4" t="str">
        <f aca="false">Def_Status_Montagem!$B$4</f>
        <v>Contratada (inclui etiqueta)</v>
      </c>
      <c r="F3773" s="7" t="str">
        <f aca="false" t="array" ref="F3773:F3773">INDEX(Def_Instancias_Equipamentos!$F$2:$F$4986, MATCH(K3773, Def_Instancias_Equipamentos!$D$2:$D$4986, 0), 1)</f>
        <v>Túnel (Anel)</v>
      </c>
      <c r="G3773" s="8" t="str">
        <f aca="false" t="array" ref="G3773:G3773">INDEX(Def_Instancias_Equipamentos!$F$2:$F$4986, MATCH(L3773, Def_Instancias_Equipamentos!$D$2:$D$4986, 0), 1)</f>
        <v>Sala Racks 11</v>
      </c>
      <c r="H3773" s="7" t="str">
        <f aca="false" t="array" ref="H3773:H3773">INDEX(Def_Instancias_Equipamentos!$E$2:$E$4986, MATCH(K3773, Def_Instancias_Equipamentos!$D$2:$D$4986, 0), 1)</f>
        <v>SI-11C4</v>
      </c>
      <c r="I3773" s="8" t="str">
        <f aca="false" t="array" ref="I3773:I3773">INDEX(Def_Instancias_Equipamentos!$E$2:$E$4986, MATCH(L3773, Def_Instancias_Equipamentos!$D$2:$D$4986, 0), 1)</f>
        <v>IA-11RaBPM</v>
      </c>
      <c r="J3773" s="8" t="str">
        <f aca="false">IF(H3773=I3773, "INTERNO", "EXTERNO")</f>
        <v>EXTERNO</v>
      </c>
      <c r="K3773" s="9" t="str">
        <f aca="false">Def_Instancias_Equipamentos!$D$977</f>
        <v>SI-11C4:DI-BPMSigPatch</v>
      </c>
      <c r="L3773" s="4" t="str">
        <f aca="false">Def_Instancias_Equipamentos!$D$716</f>
        <v>SI-11C4:DI-BPMRFFE</v>
      </c>
      <c r="M3773" s="10" t="s">
        <v>168</v>
      </c>
      <c r="N3773" s="11" t="s">
        <v>81</v>
      </c>
      <c r="O3773" s="21" t="str">
        <f aca="false">Def_Sistemas_Conectores_Cabos!$B$7</f>
        <v>SMA 50-ohm</v>
      </c>
      <c r="P3773" s="4" t="str">
        <f aca="false">Def_Sistemas_Conectores_Cabos!$B$7</f>
        <v>SMA 50-ohm</v>
      </c>
      <c r="Q3773" s="8" t="str">
        <f aca="false">K3773&amp;"/"&amp;M3773&amp;CHAR(10)&amp;L3773&amp;"/"&amp;N3773</f>
        <v>SI-11C4:DI-BPMSigPatch/TO_OUT
SI-11C4:DI-BPMRFFE/TO_IN</v>
      </c>
      <c r="R3773" s="12" t="s">
        <v>354</v>
      </c>
      <c r="S3773" s="12" t="s">
        <v>354</v>
      </c>
      <c r="T3773" s="22" t="str">
        <f aca="false">Def_Sistemas_Conectores_Cabos!$C$14</f>
        <v>Datalink Extrudado</v>
      </c>
      <c r="U3773" s="11" t="s">
        <v>355</v>
      </c>
      <c r="V3773" s="13"/>
    </row>
    <row r="3774" customFormat="false" ht="15.75" hidden="true" customHeight="true" outlineLevel="0" collapsed="false">
      <c r="A3774" s="4" t="str">
        <f aca="false">Def_Sistemas_Conectores_Cabos!$A$22</f>
        <v>BPM de elétrons</v>
      </c>
      <c r="B3774" s="5" t="str">
        <f aca="false">Datas_Entregas!$A$3</f>
        <v>BTS/Anel</v>
      </c>
      <c r="C3774" s="6" t="n">
        <f aca="false" t="array" ref="C3774:C3774">INDEX(Datas_Entregas!$B$2:$B$100, MATCH(B3774, Datas_Entregas!$A$2:$A$100, 0), 1)</f>
        <v>43296</v>
      </c>
      <c r="D3774" s="5" t="str">
        <f aca="false">Def_Status_Montagem!$A$2</f>
        <v>A verificar</v>
      </c>
      <c r="E3774" s="4" t="str">
        <f aca="false">Def_Status_Montagem!$B$4</f>
        <v>Contratada (inclui etiqueta)</v>
      </c>
      <c r="F3774" s="7" t="str">
        <f aca="false" t="array" ref="F3774:F3774">INDEX(Def_Instancias_Equipamentos!$F$2:$F$4986, MATCH(K3774, Def_Instancias_Equipamentos!$D$2:$D$4986, 0), 1)</f>
        <v>Túnel (Anel)</v>
      </c>
      <c r="G3774" s="8" t="str">
        <f aca="false" t="array" ref="G3774:G3774">INDEX(Def_Instancias_Equipamentos!$F$2:$F$4986, MATCH(L3774, Def_Instancias_Equipamentos!$D$2:$D$4986, 0), 1)</f>
        <v>Sala Racks 11</v>
      </c>
      <c r="H3774" s="7" t="str">
        <f aca="false" t="array" ref="H3774:H3774">INDEX(Def_Instancias_Equipamentos!$E$2:$E$4986, MATCH(K3774, Def_Instancias_Equipamentos!$D$2:$D$4986, 0), 1)</f>
        <v>SI-11M1</v>
      </c>
      <c r="I3774" s="8" t="str">
        <f aca="false" t="array" ref="I3774:I3774">INDEX(Def_Instancias_Equipamentos!$E$2:$E$4986, MATCH(L3774, Def_Instancias_Equipamentos!$D$2:$D$4986, 0), 1)</f>
        <v>IA-11RaBPM</v>
      </c>
      <c r="J3774" s="8" t="str">
        <f aca="false">IF(H3774=I3774, "INTERNO", "EXTERNO")</f>
        <v>EXTERNO</v>
      </c>
      <c r="K3774" s="9" t="str">
        <f aca="false">Def_Instancias_Equipamentos!$D$978</f>
        <v>SI-11M1:DI-BPMSigPatch</v>
      </c>
      <c r="L3774" s="4" t="str">
        <f aca="false">Def_Instancias_Equipamentos!$D$717</f>
        <v>SI-11M1:DI-BPMRFFE</v>
      </c>
      <c r="M3774" s="10" t="s">
        <v>168</v>
      </c>
      <c r="N3774" s="11" t="s">
        <v>81</v>
      </c>
      <c r="O3774" s="21" t="str">
        <f aca="false">Def_Sistemas_Conectores_Cabos!$B$7</f>
        <v>SMA 50-ohm</v>
      </c>
      <c r="P3774" s="4" t="str">
        <f aca="false">Def_Sistemas_Conectores_Cabos!$B$7</f>
        <v>SMA 50-ohm</v>
      </c>
      <c r="Q3774" s="8" t="str">
        <f aca="false">K3774&amp;"/"&amp;M3774&amp;CHAR(10)&amp;L3774&amp;"/"&amp;N3774</f>
        <v>SI-11M1:DI-BPMSigPatch/TO_OUT
SI-11M1:DI-BPMRFFE/TO_IN</v>
      </c>
      <c r="R3774" s="12" t="s">
        <v>354</v>
      </c>
      <c r="S3774" s="12" t="s">
        <v>354</v>
      </c>
      <c r="T3774" s="22" t="str">
        <f aca="false">Def_Sistemas_Conectores_Cabos!$C$14</f>
        <v>Datalink Extrudado</v>
      </c>
      <c r="U3774" s="11" t="s">
        <v>355</v>
      </c>
      <c r="V3774" s="13"/>
    </row>
    <row r="3775" customFormat="false" ht="15.75" hidden="true" customHeight="true" outlineLevel="0" collapsed="false">
      <c r="A3775" s="4" t="str">
        <f aca="false">Def_Sistemas_Conectores_Cabos!$A$22</f>
        <v>BPM de elétrons</v>
      </c>
      <c r="B3775" s="5" t="str">
        <f aca="false">Datas_Entregas!$A$3</f>
        <v>BTS/Anel</v>
      </c>
      <c r="C3775" s="6" t="n">
        <f aca="false" t="array" ref="C3775:C3775">INDEX(Datas_Entregas!$B$2:$B$100, MATCH(B3775, Datas_Entregas!$A$2:$A$100, 0), 1)</f>
        <v>43296</v>
      </c>
      <c r="D3775" s="5" t="str">
        <f aca="false">Def_Status_Montagem!$A$2</f>
        <v>A verificar</v>
      </c>
      <c r="E3775" s="4" t="str">
        <f aca="false">Def_Status_Montagem!$B$4</f>
        <v>Contratada (inclui etiqueta)</v>
      </c>
      <c r="F3775" s="7" t="str">
        <f aca="false" t="array" ref="F3775:F3775">INDEX(Def_Instancias_Equipamentos!$F$2:$F$4986, MATCH(K3775, Def_Instancias_Equipamentos!$D$2:$D$4986, 0), 1)</f>
        <v>Túnel (Anel)</v>
      </c>
      <c r="G3775" s="8" t="str">
        <f aca="false" t="array" ref="G3775:G3775">INDEX(Def_Instancias_Equipamentos!$F$2:$F$4986, MATCH(L3775, Def_Instancias_Equipamentos!$D$2:$D$4986, 0), 1)</f>
        <v>Sala Racks 11</v>
      </c>
      <c r="H3775" s="7" t="str">
        <f aca="false" t="array" ref="H3775:H3775">INDEX(Def_Instancias_Equipamentos!$E$2:$E$4986, MATCH(K3775, Def_Instancias_Equipamentos!$D$2:$D$4986, 0), 1)</f>
        <v>SI-11M2</v>
      </c>
      <c r="I3775" s="8" t="str">
        <f aca="false" t="array" ref="I3775:I3775">INDEX(Def_Instancias_Equipamentos!$E$2:$E$4986, MATCH(L3775, Def_Instancias_Equipamentos!$D$2:$D$4986, 0), 1)</f>
        <v>IA-11RaBPM</v>
      </c>
      <c r="J3775" s="8" t="str">
        <f aca="false">IF(H3775=I3775, "INTERNO", "EXTERNO")</f>
        <v>EXTERNO</v>
      </c>
      <c r="K3775" s="9" t="str">
        <f aca="false">Def_Instancias_Equipamentos!$D$979</f>
        <v>SI-11M2:DI-BPMSigPatch</v>
      </c>
      <c r="L3775" s="4" t="str">
        <f aca="false">Def_Instancias_Equipamentos!$D$718</f>
        <v>SI-11M2:DI-BPMRFFE</v>
      </c>
      <c r="M3775" s="10" t="s">
        <v>168</v>
      </c>
      <c r="N3775" s="11" t="s">
        <v>81</v>
      </c>
      <c r="O3775" s="21" t="str">
        <f aca="false">Def_Sistemas_Conectores_Cabos!$B$7</f>
        <v>SMA 50-ohm</v>
      </c>
      <c r="P3775" s="4" t="str">
        <f aca="false">Def_Sistemas_Conectores_Cabos!$B$7</f>
        <v>SMA 50-ohm</v>
      </c>
      <c r="Q3775" s="8" t="str">
        <f aca="false">K3775&amp;"/"&amp;M3775&amp;CHAR(10)&amp;L3775&amp;"/"&amp;N3775</f>
        <v>SI-11M2:DI-BPMSigPatch/TO_OUT
SI-11M2:DI-BPMRFFE/TO_IN</v>
      </c>
      <c r="R3775" s="12" t="s">
        <v>354</v>
      </c>
      <c r="S3775" s="12" t="s">
        <v>354</v>
      </c>
      <c r="T3775" s="22" t="str">
        <f aca="false">Def_Sistemas_Conectores_Cabos!$C$14</f>
        <v>Datalink Extrudado</v>
      </c>
      <c r="U3775" s="11" t="s">
        <v>355</v>
      </c>
      <c r="V3775" s="13"/>
    </row>
    <row r="3776" customFormat="false" ht="15.75" hidden="true" customHeight="true" outlineLevel="0" collapsed="false">
      <c r="A3776" s="4" t="str">
        <f aca="false">Def_Sistemas_Conectores_Cabos!$A$22</f>
        <v>BPM de elétrons</v>
      </c>
      <c r="B3776" s="5" t="str">
        <f aca="false">Datas_Entregas!$A$3</f>
        <v>BTS/Anel</v>
      </c>
      <c r="C3776" s="6" t="n">
        <f aca="false" t="array" ref="C3776:C3776">INDEX(Datas_Entregas!$B$2:$B$100, MATCH(B3776, Datas_Entregas!$A$2:$A$100, 0), 1)</f>
        <v>43296</v>
      </c>
      <c r="D3776" s="5" t="str">
        <f aca="false">Def_Status_Montagem!$A$2</f>
        <v>A verificar</v>
      </c>
      <c r="E3776" s="4" t="str">
        <f aca="false">Def_Status_Montagem!$B$4</f>
        <v>Contratada (inclui etiqueta)</v>
      </c>
      <c r="F3776" s="7" t="str">
        <f aca="false" t="array" ref="F3776:F3776">INDEX(Def_Instancias_Equipamentos!$F$2:$F$4986, MATCH(K3776, Def_Instancias_Equipamentos!$D$2:$D$4986, 0), 1)</f>
        <v>Túnel (Anel)</v>
      </c>
      <c r="G3776" s="8" t="str">
        <f aca="false" t="array" ref="G3776:G3776">INDEX(Def_Instancias_Equipamentos!$F$2:$F$4986, MATCH(L3776, Def_Instancias_Equipamentos!$D$2:$D$4986, 0), 1)</f>
        <v>Sala Racks 11</v>
      </c>
      <c r="H3776" s="7" t="str">
        <f aca="false" t="array" ref="H3776:H3776">INDEX(Def_Instancias_Equipamentos!$E$2:$E$4986, MATCH(K3776, Def_Instancias_Equipamentos!$D$2:$D$4986, 0), 1)</f>
        <v>SI-11SP</v>
      </c>
      <c r="I3776" s="8" t="str">
        <f aca="false" t="array" ref="I3776:I3776">INDEX(Def_Instancias_Equipamentos!$E$2:$E$4986, MATCH(L3776, Def_Instancias_Equipamentos!$D$2:$D$4986, 0), 1)</f>
        <v>IA-11RaBPM</v>
      </c>
      <c r="J3776" s="8" t="str">
        <f aca="false">IF(H3776=I3776, "INTERNO", "EXTERNO")</f>
        <v>EXTERNO</v>
      </c>
      <c r="K3776" s="9" t="str">
        <f aca="false">Def_Instancias_Equipamentos!$D$1072</f>
        <v>SI-11SP:DI-BPMSigPatch-1</v>
      </c>
      <c r="L3776" s="4" t="str">
        <f aca="false">Def_Instancias_Equipamentos!$D$811</f>
        <v>SI-11SP:DI-BPMRFFE-1</v>
      </c>
      <c r="M3776" s="10" t="s">
        <v>168</v>
      </c>
      <c r="N3776" s="11" t="s">
        <v>81</v>
      </c>
      <c r="O3776" s="21" t="str">
        <f aca="false">Def_Sistemas_Conectores_Cabos!$B$7</f>
        <v>SMA 50-ohm</v>
      </c>
      <c r="P3776" s="4" t="str">
        <f aca="false">Def_Sistemas_Conectores_Cabos!$B$7</f>
        <v>SMA 50-ohm</v>
      </c>
      <c r="Q3776" s="8" t="str">
        <f aca="false">K3776&amp;"/"&amp;M3776&amp;CHAR(10)&amp;L3776&amp;"/"&amp;N3776</f>
        <v>SI-11SP:DI-BPMSigPatch-1/TO_OUT
SI-11SP:DI-BPMRFFE-1/TO_IN</v>
      </c>
      <c r="R3776" s="12" t="s">
        <v>354</v>
      </c>
      <c r="S3776" s="12" t="s">
        <v>354</v>
      </c>
      <c r="T3776" s="22" t="str">
        <f aca="false">Def_Sistemas_Conectores_Cabos!$C$14</f>
        <v>Datalink Extrudado</v>
      </c>
      <c r="U3776" s="11" t="s">
        <v>355</v>
      </c>
      <c r="V3776" s="13"/>
    </row>
    <row r="3777" customFormat="false" ht="15.75" hidden="true" customHeight="true" outlineLevel="0" collapsed="false">
      <c r="A3777" s="4" t="str">
        <f aca="false">Def_Sistemas_Conectores_Cabos!$A$22</f>
        <v>BPM de elétrons</v>
      </c>
      <c r="B3777" s="5" t="str">
        <f aca="false">Datas_Entregas!$A$3</f>
        <v>BTS/Anel</v>
      </c>
      <c r="C3777" s="6" t="n">
        <f aca="false" t="array" ref="C3777:C3777">INDEX(Datas_Entregas!$B$2:$B$100, MATCH(B3777, Datas_Entregas!$A$2:$A$100, 0), 1)</f>
        <v>43296</v>
      </c>
      <c r="D3777" s="5" t="str">
        <f aca="false">Def_Status_Montagem!$A$2</f>
        <v>A verificar</v>
      </c>
      <c r="E3777" s="4" t="str">
        <f aca="false">Def_Status_Montagem!$B$4</f>
        <v>Contratada (inclui etiqueta)</v>
      </c>
      <c r="F3777" s="7" t="str">
        <f aca="false" t="array" ref="F3777:F3777">INDEX(Def_Instancias_Equipamentos!$F$2:$F$4986, MATCH(K3777, Def_Instancias_Equipamentos!$D$2:$D$4986, 0), 1)</f>
        <v>Túnel (Anel)</v>
      </c>
      <c r="G3777" s="8" t="str">
        <f aca="false" t="array" ref="G3777:G3777">INDEX(Def_Instancias_Equipamentos!$F$2:$F$4986, MATCH(L3777, Def_Instancias_Equipamentos!$D$2:$D$4986, 0), 1)</f>
        <v>Sala Racks 11</v>
      </c>
      <c r="H3777" s="7" t="str">
        <f aca="false" t="array" ref="H3777:H3777">INDEX(Def_Instancias_Equipamentos!$E$2:$E$4986, MATCH(K3777, Def_Instancias_Equipamentos!$D$2:$D$4986, 0), 1)</f>
        <v>SI-11SP</v>
      </c>
      <c r="I3777" s="8" t="str">
        <f aca="false" t="array" ref="I3777:I3777">INDEX(Def_Instancias_Equipamentos!$E$2:$E$4986, MATCH(L3777, Def_Instancias_Equipamentos!$D$2:$D$4986, 0), 1)</f>
        <v>IA-11RaBPM</v>
      </c>
      <c r="J3777" s="8" t="str">
        <f aca="false">IF(H3777=I3777, "INTERNO", "EXTERNO")</f>
        <v>EXTERNO</v>
      </c>
      <c r="K3777" s="9" t="str">
        <f aca="false">Def_Instancias_Equipamentos!$D$1073</f>
        <v>SI-11SP:DI-BPMSigPatch-2</v>
      </c>
      <c r="L3777" s="4" t="str">
        <f aca="false">Def_Instancias_Equipamentos!$D$812</f>
        <v>SI-11SP:DI-BPMRFFE-2</v>
      </c>
      <c r="M3777" s="10" t="s">
        <v>168</v>
      </c>
      <c r="N3777" s="11" t="s">
        <v>81</v>
      </c>
      <c r="O3777" s="21" t="str">
        <f aca="false">Def_Sistemas_Conectores_Cabos!$B$7</f>
        <v>SMA 50-ohm</v>
      </c>
      <c r="P3777" s="4" t="str">
        <f aca="false">Def_Sistemas_Conectores_Cabos!$B$7</f>
        <v>SMA 50-ohm</v>
      </c>
      <c r="Q3777" s="8" t="str">
        <f aca="false">K3777&amp;"/"&amp;M3777&amp;CHAR(10)&amp;L3777&amp;"/"&amp;N3777</f>
        <v>SI-11SP:DI-BPMSigPatch-2/TO_OUT
SI-11SP:DI-BPMRFFE-2/TO_IN</v>
      </c>
      <c r="R3777" s="12" t="s">
        <v>354</v>
      </c>
      <c r="S3777" s="12" t="s">
        <v>354</v>
      </c>
      <c r="T3777" s="22" t="str">
        <f aca="false">Def_Sistemas_Conectores_Cabos!$C$14</f>
        <v>Datalink Extrudado</v>
      </c>
      <c r="U3777" s="11" t="s">
        <v>355</v>
      </c>
      <c r="V3777" s="13"/>
    </row>
    <row r="3778" customFormat="false" ht="15.75" hidden="true" customHeight="true" outlineLevel="0" collapsed="false">
      <c r="A3778" s="4" t="str">
        <f aca="false">Def_Sistemas_Conectores_Cabos!$A$22</f>
        <v>BPM de elétrons</v>
      </c>
      <c r="B3778" s="5" t="str">
        <f aca="false">Datas_Entregas!$A$3</f>
        <v>BTS/Anel</v>
      </c>
      <c r="C3778" s="6" t="n">
        <f aca="false" t="array" ref="C3778:C3778">INDEX(Datas_Entregas!$B$2:$B$100, MATCH(B3778, Datas_Entregas!$A$2:$A$100, 0), 1)</f>
        <v>43296</v>
      </c>
      <c r="D3778" s="5" t="str">
        <f aca="false">Def_Status_Montagem!$A$2</f>
        <v>A verificar</v>
      </c>
      <c r="E3778" s="4" t="str">
        <f aca="false">Def_Status_Montagem!$B$4</f>
        <v>Contratada (inclui etiqueta)</v>
      </c>
      <c r="F3778" s="7" t="str">
        <f aca="false" t="array" ref="F3778:F3778">INDEX(Def_Instancias_Equipamentos!$F$2:$F$4986, MATCH(K3778, Def_Instancias_Equipamentos!$D$2:$D$4986, 0), 1)</f>
        <v>Túnel (Anel)</v>
      </c>
      <c r="G3778" s="8" t="str">
        <f aca="false" t="array" ref="G3778:G3778">INDEX(Def_Instancias_Equipamentos!$F$2:$F$4986, MATCH(L3778, Def_Instancias_Equipamentos!$D$2:$D$4986, 0), 1)</f>
        <v>Sala Racks 12</v>
      </c>
      <c r="H3778" s="7" t="str">
        <f aca="false" t="array" ref="H3778:H3778">INDEX(Def_Instancias_Equipamentos!$E$2:$E$4986, MATCH(K3778, Def_Instancias_Equipamentos!$D$2:$D$4986, 0), 1)</f>
        <v>SI-12C1</v>
      </c>
      <c r="I3778" s="8" t="str">
        <f aca="false" t="array" ref="I3778:I3778">INDEX(Def_Instancias_Equipamentos!$E$2:$E$4986, MATCH(L3778, Def_Instancias_Equipamentos!$D$2:$D$4986, 0), 1)</f>
        <v>IA-12RaBPM</v>
      </c>
      <c r="J3778" s="8" t="str">
        <f aca="false">IF(H3778=I3778, "INTERNO", "EXTERNO")</f>
        <v>EXTERNO</v>
      </c>
      <c r="K3778" s="9" t="str">
        <f aca="false">Def_Instancias_Equipamentos!$D$980</f>
        <v>SI-12C1:DI-BPMSigPatch-1</v>
      </c>
      <c r="L3778" s="4" t="str">
        <f aca="false">Def_Instancias_Equipamentos!$D$719</f>
        <v>SI-12C1:DI-BPMRFFE-1</v>
      </c>
      <c r="M3778" s="10" t="s">
        <v>168</v>
      </c>
      <c r="N3778" s="11" t="s">
        <v>81</v>
      </c>
      <c r="O3778" s="21" t="str">
        <f aca="false">Def_Sistemas_Conectores_Cabos!$B$7</f>
        <v>SMA 50-ohm</v>
      </c>
      <c r="P3778" s="4" t="str">
        <f aca="false">Def_Sistemas_Conectores_Cabos!$B$7</f>
        <v>SMA 50-ohm</v>
      </c>
      <c r="Q3778" s="8" t="str">
        <f aca="false">K3778&amp;"/"&amp;M3778&amp;CHAR(10)&amp;L3778&amp;"/"&amp;N3778</f>
        <v>SI-12C1:DI-BPMSigPatch-1/TO_OUT
SI-12C1:DI-BPMRFFE-1/TO_IN</v>
      </c>
      <c r="R3778" s="12" t="s">
        <v>354</v>
      </c>
      <c r="S3778" s="12" t="s">
        <v>354</v>
      </c>
      <c r="T3778" s="22" t="str">
        <f aca="false">Def_Sistemas_Conectores_Cabos!$C$14</f>
        <v>Datalink Extrudado</v>
      </c>
      <c r="U3778" s="11" t="s">
        <v>355</v>
      </c>
      <c r="V3778" s="13"/>
    </row>
    <row r="3779" customFormat="false" ht="15.75" hidden="true" customHeight="true" outlineLevel="0" collapsed="false">
      <c r="A3779" s="4" t="str">
        <f aca="false">Def_Sistemas_Conectores_Cabos!$A$22</f>
        <v>BPM de elétrons</v>
      </c>
      <c r="B3779" s="5" t="str">
        <f aca="false">Datas_Entregas!$A$3</f>
        <v>BTS/Anel</v>
      </c>
      <c r="C3779" s="6" t="n">
        <f aca="false" t="array" ref="C3779:C3779">INDEX(Datas_Entregas!$B$2:$B$100, MATCH(B3779, Datas_Entregas!$A$2:$A$100, 0), 1)</f>
        <v>43296</v>
      </c>
      <c r="D3779" s="5" t="str">
        <f aca="false">Def_Status_Montagem!$A$2</f>
        <v>A verificar</v>
      </c>
      <c r="E3779" s="4" t="str">
        <f aca="false">Def_Status_Montagem!$B$4</f>
        <v>Contratada (inclui etiqueta)</v>
      </c>
      <c r="F3779" s="7" t="str">
        <f aca="false" t="array" ref="F3779:F3779">INDEX(Def_Instancias_Equipamentos!$F$2:$F$4986, MATCH(K3779, Def_Instancias_Equipamentos!$D$2:$D$4986, 0), 1)</f>
        <v>Túnel (Anel)</v>
      </c>
      <c r="G3779" s="8" t="str">
        <f aca="false" t="array" ref="G3779:G3779">INDEX(Def_Instancias_Equipamentos!$F$2:$F$4986, MATCH(L3779, Def_Instancias_Equipamentos!$D$2:$D$4986, 0), 1)</f>
        <v>Sala Racks 12</v>
      </c>
      <c r="H3779" s="7" t="str">
        <f aca="false" t="array" ref="H3779:H3779">INDEX(Def_Instancias_Equipamentos!$E$2:$E$4986, MATCH(K3779, Def_Instancias_Equipamentos!$D$2:$D$4986, 0), 1)</f>
        <v>SI-12C1</v>
      </c>
      <c r="I3779" s="8" t="str">
        <f aca="false" t="array" ref="I3779:I3779">INDEX(Def_Instancias_Equipamentos!$E$2:$E$4986, MATCH(L3779, Def_Instancias_Equipamentos!$D$2:$D$4986, 0), 1)</f>
        <v>IA-12RaBPM</v>
      </c>
      <c r="J3779" s="8" t="str">
        <f aca="false">IF(H3779=I3779, "INTERNO", "EXTERNO")</f>
        <v>EXTERNO</v>
      </c>
      <c r="K3779" s="9" t="str">
        <f aca="false">Def_Instancias_Equipamentos!$D$981</f>
        <v>SI-12C1:DI-BPMSigPatch-2</v>
      </c>
      <c r="L3779" s="4" t="str">
        <f aca="false">Def_Instancias_Equipamentos!$D$720</f>
        <v>SI-12C1:DI-BPMRFFE-2</v>
      </c>
      <c r="M3779" s="10" t="s">
        <v>168</v>
      </c>
      <c r="N3779" s="11" t="s">
        <v>81</v>
      </c>
      <c r="O3779" s="21" t="str">
        <f aca="false">Def_Sistemas_Conectores_Cabos!$B$7</f>
        <v>SMA 50-ohm</v>
      </c>
      <c r="P3779" s="4" t="str">
        <f aca="false">Def_Sistemas_Conectores_Cabos!$B$7</f>
        <v>SMA 50-ohm</v>
      </c>
      <c r="Q3779" s="8" t="str">
        <f aca="false">K3779&amp;"/"&amp;M3779&amp;CHAR(10)&amp;L3779&amp;"/"&amp;N3779</f>
        <v>SI-12C1:DI-BPMSigPatch-2/TO_OUT
SI-12C1:DI-BPMRFFE-2/TO_IN</v>
      </c>
      <c r="R3779" s="12" t="s">
        <v>354</v>
      </c>
      <c r="S3779" s="12" t="s">
        <v>354</v>
      </c>
      <c r="T3779" s="22" t="str">
        <f aca="false">Def_Sistemas_Conectores_Cabos!$C$14</f>
        <v>Datalink Extrudado</v>
      </c>
      <c r="U3779" s="11" t="s">
        <v>355</v>
      </c>
      <c r="V3779" s="13"/>
    </row>
    <row r="3780" customFormat="false" ht="15.75" hidden="true" customHeight="true" outlineLevel="0" collapsed="false">
      <c r="A3780" s="4" t="str">
        <f aca="false">Def_Sistemas_Conectores_Cabos!$A$22</f>
        <v>BPM de elétrons</v>
      </c>
      <c r="B3780" s="5" t="str">
        <f aca="false">Datas_Entregas!$A$3</f>
        <v>BTS/Anel</v>
      </c>
      <c r="C3780" s="6" t="n">
        <f aca="false" t="array" ref="C3780:C3780">INDEX(Datas_Entregas!$B$2:$B$100, MATCH(B3780, Datas_Entregas!$A$2:$A$100, 0), 1)</f>
        <v>43296</v>
      </c>
      <c r="D3780" s="5" t="str">
        <f aca="false">Def_Status_Montagem!$A$2</f>
        <v>A verificar</v>
      </c>
      <c r="E3780" s="4" t="str">
        <f aca="false">Def_Status_Montagem!$B$4</f>
        <v>Contratada (inclui etiqueta)</v>
      </c>
      <c r="F3780" s="7" t="str">
        <f aca="false" t="array" ref="F3780:F3780">INDEX(Def_Instancias_Equipamentos!$F$2:$F$4986, MATCH(K3780, Def_Instancias_Equipamentos!$D$2:$D$4986, 0), 1)</f>
        <v>Túnel (Anel)</v>
      </c>
      <c r="G3780" s="8" t="str">
        <f aca="false" t="array" ref="G3780:G3780">INDEX(Def_Instancias_Equipamentos!$F$2:$F$4986, MATCH(L3780, Def_Instancias_Equipamentos!$D$2:$D$4986, 0), 1)</f>
        <v>Sala Racks 12</v>
      </c>
      <c r="H3780" s="7" t="str">
        <f aca="false" t="array" ref="H3780:H3780">INDEX(Def_Instancias_Equipamentos!$E$2:$E$4986, MATCH(K3780, Def_Instancias_Equipamentos!$D$2:$D$4986, 0), 1)</f>
        <v>SI-12C2</v>
      </c>
      <c r="I3780" s="8" t="str">
        <f aca="false" t="array" ref="I3780:I3780">INDEX(Def_Instancias_Equipamentos!$E$2:$E$4986, MATCH(L3780, Def_Instancias_Equipamentos!$D$2:$D$4986, 0), 1)</f>
        <v>IA-12RaBPM</v>
      </c>
      <c r="J3780" s="8" t="str">
        <f aca="false">IF(H3780=I3780, "INTERNO", "EXTERNO")</f>
        <v>EXTERNO</v>
      </c>
      <c r="K3780" s="9" t="str">
        <f aca="false">Def_Instancias_Equipamentos!$D$982</f>
        <v>SI-12C2:DI-BPMSigPatch</v>
      </c>
      <c r="L3780" s="4" t="str">
        <f aca="false">Def_Instancias_Equipamentos!$D$721</f>
        <v>SI-12C2:DI-BPMRFFE</v>
      </c>
      <c r="M3780" s="10" t="s">
        <v>168</v>
      </c>
      <c r="N3780" s="11" t="s">
        <v>81</v>
      </c>
      <c r="O3780" s="21" t="str">
        <f aca="false">Def_Sistemas_Conectores_Cabos!$B$7</f>
        <v>SMA 50-ohm</v>
      </c>
      <c r="P3780" s="4" t="str">
        <f aca="false">Def_Sistemas_Conectores_Cabos!$B$7</f>
        <v>SMA 50-ohm</v>
      </c>
      <c r="Q3780" s="8" t="str">
        <f aca="false">K3780&amp;"/"&amp;M3780&amp;CHAR(10)&amp;L3780&amp;"/"&amp;N3780</f>
        <v>SI-12C2:DI-BPMSigPatch/TO_OUT
SI-12C2:DI-BPMRFFE/TO_IN</v>
      </c>
      <c r="R3780" s="12" t="s">
        <v>354</v>
      </c>
      <c r="S3780" s="12" t="s">
        <v>354</v>
      </c>
      <c r="T3780" s="22" t="str">
        <f aca="false">Def_Sistemas_Conectores_Cabos!$C$14</f>
        <v>Datalink Extrudado</v>
      </c>
      <c r="U3780" s="11" t="s">
        <v>355</v>
      </c>
      <c r="V3780" s="13"/>
    </row>
    <row r="3781" customFormat="false" ht="15.75" hidden="true" customHeight="true" outlineLevel="0" collapsed="false">
      <c r="A3781" s="4" t="str">
        <f aca="false">Def_Sistemas_Conectores_Cabos!$A$22</f>
        <v>BPM de elétrons</v>
      </c>
      <c r="B3781" s="5" t="str">
        <f aca="false">Datas_Entregas!$A$3</f>
        <v>BTS/Anel</v>
      </c>
      <c r="C3781" s="6" t="n">
        <f aca="false" t="array" ref="C3781:C3781">INDEX(Datas_Entregas!$B$2:$B$100, MATCH(B3781, Datas_Entregas!$A$2:$A$100, 0), 1)</f>
        <v>43296</v>
      </c>
      <c r="D3781" s="5" t="str">
        <f aca="false">Def_Status_Montagem!$A$2</f>
        <v>A verificar</v>
      </c>
      <c r="E3781" s="4" t="str">
        <f aca="false">Def_Status_Montagem!$B$4</f>
        <v>Contratada (inclui etiqueta)</v>
      </c>
      <c r="F3781" s="7" t="str">
        <f aca="false" t="array" ref="F3781:F3781">INDEX(Def_Instancias_Equipamentos!$F$2:$F$4986, MATCH(K3781, Def_Instancias_Equipamentos!$D$2:$D$4986, 0), 1)</f>
        <v>Túnel (Anel)</v>
      </c>
      <c r="G3781" s="8" t="str">
        <f aca="false" t="array" ref="G3781:G3781">INDEX(Def_Instancias_Equipamentos!$F$2:$F$4986, MATCH(L3781, Def_Instancias_Equipamentos!$D$2:$D$4986, 0), 1)</f>
        <v>Sala Racks 12</v>
      </c>
      <c r="H3781" s="7" t="str">
        <f aca="false" t="array" ref="H3781:H3781">INDEX(Def_Instancias_Equipamentos!$E$2:$E$4986, MATCH(K3781, Def_Instancias_Equipamentos!$D$2:$D$4986, 0), 1)</f>
        <v>SI-12C3</v>
      </c>
      <c r="I3781" s="8" t="str">
        <f aca="false" t="array" ref="I3781:I3781">INDEX(Def_Instancias_Equipamentos!$E$2:$E$4986, MATCH(L3781, Def_Instancias_Equipamentos!$D$2:$D$4986, 0), 1)</f>
        <v>IA-12RaBPM</v>
      </c>
      <c r="J3781" s="8" t="str">
        <f aca="false">IF(H3781=I3781, "INTERNO", "EXTERNO")</f>
        <v>EXTERNO</v>
      </c>
      <c r="K3781" s="9" t="str">
        <f aca="false">Def_Instancias_Equipamentos!$D$983</f>
        <v>SI-12C3:DI-BPMSigPatch-1</v>
      </c>
      <c r="L3781" s="4" t="str">
        <f aca="false">Def_Instancias_Equipamentos!$D$722</f>
        <v>SI-12C3:DI-BPMRFFE-1</v>
      </c>
      <c r="M3781" s="10" t="s">
        <v>168</v>
      </c>
      <c r="N3781" s="11" t="s">
        <v>81</v>
      </c>
      <c r="O3781" s="21" t="str">
        <f aca="false">Def_Sistemas_Conectores_Cabos!$B$7</f>
        <v>SMA 50-ohm</v>
      </c>
      <c r="P3781" s="4" t="str">
        <f aca="false">Def_Sistemas_Conectores_Cabos!$B$7</f>
        <v>SMA 50-ohm</v>
      </c>
      <c r="Q3781" s="8" t="str">
        <f aca="false">K3781&amp;"/"&amp;M3781&amp;CHAR(10)&amp;L3781&amp;"/"&amp;N3781</f>
        <v>SI-12C3:DI-BPMSigPatch-1/TO_OUT
SI-12C3:DI-BPMRFFE-1/TO_IN</v>
      </c>
      <c r="R3781" s="12" t="s">
        <v>354</v>
      </c>
      <c r="S3781" s="12" t="s">
        <v>354</v>
      </c>
      <c r="T3781" s="22" t="str">
        <f aca="false">Def_Sistemas_Conectores_Cabos!$C$14</f>
        <v>Datalink Extrudado</v>
      </c>
      <c r="U3781" s="11" t="s">
        <v>355</v>
      </c>
      <c r="V3781" s="13"/>
    </row>
    <row r="3782" customFormat="false" ht="15.75" hidden="true" customHeight="true" outlineLevel="0" collapsed="false">
      <c r="A3782" s="4" t="str">
        <f aca="false">Def_Sistemas_Conectores_Cabos!$A$22</f>
        <v>BPM de elétrons</v>
      </c>
      <c r="B3782" s="5" t="str">
        <f aca="false">Datas_Entregas!$A$3</f>
        <v>BTS/Anel</v>
      </c>
      <c r="C3782" s="6" t="n">
        <f aca="false" t="array" ref="C3782:C3782">INDEX(Datas_Entregas!$B$2:$B$100, MATCH(B3782, Datas_Entregas!$A$2:$A$100, 0), 1)</f>
        <v>43296</v>
      </c>
      <c r="D3782" s="5" t="str">
        <f aca="false">Def_Status_Montagem!$A$2</f>
        <v>A verificar</v>
      </c>
      <c r="E3782" s="4" t="str">
        <f aca="false">Def_Status_Montagem!$B$4</f>
        <v>Contratada (inclui etiqueta)</v>
      </c>
      <c r="F3782" s="7" t="str">
        <f aca="false" t="array" ref="F3782:F3782">INDEX(Def_Instancias_Equipamentos!$F$2:$F$4986, MATCH(K3782, Def_Instancias_Equipamentos!$D$2:$D$4986, 0), 1)</f>
        <v>Túnel (Anel)</v>
      </c>
      <c r="G3782" s="8" t="str">
        <f aca="false" t="array" ref="G3782:G3782">INDEX(Def_Instancias_Equipamentos!$F$2:$F$4986, MATCH(L3782, Def_Instancias_Equipamentos!$D$2:$D$4986, 0), 1)</f>
        <v>Sala Racks 12</v>
      </c>
      <c r="H3782" s="7" t="str">
        <f aca="false" t="array" ref="H3782:H3782">INDEX(Def_Instancias_Equipamentos!$E$2:$E$4986, MATCH(K3782, Def_Instancias_Equipamentos!$D$2:$D$4986, 0), 1)</f>
        <v>SI-12C3</v>
      </c>
      <c r="I3782" s="8" t="str">
        <f aca="false" t="array" ref="I3782:I3782">INDEX(Def_Instancias_Equipamentos!$E$2:$E$4986, MATCH(L3782, Def_Instancias_Equipamentos!$D$2:$D$4986, 0), 1)</f>
        <v>IA-12RaBPM</v>
      </c>
      <c r="J3782" s="8" t="str">
        <f aca="false">IF(H3782=I3782, "INTERNO", "EXTERNO")</f>
        <v>EXTERNO</v>
      </c>
      <c r="K3782" s="9" t="str">
        <f aca="false">Def_Instancias_Equipamentos!$D$984</f>
        <v>SI-12C3:DI-BPMSigPatch-2</v>
      </c>
      <c r="L3782" s="4" t="str">
        <f aca="false">Def_Instancias_Equipamentos!$D$723</f>
        <v>SI-12C3:DI-BPMRFFE-2</v>
      </c>
      <c r="M3782" s="10" t="s">
        <v>168</v>
      </c>
      <c r="N3782" s="11" t="s">
        <v>81</v>
      </c>
      <c r="O3782" s="21" t="str">
        <f aca="false">Def_Sistemas_Conectores_Cabos!$B$7</f>
        <v>SMA 50-ohm</v>
      </c>
      <c r="P3782" s="4" t="str">
        <f aca="false">Def_Sistemas_Conectores_Cabos!$B$7</f>
        <v>SMA 50-ohm</v>
      </c>
      <c r="Q3782" s="8" t="str">
        <f aca="false">K3782&amp;"/"&amp;M3782&amp;CHAR(10)&amp;L3782&amp;"/"&amp;N3782</f>
        <v>SI-12C3:DI-BPMSigPatch-2/TO_OUT
SI-12C3:DI-BPMRFFE-2/TO_IN</v>
      </c>
      <c r="R3782" s="12" t="s">
        <v>354</v>
      </c>
      <c r="S3782" s="12" t="s">
        <v>354</v>
      </c>
      <c r="T3782" s="22" t="str">
        <f aca="false">Def_Sistemas_Conectores_Cabos!$C$14</f>
        <v>Datalink Extrudado</v>
      </c>
      <c r="U3782" s="11" t="s">
        <v>355</v>
      </c>
      <c r="V3782" s="13"/>
    </row>
    <row r="3783" customFormat="false" ht="15.75" hidden="true" customHeight="true" outlineLevel="0" collapsed="false">
      <c r="A3783" s="4" t="str">
        <f aca="false">Def_Sistemas_Conectores_Cabos!$A$22</f>
        <v>BPM de elétrons</v>
      </c>
      <c r="B3783" s="5" t="str">
        <f aca="false">Datas_Entregas!$A$3</f>
        <v>BTS/Anel</v>
      </c>
      <c r="C3783" s="6" t="n">
        <f aca="false" t="array" ref="C3783:C3783">INDEX(Datas_Entregas!$B$2:$B$100, MATCH(B3783, Datas_Entregas!$A$2:$A$100, 0), 1)</f>
        <v>43296</v>
      </c>
      <c r="D3783" s="5" t="str">
        <f aca="false">Def_Status_Montagem!$A$2</f>
        <v>A verificar</v>
      </c>
      <c r="E3783" s="4" t="str">
        <f aca="false">Def_Status_Montagem!$B$4</f>
        <v>Contratada (inclui etiqueta)</v>
      </c>
      <c r="F3783" s="7" t="str">
        <f aca="false" t="array" ref="F3783:F3783">INDEX(Def_Instancias_Equipamentos!$F$2:$F$4986, MATCH(K3783, Def_Instancias_Equipamentos!$D$2:$D$4986, 0), 1)</f>
        <v>Túnel (Anel)</v>
      </c>
      <c r="G3783" s="8" t="str">
        <f aca="false" t="array" ref="G3783:G3783">INDEX(Def_Instancias_Equipamentos!$F$2:$F$4986, MATCH(L3783, Def_Instancias_Equipamentos!$D$2:$D$4986, 0), 1)</f>
        <v>Sala Racks 12</v>
      </c>
      <c r="H3783" s="7" t="str">
        <f aca="false" t="array" ref="H3783:H3783">INDEX(Def_Instancias_Equipamentos!$E$2:$E$4986, MATCH(K3783, Def_Instancias_Equipamentos!$D$2:$D$4986, 0), 1)</f>
        <v>SI-12C4</v>
      </c>
      <c r="I3783" s="8" t="str">
        <f aca="false" t="array" ref="I3783:I3783">INDEX(Def_Instancias_Equipamentos!$E$2:$E$4986, MATCH(L3783, Def_Instancias_Equipamentos!$D$2:$D$4986, 0), 1)</f>
        <v>IA-12RaBPM</v>
      </c>
      <c r="J3783" s="8" t="str">
        <f aca="false">IF(H3783=I3783, "INTERNO", "EXTERNO")</f>
        <v>EXTERNO</v>
      </c>
      <c r="K3783" s="9" t="str">
        <f aca="false">Def_Instancias_Equipamentos!$D$985</f>
        <v>SI-12C4:DI-BPMSigPatch</v>
      </c>
      <c r="L3783" s="4" t="str">
        <f aca="false">Def_Instancias_Equipamentos!$D$724</f>
        <v>SI-12C4:DI-BPMRFFE</v>
      </c>
      <c r="M3783" s="10" t="s">
        <v>168</v>
      </c>
      <c r="N3783" s="11" t="s">
        <v>81</v>
      </c>
      <c r="O3783" s="21" t="str">
        <f aca="false">Def_Sistemas_Conectores_Cabos!$B$7</f>
        <v>SMA 50-ohm</v>
      </c>
      <c r="P3783" s="4" t="str">
        <f aca="false">Def_Sistemas_Conectores_Cabos!$B$7</f>
        <v>SMA 50-ohm</v>
      </c>
      <c r="Q3783" s="8" t="str">
        <f aca="false">K3783&amp;"/"&amp;M3783&amp;CHAR(10)&amp;L3783&amp;"/"&amp;N3783</f>
        <v>SI-12C4:DI-BPMSigPatch/TO_OUT
SI-12C4:DI-BPMRFFE/TO_IN</v>
      </c>
      <c r="R3783" s="12" t="s">
        <v>354</v>
      </c>
      <c r="S3783" s="12" t="s">
        <v>354</v>
      </c>
      <c r="T3783" s="22" t="str">
        <f aca="false">Def_Sistemas_Conectores_Cabos!$C$14</f>
        <v>Datalink Extrudado</v>
      </c>
      <c r="U3783" s="11" t="s">
        <v>355</v>
      </c>
      <c r="V3783" s="13"/>
    </row>
    <row r="3784" customFormat="false" ht="15.75" hidden="true" customHeight="true" outlineLevel="0" collapsed="false">
      <c r="A3784" s="4" t="str">
        <f aca="false">Def_Sistemas_Conectores_Cabos!$A$22</f>
        <v>BPM de elétrons</v>
      </c>
      <c r="B3784" s="5" t="str">
        <f aca="false">Datas_Entregas!$A$3</f>
        <v>BTS/Anel</v>
      </c>
      <c r="C3784" s="6" t="n">
        <f aca="false" t="array" ref="C3784:C3784">INDEX(Datas_Entregas!$B$2:$B$100, MATCH(B3784, Datas_Entregas!$A$2:$A$100, 0), 1)</f>
        <v>43296</v>
      </c>
      <c r="D3784" s="5" t="str">
        <f aca="false">Def_Status_Montagem!$A$2</f>
        <v>A verificar</v>
      </c>
      <c r="E3784" s="4" t="str">
        <f aca="false">Def_Status_Montagem!$B$4</f>
        <v>Contratada (inclui etiqueta)</v>
      </c>
      <c r="F3784" s="7" t="str">
        <f aca="false" t="array" ref="F3784:F3784">INDEX(Def_Instancias_Equipamentos!$F$2:$F$4986, MATCH(K3784, Def_Instancias_Equipamentos!$D$2:$D$4986, 0), 1)</f>
        <v>Túnel (Anel)</v>
      </c>
      <c r="G3784" s="8" t="str">
        <f aca="false" t="array" ref="G3784:G3784">INDEX(Def_Instancias_Equipamentos!$F$2:$F$4986, MATCH(L3784, Def_Instancias_Equipamentos!$D$2:$D$4986, 0), 1)</f>
        <v>Sala Racks 12</v>
      </c>
      <c r="H3784" s="7" t="str">
        <f aca="false" t="array" ref="H3784:H3784">INDEX(Def_Instancias_Equipamentos!$E$2:$E$4986, MATCH(K3784, Def_Instancias_Equipamentos!$D$2:$D$4986, 0), 1)</f>
        <v>SI-12M1</v>
      </c>
      <c r="I3784" s="8" t="str">
        <f aca="false" t="array" ref="I3784:I3784">INDEX(Def_Instancias_Equipamentos!$E$2:$E$4986, MATCH(L3784, Def_Instancias_Equipamentos!$D$2:$D$4986, 0), 1)</f>
        <v>IA-12RaBPM</v>
      </c>
      <c r="J3784" s="8" t="str">
        <f aca="false">IF(H3784=I3784, "INTERNO", "EXTERNO")</f>
        <v>EXTERNO</v>
      </c>
      <c r="K3784" s="9" t="str">
        <f aca="false">Def_Instancias_Equipamentos!$D$986</f>
        <v>SI-12M1:DI-BPMSigPatch</v>
      </c>
      <c r="L3784" s="4" t="str">
        <f aca="false">Def_Instancias_Equipamentos!$D$725</f>
        <v>SI-12M1:DI-BPMRFFE</v>
      </c>
      <c r="M3784" s="10" t="s">
        <v>168</v>
      </c>
      <c r="N3784" s="11" t="s">
        <v>81</v>
      </c>
      <c r="O3784" s="21" t="str">
        <f aca="false">Def_Sistemas_Conectores_Cabos!$B$7</f>
        <v>SMA 50-ohm</v>
      </c>
      <c r="P3784" s="4" t="str">
        <f aca="false">Def_Sistemas_Conectores_Cabos!$B$7</f>
        <v>SMA 50-ohm</v>
      </c>
      <c r="Q3784" s="8" t="str">
        <f aca="false">K3784&amp;"/"&amp;M3784&amp;CHAR(10)&amp;L3784&amp;"/"&amp;N3784</f>
        <v>SI-12M1:DI-BPMSigPatch/TO_OUT
SI-12M1:DI-BPMRFFE/TO_IN</v>
      </c>
      <c r="R3784" s="12" t="s">
        <v>354</v>
      </c>
      <c r="S3784" s="12" t="s">
        <v>354</v>
      </c>
      <c r="T3784" s="22" t="str">
        <f aca="false">Def_Sistemas_Conectores_Cabos!$C$14</f>
        <v>Datalink Extrudado</v>
      </c>
      <c r="U3784" s="11" t="s">
        <v>355</v>
      </c>
      <c r="V3784" s="13"/>
    </row>
    <row r="3785" customFormat="false" ht="15.75" hidden="true" customHeight="true" outlineLevel="0" collapsed="false">
      <c r="A3785" s="4" t="str">
        <f aca="false">Def_Sistemas_Conectores_Cabos!$A$22</f>
        <v>BPM de elétrons</v>
      </c>
      <c r="B3785" s="5" t="str">
        <f aca="false">Datas_Entregas!$A$3</f>
        <v>BTS/Anel</v>
      </c>
      <c r="C3785" s="6" t="n">
        <f aca="false" t="array" ref="C3785:C3785">INDEX(Datas_Entregas!$B$2:$B$100, MATCH(B3785, Datas_Entregas!$A$2:$A$100, 0), 1)</f>
        <v>43296</v>
      </c>
      <c r="D3785" s="5" t="str">
        <f aca="false">Def_Status_Montagem!$A$2</f>
        <v>A verificar</v>
      </c>
      <c r="E3785" s="4" t="str">
        <f aca="false">Def_Status_Montagem!$B$4</f>
        <v>Contratada (inclui etiqueta)</v>
      </c>
      <c r="F3785" s="7" t="str">
        <f aca="false" t="array" ref="F3785:F3785">INDEX(Def_Instancias_Equipamentos!$F$2:$F$4986, MATCH(K3785, Def_Instancias_Equipamentos!$D$2:$D$4986, 0), 1)</f>
        <v>Túnel (Anel)</v>
      </c>
      <c r="G3785" s="8" t="str">
        <f aca="false" t="array" ref="G3785:G3785">INDEX(Def_Instancias_Equipamentos!$F$2:$F$4986, MATCH(L3785, Def_Instancias_Equipamentos!$D$2:$D$4986, 0), 1)</f>
        <v>Sala Racks 12</v>
      </c>
      <c r="H3785" s="7" t="str">
        <f aca="false" t="array" ref="H3785:H3785">INDEX(Def_Instancias_Equipamentos!$E$2:$E$4986, MATCH(K3785, Def_Instancias_Equipamentos!$D$2:$D$4986, 0), 1)</f>
        <v>SI-12M2</v>
      </c>
      <c r="I3785" s="8" t="str">
        <f aca="false" t="array" ref="I3785:I3785">INDEX(Def_Instancias_Equipamentos!$E$2:$E$4986, MATCH(L3785, Def_Instancias_Equipamentos!$D$2:$D$4986, 0), 1)</f>
        <v>IA-12RaBPM</v>
      </c>
      <c r="J3785" s="8" t="str">
        <f aca="false">IF(H3785=I3785, "INTERNO", "EXTERNO")</f>
        <v>EXTERNO</v>
      </c>
      <c r="K3785" s="9" t="str">
        <f aca="false">Def_Instancias_Equipamentos!$D$987</f>
        <v>SI-12M2:DI-BPMSigPatch</v>
      </c>
      <c r="L3785" s="4" t="str">
        <f aca="false">Def_Instancias_Equipamentos!$D$726</f>
        <v>SI-12M2:DI-BPMRFFE</v>
      </c>
      <c r="M3785" s="10" t="s">
        <v>168</v>
      </c>
      <c r="N3785" s="11" t="s">
        <v>81</v>
      </c>
      <c r="O3785" s="21" t="str">
        <f aca="false">Def_Sistemas_Conectores_Cabos!$B$7</f>
        <v>SMA 50-ohm</v>
      </c>
      <c r="P3785" s="4" t="str">
        <f aca="false">Def_Sistemas_Conectores_Cabos!$B$7</f>
        <v>SMA 50-ohm</v>
      </c>
      <c r="Q3785" s="8" t="str">
        <f aca="false">K3785&amp;"/"&amp;M3785&amp;CHAR(10)&amp;L3785&amp;"/"&amp;N3785</f>
        <v>SI-12M2:DI-BPMSigPatch/TO_OUT
SI-12M2:DI-BPMRFFE/TO_IN</v>
      </c>
      <c r="R3785" s="12" t="s">
        <v>354</v>
      </c>
      <c r="S3785" s="12" t="s">
        <v>354</v>
      </c>
      <c r="T3785" s="22" t="str">
        <f aca="false">Def_Sistemas_Conectores_Cabos!$C$14</f>
        <v>Datalink Extrudado</v>
      </c>
      <c r="U3785" s="11" t="s">
        <v>355</v>
      </c>
      <c r="V3785" s="13"/>
    </row>
    <row r="3786" customFormat="false" ht="15.75" hidden="true" customHeight="true" outlineLevel="0" collapsed="false">
      <c r="A3786" s="4" t="str">
        <f aca="false">Def_Sistemas_Conectores_Cabos!$A$22</f>
        <v>BPM de elétrons</v>
      </c>
      <c r="B3786" s="5" t="str">
        <f aca="false">Datas_Entregas!$A$3</f>
        <v>BTS/Anel</v>
      </c>
      <c r="C3786" s="6" t="n">
        <f aca="false" t="array" ref="C3786:C3786">INDEX(Datas_Entregas!$B$2:$B$100, MATCH(B3786, Datas_Entregas!$A$2:$A$100, 0), 1)</f>
        <v>43296</v>
      </c>
      <c r="D3786" s="5" t="str">
        <f aca="false">Def_Status_Montagem!$A$2</f>
        <v>A verificar</v>
      </c>
      <c r="E3786" s="4" t="str">
        <f aca="false">Def_Status_Montagem!$B$4</f>
        <v>Contratada (inclui etiqueta)</v>
      </c>
      <c r="F3786" s="7" t="str">
        <f aca="false" t="array" ref="F3786:F3786">INDEX(Def_Instancias_Equipamentos!$F$2:$F$4986, MATCH(K3786, Def_Instancias_Equipamentos!$D$2:$D$4986, 0), 1)</f>
        <v>Túnel (Anel)</v>
      </c>
      <c r="G3786" s="8" t="str">
        <f aca="false" t="array" ref="G3786:G3786">INDEX(Def_Instancias_Equipamentos!$F$2:$F$4986, MATCH(L3786, Def_Instancias_Equipamentos!$D$2:$D$4986, 0), 1)</f>
        <v>Sala Racks 12</v>
      </c>
      <c r="H3786" s="7" t="str">
        <f aca="false" t="array" ref="H3786:H3786">INDEX(Def_Instancias_Equipamentos!$E$2:$E$4986, MATCH(K3786, Def_Instancias_Equipamentos!$D$2:$D$4986, 0), 1)</f>
        <v>SI-12SB</v>
      </c>
      <c r="I3786" s="8" t="str">
        <f aca="false" t="array" ref="I3786:I3786">INDEX(Def_Instancias_Equipamentos!$E$2:$E$4986, MATCH(L3786, Def_Instancias_Equipamentos!$D$2:$D$4986, 0), 1)</f>
        <v>IA-12RaBPM</v>
      </c>
      <c r="J3786" s="8" t="str">
        <f aca="false">IF(H3786=I3786, "INTERNO", "EXTERNO")</f>
        <v>EXTERNO</v>
      </c>
      <c r="K3786" s="9" t="str">
        <f aca="false">Def_Instancias_Equipamentos!$D$1074</f>
        <v>SI-12SB:DI-BPMSigPatch-1</v>
      </c>
      <c r="L3786" s="4" t="str">
        <f aca="false">Def_Instancias_Equipamentos!$D$813</f>
        <v>SI-12SB:DI-BPMRFFE-1</v>
      </c>
      <c r="M3786" s="10" t="s">
        <v>168</v>
      </c>
      <c r="N3786" s="11" t="s">
        <v>81</v>
      </c>
      <c r="O3786" s="21" t="str">
        <f aca="false">Def_Sistemas_Conectores_Cabos!$B$7</f>
        <v>SMA 50-ohm</v>
      </c>
      <c r="P3786" s="4" t="str">
        <f aca="false">Def_Sistemas_Conectores_Cabos!$B$7</f>
        <v>SMA 50-ohm</v>
      </c>
      <c r="Q3786" s="8" t="str">
        <f aca="false">K3786&amp;"/"&amp;M3786&amp;CHAR(10)&amp;L3786&amp;"/"&amp;N3786</f>
        <v>SI-12SB:DI-BPMSigPatch-1/TO_OUT
SI-12SB:DI-BPMRFFE-1/TO_IN</v>
      </c>
      <c r="R3786" s="12" t="s">
        <v>354</v>
      </c>
      <c r="S3786" s="12" t="s">
        <v>354</v>
      </c>
      <c r="T3786" s="22" t="str">
        <f aca="false">Def_Sistemas_Conectores_Cabos!$C$14</f>
        <v>Datalink Extrudado</v>
      </c>
      <c r="U3786" s="11" t="s">
        <v>355</v>
      </c>
      <c r="V3786" s="13"/>
    </row>
    <row r="3787" customFormat="false" ht="15.75" hidden="true" customHeight="true" outlineLevel="0" collapsed="false">
      <c r="A3787" s="4" t="str">
        <f aca="false">Def_Sistemas_Conectores_Cabos!$A$22</f>
        <v>BPM de elétrons</v>
      </c>
      <c r="B3787" s="5" t="str">
        <f aca="false">Datas_Entregas!$A$3</f>
        <v>BTS/Anel</v>
      </c>
      <c r="C3787" s="6" t="n">
        <f aca="false" t="array" ref="C3787:C3787">INDEX(Datas_Entregas!$B$2:$B$100, MATCH(B3787, Datas_Entregas!$A$2:$A$100, 0), 1)</f>
        <v>43296</v>
      </c>
      <c r="D3787" s="5" t="str">
        <f aca="false">Def_Status_Montagem!$A$2</f>
        <v>A verificar</v>
      </c>
      <c r="E3787" s="4" t="str">
        <f aca="false">Def_Status_Montagem!$B$4</f>
        <v>Contratada (inclui etiqueta)</v>
      </c>
      <c r="F3787" s="7" t="str">
        <f aca="false" t="array" ref="F3787:F3787">INDEX(Def_Instancias_Equipamentos!$F$2:$F$4986, MATCH(K3787, Def_Instancias_Equipamentos!$D$2:$D$4986, 0), 1)</f>
        <v>Túnel (Anel)</v>
      </c>
      <c r="G3787" s="8" t="str">
        <f aca="false" t="array" ref="G3787:G3787">INDEX(Def_Instancias_Equipamentos!$F$2:$F$4986, MATCH(L3787, Def_Instancias_Equipamentos!$D$2:$D$4986, 0), 1)</f>
        <v>Sala Racks 12</v>
      </c>
      <c r="H3787" s="7" t="str">
        <f aca="false" t="array" ref="H3787:H3787">INDEX(Def_Instancias_Equipamentos!$E$2:$E$4986, MATCH(K3787, Def_Instancias_Equipamentos!$D$2:$D$4986, 0), 1)</f>
        <v>SI-12SB</v>
      </c>
      <c r="I3787" s="8" t="str">
        <f aca="false" t="array" ref="I3787:I3787">INDEX(Def_Instancias_Equipamentos!$E$2:$E$4986, MATCH(L3787, Def_Instancias_Equipamentos!$D$2:$D$4986, 0), 1)</f>
        <v>IA-12RaBPM</v>
      </c>
      <c r="J3787" s="8" t="str">
        <f aca="false">IF(H3787=I3787, "INTERNO", "EXTERNO")</f>
        <v>EXTERNO</v>
      </c>
      <c r="K3787" s="9" t="str">
        <f aca="false">Def_Instancias_Equipamentos!$D$1075</f>
        <v>SI-12SB:DI-BPMSigPatch-2</v>
      </c>
      <c r="L3787" s="4" t="str">
        <f aca="false">Def_Instancias_Equipamentos!$D$814</f>
        <v>SI-12SB:DI-BPMRFFE-2</v>
      </c>
      <c r="M3787" s="10" t="s">
        <v>168</v>
      </c>
      <c r="N3787" s="11" t="s">
        <v>81</v>
      </c>
      <c r="O3787" s="21" t="str">
        <f aca="false">Def_Sistemas_Conectores_Cabos!$B$7</f>
        <v>SMA 50-ohm</v>
      </c>
      <c r="P3787" s="4" t="str">
        <f aca="false">Def_Sistemas_Conectores_Cabos!$B$7</f>
        <v>SMA 50-ohm</v>
      </c>
      <c r="Q3787" s="8" t="str">
        <f aca="false">K3787&amp;"/"&amp;M3787&amp;CHAR(10)&amp;L3787&amp;"/"&amp;N3787</f>
        <v>SI-12SB:DI-BPMSigPatch-2/TO_OUT
SI-12SB:DI-BPMRFFE-2/TO_IN</v>
      </c>
      <c r="R3787" s="12" t="s">
        <v>354</v>
      </c>
      <c r="S3787" s="12" t="s">
        <v>354</v>
      </c>
      <c r="T3787" s="22" t="str">
        <f aca="false">Def_Sistemas_Conectores_Cabos!$C$14</f>
        <v>Datalink Extrudado</v>
      </c>
      <c r="U3787" s="11" t="s">
        <v>355</v>
      </c>
      <c r="V3787" s="13"/>
    </row>
    <row r="3788" customFormat="false" ht="15.75" hidden="true" customHeight="true" outlineLevel="0" collapsed="false">
      <c r="A3788" s="4" t="str">
        <f aca="false">Def_Sistemas_Conectores_Cabos!$A$22</f>
        <v>BPM de elétrons</v>
      </c>
      <c r="B3788" s="5" t="str">
        <f aca="false">Datas_Entregas!$A$3</f>
        <v>BTS/Anel</v>
      </c>
      <c r="C3788" s="6" t="n">
        <f aca="false" t="array" ref="C3788:C3788">INDEX(Datas_Entregas!$B$2:$B$100, MATCH(B3788, Datas_Entregas!$A$2:$A$100, 0), 1)</f>
        <v>43296</v>
      </c>
      <c r="D3788" s="5" t="str">
        <f aca="false">Def_Status_Montagem!$A$2</f>
        <v>A verificar</v>
      </c>
      <c r="E3788" s="4" t="str">
        <f aca="false">Def_Status_Montagem!$B$4</f>
        <v>Contratada (inclui etiqueta)</v>
      </c>
      <c r="F3788" s="7" t="str">
        <f aca="false" t="array" ref="F3788:F3788">INDEX(Def_Instancias_Equipamentos!$F$2:$F$4986, MATCH(K3788, Def_Instancias_Equipamentos!$D$2:$D$4986, 0), 1)</f>
        <v>Túnel (Anel)</v>
      </c>
      <c r="G3788" s="8" t="str">
        <f aca="false" t="array" ref="G3788:G3788">INDEX(Def_Instancias_Equipamentos!$F$2:$F$4986, MATCH(L3788, Def_Instancias_Equipamentos!$D$2:$D$4986, 0), 1)</f>
        <v>Sala Racks 13</v>
      </c>
      <c r="H3788" s="7" t="str">
        <f aca="false" t="array" ref="H3788:H3788">INDEX(Def_Instancias_Equipamentos!$E$2:$E$4986, MATCH(K3788, Def_Instancias_Equipamentos!$D$2:$D$4986, 0), 1)</f>
        <v>SI-13C1</v>
      </c>
      <c r="I3788" s="8" t="str">
        <f aca="false" t="array" ref="I3788:I3788">INDEX(Def_Instancias_Equipamentos!$E$2:$E$4986, MATCH(L3788, Def_Instancias_Equipamentos!$D$2:$D$4986, 0), 1)</f>
        <v>IA-13RaBPM</v>
      </c>
      <c r="J3788" s="8" t="str">
        <f aca="false">IF(H3788=I3788, "INTERNO", "EXTERNO")</f>
        <v>EXTERNO</v>
      </c>
      <c r="K3788" s="9" t="str">
        <f aca="false">Def_Instancias_Equipamentos!$D$988</f>
        <v>SI-13C1:DI-BPMSigPatch-1</v>
      </c>
      <c r="L3788" s="4" t="str">
        <f aca="false">Def_Instancias_Equipamentos!$D$727</f>
        <v>SI-13C1:DI-BPMRFFE-1</v>
      </c>
      <c r="M3788" s="10" t="s">
        <v>168</v>
      </c>
      <c r="N3788" s="11" t="s">
        <v>81</v>
      </c>
      <c r="O3788" s="21" t="str">
        <f aca="false">Def_Sistemas_Conectores_Cabos!$B$7</f>
        <v>SMA 50-ohm</v>
      </c>
      <c r="P3788" s="4" t="str">
        <f aca="false">Def_Sistemas_Conectores_Cabos!$B$7</f>
        <v>SMA 50-ohm</v>
      </c>
      <c r="Q3788" s="8" t="str">
        <f aca="false">K3788&amp;"/"&amp;M3788&amp;CHAR(10)&amp;L3788&amp;"/"&amp;N3788</f>
        <v>SI-13C1:DI-BPMSigPatch-1/TO_OUT
SI-13C1:DI-BPMRFFE-1/TO_IN</v>
      </c>
      <c r="R3788" s="12" t="s">
        <v>354</v>
      </c>
      <c r="S3788" s="12" t="s">
        <v>354</v>
      </c>
      <c r="T3788" s="22" t="str">
        <f aca="false">Def_Sistemas_Conectores_Cabos!$C$14</f>
        <v>Datalink Extrudado</v>
      </c>
      <c r="U3788" s="11" t="s">
        <v>355</v>
      </c>
      <c r="V3788" s="13"/>
    </row>
    <row r="3789" customFormat="false" ht="15.75" hidden="true" customHeight="true" outlineLevel="0" collapsed="false">
      <c r="A3789" s="4" t="str">
        <f aca="false">Def_Sistemas_Conectores_Cabos!$A$22</f>
        <v>BPM de elétrons</v>
      </c>
      <c r="B3789" s="5" t="str">
        <f aca="false">Datas_Entregas!$A$3</f>
        <v>BTS/Anel</v>
      </c>
      <c r="C3789" s="6" t="n">
        <f aca="false" t="array" ref="C3789:C3789">INDEX(Datas_Entregas!$B$2:$B$100, MATCH(B3789, Datas_Entregas!$A$2:$A$100, 0), 1)</f>
        <v>43296</v>
      </c>
      <c r="D3789" s="5" t="str">
        <f aca="false">Def_Status_Montagem!$A$2</f>
        <v>A verificar</v>
      </c>
      <c r="E3789" s="4" t="str">
        <f aca="false">Def_Status_Montagem!$B$4</f>
        <v>Contratada (inclui etiqueta)</v>
      </c>
      <c r="F3789" s="7" t="str">
        <f aca="false" t="array" ref="F3789:F3789">INDEX(Def_Instancias_Equipamentos!$F$2:$F$4986, MATCH(K3789, Def_Instancias_Equipamentos!$D$2:$D$4986, 0), 1)</f>
        <v>Túnel (Anel)</v>
      </c>
      <c r="G3789" s="8" t="str">
        <f aca="false" t="array" ref="G3789:G3789">INDEX(Def_Instancias_Equipamentos!$F$2:$F$4986, MATCH(L3789, Def_Instancias_Equipamentos!$D$2:$D$4986, 0), 1)</f>
        <v>Sala Racks 13</v>
      </c>
      <c r="H3789" s="7" t="str">
        <f aca="false" t="array" ref="H3789:H3789">INDEX(Def_Instancias_Equipamentos!$E$2:$E$4986, MATCH(K3789, Def_Instancias_Equipamentos!$D$2:$D$4986, 0), 1)</f>
        <v>SI-13C1</v>
      </c>
      <c r="I3789" s="8" t="str">
        <f aca="false" t="array" ref="I3789:I3789">INDEX(Def_Instancias_Equipamentos!$E$2:$E$4986, MATCH(L3789, Def_Instancias_Equipamentos!$D$2:$D$4986, 0), 1)</f>
        <v>IA-13RaBPM</v>
      </c>
      <c r="J3789" s="8" t="str">
        <f aca="false">IF(H3789=I3789, "INTERNO", "EXTERNO")</f>
        <v>EXTERNO</v>
      </c>
      <c r="K3789" s="9" t="str">
        <f aca="false">Def_Instancias_Equipamentos!$D$989</f>
        <v>SI-13C1:DI-BPMSigPatch-2</v>
      </c>
      <c r="L3789" s="4" t="str">
        <f aca="false">Def_Instancias_Equipamentos!$D$728</f>
        <v>SI-13C1:DI-BPMRFFE-2</v>
      </c>
      <c r="M3789" s="10" t="s">
        <v>168</v>
      </c>
      <c r="N3789" s="11" t="s">
        <v>81</v>
      </c>
      <c r="O3789" s="21" t="str">
        <f aca="false">Def_Sistemas_Conectores_Cabos!$B$7</f>
        <v>SMA 50-ohm</v>
      </c>
      <c r="P3789" s="4" t="str">
        <f aca="false">Def_Sistemas_Conectores_Cabos!$B$7</f>
        <v>SMA 50-ohm</v>
      </c>
      <c r="Q3789" s="8" t="str">
        <f aca="false">K3789&amp;"/"&amp;M3789&amp;CHAR(10)&amp;L3789&amp;"/"&amp;N3789</f>
        <v>SI-13C1:DI-BPMSigPatch-2/TO_OUT
SI-13C1:DI-BPMRFFE-2/TO_IN</v>
      </c>
      <c r="R3789" s="12" t="s">
        <v>354</v>
      </c>
      <c r="S3789" s="12" t="s">
        <v>354</v>
      </c>
      <c r="T3789" s="22" t="str">
        <f aca="false">Def_Sistemas_Conectores_Cabos!$C$14</f>
        <v>Datalink Extrudado</v>
      </c>
      <c r="U3789" s="11" t="s">
        <v>355</v>
      </c>
      <c r="V3789" s="13"/>
    </row>
    <row r="3790" customFormat="false" ht="15.75" hidden="true" customHeight="true" outlineLevel="0" collapsed="false">
      <c r="A3790" s="4" t="str">
        <f aca="false">Def_Sistemas_Conectores_Cabos!$A$22</f>
        <v>BPM de elétrons</v>
      </c>
      <c r="B3790" s="5" t="str">
        <f aca="false">Datas_Entregas!$A$3</f>
        <v>BTS/Anel</v>
      </c>
      <c r="C3790" s="6" t="n">
        <f aca="false" t="array" ref="C3790:C3790">INDEX(Datas_Entregas!$B$2:$B$100, MATCH(B3790, Datas_Entregas!$A$2:$A$100, 0), 1)</f>
        <v>43296</v>
      </c>
      <c r="D3790" s="5" t="str">
        <f aca="false">Def_Status_Montagem!$A$2</f>
        <v>A verificar</v>
      </c>
      <c r="E3790" s="4" t="str">
        <f aca="false">Def_Status_Montagem!$B$4</f>
        <v>Contratada (inclui etiqueta)</v>
      </c>
      <c r="F3790" s="7" t="str">
        <f aca="false" t="array" ref="F3790:F3790">INDEX(Def_Instancias_Equipamentos!$F$2:$F$4986, MATCH(K3790, Def_Instancias_Equipamentos!$D$2:$D$4986, 0), 1)</f>
        <v>Túnel (Anel)</v>
      </c>
      <c r="G3790" s="8" t="str">
        <f aca="false" t="array" ref="G3790:G3790">INDEX(Def_Instancias_Equipamentos!$F$2:$F$4986, MATCH(L3790, Def_Instancias_Equipamentos!$D$2:$D$4986, 0), 1)</f>
        <v>Sala Racks 13</v>
      </c>
      <c r="H3790" s="7" t="str">
        <f aca="false" t="array" ref="H3790:H3790">INDEX(Def_Instancias_Equipamentos!$E$2:$E$4986, MATCH(K3790, Def_Instancias_Equipamentos!$D$2:$D$4986, 0), 1)</f>
        <v>SI-13C2</v>
      </c>
      <c r="I3790" s="8" t="str">
        <f aca="false" t="array" ref="I3790:I3790">INDEX(Def_Instancias_Equipamentos!$E$2:$E$4986, MATCH(L3790, Def_Instancias_Equipamentos!$D$2:$D$4986, 0), 1)</f>
        <v>IA-13RaBPM</v>
      </c>
      <c r="J3790" s="8" t="str">
        <f aca="false">IF(H3790=I3790, "INTERNO", "EXTERNO")</f>
        <v>EXTERNO</v>
      </c>
      <c r="K3790" s="9" t="str">
        <f aca="false">Def_Instancias_Equipamentos!$D$990</f>
        <v>SI-13C2:DI-BPMSigPatch</v>
      </c>
      <c r="L3790" s="4" t="str">
        <f aca="false">Def_Instancias_Equipamentos!$D$729</f>
        <v>SI-13C2:DI-BPMRFFE</v>
      </c>
      <c r="M3790" s="10" t="s">
        <v>168</v>
      </c>
      <c r="N3790" s="11" t="s">
        <v>81</v>
      </c>
      <c r="O3790" s="21" t="str">
        <f aca="false">Def_Sistemas_Conectores_Cabos!$B$7</f>
        <v>SMA 50-ohm</v>
      </c>
      <c r="P3790" s="4" t="str">
        <f aca="false">Def_Sistemas_Conectores_Cabos!$B$7</f>
        <v>SMA 50-ohm</v>
      </c>
      <c r="Q3790" s="8" t="str">
        <f aca="false">K3790&amp;"/"&amp;M3790&amp;CHAR(10)&amp;L3790&amp;"/"&amp;N3790</f>
        <v>SI-13C2:DI-BPMSigPatch/TO_OUT
SI-13C2:DI-BPMRFFE/TO_IN</v>
      </c>
      <c r="R3790" s="12" t="s">
        <v>354</v>
      </c>
      <c r="S3790" s="12" t="s">
        <v>354</v>
      </c>
      <c r="T3790" s="22" t="str">
        <f aca="false">Def_Sistemas_Conectores_Cabos!$C$14</f>
        <v>Datalink Extrudado</v>
      </c>
      <c r="U3790" s="11" t="s">
        <v>355</v>
      </c>
      <c r="V3790" s="13"/>
    </row>
    <row r="3791" customFormat="false" ht="15.75" hidden="true" customHeight="true" outlineLevel="0" collapsed="false">
      <c r="A3791" s="4" t="str">
        <f aca="false">Def_Sistemas_Conectores_Cabos!$A$22</f>
        <v>BPM de elétrons</v>
      </c>
      <c r="B3791" s="5" t="str">
        <f aca="false">Datas_Entregas!$A$3</f>
        <v>BTS/Anel</v>
      </c>
      <c r="C3791" s="6" t="n">
        <f aca="false" t="array" ref="C3791:C3791">INDEX(Datas_Entregas!$B$2:$B$100, MATCH(B3791, Datas_Entregas!$A$2:$A$100, 0), 1)</f>
        <v>43296</v>
      </c>
      <c r="D3791" s="5" t="str">
        <f aca="false">Def_Status_Montagem!$A$2</f>
        <v>A verificar</v>
      </c>
      <c r="E3791" s="4" t="str">
        <f aca="false">Def_Status_Montagem!$B$4</f>
        <v>Contratada (inclui etiqueta)</v>
      </c>
      <c r="F3791" s="7" t="str">
        <f aca="false" t="array" ref="F3791:F3791">INDEX(Def_Instancias_Equipamentos!$F$2:$F$4986, MATCH(K3791, Def_Instancias_Equipamentos!$D$2:$D$4986, 0), 1)</f>
        <v>Túnel (Anel)</v>
      </c>
      <c r="G3791" s="8" t="str">
        <f aca="false" t="array" ref="G3791:G3791">INDEX(Def_Instancias_Equipamentos!$F$2:$F$4986, MATCH(L3791, Def_Instancias_Equipamentos!$D$2:$D$4986, 0), 1)</f>
        <v>Sala Racks 13</v>
      </c>
      <c r="H3791" s="7" t="str">
        <f aca="false" t="array" ref="H3791:H3791">INDEX(Def_Instancias_Equipamentos!$E$2:$E$4986, MATCH(K3791, Def_Instancias_Equipamentos!$D$2:$D$4986, 0), 1)</f>
        <v>SI-13C3</v>
      </c>
      <c r="I3791" s="8" t="str">
        <f aca="false" t="array" ref="I3791:I3791">INDEX(Def_Instancias_Equipamentos!$E$2:$E$4986, MATCH(L3791, Def_Instancias_Equipamentos!$D$2:$D$4986, 0), 1)</f>
        <v>IA-13RaBPM</v>
      </c>
      <c r="J3791" s="8" t="str">
        <f aca="false">IF(H3791=I3791, "INTERNO", "EXTERNO")</f>
        <v>EXTERNO</v>
      </c>
      <c r="K3791" s="9" t="str">
        <f aca="false">Def_Instancias_Equipamentos!$D$991</f>
        <v>SI-13C3:DI-BPMSigPatch-1</v>
      </c>
      <c r="L3791" s="4" t="str">
        <f aca="false">Def_Instancias_Equipamentos!$D$730</f>
        <v>SI-13C3:DI-BPMRFFE-1</v>
      </c>
      <c r="M3791" s="10" t="s">
        <v>168</v>
      </c>
      <c r="N3791" s="11" t="s">
        <v>81</v>
      </c>
      <c r="O3791" s="21" t="str">
        <f aca="false">Def_Sistemas_Conectores_Cabos!$B$7</f>
        <v>SMA 50-ohm</v>
      </c>
      <c r="P3791" s="4" t="str">
        <f aca="false">Def_Sistemas_Conectores_Cabos!$B$7</f>
        <v>SMA 50-ohm</v>
      </c>
      <c r="Q3791" s="8" t="str">
        <f aca="false">K3791&amp;"/"&amp;M3791&amp;CHAR(10)&amp;L3791&amp;"/"&amp;N3791</f>
        <v>SI-13C3:DI-BPMSigPatch-1/TO_OUT
SI-13C3:DI-BPMRFFE-1/TO_IN</v>
      </c>
      <c r="R3791" s="12" t="s">
        <v>354</v>
      </c>
      <c r="S3791" s="12" t="s">
        <v>354</v>
      </c>
      <c r="T3791" s="22" t="str">
        <f aca="false">Def_Sistemas_Conectores_Cabos!$C$14</f>
        <v>Datalink Extrudado</v>
      </c>
      <c r="U3791" s="11" t="s">
        <v>355</v>
      </c>
      <c r="V3791" s="13"/>
    </row>
    <row r="3792" customFormat="false" ht="15.75" hidden="true" customHeight="true" outlineLevel="0" collapsed="false">
      <c r="A3792" s="4" t="str">
        <f aca="false">Def_Sistemas_Conectores_Cabos!$A$22</f>
        <v>BPM de elétrons</v>
      </c>
      <c r="B3792" s="5" t="str">
        <f aca="false">Datas_Entregas!$A$3</f>
        <v>BTS/Anel</v>
      </c>
      <c r="C3792" s="6" t="n">
        <f aca="false" t="array" ref="C3792:C3792">INDEX(Datas_Entregas!$B$2:$B$100, MATCH(B3792, Datas_Entregas!$A$2:$A$100, 0), 1)</f>
        <v>43296</v>
      </c>
      <c r="D3792" s="5" t="str">
        <f aca="false">Def_Status_Montagem!$A$2</f>
        <v>A verificar</v>
      </c>
      <c r="E3792" s="4" t="str">
        <f aca="false">Def_Status_Montagem!$B$4</f>
        <v>Contratada (inclui etiqueta)</v>
      </c>
      <c r="F3792" s="7" t="str">
        <f aca="false" t="array" ref="F3792:F3792">INDEX(Def_Instancias_Equipamentos!$F$2:$F$4986, MATCH(K3792, Def_Instancias_Equipamentos!$D$2:$D$4986, 0), 1)</f>
        <v>Túnel (Anel)</v>
      </c>
      <c r="G3792" s="8" t="str">
        <f aca="false" t="array" ref="G3792:G3792">INDEX(Def_Instancias_Equipamentos!$F$2:$F$4986, MATCH(L3792, Def_Instancias_Equipamentos!$D$2:$D$4986, 0), 1)</f>
        <v>Sala Racks 13</v>
      </c>
      <c r="H3792" s="7" t="str">
        <f aca="false" t="array" ref="H3792:H3792">INDEX(Def_Instancias_Equipamentos!$E$2:$E$4986, MATCH(K3792, Def_Instancias_Equipamentos!$D$2:$D$4986, 0), 1)</f>
        <v>SI-13C3</v>
      </c>
      <c r="I3792" s="8" t="str">
        <f aca="false" t="array" ref="I3792:I3792">INDEX(Def_Instancias_Equipamentos!$E$2:$E$4986, MATCH(L3792, Def_Instancias_Equipamentos!$D$2:$D$4986, 0), 1)</f>
        <v>IA-13RaBPM</v>
      </c>
      <c r="J3792" s="8" t="str">
        <f aca="false">IF(H3792=I3792, "INTERNO", "EXTERNO")</f>
        <v>EXTERNO</v>
      </c>
      <c r="K3792" s="9" t="str">
        <f aca="false">Def_Instancias_Equipamentos!$D$992</f>
        <v>SI-13C3:DI-BPMSigPatch-2</v>
      </c>
      <c r="L3792" s="4" t="str">
        <f aca="false">Def_Instancias_Equipamentos!$D$731</f>
        <v>SI-13C3:DI-BPMRFFE-2</v>
      </c>
      <c r="M3792" s="10" t="s">
        <v>168</v>
      </c>
      <c r="N3792" s="11" t="s">
        <v>81</v>
      </c>
      <c r="O3792" s="21" t="str">
        <f aca="false">Def_Sistemas_Conectores_Cabos!$B$7</f>
        <v>SMA 50-ohm</v>
      </c>
      <c r="P3792" s="4" t="str">
        <f aca="false">Def_Sistemas_Conectores_Cabos!$B$7</f>
        <v>SMA 50-ohm</v>
      </c>
      <c r="Q3792" s="8" t="str">
        <f aca="false">K3792&amp;"/"&amp;M3792&amp;CHAR(10)&amp;L3792&amp;"/"&amp;N3792</f>
        <v>SI-13C3:DI-BPMSigPatch-2/TO_OUT
SI-13C3:DI-BPMRFFE-2/TO_IN</v>
      </c>
      <c r="R3792" s="12" t="s">
        <v>354</v>
      </c>
      <c r="S3792" s="12" t="s">
        <v>354</v>
      </c>
      <c r="T3792" s="22" t="str">
        <f aca="false">Def_Sistemas_Conectores_Cabos!$C$14</f>
        <v>Datalink Extrudado</v>
      </c>
      <c r="U3792" s="11" t="s">
        <v>355</v>
      </c>
      <c r="V3792" s="13"/>
    </row>
    <row r="3793" customFormat="false" ht="15.75" hidden="true" customHeight="true" outlineLevel="0" collapsed="false">
      <c r="A3793" s="4" t="str">
        <f aca="false">Def_Sistemas_Conectores_Cabos!$A$22</f>
        <v>BPM de elétrons</v>
      </c>
      <c r="B3793" s="5" t="str">
        <f aca="false">Datas_Entregas!$A$3</f>
        <v>BTS/Anel</v>
      </c>
      <c r="C3793" s="6" t="n">
        <f aca="false" t="array" ref="C3793:C3793">INDEX(Datas_Entregas!$B$2:$B$100, MATCH(B3793, Datas_Entregas!$A$2:$A$100, 0), 1)</f>
        <v>43296</v>
      </c>
      <c r="D3793" s="5" t="str">
        <f aca="false">Def_Status_Montagem!$A$2</f>
        <v>A verificar</v>
      </c>
      <c r="E3793" s="4" t="str">
        <f aca="false">Def_Status_Montagem!$B$4</f>
        <v>Contratada (inclui etiqueta)</v>
      </c>
      <c r="F3793" s="7" t="str">
        <f aca="false" t="array" ref="F3793:F3793">INDEX(Def_Instancias_Equipamentos!$F$2:$F$4986, MATCH(K3793, Def_Instancias_Equipamentos!$D$2:$D$4986, 0), 1)</f>
        <v>Túnel (Anel)</v>
      </c>
      <c r="G3793" s="8" t="str">
        <f aca="false" t="array" ref="G3793:G3793">INDEX(Def_Instancias_Equipamentos!$F$2:$F$4986, MATCH(L3793, Def_Instancias_Equipamentos!$D$2:$D$4986, 0), 1)</f>
        <v>Sala Racks 13</v>
      </c>
      <c r="H3793" s="7" t="str">
        <f aca="false" t="array" ref="H3793:H3793">INDEX(Def_Instancias_Equipamentos!$E$2:$E$4986, MATCH(K3793, Def_Instancias_Equipamentos!$D$2:$D$4986, 0), 1)</f>
        <v>SI-13C4</v>
      </c>
      <c r="I3793" s="8" t="str">
        <f aca="false" t="array" ref="I3793:I3793">INDEX(Def_Instancias_Equipamentos!$E$2:$E$4986, MATCH(L3793, Def_Instancias_Equipamentos!$D$2:$D$4986, 0), 1)</f>
        <v>IA-13RaBPM</v>
      </c>
      <c r="J3793" s="8" t="str">
        <f aca="false">IF(H3793=I3793, "INTERNO", "EXTERNO")</f>
        <v>EXTERNO</v>
      </c>
      <c r="K3793" s="9" t="str">
        <f aca="false">Def_Instancias_Equipamentos!$D$993</f>
        <v>SI-13C4:DI-BPMSigPatch</v>
      </c>
      <c r="L3793" s="4" t="str">
        <f aca="false">Def_Instancias_Equipamentos!$D$732</f>
        <v>SI-13C4:DI-BPMRFFE</v>
      </c>
      <c r="M3793" s="10" t="s">
        <v>168</v>
      </c>
      <c r="N3793" s="11" t="s">
        <v>81</v>
      </c>
      <c r="O3793" s="21" t="str">
        <f aca="false">Def_Sistemas_Conectores_Cabos!$B$7</f>
        <v>SMA 50-ohm</v>
      </c>
      <c r="P3793" s="4" t="str">
        <f aca="false">Def_Sistemas_Conectores_Cabos!$B$7</f>
        <v>SMA 50-ohm</v>
      </c>
      <c r="Q3793" s="8" t="str">
        <f aca="false">K3793&amp;"/"&amp;M3793&amp;CHAR(10)&amp;L3793&amp;"/"&amp;N3793</f>
        <v>SI-13C4:DI-BPMSigPatch/TO_OUT
SI-13C4:DI-BPMRFFE/TO_IN</v>
      </c>
      <c r="R3793" s="12" t="s">
        <v>354</v>
      </c>
      <c r="S3793" s="12" t="s">
        <v>354</v>
      </c>
      <c r="T3793" s="22" t="str">
        <f aca="false">Def_Sistemas_Conectores_Cabos!$C$14</f>
        <v>Datalink Extrudado</v>
      </c>
      <c r="U3793" s="11" t="s">
        <v>355</v>
      </c>
      <c r="V3793" s="13"/>
    </row>
    <row r="3794" customFormat="false" ht="15.75" hidden="true" customHeight="true" outlineLevel="0" collapsed="false">
      <c r="A3794" s="4" t="str">
        <f aca="false">Def_Sistemas_Conectores_Cabos!$A$22</f>
        <v>BPM de elétrons</v>
      </c>
      <c r="B3794" s="5" t="str">
        <f aca="false">Datas_Entregas!$A$3</f>
        <v>BTS/Anel</v>
      </c>
      <c r="C3794" s="6" t="n">
        <f aca="false" t="array" ref="C3794:C3794">INDEX(Datas_Entregas!$B$2:$B$100, MATCH(B3794, Datas_Entregas!$A$2:$A$100, 0), 1)</f>
        <v>43296</v>
      </c>
      <c r="D3794" s="5" t="str">
        <f aca="false">Def_Status_Montagem!$A$2</f>
        <v>A verificar</v>
      </c>
      <c r="E3794" s="4" t="str">
        <f aca="false">Def_Status_Montagem!$B$4</f>
        <v>Contratada (inclui etiqueta)</v>
      </c>
      <c r="F3794" s="7" t="str">
        <f aca="false" t="array" ref="F3794:F3794">INDEX(Def_Instancias_Equipamentos!$F$2:$F$4986, MATCH(K3794, Def_Instancias_Equipamentos!$D$2:$D$4986, 0), 1)</f>
        <v>Túnel (Anel)</v>
      </c>
      <c r="G3794" s="8" t="str">
        <f aca="false" t="array" ref="G3794:G3794">INDEX(Def_Instancias_Equipamentos!$F$2:$F$4986, MATCH(L3794, Def_Instancias_Equipamentos!$D$2:$D$4986, 0), 1)</f>
        <v>Sala Racks 13</v>
      </c>
      <c r="H3794" s="7" t="str">
        <f aca="false" t="array" ref="H3794:H3794">INDEX(Def_Instancias_Equipamentos!$E$2:$E$4986, MATCH(K3794, Def_Instancias_Equipamentos!$D$2:$D$4986, 0), 1)</f>
        <v>SI-13M1</v>
      </c>
      <c r="I3794" s="8" t="str">
        <f aca="false" t="array" ref="I3794:I3794">INDEX(Def_Instancias_Equipamentos!$E$2:$E$4986, MATCH(L3794, Def_Instancias_Equipamentos!$D$2:$D$4986, 0), 1)</f>
        <v>IA-13RaBPM</v>
      </c>
      <c r="J3794" s="8" t="str">
        <f aca="false">IF(H3794=I3794, "INTERNO", "EXTERNO")</f>
        <v>EXTERNO</v>
      </c>
      <c r="K3794" s="9" t="str">
        <f aca="false">Def_Instancias_Equipamentos!$D$994</f>
        <v>SI-13M1:DI-BPMSigPatch</v>
      </c>
      <c r="L3794" s="4" t="str">
        <f aca="false">Def_Instancias_Equipamentos!$D$733</f>
        <v>SI-13M1:DI-BPMRFFE</v>
      </c>
      <c r="M3794" s="10" t="s">
        <v>168</v>
      </c>
      <c r="N3794" s="11" t="s">
        <v>81</v>
      </c>
      <c r="O3794" s="21" t="str">
        <f aca="false">Def_Sistemas_Conectores_Cabos!$B$7</f>
        <v>SMA 50-ohm</v>
      </c>
      <c r="P3794" s="4" t="str">
        <f aca="false">Def_Sistemas_Conectores_Cabos!$B$7</f>
        <v>SMA 50-ohm</v>
      </c>
      <c r="Q3794" s="8" t="str">
        <f aca="false">K3794&amp;"/"&amp;M3794&amp;CHAR(10)&amp;L3794&amp;"/"&amp;N3794</f>
        <v>SI-13M1:DI-BPMSigPatch/TO_OUT
SI-13M1:DI-BPMRFFE/TO_IN</v>
      </c>
      <c r="R3794" s="12" t="s">
        <v>354</v>
      </c>
      <c r="S3794" s="12" t="s">
        <v>354</v>
      </c>
      <c r="T3794" s="22" t="str">
        <f aca="false">Def_Sistemas_Conectores_Cabos!$C$14</f>
        <v>Datalink Extrudado</v>
      </c>
      <c r="U3794" s="11" t="s">
        <v>355</v>
      </c>
      <c r="V3794" s="13"/>
    </row>
    <row r="3795" customFormat="false" ht="15.75" hidden="true" customHeight="true" outlineLevel="0" collapsed="false">
      <c r="A3795" s="4" t="str">
        <f aca="false">Def_Sistemas_Conectores_Cabos!$A$22</f>
        <v>BPM de elétrons</v>
      </c>
      <c r="B3795" s="5" t="str">
        <f aca="false">Datas_Entregas!$A$3</f>
        <v>BTS/Anel</v>
      </c>
      <c r="C3795" s="6" t="n">
        <f aca="false" t="array" ref="C3795:C3795">INDEX(Datas_Entregas!$B$2:$B$100, MATCH(B3795, Datas_Entregas!$A$2:$A$100, 0), 1)</f>
        <v>43296</v>
      </c>
      <c r="D3795" s="5" t="str">
        <f aca="false">Def_Status_Montagem!$A$2</f>
        <v>A verificar</v>
      </c>
      <c r="E3795" s="4" t="str">
        <f aca="false">Def_Status_Montagem!$B$4</f>
        <v>Contratada (inclui etiqueta)</v>
      </c>
      <c r="F3795" s="7" t="str">
        <f aca="false" t="array" ref="F3795:F3795">INDEX(Def_Instancias_Equipamentos!$F$2:$F$4986, MATCH(K3795, Def_Instancias_Equipamentos!$D$2:$D$4986, 0), 1)</f>
        <v>Túnel (Anel)</v>
      </c>
      <c r="G3795" s="8" t="str">
        <f aca="false" t="array" ref="G3795:G3795">INDEX(Def_Instancias_Equipamentos!$F$2:$F$4986, MATCH(L3795, Def_Instancias_Equipamentos!$D$2:$D$4986, 0), 1)</f>
        <v>Sala Racks 13</v>
      </c>
      <c r="H3795" s="7" t="str">
        <f aca="false" t="array" ref="H3795:H3795">INDEX(Def_Instancias_Equipamentos!$E$2:$E$4986, MATCH(K3795, Def_Instancias_Equipamentos!$D$2:$D$4986, 0), 1)</f>
        <v>SI-13M2</v>
      </c>
      <c r="I3795" s="8" t="str">
        <f aca="false" t="array" ref="I3795:I3795">INDEX(Def_Instancias_Equipamentos!$E$2:$E$4986, MATCH(L3795, Def_Instancias_Equipamentos!$D$2:$D$4986, 0), 1)</f>
        <v>IA-13RaBPM</v>
      </c>
      <c r="J3795" s="8" t="str">
        <f aca="false">IF(H3795=I3795, "INTERNO", "EXTERNO")</f>
        <v>EXTERNO</v>
      </c>
      <c r="K3795" s="9" t="str">
        <f aca="false">Def_Instancias_Equipamentos!$D$995</f>
        <v>SI-13M2:DI-BPMSigPatch</v>
      </c>
      <c r="L3795" s="4" t="str">
        <f aca="false">Def_Instancias_Equipamentos!$D$734</f>
        <v>SI-13M2:DI-BPMRFFE</v>
      </c>
      <c r="M3795" s="10" t="s">
        <v>168</v>
      </c>
      <c r="N3795" s="11" t="s">
        <v>81</v>
      </c>
      <c r="O3795" s="21" t="str">
        <f aca="false">Def_Sistemas_Conectores_Cabos!$B$7</f>
        <v>SMA 50-ohm</v>
      </c>
      <c r="P3795" s="4" t="str">
        <f aca="false">Def_Sistemas_Conectores_Cabos!$B$7</f>
        <v>SMA 50-ohm</v>
      </c>
      <c r="Q3795" s="8" t="str">
        <f aca="false">K3795&amp;"/"&amp;M3795&amp;CHAR(10)&amp;L3795&amp;"/"&amp;N3795</f>
        <v>SI-13M2:DI-BPMSigPatch/TO_OUT
SI-13M2:DI-BPMRFFE/TO_IN</v>
      </c>
      <c r="R3795" s="12" t="s">
        <v>354</v>
      </c>
      <c r="S3795" s="12" t="s">
        <v>354</v>
      </c>
      <c r="T3795" s="22" t="str">
        <f aca="false">Def_Sistemas_Conectores_Cabos!$C$14</f>
        <v>Datalink Extrudado</v>
      </c>
      <c r="U3795" s="11" t="s">
        <v>355</v>
      </c>
      <c r="V3795" s="13"/>
    </row>
    <row r="3796" customFormat="false" ht="15.75" hidden="true" customHeight="true" outlineLevel="0" collapsed="false">
      <c r="A3796" s="4" t="str">
        <f aca="false">Def_Sistemas_Conectores_Cabos!$A$22</f>
        <v>BPM de elétrons</v>
      </c>
      <c r="B3796" s="5" t="str">
        <f aca="false">Datas_Entregas!$A$6</f>
        <v>Linhas de Luz (fases I-A e II)</v>
      </c>
      <c r="C3796" s="6" t="n">
        <f aca="false" t="array" ref="C3796:C3796">INDEX(Datas_Entregas!$B$2:$B$100, MATCH(B3796, Datas_Entregas!$A$2:$A$100, 0), 1)</f>
        <v>43374</v>
      </c>
      <c r="D3796" s="5" t="str">
        <f aca="false">Def_Status_Montagem!$A$2</f>
        <v>A verificar</v>
      </c>
      <c r="E3796" s="4" t="str">
        <f aca="false">Def_Status_Montagem!$B$4</f>
        <v>Contratada (inclui etiqueta)</v>
      </c>
      <c r="F3796" s="7" t="str">
        <f aca="false" t="array" ref="F3796:F3796">INDEX(Def_Instancias_Equipamentos!$F$2:$F$4986, MATCH(K3796, Def_Instancias_Equipamentos!$D$2:$D$4986, 0), 1)</f>
        <v>Túnel (Anel)</v>
      </c>
      <c r="G3796" s="8" t="str">
        <f aca="false" t="array" ref="G3796:G3796">INDEX(Def_Instancias_Equipamentos!$F$2:$F$4986, MATCH(L3796, Def_Instancias_Equipamentos!$D$2:$D$4986, 0), 1)</f>
        <v>Sala Racks 13</v>
      </c>
      <c r="H3796" s="7" t="str">
        <f aca="false" t="array" ref="H3796:H3796">INDEX(Def_Instancias_Equipamentos!$E$2:$E$4986, MATCH(K3796, Def_Instancias_Equipamentos!$D$2:$D$4986, 0), 1)</f>
        <v>SI-13SA</v>
      </c>
      <c r="I3796" s="8" t="str">
        <f aca="false" t="array" ref="I3796:I3796">INDEX(Def_Instancias_Equipamentos!$E$2:$E$4986, MATCH(L3796, Def_Instancias_Equipamentos!$D$2:$D$4986, 0), 1)</f>
        <v>IA-13RaBPM</v>
      </c>
      <c r="J3796" s="8" t="str">
        <f aca="false">IF(H3796=I3796, "INTERNO", "EXTERNO")</f>
        <v>EXTERNO</v>
      </c>
      <c r="K3796" s="9" t="str">
        <f aca="false">Def_Instancias_Equipamentos!$D$1076</f>
        <v>SI-13SA:DI-BPMSigPatch-1</v>
      </c>
      <c r="L3796" s="4" t="str">
        <f aca="false">Def_Instancias_Equipamentos!$D$815</f>
        <v>SI-13SA:DI-BPMRFFE-1</v>
      </c>
      <c r="M3796" s="10" t="s">
        <v>168</v>
      </c>
      <c r="N3796" s="11" t="s">
        <v>81</v>
      </c>
      <c r="O3796" s="21" t="str">
        <f aca="false">Def_Sistemas_Conectores_Cabos!$B$7</f>
        <v>SMA 50-ohm</v>
      </c>
      <c r="P3796" s="4" t="str">
        <f aca="false">Def_Sistemas_Conectores_Cabos!$B$7</f>
        <v>SMA 50-ohm</v>
      </c>
      <c r="Q3796" s="8" t="str">
        <f aca="false">K3796&amp;"/"&amp;M3796&amp;CHAR(10)&amp;L3796&amp;"/"&amp;N3796</f>
        <v>SI-13SA:DI-BPMSigPatch-1/TO_OUT
SI-13SA:DI-BPMRFFE-1/TO_IN</v>
      </c>
      <c r="R3796" s="12" t="s">
        <v>354</v>
      </c>
      <c r="S3796" s="12" t="s">
        <v>354</v>
      </c>
      <c r="T3796" s="22" t="str">
        <f aca="false">Def_Sistemas_Conectores_Cabos!$C$14</f>
        <v>Datalink Extrudado</v>
      </c>
      <c r="U3796" s="11" t="s">
        <v>355</v>
      </c>
      <c r="V3796" s="13"/>
    </row>
    <row r="3797" customFormat="false" ht="15.75" hidden="true" customHeight="true" outlineLevel="0" collapsed="false">
      <c r="A3797" s="4" t="str">
        <f aca="false">Def_Sistemas_Conectores_Cabos!$A$22</f>
        <v>BPM de elétrons</v>
      </c>
      <c r="B3797" s="5" t="str">
        <f aca="false">Datas_Entregas!$A$6</f>
        <v>Linhas de Luz (fases I-A e II)</v>
      </c>
      <c r="C3797" s="6" t="n">
        <f aca="false" t="array" ref="C3797:C3797">INDEX(Datas_Entregas!$B$2:$B$100, MATCH(B3797, Datas_Entregas!$A$2:$A$100, 0), 1)</f>
        <v>43374</v>
      </c>
      <c r="D3797" s="5" t="str">
        <f aca="false">Def_Status_Montagem!$A$2</f>
        <v>A verificar</v>
      </c>
      <c r="E3797" s="4" t="str">
        <f aca="false">Def_Status_Montagem!$B$4</f>
        <v>Contratada (inclui etiqueta)</v>
      </c>
      <c r="F3797" s="7" t="str">
        <f aca="false" t="array" ref="F3797:F3797">INDEX(Def_Instancias_Equipamentos!$F$2:$F$4986, MATCH(K3797, Def_Instancias_Equipamentos!$D$2:$D$4986, 0), 1)</f>
        <v>Túnel (Anel)</v>
      </c>
      <c r="G3797" s="8" t="str">
        <f aca="false" t="array" ref="G3797:G3797">INDEX(Def_Instancias_Equipamentos!$F$2:$F$4986, MATCH(L3797, Def_Instancias_Equipamentos!$D$2:$D$4986, 0), 1)</f>
        <v>Sala Racks 13</v>
      </c>
      <c r="H3797" s="7" t="str">
        <f aca="false" t="array" ref="H3797:H3797">INDEX(Def_Instancias_Equipamentos!$E$2:$E$4986, MATCH(K3797, Def_Instancias_Equipamentos!$D$2:$D$4986, 0), 1)</f>
        <v>SI-13SA</v>
      </c>
      <c r="I3797" s="8" t="str">
        <f aca="false" t="array" ref="I3797:I3797">INDEX(Def_Instancias_Equipamentos!$E$2:$E$4986, MATCH(L3797, Def_Instancias_Equipamentos!$D$2:$D$4986, 0), 1)</f>
        <v>IA-13RaBPM</v>
      </c>
      <c r="J3797" s="8" t="str">
        <f aca="false">IF(H3797=I3797, "INTERNO", "EXTERNO")</f>
        <v>EXTERNO</v>
      </c>
      <c r="K3797" s="9" t="str">
        <f aca="false">Def_Instancias_Equipamentos!$D$1077</f>
        <v>SI-13SA:DI-BPMSigPatch-2</v>
      </c>
      <c r="L3797" s="4" t="str">
        <f aca="false">Def_Instancias_Equipamentos!$D$816</f>
        <v>SI-13SA:DI-BPMRFFE-2</v>
      </c>
      <c r="M3797" s="10" t="s">
        <v>168</v>
      </c>
      <c r="N3797" s="11" t="s">
        <v>81</v>
      </c>
      <c r="O3797" s="21" t="str">
        <f aca="false">Def_Sistemas_Conectores_Cabos!$B$7</f>
        <v>SMA 50-ohm</v>
      </c>
      <c r="P3797" s="4" t="str">
        <f aca="false">Def_Sistemas_Conectores_Cabos!$B$7</f>
        <v>SMA 50-ohm</v>
      </c>
      <c r="Q3797" s="8" t="str">
        <f aca="false">K3797&amp;"/"&amp;M3797&amp;CHAR(10)&amp;L3797&amp;"/"&amp;N3797</f>
        <v>SI-13SA:DI-BPMSigPatch-2/TO_OUT
SI-13SA:DI-BPMRFFE-2/TO_IN</v>
      </c>
      <c r="R3797" s="12" t="s">
        <v>354</v>
      </c>
      <c r="S3797" s="12" t="s">
        <v>354</v>
      </c>
      <c r="T3797" s="22" t="str">
        <f aca="false">Def_Sistemas_Conectores_Cabos!$C$14</f>
        <v>Datalink Extrudado</v>
      </c>
      <c r="U3797" s="11" t="s">
        <v>355</v>
      </c>
      <c r="V3797" s="13"/>
    </row>
    <row r="3798" customFormat="false" ht="15.75" hidden="true" customHeight="true" outlineLevel="0" collapsed="false">
      <c r="A3798" s="4" t="str">
        <f aca="false">Def_Sistemas_Conectores_Cabos!$A$22</f>
        <v>BPM de elétrons</v>
      </c>
      <c r="B3798" s="5" t="str">
        <f aca="false">Datas_Entregas!$A$3</f>
        <v>BTS/Anel</v>
      </c>
      <c r="C3798" s="6" t="n">
        <f aca="false" t="array" ref="C3798:C3798">INDEX(Datas_Entregas!$B$2:$B$100, MATCH(B3798, Datas_Entregas!$A$2:$A$100, 0), 1)</f>
        <v>43296</v>
      </c>
      <c r="D3798" s="5" t="str">
        <f aca="false">Def_Status_Montagem!$A$2</f>
        <v>A verificar</v>
      </c>
      <c r="E3798" s="4" t="str">
        <f aca="false">Def_Status_Montagem!$B$4</f>
        <v>Contratada (inclui etiqueta)</v>
      </c>
      <c r="F3798" s="7" t="str">
        <f aca="false" t="array" ref="F3798:F3798">INDEX(Def_Instancias_Equipamentos!$F$2:$F$4986, MATCH(K3798, Def_Instancias_Equipamentos!$D$2:$D$4986, 0), 1)</f>
        <v>Túnel (Anel)</v>
      </c>
      <c r="G3798" s="8" t="str">
        <f aca="false" t="array" ref="G3798:G3798">INDEX(Def_Instancias_Equipamentos!$F$2:$F$4986, MATCH(L3798, Def_Instancias_Equipamentos!$D$2:$D$4986, 0), 1)</f>
        <v>Sala Racks 14</v>
      </c>
      <c r="H3798" s="7" t="str">
        <f aca="false" t="array" ref="H3798:H3798">INDEX(Def_Instancias_Equipamentos!$E$2:$E$4986, MATCH(K3798, Def_Instancias_Equipamentos!$D$2:$D$4986, 0), 1)</f>
        <v>SI-14C1</v>
      </c>
      <c r="I3798" s="8" t="str">
        <f aca="false" t="array" ref="I3798:I3798">INDEX(Def_Instancias_Equipamentos!$E$2:$E$4986, MATCH(L3798, Def_Instancias_Equipamentos!$D$2:$D$4986, 0), 1)</f>
        <v>IA-14RaBPM</v>
      </c>
      <c r="J3798" s="8" t="str">
        <f aca="false">IF(H3798=I3798, "INTERNO", "EXTERNO")</f>
        <v>EXTERNO</v>
      </c>
      <c r="K3798" s="9" t="str">
        <f aca="false">Def_Instancias_Equipamentos!$D$996</f>
        <v>SI-14C1:DI-BPMSigPatch-1</v>
      </c>
      <c r="L3798" s="4" t="str">
        <f aca="false">Def_Instancias_Equipamentos!$D$735</f>
        <v>SI-14C1:DI-BPMRFFE-1</v>
      </c>
      <c r="M3798" s="10" t="s">
        <v>168</v>
      </c>
      <c r="N3798" s="11" t="s">
        <v>81</v>
      </c>
      <c r="O3798" s="21" t="str">
        <f aca="false">Def_Sistemas_Conectores_Cabos!$B$7</f>
        <v>SMA 50-ohm</v>
      </c>
      <c r="P3798" s="4" t="str">
        <f aca="false">Def_Sistemas_Conectores_Cabos!$B$7</f>
        <v>SMA 50-ohm</v>
      </c>
      <c r="Q3798" s="8" t="str">
        <f aca="false">K3798&amp;"/"&amp;M3798&amp;CHAR(10)&amp;L3798&amp;"/"&amp;N3798</f>
        <v>SI-14C1:DI-BPMSigPatch-1/TO_OUT
SI-14C1:DI-BPMRFFE-1/TO_IN</v>
      </c>
      <c r="R3798" s="12" t="s">
        <v>354</v>
      </c>
      <c r="S3798" s="12" t="s">
        <v>354</v>
      </c>
      <c r="T3798" s="22" t="str">
        <f aca="false">Def_Sistemas_Conectores_Cabos!$C$14</f>
        <v>Datalink Extrudado</v>
      </c>
      <c r="U3798" s="11" t="s">
        <v>355</v>
      </c>
      <c r="V3798" s="13"/>
    </row>
    <row r="3799" customFormat="false" ht="15.75" hidden="true" customHeight="true" outlineLevel="0" collapsed="false">
      <c r="A3799" s="4" t="str">
        <f aca="false">Def_Sistemas_Conectores_Cabos!$A$22</f>
        <v>BPM de elétrons</v>
      </c>
      <c r="B3799" s="5" t="str">
        <f aca="false">Datas_Entregas!$A$3</f>
        <v>BTS/Anel</v>
      </c>
      <c r="C3799" s="6" t="n">
        <f aca="false" t="array" ref="C3799:C3799">INDEX(Datas_Entregas!$B$2:$B$100, MATCH(B3799, Datas_Entregas!$A$2:$A$100, 0), 1)</f>
        <v>43296</v>
      </c>
      <c r="D3799" s="5" t="str">
        <f aca="false">Def_Status_Montagem!$A$2</f>
        <v>A verificar</v>
      </c>
      <c r="E3799" s="4" t="str">
        <f aca="false">Def_Status_Montagem!$B$4</f>
        <v>Contratada (inclui etiqueta)</v>
      </c>
      <c r="F3799" s="7" t="str">
        <f aca="false" t="array" ref="F3799:F3799">INDEX(Def_Instancias_Equipamentos!$F$2:$F$4986, MATCH(K3799, Def_Instancias_Equipamentos!$D$2:$D$4986, 0), 1)</f>
        <v>Túnel (Anel)</v>
      </c>
      <c r="G3799" s="8" t="str">
        <f aca="false" t="array" ref="G3799:G3799">INDEX(Def_Instancias_Equipamentos!$F$2:$F$4986, MATCH(L3799, Def_Instancias_Equipamentos!$D$2:$D$4986, 0), 1)</f>
        <v>Sala Racks 14</v>
      </c>
      <c r="H3799" s="7" t="str">
        <f aca="false" t="array" ref="H3799:H3799">INDEX(Def_Instancias_Equipamentos!$E$2:$E$4986, MATCH(K3799, Def_Instancias_Equipamentos!$D$2:$D$4986, 0), 1)</f>
        <v>SI-14C1</v>
      </c>
      <c r="I3799" s="8" t="str">
        <f aca="false" t="array" ref="I3799:I3799">INDEX(Def_Instancias_Equipamentos!$E$2:$E$4986, MATCH(L3799, Def_Instancias_Equipamentos!$D$2:$D$4986, 0), 1)</f>
        <v>IA-14RaBPM</v>
      </c>
      <c r="J3799" s="8" t="str">
        <f aca="false">IF(H3799=I3799, "INTERNO", "EXTERNO")</f>
        <v>EXTERNO</v>
      </c>
      <c r="K3799" s="9" t="str">
        <f aca="false">Def_Instancias_Equipamentos!$D$997</f>
        <v>SI-14C1:DI-BPMSigPatch-2</v>
      </c>
      <c r="L3799" s="4" t="str">
        <f aca="false">Def_Instancias_Equipamentos!$D$736</f>
        <v>SI-14C1:DI-BPMRFFE-2</v>
      </c>
      <c r="M3799" s="10" t="s">
        <v>168</v>
      </c>
      <c r="N3799" s="11" t="s">
        <v>81</v>
      </c>
      <c r="O3799" s="21" t="str">
        <f aca="false">Def_Sistemas_Conectores_Cabos!$B$7</f>
        <v>SMA 50-ohm</v>
      </c>
      <c r="P3799" s="4" t="str">
        <f aca="false">Def_Sistemas_Conectores_Cabos!$B$7</f>
        <v>SMA 50-ohm</v>
      </c>
      <c r="Q3799" s="8" t="str">
        <f aca="false">K3799&amp;"/"&amp;M3799&amp;CHAR(10)&amp;L3799&amp;"/"&amp;N3799</f>
        <v>SI-14C1:DI-BPMSigPatch-2/TO_OUT
SI-14C1:DI-BPMRFFE-2/TO_IN</v>
      </c>
      <c r="R3799" s="12" t="s">
        <v>354</v>
      </c>
      <c r="S3799" s="12" t="s">
        <v>354</v>
      </c>
      <c r="T3799" s="22" t="str">
        <f aca="false">Def_Sistemas_Conectores_Cabos!$C$14</f>
        <v>Datalink Extrudado</v>
      </c>
      <c r="U3799" s="11" t="s">
        <v>355</v>
      </c>
      <c r="V3799" s="13"/>
    </row>
    <row r="3800" customFormat="false" ht="15.75" hidden="true" customHeight="true" outlineLevel="0" collapsed="false">
      <c r="A3800" s="4" t="str">
        <f aca="false">Def_Sistemas_Conectores_Cabos!$A$22</f>
        <v>BPM de elétrons</v>
      </c>
      <c r="B3800" s="5" t="str">
        <f aca="false">Datas_Entregas!$A$3</f>
        <v>BTS/Anel</v>
      </c>
      <c r="C3800" s="6" t="n">
        <f aca="false" t="array" ref="C3800:C3800">INDEX(Datas_Entregas!$B$2:$B$100, MATCH(B3800, Datas_Entregas!$A$2:$A$100, 0), 1)</f>
        <v>43296</v>
      </c>
      <c r="D3800" s="5" t="str">
        <f aca="false">Def_Status_Montagem!$A$2</f>
        <v>A verificar</v>
      </c>
      <c r="E3800" s="4" t="str">
        <f aca="false">Def_Status_Montagem!$B$4</f>
        <v>Contratada (inclui etiqueta)</v>
      </c>
      <c r="F3800" s="7" t="str">
        <f aca="false" t="array" ref="F3800:F3800">INDEX(Def_Instancias_Equipamentos!$F$2:$F$4986, MATCH(K3800, Def_Instancias_Equipamentos!$D$2:$D$4986, 0), 1)</f>
        <v>Túnel (Anel)</v>
      </c>
      <c r="G3800" s="8" t="str">
        <f aca="false" t="array" ref="G3800:G3800">INDEX(Def_Instancias_Equipamentos!$F$2:$F$4986, MATCH(L3800, Def_Instancias_Equipamentos!$D$2:$D$4986, 0), 1)</f>
        <v>Sala Racks 14</v>
      </c>
      <c r="H3800" s="7" t="str">
        <f aca="false" t="array" ref="H3800:H3800">INDEX(Def_Instancias_Equipamentos!$E$2:$E$4986, MATCH(K3800, Def_Instancias_Equipamentos!$D$2:$D$4986, 0), 1)</f>
        <v>SI-14C2</v>
      </c>
      <c r="I3800" s="8" t="str">
        <f aca="false" t="array" ref="I3800:I3800">INDEX(Def_Instancias_Equipamentos!$E$2:$E$4986, MATCH(L3800, Def_Instancias_Equipamentos!$D$2:$D$4986, 0), 1)</f>
        <v>IA-14RaBPM</v>
      </c>
      <c r="J3800" s="8" t="str">
        <f aca="false">IF(H3800=I3800, "INTERNO", "EXTERNO")</f>
        <v>EXTERNO</v>
      </c>
      <c r="K3800" s="9" t="str">
        <f aca="false">Def_Instancias_Equipamentos!$D$998</f>
        <v>SI-14C2:DI-BPMSigPatch</v>
      </c>
      <c r="L3800" s="4" t="str">
        <f aca="false">Def_Instancias_Equipamentos!$D$737</f>
        <v>SI-14C2:DI-BPMRFFE</v>
      </c>
      <c r="M3800" s="10" t="s">
        <v>168</v>
      </c>
      <c r="N3800" s="11" t="s">
        <v>81</v>
      </c>
      <c r="O3800" s="21" t="str">
        <f aca="false">Def_Sistemas_Conectores_Cabos!$B$7</f>
        <v>SMA 50-ohm</v>
      </c>
      <c r="P3800" s="4" t="str">
        <f aca="false">Def_Sistemas_Conectores_Cabos!$B$7</f>
        <v>SMA 50-ohm</v>
      </c>
      <c r="Q3800" s="8" t="str">
        <f aca="false">K3800&amp;"/"&amp;M3800&amp;CHAR(10)&amp;L3800&amp;"/"&amp;N3800</f>
        <v>SI-14C2:DI-BPMSigPatch/TO_OUT
SI-14C2:DI-BPMRFFE/TO_IN</v>
      </c>
      <c r="R3800" s="12" t="s">
        <v>354</v>
      </c>
      <c r="S3800" s="12" t="s">
        <v>354</v>
      </c>
      <c r="T3800" s="22" t="str">
        <f aca="false">Def_Sistemas_Conectores_Cabos!$C$14</f>
        <v>Datalink Extrudado</v>
      </c>
      <c r="U3800" s="11" t="s">
        <v>355</v>
      </c>
      <c r="V3800" s="13"/>
    </row>
    <row r="3801" customFormat="false" ht="15.75" hidden="true" customHeight="true" outlineLevel="0" collapsed="false">
      <c r="A3801" s="4" t="str">
        <f aca="false">Def_Sistemas_Conectores_Cabos!$A$22</f>
        <v>BPM de elétrons</v>
      </c>
      <c r="B3801" s="5" t="str">
        <f aca="false">Datas_Entregas!$A$3</f>
        <v>BTS/Anel</v>
      </c>
      <c r="C3801" s="6" t="n">
        <f aca="false" t="array" ref="C3801:C3801">INDEX(Datas_Entregas!$B$2:$B$100, MATCH(B3801, Datas_Entregas!$A$2:$A$100, 0), 1)</f>
        <v>43296</v>
      </c>
      <c r="D3801" s="5" t="str">
        <f aca="false">Def_Status_Montagem!$A$2</f>
        <v>A verificar</v>
      </c>
      <c r="E3801" s="4" t="str">
        <f aca="false">Def_Status_Montagem!$B$4</f>
        <v>Contratada (inclui etiqueta)</v>
      </c>
      <c r="F3801" s="7" t="str">
        <f aca="false" t="array" ref="F3801:F3801">INDEX(Def_Instancias_Equipamentos!$F$2:$F$4986, MATCH(K3801, Def_Instancias_Equipamentos!$D$2:$D$4986, 0), 1)</f>
        <v>Túnel (Anel)</v>
      </c>
      <c r="G3801" s="8" t="str">
        <f aca="false" t="array" ref="G3801:G3801">INDEX(Def_Instancias_Equipamentos!$F$2:$F$4986, MATCH(L3801, Def_Instancias_Equipamentos!$D$2:$D$4986, 0), 1)</f>
        <v>Sala Racks 14</v>
      </c>
      <c r="H3801" s="7" t="str">
        <f aca="false" t="array" ref="H3801:H3801">INDEX(Def_Instancias_Equipamentos!$E$2:$E$4986, MATCH(K3801, Def_Instancias_Equipamentos!$D$2:$D$4986, 0), 1)</f>
        <v>SI-14C3</v>
      </c>
      <c r="I3801" s="8" t="str">
        <f aca="false" t="array" ref="I3801:I3801">INDEX(Def_Instancias_Equipamentos!$E$2:$E$4986, MATCH(L3801, Def_Instancias_Equipamentos!$D$2:$D$4986, 0), 1)</f>
        <v>IA-14RaBPM</v>
      </c>
      <c r="J3801" s="8" t="str">
        <f aca="false">IF(H3801=I3801, "INTERNO", "EXTERNO")</f>
        <v>EXTERNO</v>
      </c>
      <c r="K3801" s="9" t="str">
        <f aca="false">Def_Instancias_Equipamentos!$D$999</f>
        <v>SI-14C3:DI-BPMSigPatch-1</v>
      </c>
      <c r="L3801" s="4" t="str">
        <f aca="false">Def_Instancias_Equipamentos!$D$738</f>
        <v>SI-14C3:DI-BPMRFFE-1</v>
      </c>
      <c r="M3801" s="10" t="s">
        <v>168</v>
      </c>
      <c r="N3801" s="11" t="s">
        <v>81</v>
      </c>
      <c r="O3801" s="21" t="str">
        <f aca="false">Def_Sistemas_Conectores_Cabos!$B$7</f>
        <v>SMA 50-ohm</v>
      </c>
      <c r="P3801" s="4" t="str">
        <f aca="false">Def_Sistemas_Conectores_Cabos!$B$7</f>
        <v>SMA 50-ohm</v>
      </c>
      <c r="Q3801" s="8" t="str">
        <f aca="false">K3801&amp;"/"&amp;M3801&amp;CHAR(10)&amp;L3801&amp;"/"&amp;N3801</f>
        <v>SI-14C3:DI-BPMSigPatch-1/TO_OUT
SI-14C3:DI-BPMRFFE-1/TO_IN</v>
      </c>
      <c r="R3801" s="12" t="s">
        <v>354</v>
      </c>
      <c r="S3801" s="12" t="s">
        <v>354</v>
      </c>
      <c r="T3801" s="22" t="str">
        <f aca="false">Def_Sistemas_Conectores_Cabos!$C$14</f>
        <v>Datalink Extrudado</v>
      </c>
      <c r="U3801" s="11" t="s">
        <v>355</v>
      </c>
      <c r="V3801" s="13"/>
    </row>
    <row r="3802" customFormat="false" ht="15.75" hidden="true" customHeight="true" outlineLevel="0" collapsed="false">
      <c r="A3802" s="4" t="str">
        <f aca="false">Def_Sistemas_Conectores_Cabos!$A$22</f>
        <v>BPM de elétrons</v>
      </c>
      <c r="B3802" s="5" t="str">
        <f aca="false">Datas_Entregas!$A$3</f>
        <v>BTS/Anel</v>
      </c>
      <c r="C3802" s="6" t="n">
        <f aca="false" t="array" ref="C3802:C3802">INDEX(Datas_Entregas!$B$2:$B$100, MATCH(B3802, Datas_Entregas!$A$2:$A$100, 0), 1)</f>
        <v>43296</v>
      </c>
      <c r="D3802" s="5" t="str">
        <f aca="false">Def_Status_Montagem!$A$2</f>
        <v>A verificar</v>
      </c>
      <c r="E3802" s="4" t="str">
        <f aca="false">Def_Status_Montagem!$B$4</f>
        <v>Contratada (inclui etiqueta)</v>
      </c>
      <c r="F3802" s="7" t="str">
        <f aca="false" t="array" ref="F3802:F3802">INDEX(Def_Instancias_Equipamentos!$F$2:$F$4986, MATCH(K3802, Def_Instancias_Equipamentos!$D$2:$D$4986, 0), 1)</f>
        <v>Túnel (Anel)</v>
      </c>
      <c r="G3802" s="8" t="str">
        <f aca="false" t="array" ref="G3802:G3802">INDEX(Def_Instancias_Equipamentos!$F$2:$F$4986, MATCH(L3802, Def_Instancias_Equipamentos!$D$2:$D$4986, 0), 1)</f>
        <v>Sala Racks 14</v>
      </c>
      <c r="H3802" s="7" t="str">
        <f aca="false" t="array" ref="H3802:H3802">INDEX(Def_Instancias_Equipamentos!$E$2:$E$4986, MATCH(K3802, Def_Instancias_Equipamentos!$D$2:$D$4986, 0), 1)</f>
        <v>SI-14C3</v>
      </c>
      <c r="I3802" s="8" t="str">
        <f aca="false" t="array" ref="I3802:I3802">INDEX(Def_Instancias_Equipamentos!$E$2:$E$4986, MATCH(L3802, Def_Instancias_Equipamentos!$D$2:$D$4986, 0), 1)</f>
        <v>IA-14RaBPM</v>
      </c>
      <c r="J3802" s="8" t="str">
        <f aca="false">IF(H3802=I3802, "INTERNO", "EXTERNO")</f>
        <v>EXTERNO</v>
      </c>
      <c r="K3802" s="9" t="str">
        <f aca="false">Def_Instancias_Equipamentos!$D$1000</f>
        <v>SI-14C3:DI-BPMSigPatch-2</v>
      </c>
      <c r="L3802" s="4" t="str">
        <f aca="false">Def_Instancias_Equipamentos!$D$739</f>
        <v>SI-14C3:DI-BPMRFFE-2</v>
      </c>
      <c r="M3802" s="10" t="s">
        <v>168</v>
      </c>
      <c r="N3802" s="11" t="s">
        <v>81</v>
      </c>
      <c r="O3802" s="21" t="str">
        <f aca="false">Def_Sistemas_Conectores_Cabos!$B$7</f>
        <v>SMA 50-ohm</v>
      </c>
      <c r="P3802" s="4" t="str">
        <f aca="false">Def_Sistemas_Conectores_Cabos!$B$7</f>
        <v>SMA 50-ohm</v>
      </c>
      <c r="Q3802" s="8" t="str">
        <f aca="false">K3802&amp;"/"&amp;M3802&amp;CHAR(10)&amp;L3802&amp;"/"&amp;N3802</f>
        <v>SI-14C3:DI-BPMSigPatch-2/TO_OUT
SI-14C3:DI-BPMRFFE-2/TO_IN</v>
      </c>
      <c r="R3802" s="12" t="s">
        <v>354</v>
      </c>
      <c r="S3802" s="12" t="s">
        <v>354</v>
      </c>
      <c r="T3802" s="22" t="str">
        <f aca="false">Def_Sistemas_Conectores_Cabos!$C$14</f>
        <v>Datalink Extrudado</v>
      </c>
      <c r="U3802" s="11" t="s">
        <v>355</v>
      </c>
      <c r="V3802" s="13"/>
    </row>
    <row r="3803" customFormat="false" ht="15.75" hidden="true" customHeight="true" outlineLevel="0" collapsed="false">
      <c r="A3803" s="4" t="str">
        <f aca="false">Def_Sistemas_Conectores_Cabos!$A$22</f>
        <v>BPM de elétrons</v>
      </c>
      <c r="B3803" s="5" t="str">
        <f aca="false">Datas_Entregas!$A$3</f>
        <v>BTS/Anel</v>
      </c>
      <c r="C3803" s="6" t="n">
        <f aca="false" t="array" ref="C3803:C3803">INDEX(Datas_Entregas!$B$2:$B$100, MATCH(B3803, Datas_Entregas!$A$2:$A$100, 0), 1)</f>
        <v>43296</v>
      </c>
      <c r="D3803" s="5" t="str">
        <f aca="false">Def_Status_Montagem!$A$2</f>
        <v>A verificar</v>
      </c>
      <c r="E3803" s="4" t="str">
        <f aca="false">Def_Status_Montagem!$B$4</f>
        <v>Contratada (inclui etiqueta)</v>
      </c>
      <c r="F3803" s="7" t="str">
        <f aca="false" t="array" ref="F3803:F3803">INDEX(Def_Instancias_Equipamentos!$F$2:$F$4986, MATCH(K3803, Def_Instancias_Equipamentos!$D$2:$D$4986, 0), 1)</f>
        <v>Túnel (Anel)</v>
      </c>
      <c r="G3803" s="8" t="str">
        <f aca="false" t="array" ref="G3803:G3803">INDEX(Def_Instancias_Equipamentos!$F$2:$F$4986, MATCH(L3803, Def_Instancias_Equipamentos!$D$2:$D$4986, 0), 1)</f>
        <v>Sala Racks 14</v>
      </c>
      <c r="H3803" s="7" t="str">
        <f aca="false" t="array" ref="H3803:H3803">INDEX(Def_Instancias_Equipamentos!$E$2:$E$4986, MATCH(K3803, Def_Instancias_Equipamentos!$D$2:$D$4986, 0), 1)</f>
        <v>SI-14C4</v>
      </c>
      <c r="I3803" s="8" t="str">
        <f aca="false" t="array" ref="I3803:I3803">INDEX(Def_Instancias_Equipamentos!$E$2:$E$4986, MATCH(L3803, Def_Instancias_Equipamentos!$D$2:$D$4986, 0), 1)</f>
        <v>IA-14RaBPM</v>
      </c>
      <c r="J3803" s="8" t="str">
        <f aca="false">IF(H3803=I3803, "INTERNO", "EXTERNO")</f>
        <v>EXTERNO</v>
      </c>
      <c r="K3803" s="9" t="str">
        <f aca="false">Def_Instancias_Equipamentos!$D$1001</f>
        <v>SI-14C4:DI-BPMSigPatch</v>
      </c>
      <c r="L3803" s="4" t="str">
        <f aca="false">Def_Instancias_Equipamentos!$D$740</f>
        <v>SI-14C4:DI-BPMRFFE</v>
      </c>
      <c r="M3803" s="10" t="s">
        <v>168</v>
      </c>
      <c r="N3803" s="11" t="s">
        <v>81</v>
      </c>
      <c r="O3803" s="21" t="str">
        <f aca="false">Def_Sistemas_Conectores_Cabos!$B$7</f>
        <v>SMA 50-ohm</v>
      </c>
      <c r="P3803" s="4" t="str">
        <f aca="false">Def_Sistemas_Conectores_Cabos!$B$7</f>
        <v>SMA 50-ohm</v>
      </c>
      <c r="Q3803" s="8" t="str">
        <f aca="false">K3803&amp;"/"&amp;M3803&amp;CHAR(10)&amp;L3803&amp;"/"&amp;N3803</f>
        <v>SI-14C4:DI-BPMSigPatch/TO_OUT
SI-14C4:DI-BPMRFFE/TO_IN</v>
      </c>
      <c r="R3803" s="12" t="s">
        <v>354</v>
      </c>
      <c r="S3803" s="12" t="s">
        <v>354</v>
      </c>
      <c r="T3803" s="22" t="str">
        <f aca="false">Def_Sistemas_Conectores_Cabos!$C$14</f>
        <v>Datalink Extrudado</v>
      </c>
      <c r="U3803" s="11" t="s">
        <v>355</v>
      </c>
      <c r="V3803" s="13"/>
    </row>
    <row r="3804" customFormat="false" ht="15.75" hidden="true" customHeight="true" outlineLevel="0" collapsed="false">
      <c r="A3804" s="4" t="str">
        <f aca="false">Def_Sistemas_Conectores_Cabos!$A$22</f>
        <v>BPM de elétrons</v>
      </c>
      <c r="B3804" s="5" t="str">
        <f aca="false">Datas_Entregas!$A$3</f>
        <v>BTS/Anel</v>
      </c>
      <c r="C3804" s="6" t="n">
        <f aca="false" t="array" ref="C3804:C3804">INDEX(Datas_Entregas!$B$2:$B$100, MATCH(B3804, Datas_Entregas!$A$2:$A$100, 0), 1)</f>
        <v>43296</v>
      </c>
      <c r="D3804" s="5" t="str">
        <f aca="false">Def_Status_Montagem!$A$2</f>
        <v>A verificar</v>
      </c>
      <c r="E3804" s="4" t="str">
        <f aca="false">Def_Status_Montagem!$B$4</f>
        <v>Contratada (inclui etiqueta)</v>
      </c>
      <c r="F3804" s="7" t="str">
        <f aca="false" t="array" ref="F3804:F3804">INDEX(Def_Instancias_Equipamentos!$F$2:$F$4986, MATCH(K3804, Def_Instancias_Equipamentos!$D$2:$D$4986, 0), 1)</f>
        <v>Túnel (Anel)</v>
      </c>
      <c r="G3804" s="8" t="str">
        <f aca="false" t="array" ref="G3804:G3804">INDEX(Def_Instancias_Equipamentos!$F$2:$F$4986, MATCH(L3804, Def_Instancias_Equipamentos!$D$2:$D$4986, 0), 1)</f>
        <v>Sala Racks 14</v>
      </c>
      <c r="H3804" s="7" t="str">
        <f aca="false" t="array" ref="H3804:H3804">INDEX(Def_Instancias_Equipamentos!$E$2:$E$4986, MATCH(K3804, Def_Instancias_Equipamentos!$D$2:$D$4986, 0), 1)</f>
        <v>SI-14M1</v>
      </c>
      <c r="I3804" s="8" t="str">
        <f aca="false" t="array" ref="I3804:I3804">INDEX(Def_Instancias_Equipamentos!$E$2:$E$4986, MATCH(L3804, Def_Instancias_Equipamentos!$D$2:$D$4986, 0), 1)</f>
        <v>IA-14RaBPM</v>
      </c>
      <c r="J3804" s="8" t="str">
        <f aca="false">IF(H3804=I3804, "INTERNO", "EXTERNO")</f>
        <v>EXTERNO</v>
      </c>
      <c r="K3804" s="9" t="str">
        <f aca="false">Def_Instancias_Equipamentos!$D$1002</f>
        <v>SI-14M1:DI-BPMSigPatch</v>
      </c>
      <c r="L3804" s="4" t="str">
        <f aca="false">Def_Instancias_Equipamentos!$D$741</f>
        <v>SI-14M1:DI-BPMRFFE</v>
      </c>
      <c r="M3804" s="10" t="s">
        <v>168</v>
      </c>
      <c r="N3804" s="11" t="s">
        <v>81</v>
      </c>
      <c r="O3804" s="21" t="str">
        <f aca="false">Def_Sistemas_Conectores_Cabos!$B$7</f>
        <v>SMA 50-ohm</v>
      </c>
      <c r="P3804" s="4" t="str">
        <f aca="false">Def_Sistemas_Conectores_Cabos!$B$7</f>
        <v>SMA 50-ohm</v>
      </c>
      <c r="Q3804" s="8" t="str">
        <f aca="false">K3804&amp;"/"&amp;M3804&amp;CHAR(10)&amp;L3804&amp;"/"&amp;N3804</f>
        <v>SI-14M1:DI-BPMSigPatch/TO_OUT
SI-14M1:DI-BPMRFFE/TO_IN</v>
      </c>
      <c r="R3804" s="12" t="s">
        <v>354</v>
      </c>
      <c r="S3804" s="12" t="s">
        <v>354</v>
      </c>
      <c r="T3804" s="22" t="str">
        <f aca="false">Def_Sistemas_Conectores_Cabos!$C$14</f>
        <v>Datalink Extrudado</v>
      </c>
      <c r="U3804" s="11" t="s">
        <v>355</v>
      </c>
      <c r="V3804" s="13"/>
    </row>
    <row r="3805" customFormat="false" ht="15.75" hidden="true" customHeight="true" outlineLevel="0" collapsed="false">
      <c r="A3805" s="4" t="str">
        <f aca="false">Def_Sistemas_Conectores_Cabos!$A$22</f>
        <v>BPM de elétrons</v>
      </c>
      <c r="B3805" s="5" t="str">
        <f aca="false">Datas_Entregas!$A$3</f>
        <v>BTS/Anel</v>
      </c>
      <c r="C3805" s="6" t="n">
        <f aca="false" t="array" ref="C3805:C3805">INDEX(Datas_Entregas!$B$2:$B$100, MATCH(B3805, Datas_Entregas!$A$2:$A$100, 0), 1)</f>
        <v>43296</v>
      </c>
      <c r="D3805" s="5" t="str">
        <f aca="false">Def_Status_Montagem!$A$2</f>
        <v>A verificar</v>
      </c>
      <c r="E3805" s="4" t="str">
        <f aca="false">Def_Status_Montagem!$B$4</f>
        <v>Contratada (inclui etiqueta)</v>
      </c>
      <c r="F3805" s="7" t="str">
        <f aca="false" t="array" ref="F3805:F3805">INDEX(Def_Instancias_Equipamentos!$F$2:$F$4986, MATCH(K3805, Def_Instancias_Equipamentos!$D$2:$D$4986, 0), 1)</f>
        <v>Túnel (Anel)</v>
      </c>
      <c r="G3805" s="8" t="str">
        <f aca="false" t="array" ref="G3805:G3805">INDEX(Def_Instancias_Equipamentos!$F$2:$F$4986, MATCH(L3805, Def_Instancias_Equipamentos!$D$2:$D$4986, 0), 1)</f>
        <v>Sala Racks 14</v>
      </c>
      <c r="H3805" s="7" t="str">
        <f aca="false" t="array" ref="H3805:H3805">INDEX(Def_Instancias_Equipamentos!$E$2:$E$4986, MATCH(K3805, Def_Instancias_Equipamentos!$D$2:$D$4986, 0), 1)</f>
        <v>SI-14M2</v>
      </c>
      <c r="I3805" s="8" t="str">
        <f aca="false" t="array" ref="I3805:I3805">INDEX(Def_Instancias_Equipamentos!$E$2:$E$4986, MATCH(L3805, Def_Instancias_Equipamentos!$D$2:$D$4986, 0), 1)</f>
        <v>IA-14RaBPM</v>
      </c>
      <c r="J3805" s="8" t="str">
        <f aca="false">IF(H3805=I3805, "INTERNO", "EXTERNO")</f>
        <v>EXTERNO</v>
      </c>
      <c r="K3805" s="9" t="str">
        <f aca="false">Def_Instancias_Equipamentos!$D$1003</f>
        <v>SI-14M2:DI-BPMSigPatch</v>
      </c>
      <c r="L3805" s="4" t="str">
        <f aca="false">Def_Instancias_Equipamentos!$D$742</f>
        <v>SI-14M2:DI-BPMRFFE</v>
      </c>
      <c r="M3805" s="10" t="s">
        <v>168</v>
      </c>
      <c r="N3805" s="11" t="s">
        <v>81</v>
      </c>
      <c r="O3805" s="21" t="str">
        <f aca="false">Def_Sistemas_Conectores_Cabos!$B$7</f>
        <v>SMA 50-ohm</v>
      </c>
      <c r="P3805" s="4" t="str">
        <f aca="false">Def_Sistemas_Conectores_Cabos!$B$7</f>
        <v>SMA 50-ohm</v>
      </c>
      <c r="Q3805" s="8" t="str">
        <f aca="false">K3805&amp;"/"&amp;M3805&amp;CHAR(10)&amp;L3805&amp;"/"&amp;N3805</f>
        <v>SI-14M2:DI-BPMSigPatch/TO_OUT
SI-14M2:DI-BPMRFFE/TO_IN</v>
      </c>
      <c r="R3805" s="12" t="s">
        <v>354</v>
      </c>
      <c r="S3805" s="12" t="s">
        <v>354</v>
      </c>
      <c r="T3805" s="22" t="str">
        <f aca="false">Def_Sistemas_Conectores_Cabos!$C$14</f>
        <v>Datalink Extrudado</v>
      </c>
      <c r="U3805" s="11" t="s">
        <v>355</v>
      </c>
      <c r="V3805" s="13"/>
    </row>
    <row r="3806" customFormat="false" ht="15.75" hidden="true" customHeight="true" outlineLevel="0" collapsed="false">
      <c r="A3806" s="4" t="str">
        <f aca="false">Def_Sistemas_Conectores_Cabos!$A$22</f>
        <v>BPM de elétrons</v>
      </c>
      <c r="B3806" s="5" t="str">
        <f aca="false">Datas_Entregas!$A$3</f>
        <v>BTS/Anel</v>
      </c>
      <c r="C3806" s="6" t="n">
        <f aca="false" t="array" ref="C3806:C3806">INDEX(Datas_Entregas!$B$2:$B$100, MATCH(B3806, Datas_Entregas!$A$2:$A$100, 0), 1)</f>
        <v>43296</v>
      </c>
      <c r="D3806" s="5" t="str">
        <f aca="false">Def_Status_Montagem!$A$2</f>
        <v>A verificar</v>
      </c>
      <c r="E3806" s="4" t="str">
        <f aca="false">Def_Status_Montagem!$B$4</f>
        <v>Contratada (inclui etiqueta)</v>
      </c>
      <c r="F3806" s="7" t="str">
        <f aca="false" t="array" ref="F3806:F3806">INDEX(Def_Instancias_Equipamentos!$F$2:$F$4986, MATCH(K3806, Def_Instancias_Equipamentos!$D$2:$D$4986, 0), 1)</f>
        <v>Túnel (Anel)</v>
      </c>
      <c r="G3806" s="8" t="str">
        <f aca="false" t="array" ref="G3806:G3806">INDEX(Def_Instancias_Equipamentos!$F$2:$F$4986, MATCH(L3806, Def_Instancias_Equipamentos!$D$2:$D$4986, 0), 1)</f>
        <v>Sala Racks 14</v>
      </c>
      <c r="H3806" s="7" t="str">
        <f aca="false" t="array" ref="H3806:H3806">INDEX(Def_Instancias_Equipamentos!$E$2:$E$4986, MATCH(K3806, Def_Instancias_Equipamentos!$D$2:$D$4986, 0), 1)</f>
        <v>SI-14SB</v>
      </c>
      <c r="I3806" s="8" t="str">
        <f aca="false" t="array" ref="I3806:I3806">INDEX(Def_Instancias_Equipamentos!$E$2:$E$4986, MATCH(L3806, Def_Instancias_Equipamentos!$D$2:$D$4986, 0), 1)</f>
        <v>IA-14RaBPM</v>
      </c>
      <c r="J3806" s="8" t="str">
        <f aca="false">IF(H3806=I3806, "INTERNO", "EXTERNO")</f>
        <v>EXTERNO</v>
      </c>
      <c r="K3806" s="9" t="str">
        <f aca="false">Def_Instancias_Equipamentos!$D$1078</f>
        <v>SI-14SB:DI-BPMSigPatch-1</v>
      </c>
      <c r="L3806" s="4" t="str">
        <f aca="false">Def_Instancias_Equipamentos!$D$817</f>
        <v>SI-14SB:DI-BPMRFFE-1</v>
      </c>
      <c r="M3806" s="10" t="s">
        <v>168</v>
      </c>
      <c r="N3806" s="11" t="s">
        <v>81</v>
      </c>
      <c r="O3806" s="21" t="str">
        <f aca="false">Def_Sistemas_Conectores_Cabos!$B$7</f>
        <v>SMA 50-ohm</v>
      </c>
      <c r="P3806" s="4" t="str">
        <f aca="false">Def_Sistemas_Conectores_Cabos!$B$7</f>
        <v>SMA 50-ohm</v>
      </c>
      <c r="Q3806" s="8" t="str">
        <f aca="false">K3806&amp;"/"&amp;M3806&amp;CHAR(10)&amp;L3806&amp;"/"&amp;N3806</f>
        <v>SI-14SB:DI-BPMSigPatch-1/TO_OUT
SI-14SB:DI-BPMRFFE-1/TO_IN</v>
      </c>
      <c r="R3806" s="12" t="s">
        <v>354</v>
      </c>
      <c r="S3806" s="12" t="s">
        <v>354</v>
      </c>
      <c r="T3806" s="22" t="str">
        <f aca="false">Def_Sistemas_Conectores_Cabos!$C$14</f>
        <v>Datalink Extrudado</v>
      </c>
      <c r="U3806" s="11" t="s">
        <v>355</v>
      </c>
      <c r="V3806" s="13"/>
    </row>
    <row r="3807" customFormat="false" ht="15.75" hidden="true" customHeight="true" outlineLevel="0" collapsed="false">
      <c r="A3807" s="4" t="str">
        <f aca="false">Def_Sistemas_Conectores_Cabos!$A$22</f>
        <v>BPM de elétrons</v>
      </c>
      <c r="B3807" s="5" t="str">
        <f aca="false">Datas_Entregas!$A$3</f>
        <v>BTS/Anel</v>
      </c>
      <c r="C3807" s="6" t="n">
        <f aca="false" t="array" ref="C3807:C3807">INDEX(Datas_Entregas!$B$2:$B$100, MATCH(B3807, Datas_Entregas!$A$2:$A$100, 0), 1)</f>
        <v>43296</v>
      </c>
      <c r="D3807" s="5" t="str">
        <f aca="false">Def_Status_Montagem!$A$2</f>
        <v>A verificar</v>
      </c>
      <c r="E3807" s="4" t="str">
        <f aca="false">Def_Status_Montagem!$B$4</f>
        <v>Contratada (inclui etiqueta)</v>
      </c>
      <c r="F3807" s="7" t="str">
        <f aca="false" t="array" ref="F3807:F3807">INDEX(Def_Instancias_Equipamentos!$F$2:$F$4986, MATCH(K3807, Def_Instancias_Equipamentos!$D$2:$D$4986, 0), 1)</f>
        <v>Túnel (Anel)</v>
      </c>
      <c r="G3807" s="8" t="str">
        <f aca="false" t="array" ref="G3807:G3807">INDEX(Def_Instancias_Equipamentos!$F$2:$F$4986, MATCH(L3807, Def_Instancias_Equipamentos!$D$2:$D$4986, 0), 1)</f>
        <v>Sala Racks 14</v>
      </c>
      <c r="H3807" s="7" t="str">
        <f aca="false" t="array" ref="H3807:H3807">INDEX(Def_Instancias_Equipamentos!$E$2:$E$4986, MATCH(K3807, Def_Instancias_Equipamentos!$D$2:$D$4986, 0), 1)</f>
        <v>SI-14SB</v>
      </c>
      <c r="I3807" s="8" t="str">
        <f aca="false" t="array" ref="I3807:I3807">INDEX(Def_Instancias_Equipamentos!$E$2:$E$4986, MATCH(L3807, Def_Instancias_Equipamentos!$D$2:$D$4986, 0), 1)</f>
        <v>IA-14RaBPM</v>
      </c>
      <c r="J3807" s="8" t="str">
        <f aca="false">IF(H3807=I3807, "INTERNO", "EXTERNO")</f>
        <v>EXTERNO</v>
      </c>
      <c r="K3807" s="9" t="str">
        <f aca="false">Def_Instancias_Equipamentos!$D$1079</f>
        <v>SI-14SB:DI-BPMSigPatch-2</v>
      </c>
      <c r="L3807" s="4" t="str">
        <f aca="false">Def_Instancias_Equipamentos!$D$818</f>
        <v>SI-14SB:DI-BPMRFFE-2</v>
      </c>
      <c r="M3807" s="10" t="s">
        <v>168</v>
      </c>
      <c r="N3807" s="11" t="s">
        <v>81</v>
      </c>
      <c r="O3807" s="21" t="str">
        <f aca="false">Def_Sistemas_Conectores_Cabos!$B$7</f>
        <v>SMA 50-ohm</v>
      </c>
      <c r="P3807" s="4" t="str">
        <f aca="false">Def_Sistemas_Conectores_Cabos!$B$7</f>
        <v>SMA 50-ohm</v>
      </c>
      <c r="Q3807" s="8" t="str">
        <f aca="false">K3807&amp;"/"&amp;M3807&amp;CHAR(10)&amp;L3807&amp;"/"&amp;N3807</f>
        <v>SI-14SB:DI-BPMSigPatch-2/TO_OUT
SI-14SB:DI-BPMRFFE-2/TO_IN</v>
      </c>
      <c r="R3807" s="12" t="s">
        <v>354</v>
      </c>
      <c r="S3807" s="12" t="s">
        <v>354</v>
      </c>
      <c r="T3807" s="22" t="str">
        <f aca="false">Def_Sistemas_Conectores_Cabos!$C$14</f>
        <v>Datalink Extrudado</v>
      </c>
      <c r="U3807" s="11" t="s">
        <v>355</v>
      </c>
      <c r="V3807" s="13"/>
    </row>
    <row r="3808" customFormat="false" ht="15.75" hidden="true" customHeight="true" outlineLevel="0" collapsed="false">
      <c r="A3808" s="4" t="str">
        <f aca="false">Def_Sistemas_Conectores_Cabos!$A$22</f>
        <v>BPM de elétrons</v>
      </c>
      <c r="B3808" s="5" t="str">
        <f aca="false">Datas_Entregas!$A$3</f>
        <v>BTS/Anel</v>
      </c>
      <c r="C3808" s="6" t="n">
        <f aca="false" t="array" ref="C3808:C3808">INDEX(Datas_Entregas!$B$2:$B$100, MATCH(B3808, Datas_Entregas!$A$2:$A$100, 0), 1)</f>
        <v>43296</v>
      </c>
      <c r="D3808" s="5" t="str">
        <f aca="false">Def_Status_Montagem!$A$2</f>
        <v>A verificar</v>
      </c>
      <c r="E3808" s="4" t="str">
        <f aca="false">Def_Status_Montagem!$B$4</f>
        <v>Contratada (inclui etiqueta)</v>
      </c>
      <c r="F3808" s="7" t="str">
        <f aca="false" t="array" ref="F3808:F3808">INDEX(Def_Instancias_Equipamentos!$F$2:$F$4986, MATCH(K3808, Def_Instancias_Equipamentos!$D$2:$D$4986, 0), 1)</f>
        <v>Túnel (Anel)</v>
      </c>
      <c r="G3808" s="8" t="str">
        <f aca="false" t="array" ref="G3808:G3808">INDEX(Def_Instancias_Equipamentos!$F$2:$F$4986, MATCH(L3808, Def_Instancias_Equipamentos!$D$2:$D$4986, 0), 1)</f>
        <v>Sala Racks 15</v>
      </c>
      <c r="H3808" s="7" t="str">
        <f aca="false" t="array" ref="H3808:H3808">INDEX(Def_Instancias_Equipamentos!$E$2:$E$4986, MATCH(K3808, Def_Instancias_Equipamentos!$D$2:$D$4986, 0), 1)</f>
        <v>SI-15C1</v>
      </c>
      <c r="I3808" s="8" t="str">
        <f aca="false" t="array" ref="I3808:I3808">INDEX(Def_Instancias_Equipamentos!$E$2:$E$4986, MATCH(L3808, Def_Instancias_Equipamentos!$D$2:$D$4986, 0), 1)</f>
        <v>IA-15RaBPM</v>
      </c>
      <c r="J3808" s="8" t="str">
        <f aca="false">IF(H3808=I3808, "INTERNO", "EXTERNO")</f>
        <v>EXTERNO</v>
      </c>
      <c r="K3808" s="9" t="str">
        <f aca="false">Def_Instancias_Equipamentos!$D$1004</f>
        <v>SI-15C1:DI-BPMSigPatch-1</v>
      </c>
      <c r="L3808" s="4" t="str">
        <f aca="false">Def_Instancias_Equipamentos!$D$743</f>
        <v>SI-15C1:DI-BPMRFFE-1</v>
      </c>
      <c r="M3808" s="10" t="s">
        <v>168</v>
      </c>
      <c r="N3808" s="11" t="s">
        <v>81</v>
      </c>
      <c r="O3808" s="21" t="str">
        <f aca="false">Def_Sistemas_Conectores_Cabos!$B$7</f>
        <v>SMA 50-ohm</v>
      </c>
      <c r="P3808" s="4" t="str">
        <f aca="false">Def_Sistemas_Conectores_Cabos!$B$7</f>
        <v>SMA 50-ohm</v>
      </c>
      <c r="Q3808" s="8" t="str">
        <f aca="false">K3808&amp;"/"&amp;M3808&amp;CHAR(10)&amp;L3808&amp;"/"&amp;N3808</f>
        <v>SI-15C1:DI-BPMSigPatch-1/TO_OUT
SI-15C1:DI-BPMRFFE-1/TO_IN</v>
      </c>
      <c r="R3808" s="12" t="s">
        <v>354</v>
      </c>
      <c r="S3808" s="12" t="s">
        <v>354</v>
      </c>
      <c r="T3808" s="22" t="str">
        <f aca="false">Def_Sistemas_Conectores_Cabos!$C$14</f>
        <v>Datalink Extrudado</v>
      </c>
      <c r="U3808" s="11" t="s">
        <v>355</v>
      </c>
      <c r="V3808" s="13"/>
    </row>
    <row r="3809" customFormat="false" ht="15.75" hidden="true" customHeight="true" outlineLevel="0" collapsed="false">
      <c r="A3809" s="4" t="str">
        <f aca="false">Def_Sistemas_Conectores_Cabos!$A$22</f>
        <v>BPM de elétrons</v>
      </c>
      <c r="B3809" s="5" t="str">
        <f aca="false">Datas_Entregas!$A$3</f>
        <v>BTS/Anel</v>
      </c>
      <c r="C3809" s="6" t="n">
        <f aca="false" t="array" ref="C3809:C3809">INDEX(Datas_Entregas!$B$2:$B$100, MATCH(B3809, Datas_Entregas!$A$2:$A$100, 0), 1)</f>
        <v>43296</v>
      </c>
      <c r="D3809" s="5" t="str">
        <f aca="false">Def_Status_Montagem!$A$2</f>
        <v>A verificar</v>
      </c>
      <c r="E3809" s="4" t="str">
        <f aca="false">Def_Status_Montagem!$B$4</f>
        <v>Contratada (inclui etiqueta)</v>
      </c>
      <c r="F3809" s="7" t="str">
        <f aca="false" t="array" ref="F3809:F3809">INDEX(Def_Instancias_Equipamentos!$F$2:$F$4986, MATCH(K3809, Def_Instancias_Equipamentos!$D$2:$D$4986, 0), 1)</f>
        <v>Túnel (Anel)</v>
      </c>
      <c r="G3809" s="8" t="str">
        <f aca="false" t="array" ref="G3809:G3809">INDEX(Def_Instancias_Equipamentos!$F$2:$F$4986, MATCH(L3809, Def_Instancias_Equipamentos!$D$2:$D$4986, 0), 1)</f>
        <v>Sala Racks 15</v>
      </c>
      <c r="H3809" s="7" t="str">
        <f aca="false" t="array" ref="H3809:H3809">INDEX(Def_Instancias_Equipamentos!$E$2:$E$4986, MATCH(K3809, Def_Instancias_Equipamentos!$D$2:$D$4986, 0), 1)</f>
        <v>SI-15C1</v>
      </c>
      <c r="I3809" s="8" t="str">
        <f aca="false" t="array" ref="I3809:I3809">INDEX(Def_Instancias_Equipamentos!$E$2:$E$4986, MATCH(L3809, Def_Instancias_Equipamentos!$D$2:$D$4986, 0), 1)</f>
        <v>IA-15RaBPM</v>
      </c>
      <c r="J3809" s="8" t="str">
        <f aca="false">IF(H3809=I3809, "INTERNO", "EXTERNO")</f>
        <v>EXTERNO</v>
      </c>
      <c r="K3809" s="9" t="str">
        <f aca="false">Def_Instancias_Equipamentos!$D$1005</f>
        <v>SI-15C1:DI-BPMSigPatch-2</v>
      </c>
      <c r="L3809" s="4" t="str">
        <f aca="false">Def_Instancias_Equipamentos!$D$744</f>
        <v>SI-15C1:DI-BPMRFFE-2</v>
      </c>
      <c r="M3809" s="10" t="s">
        <v>168</v>
      </c>
      <c r="N3809" s="11" t="s">
        <v>81</v>
      </c>
      <c r="O3809" s="21" t="str">
        <f aca="false">Def_Sistemas_Conectores_Cabos!$B$7</f>
        <v>SMA 50-ohm</v>
      </c>
      <c r="P3809" s="4" t="str">
        <f aca="false">Def_Sistemas_Conectores_Cabos!$B$7</f>
        <v>SMA 50-ohm</v>
      </c>
      <c r="Q3809" s="8" t="str">
        <f aca="false">K3809&amp;"/"&amp;M3809&amp;CHAR(10)&amp;L3809&amp;"/"&amp;N3809</f>
        <v>SI-15C1:DI-BPMSigPatch-2/TO_OUT
SI-15C1:DI-BPMRFFE-2/TO_IN</v>
      </c>
      <c r="R3809" s="12" t="s">
        <v>354</v>
      </c>
      <c r="S3809" s="12" t="s">
        <v>354</v>
      </c>
      <c r="T3809" s="22" t="str">
        <f aca="false">Def_Sistemas_Conectores_Cabos!$C$14</f>
        <v>Datalink Extrudado</v>
      </c>
      <c r="U3809" s="11" t="s">
        <v>355</v>
      </c>
      <c r="V3809" s="13"/>
    </row>
    <row r="3810" customFormat="false" ht="15.75" hidden="true" customHeight="true" outlineLevel="0" collapsed="false">
      <c r="A3810" s="4" t="str">
        <f aca="false">Def_Sistemas_Conectores_Cabos!$A$22</f>
        <v>BPM de elétrons</v>
      </c>
      <c r="B3810" s="5" t="str">
        <f aca="false">Datas_Entregas!$A$3</f>
        <v>BTS/Anel</v>
      </c>
      <c r="C3810" s="6" t="n">
        <f aca="false" t="array" ref="C3810:C3810">INDEX(Datas_Entregas!$B$2:$B$100, MATCH(B3810, Datas_Entregas!$A$2:$A$100, 0), 1)</f>
        <v>43296</v>
      </c>
      <c r="D3810" s="5" t="str">
        <f aca="false">Def_Status_Montagem!$A$2</f>
        <v>A verificar</v>
      </c>
      <c r="E3810" s="4" t="str">
        <f aca="false">Def_Status_Montagem!$B$4</f>
        <v>Contratada (inclui etiqueta)</v>
      </c>
      <c r="F3810" s="7" t="str">
        <f aca="false" t="array" ref="F3810:F3810">INDEX(Def_Instancias_Equipamentos!$F$2:$F$4986, MATCH(K3810, Def_Instancias_Equipamentos!$D$2:$D$4986, 0), 1)</f>
        <v>Túnel (Anel)</v>
      </c>
      <c r="G3810" s="8" t="str">
        <f aca="false" t="array" ref="G3810:G3810">INDEX(Def_Instancias_Equipamentos!$F$2:$F$4986, MATCH(L3810, Def_Instancias_Equipamentos!$D$2:$D$4986, 0), 1)</f>
        <v>Sala Racks 15</v>
      </c>
      <c r="H3810" s="7" t="str">
        <f aca="false" t="array" ref="H3810:H3810">INDEX(Def_Instancias_Equipamentos!$E$2:$E$4986, MATCH(K3810, Def_Instancias_Equipamentos!$D$2:$D$4986, 0), 1)</f>
        <v>SI-15C2</v>
      </c>
      <c r="I3810" s="8" t="str">
        <f aca="false" t="array" ref="I3810:I3810">INDEX(Def_Instancias_Equipamentos!$E$2:$E$4986, MATCH(L3810, Def_Instancias_Equipamentos!$D$2:$D$4986, 0), 1)</f>
        <v>IA-15RaBPM</v>
      </c>
      <c r="J3810" s="8" t="str">
        <f aca="false">IF(H3810=I3810, "INTERNO", "EXTERNO")</f>
        <v>EXTERNO</v>
      </c>
      <c r="K3810" s="9" t="str">
        <f aca="false">Def_Instancias_Equipamentos!$D$1006</f>
        <v>SI-15C2:DI-BPMSigPatch</v>
      </c>
      <c r="L3810" s="4" t="str">
        <f aca="false">Def_Instancias_Equipamentos!$D$745</f>
        <v>SI-15C2:DI-BPMRFFE</v>
      </c>
      <c r="M3810" s="10" t="s">
        <v>168</v>
      </c>
      <c r="N3810" s="11" t="s">
        <v>81</v>
      </c>
      <c r="O3810" s="21" t="str">
        <f aca="false">Def_Sistemas_Conectores_Cabos!$B$7</f>
        <v>SMA 50-ohm</v>
      </c>
      <c r="P3810" s="4" t="str">
        <f aca="false">Def_Sistemas_Conectores_Cabos!$B$7</f>
        <v>SMA 50-ohm</v>
      </c>
      <c r="Q3810" s="8" t="str">
        <f aca="false">K3810&amp;"/"&amp;M3810&amp;CHAR(10)&amp;L3810&amp;"/"&amp;N3810</f>
        <v>SI-15C2:DI-BPMSigPatch/TO_OUT
SI-15C2:DI-BPMRFFE/TO_IN</v>
      </c>
      <c r="R3810" s="12" t="s">
        <v>354</v>
      </c>
      <c r="S3810" s="12" t="s">
        <v>354</v>
      </c>
      <c r="T3810" s="22" t="str">
        <f aca="false">Def_Sistemas_Conectores_Cabos!$C$14</f>
        <v>Datalink Extrudado</v>
      </c>
      <c r="U3810" s="11" t="s">
        <v>355</v>
      </c>
      <c r="V3810" s="13"/>
    </row>
    <row r="3811" customFormat="false" ht="15.75" hidden="true" customHeight="true" outlineLevel="0" collapsed="false">
      <c r="A3811" s="4" t="str">
        <f aca="false">Def_Sistemas_Conectores_Cabos!$A$22</f>
        <v>BPM de elétrons</v>
      </c>
      <c r="B3811" s="5" t="str">
        <f aca="false">Datas_Entregas!$A$3</f>
        <v>BTS/Anel</v>
      </c>
      <c r="C3811" s="6" t="n">
        <f aca="false" t="array" ref="C3811:C3811">INDEX(Datas_Entregas!$B$2:$B$100, MATCH(B3811, Datas_Entregas!$A$2:$A$100, 0), 1)</f>
        <v>43296</v>
      </c>
      <c r="D3811" s="5" t="str">
        <f aca="false">Def_Status_Montagem!$A$2</f>
        <v>A verificar</v>
      </c>
      <c r="E3811" s="4" t="str">
        <f aca="false">Def_Status_Montagem!$B$4</f>
        <v>Contratada (inclui etiqueta)</v>
      </c>
      <c r="F3811" s="7" t="str">
        <f aca="false" t="array" ref="F3811:F3811">INDEX(Def_Instancias_Equipamentos!$F$2:$F$4986, MATCH(K3811, Def_Instancias_Equipamentos!$D$2:$D$4986, 0), 1)</f>
        <v>Túnel (Anel)</v>
      </c>
      <c r="G3811" s="8" t="str">
        <f aca="false" t="array" ref="G3811:G3811">INDEX(Def_Instancias_Equipamentos!$F$2:$F$4986, MATCH(L3811, Def_Instancias_Equipamentos!$D$2:$D$4986, 0), 1)</f>
        <v>Sala Racks 15</v>
      </c>
      <c r="H3811" s="7" t="str">
        <f aca="false" t="array" ref="H3811:H3811">INDEX(Def_Instancias_Equipamentos!$E$2:$E$4986, MATCH(K3811, Def_Instancias_Equipamentos!$D$2:$D$4986, 0), 1)</f>
        <v>SI-15C3</v>
      </c>
      <c r="I3811" s="8" t="str">
        <f aca="false" t="array" ref="I3811:I3811">INDEX(Def_Instancias_Equipamentos!$E$2:$E$4986, MATCH(L3811, Def_Instancias_Equipamentos!$D$2:$D$4986, 0), 1)</f>
        <v>IA-15RaBPM</v>
      </c>
      <c r="J3811" s="8" t="str">
        <f aca="false">IF(H3811=I3811, "INTERNO", "EXTERNO")</f>
        <v>EXTERNO</v>
      </c>
      <c r="K3811" s="9" t="str">
        <f aca="false">Def_Instancias_Equipamentos!$D$1007</f>
        <v>SI-15C3:DI-BPMSigPatch-1</v>
      </c>
      <c r="L3811" s="4" t="str">
        <f aca="false">Def_Instancias_Equipamentos!$D$746</f>
        <v>SI-15C3:DI-BPMRFFE-1</v>
      </c>
      <c r="M3811" s="10" t="s">
        <v>168</v>
      </c>
      <c r="N3811" s="11" t="s">
        <v>81</v>
      </c>
      <c r="O3811" s="21" t="str">
        <f aca="false">Def_Sistemas_Conectores_Cabos!$B$7</f>
        <v>SMA 50-ohm</v>
      </c>
      <c r="P3811" s="4" t="str">
        <f aca="false">Def_Sistemas_Conectores_Cabos!$B$7</f>
        <v>SMA 50-ohm</v>
      </c>
      <c r="Q3811" s="8" t="str">
        <f aca="false">K3811&amp;"/"&amp;M3811&amp;CHAR(10)&amp;L3811&amp;"/"&amp;N3811</f>
        <v>SI-15C3:DI-BPMSigPatch-1/TO_OUT
SI-15C3:DI-BPMRFFE-1/TO_IN</v>
      </c>
      <c r="R3811" s="12" t="s">
        <v>354</v>
      </c>
      <c r="S3811" s="12" t="s">
        <v>354</v>
      </c>
      <c r="T3811" s="22" t="str">
        <f aca="false">Def_Sistemas_Conectores_Cabos!$C$14</f>
        <v>Datalink Extrudado</v>
      </c>
      <c r="U3811" s="11" t="s">
        <v>355</v>
      </c>
      <c r="V3811" s="13"/>
    </row>
    <row r="3812" customFormat="false" ht="15.75" hidden="true" customHeight="true" outlineLevel="0" collapsed="false">
      <c r="A3812" s="4" t="str">
        <f aca="false">Def_Sistemas_Conectores_Cabos!$A$22</f>
        <v>BPM de elétrons</v>
      </c>
      <c r="B3812" s="5" t="str">
        <f aca="false">Datas_Entregas!$A$3</f>
        <v>BTS/Anel</v>
      </c>
      <c r="C3812" s="6" t="n">
        <f aca="false" t="array" ref="C3812:C3812">INDEX(Datas_Entregas!$B$2:$B$100, MATCH(B3812, Datas_Entregas!$A$2:$A$100, 0), 1)</f>
        <v>43296</v>
      </c>
      <c r="D3812" s="5" t="str">
        <f aca="false">Def_Status_Montagem!$A$2</f>
        <v>A verificar</v>
      </c>
      <c r="E3812" s="4" t="str">
        <f aca="false">Def_Status_Montagem!$B$4</f>
        <v>Contratada (inclui etiqueta)</v>
      </c>
      <c r="F3812" s="7" t="str">
        <f aca="false" t="array" ref="F3812:F3812">INDEX(Def_Instancias_Equipamentos!$F$2:$F$4986, MATCH(K3812, Def_Instancias_Equipamentos!$D$2:$D$4986, 0), 1)</f>
        <v>Túnel (Anel)</v>
      </c>
      <c r="G3812" s="8" t="str">
        <f aca="false" t="array" ref="G3812:G3812">INDEX(Def_Instancias_Equipamentos!$F$2:$F$4986, MATCH(L3812, Def_Instancias_Equipamentos!$D$2:$D$4986, 0), 1)</f>
        <v>Sala Racks 15</v>
      </c>
      <c r="H3812" s="7" t="str">
        <f aca="false" t="array" ref="H3812:H3812">INDEX(Def_Instancias_Equipamentos!$E$2:$E$4986, MATCH(K3812, Def_Instancias_Equipamentos!$D$2:$D$4986, 0), 1)</f>
        <v>SI-15C3</v>
      </c>
      <c r="I3812" s="8" t="str">
        <f aca="false" t="array" ref="I3812:I3812">INDEX(Def_Instancias_Equipamentos!$E$2:$E$4986, MATCH(L3812, Def_Instancias_Equipamentos!$D$2:$D$4986, 0), 1)</f>
        <v>IA-15RaBPM</v>
      </c>
      <c r="J3812" s="8" t="str">
        <f aca="false">IF(H3812=I3812, "INTERNO", "EXTERNO")</f>
        <v>EXTERNO</v>
      </c>
      <c r="K3812" s="9" t="str">
        <f aca="false">Def_Instancias_Equipamentos!$D$1008</f>
        <v>SI-15C3:DI-BPMSigPatch-2</v>
      </c>
      <c r="L3812" s="4" t="str">
        <f aca="false">Def_Instancias_Equipamentos!$D$747</f>
        <v>SI-15C3:DI-BPMRFFE-2</v>
      </c>
      <c r="M3812" s="10" t="s">
        <v>168</v>
      </c>
      <c r="N3812" s="11" t="s">
        <v>81</v>
      </c>
      <c r="O3812" s="21" t="str">
        <f aca="false">Def_Sistemas_Conectores_Cabos!$B$7</f>
        <v>SMA 50-ohm</v>
      </c>
      <c r="P3812" s="4" t="str">
        <f aca="false">Def_Sistemas_Conectores_Cabos!$B$7</f>
        <v>SMA 50-ohm</v>
      </c>
      <c r="Q3812" s="8" t="str">
        <f aca="false">K3812&amp;"/"&amp;M3812&amp;CHAR(10)&amp;L3812&amp;"/"&amp;N3812</f>
        <v>SI-15C3:DI-BPMSigPatch-2/TO_OUT
SI-15C3:DI-BPMRFFE-2/TO_IN</v>
      </c>
      <c r="R3812" s="12" t="s">
        <v>354</v>
      </c>
      <c r="S3812" s="12" t="s">
        <v>354</v>
      </c>
      <c r="T3812" s="22" t="str">
        <f aca="false">Def_Sistemas_Conectores_Cabos!$C$14</f>
        <v>Datalink Extrudado</v>
      </c>
      <c r="U3812" s="11" t="s">
        <v>355</v>
      </c>
      <c r="V3812" s="13"/>
    </row>
    <row r="3813" customFormat="false" ht="15.75" hidden="true" customHeight="true" outlineLevel="0" collapsed="false">
      <c r="A3813" s="4" t="str">
        <f aca="false">Def_Sistemas_Conectores_Cabos!$A$22</f>
        <v>BPM de elétrons</v>
      </c>
      <c r="B3813" s="5" t="str">
        <f aca="false">Datas_Entregas!$A$3</f>
        <v>BTS/Anel</v>
      </c>
      <c r="C3813" s="6" t="n">
        <f aca="false" t="array" ref="C3813:C3813">INDEX(Datas_Entregas!$B$2:$B$100, MATCH(B3813, Datas_Entregas!$A$2:$A$100, 0), 1)</f>
        <v>43296</v>
      </c>
      <c r="D3813" s="5" t="str">
        <f aca="false">Def_Status_Montagem!$A$2</f>
        <v>A verificar</v>
      </c>
      <c r="E3813" s="4" t="str">
        <f aca="false">Def_Status_Montagem!$B$4</f>
        <v>Contratada (inclui etiqueta)</v>
      </c>
      <c r="F3813" s="7" t="str">
        <f aca="false" t="array" ref="F3813:F3813">INDEX(Def_Instancias_Equipamentos!$F$2:$F$4986, MATCH(K3813, Def_Instancias_Equipamentos!$D$2:$D$4986, 0), 1)</f>
        <v>Túnel (Anel)</v>
      </c>
      <c r="G3813" s="8" t="str">
        <f aca="false" t="array" ref="G3813:G3813">INDEX(Def_Instancias_Equipamentos!$F$2:$F$4986, MATCH(L3813, Def_Instancias_Equipamentos!$D$2:$D$4986, 0), 1)</f>
        <v>Sala Racks 15</v>
      </c>
      <c r="H3813" s="7" t="str">
        <f aca="false" t="array" ref="H3813:H3813">INDEX(Def_Instancias_Equipamentos!$E$2:$E$4986, MATCH(K3813, Def_Instancias_Equipamentos!$D$2:$D$4986, 0), 1)</f>
        <v>SI-15C4</v>
      </c>
      <c r="I3813" s="8" t="str">
        <f aca="false" t="array" ref="I3813:I3813">INDEX(Def_Instancias_Equipamentos!$E$2:$E$4986, MATCH(L3813, Def_Instancias_Equipamentos!$D$2:$D$4986, 0), 1)</f>
        <v>IA-15RaBPM</v>
      </c>
      <c r="J3813" s="8" t="str">
        <f aca="false">IF(H3813=I3813, "INTERNO", "EXTERNO")</f>
        <v>EXTERNO</v>
      </c>
      <c r="K3813" s="9" t="str">
        <f aca="false">Def_Instancias_Equipamentos!$D$1009</f>
        <v>SI-15C4:DI-BPMSigPatch</v>
      </c>
      <c r="L3813" s="4" t="str">
        <f aca="false">Def_Instancias_Equipamentos!$D$748</f>
        <v>SI-15C4:DI-BPMRFFE</v>
      </c>
      <c r="M3813" s="10" t="s">
        <v>168</v>
      </c>
      <c r="N3813" s="11" t="s">
        <v>81</v>
      </c>
      <c r="O3813" s="21" t="str">
        <f aca="false">Def_Sistemas_Conectores_Cabos!$B$7</f>
        <v>SMA 50-ohm</v>
      </c>
      <c r="P3813" s="4" t="str">
        <f aca="false">Def_Sistemas_Conectores_Cabos!$B$7</f>
        <v>SMA 50-ohm</v>
      </c>
      <c r="Q3813" s="8" t="str">
        <f aca="false">K3813&amp;"/"&amp;M3813&amp;CHAR(10)&amp;L3813&amp;"/"&amp;N3813</f>
        <v>SI-15C4:DI-BPMSigPatch/TO_OUT
SI-15C4:DI-BPMRFFE/TO_IN</v>
      </c>
      <c r="R3813" s="12" t="s">
        <v>354</v>
      </c>
      <c r="S3813" s="12" t="s">
        <v>354</v>
      </c>
      <c r="T3813" s="22" t="str">
        <f aca="false">Def_Sistemas_Conectores_Cabos!$C$14</f>
        <v>Datalink Extrudado</v>
      </c>
      <c r="U3813" s="11" t="s">
        <v>355</v>
      </c>
      <c r="V3813" s="13"/>
    </row>
    <row r="3814" customFormat="false" ht="15.75" hidden="true" customHeight="true" outlineLevel="0" collapsed="false">
      <c r="A3814" s="4" t="str">
        <f aca="false">Def_Sistemas_Conectores_Cabos!$A$22</f>
        <v>BPM de elétrons</v>
      </c>
      <c r="B3814" s="5" t="str">
        <f aca="false">Datas_Entregas!$A$3</f>
        <v>BTS/Anel</v>
      </c>
      <c r="C3814" s="6" t="n">
        <f aca="false" t="array" ref="C3814:C3814">INDEX(Datas_Entregas!$B$2:$B$100, MATCH(B3814, Datas_Entregas!$A$2:$A$100, 0), 1)</f>
        <v>43296</v>
      </c>
      <c r="D3814" s="5" t="str">
        <f aca="false">Def_Status_Montagem!$A$2</f>
        <v>A verificar</v>
      </c>
      <c r="E3814" s="4" t="str">
        <f aca="false">Def_Status_Montagem!$B$4</f>
        <v>Contratada (inclui etiqueta)</v>
      </c>
      <c r="F3814" s="7" t="str">
        <f aca="false" t="array" ref="F3814:F3814">INDEX(Def_Instancias_Equipamentos!$F$2:$F$4986, MATCH(K3814, Def_Instancias_Equipamentos!$D$2:$D$4986, 0), 1)</f>
        <v>Túnel (Anel)</v>
      </c>
      <c r="G3814" s="8" t="str">
        <f aca="false" t="array" ref="G3814:G3814">INDEX(Def_Instancias_Equipamentos!$F$2:$F$4986, MATCH(L3814, Def_Instancias_Equipamentos!$D$2:$D$4986, 0), 1)</f>
        <v>Sala Racks 15</v>
      </c>
      <c r="H3814" s="7" t="str">
        <f aca="false" t="array" ref="H3814:H3814">INDEX(Def_Instancias_Equipamentos!$E$2:$E$4986, MATCH(K3814, Def_Instancias_Equipamentos!$D$2:$D$4986, 0), 1)</f>
        <v>SI-15M1</v>
      </c>
      <c r="I3814" s="8" t="str">
        <f aca="false" t="array" ref="I3814:I3814">INDEX(Def_Instancias_Equipamentos!$E$2:$E$4986, MATCH(L3814, Def_Instancias_Equipamentos!$D$2:$D$4986, 0), 1)</f>
        <v>IA-15RaBPM</v>
      </c>
      <c r="J3814" s="8" t="str">
        <f aca="false">IF(H3814=I3814, "INTERNO", "EXTERNO")</f>
        <v>EXTERNO</v>
      </c>
      <c r="K3814" s="9" t="str">
        <f aca="false">Def_Instancias_Equipamentos!$D$1010</f>
        <v>SI-15M1:DI-BPMSigPatch</v>
      </c>
      <c r="L3814" s="4" t="str">
        <f aca="false">Def_Instancias_Equipamentos!$D$749</f>
        <v>SI-15M1:DI-BPMRFFE</v>
      </c>
      <c r="M3814" s="10" t="s">
        <v>168</v>
      </c>
      <c r="N3814" s="11" t="s">
        <v>81</v>
      </c>
      <c r="O3814" s="21" t="str">
        <f aca="false">Def_Sistemas_Conectores_Cabos!$B$7</f>
        <v>SMA 50-ohm</v>
      </c>
      <c r="P3814" s="4" t="str">
        <f aca="false">Def_Sistemas_Conectores_Cabos!$B$7</f>
        <v>SMA 50-ohm</v>
      </c>
      <c r="Q3814" s="8" t="str">
        <f aca="false">K3814&amp;"/"&amp;M3814&amp;CHAR(10)&amp;L3814&amp;"/"&amp;N3814</f>
        <v>SI-15M1:DI-BPMSigPatch/TO_OUT
SI-15M1:DI-BPMRFFE/TO_IN</v>
      </c>
      <c r="R3814" s="12" t="s">
        <v>354</v>
      </c>
      <c r="S3814" s="12" t="s">
        <v>354</v>
      </c>
      <c r="T3814" s="22" t="str">
        <f aca="false">Def_Sistemas_Conectores_Cabos!$C$14</f>
        <v>Datalink Extrudado</v>
      </c>
      <c r="U3814" s="11" t="s">
        <v>355</v>
      </c>
      <c r="V3814" s="13"/>
    </row>
    <row r="3815" customFormat="false" ht="15.75" hidden="true" customHeight="true" outlineLevel="0" collapsed="false">
      <c r="A3815" s="4" t="str">
        <f aca="false">Def_Sistemas_Conectores_Cabos!$A$22</f>
        <v>BPM de elétrons</v>
      </c>
      <c r="B3815" s="5" t="str">
        <f aca="false">Datas_Entregas!$A$3</f>
        <v>BTS/Anel</v>
      </c>
      <c r="C3815" s="6" t="n">
        <f aca="false" t="array" ref="C3815:C3815">INDEX(Datas_Entregas!$B$2:$B$100, MATCH(B3815, Datas_Entregas!$A$2:$A$100, 0), 1)</f>
        <v>43296</v>
      </c>
      <c r="D3815" s="5" t="str">
        <f aca="false">Def_Status_Montagem!$A$2</f>
        <v>A verificar</v>
      </c>
      <c r="E3815" s="4" t="str">
        <f aca="false">Def_Status_Montagem!$B$4</f>
        <v>Contratada (inclui etiqueta)</v>
      </c>
      <c r="F3815" s="7" t="str">
        <f aca="false" t="array" ref="F3815:F3815">INDEX(Def_Instancias_Equipamentos!$F$2:$F$4986, MATCH(K3815, Def_Instancias_Equipamentos!$D$2:$D$4986, 0), 1)</f>
        <v>Túnel (Anel)</v>
      </c>
      <c r="G3815" s="8" t="str">
        <f aca="false" t="array" ref="G3815:G3815">INDEX(Def_Instancias_Equipamentos!$F$2:$F$4986, MATCH(L3815, Def_Instancias_Equipamentos!$D$2:$D$4986, 0), 1)</f>
        <v>Sala Racks 15</v>
      </c>
      <c r="H3815" s="7" t="str">
        <f aca="false" t="array" ref="H3815:H3815">INDEX(Def_Instancias_Equipamentos!$E$2:$E$4986, MATCH(K3815, Def_Instancias_Equipamentos!$D$2:$D$4986, 0), 1)</f>
        <v>SI-15M2</v>
      </c>
      <c r="I3815" s="8" t="str">
        <f aca="false" t="array" ref="I3815:I3815">INDEX(Def_Instancias_Equipamentos!$E$2:$E$4986, MATCH(L3815, Def_Instancias_Equipamentos!$D$2:$D$4986, 0), 1)</f>
        <v>IA-15RaBPM</v>
      </c>
      <c r="J3815" s="8" t="str">
        <f aca="false">IF(H3815=I3815, "INTERNO", "EXTERNO")</f>
        <v>EXTERNO</v>
      </c>
      <c r="K3815" s="9" t="str">
        <f aca="false">Def_Instancias_Equipamentos!$D$1011</f>
        <v>SI-15M2:DI-BPMSigPatch</v>
      </c>
      <c r="L3815" s="4" t="str">
        <f aca="false">Def_Instancias_Equipamentos!$D$750</f>
        <v>SI-15M2:DI-BPMRFFE</v>
      </c>
      <c r="M3815" s="10" t="s">
        <v>168</v>
      </c>
      <c r="N3815" s="11" t="s">
        <v>81</v>
      </c>
      <c r="O3815" s="21" t="str">
        <f aca="false">Def_Sistemas_Conectores_Cabos!$B$7</f>
        <v>SMA 50-ohm</v>
      </c>
      <c r="P3815" s="4" t="str">
        <f aca="false">Def_Sistemas_Conectores_Cabos!$B$7</f>
        <v>SMA 50-ohm</v>
      </c>
      <c r="Q3815" s="8" t="str">
        <f aca="false">K3815&amp;"/"&amp;M3815&amp;CHAR(10)&amp;L3815&amp;"/"&amp;N3815</f>
        <v>SI-15M2:DI-BPMSigPatch/TO_OUT
SI-15M2:DI-BPMRFFE/TO_IN</v>
      </c>
      <c r="R3815" s="12" t="s">
        <v>354</v>
      </c>
      <c r="S3815" s="12" t="s">
        <v>354</v>
      </c>
      <c r="T3815" s="22" t="str">
        <f aca="false">Def_Sistemas_Conectores_Cabos!$C$14</f>
        <v>Datalink Extrudado</v>
      </c>
      <c r="U3815" s="11" t="s">
        <v>355</v>
      </c>
      <c r="V3815" s="13"/>
    </row>
    <row r="3816" customFormat="false" ht="15.75" hidden="true" customHeight="true" outlineLevel="0" collapsed="false">
      <c r="A3816" s="4" t="str">
        <f aca="false">Def_Sistemas_Conectores_Cabos!$A$22</f>
        <v>BPM de elétrons</v>
      </c>
      <c r="B3816" s="5" t="str">
        <f aca="false">Datas_Entregas!$A$3</f>
        <v>BTS/Anel</v>
      </c>
      <c r="C3816" s="6" t="n">
        <f aca="false" t="array" ref="C3816:C3816">INDEX(Datas_Entregas!$B$2:$B$100, MATCH(B3816, Datas_Entregas!$A$2:$A$100, 0), 1)</f>
        <v>43296</v>
      </c>
      <c r="D3816" s="5" t="str">
        <f aca="false">Def_Status_Montagem!$A$2</f>
        <v>A verificar</v>
      </c>
      <c r="E3816" s="4" t="str">
        <f aca="false">Def_Status_Montagem!$B$4</f>
        <v>Contratada (inclui etiqueta)</v>
      </c>
      <c r="F3816" s="7" t="str">
        <f aca="false" t="array" ref="F3816:F3816">INDEX(Def_Instancias_Equipamentos!$F$2:$F$4986, MATCH(K3816, Def_Instancias_Equipamentos!$D$2:$D$4986, 0), 1)</f>
        <v>Túnel (Anel)</v>
      </c>
      <c r="G3816" s="8" t="str">
        <f aca="false" t="array" ref="G3816:G3816">INDEX(Def_Instancias_Equipamentos!$F$2:$F$4986, MATCH(L3816, Def_Instancias_Equipamentos!$D$2:$D$4986, 0), 1)</f>
        <v>Sala Racks 15</v>
      </c>
      <c r="H3816" s="7" t="str">
        <f aca="false" t="array" ref="H3816:H3816">INDEX(Def_Instancias_Equipamentos!$E$2:$E$4986, MATCH(K3816, Def_Instancias_Equipamentos!$D$2:$D$4986, 0), 1)</f>
        <v>SI-15SP</v>
      </c>
      <c r="I3816" s="8" t="str">
        <f aca="false" t="array" ref="I3816:I3816">INDEX(Def_Instancias_Equipamentos!$E$2:$E$4986, MATCH(L3816, Def_Instancias_Equipamentos!$D$2:$D$4986, 0), 1)</f>
        <v>IA-15RaBPM</v>
      </c>
      <c r="J3816" s="8" t="str">
        <f aca="false">IF(H3816=I3816, "INTERNO", "EXTERNO")</f>
        <v>EXTERNO</v>
      </c>
      <c r="K3816" s="9" t="str">
        <f aca="false">Def_Instancias_Equipamentos!$D$1080</f>
        <v>SI-15SP:DI-BPMSigPatch-1</v>
      </c>
      <c r="L3816" s="4" t="str">
        <f aca="false">Def_Instancias_Equipamentos!$D$819</f>
        <v>SI-15SP:DI-BPMRFFE-1</v>
      </c>
      <c r="M3816" s="10" t="s">
        <v>168</v>
      </c>
      <c r="N3816" s="11" t="s">
        <v>81</v>
      </c>
      <c r="O3816" s="21" t="str">
        <f aca="false">Def_Sistemas_Conectores_Cabos!$B$7</f>
        <v>SMA 50-ohm</v>
      </c>
      <c r="P3816" s="4" t="str">
        <f aca="false">Def_Sistemas_Conectores_Cabos!$B$7</f>
        <v>SMA 50-ohm</v>
      </c>
      <c r="Q3816" s="8" t="str">
        <f aca="false">K3816&amp;"/"&amp;M3816&amp;CHAR(10)&amp;L3816&amp;"/"&amp;N3816</f>
        <v>SI-15SP:DI-BPMSigPatch-1/TO_OUT
SI-15SP:DI-BPMRFFE-1/TO_IN</v>
      </c>
      <c r="R3816" s="12" t="s">
        <v>354</v>
      </c>
      <c r="S3816" s="12" t="s">
        <v>354</v>
      </c>
      <c r="T3816" s="22" t="str">
        <f aca="false">Def_Sistemas_Conectores_Cabos!$C$14</f>
        <v>Datalink Extrudado</v>
      </c>
      <c r="U3816" s="11" t="s">
        <v>355</v>
      </c>
      <c r="V3816" s="13"/>
    </row>
    <row r="3817" customFormat="false" ht="15.75" hidden="true" customHeight="true" outlineLevel="0" collapsed="false">
      <c r="A3817" s="4" t="str">
        <f aca="false">Def_Sistemas_Conectores_Cabos!$A$22</f>
        <v>BPM de elétrons</v>
      </c>
      <c r="B3817" s="5" t="str">
        <f aca="false">Datas_Entregas!$A$3</f>
        <v>BTS/Anel</v>
      </c>
      <c r="C3817" s="6" t="n">
        <f aca="false" t="array" ref="C3817:C3817">INDEX(Datas_Entregas!$B$2:$B$100, MATCH(B3817, Datas_Entregas!$A$2:$A$100, 0), 1)</f>
        <v>43296</v>
      </c>
      <c r="D3817" s="5" t="str">
        <f aca="false">Def_Status_Montagem!$A$2</f>
        <v>A verificar</v>
      </c>
      <c r="E3817" s="4" t="str">
        <f aca="false">Def_Status_Montagem!$B$4</f>
        <v>Contratada (inclui etiqueta)</v>
      </c>
      <c r="F3817" s="7" t="str">
        <f aca="false" t="array" ref="F3817:F3817">INDEX(Def_Instancias_Equipamentos!$F$2:$F$4986, MATCH(K3817, Def_Instancias_Equipamentos!$D$2:$D$4986, 0), 1)</f>
        <v>Túnel (Anel)</v>
      </c>
      <c r="G3817" s="8" t="str">
        <f aca="false" t="array" ref="G3817:G3817">INDEX(Def_Instancias_Equipamentos!$F$2:$F$4986, MATCH(L3817, Def_Instancias_Equipamentos!$D$2:$D$4986, 0), 1)</f>
        <v>Sala Racks 15</v>
      </c>
      <c r="H3817" s="7" t="str">
        <f aca="false" t="array" ref="H3817:H3817">INDEX(Def_Instancias_Equipamentos!$E$2:$E$4986, MATCH(K3817, Def_Instancias_Equipamentos!$D$2:$D$4986, 0), 1)</f>
        <v>SI-15SP</v>
      </c>
      <c r="I3817" s="8" t="str">
        <f aca="false" t="array" ref="I3817:I3817">INDEX(Def_Instancias_Equipamentos!$E$2:$E$4986, MATCH(L3817, Def_Instancias_Equipamentos!$D$2:$D$4986, 0), 1)</f>
        <v>IA-15RaBPM</v>
      </c>
      <c r="J3817" s="8" t="str">
        <f aca="false">IF(H3817=I3817, "INTERNO", "EXTERNO")</f>
        <v>EXTERNO</v>
      </c>
      <c r="K3817" s="9" t="str">
        <f aca="false">Def_Instancias_Equipamentos!$D$1081</f>
        <v>SI-15SP:DI-BPMSigPatch-2</v>
      </c>
      <c r="L3817" s="4" t="str">
        <f aca="false">Def_Instancias_Equipamentos!$D$820</f>
        <v>SI-15SP:DI-BPMRFFE-2</v>
      </c>
      <c r="M3817" s="10" t="s">
        <v>168</v>
      </c>
      <c r="N3817" s="11" t="s">
        <v>81</v>
      </c>
      <c r="O3817" s="21" t="str">
        <f aca="false">Def_Sistemas_Conectores_Cabos!$B$7</f>
        <v>SMA 50-ohm</v>
      </c>
      <c r="P3817" s="4" t="str">
        <f aca="false">Def_Sistemas_Conectores_Cabos!$B$7</f>
        <v>SMA 50-ohm</v>
      </c>
      <c r="Q3817" s="8" t="str">
        <f aca="false">K3817&amp;"/"&amp;M3817&amp;CHAR(10)&amp;L3817&amp;"/"&amp;N3817</f>
        <v>SI-15SP:DI-BPMSigPatch-2/TO_OUT
SI-15SP:DI-BPMRFFE-2/TO_IN</v>
      </c>
      <c r="R3817" s="12" t="s">
        <v>354</v>
      </c>
      <c r="S3817" s="12" t="s">
        <v>354</v>
      </c>
      <c r="T3817" s="22" t="str">
        <f aca="false">Def_Sistemas_Conectores_Cabos!$C$14</f>
        <v>Datalink Extrudado</v>
      </c>
      <c r="U3817" s="11" t="s">
        <v>355</v>
      </c>
      <c r="V3817" s="13"/>
    </row>
    <row r="3818" customFormat="false" ht="15.75" hidden="true" customHeight="true" outlineLevel="0" collapsed="false">
      <c r="A3818" s="4" t="str">
        <f aca="false">Def_Sistemas_Conectores_Cabos!$A$22</f>
        <v>BPM de elétrons</v>
      </c>
      <c r="B3818" s="5" t="str">
        <f aca="false">Datas_Entregas!$A$3</f>
        <v>BTS/Anel</v>
      </c>
      <c r="C3818" s="6" t="n">
        <f aca="false" t="array" ref="C3818:C3818">INDEX(Datas_Entregas!$B$2:$B$100, MATCH(B3818, Datas_Entregas!$A$2:$A$100, 0), 1)</f>
        <v>43296</v>
      </c>
      <c r="D3818" s="5" t="str">
        <f aca="false">Def_Status_Montagem!$A$2</f>
        <v>A verificar</v>
      </c>
      <c r="E3818" s="4" t="str">
        <f aca="false">Def_Status_Montagem!$B$4</f>
        <v>Contratada (inclui etiqueta)</v>
      </c>
      <c r="F3818" s="7" t="str">
        <f aca="false" t="array" ref="F3818:F3818">INDEX(Def_Instancias_Equipamentos!$F$2:$F$4986, MATCH(K3818, Def_Instancias_Equipamentos!$D$2:$D$4986, 0), 1)</f>
        <v>Túnel (Anel)</v>
      </c>
      <c r="G3818" s="8" t="str">
        <f aca="false" t="array" ref="G3818:G3818">INDEX(Def_Instancias_Equipamentos!$F$2:$F$4986, MATCH(L3818, Def_Instancias_Equipamentos!$D$2:$D$4986, 0), 1)</f>
        <v>Sala Racks 16</v>
      </c>
      <c r="H3818" s="7" t="str">
        <f aca="false" t="array" ref="H3818:H3818">INDEX(Def_Instancias_Equipamentos!$E$2:$E$4986, MATCH(K3818, Def_Instancias_Equipamentos!$D$2:$D$4986, 0), 1)</f>
        <v>SI-16C1</v>
      </c>
      <c r="I3818" s="8" t="str">
        <f aca="false" t="array" ref="I3818:I3818">INDEX(Def_Instancias_Equipamentos!$E$2:$E$4986, MATCH(L3818, Def_Instancias_Equipamentos!$D$2:$D$4986, 0), 1)</f>
        <v>IA-16RaBPM</v>
      </c>
      <c r="J3818" s="8" t="str">
        <f aca="false">IF(H3818=I3818, "INTERNO", "EXTERNO")</f>
        <v>EXTERNO</v>
      </c>
      <c r="K3818" s="9" t="str">
        <f aca="false">Def_Instancias_Equipamentos!$D$1012</f>
        <v>SI-16C1:DI-BPMSigPatch-1</v>
      </c>
      <c r="L3818" s="4" t="str">
        <f aca="false">Def_Instancias_Equipamentos!$D$751</f>
        <v>SI-16C1:DI-BPMRFFE-1</v>
      </c>
      <c r="M3818" s="10" t="s">
        <v>168</v>
      </c>
      <c r="N3818" s="11" t="s">
        <v>81</v>
      </c>
      <c r="O3818" s="21" t="str">
        <f aca="false">Def_Sistemas_Conectores_Cabos!$B$7</f>
        <v>SMA 50-ohm</v>
      </c>
      <c r="P3818" s="4" t="str">
        <f aca="false">Def_Sistemas_Conectores_Cabos!$B$7</f>
        <v>SMA 50-ohm</v>
      </c>
      <c r="Q3818" s="8" t="str">
        <f aca="false">K3818&amp;"/"&amp;M3818&amp;CHAR(10)&amp;L3818&amp;"/"&amp;N3818</f>
        <v>SI-16C1:DI-BPMSigPatch-1/TO_OUT
SI-16C1:DI-BPMRFFE-1/TO_IN</v>
      </c>
      <c r="R3818" s="12" t="s">
        <v>354</v>
      </c>
      <c r="S3818" s="12" t="s">
        <v>354</v>
      </c>
      <c r="T3818" s="22" t="str">
        <f aca="false">Def_Sistemas_Conectores_Cabos!$C$14</f>
        <v>Datalink Extrudado</v>
      </c>
      <c r="U3818" s="11" t="s">
        <v>355</v>
      </c>
      <c r="V3818" s="13"/>
    </row>
    <row r="3819" customFormat="false" ht="15.75" hidden="true" customHeight="true" outlineLevel="0" collapsed="false">
      <c r="A3819" s="4" t="str">
        <f aca="false">Def_Sistemas_Conectores_Cabos!$A$22</f>
        <v>BPM de elétrons</v>
      </c>
      <c r="B3819" s="5" t="str">
        <f aca="false">Datas_Entregas!$A$3</f>
        <v>BTS/Anel</v>
      </c>
      <c r="C3819" s="6" t="n">
        <f aca="false" t="array" ref="C3819:C3819">INDEX(Datas_Entregas!$B$2:$B$100, MATCH(B3819, Datas_Entregas!$A$2:$A$100, 0), 1)</f>
        <v>43296</v>
      </c>
      <c r="D3819" s="5" t="str">
        <f aca="false">Def_Status_Montagem!$A$2</f>
        <v>A verificar</v>
      </c>
      <c r="E3819" s="4" t="str">
        <f aca="false">Def_Status_Montagem!$B$4</f>
        <v>Contratada (inclui etiqueta)</v>
      </c>
      <c r="F3819" s="7" t="str">
        <f aca="false" t="array" ref="F3819:F3819">INDEX(Def_Instancias_Equipamentos!$F$2:$F$4986, MATCH(K3819, Def_Instancias_Equipamentos!$D$2:$D$4986, 0), 1)</f>
        <v>Túnel (Anel)</v>
      </c>
      <c r="G3819" s="8" t="str">
        <f aca="false" t="array" ref="G3819:G3819">INDEX(Def_Instancias_Equipamentos!$F$2:$F$4986, MATCH(L3819, Def_Instancias_Equipamentos!$D$2:$D$4986, 0), 1)</f>
        <v>Sala Racks 16</v>
      </c>
      <c r="H3819" s="7" t="str">
        <f aca="false" t="array" ref="H3819:H3819">INDEX(Def_Instancias_Equipamentos!$E$2:$E$4986, MATCH(K3819, Def_Instancias_Equipamentos!$D$2:$D$4986, 0), 1)</f>
        <v>SI-16C1</v>
      </c>
      <c r="I3819" s="8" t="str">
        <f aca="false" t="array" ref="I3819:I3819">INDEX(Def_Instancias_Equipamentos!$E$2:$E$4986, MATCH(L3819, Def_Instancias_Equipamentos!$D$2:$D$4986, 0), 1)</f>
        <v>IA-16RaBPM</v>
      </c>
      <c r="J3819" s="8" t="str">
        <f aca="false">IF(H3819=I3819, "INTERNO", "EXTERNO")</f>
        <v>EXTERNO</v>
      </c>
      <c r="K3819" s="9" t="str">
        <f aca="false">Def_Instancias_Equipamentos!$D$1013</f>
        <v>SI-16C1:DI-BPMSigPatch-2</v>
      </c>
      <c r="L3819" s="4" t="str">
        <f aca="false">Def_Instancias_Equipamentos!$D$752</f>
        <v>SI-16C1:DI-BPMRFFE-2</v>
      </c>
      <c r="M3819" s="10" t="s">
        <v>168</v>
      </c>
      <c r="N3819" s="11" t="s">
        <v>81</v>
      </c>
      <c r="O3819" s="21" t="str">
        <f aca="false">Def_Sistemas_Conectores_Cabos!$B$7</f>
        <v>SMA 50-ohm</v>
      </c>
      <c r="P3819" s="4" t="str">
        <f aca="false">Def_Sistemas_Conectores_Cabos!$B$7</f>
        <v>SMA 50-ohm</v>
      </c>
      <c r="Q3819" s="8" t="str">
        <f aca="false">K3819&amp;"/"&amp;M3819&amp;CHAR(10)&amp;L3819&amp;"/"&amp;N3819</f>
        <v>SI-16C1:DI-BPMSigPatch-2/TO_OUT
SI-16C1:DI-BPMRFFE-2/TO_IN</v>
      </c>
      <c r="R3819" s="12" t="s">
        <v>354</v>
      </c>
      <c r="S3819" s="12" t="s">
        <v>354</v>
      </c>
      <c r="T3819" s="22" t="str">
        <f aca="false">Def_Sistemas_Conectores_Cabos!$C$14</f>
        <v>Datalink Extrudado</v>
      </c>
      <c r="U3819" s="11" t="s">
        <v>355</v>
      </c>
      <c r="V3819" s="13"/>
    </row>
    <row r="3820" customFormat="false" ht="15.75" hidden="true" customHeight="true" outlineLevel="0" collapsed="false">
      <c r="A3820" s="4" t="str">
        <f aca="false">Def_Sistemas_Conectores_Cabos!$A$22</f>
        <v>BPM de elétrons</v>
      </c>
      <c r="B3820" s="5" t="str">
        <f aca="false">Datas_Entregas!$A$3</f>
        <v>BTS/Anel</v>
      </c>
      <c r="C3820" s="6" t="n">
        <f aca="false" t="array" ref="C3820:C3820">INDEX(Datas_Entregas!$B$2:$B$100, MATCH(B3820, Datas_Entregas!$A$2:$A$100, 0), 1)</f>
        <v>43296</v>
      </c>
      <c r="D3820" s="5" t="str">
        <f aca="false">Def_Status_Montagem!$A$2</f>
        <v>A verificar</v>
      </c>
      <c r="E3820" s="4" t="str">
        <f aca="false">Def_Status_Montagem!$B$4</f>
        <v>Contratada (inclui etiqueta)</v>
      </c>
      <c r="F3820" s="7" t="str">
        <f aca="false" t="array" ref="F3820:F3820">INDEX(Def_Instancias_Equipamentos!$F$2:$F$4986, MATCH(K3820, Def_Instancias_Equipamentos!$D$2:$D$4986, 0), 1)</f>
        <v>Túnel (Anel)</v>
      </c>
      <c r="G3820" s="8" t="str">
        <f aca="false" t="array" ref="G3820:G3820">INDEX(Def_Instancias_Equipamentos!$F$2:$F$4986, MATCH(L3820, Def_Instancias_Equipamentos!$D$2:$D$4986, 0), 1)</f>
        <v>Sala Racks 16</v>
      </c>
      <c r="H3820" s="7" t="str">
        <f aca="false" t="array" ref="H3820:H3820">INDEX(Def_Instancias_Equipamentos!$E$2:$E$4986, MATCH(K3820, Def_Instancias_Equipamentos!$D$2:$D$4986, 0), 1)</f>
        <v>SI-16C2</v>
      </c>
      <c r="I3820" s="8" t="str">
        <f aca="false" t="array" ref="I3820:I3820">INDEX(Def_Instancias_Equipamentos!$E$2:$E$4986, MATCH(L3820, Def_Instancias_Equipamentos!$D$2:$D$4986, 0), 1)</f>
        <v>IA-16RaBPM</v>
      </c>
      <c r="J3820" s="8" t="str">
        <f aca="false">IF(H3820=I3820, "INTERNO", "EXTERNO")</f>
        <v>EXTERNO</v>
      </c>
      <c r="K3820" s="9" t="str">
        <f aca="false">Def_Instancias_Equipamentos!$D$1014</f>
        <v>SI-16C2:DI-BPMSigPatch</v>
      </c>
      <c r="L3820" s="4" t="str">
        <f aca="false">Def_Instancias_Equipamentos!$D$753</f>
        <v>SI-16C2:DI-BPMRFFE</v>
      </c>
      <c r="M3820" s="10" t="s">
        <v>168</v>
      </c>
      <c r="N3820" s="11" t="s">
        <v>81</v>
      </c>
      <c r="O3820" s="21" t="str">
        <f aca="false">Def_Sistemas_Conectores_Cabos!$B$7</f>
        <v>SMA 50-ohm</v>
      </c>
      <c r="P3820" s="4" t="str">
        <f aca="false">Def_Sistemas_Conectores_Cabos!$B$7</f>
        <v>SMA 50-ohm</v>
      </c>
      <c r="Q3820" s="8" t="str">
        <f aca="false">K3820&amp;"/"&amp;M3820&amp;CHAR(10)&amp;L3820&amp;"/"&amp;N3820</f>
        <v>SI-16C2:DI-BPMSigPatch/TO_OUT
SI-16C2:DI-BPMRFFE/TO_IN</v>
      </c>
      <c r="R3820" s="12" t="s">
        <v>354</v>
      </c>
      <c r="S3820" s="12" t="s">
        <v>354</v>
      </c>
      <c r="T3820" s="22" t="str">
        <f aca="false">Def_Sistemas_Conectores_Cabos!$C$14</f>
        <v>Datalink Extrudado</v>
      </c>
      <c r="U3820" s="11" t="s">
        <v>355</v>
      </c>
      <c r="V3820" s="13"/>
    </row>
    <row r="3821" customFormat="false" ht="15.75" hidden="true" customHeight="true" outlineLevel="0" collapsed="false">
      <c r="A3821" s="4" t="str">
        <f aca="false">Def_Sistemas_Conectores_Cabos!$A$22</f>
        <v>BPM de elétrons</v>
      </c>
      <c r="B3821" s="5" t="str">
        <f aca="false">Datas_Entregas!$A$3</f>
        <v>BTS/Anel</v>
      </c>
      <c r="C3821" s="6" t="n">
        <f aca="false" t="array" ref="C3821:C3821">INDEX(Datas_Entregas!$B$2:$B$100, MATCH(B3821, Datas_Entregas!$A$2:$A$100, 0), 1)</f>
        <v>43296</v>
      </c>
      <c r="D3821" s="5" t="str">
        <f aca="false">Def_Status_Montagem!$A$2</f>
        <v>A verificar</v>
      </c>
      <c r="E3821" s="4" t="str">
        <f aca="false">Def_Status_Montagem!$B$4</f>
        <v>Contratada (inclui etiqueta)</v>
      </c>
      <c r="F3821" s="7" t="str">
        <f aca="false" t="array" ref="F3821:F3821">INDEX(Def_Instancias_Equipamentos!$F$2:$F$4986, MATCH(K3821, Def_Instancias_Equipamentos!$D$2:$D$4986, 0), 1)</f>
        <v>Túnel (Anel)</v>
      </c>
      <c r="G3821" s="8" t="str">
        <f aca="false" t="array" ref="G3821:G3821">INDEX(Def_Instancias_Equipamentos!$F$2:$F$4986, MATCH(L3821, Def_Instancias_Equipamentos!$D$2:$D$4986, 0), 1)</f>
        <v>Sala Racks 16</v>
      </c>
      <c r="H3821" s="7" t="str">
        <f aca="false" t="array" ref="H3821:H3821">INDEX(Def_Instancias_Equipamentos!$E$2:$E$4986, MATCH(K3821, Def_Instancias_Equipamentos!$D$2:$D$4986, 0), 1)</f>
        <v>SI-16C3</v>
      </c>
      <c r="I3821" s="8" t="str">
        <f aca="false" t="array" ref="I3821:I3821">INDEX(Def_Instancias_Equipamentos!$E$2:$E$4986, MATCH(L3821, Def_Instancias_Equipamentos!$D$2:$D$4986, 0), 1)</f>
        <v>IA-16RaBPM</v>
      </c>
      <c r="J3821" s="8" t="str">
        <f aca="false">IF(H3821=I3821, "INTERNO", "EXTERNO")</f>
        <v>EXTERNO</v>
      </c>
      <c r="K3821" s="9" t="str">
        <f aca="false">Def_Instancias_Equipamentos!$D$1015</f>
        <v>SI-16C3:DI-BPMSigPatch-1</v>
      </c>
      <c r="L3821" s="4" t="str">
        <f aca="false">Def_Instancias_Equipamentos!$D$754</f>
        <v>SI-16C3:DI-BPMRFFE-1</v>
      </c>
      <c r="M3821" s="10" t="s">
        <v>168</v>
      </c>
      <c r="N3821" s="11" t="s">
        <v>81</v>
      </c>
      <c r="O3821" s="21" t="str">
        <f aca="false">Def_Sistemas_Conectores_Cabos!$B$7</f>
        <v>SMA 50-ohm</v>
      </c>
      <c r="P3821" s="4" t="str">
        <f aca="false">Def_Sistemas_Conectores_Cabos!$B$7</f>
        <v>SMA 50-ohm</v>
      </c>
      <c r="Q3821" s="8" t="str">
        <f aca="false">K3821&amp;"/"&amp;M3821&amp;CHAR(10)&amp;L3821&amp;"/"&amp;N3821</f>
        <v>SI-16C3:DI-BPMSigPatch-1/TO_OUT
SI-16C3:DI-BPMRFFE-1/TO_IN</v>
      </c>
      <c r="R3821" s="12" t="s">
        <v>354</v>
      </c>
      <c r="S3821" s="12" t="s">
        <v>354</v>
      </c>
      <c r="T3821" s="22" t="str">
        <f aca="false">Def_Sistemas_Conectores_Cabos!$C$14</f>
        <v>Datalink Extrudado</v>
      </c>
      <c r="U3821" s="11" t="s">
        <v>355</v>
      </c>
      <c r="V3821" s="13"/>
    </row>
    <row r="3822" customFormat="false" ht="15.75" hidden="true" customHeight="true" outlineLevel="0" collapsed="false">
      <c r="A3822" s="4" t="str">
        <f aca="false">Def_Sistemas_Conectores_Cabos!$A$22</f>
        <v>BPM de elétrons</v>
      </c>
      <c r="B3822" s="5" t="str">
        <f aca="false">Datas_Entregas!$A$3</f>
        <v>BTS/Anel</v>
      </c>
      <c r="C3822" s="6" t="n">
        <f aca="false" t="array" ref="C3822:C3822">INDEX(Datas_Entregas!$B$2:$B$100, MATCH(B3822, Datas_Entregas!$A$2:$A$100, 0), 1)</f>
        <v>43296</v>
      </c>
      <c r="D3822" s="5" t="str">
        <f aca="false">Def_Status_Montagem!$A$2</f>
        <v>A verificar</v>
      </c>
      <c r="E3822" s="4" t="str">
        <f aca="false">Def_Status_Montagem!$B$4</f>
        <v>Contratada (inclui etiqueta)</v>
      </c>
      <c r="F3822" s="7" t="str">
        <f aca="false" t="array" ref="F3822:F3822">INDEX(Def_Instancias_Equipamentos!$F$2:$F$4986, MATCH(K3822, Def_Instancias_Equipamentos!$D$2:$D$4986, 0), 1)</f>
        <v>Túnel (Anel)</v>
      </c>
      <c r="G3822" s="8" t="str">
        <f aca="false" t="array" ref="G3822:G3822">INDEX(Def_Instancias_Equipamentos!$F$2:$F$4986, MATCH(L3822, Def_Instancias_Equipamentos!$D$2:$D$4986, 0), 1)</f>
        <v>Sala Racks 16</v>
      </c>
      <c r="H3822" s="7" t="str">
        <f aca="false" t="array" ref="H3822:H3822">INDEX(Def_Instancias_Equipamentos!$E$2:$E$4986, MATCH(K3822, Def_Instancias_Equipamentos!$D$2:$D$4986, 0), 1)</f>
        <v>SI-16C3</v>
      </c>
      <c r="I3822" s="8" t="str">
        <f aca="false" t="array" ref="I3822:I3822">INDEX(Def_Instancias_Equipamentos!$E$2:$E$4986, MATCH(L3822, Def_Instancias_Equipamentos!$D$2:$D$4986, 0), 1)</f>
        <v>IA-16RaBPM</v>
      </c>
      <c r="J3822" s="8" t="str">
        <f aca="false">IF(H3822=I3822, "INTERNO", "EXTERNO")</f>
        <v>EXTERNO</v>
      </c>
      <c r="K3822" s="9" t="str">
        <f aca="false">Def_Instancias_Equipamentos!$D$1016</f>
        <v>SI-16C3:DI-BPMSigPatch-2</v>
      </c>
      <c r="L3822" s="4" t="str">
        <f aca="false">Def_Instancias_Equipamentos!$D$755</f>
        <v>SI-16C3:DI-BPMRFFE-2</v>
      </c>
      <c r="M3822" s="10" t="s">
        <v>168</v>
      </c>
      <c r="N3822" s="11" t="s">
        <v>81</v>
      </c>
      <c r="O3822" s="21" t="str">
        <f aca="false">Def_Sistemas_Conectores_Cabos!$B$7</f>
        <v>SMA 50-ohm</v>
      </c>
      <c r="P3822" s="4" t="str">
        <f aca="false">Def_Sistemas_Conectores_Cabos!$B$7</f>
        <v>SMA 50-ohm</v>
      </c>
      <c r="Q3822" s="8" t="str">
        <f aca="false">K3822&amp;"/"&amp;M3822&amp;CHAR(10)&amp;L3822&amp;"/"&amp;N3822</f>
        <v>SI-16C3:DI-BPMSigPatch-2/TO_OUT
SI-16C3:DI-BPMRFFE-2/TO_IN</v>
      </c>
      <c r="R3822" s="12" t="s">
        <v>354</v>
      </c>
      <c r="S3822" s="12" t="s">
        <v>354</v>
      </c>
      <c r="T3822" s="22" t="str">
        <f aca="false">Def_Sistemas_Conectores_Cabos!$C$14</f>
        <v>Datalink Extrudado</v>
      </c>
      <c r="U3822" s="11" t="s">
        <v>355</v>
      </c>
      <c r="V3822" s="13"/>
    </row>
    <row r="3823" customFormat="false" ht="15.75" hidden="true" customHeight="true" outlineLevel="0" collapsed="false">
      <c r="A3823" s="4" t="str">
        <f aca="false">Def_Sistemas_Conectores_Cabos!$A$22</f>
        <v>BPM de elétrons</v>
      </c>
      <c r="B3823" s="5" t="str">
        <f aca="false">Datas_Entregas!$A$3</f>
        <v>BTS/Anel</v>
      </c>
      <c r="C3823" s="6" t="n">
        <f aca="false" t="array" ref="C3823:C3823">INDEX(Datas_Entregas!$B$2:$B$100, MATCH(B3823, Datas_Entregas!$A$2:$A$100, 0), 1)</f>
        <v>43296</v>
      </c>
      <c r="D3823" s="5" t="str">
        <f aca="false">Def_Status_Montagem!$A$2</f>
        <v>A verificar</v>
      </c>
      <c r="E3823" s="4" t="str">
        <f aca="false">Def_Status_Montagem!$B$4</f>
        <v>Contratada (inclui etiqueta)</v>
      </c>
      <c r="F3823" s="7" t="str">
        <f aca="false" t="array" ref="F3823:F3823">INDEX(Def_Instancias_Equipamentos!$F$2:$F$4986, MATCH(K3823, Def_Instancias_Equipamentos!$D$2:$D$4986, 0), 1)</f>
        <v>Túnel (Anel)</v>
      </c>
      <c r="G3823" s="8" t="str">
        <f aca="false" t="array" ref="G3823:G3823">INDEX(Def_Instancias_Equipamentos!$F$2:$F$4986, MATCH(L3823, Def_Instancias_Equipamentos!$D$2:$D$4986, 0), 1)</f>
        <v>Sala Racks 16</v>
      </c>
      <c r="H3823" s="7" t="str">
        <f aca="false" t="array" ref="H3823:H3823">INDEX(Def_Instancias_Equipamentos!$E$2:$E$4986, MATCH(K3823, Def_Instancias_Equipamentos!$D$2:$D$4986, 0), 1)</f>
        <v>SI-16C4</v>
      </c>
      <c r="I3823" s="8" t="str">
        <f aca="false" t="array" ref="I3823:I3823">INDEX(Def_Instancias_Equipamentos!$E$2:$E$4986, MATCH(L3823, Def_Instancias_Equipamentos!$D$2:$D$4986, 0), 1)</f>
        <v>IA-16RaBPM</v>
      </c>
      <c r="J3823" s="8" t="str">
        <f aca="false">IF(H3823=I3823, "INTERNO", "EXTERNO")</f>
        <v>EXTERNO</v>
      </c>
      <c r="K3823" s="9" t="str">
        <f aca="false">Def_Instancias_Equipamentos!$D$1017</f>
        <v>SI-16C4:DI-BPMSigPatch</v>
      </c>
      <c r="L3823" s="4" t="str">
        <f aca="false">Def_Instancias_Equipamentos!$D$756</f>
        <v>SI-16C4:DI-BPMRFFE</v>
      </c>
      <c r="M3823" s="10" t="s">
        <v>168</v>
      </c>
      <c r="N3823" s="11" t="s">
        <v>81</v>
      </c>
      <c r="O3823" s="21" t="str">
        <f aca="false">Def_Sistemas_Conectores_Cabos!$B$7</f>
        <v>SMA 50-ohm</v>
      </c>
      <c r="P3823" s="4" t="str">
        <f aca="false">Def_Sistemas_Conectores_Cabos!$B$7</f>
        <v>SMA 50-ohm</v>
      </c>
      <c r="Q3823" s="8" t="str">
        <f aca="false">K3823&amp;"/"&amp;M3823&amp;CHAR(10)&amp;L3823&amp;"/"&amp;N3823</f>
        <v>SI-16C4:DI-BPMSigPatch/TO_OUT
SI-16C4:DI-BPMRFFE/TO_IN</v>
      </c>
      <c r="R3823" s="12" t="s">
        <v>354</v>
      </c>
      <c r="S3823" s="12" t="s">
        <v>354</v>
      </c>
      <c r="T3823" s="22" t="str">
        <f aca="false">Def_Sistemas_Conectores_Cabos!$C$14</f>
        <v>Datalink Extrudado</v>
      </c>
      <c r="U3823" s="11" t="s">
        <v>355</v>
      </c>
      <c r="V3823" s="13"/>
    </row>
    <row r="3824" customFormat="false" ht="15.75" hidden="true" customHeight="true" outlineLevel="0" collapsed="false">
      <c r="A3824" s="4" t="str">
        <f aca="false">Def_Sistemas_Conectores_Cabos!$A$22</f>
        <v>BPM de elétrons</v>
      </c>
      <c r="B3824" s="5" t="str">
        <f aca="false">Datas_Entregas!$A$3</f>
        <v>BTS/Anel</v>
      </c>
      <c r="C3824" s="6" t="n">
        <f aca="false" t="array" ref="C3824:C3824">INDEX(Datas_Entregas!$B$2:$B$100, MATCH(B3824, Datas_Entregas!$A$2:$A$100, 0), 1)</f>
        <v>43296</v>
      </c>
      <c r="D3824" s="5" t="str">
        <f aca="false">Def_Status_Montagem!$A$2</f>
        <v>A verificar</v>
      </c>
      <c r="E3824" s="4" t="str">
        <f aca="false">Def_Status_Montagem!$B$4</f>
        <v>Contratada (inclui etiqueta)</v>
      </c>
      <c r="F3824" s="7" t="str">
        <f aca="false" t="array" ref="F3824:F3824">INDEX(Def_Instancias_Equipamentos!$F$2:$F$4986, MATCH(K3824, Def_Instancias_Equipamentos!$D$2:$D$4986, 0), 1)</f>
        <v>Túnel (Anel)</v>
      </c>
      <c r="G3824" s="8" t="str">
        <f aca="false" t="array" ref="G3824:G3824">INDEX(Def_Instancias_Equipamentos!$F$2:$F$4986, MATCH(L3824, Def_Instancias_Equipamentos!$D$2:$D$4986, 0), 1)</f>
        <v>Sala Racks 16</v>
      </c>
      <c r="H3824" s="7" t="str">
        <f aca="false" t="array" ref="H3824:H3824">INDEX(Def_Instancias_Equipamentos!$E$2:$E$4986, MATCH(K3824, Def_Instancias_Equipamentos!$D$2:$D$4986, 0), 1)</f>
        <v>SI-16M1</v>
      </c>
      <c r="I3824" s="8" t="str">
        <f aca="false" t="array" ref="I3824:I3824">INDEX(Def_Instancias_Equipamentos!$E$2:$E$4986, MATCH(L3824, Def_Instancias_Equipamentos!$D$2:$D$4986, 0), 1)</f>
        <v>IA-16RaBPM</v>
      </c>
      <c r="J3824" s="8" t="str">
        <f aca="false">IF(H3824=I3824, "INTERNO", "EXTERNO")</f>
        <v>EXTERNO</v>
      </c>
      <c r="K3824" s="9" t="str">
        <f aca="false">Def_Instancias_Equipamentos!$D$1018</f>
        <v>SI-16M1:DI-BPMSigPatch</v>
      </c>
      <c r="L3824" s="4" t="str">
        <f aca="false">Def_Instancias_Equipamentos!$D$757</f>
        <v>SI-16M1:DI-BPMRFFE</v>
      </c>
      <c r="M3824" s="10" t="s">
        <v>168</v>
      </c>
      <c r="N3824" s="11" t="s">
        <v>81</v>
      </c>
      <c r="O3824" s="21" t="str">
        <f aca="false">Def_Sistemas_Conectores_Cabos!$B$7</f>
        <v>SMA 50-ohm</v>
      </c>
      <c r="P3824" s="4" t="str">
        <f aca="false">Def_Sistemas_Conectores_Cabos!$B$7</f>
        <v>SMA 50-ohm</v>
      </c>
      <c r="Q3824" s="8" t="str">
        <f aca="false">K3824&amp;"/"&amp;M3824&amp;CHAR(10)&amp;L3824&amp;"/"&amp;N3824</f>
        <v>SI-16M1:DI-BPMSigPatch/TO_OUT
SI-16M1:DI-BPMRFFE/TO_IN</v>
      </c>
      <c r="R3824" s="12" t="s">
        <v>354</v>
      </c>
      <c r="S3824" s="12" t="s">
        <v>354</v>
      </c>
      <c r="T3824" s="22" t="str">
        <f aca="false">Def_Sistemas_Conectores_Cabos!$C$14</f>
        <v>Datalink Extrudado</v>
      </c>
      <c r="U3824" s="11" t="s">
        <v>355</v>
      </c>
      <c r="V3824" s="13"/>
    </row>
    <row r="3825" customFormat="false" ht="15.75" hidden="true" customHeight="true" outlineLevel="0" collapsed="false">
      <c r="A3825" s="4" t="str">
        <f aca="false">Def_Sistemas_Conectores_Cabos!$A$22</f>
        <v>BPM de elétrons</v>
      </c>
      <c r="B3825" s="5" t="str">
        <f aca="false">Datas_Entregas!$A$3</f>
        <v>BTS/Anel</v>
      </c>
      <c r="C3825" s="6" t="n">
        <f aca="false" t="array" ref="C3825:C3825">INDEX(Datas_Entregas!$B$2:$B$100, MATCH(B3825, Datas_Entregas!$A$2:$A$100, 0), 1)</f>
        <v>43296</v>
      </c>
      <c r="D3825" s="5" t="str">
        <f aca="false">Def_Status_Montagem!$A$2</f>
        <v>A verificar</v>
      </c>
      <c r="E3825" s="4" t="str">
        <f aca="false">Def_Status_Montagem!$B$4</f>
        <v>Contratada (inclui etiqueta)</v>
      </c>
      <c r="F3825" s="7" t="str">
        <f aca="false" t="array" ref="F3825:F3825">INDEX(Def_Instancias_Equipamentos!$F$2:$F$4986, MATCH(K3825, Def_Instancias_Equipamentos!$D$2:$D$4986, 0), 1)</f>
        <v>Túnel (Anel)</v>
      </c>
      <c r="G3825" s="8" t="str">
        <f aca="false" t="array" ref="G3825:G3825">INDEX(Def_Instancias_Equipamentos!$F$2:$F$4986, MATCH(L3825, Def_Instancias_Equipamentos!$D$2:$D$4986, 0), 1)</f>
        <v>Sala Racks 16</v>
      </c>
      <c r="H3825" s="7" t="str">
        <f aca="false" t="array" ref="H3825:H3825">INDEX(Def_Instancias_Equipamentos!$E$2:$E$4986, MATCH(K3825, Def_Instancias_Equipamentos!$D$2:$D$4986, 0), 1)</f>
        <v>SI-16M2</v>
      </c>
      <c r="I3825" s="8" t="str">
        <f aca="false" t="array" ref="I3825:I3825">INDEX(Def_Instancias_Equipamentos!$E$2:$E$4986, MATCH(L3825, Def_Instancias_Equipamentos!$D$2:$D$4986, 0), 1)</f>
        <v>IA-16RaBPM</v>
      </c>
      <c r="J3825" s="8" t="str">
        <f aca="false">IF(H3825=I3825, "INTERNO", "EXTERNO")</f>
        <v>EXTERNO</v>
      </c>
      <c r="K3825" s="9" t="str">
        <f aca="false">Def_Instancias_Equipamentos!$D$1019</f>
        <v>SI-16M2:DI-BPMSigPatch</v>
      </c>
      <c r="L3825" s="4" t="str">
        <f aca="false">Def_Instancias_Equipamentos!$D$758</f>
        <v>SI-16M2:DI-BPMRFFE</v>
      </c>
      <c r="M3825" s="10" t="s">
        <v>168</v>
      </c>
      <c r="N3825" s="11" t="s">
        <v>81</v>
      </c>
      <c r="O3825" s="21" t="str">
        <f aca="false">Def_Sistemas_Conectores_Cabos!$B$7</f>
        <v>SMA 50-ohm</v>
      </c>
      <c r="P3825" s="4" t="str">
        <f aca="false">Def_Sistemas_Conectores_Cabos!$B$7</f>
        <v>SMA 50-ohm</v>
      </c>
      <c r="Q3825" s="8" t="str">
        <f aca="false">K3825&amp;"/"&amp;M3825&amp;CHAR(10)&amp;L3825&amp;"/"&amp;N3825</f>
        <v>SI-16M2:DI-BPMSigPatch/TO_OUT
SI-16M2:DI-BPMRFFE/TO_IN</v>
      </c>
      <c r="R3825" s="12" t="s">
        <v>354</v>
      </c>
      <c r="S3825" s="12" t="s">
        <v>354</v>
      </c>
      <c r="T3825" s="22" t="str">
        <f aca="false">Def_Sistemas_Conectores_Cabos!$C$14</f>
        <v>Datalink Extrudado</v>
      </c>
      <c r="U3825" s="11" t="s">
        <v>355</v>
      </c>
      <c r="V3825" s="13"/>
    </row>
    <row r="3826" customFormat="false" ht="15.75" hidden="true" customHeight="true" outlineLevel="0" collapsed="false">
      <c r="A3826" s="4" t="str">
        <f aca="false">Def_Sistemas_Conectores_Cabos!$A$22</f>
        <v>BPM de elétrons</v>
      </c>
      <c r="B3826" s="5" t="str">
        <f aca="false">Datas_Entregas!$A$6</f>
        <v>Linhas de Luz (fases I-A e II)</v>
      </c>
      <c r="C3826" s="6" t="n">
        <f aca="false" t="array" ref="C3826:C3826">INDEX(Datas_Entregas!$B$2:$B$100, MATCH(B3826, Datas_Entregas!$A$2:$A$100, 0), 1)</f>
        <v>43374</v>
      </c>
      <c r="D3826" s="5" t="str">
        <f aca="false">Def_Status_Montagem!$A$2</f>
        <v>A verificar</v>
      </c>
      <c r="E3826" s="4" t="str">
        <f aca="false">Def_Status_Montagem!$B$4</f>
        <v>Contratada (inclui etiqueta)</v>
      </c>
      <c r="F3826" s="7" t="str">
        <f aca="false" t="array" ref="F3826:F3826">INDEX(Def_Instancias_Equipamentos!$F$2:$F$4986, MATCH(K3826, Def_Instancias_Equipamentos!$D$2:$D$4986, 0), 1)</f>
        <v>Túnel (Anel)</v>
      </c>
      <c r="G3826" s="8" t="str">
        <f aca="false" t="array" ref="G3826:G3826">INDEX(Def_Instancias_Equipamentos!$F$2:$F$4986, MATCH(L3826, Def_Instancias_Equipamentos!$D$2:$D$4986, 0), 1)</f>
        <v>Sala Racks 16</v>
      </c>
      <c r="H3826" s="7" t="str">
        <f aca="false" t="array" ref="H3826:H3826">INDEX(Def_Instancias_Equipamentos!$E$2:$E$4986, MATCH(K3826, Def_Instancias_Equipamentos!$D$2:$D$4986, 0), 1)</f>
        <v>SI-16SB</v>
      </c>
      <c r="I3826" s="8" t="str">
        <f aca="false" t="array" ref="I3826:I3826">INDEX(Def_Instancias_Equipamentos!$E$2:$E$4986, MATCH(L3826, Def_Instancias_Equipamentos!$D$2:$D$4986, 0), 1)</f>
        <v>IA-16RaBPM</v>
      </c>
      <c r="J3826" s="8" t="str">
        <f aca="false">IF(H3826=I3826, "INTERNO", "EXTERNO")</f>
        <v>EXTERNO</v>
      </c>
      <c r="K3826" s="9" t="str">
        <f aca="false">Def_Instancias_Equipamentos!$D$1082</f>
        <v>SI-16SB:DI-BPMSigPatch-1</v>
      </c>
      <c r="L3826" s="4" t="str">
        <f aca="false">Def_Instancias_Equipamentos!$D$821</f>
        <v>SI-16SB:DI-BPMRFFE-1</v>
      </c>
      <c r="M3826" s="10" t="s">
        <v>168</v>
      </c>
      <c r="N3826" s="11" t="s">
        <v>81</v>
      </c>
      <c r="O3826" s="21" t="str">
        <f aca="false">Def_Sistemas_Conectores_Cabos!$B$7</f>
        <v>SMA 50-ohm</v>
      </c>
      <c r="P3826" s="4" t="str">
        <f aca="false">Def_Sistemas_Conectores_Cabos!$B$7</f>
        <v>SMA 50-ohm</v>
      </c>
      <c r="Q3826" s="8" t="str">
        <f aca="false">K3826&amp;"/"&amp;M3826&amp;CHAR(10)&amp;L3826&amp;"/"&amp;N3826</f>
        <v>SI-16SB:DI-BPMSigPatch-1/TO_OUT
SI-16SB:DI-BPMRFFE-1/TO_IN</v>
      </c>
      <c r="R3826" s="12" t="s">
        <v>354</v>
      </c>
      <c r="S3826" s="12" t="s">
        <v>354</v>
      </c>
      <c r="T3826" s="22" t="str">
        <f aca="false">Def_Sistemas_Conectores_Cabos!$C$14</f>
        <v>Datalink Extrudado</v>
      </c>
      <c r="U3826" s="11" t="s">
        <v>355</v>
      </c>
      <c r="V3826" s="13"/>
    </row>
    <row r="3827" customFormat="false" ht="15.75" hidden="true" customHeight="true" outlineLevel="0" collapsed="false">
      <c r="A3827" s="4" t="str">
        <f aca="false">Def_Sistemas_Conectores_Cabos!$A$22</f>
        <v>BPM de elétrons</v>
      </c>
      <c r="B3827" s="5" t="str">
        <f aca="false">Datas_Entregas!$A$6</f>
        <v>Linhas de Luz (fases I-A e II)</v>
      </c>
      <c r="C3827" s="6" t="n">
        <f aca="false" t="array" ref="C3827:C3827">INDEX(Datas_Entregas!$B$2:$B$100, MATCH(B3827, Datas_Entregas!$A$2:$A$100, 0), 1)</f>
        <v>43374</v>
      </c>
      <c r="D3827" s="5" t="str">
        <f aca="false">Def_Status_Montagem!$A$2</f>
        <v>A verificar</v>
      </c>
      <c r="E3827" s="4" t="str">
        <f aca="false">Def_Status_Montagem!$B$4</f>
        <v>Contratada (inclui etiqueta)</v>
      </c>
      <c r="F3827" s="7" t="str">
        <f aca="false" t="array" ref="F3827:F3827">INDEX(Def_Instancias_Equipamentos!$F$2:$F$4986, MATCH(K3827, Def_Instancias_Equipamentos!$D$2:$D$4986, 0), 1)</f>
        <v>Túnel (Anel)</v>
      </c>
      <c r="G3827" s="8" t="str">
        <f aca="false" t="array" ref="G3827:G3827">INDEX(Def_Instancias_Equipamentos!$F$2:$F$4986, MATCH(L3827, Def_Instancias_Equipamentos!$D$2:$D$4986, 0), 1)</f>
        <v>Sala Racks 16</v>
      </c>
      <c r="H3827" s="7" t="str">
        <f aca="false" t="array" ref="H3827:H3827">INDEX(Def_Instancias_Equipamentos!$E$2:$E$4986, MATCH(K3827, Def_Instancias_Equipamentos!$D$2:$D$4986, 0), 1)</f>
        <v>SI-16SB</v>
      </c>
      <c r="I3827" s="8" t="str">
        <f aca="false" t="array" ref="I3827:I3827">INDEX(Def_Instancias_Equipamentos!$E$2:$E$4986, MATCH(L3827, Def_Instancias_Equipamentos!$D$2:$D$4986, 0), 1)</f>
        <v>IA-16RaBPM</v>
      </c>
      <c r="J3827" s="8" t="str">
        <f aca="false">IF(H3827=I3827, "INTERNO", "EXTERNO")</f>
        <v>EXTERNO</v>
      </c>
      <c r="K3827" s="9" t="str">
        <f aca="false">Def_Instancias_Equipamentos!$D$1083</f>
        <v>SI-16SB:DI-BPMSigPatch-2</v>
      </c>
      <c r="L3827" s="4" t="str">
        <f aca="false">Def_Instancias_Equipamentos!$D$822</f>
        <v>SI-16SB:DI-BPMRFFE-2</v>
      </c>
      <c r="M3827" s="10" t="s">
        <v>168</v>
      </c>
      <c r="N3827" s="11" t="s">
        <v>81</v>
      </c>
      <c r="O3827" s="21" t="str">
        <f aca="false">Def_Sistemas_Conectores_Cabos!$B$7</f>
        <v>SMA 50-ohm</v>
      </c>
      <c r="P3827" s="4" t="str">
        <f aca="false">Def_Sistemas_Conectores_Cabos!$B$7</f>
        <v>SMA 50-ohm</v>
      </c>
      <c r="Q3827" s="8" t="str">
        <f aca="false">K3827&amp;"/"&amp;M3827&amp;CHAR(10)&amp;L3827&amp;"/"&amp;N3827</f>
        <v>SI-16SB:DI-BPMSigPatch-2/TO_OUT
SI-16SB:DI-BPMRFFE-2/TO_IN</v>
      </c>
      <c r="R3827" s="12" t="s">
        <v>354</v>
      </c>
      <c r="S3827" s="12" t="s">
        <v>354</v>
      </c>
      <c r="T3827" s="22" t="str">
        <f aca="false">Def_Sistemas_Conectores_Cabos!$C$14</f>
        <v>Datalink Extrudado</v>
      </c>
      <c r="U3827" s="11" t="s">
        <v>355</v>
      </c>
      <c r="V3827" s="13"/>
    </row>
    <row r="3828" customFormat="false" ht="15.75" hidden="true" customHeight="true" outlineLevel="0" collapsed="false">
      <c r="A3828" s="4" t="str">
        <f aca="false">Def_Sistemas_Conectores_Cabos!$A$22</f>
        <v>BPM de elétrons</v>
      </c>
      <c r="B3828" s="5" t="str">
        <f aca="false">Datas_Entregas!$A$3</f>
        <v>BTS/Anel</v>
      </c>
      <c r="C3828" s="6" t="n">
        <f aca="false" t="array" ref="C3828:C3828">INDEX(Datas_Entregas!$B$2:$B$100, MATCH(B3828, Datas_Entregas!$A$2:$A$100, 0), 1)</f>
        <v>43296</v>
      </c>
      <c r="D3828" s="5" t="str">
        <f aca="false">Def_Status_Montagem!$A$2</f>
        <v>A verificar</v>
      </c>
      <c r="E3828" s="4" t="str">
        <f aca="false">Def_Status_Montagem!$B$4</f>
        <v>Contratada (inclui etiqueta)</v>
      </c>
      <c r="F3828" s="7" t="str">
        <f aca="false" t="array" ref="F3828:F3828">INDEX(Def_Instancias_Equipamentos!$F$2:$F$4986, MATCH(K3828, Def_Instancias_Equipamentos!$D$2:$D$4986, 0), 1)</f>
        <v>Túnel (Anel)</v>
      </c>
      <c r="G3828" s="8" t="str">
        <f aca="false" t="array" ref="G3828:G3828">INDEX(Def_Instancias_Equipamentos!$F$2:$F$4986, MATCH(L3828, Def_Instancias_Equipamentos!$D$2:$D$4986, 0), 1)</f>
        <v>Sala Racks 17</v>
      </c>
      <c r="H3828" s="7" t="str">
        <f aca="false" t="array" ref="H3828:H3828">INDEX(Def_Instancias_Equipamentos!$E$2:$E$4986, MATCH(K3828, Def_Instancias_Equipamentos!$D$2:$D$4986, 0), 1)</f>
        <v>SI-17C1</v>
      </c>
      <c r="I3828" s="8" t="str">
        <f aca="false" t="array" ref="I3828:I3828">INDEX(Def_Instancias_Equipamentos!$E$2:$E$4986, MATCH(L3828, Def_Instancias_Equipamentos!$D$2:$D$4986, 0), 1)</f>
        <v>IA-17RaBPM</v>
      </c>
      <c r="J3828" s="8" t="str">
        <f aca="false">IF(H3828=I3828, "INTERNO", "EXTERNO")</f>
        <v>EXTERNO</v>
      </c>
      <c r="K3828" s="9" t="str">
        <f aca="false">Def_Instancias_Equipamentos!$D$1020</f>
        <v>SI-17C1:DI-BPMSigPatch-1</v>
      </c>
      <c r="L3828" s="4" t="str">
        <f aca="false">Def_Instancias_Equipamentos!$D$759</f>
        <v>SI-17C1:DI-BPMRFFE-1</v>
      </c>
      <c r="M3828" s="10" t="s">
        <v>168</v>
      </c>
      <c r="N3828" s="11" t="s">
        <v>81</v>
      </c>
      <c r="O3828" s="21" t="str">
        <f aca="false">Def_Sistemas_Conectores_Cabos!$B$7</f>
        <v>SMA 50-ohm</v>
      </c>
      <c r="P3828" s="4" t="str">
        <f aca="false">Def_Sistemas_Conectores_Cabos!$B$7</f>
        <v>SMA 50-ohm</v>
      </c>
      <c r="Q3828" s="8" t="str">
        <f aca="false">K3828&amp;"/"&amp;M3828&amp;CHAR(10)&amp;L3828&amp;"/"&amp;N3828</f>
        <v>SI-17C1:DI-BPMSigPatch-1/TO_OUT
SI-17C1:DI-BPMRFFE-1/TO_IN</v>
      </c>
      <c r="R3828" s="12" t="s">
        <v>354</v>
      </c>
      <c r="S3828" s="12" t="s">
        <v>354</v>
      </c>
      <c r="T3828" s="22" t="str">
        <f aca="false">Def_Sistemas_Conectores_Cabos!$C$14</f>
        <v>Datalink Extrudado</v>
      </c>
      <c r="U3828" s="11" t="s">
        <v>355</v>
      </c>
      <c r="V3828" s="13"/>
    </row>
    <row r="3829" customFormat="false" ht="15.75" hidden="true" customHeight="true" outlineLevel="0" collapsed="false">
      <c r="A3829" s="4" t="str">
        <f aca="false">Def_Sistemas_Conectores_Cabos!$A$22</f>
        <v>BPM de elétrons</v>
      </c>
      <c r="B3829" s="5" t="str">
        <f aca="false">Datas_Entregas!$A$3</f>
        <v>BTS/Anel</v>
      </c>
      <c r="C3829" s="6" t="n">
        <f aca="false" t="array" ref="C3829:C3829">INDEX(Datas_Entregas!$B$2:$B$100, MATCH(B3829, Datas_Entregas!$A$2:$A$100, 0), 1)</f>
        <v>43296</v>
      </c>
      <c r="D3829" s="5" t="str">
        <f aca="false">Def_Status_Montagem!$A$2</f>
        <v>A verificar</v>
      </c>
      <c r="E3829" s="4" t="str">
        <f aca="false">Def_Status_Montagem!$B$4</f>
        <v>Contratada (inclui etiqueta)</v>
      </c>
      <c r="F3829" s="7" t="str">
        <f aca="false" t="array" ref="F3829:F3829">INDEX(Def_Instancias_Equipamentos!$F$2:$F$4986, MATCH(K3829, Def_Instancias_Equipamentos!$D$2:$D$4986, 0), 1)</f>
        <v>Túnel (Anel)</v>
      </c>
      <c r="G3829" s="8" t="str">
        <f aca="false" t="array" ref="G3829:G3829">INDEX(Def_Instancias_Equipamentos!$F$2:$F$4986, MATCH(L3829, Def_Instancias_Equipamentos!$D$2:$D$4986, 0), 1)</f>
        <v>Sala Racks 17</v>
      </c>
      <c r="H3829" s="7" t="str">
        <f aca="false" t="array" ref="H3829:H3829">INDEX(Def_Instancias_Equipamentos!$E$2:$E$4986, MATCH(K3829, Def_Instancias_Equipamentos!$D$2:$D$4986, 0), 1)</f>
        <v>SI-17C1</v>
      </c>
      <c r="I3829" s="8" t="str">
        <f aca="false" t="array" ref="I3829:I3829">INDEX(Def_Instancias_Equipamentos!$E$2:$E$4986, MATCH(L3829, Def_Instancias_Equipamentos!$D$2:$D$4986, 0), 1)</f>
        <v>IA-17RaBPM</v>
      </c>
      <c r="J3829" s="8" t="str">
        <f aca="false">IF(H3829=I3829, "INTERNO", "EXTERNO")</f>
        <v>EXTERNO</v>
      </c>
      <c r="K3829" s="9" t="str">
        <f aca="false">Def_Instancias_Equipamentos!$D$1021</f>
        <v>SI-17C1:DI-BPMSigPatch-2</v>
      </c>
      <c r="L3829" s="4" t="str">
        <f aca="false">Def_Instancias_Equipamentos!$D$760</f>
        <v>SI-17C1:DI-BPMRFFE-2</v>
      </c>
      <c r="M3829" s="10" t="s">
        <v>168</v>
      </c>
      <c r="N3829" s="11" t="s">
        <v>81</v>
      </c>
      <c r="O3829" s="21" t="str">
        <f aca="false">Def_Sistemas_Conectores_Cabos!$B$7</f>
        <v>SMA 50-ohm</v>
      </c>
      <c r="P3829" s="4" t="str">
        <f aca="false">Def_Sistemas_Conectores_Cabos!$B$7</f>
        <v>SMA 50-ohm</v>
      </c>
      <c r="Q3829" s="8" t="str">
        <f aca="false">K3829&amp;"/"&amp;M3829&amp;CHAR(10)&amp;L3829&amp;"/"&amp;N3829</f>
        <v>SI-17C1:DI-BPMSigPatch-2/TO_OUT
SI-17C1:DI-BPMRFFE-2/TO_IN</v>
      </c>
      <c r="R3829" s="12" t="s">
        <v>354</v>
      </c>
      <c r="S3829" s="12" t="s">
        <v>354</v>
      </c>
      <c r="T3829" s="22" t="str">
        <f aca="false">Def_Sistemas_Conectores_Cabos!$C$14</f>
        <v>Datalink Extrudado</v>
      </c>
      <c r="U3829" s="11" t="s">
        <v>355</v>
      </c>
      <c r="V3829" s="13"/>
    </row>
    <row r="3830" customFormat="false" ht="15.75" hidden="true" customHeight="true" outlineLevel="0" collapsed="false">
      <c r="A3830" s="4" t="str">
        <f aca="false">Def_Sistemas_Conectores_Cabos!$A$22</f>
        <v>BPM de elétrons</v>
      </c>
      <c r="B3830" s="5" t="str">
        <f aca="false">Datas_Entregas!$A$3</f>
        <v>BTS/Anel</v>
      </c>
      <c r="C3830" s="6" t="n">
        <f aca="false" t="array" ref="C3830:C3830">INDEX(Datas_Entregas!$B$2:$B$100, MATCH(B3830, Datas_Entregas!$A$2:$A$100, 0), 1)</f>
        <v>43296</v>
      </c>
      <c r="D3830" s="5" t="str">
        <f aca="false">Def_Status_Montagem!$A$2</f>
        <v>A verificar</v>
      </c>
      <c r="E3830" s="4" t="str">
        <f aca="false">Def_Status_Montagem!$B$4</f>
        <v>Contratada (inclui etiqueta)</v>
      </c>
      <c r="F3830" s="7" t="str">
        <f aca="false" t="array" ref="F3830:F3830">INDEX(Def_Instancias_Equipamentos!$F$2:$F$4986, MATCH(K3830, Def_Instancias_Equipamentos!$D$2:$D$4986, 0), 1)</f>
        <v>Túnel (Anel)</v>
      </c>
      <c r="G3830" s="8" t="str">
        <f aca="false" t="array" ref="G3830:G3830">INDEX(Def_Instancias_Equipamentos!$F$2:$F$4986, MATCH(L3830, Def_Instancias_Equipamentos!$D$2:$D$4986, 0), 1)</f>
        <v>Sala Racks 17</v>
      </c>
      <c r="H3830" s="7" t="str">
        <f aca="false" t="array" ref="H3830:H3830">INDEX(Def_Instancias_Equipamentos!$E$2:$E$4986, MATCH(K3830, Def_Instancias_Equipamentos!$D$2:$D$4986, 0), 1)</f>
        <v>SI-17C2</v>
      </c>
      <c r="I3830" s="8" t="str">
        <f aca="false" t="array" ref="I3830:I3830">INDEX(Def_Instancias_Equipamentos!$E$2:$E$4986, MATCH(L3830, Def_Instancias_Equipamentos!$D$2:$D$4986, 0), 1)</f>
        <v>IA-17RaBPM</v>
      </c>
      <c r="J3830" s="8" t="str">
        <f aca="false">IF(H3830=I3830, "INTERNO", "EXTERNO")</f>
        <v>EXTERNO</v>
      </c>
      <c r="K3830" s="9" t="str">
        <f aca="false">Def_Instancias_Equipamentos!$D$1022</f>
        <v>SI-17C2:DI-BPMSigPatch</v>
      </c>
      <c r="L3830" s="4" t="str">
        <f aca="false">Def_Instancias_Equipamentos!$D$761</f>
        <v>SI-17C2:DI-BPMRFFE</v>
      </c>
      <c r="M3830" s="10" t="s">
        <v>168</v>
      </c>
      <c r="N3830" s="11" t="s">
        <v>81</v>
      </c>
      <c r="O3830" s="21" t="str">
        <f aca="false">Def_Sistemas_Conectores_Cabos!$B$7</f>
        <v>SMA 50-ohm</v>
      </c>
      <c r="P3830" s="4" t="str">
        <f aca="false">Def_Sistemas_Conectores_Cabos!$B$7</f>
        <v>SMA 50-ohm</v>
      </c>
      <c r="Q3830" s="8" t="str">
        <f aca="false">K3830&amp;"/"&amp;M3830&amp;CHAR(10)&amp;L3830&amp;"/"&amp;N3830</f>
        <v>SI-17C2:DI-BPMSigPatch/TO_OUT
SI-17C2:DI-BPMRFFE/TO_IN</v>
      </c>
      <c r="R3830" s="12" t="s">
        <v>354</v>
      </c>
      <c r="S3830" s="12" t="s">
        <v>354</v>
      </c>
      <c r="T3830" s="22" t="str">
        <f aca="false">Def_Sistemas_Conectores_Cabos!$C$14</f>
        <v>Datalink Extrudado</v>
      </c>
      <c r="U3830" s="11" t="s">
        <v>355</v>
      </c>
      <c r="V3830" s="13"/>
    </row>
    <row r="3831" customFormat="false" ht="15.75" hidden="true" customHeight="true" outlineLevel="0" collapsed="false">
      <c r="A3831" s="4" t="str">
        <f aca="false">Def_Sistemas_Conectores_Cabos!$A$22</f>
        <v>BPM de elétrons</v>
      </c>
      <c r="B3831" s="5" t="str">
        <f aca="false">Datas_Entregas!$A$3</f>
        <v>BTS/Anel</v>
      </c>
      <c r="C3831" s="6" t="n">
        <f aca="false" t="array" ref="C3831:C3831">INDEX(Datas_Entregas!$B$2:$B$100, MATCH(B3831, Datas_Entregas!$A$2:$A$100, 0), 1)</f>
        <v>43296</v>
      </c>
      <c r="D3831" s="5" t="str">
        <f aca="false">Def_Status_Montagem!$A$2</f>
        <v>A verificar</v>
      </c>
      <c r="E3831" s="4" t="str">
        <f aca="false">Def_Status_Montagem!$B$4</f>
        <v>Contratada (inclui etiqueta)</v>
      </c>
      <c r="F3831" s="7" t="str">
        <f aca="false" t="array" ref="F3831:F3831">INDEX(Def_Instancias_Equipamentos!$F$2:$F$4986, MATCH(K3831, Def_Instancias_Equipamentos!$D$2:$D$4986, 0), 1)</f>
        <v>Túnel (Anel)</v>
      </c>
      <c r="G3831" s="8" t="str">
        <f aca="false" t="array" ref="G3831:G3831">INDEX(Def_Instancias_Equipamentos!$F$2:$F$4986, MATCH(L3831, Def_Instancias_Equipamentos!$D$2:$D$4986, 0), 1)</f>
        <v>Sala Racks 17</v>
      </c>
      <c r="H3831" s="7" t="str">
        <f aca="false" t="array" ref="H3831:H3831">INDEX(Def_Instancias_Equipamentos!$E$2:$E$4986, MATCH(K3831, Def_Instancias_Equipamentos!$D$2:$D$4986, 0), 1)</f>
        <v>SI-17C3</v>
      </c>
      <c r="I3831" s="8" t="str">
        <f aca="false" t="array" ref="I3831:I3831">INDEX(Def_Instancias_Equipamentos!$E$2:$E$4986, MATCH(L3831, Def_Instancias_Equipamentos!$D$2:$D$4986, 0), 1)</f>
        <v>IA-17RaBPM</v>
      </c>
      <c r="J3831" s="8" t="str">
        <f aca="false">IF(H3831=I3831, "INTERNO", "EXTERNO")</f>
        <v>EXTERNO</v>
      </c>
      <c r="K3831" s="9" t="str">
        <f aca="false">Def_Instancias_Equipamentos!$D$1023</f>
        <v>SI-17C3:DI-BPMSigPatch-1</v>
      </c>
      <c r="L3831" s="4" t="str">
        <f aca="false">Def_Instancias_Equipamentos!$D$762</f>
        <v>SI-17C3:DI-BPMRFFE-1</v>
      </c>
      <c r="M3831" s="10" t="s">
        <v>168</v>
      </c>
      <c r="N3831" s="11" t="s">
        <v>81</v>
      </c>
      <c r="O3831" s="21" t="str">
        <f aca="false">Def_Sistemas_Conectores_Cabos!$B$7</f>
        <v>SMA 50-ohm</v>
      </c>
      <c r="P3831" s="4" t="str">
        <f aca="false">Def_Sistemas_Conectores_Cabos!$B$7</f>
        <v>SMA 50-ohm</v>
      </c>
      <c r="Q3831" s="8" t="str">
        <f aca="false">K3831&amp;"/"&amp;M3831&amp;CHAR(10)&amp;L3831&amp;"/"&amp;N3831</f>
        <v>SI-17C3:DI-BPMSigPatch-1/TO_OUT
SI-17C3:DI-BPMRFFE-1/TO_IN</v>
      </c>
      <c r="R3831" s="12" t="s">
        <v>354</v>
      </c>
      <c r="S3831" s="12" t="s">
        <v>354</v>
      </c>
      <c r="T3831" s="22" t="str">
        <f aca="false">Def_Sistemas_Conectores_Cabos!$C$14</f>
        <v>Datalink Extrudado</v>
      </c>
      <c r="U3831" s="11" t="s">
        <v>355</v>
      </c>
      <c r="V3831" s="13"/>
    </row>
    <row r="3832" customFormat="false" ht="15.75" hidden="true" customHeight="true" outlineLevel="0" collapsed="false">
      <c r="A3832" s="4" t="str">
        <f aca="false">Def_Sistemas_Conectores_Cabos!$A$22</f>
        <v>BPM de elétrons</v>
      </c>
      <c r="B3832" s="5" t="str">
        <f aca="false">Datas_Entregas!$A$3</f>
        <v>BTS/Anel</v>
      </c>
      <c r="C3832" s="6" t="n">
        <f aca="false" t="array" ref="C3832:C3832">INDEX(Datas_Entregas!$B$2:$B$100, MATCH(B3832, Datas_Entregas!$A$2:$A$100, 0), 1)</f>
        <v>43296</v>
      </c>
      <c r="D3832" s="5" t="str">
        <f aca="false">Def_Status_Montagem!$A$2</f>
        <v>A verificar</v>
      </c>
      <c r="E3832" s="4" t="str">
        <f aca="false">Def_Status_Montagem!$B$4</f>
        <v>Contratada (inclui etiqueta)</v>
      </c>
      <c r="F3832" s="7" t="str">
        <f aca="false" t="array" ref="F3832:F3832">INDEX(Def_Instancias_Equipamentos!$F$2:$F$4986, MATCH(K3832, Def_Instancias_Equipamentos!$D$2:$D$4986, 0), 1)</f>
        <v>Túnel (Anel)</v>
      </c>
      <c r="G3832" s="8" t="str">
        <f aca="false" t="array" ref="G3832:G3832">INDEX(Def_Instancias_Equipamentos!$F$2:$F$4986, MATCH(L3832, Def_Instancias_Equipamentos!$D$2:$D$4986, 0), 1)</f>
        <v>Sala Racks 17</v>
      </c>
      <c r="H3832" s="7" t="str">
        <f aca="false" t="array" ref="H3832:H3832">INDEX(Def_Instancias_Equipamentos!$E$2:$E$4986, MATCH(K3832, Def_Instancias_Equipamentos!$D$2:$D$4986, 0), 1)</f>
        <v>SI-17C3</v>
      </c>
      <c r="I3832" s="8" t="str">
        <f aca="false" t="array" ref="I3832:I3832">INDEX(Def_Instancias_Equipamentos!$E$2:$E$4986, MATCH(L3832, Def_Instancias_Equipamentos!$D$2:$D$4986, 0), 1)</f>
        <v>IA-17RaBPM</v>
      </c>
      <c r="J3832" s="8" t="str">
        <f aca="false">IF(H3832=I3832, "INTERNO", "EXTERNO")</f>
        <v>EXTERNO</v>
      </c>
      <c r="K3832" s="9" t="str">
        <f aca="false">Def_Instancias_Equipamentos!$D$1024</f>
        <v>SI-17C3:DI-BPMSigPatch-2</v>
      </c>
      <c r="L3832" s="4" t="str">
        <f aca="false">Def_Instancias_Equipamentos!$D$763</f>
        <v>SI-17C3:DI-BPMRFFE-2</v>
      </c>
      <c r="M3832" s="10" t="s">
        <v>168</v>
      </c>
      <c r="N3832" s="11" t="s">
        <v>81</v>
      </c>
      <c r="O3832" s="21" t="str">
        <f aca="false">Def_Sistemas_Conectores_Cabos!$B$7</f>
        <v>SMA 50-ohm</v>
      </c>
      <c r="P3832" s="4" t="str">
        <f aca="false">Def_Sistemas_Conectores_Cabos!$B$7</f>
        <v>SMA 50-ohm</v>
      </c>
      <c r="Q3832" s="8" t="str">
        <f aca="false">K3832&amp;"/"&amp;M3832&amp;CHAR(10)&amp;L3832&amp;"/"&amp;N3832</f>
        <v>SI-17C3:DI-BPMSigPatch-2/TO_OUT
SI-17C3:DI-BPMRFFE-2/TO_IN</v>
      </c>
      <c r="R3832" s="12" t="s">
        <v>354</v>
      </c>
      <c r="S3832" s="12" t="s">
        <v>354</v>
      </c>
      <c r="T3832" s="22" t="str">
        <f aca="false">Def_Sistemas_Conectores_Cabos!$C$14</f>
        <v>Datalink Extrudado</v>
      </c>
      <c r="U3832" s="11" t="s">
        <v>355</v>
      </c>
      <c r="V3832" s="13"/>
    </row>
    <row r="3833" customFormat="false" ht="15.75" hidden="true" customHeight="true" outlineLevel="0" collapsed="false">
      <c r="A3833" s="4" t="str">
        <f aca="false">Def_Sistemas_Conectores_Cabos!$A$22</f>
        <v>BPM de elétrons</v>
      </c>
      <c r="B3833" s="5" t="str">
        <f aca="false">Datas_Entregas!$A$3</f>
        <v>BTS/Anel</v>
      </c>
      <c r="C3833" s="6" t="n">
        <f aca="false" t="array" ref="C3833:C3833">INDEX(Datas_Entregas!$B$2:$B$100, MATCH(B3833, Datas_Entregas!$A$2:$A$100, 0), 1)</f>
        <v>43296</v>
      </c>
      <c r="D3833" s="5" t="str">
        <f aca="false">Def_Status_Montagem!$A$2</f>
        <v>A verificar</v>
      </c>
      <c r="E3833" s="4" t="str">
        <f aca="false">Def_Status_Montagem!$B$4</f>
        <v>Contratada (inclui etiqueta)</v>
      </c>
      <c r="F3833" s="7" t="str">
        <f aca="false" t="array" ref="F3833:F3833">INDEX(Def_Instancias_Equipamentos!$F$2:$F$4986, MATCH(K3833, Def_Instancias_Equipamentos!$D$2:$D$4986, 0), 1)</f>
        <v>Túnel (Anel)</v>
      </c>
      <c r="G3833" s="8" t="str">
        <f aca="false" t="array" ref="G3833:G3833">INDEX(Def_Instancias_Equipamentos!$F$2:$F$4986, MATCH(L3833, Def_Instancias_Equipamentos!$D$2:$D$4986, 0), 1)</f>
        <v>Sala Racks 17</v>
      </c>
      <c r="H3833" s="7" t="str">
        <f aca="false" t="array" ref="H3833:H3833">INDEX(Def_Instancias_Equipamentos!$E$2:$E$4986, MATCH(K3833, Def_Instancias_Equipamentos!$D$2:$D$4986, 0), 1)</f>
        <v>SI-17C4</v>
      </c>
      <c r="I3833" s="8" t="str">
        <f aca="false" t="array" ref="I3833:I3833">INDEX(Def_Instancias_Equipamentos!$E$2:$E$4986, MATCH(L3833, Def_Instancias_Equipamentos!$D$2:$D$4986, 0), 1)</f>
        <v>IA-17RaBPM</v>
      </c>
      <c r="J3833" s="8" t="str">
        <f aca="false">IF(H3833=I3833, "INTERNO", "EXTERNO")</f>
        <v>EXTERNO</v>
      </c>
      <c r="K3833" s="9" t="str">
        <f aca="false">Def_Instancias_Equipamentos!$D$1025</f>
        <v>SI-17C4:DI-BPMSigPatch</v>
      </c>
      <c r="L3833" s="4" t="str">
        <f aca="false">Def_Instancias_Equipamentos!$D$764</f>
        <v>SI-17C4:DI-BPMRFFE</v>
      </c>
      <c r="M3833" s="10" t="s">
        <v>168</v>
      </c>
      <c r="N3833" s="11" t="s">
        <v>81</v>
      </c>
      <c r="O3833" s="21" t="str">
        <f aca="false">Def_Sistemas_Conectores_Cabos!$B$7</f>
        <v>SMA 50-ohm</v>
      </c>
      <c r="P3833" s="4" t="str">
        <f aca="false">Def_Sistemas_Conectores_Cabos!$B$7</f>
        <v>SMA 50-ohm</v>
      </c>
      <c r="Q3833" s="8" t="str">
        <f aca="false">K3833&amp;"/"&amp;M3833&amp;CHAR(10)&amp;L3833&amp;"/"&amp;N3833</f>
        <v>SI-17C4:DI-BPMSigPatch/TO_OUT
SI-17C4:DI-BPMRFFE/TO_IN</v>
      </c>
      <c r="R3833" s="12" t="s">
        <v>354</v>
      </c>
      <c r="S3833" s="12" t="s">
        <v>354</v>
      </c>
      <c r="T3833" s="22" t="str">
        <f aca="false">Def_Sistemas_Conectores_Cabos!$C$14</f>
        <v>Datalink Extrudado</v>
      </c>
      <c r="U3833" s="11" t="s">
        <v>355</v>
      </c>
      <c r="V3833" s="13"/>
    </row>
    <row r="3834" customFormat="false" ht="15.75" hidden="true" customHeight="true" outlineLevel="0" collapsed="false">
      <c r="A3834" s="4" t="str">
        <f aca="false">Def_Sistemas_Conectores_Cabos!$A$22</f>
        <v>BPM de elétrons</v>
      </c>
      <c r="B3834" s="5" t="str">
        <f aca="false">Datas_Entregas!$A$3</f>
        <v>BTS/Anel</v>
      </c>
      <c r="C3834" s="6" t="n">
        <f aca="false" t="array" ref="C3834:C3834">INDEX(Datas_Entregas!$B$2:$B$100, MATCH(B3834, Datas_Entregas!$A$2:$A$100, 0), 1)</f>
        <v>43296</v>
      </c>
      <c r="D3834" s="5" t="str">
        <f aca="false">Def_Status_Montagem!$A$2</f>
        <v>A verificar</v>
      </c>
      <c r="E3834" s="4" t="str">
        <f aca="false">Def_Status_Montagem!$B$4</f>
        <v>Contratada (inclui etiqueta)</v>
      </c>
      <c r="F3834" s="7" t="str">
        <f aca="false" t="array" ref="F3834:F3834">INDEX(Def_Instancias_Equipamentos!$F$2:$F$4986, MATCH(K3834, Def_Instancias_Equipamentos!$D$2:$D$4986, 0), 1)</f>
        <v>Túnel (Anel)</v>
      </c>
      <c r="G3834" s="8" t="str">
        <f aca="false" t="array" ref="G3834:G3834">INDEX(Def_Instancias_Equipamentos!$F$2:$F$4986, MATCH(L3834, Def_Instancias_Equipamentos!$D$2:$D$4986, 0), 1)</f>
        <v>Sala Racks 17</v>
      </c>
      <c r="H3834" s="7" t="str">
        <f aca="false" t="array" ref="H3834:H3834">INDEX(Def_Instancias_Equipamentos!$E$2:$E$4986, MATCH(K3834, Def_Instancias_Equipamentos!$D$2:$D$4986, 0), 1)</f>
        <v>SI-17M1</v>
      </c>
      <c r="I3834" s="8" t="str">
        <f aca="false" t="array" ref="I3834:I3834">INDEX(Def_Instancias_Equipamentos!$E$2:$E$4986, MATCH(L3834, Def_Instancias_Equipamentos!$D$2:$D$4986, 0), 1)</f>
        <v>IA-17RaBPM</v>
      </c>
      <c r="J3834" s="8" t="str">
        <f aca="false">IF(H3834=I3834, "INTERNO", "EXTERNO")</f>
        <v>EXTERNO</v>
      </c>
      <c r="K3834" s="9" t="str">
        <f aca="false">Def_Instancias_Equipamentos!$D$1026</f>
        <v>SI-17M1:DI-BPMSigPatch</v>
      </c>
      <c r="L3834" s="4" t="str">
        <f aca="false">Def_Instancias_Equipamentos!$D$765</f>
        <v>SI-17M1:DI-BPMRFFE</v>
      </c>
      <c r="M3834" s="10" t="s">
        <v>168</v>
      </c>
      <c r="N3834" s="11" t="s">
        <v>81</v>
      </c>
      <c r="O3834" s="21" t="str">
        <f aca="false">Def_Sistemas_Conectores_Cabos!$B$7</f>
        <v>SMA 50-ohm</v>
      </c>
      <c r="P3834" s="4" t="str">
        <f aca="false">Def_Sistemas_Conectores_Cabos!$B$7</f>
        <v>SMA 50-ohm</v>
      </c>
      <c r="Q3834" s="8" t="str">
        <f aca="false">K3834&amp;"/"&amp;M3834&amp;CHAR(10)&amp;L3834&amp;"/"&amp;N3834</f>
        <v>SI-17M1:DI-BPMSigPatch/TO_OUT
SI-17M1:DI-BPMRFFE/TO_IN</v>
      </c>
      <c r="R3834" s="12" t="s">
        <v>354</v>
      </c>
      <c r="S3834" s="12" t="s">
        <v>354</v>
      </c>
      <c r="T3834" s="22" t="str">
        <f aca="false">Def_Sistemas_Conectores_Cabos!$C$14</f>
        <v>Datalink Extrudado</v>
      </c>
      <c r="U3834" s="11" t="s">
        <v>355</v>
      </c>
      <c r="V3834" s="13"/>
    </row>
    <row r="3835" customFormat="false" ht="15.75" hidden="true" customHeight="true" outlineLevel="0" collapsed="false">
      <c r="A3835" s="4" t="str">
        <f aca="false">Def_Sistemas_Conectores_Cabos!$A$22</f>
        <v>BPM de elétrons</v>
      </c>
      <c r="B3835" s="5" t="str">
        <f aca="false">Datas_Entregas!$A$3</f>
        <v>BTS/Anel</v>
      </c>
      <c r="C3835" s="6" t="n">
        <f aca="false" t="array" ref="C3835:C3835">INDEX(Datas_Entregas!$B$2:$B$100, MATCH(B3835, Datas_Entregas!$A$2:$A$100, 0), 1)</f>
        <v>43296</v>
      </c>
      <c r="D3835" s="5" t="str">
        <f aca="false">Def_Status_Montagem!$A$2</f>
        <v>A verificar</v>
      </c>
      <c r="E3835" s="4" t="str">
        <f aca="false">Def_Status_Montagem!$B$4</f>
        <v>Contratada (inclui etiqueta)</v>
      </c>
      <c r="F3835" s="7" t="str">
        <f aca="false" t="array" ref="F3835:F3835">INDEX(Def_Instancias_Equipamentos!$F$2:$F$4986, MATCH(K3835, Def_Instancias_Equipamentos!$D$2:$D$4986, 0), 1)</f>
        <v>Túnel (Anel)</v>
      </c>
      <c r="G3835" s="8" t="str">
        <f aca="false" t="array" ref="G3835:G3835">INDEX(Def_Instancias_Equipamentos!$F$2:$F$4986, MATCH(L3835, Def_Instancias_Equipamentos!$D$2:$D$4986, 0), 1)</f>
        <v>Sala Racks 17</v>
      </c>
      <c r="H3835" s="7" t="str">
        <f aca="false" t="array" ref="H3835:H3835">INDEX(Def_Instancias_Equipamentos!$E$2:$E$4986, MATCH(K3835, Def_Instancias_Equipamentos!$D$2:$D$4986, 0), 1)</f>
        <v>SI-17M2</v>
      </c>
      <c r="I3835" s="8" t="str">
        <f aca="false" t="array" ref="I3835:I3835">INDEX(Def_Instancias_Equipamentos!$E$2:$E$4986, MATCH(L3835, Def_Instancias_Equipamentos!$D$2:$D$4986, 0), 1)</f>
        <v>IA-17RaBPM</v>
      </c>
      <c r="J3835" s="8" t="str">
        <f aca="false">IF(H3835=I3835, "INTERNO", "EXTERNO")</f>
        <v>EXTERNO</v>
      </c>
      <c r="K3835" s="9" t="str">
        <f aca="false">Def_Instancias_Equipamentos!$D$1027</f>
        <v>SI-17M2:DI-BPMSigPatch</v>
      </c>
      <c r="L3835" s="4" t="str">
        <f aca="false">Def_Instancias_Equipamentos!$D$766</f>
        <v>SI-17M2:DI-BPMRFFE</v>
      </c>
      <c r="M3835" s="10" t="s">
        <v>168</v>
      </c>
      <c r="N3835" s="11" t="s">
        <v>81</v>
      </c>
      <c r="O3835" s="21" t="str">
        <f aca="false">Def_Sistemas_Conectores_Cabos!$B$7</f>
        <v>SMA 50-ohm</v>
      </c>
      <c r="P3835" s="4" t="str">
        <f aca="false">Def_Sistemas_Conectores_Cabos!$B$7</f>
        <v>SMA 50-ohm</v>
      </c>
      <c r="Q3835" s="8" t="str">
        <f aca="false">K3835&amp;"/"&amp;M3835&amp;CHAR(10)&amp;L3835&amp;"/"&amp;N3835</f>
        <v>SI-17M2:DI-BPMSigPatch/TO_OUT
SI-17M2:DI-BPMRFFE/TO_IN</v>
      </c>
      <c r="R3835" s="12" t="s">
        <v>354</v>
      </c>
      <c r="S3835" s="12" t="s">
        <v>354</v>
      </c>
      <c r="T3835" s="22" t="str">
        <f aca="false">Def_Sistemas_Conectores_Cabos!$C$14</f>
        <v>Datalink Extrudado</v>
      </c>
      <c r="U3835" s="11" t="s">
        <v>355</v>
      </c>
      <c r="V3835" s="13"/>
    </row>
    <row r="3836" customFormat="false" ht="15.75" hidden="true" customHeight="true" outlineLevel="0" collapsed="false">
      <c r="A3836" s="4" t="str">
        <f aca="false">Def_Sistemas_Conectores_Cabos!$A$22</f>
        <v>BPM de elétrons</v>
      </c>
      <c r="B3836" s="5" t="str">
        <f aca="false">Datas_Entregas!$A$6</f>
        <v>Linhas de Luz (fases I-A e II)</v>
      </c>
      <c r="C3836" s="6" t="n">
        <f aca="false" t="array" ref="C3836:C3836">INDEX(Datas_Entregas!$B$2:$B$100, MATCH(B3836, Datas_Entregas!$A$2:$A$100, 0), 1)</f>
        <v>43374</v>
      </c>
      <c r="D3836" s="5" t="str">
        <f aca="false">Def_Status_Montagem!$A$2</f>
        <v>A verificar</v>
      </c>
      <c r="E3836" s="4" t="str">
        <f aca="false">Def_Status_Montagem!$B$4</f>
        <v>Contratada (inclui etiqueta)</v>
      </c>
      <c r="F3836" s="7" t="str">
        <f aca="false" t="array" ref="F3836:F3836">INDEX(Def_Instancias_Equipamentos!$F$2:$F$4986, MATCH(K3836, Def_Instancias_Equipamentos!$D$2:$D$4986, 0), 1)</f>
        <v>Túnel (Anel)</v>
      </c>
      <c r="G3836" s="8" t="str">
        <f aca="false" t="array" ref="G3836:G3836">INDEX(Def_Instancias_Equipamentos!$F$2:$F$4986, MATCH(L3836, Def_Instancias_Equipamentos!$D$2:$D$4986, 0), 1)</f>
        <v>Sala Racks 17</v>
      </c>
      <c r="H3836" s="7" t="str">
        <f aca="false" t="array" ref="H3836:H3836">INDEX(Def_Instancias_Equipamentos!$E$2:$E$4986, MATCH(K3836, Def_Instancias_Equipamentos!$D$2:$D$4986, 0), 1)</f>
        <v>SI-17SA</v>
      </c>
      <c r="I3836" s="8" t="str">
        <f aca="false" t="array" ref="I3836:I3836">INDEX(Def_Instancias_Equipamentos!$E$2:$E$4986, MATCH(L3836, Def_Instancias_Equipamentos!$D$2:$D$4986, 0), 1)</f>
        <v>IA-17RaBPM</v>
      </c>
      <c r="J3836" s="8" t="str">
        <f aca="false">IF(H3836=I3836, "INTERNO", "EXTERNO")</f>
        <v>EXTERNO</v>
      </c>
      <c r="K3836" s="9" t="str">
        <f aca="false">Def_Instancias_Equipamentos!$D$1084</f>
        <v>SI-17SA:DI-BPMSigPatch-1</v>
      </c>
      <c r="L3836" s="4" t="str">
        <f aca="false">Def_Instancias_Equipamentos!$D$823</f>
        <v>SI-17SA:DI-BPMRFFE-1</v>
      </c>
      <c r="M3836" s="10" t="s">
        <v>168</v>
      </c>
      <c r="N3836" s="11" t="s">
        <v>81</v>
      </c>
      <c r="O3836" s="21" t="str">
        <f aca="false">Def_Sistemas_Conectores_Cabos!$B$7</f>
        <v>SMA 50-ohm</v>
      </c>
      <c r="P3836" s="4" t="str">
        <f aca="false">Def_Sistemas_Conectores_Cabos!$B$7</f>
        <v>SMA 50-ohm</v>
      </c>
      <c r="Q3836" s="8" t="str">
        <f aca="false">K3836&amp;"/"&amp;M3836&amp;CHAR(10)&amp;L3836&amp;"/"&amp;N3836</f>
        <v>SI-17SA:DI-BPMSigPatch-1/TO_OUT
SI-17SA:DI-BPMRFFE-1/TO_IN</v>
      </c>
      <c r="R3836" s="12" t="s">
        <v>354</v>
      </c>
      <c r="S3836" s="12" t="s">
        <v>354</v>
      </c>
      <c r="T3836" s="22" t="str">
        <f aca="false">Def_Sistemas_Conectores_Cabos!$C$14</f>
        <v>Datalink Extrudado</v>
      </c>
      <c r="U3836" s="11" t="s">
        <v>355</v>
      </c>
      <c r="V3836" s="13"/>
    </row>
    <row r="3837" customFormat="false" ht="15.75" hidden="true" customHeight="true" outlineLevel="0" collapsed="false">
      <c r="A3837" s="4" t="str">
        <f aca="false">Def_Sistemas_Conectores_Cabos!$A$22</f>
        <v>BPM de elétrons</v>
      </c>
      <c r="B3837" s="5" t="str">
        <f aca="false">Datas_Entregas!$A$6</f>
        <v>Linhas de Luz (fases I-A e II)</v>
      </c>
      <c r="C3837" s="6" t="n">
        <f aca="false" t="array" ref="C3837:C3837">INDEX(Datas_Entregas!$B$2:$B$100, MATCH(B3837, Datas_Entregas!$A$2:$A$100, 0), 1)</f>
        <v>43374</v>
      </c>
      <c r="D3837" s="5" t="str">
        <f aca="false">Def_Status_Montagem!$A$2</f>
        <v>A verificar</v>
      </c>
      <c r="E3837" s="4" t="str">
        <f aca="false">Def_Status_Montagem!$B$4</f>
        <v>Contratada (inclui etiqueta)</v>
      </c>
      <c r="F3837" s="7" t="str">
        <f aca="false" t="array" ref="F3837:F3837">INDEX(Def_Instancias_Equipamentos!$F$2:$F$4986, MATCH(K3837, Def_Instancias_Equipamentos!$D$2:$D$4986, 0), 1)</f>
        <v>Túnel (Anel)</v>
      </c>
      <c r="G3837" s="8" t="str">
        <f aca="false" t="array" ref="G3837:G3837">INDEX(Def_Instancias_Equipamentos!$F$2:$F$4986, MATCH(L3837, Def_Instancias_Equipamentos!$D$2:$D$4986, 0), 1)</f>
        <v>Sala Racks 17</v>
      </c>
      <c r="H3837" s="7" t="str">
        <f aca="false" t="array" ref="H3837:H3837">INDEX(Def_Instancias_Equipamentos!$E$2:$E$4986, MATCH(K3837, Def_Instancias_Equipamentos!$D$2:$D$4986, 0), 1)</f>
        <v>SI-17SA</v>
      </c>
      <c r="I3837" s="8" t="str">
        <f aca="false" t="array" ref="I3837:I3837">INDEX(Def_Instancias_Equipamentos!$E$2:$E$4986, MATCH(L3837, Def_Instancias_Equipamentos!$D$2:$D$4986, 0), 1)</f>
        <v>IA-17RaBPM</v>
      </c>
      <c r="J3837" s="8" t="str">
        <f aca="false">IF(H3837=I3837, "INTERNO", "EXTERNO")</f>
        <v>EXTERNO</v>
      </c>
      <c r="K3837" s="9" t="str">
        <f aca="false">Def_Instancias_Equipamentos!$D$1085</f>
        <v>SI-17SA:DI-BPMSigPatch-2</v>
      </c>
      <c r="L3837" s="4" t="str">
        <f aca="false">Def_Instancias_Equipamentos!$D$824</f>
        <v>SI-17SA:DI-BPMRFFE-2</v>
      </c>
      <c r="M3837" s="10" t="s">
        <v>168</v>
      </c>
      <c r="N3837" s="11" t="s">
        <v>81</v>
      </c>
      <c r="O3837" s="21" t="str">
        <f aca="false">Def_Sistemas_Conectores_Cabos!$B$7</f>
        <v>SMA 50-ohm</v>
      </c>
      <c r="P3837" s="4" t="str">
        <f aca="false">Def_Sistemas_Conectores_Cabos!$B$7</f>
        <v>SMA 50-ohm</v>
      </c>
      <c r="Q3837" s="8" t="str">
        <f aca="false">K3837&amp;"/"&amp;M3837&amp;CHAR(10)&amp;L3837&amp;"/"&amp;N3837</f>
        <v>SI-17SA:DI-BPMSigPatch-2/TO_OUT
SI-17SA:DI-BPMRFFE-2/TO_IN</v>
      </c>
      <c r="R3837" s="12" t="s">
        <v>354</v>
      </c>
      <c r="S3837" s="12" t="s">
        <v>354</v>
      </c>
      <c r="T3837" s="22" t="str">
        <f aca="false">Def_Sistemas_Conectores_Cabos!$C$14</f>
        <v>Datalink Extrudado</v>
      </c>
      <c r="U3837" s="11" t="s">
        <v>355</v>
      </c>
      <c r="V3837" s="13"/>
    </row>
    <row r="3838" customFormat="false" ht="15.75" hidden="true" customHeight="true" outlineLevel="0" collapsed="false">
      <c r="A3838" s="4" t="str">
        <f aca="false">Def_Sistemas_Conectores_Cabos!$A$22</f>
        <v>BPM de elétrons</v>
      </c>
      <c r="B3838" s="5" t="str">
        <f aca="false">Datas_Entregas!$A$3</f>
        <v>BTS/Anel</v>
      </c>
      <c r="C3838" s="6" t="n">
        <f aca="false" t="array" ref="C3838:C3838">INDEX(Datas_Entregas!$B$2:$B$100, MATCH(B3838, Datas_Entregas!$A$2:$A$100, 0), 1)</f>
        <v>43296</v>
      </c>
      <c r="D3838" s="5" t="str">
        <f aca="false">Def_Status_Montagem!$A$2</f>
        <v>A verificar</v>
      </c>
      <c r="E3838" s="4" t="str">
        <f aca="false">Def_Status_Montagem!$B$4</f>
        <v>Contratada (inclui etiqueta)</v>
      </c>
      <c r="F3838" s="7" t="str">
        <f aca="false" t="array" ref="F3838:F3838">INDEX(Def_Instancias_Equipamentos!$F$2:$F$4986, MATCH(K3838, Def_Instancias_Equipamentos!$D$2:$D$4986, 0), 1)</f>
        <v>Túnel (Anel)</v>
      </c>
      <c r="G3838" s="8" t="str">
        <f aca="false" t="array" ref="G3838:G3838">INDEX(Def_Instancias_Equipamentos!$F$2:$F$4986, MATCH(L3838, Def_Instancias_Equipamentos!$D$2:$D$4986, 0), 1)</f>
        <v>Sala Racks 18 parte 1</v>
      </c>
      <c r="H3838" s="7" t="str">
        <f aca="false" t="array" ref="H3838:H3838">INDEX(Def_Instancias_Equipamentos!$E$2:$E$4986, MATCH(K3838, Def_Instancias_Equipamentos!$D$2:$D$4986, 0), 1)</f>
        <v>SI-18C1</v>
      </c>
      <c r="I3838" s="8" t="str">
        <f aca="false" t="array" ref="I3838:I3838">INDEX(Def_Instancias_Equipamentos!$E$2:$E$4986, MATCH(L3838, Def_Instancias_Equipamentos!$D$2:$D$4986, 0), 1)</f>
        <v>IA-18RaBPM</v>
      </c>
      <c r="J3838" s="8" t="str">
        <f aca="false">IF(H3838=I3838, "INTERNO", "EXTERNO")</f>
        <v>EXTERNO</v>
      </c>
      <c r="K3838" s="9" t="str">
        <f aca="false">Def_Instancias_Equipamentos!$D$1028</f>
        <v>SI-18C1:DI-BPMSigPatch-1</v>
      </c>
      <c r="L3838" s="4" t="str">
        <f aca="false">Def_Instancias_Equipamentos!$D$767</f>
        <v>SI-18C1:DI-BPMRFFE-1</v>
      </c>
      <c r="M3838" s="10" t="s">
        <v>168</v>
      </c>
      <c r="N3838" s="11" t="s">
        <v>81</v>
      </c>
      <c r="O3838" s="21" t="str">
        <f aca="false">Def_Sistemas_Conectores_Cabos!$B$7</f>
        <v>SMA 50-ohm</v>
      </c>
      <c r="P3838" s="4" t="str">
        <f aca="false">Def_Sistemas_Conectores_Cabos!$B$7</f>
        <v>SMA 50-ohm</v>
      </c>
      <c r="Q3838" s="8" t="str">
        <f aca="false">K3838&amp;"/"&amp;M3838&amp;CHAR(10)&amp;L3838&amp;"/"&amp;N3838</f>
        <v>SI-18C1:DI-BPMSigPatch-1/TO_OUT
SI-18C1:DI-BPMRFFE-1/TO_IN</v>
      </c>
      <c r="R3838" s="12" t="s">
        <v>354</v>
      </c>
      <c r="S3838" s="12" t="s">
        <v>354</v>
      </c>
      <c r="T3838" s="22" t="str">
        <f aca="false">Def_Sistemas_Conectores_Cabos!$C$14</f>
        <v>Datalink Extrudado</v>
      </c>
      <c r="U3838" s="11" t="s">
        <v>355</v>
      </c>
      <c r="V3838" s="13"/>
    </row>
    <row r="3839" customFormat="false" ht="15.75" hidden="true" customHeight="true" outlineLevel="0" collapsed="false">
      <c r="A3839" s="4" t="str">
        <f aca="false">Def_Sistemas_Conectores_Cabos!$A$22</f>
        <v>BPM de elétrons</v>
      </c>
      <c r="B3839" s="5" t="str">
        <f aca="false">Datas_Entregas!$A$3</f>
        <v>BTS/Anel</v>
      </c>
      <c r="C3839" s="6" t="n">
        <f aca="false" t="array" ref="C3839:C3839">INDEX(Datas_Entregas!$B$2:$B$100, MATCH(B3839, Datas_Entregas!$A$2:$A$100, 0), 1)</f>
        <v>43296</v>
      </c>
      <c r="D3839" s="5" t="str">
        <f aca="false">Def_Status_Montagem!$A$2</f>
        <v>A verificar</v>
      </c>
      <c r="E3839" s="4" t="str">
        <f aca="false">Def_Status_Montagem!$B$4</f>
        <v>Contratada (inclui etiqueta)</v>
      </c>
      <c r="F3839" s="7" t="str">
        <f aca="false" t="array" ref="F3839:F3839">INDEX(Def_Instancias_Equipamentos!$F$2:$F$4986, MATCH(K3839, Def_Instancias_Equipamentos!$D$2:$D$4986, 0), 1)</f>
        <v>Túnel (Anel)</v>
      </c>
      <c r="G3839" s="8" t="str">
        <f aca="false" t="array" ref="G3839:G3839">INDEX(Def_Instancias_Equipamentos!$F$2:$F$4986, MATCH(L3839, Def_Instancias_Equipamentos!$D$2:$D$4986, 0), 1)</f>
        <v>Sala Racks 18 parte 1</v>
      </c>
      <c r="H3839" s="7" t="str">
        <f aca="false" t="array" ref="H3839:H3839">INDEX(Def_Instancias_Equipamentos!$E$2:$E$4986, MATCH(K3839, Def_Instancias_Equipamentos!$D$2:$D$4986, 0), 1)</f>
        <v>SI-18C1</v>
      </c>
      <c r="I3839" s="8" t="str">
        <f aca="false" t="array" ref="I3839:I3839">INDEX(Def_Instancias_Equipamentos!$E$2:$E$4986, MATCH(L3839, Def_Instancias_Equipamentos!$D$2:$D$4986, 0), 1)</f>
        <v>IA-18RaBPM</v>
      </c>
      <c r="J3839" s="8" t="str">
        <f aca="false">IF(H3839=I3839, "INTERNO", "EXTERNO")</f>
        <v>EXTERNO</v>
      </c>
      <c r="K3839" s="9" t="str">
        <f aca="false">Def_Instancias_Equipamentos!$D$1029</f>
        <v>SI-18C1:DI-BPMSigPatch-2</v>
      </c>
      <c r="L3839" s="4" t="str">
        <f aca="false">Def_Instancias_Equipamentos!$D$768</f>
        <v>SI-18C1:DI-BPMRFFE-2</v>
      </c>
      <c r="M3839" s="10" t="s">
        <v>168</v>
      </c>
      <c r="N3839" s="11" t="s">
        <v>81</v>
      </c>
      <c r="O3839" s="21" t="str">
        <f aca="false">Def_Sistemas_Conectores_Cabos!$B$7</f>
        <v>SMA 50-ohm</v>
      </c>
      <c r="P3839" s="4" t="str">
        <f aca="false">Def_Sistemas_Conectores_Cabos!$B$7</f>
        <v>SMA 50-ohm</v>
      </c>
      <c r="Q3839" s="8" t="str">
        <f aca="false">K3839&amp;"/"&amp;M3839&amp;CHAR(10)&amp;L3839&amp;"/"&amp;N3839</f>
        <v>SI-18C1:DI-BPMSigPatch-2/TO_OUT
SI-18C1:DI-BPMRFFE-2/TO_IN</v>
      </c>
      <c r="R3839" s="12" t="s">
        <v>354</v>
      </c>
      <c r="S3839" s="12" t="s">
        <v>354</v>
      </c>
      <c r="T3839" s="22" t="str">
        <f aca="false">Def_Sistemas_Conectores_Cabos!$C$14</f>
        <v>Datalink Extrudado</v>
      </c>
      <c r="U3839" s="11" t="s">
        <v>355</v>
      </c>
      <c r="V3839" s="13"/>
    </row>
    <row r="3840" customFormat="false" ht="15.75" hidden="true" customHeight="true" outlineLevel="0" collapsed="false">
      <c r="A3840" s="4" t="str">
        <f aca="false">Def_Sistemas_Conectores_Cabos!$A$22</f>
        <v>BPM de elétrons</v>
      </c>
      <c r="B3840" s="5" t="str">
        <f aca="false">Datas_Entregas!$A$3</f>
        <v>BTS/Anel</v>
      </c>
      <c r="C3840" s="6" t="n">
        <f aca="false" t="array" ref="C3840:C3840">INDEX(Datas_Entregas!$B$2:$B$100, MATCH(B3840, Datas_Entregas!$A$2:$A$100, 0), 1)</f>
        <v>43296</v>
      </c>
      <c r="D3840" s="5" t="str">
        <f aca="false">Def_Status_Montagem!$A$2</f>
        <v>A verificar</v>
      </c>
      <c r="E3840" s="4" t="str">
        <f aca="false">Def_Status_Montagem!$B$4</f>
        <v>Contratada (inclui etiqueta)</v>
      </c>
      <c r="F3840" s="7" t="str">
        <f aca="false" t="array" ref="F3840:F3840">INDEX(Def_Instancias_Equipamentos!$F$2:$F$4986, MATCH(K3840, Def_Instancias_Equipamentos!$D$2:$D$4986, 0), 1)</f>
        <v>Túnel (Anel)</v>
      </c>
      <c r="G3840" s="8" t="str">
        <f aca="false" t="array" ref="G3840:G3840">INDEX(Def_Instancias_Equipamentos!$F$2:$F$4986, MATCH(L3840, Def_Instancias_Equipamentos!$D$2:$D$4986, 0), 1)</f>
        <v>Sala Racks 18 parte 1</v>
      </c>
      <c r="H3840" s="7" t="str">
        <f aca="false" t="array" ref="H3840:H3840">INDEX(Def_Instancias_Equipamentos!$E$2:$E$4986, MATCH(K3840, Def_Instancias_Equipamentos!$D$2:$D$4986, 0), 1)</f>
        <v>SI-18C2</v>
      </c>
      <c r="I3840" s="8" t="str">
        <f aca="false" t="array" ref="I3840:I3840">INDEX(Def_Instancias_Equipamentos!$E$2:$E$4986, MATCH(L3840, Def_Instancias_Equipamentos!$D$2:$D$4986, 0), 1)</f>
        <v>IA-18RaBPM</v>
      </c>
      <c r="J3840" s="8" t="str">
        <f aca="false">IF(H3840=I3840, "INTERNO", "EXTERNO")</f>
        <v>EXTERNO</v>
      </c>
      <c r="K3840" s="9" t="str">
        <f aca="false">Def_Instancias_Equipamentos!$D$1030</f>
        <v>SI-18C2:DI-BPMSigPatch</v>
      </c>
      <c r="L3840" s="4" t="str">
        <f aca="false">Def_Instancias_Equipamentos!$D$769</f>
        <v>SI-18C2:DI-BPMRFFE</v>
      </c>
      <c r="M3840" s="10" t="s">
        <v>168</v>
      </c>
      <c r="N3840" s="11" t="s">
        <v>81</v>
      </c>
      <c r="O3840" s="21" t="str">
        <f aca="false">Def_Sistemas_Conectores_Cabos!$B$7</f>
        <v>SMA 50-ohm</v>
      </c>
      <c r="P3840" s="4" t="str">
        <f aca="false">Def_Sistemas_Conectores_Cabos!$B$7</f>
        <v>SMA 50-ohm</v>
      </c>
      <c r="Q3840" s="8" t="str">
        <f aca="false">K3840&amp;"/"&amp;M3840&amp;CHAR(10)&amp;L3840&amp;"/"&amp;N3840</f>
        <v>SI-18C2:DI-BPMSigPatch/TO_OUT
SI-18C2:DI-BPMRFFE/TO_IN</v>
      </c>
      <c r="R3840" s="12" t="s">
        <v>354</v>
      </c>
      <c r="S3840" s="12" t="s">
        <v>354</v>
      </c>
      <c r="T3840" s="22" t="str">
        <f aca="false">Def_Sistemas_Conectores_Cabos!$C$14</f>
        <v>Datalink Extrudado</v>
      </c>
      <c r="U3840" s="11" t="s">
        <v>355</v>
      </c>
      <c r="V3840" s="13"/>
    </row>
    <row r="3841" customFormat="false" ht="15.75" hidden="true" customHeight="true" outlineLevel="0" collapsed="false">
      <c r="A3841" s="4" t="str">
        <f aca="false">Def_Sistemas_Conectores_Cabos!$A$22</f>
        <v>BPM de elétrons</v>
      </c>
      <c r="B3841" s="5" t="str">
        <f aca="false">Datas_Entregas!$A$3</f>
        <v>BTS/Anel</v>
      </c>
      <c r="C3841" s="6" t="n">
        <f aca="false" t="array" ref="C3841:C3841">INDEX(Datas_Entregas!$B$2:$B$100, MATCH(B3841, Datas_Entregas!$A$2:$A$100, 0), 1)</f>
        <v>43296</v>
      </c>
      <c r="D3841" s="5" t="str">
        <f aca="false">Def_Status_Montagem!$A$2</f>
        <v>A verificar</v>
      </c>
      <c r="E3841" s="4" t="str">
        <f aca="false">Def_Status_Montagem!$B$4</f>
        <v>Contratada (inclui etiqueta)</v>
      </c>
      <c r="F3841" s="7" t="str">
        <f aca="false" t="array" ref="F3841:F3841">INDEX(Def_Instancias_Equipamentos!$F$2:$F$4986, MATCH(K3841, Def_Instancias_Equipamentos!$D$2:$D$4986, 0), 1)</f>
        <v>Túnel (Anel)</v>
      </c>
      <c r="G3841" s="8" t="str">
        <f aca="false" t="array" ref="G3841:G3841">INDEX(Def_Instancias_Equipamentos!$F$2:$F$4986, MATCH(L3841, Def_Instancias_Equipamentos!$D$2:$D$4986, 0), 1)</f>
        <v>Sala Racks 18 parte 1</v>
      </c>
      <c r="H3841" s="7" t="str">
        <f aca="false" t="array" ref="H3841:H3841">INDEX(Def_Instancias_Equipamentos!$E$2:$E$4986, MATCH(K3841, Def_Instancias_Equipamentos!$D$2:$D$4986, 0), 1)</f>
        <v>SI-18C3</v>
      </c>
      <c r="I3841" s="8" t="str">
        <f aca="false" t="array" ref="I3841:I3841">INDEX(Def_Instancias_Equipamentos!$E$2:$E$4986, MATCH(L3841, Def_Instancias_Equipamentos!$D$2:$D$4986, 0), 1)</f>
        <v>IA-18RaBPM</v>
      </c>
      <c r="J3841" s="8" t="str">
        <f aca="false">IF(H3841=I3841, "INTERNO", "EXTERNO")</f>
        <v>EXTERNO</v>
      </c>
      <c r="K3841" s="9" t="str">
        <f aca="false">Def_Instancias_Equipamentos!$D$1031</f>
        <v>SI-18C3:DI-BPMSigPatch-1</v>
      </c>
      <c r="L3841" s="4" t="str">
        <f aca="false">Def_Instancias_Equipamentos!$D$770</f>
        <v>SI-18C3:DI-BPMRFFE-1</v>
      </c>
      <c r="M3841" s="10" t="s">
        <v>168</v>
      </c>
      <c r="N3841" s="11" t="s">
        <v>81</v>
      </c>
      <c r="O3841" s="21" t="str">
        <f aca="false">Def_Sistemas_Conectores_Cabos!$B$7</f>
        <v>SMA 50-ohm</v>
      </c>
      <c r="P3841" s="4" t="str">
        <f aca="false">Def_Sistemas_Conectores_Cabos!$B$7</f>
        <v>SMA 50-ohm</v>
      </c>
      <c r="Q3841" s="8" t="str">
        <f aca="false">K3841&amp;"/"&amp;M3841&amp;CHAR(10)&amp;L3841&amp;"/"&amp;N3841</f>
        <v>SI-18C3:DI-BPMSigPatch-1/TO_OUT
SI-18C3:DI-BPMRFFE-1/TO_IN</v>
      </c>
      <c r="R3841" s="12" t="s">
        <v>354</v>
      </c>
      <c r="S3841" s="12" t="s">
        <v>354</v>
      </c>
      <c r="T3841" s="22" t="str">
        <f aca="false">Def_Sistemas_Conectores_Cabos!$C$14</f>
        <v>Datalink Extrudado</v>
      </c>
      <c r="U3841" s="11" t="s">
        <v>355</v>
      </c>
      <c r="V3841" s="13"/>
    </row>
    <row r="3842" customFormat="false" ht="15.75" hidden="true" customHeight="true" outlineLevel="0" collapsed="false">
      <c r="A3842" s="4" t="str">
        <f aca="false">Def_Sistemas_Conectores_Cabos!$A$22</f>
        <v>BPM de elétrons</v>
      </c>
      <c r="B3842" s="5" t="str">
        <f aca="false">Datas_Entregas!$A$3</f>
        <v>BTS/Anel</v>
      </c>
      <c r="C3842" s="6" t="n">
        <f aca="false" t="array" ref="C3842:C3842">INDEX(Datas_Entregas!$B$2:$B$100, MATCH(B3842, Datas_Entregas!$A$2:$A$100, 0), 1)</f>
        <v>43296</v>
      </c>
      <c r="D3842" s="5" t="str">
        <f aca="false">Def_Status_Montagem!$A$2</f>
        <v>A verificar</v>
      </c>
      <c r="E3842" s="4" t="str">
        <f aca="false">Def_Status_Montagem!$B$4</f>
        <v>Contratada (inclui etiqueta)</v>
      </c>
      <c r="F3842" s="7" t="str">
        <f aca="false" t="array" ref="F3842:F3842">INDEX(Def_Instancias_Equipamentos!$F$2:$F$4986, MATCH(K3842, Def_Instancias_Equipamentos!$D$2:$D$4986, 0), 1)</f>
        <v>Túnel (Anel)</v>
      </c>
      <c r="G3842" s="8" t="str">
        <f aca="false" t="array" ref="G3842:G3842">INDEX(Def_Instancias_Equipamentos!$F$2:$F$4986, MATCH(L3842, Def_Instancias_Equipamentos!$D$2:$D$4986, 0), 1)</f>
        <v>Sala Racks 18 parte 1</v>
      </c>
      <c r="H3842" s="7" t="str">
        <f aca="false" t="array" ref="H3842:H3842">INDEX(Def_Instancias_Equipamentos!$E$2:$E$4986, MATCH(K3842, Def_Instancias_Equipamentos!$D$2:$D$4986, 0), 1)</f>
        <v>SI-18C3</v>
      </c>
      <c r="I3842" s="8" t="str">
        <f aca="false" t="array" ref="I3842:I3842">INDEX(Def_Instancias_Equipamentos!$E$2:$E$4986, MATCH(L3842, Def_Instancias_Equipamentos!$D$2:$D$4986, 0), 1)</f>
        <v>IA-18RaBPM</v>
      </c>
      <c r="J3842" s="8" t="str">
        <f aca="false">IF(H3842=I3842, "INTERNO", "EXTERNO")</f>
        <v>EXTERNO</v>
      </c>
      <c r="K3842" s="9" t="str">
        <f aca="false">Def_Instancias_Equipamentos!$D$1032</f>
        <v>SI-18C3:DI-BPMSigPatch-2</v>
      </c>
      <c r="L3842" s="4" t="str">
        <f aca="false">Def_Instancias_Equipamentos!$D$771</f>
        <v>SI-18C3:DI-BPMRFFE-2</v>
      </c>
      <c r="M3842" s="10" t="s">
        <v>168</v>
      </c>
      <c r="N3842" s="11" t="s">
        <v>81</v>
      </c>
      <c r="O3842" s="21" t="str">
        <f aca="false">Def_Sistemas_Conectores_Cabos!$B$7</f>
        <v>SMA 50-ohm</v>
      </c>
      <c r="P3842" s="4" t="str">
        <f aca="false">Def_Sistemas_Conectores_Cabos!$B$7</f>
        <v>SMA 50-ohm</v>
      </c>
      <c r="Q3842" s="8" t="str">
        <f aca="false">K3842&amp;"/"&amp;M3842&amp;CHAR(10)&amp;L3842&amp;"/"&amp;N3842</f>
        <v>SI-18C3:DI-BPMSigPatch-2/TO_OUT
SI-18C3:DI-BPMRFFE-2/TO_IN</v>
      </c>
      <c r="R3842" s="12" t="s">
        <v>354</v>
      </c>
      <c r="S3842" s="12" t="s">
        <v>354</v>
      </c>
      <c r="T3842" s="22" t="str">
        <f aca="false">Def_Sistemas_Conectores_Cabos!$C$14</f>
        <v>Datalink Extrudado</v>
      </c>
      <c r="U3842" s="11" t="s">
        <v>355</v>
      </c>
      <c r="V3842" s="13"/>
    </row>
    <row r="3843" customFormat="false" ht="15.75" hidden="true" customHeight="true" outlineLevel="0" collapsed="false">
      <c r="A3843" s="4" t="str">
        <f aca="false">Def_Sistemas_Conectores_Cabos!$A$22</f>
        <v>BPM de elétrons</v>
      </c>
      <c r="B3843" s="5" t="str">
        <f aca="false">Datas_Entregas!$A$3</f>
        <v>BTS/Anel</v>
      </c>
      <c r="C3843" s="6" t="n">
        <f aca="false" t="array" ref="C3843:C3843">INDEX(Datas_Entregas!$B$2:$B$100, MATCH(B3843, Datas_Entregas!$A$2:$A$100, 0), 1)</f>
        <v>43296</v>
      </c>
      <c r="D3843" s="5" t="str">
        <f aca="false">Def_Status_Montagem!$A$2</f>
        <v>A verificar</v>
      </c>
      <c r="E3843" s="4" t="str">
        <f aca="false">Def_Status_Montagem!$B$4</f>
        <v>Contratada (inclui etiqueta)</v>
      </c>
      <c r="F3843" s="7" t="str">
        <f aca="false" t="array" ref="F3843:F3843">INDEX(Def_Instancias_Equipamentos!$F$2:$F$4986, MATCH(K3843, Def_Instancias_Equipamentos!$D$2:$D$4986, 0), 1)</f>
        <v>Túnel (Anel)</v>
      </c>
      <c r="G3843" s="8" t="str">
        <f aca="false" t="array" ref="G3843:G3843">INDEX(Def_Instancias_Equipamentos!$F$2:$F$4986, MATCH(L3843, Def_Instancias_Equipamentos!$D$2:$D$4986, 0), 1)</f>
        <v>Sala Racks 18 parte 1</v>
      </c>
      <c r="H3843" s="7" t="str">
        <f aca="false" t="array" ref="H3843:H3843">INDEX(Def_Instancias_Equipamentos!$E$2:$E$4986, MATCH(K3843, Def_Instancias_Equipamentos!$D$2:$D$4986, 0), 1)</f>
        <v>SI-18C4</v>
      </c>
      <c r="I3843" s="8" t="str">
        <f aca="false" t="array" ref="I3843:I3843">INDEX(Def_Instancias_Equipamentos!$E$2:$E$4986, MATCH(L3843, Def_Instancias_Equipamentos!$D$2:$D$4986, 0), 1)</f>
        <v>IA-18RaBPM</v>
      </c>
      <c r="J3843" s="8" t="str">
        <f aca="false">IF(H3843=I3843, "INTERNO", "EXTERNO")</f>
        <v>EXTERNO</v>
      </c>
      <c r="K3843" s="9" t="str">
        <f aca="false">Def_Instancias_Equipamentos!$D$1033</f>
        <v>SI-18C4:DI-BPMSigPatch</v>
      </c>
      <c r="L3843" s="4" t="str">
        <f aca="false">Def_Instancias_Equipamentos!$D$772</f>
        <v>SI-18C4:DI-BPMRFFE</v>
      </c>
      <c r="M3843" s="10" t="s">
        <v>168</v>
      </c>
      <c r="N3843" s="11" t="s">
        <v>81</v>
      </c>
      <c r="O3843" s="21" t="str">
        <f aca="false">Def_Sistemas_Conectores_Cabos!$B$7</f>
        <v>SMA 50-ohm</v>
      </c>
      <c r="P3843" s="4" t="str">
        <f aca="false">Def_Sistemas_Conectores_Cabos!$B$7</f>
        <v>SMA 50-ohm</v>
      </c>
      <c r="Q3843" s="8" t="str">
        <f aca="false">K3843&amp;"/"&amp;M3843&amp;CHAR(10)&amp;L3843&amp;"/"&amp;N3843</f>
        <v>SI-18C4:DI-BPMSigPatch/TO_OUT
SI-18C4:DI-BPMRFFE/TO_IN</v>
      </c>
      <c r="R3843" s="12" t="s">
        <v>354</v>
      </c>
      <c r="S3843" s="12" t="s">
        <v>354</v>
      </c>
      <c r="T3843" s="22" t="str">
        <f aca="false">Def_Sistemas_Conectores_Cabos!$C$14</f>
        <v>Datalink Extrudado</v>
      </c>
      <c r="U3843" s="11" t="s">
        <v>355</v>
      </c>
      <c r="V3843" s="13"/>
    </row>
    <row r="3844" customFormat="false" ht="15.75" hidden="true" customHeight="true" outlineLevel="0" collapsed="false">
      <c r="A3844" s="4" t="str">
        <f aca="false">Def_Sistemas_Conectores_Cabos!$A$22</f>
        <v>BPM de elétrons</v>
      </c>
      <c r="B3844" s="5" t="str">
        <f aca="false">Datas_Entregas!$A$3</f>
        <v>BTS/Anel</v>
      </c>
      <c r="C3844" s="6" t="n">
        <f aca="false" t="array" ref="C3844:C3844">INDEX(Datas_Entregas!$B$2:$B$100, MATCH(B3844, Datas_Entregas!$A$2:$A$100, 0), 1)</f>
        <v>43296</v>
      </c>
      <c r="D3844" s="5" t="str">
        <f aca="false">Def_Status_Montagem!$A$2</f>
        <v>A verificar</v>
      </c>
      <c r="E3844" s="4" t="str">
        <f aca="false">Def_Status_Montagem!$B$4</f>
        <v>Contratada (inclui etiqueta)</v>
      </c>
      <c r="F3844" s="7" t="str">
        <f aca="false" t="array" ref="F3844:F3844">INDEX(Def_Instancias_Equipamentos!$F$2:$F$4986, MATCH(K3844, Def_Instancias_Equipamentos!$D$2:$D$4986, 0), 1)</f>
        <v>Túnel (Anel)</v>
      </c>
      <c r="G3844" s="8" t="str">
        <f aca="false" t="array" ref="G3844:G3844">INDEX(Def_Instancias_Equipamentos!$F$2:$F$4986, MATCH(L3844, Def_Instancias_Equipamentos!$D$2:$D$4986, 0), 1)</f>
        <v>Sala Racks 18 parte 1</v>
      </c>
      <c r="H3844" s="7" t="str">
        <f aca="false" t="array" ref="H3844:H3844">INDEX(Def_Instancias_Equipamentos!$E$2:$E$4986, MATCH(K3844, Def_Instancias_Equipamentos!$D$2:$D$4986, 0), 1)</f>
        <v>SI-18M1</v>
      </c>
      <c r="I3844" s="8" t="str">
        <f aca="false" t="array" ref="I3844:I3844">INDEX(Def_Instancias_Equipamentos!$E$2:$E$4986, MATCH(L3844, Def_Instancias_Equipamentos!$D$2:$D$4986, 0), 1)</f>
        <v>IA-18RaBPM</v>
      </c>
      <c r="J3844" s="8" t="str">
        <f aca="false">IF(H3844=I3844, "INTERNO", "EXTERNO")</f>
        <v>EXTERNO</v>
      </c>
      <c r="K3844" s="9" t="str">
        <f aca="false">Def_Instancias_Equipamentos!$D$1034</f>
        <v>SI-18M1:DI-BPMSigPatch</v>
      </c>
      <c r="L3844" s="4" t="str">
        <f aca="false">Def_Instancias_Equipamentos!$D$773</f>
        <v>SI-18M1:DI-BPMRFFE</v>
      </c>
      <c r="M3844" s="10" t="s">
        <v>168</v>
      </c>
      <c r="N3844" s="11" t="s">
        <v>81</v>
      </c>
      <c r="O3844" s="21" t="str">
        <f aca="false">Def_Sistemas_Conectores_Cabos!$B$7</f>
        <v>SMA 50-ohm</v>
      </c>
      <c r="P3844" s="4" t="str">
        <f aca="false">Def_Sistemas_Conectores_Cabos!$B$7</f>
        <v>SMA 50-ohm</v>
      </c>
      <c r="Q3844" s="8" t="str">
        <f aca="false">K3844&amp;"/"&amp;M3844&amp;CHAR(10)&amp;L3844&amp;"/"&amp;N3844</f>
        <v>SI-18M1:DI-BPMSigPatch/TO_OUT
SI-18M1:DI-BPMRFFE/TO_IN</v>
      </c>
      <c r="R3844" s="12" t="s">
        <v>354</v>
      </c>
      <c r="S3844" s="12" t="s">
        <v>354</v>
      </c>
      <c r="T3844" s="22" t="str">
        <f aca="false">Def_Sistemas_Conectores_Cabos!$C$14</f>
        <v>Datalink Extrudado</v>
      </c>
      <c r="U3844" s="11" t="s">
        <v>355</v>
      </c>
      <c r="V3844" s="13"/>
    </row>
    <row r="3845" customFormat="false" ht="15.75" hidden="true" customHeight="true" outlineLevel="0" collapsed="false">
      <c r="A3845" s="4" t="str">
        <f aca="false">Def_Sistemas_Conectores_Cabos!$A$22</f>
        <v>BPM de elétrons</v>
      </c>
      <c r="B3845" s="5" t="str">
        <f aca="false">Datas_Entregas!$A$3</f>
        <v>BTS/Anel</v>
      </c>
      <c r="C3845" s="6" t="n">
        <f aca="false" t="array" ref="C3845:C3845">INDEX(Datas_Entregas!$B$2:$B$100, MATCH(B3845, Datas_Entregas!$A$2:$A$100, 0), 1)</f>
        <v>43296</v>
      </c>
      <c r="D3845" s="5" t="str">
        <f aca="false">Def_Status_Montagem!$A$2</f>
        <v>A verificar</v>
      </c>
      <c r="E3845" s="4" t="str">
        <f aca="false">Def_Status_Montagem!$B$4</f>
        <v>Contratada (inclui etiqueta)</v>
      </c>
      <c r="F3845" s="7" t="str">
        <f aca="false" t="array" ref="F3845:F3845">INDEX(Def_Instancias_Equipamentos!$F$2:$F$4986, MATCH(K3845, Def_Instancias_Equipamentos!$D$2:$D$4986, 0), 1)</f>
        <v>Túnel (Anel)</v>
      </c>
      <c r="G3845" s="8" t="str">
        <f aca="false" t="array" ref="G3845:G3845">INDEX(Def_Instancias_Equipamentos!$F$2:$F$4986, MATCH(L3845, Def_Instancias_Equipamentos!$D$2:$D$4986, 0), 1)</f>
        <v>Sala Racks 18 parte 1</v>
      </c>
      <c r="H3845" s="7" t="str">
        <f aca="false" t="array" ref="H3845:H3845">INDEX(Def_Instancias_Equipamentos!$E$2:$E$4986, MATCH(K3845, Def_Instancias_Equipamentos!$D$2:$D$4986, 0), 1)</f>
        <v>SI-18M2</v>
      </c>
      <c r="I3845" s="8" t="str">
        <f aca="false" t="array" ref="I3845:I3845">INDEX(Def_Instancias_Equipamentos!$E$2:$E$4986, MATCH(L3845, Def_Instancias_Equipamentos!$D$2:$D$4986, 0), 1)</f>
        <v>IA-18RaBPM</v>
      </c>
      <c r="J3845" s="8" t="str">
        <f aca="false">IF(H3845=I3845, "INTERNO", "EXTERNO")</f>
        <v>EXTERNO</v>
      </c>
      <c r="K3845" s="9" t="str">
        <f aca="false">Def_Instancias_Equipamentos!$D$1035</f>
        <v>SI-18M2:DI-BPMSigPatch</v>
      </c>
      <c r="L3845" s="4" t="str">
        <f aca="false">Def_Instancias_Equipamentos!$D$774</f>
        <v>SI-18M2:DI-BPMRFFE</v>
      </c>
      <c r="M3845" s="10" t="s">
        <v>168</v>
      </c>
      <c r="N3845" s="11" t="s">
        <v>81</v>
      </c>
      <c r="O3845" s="21" t="str">
        <f aca="false">Def_Sistemas_Conectores_Cabos!$B$7</f>
        <v>SMA 50-ohm</v>
      </c>
      <c r="P3845" s="4" t="str">
        <f aca="false">Def_Sistemas_Conectores_Cabos!$B$7</f>
        <v>SMA 50-ohm</v>
      </c>
      <c r="Q3845" s="8" t="str">
        <f aca="false">K3845&amp;"/"&amp;M3845&amp;CHAR(10)&amp;L3845&amp;"/"&amp;N3845</f>
        <v>SI-18M2:DI-BPMSigPatch/TO_OUT
SI-18M2:DI-BPMRFFE/TO_IN</v>
      </c>
      <c r="R3845" s="12" t="s">
        <v>354</v>
      </c>
      <c r="S3845" s="12" t="s">
        <v>354</v>
      </c>
      <c r="T3845" s="22" t="str">
        <f aca="false">Def_Sistemas_Conectores_Cabos!$C$14</f>
        <v>Datalink Extrudado</v>
      </c>
      <c r="U3845" s="11" t="s">
        <v>355</v>
      </c>
      <c r="V3845" s="13"/>
    </row>
    <row r="3846" customFormat="false" ht="15.75" hidden="true" customHeight="true" outlineLevel="0" collapsed="false">
      <c r="A3846" s="4" t="str">
        <f aca="false">Def_Sistemas_Conectores_Cabos!$A$22</f>
        <v>BPM de elétrons</v>
      </c>
      <c r="B3846" s="5" t="str">
        <f aca="false">Datas_Entregas!$A$6</f>
        <v>Linhas de Luz (fases I-A e II)</v>
      </c>
      <c r="C3846" s="6" t="n">
        <f aca="false" t="array" ref="C3846:C3846">INDEX(Datas_Entregas!$B$2:$B$100, MATCH(B3846, Datas_Entregas!$A$2:$A$100, 0), 1)</f>
        <v>43374</v>
      </c>
      <c r="D3846" s="5" t="str">
        <f aca="false">Def_Status_Montagem!$A$2</f>
        <v>A verificar</v>
      </c>
      <c r="E3846" s="4" t="str">
        <f aca="false">Def_Status_Montagem!$B$4</f>
        <v>Contratada (inclui etiqueta)</v>
      </c>
      <c r="F3846" s="7" t="str">
        <f aca="false" t="array" ref="F3846:F3846">INDEX(Def_Instancias_Equipamentos!$F$2:$F$4986, MATCH(K3846, Def_Instancias_Equipamentos!$D$2:$D$4986, 0), 1)</f>
        <v>Túnel (Anel)</v>
      </c>
      <c r="G3846" s="8" t="str">
        <f aca="false" t="array" ref="G3846:G3846">INDEX(Def_Instancias_Equipamentos!$F$2:$F$4986, MATCH(L3846, Def_Instancias_Equipamentos!$D$2:$D$4986, 0), 1)</f>
        <v>Sala Racks 18 parte 1</v>
      </c>
      <c r="H3846" s="7" t="str">
        <f aca="false" t="array" ref="H3846:H3846">INDEX(Def_Instancias_Equipamentos!$E$2:$E$4986, MATCH(K3846, Def_Instancias_Equipamentos!$D$2:$D$4986, 0), 1)</f>
        <v>SI-18SB</v>
      </c>
      <c r="I3846" s="8" t="str">
        <f aca="false" t="array" ref="I3846:I3846">INDEX(Def_Instancias_Equipamentos!$E$2:$E$4986, MATCH(L3846, Def_Instancias_Equipamentos!$D$2:$D$4986, 0), 1)</f>
        <v>IA-18RaBPM</v>
      </c>
      <c r="J3846" s="8" t="str">
        <f aca="false">IF(H3846=I3846, "INTERNO", "EXTERNO")</f>
        <v>EXTERNO</v>
      </c>
      <c r="K3846" s="9" t="str">
        <f aca="false">Def_Instancias_Equipamentos!$D$1086</f>
        <v>SI-18SB:DI-BPMSigPatch-1</v>
      </c>
      <c r="L3846" s="4" t="str">
        <f aca="false">Def_Instancias_Equipamentos!$D$825</f>
        <v>SI-18SB:DI-BPMRFFE-1</v>
      </c>
      <c r="M3846" s="10" t="s">
        <v>168</v>
      </c>
      <c r="N3846" s="11" t="s">
        <v>81</v>
      </c>
      <c r="O3846" s="21" t="str">
        <f aca="false">Def_Sistemas_Conectores_Cabos!$B$7</f>
        <v>SMA 50-ohm</v>
      </c>
      <c r="P3846" s="4" t="str">
        <f aca="false">Def_Sistemas_Conectores_Cabos!$B$7</f>
        <v>SMA 50-ohm</v>
      </c>
      <c r="Q3846" s="8" t="str">
        <f aca="false">K3846&amp;"/"&amp;M3846&amp;CHAR(10)&amp;L3846&amp;"/"&amp;N3846</f>
        <v>SI-18SB:DI-BPMSigPatch-1/TO_OUT
SI-18SB:DI-BPMRFFE-1/TO_IN</v>
      </c>
      <c r="R3846" s="12" t="s">
        <v>354</v>
      </c>
      <c r="S3846" s="12" t="s">
        <v>354</v>
      </c>
      <c r="T3846" s="22" t="str">
        <f aca="false">Def_Sistemas_Conectores_Cabos!$C$14</f>
        <v>Datalink Extrudado</v>
      </c>
      <c r="U3846" s="11" t="s">
        <v>355</v>
      </c>
      <c r="V3846" s="13"/>
    </row>
    <row r="3847" customFormat="false" ht="15.75" hidden="true" customHeight="true" outlineLevel="0" collapsed="false">
      <c r="A3847" s="4" t="str">
        <f aca="false">Def_Sistemas_Conectores_Cabos!$A$22</f>
        <v>BPM de elétrons</v>
      </c>
      <c r="B3847" s="5" t="str">
        <f aca="false">Datas_Entregas!$A$6</f>
        <v>Linhas de Luz (fases I-A e II)</v>
      </c>
      <c r="C3847" s="6" t="n">
        <f aca="false" t="array" ref="C3847:C3847">INDEX(Datas_Entregas!$B$2:$B$100, MATCH(B3847, Datas_Entregas!$A$2:$A$100, 0), 1)</f>
        <v>43374</v>
      </c>
      <c r="D3847" s="5" t="str">
        <f aca="false">Def_Status_Montagem!$A$2</f>
        <v>A verificar</v>
      </c>
      <c r="E3847" s="4" t="str">
        <f aca="false">Def_Status_Montagem!$B$4</f>
        <v>Contratada (inclui etiqueta)</v>
      </c>
      <c r="F3847" s="7" t="str">
        <f aca="false" t="array" ref="F3847:F3847">INDEX(Def_Instancias_Equipamentos!$F$2:$F$4986, MATCH(K3847, Def_Instancias_Equipamentos!$D$2:$D$4986, 0), 1)</f>
        <v>Túnel (Anel)</v>
      </c>
      <c r="G3847" s="8" t="str">
        <f aca="false" t="array" ref="G3847:G3847">INDEX(Def_Instancias_Equipamentos!$F$2:$F$4986, MATCH(L3847, Def_Instancias_Equipamentos!$D$2:$D$4986, 0), 1)</f>
        <v>Sala Racks 18 parte 1</v>
      </c>
      <c r="H3847" s="7" t="str">
        <f aca="false" t="array" ref="H3847:H3847">INDEX(Def_Instancias_Equipamentos!$E$2:$E$4986, MATCH(K3847, Def_Instancias_Equipamentos!$D$2:$D$4986, 0), 1)</f>
        <v>SI-18SB</v>
      </c>
      <c r="I3847" s="8" t="str">
        <f aca="false" t="array" ref="I3847:I3847">INDEX(Def_Instancias_Equipamentos!$E$2:$E$4986, MATCH(L3847, Def_Instancias_Equipamentos!$D$2:$D$4986, 0), 1)</f>
        <v>IA-18RaBPM</v>
      </c>
      <c r="J3847" s="8" t="str">
        <f aca="false">IF(H3847=I3847, "INTERNO", "EXTERNO")</f>
        <v>EXTERNO</v>
      </c>
      <c r="K3847" s="9" t="str">
        <f aca="false">Def_Instancias_Equipamentos!$D$1087</f>
        <v>SI-18SB:DI-BPMSigPatch-2</v>
      </c>
      <c r="L3847" s="4" t="str">
        <f aca="false">Def_Instancias_Equipamentos!$D$826</f>
        <v>SI-18SB:DI-BPMRFFE-2</v>
      </c>
      <c r="M3847" s="10" t="s">
        <v>168</v>
      </c>
      <c r="N3847" s="11" t="s">
        <v>81</v>
      </c>
      <c r="O3847" s="21" t="str">
        <f aca="false">Def_Sistemas_Conectores_Cabos!$B$7</f>
        <v>SMA 50-ohm</v>
      </c>
      <c r="P3847" s="4" t="str">
        <f aca="false">Def_Sistemas_Conectores_Cabos!$B$7</f>
        <v>SMA 50-ohm</v>
      </c>
      <c r="Q3847" s="8" t="str">
        <f aca="false">K3847&amp;"/"&amp;M3847&amp;CHAR(10)&amp;L3847&amp;"/"&amp;N3847</f>
        <v>SI-18SB:DI-BPMSigPatch-2/TO_OUT
SI-18SB:DI-BPMRFFE-2/TO_IN</v>
      </c>
      <c r="R3847" s="12" t="s">
        <v>354</v>
      </c>
      <c r="S3847" s="12" t="s">
        <v>354</v>
      </c>
      <c r="T3847" s="22" t="str">
        <f aca="false">Def_Sistemas_Conectores_Cabos!$C$14</f>
        <v>Datalink Extrudado</v>
      </c>
      <c r="U3847" s="11" t="s">
        <v>355</v>
      </c>
      <c r="V3847" s="13"/>
    </row>
    <row r="3848" customFormat="false" ht="15.75" hidden="true" customHeight="true" outlineLevel="0" collapsed="false">
      <c r="A3848" s="4" t="str">
        <f aca="false">Def_Sistemas_Conectores_Cabos!$A$22</f>
        <v>BPM de elétrons</v>
      </c>
      <c r="B3848" s="5" t="str">
        <f aca="false">Datas_Entregas!$A$3</f>
        <v>BTS/Anel</v>
      </c>
      <c r="C3848" s="6" t="n">
        <f aca="false" t="array" ref="C3848:C3848">INDEX(Datas_Entregas!$B$2:$B$100, MATCH(B3848, Datas_Entregas!$A$2:$A$100, 0), 1)</f>
        <v>43296</v>
      </c>
      <c r="D3848" s="5" t="str">
        <f aca="false">Def_Status_Montagem!$A$2</f>
        <v>A verificar</v>
      </c>
      <c r="E3848" s="4" t="str">
        <f aca="false">Def_Status_Montagem!$B$4</f>
        <v>Contratada (inclui etiqueta)</v>
      </c>
      <c r="F3848" s="7" t="str">
        <f aca="false" t="array" ref="F3848:F3848">INDEX(Def_Instancias_Equipamentos!$F$2:$F$4986, MATCH(K3848, Def_Instancias_Equipamentos!$D$2:$D$4986, 0), 1)</f>
        <v>Túnel (Anel)</v>
      </c>
      <c r="G3848" s="8" t="str">
        <f aca="false" t="array" ref="G3848:G3848">INDEX(Def_Instancias_Equipamentos!$F$2:$F$4986, MATCH(L3848, Def_Instancias_Equipamentos!$D$2:$D$4986, 0), 1)</f>
        <v>Sala Racks 18 parte 2</v>
      </c>
      <c r="H3848" s="7" t="str">
        <f aca="false" t="array" ref="H3848:H3848">INDEX(Def_Instancias_Equipamentos!$E$2:$E$4986, MATCH(K3848, Def_Instancias_Equipamentos!$D$2:$D$4986, 0), 1)</f>
        <v>SI-19C1</v>
      </c>
      <c r="I3848" s="8" t="str">
        <f aca="false" t="array" ref="I3848:I3848">INDEX(Def_Instancias_Equipamentos!$E$2:$E$4986, MATCH(L3848, Def_Instancias_Equipamentos!$D$2:$D$4986, 0), 1)</f>
        <v>IA-19RaBPM</v>
      </c>
      <c r="J3848" s="8" t="str">
        <f aca="false">IF(H3848=I3848, "INTERNO", "EXTERNO")</f>
        <v>EXTERNO</v>
      </c>
      <c r="K3848" s="9" t="str">
        <f aca="false">Def_Instancias_Equipamentos!$D$1036</f>
        <v>SI-19C1:DI-BPMSigPatch-1</v>
      </c>
      <c r="L3848" s="4" t="str">
        <f aca="false">Def_Instancias_Equipamentos!$D$775</f>
        <v>SI-19C1:DI-BPMRFFE-1</v>
      </c>
      <c r="M3848" s="10" t="s">
        <v>168</v>
      </c>
      <c r="N3848" s="11" t="s">
        <v>81</v>
      </c>
      <c r="O3848" s="21" t="str">
        <f aca="false">Def_Sistemas_Conectores_Cabos!$B$7</f>
        <v>SMA 50-ohm</v>
      </c>
      <c r="P3848" s="4" t="str">
        <f aca="false">Def_Sistemas_Conectores_Cabos!$B$7</f>
        <v>SMA 50-ohm</v>
      </c>
      <c r="Q3848" s="8" t="str">
        <f aca="false">K3848&amp;"/"&amp;M3848&amp;CHAR(10)&amp;L3848&amp;"/"&amp;N3848</f>
        <v>SI-19C1:DI-BPMSigPatch-1/TO_OUT
SI-19C1:DI-BPMRFFE-1/TO_IN</v>
      </c>
      <c r="R3848" s="12" t="s">
        <v>354</v>
      </c>
      <c r="S3848" s="12" t="s">
        <v>354</v>
      </c>
      <c r="T3848" s="22" t="str">
        <f aca="false">Def_Sistemas_Conectores_Cabos!$C$14</f>
        <v>Datalink Extrudado</v>
      </c>
      <c r="U3848" s="11" t="s">
        <v>355</v>
      </c>
      <c r="V3848" s="13"/>
    </row>
    <row r="3849" customFormat="false" ht="15.75" hidden="true" customHeight="true" outlineLevel="0" collapsed="false">
      <c r="A3849" s="4" t="str">
        <f aca="false">Def_Sistemas_Conectores_Cabos!$A$22</f>
        <v>BPM de elétrons</v>
      </c>
      <c r="B3849" s="5" t="str">
        <f aca="false">Datas_Entregas!$A$3</f>
        <v>BTS/Anel</v>
      </c>
      <c r="C3849" s="6" t="n">
        <f aca="false" t="array" ref="C3849:C3849">INDEX(Datas_Entregas!$B$2:$B$100, MATCH(B3849, Datas_Entregas!$A$2:$A$100, 0), 1)</f>
        <v>43296</v>
      </c>
      <c r="D3849" s="5" t="str">
        <f aca="false">Def_Status_Montagem!$A$2</f>
        <v>A verificar</v>
      </c>
      <c r="E3849" s="4" t="str">
        <f aca="false">Def_Status_Montagem!$B$4</f>
        <v>Contratada (inclui etiqueta)</v>
      </c>
      <c r="F3849" s="7" t="str">
        <f aca="false" t="array" ref="F3849:F3849">INDEX(Def_Instancias_Equipamentos!$F$2:$F$4986, MATCH(K3849, Def_Instancias_Equipamentos!$D$2:$D$4986, 0), 1)</f>
        <v>Túnel (Anel)</v>
      </c>
      <c r="G3849" s="8" t="str">
        <f aca="false" t="array" ref="G3849:G3849">INDEX(Def_Instancias_Equipamentos!$F$2:$F$4986, MATCH(L3849, Def_Instancias_Equipamentos!$D$2:$D$4986, 0), 1)</f>
        <v>Sala Racks 18 parte 2</v>
      </c>
      <c r="H3849" s="7" t="str">
        <f aca="false" t="array" ref="H3849:H3849">INDEX(Def_Instancias_Equipamentos!$E$2:$E$4986, MATCH(K3849, Def_Instancias_Equipamentos!$D$2:$D$4986, 0), 1)</f>
        <v>SI-19C1</v>
      </c>
      <c r="I3849" s="8" t="str">
        <f aca="false" t="array" ref="I3849:I3849">INDEX(Def_Instancias_Equipamentos!$E$2:$E$4986, MATCH(L3849, Def_Instancias_Equipamentos!$D$2:$D$4986, 0), 1)</f>
        <v>IA-19RaBPM</v>
      </c>
      <c r="J3849" s="8" t="str">
        <f aca="false">IF(H3849=I3849, "INTERNO", "EXTERNO")</f>
        <v>EXTERNO</v>
      </c>
      <c r="K3849" s="9" t="str">
        <f aca="false">Def_Instancias_Equipamentos!$D$1037</f>
        <v>SI-19C1:DI-BPMSigPatch-2</v>
      </c>
      <c r="L3849" s="4" t="str">
        <f aca="false">Def_Instancias_Equipamentos!$D$776</f>
        <v>SI-19C1:DI-BPMRFFE-2</v>
      </c>
      <c r="M3849" s="10" t="s">
        <v>168</v>
      </c>
      <c r="N3849" s="11" t="s">
        <v>81</v>
      </c>
      <c r="O3849" s="21" t="str">
        <f aca="false">Def_Sistemas_Conectores_Cabos!$B$7</f>
        <v>SMA 50-ohm</v>
      </c>
      <c r="P3849" s="4" t="str">
        <f aca="false">Def_Sistemas_Conectores_Cabos!$B$7</f>
        <v>SMA 50-ohm</v>
      </c>
      <c r="Q3849" s="8" t="str">
        <f aca="false">K3849&amp;"/"&amp;M3849&amp;CHAR(10)&amp;L3849&amp;"/"&amp;N3849</f>
        <v>SI-19C1:DI-BPMSigPatch-2/TO_OUT
SI-19C1:DI-BPMRFFE-2/TO_IN</v>
      </c>
      <c r="R3849" s="12" t="s">
        <v>354</v>
      </c>
      <c r="S3849" s="12" t="s">
        <v>354</v>
      </c>
      <c r="T3849" s="22" t="str">
        <f aca="false">Def_Sistemas_Conectores_Cabos!$C$14</f>
        <v>Datalink Extrudado</v>
      </c>
      <c r="U3849" s="11" t="s">
        <v>355</v>
      </c>
      <c r="V3849" s="13"/>
    </row>
    <row r="3850" customFormat="false" ht="15.75" hidden="true" customHeight="true" outlineLevel="0" collapsed="false">
      <c r="A3850" s="4" t="str">
        <f aca="false">Def_Sistemas_Conectores_Cabos!$A$22</f>
        <v>BPM de elétrons</v>
      </c>
      <c r="B3850" s="5" t="str">
        <f aca="false">Datas_Entregas!$A$3</f>
        <v>BTS/Anel</v>
      </c>
      <c r="C3850" s="6" t="n">
        <f aca="false" t="array" ref="C3850:C3850">INDEX(Datas_Entregas!$B$2:$B$100, MATCH(B3850, Datas_Entregas!$A$2:$A$100, 0), 1)</f>
        <v>43296</v>
      </c>
      <c r="D3850" s="5" t="str">
        <f aca="false">Def_Status_Montagem!$A$2</f>
        <v>A verificar</v>
      </c>
      <c r="E3850" s="4" t="str">
        <f aca="false">Def_Status_Montagem!$B$4</f>
        <v>Contratada (inclui etiqueta)</v>
      </c>
      <c r="F3850" s="7" t="str">
        <f aca="false" t="array" ref="F3850:F3850">INDEX(Def_Instancias_Equipamentos!$F$2:$F$4986, MATCH(K3850, Def_Instancias_Equipamentos!$D$2:$D$4986, 0), 1)</f>
        <v>Túnel (Anel)</v>
      </c>
      <c r="G3850" s="8" t="str">
        <f aca="false" t="array" ref="G3850:G3850">INDEX(Def_Instancias_Equipamentos!$F$2:$F$4986, MATCH(L3850, Def_Instancias_Equipamentos!$D$2:$D$4986, 0), 1)</f>
        <v>Sala Racks 18 parte 2</v>
      </c>
      <c r="H3850" s="7" t="str">
        <f aca="false" t="array" ref="H3850:H3850">INDEX(Def_Instancias_Equipamentos!$E$2:$E$4986, MATCH(K3850, Def_Instancias_Equipamentos!$D$2:$D$4986, 0), 1)</f>
        <v>SI-19C2</v>
      </c>
      <c r="I3850" s="8" t="str">
        <f aca="false" t="array" ref="I3850:I3850">INDEX(Def_Instancias_Equipamentos!$E$2:$E$4986, MATCH(L3850, Def_Instancias_Equipamentos!$D$2:$D$4986, 0), 1)</f>
        <v>IA-19RaBPM</v>
      </c>
      <c r="J3850" s="8" t="str">
        <f aca="false">IF(H3850=I3850, "INTERNO", "EXTERNO")</f>
        <v>EXTERNO</v>
      </c>
      <c r="K3850" s="9" t="str">
        <f aca="false">Def_Instancias_Equipamentos!$D$1038</f>
        <v>SI-19C2:DI-BPMSigPatch</v>
      </c>
      <c r="L3850" s="4" t="str">
        <f aca="false">Def_Instancias_Equipamentos!$D$777</f>
        <v>SI-19C2:DI-BPMRFFE</v>
      </c>
      <c r="M3850" s="10" t="s">
        <v>168</v>
      </c>
      <c r="N3850" s="11" t="s">
        <v>81</v>
      </c>
      <c r="O3850" s="21" t="str">
        <f aca="false">Def_Sistemas_Conectores_Cabos!$B$7</f>
        <v>SMA 50-ohm</v>
      </c>
      <c r="P3850" s="4" t="str">
        <f aca="false">Def_Sistemas_Conectores_Cabos!$B$7</f>
        <v>SMA 50-ohm</v>
      </c>
      <c r="Q3850" s="8" t="str">
        <f aca="false">K3850&amp;"/"&amp;M3850&amp;CHAR(10)&amp;L3850&amp;"/"&amp;N3850</f>
        <v>SI-19C2:DI-BPMSigPatch/TO_OUT
SI-19C2:DI-BPMRFFE/TO_IN</v>
      </c>
      <c r="R3850" s="12" t="s">
        <v>354</v>
      </c>
      <c r="S3850" s="12" t="s">
        <v>354</v>
      </c>
      <c r="T3850" s="22" t="str">
        <f aca="false">Def_Sistemas_Conectores_Cabos!$C$14</f>
        <v>Datalink Extrudado</v>
      </c>
      <c r="U3850" s="11" t="s">
        <v>355</v>
      </c>
      <c r="V3850" s="13"/>
    </row>
    <row r="3851" customFormat="false" ht="15.75" hidden="true" customHeight="true" outlineLevel="0" collapsed="false">
      <c r="A3851" s="4" t="str">
        <f aca="false">Def_Sistemas_Conectores_Cabos!$A$22</f>
        <v>BPM de elétrons</v>
      </c>
      <c r="B3851" s="5" t="str">
        <f aca="false">Datas_Entregas!$A$3</f>
        <v>BTS/Anel</v>
      </c>
      <c r="C3851" s="6" t="n">
        <f aca="false" t="array" ref="C3851:C3851">INDEX(Datas_Entregas!$B$2:$B$100, MATCH(B3851, Datas_Entregas!$A$2:$A$100, 0), 1)</f>
        <v>43296</v>
      </c>
      <c r="D3851" s="5" t="str">
        <f aca="false">Def_Status_Montagem!$A$2</f>
        <v>A verificar</v>
      </c>
      <c r="E3851" s="4" t="str">
        <f aca="false">Def_Status_Montagem!$B$4</f>
        <v>Contratada (inclui etiqueta)</v>
      </c>
      <c r="F3851" s="7" t="str">
        <f aca="false" t="array" ref="F3851:F3851">INDEX(Def_Instancias_Equipamentos!$F$2:$F$4986, MATCH(K3851, Def_Instancias_Equipamentos!$D$2:$D$4986, 0), 1)</f>
        <v>Túnel (Anel)</v>
      </c>
      <c r="G3851" s="8" t="str">
        <f aca="false" t="array" ref="G3851:G3851">INDEX(Def_Instancias_Equipamentos!$F$2:$F$4986, MATCH(L3851, Def_Instancias_Equipamentos!$D$2:$D$4986, 0), 1)</f>
        <v>Sala Racks 18 parte 2</v>
      </c>
      <c r="H3851" s="7" t="str">
        <f aca="false" t="array" ref="H3851:H3851">INDEX(Def_Instancias_Equipamentos!$E$2:$E$4986, MATCH(K3851, Def_Instancias_Equipamentos!$D$2:$D$4986, 0), 1)</f>
        <v>SI-19C3</v>
      </c>
      <c r="I3851" s="8" t="str">
        <f aca="false" t="array" ref="I3851:I3851">INDEX(Def_Instancias_Equipamentos!$E$2:$E$4986, MATCH(L3851, Def_Instancias_Equipamentos!$D$2:$D$4986, 0), 1)</f>
        <v>IA-19RaBPM</v>
      </c>
      <c r="J3851" s="8" t="str">
        <f aca="false">IF(H3851=I3851, "INTERNO", "EXTERNO")</f>
        <v>EXTERNO</v>
      </c>
      <c r="K3851" s="9" t="str">
        <f aca="false">Def_Instancias_Equipamentos!$D$1039</f>
        <v>SI-19C3:DI-BPMSigPatch-1</v>
      </c>
      <c r="L3851" s="4" t="str">
        <f aca="false">Def_Instancias_Equipamentos!$D$778</f>
        <v>SI-19C3:DI-BPMRFFE-1</v>
      </c>
      <c r="M3851" s="10" t="s">
        <v>168</v>
      </c>
      <c r="N3851" s="11" t="s">
        <v>81</v>
      </c>
      <c r="O3851" s="21" t="str">
        <f aca="false">Def_Sistemas_Conectores_Cabos!$B$7</f>
        <v>SMA 50-ohm</v>
      </c>
      <c r="P3851" s="4" t="str">
        <f aca="false">Def_Sistemas_Conectores_Cabos!$B$7</f>
        <v>SMA 50-ohm</v>
      </c>
      <c r="Q3851" s="8" t="str">
        <f aca="false">K3851&amp;"/"&amp;M3851&amp;CHAR(10)&amp;L3851&amp;"/"&amp;N3851</f>
        <v>SI-19C3:DI-BPMSigPatch-1/TO_OUT
SI-19C3:DI-BPMRFFE-1/TO_IN</v>
      </c>
      <c r="R3851" s="12" t="s">
        <v>354</v>
      </c>
      <c r="S3851" s="12" t="s">
        <v>354</v>
      </c>
      <c r="T3851" s="22" t="str">
        <f aca="false">Def_Sistemas_Conectores_Cabos!$C$14</f>
        <v>Datalink Extrudado</v>
      </c>
      <c r="U3851" s="11" t="s">
        <v>355</v>
      </c>
      <c r="V3851" s="13"/>
    </row>
    <row r="3852" customFormat="false" ht="15.75" hidden="true" customHeight="true" outlineLevel="0" collapsed="false">
      <c r="A3852" s="4" t="str">
        <f aca="false">Def_Sistemas_Conectores_Cabos!$A$22</f>
        <v>BPM de elétrons</v>
      </c>
      <c r="B3852" s="5" t="str">
        <f aca="false">Datas_Entregas!$A$3</f>
        <v>BTS/Anel</v>
      </c>
      <c r="C3852" s="6" t="n">
        <f aca="false" t="array" ref="C3852:C3852">INDEX(Datas_Entregas!$B$2:$B$100, MATCH(B3852, Datas_Entregas!$A$2:$A$100, 0), 1)</f>
        <v>43296</v>
      </c>
      <c r="D3852" s="5" t="str">
        <f aca="false">Def_Status_Montagem!$A$2</f>
        <v>A verificar</v>
      </c>
      <c r="E3852" s="4" t="str">
        <f aca="false">Def_Status_Montagem!$B$4</f>
        <v>Contratada (inclui etiqueta)</v>
      </c>
      <c r="F3852" s="7" t="str">
        <f aca="false" t="array" ref="F3852:F3852">INDEX(Def_Instancias_Equipamentos!$F$2:$F$4986, MATCH(K3852, Def_Instancias_Equipamentos!$D$2:$D$4986, 0), 1)</f>
        <v>Túnel (Anel)</v>
      </c>
      <c r="G3852" s="8" t="str">
        <f aca="false" t="array" ref="G3852:G3852">INDEX(Def_Instancias_Equipamentos!$F$2:$F$4986, MATCH(L3852, Def_Instancias_Equipamentos!$D$2:$D$4986, 0), 1)</f>
        <v>Sala Racks 18 parte 2</v>
      </c>
      <c r="H3852" s="7" t="str">
        <f aca="false" t="array" ref="H3852:H3852">INDEX(Def_Instancias_Equipamentos!$E$2:$E$4986, MATCH(K3852, Def_Instancias_Equipamentos!$D$2:$D$4986, 0), 1)</f>
        <v>SI-19C3</v>
      </c>
      <c r="I3852" s="8" t="str">
        <f aca="false" t="array" ref="I3852:I3852">INDEX(Def_Instancias_Equipamentos!$E$2:$E$4986, MATCH(L3852, Def_Instancias_Equipamentos!$D$2:$D$4986, 0), 1)</f>
        <v>IA-19RaBPM</v>
      </c>
      <c r="J3852" s="8" t="str">
        <f aca="false">IF(H3852=I3852, "INTERNO", "EXTERNO")</f>
        <v>EXTERNO</v>
      </c>
      <c r="K3852" s="9" t="str">
        <f aca="false">Def_Instancias_Equipamentos!$D$1040</f>
        <v>SI-19C3:DI-BPMSigPatch-2</v>
      </c>
      <c r="L3852" s="4" t="str">
        <f aca="false">Def_Instancias_Equipamentos!$D$779</f>
        <v>SI-19C3:DI-BPMRFFE-2</v>
      </c>
      <c r="M3852" s="10" t="s">
        <v>168</v>
      </c>
      <c r="N3852" s="11" t="s">
        <v>81</v>
      </c>
      <c r="O3852" s="21" t="str">
        <f aca="false">Def_Sistemas_Conectores_Cabos!$B$7</f>
        <v>SMA 50-ohm</v>
      </c>
      <c r="P3852" s="4" t="str">
        <f aca="false">Def_Sistemas_Conectores_Cabos!$B$7</f>
        <v>SMA 50-ohm</v>
      </c>
      <c r="Q3852" s="8" t="str">
        <f aca="false">K3852&amp;"/"&amp;M3852&amp;CHAR(10)&amp;L3852&amp;"/"&amp;N3852</f>
        <v>SI-19C3:DI-BPMSigPatch-2/TO_OUT
SI-19C3:DI-BPMRFFE-2/TO_IN</v>
      </c>
      <c r="R3852" s="12" t="s">
        <v>354</v>
      </c>
      <c r="S3852" s="12" t="s">
        <v>354</v>
      </c>
      <c r="T3852" s="22" t="str">
        <f aca="false">Def_Sistemas_Conectores_Cabos!$C$14</f>
        <v>Datalink Extrudado</v>
      </c>
      <c r="U3852" s="11" t="s">
        <v>355</v>
      </c>
      <c r="V3852" s="13"/>
    </row>
    <row r="3853" customFormat="false" ht="15.75" hidden="true" customHeight="true" outlineLevel="0" collapsed="false">
      <c r="A3853" s="4" t="str">
        <f aca="false">Def_Sistemas_Conectores_Cabos!$A$22</f>
        <v>BPM de elétrons</v>
      </c>
      <c r="B3853" s="5" t="str">
        <f aca="false">Datas_Entregas!$A$3</f>
        <v>BTS/Anel</v>
      </c>
      <c r="C3853" s="6" t="n">
        <f aca="false" t="array" ref="C3853:C3853">INDEX(Datas_Entregas!$B$2:$B$100, MATCH(B3853, Datas_Entregas!$A$2:$A$100, 0), 1)</f>
        <v>43296</v>
      </c>
      <c r="D3853" s="5" t="str">
        <f aca="false">Def_Status_Montagem!$A$2</f>
        <v>A verificar</v>
      </c>
      <c r="E3853" s="4" t="str">
        <f aca="false">Def_Status_Montagem!$B$4</f>
        <v>Contratada (inclui etiqueta)</v>
      </c>
      <c r="F3853" s="7" t="str">
        <f aca="false" t="array" ref="F3853:F3853">INDEX(Def_Instancias_Equipamentos!$F$2:$F$4986, MATCH(K3853, Def_Instancias_Equipamentos!$D$2:$D$4986, 0), 1)</f>
        <v>Túnel (Anel)</v>
      </c>
      <c r="G3853" s="8" t="str">
        <f aca="false" t="array" ref="G3853:G3853">INDEX(Def_Instancias_Equipamentos!$F$2:$F$4986, MATCH(L3853, Def_Instancias_Equipamentos!$D$2:$D$4986, 0), 1)</f>
        <v>Sala Racks 18 parte 2</v>
      </c>
      <c r="H3853" s="7" t="str">
        <f aca="false" t="array" ref="H3853:H3853">INDEX(Def_Instancias_Equipamentos!$E$2:$E$4986, MATCH(K3853, Def_Instancias_Equipamentos!$D$2:$D$4986, 0), 1)</f>
        <v>SI-19C4</v>
      </c>
      <c r="I3853" s="8" t="str">
        <f aca="false" t="array" ref="I3853:I3853">INDEX(Def_Instancias_Equipamentos!$E$2:$E$4986, MATCH(L3853, Def_Instancias_Equipamentos!$D$2:$D$4986, 0), 1)</f>
        <v>IA-19RaBPM</v>
      </c>
      <c r="J3853" s="8" t="str">
        <f aca="false">IF(H3853=I3853, "INTERNO", "EXTERNO")</f>
        <v>EXTERNO</v>
      </c>
      <c r="K3853" s="9" t="str">
        <f aca="false">Def_Instancias_Equipamentos!$D$1041</f>
        <v>SI-19C4:DI-BPMSigPatch</v>
      </c>
      <c r="L3853" s="4" t="str">
        <f aca="false">Def_Instancias_Equipamentos!$D$780</f>
        <v>SI-19C4:DI-BPMRFFE</v>
      </c>
      <c r="M3853" s="10" t="s">
        <v>168</v>
      </c>
      <c r="N3853" s="11" t="s">
        <v>81</v>
      </c>
      <c r="O3853" s="21" t="str">
        <f aca="false">Def_Sistemas_Conectores_Cabos!$B$7</f>
        <v>SMA 50-ohm</v>
      </c>
      <c r="P3853" s="4" t="str">
        <f aca="false">Def_Sistemas_Conectores_Cabos!$B$7</f>
        <v>SMA 50-ohm</v>
      </c>
      <c r="Q3853" s="8" t="str">
        <f aca="false">K3853&amp;"/"&amp;M3853&amp;CHAR(10)&amp;L3853&amp;"/"&amp;N3853</f>
        <v>SI-19C4:DI-BPMSigPatch/TO_OUT
SI-19C4:DI-BPMRFFE/TO_IN</v>
      </c>
      <c r="R3853" s="12" t="s">
        <v>354</v>
      </c>
      <c r="S3853" s="12" t="s">
        <v>354</v>
      </c>
      <c r="T3853" s="22" t="str">
        <f aca="false">Def_Sistemas_Conectores_Cabos!$C$14</f>
        <v>Datalink Extrudado</v>
      </c>
      <c r="U3853" s="11" t="s">
        <v>355</v>
      </c>
      <c r="V3853" s="13"/>
    </row>
    <row r="3854" customFormat="false" ht="15.75" hidden="true" customHeight="true" outlineLevel="0" collapsed="false">
      <c r="A3854" s="4" t="str">
        <f aca="false">Def_Sistemas_Conectores_Cabos!$A$22</f>
        <v>BPM de elétrons</v>
      </c>
      <c r="B3854" s="5" t="str">
        <f aca="false">Datas_Entregas!$A$3</f>
        <v>BTS/Anel</v>
      </c>
      <c r="C3854" s="6" t="n">
        <f aca="false" t="array" ref="C3854:C3854">INDEX(Datas_Entregas!$B$2:$B$100, MATCH(B3854, Datas_Entregas!$A$2:$A$100, 0), 1)</f>
        <v>43296</v>
      </c>
      <c r="D3854" s="5" t="str">
        <f aca="false">Def_Status_Montagem!$A$2</f>
        <v>A verificar</v>
      </c>
      <c r="E3854" s="4" t="str">
        <f aca="false">Def_Status_Montagem!$B$4</f>
        <v>Contratada (inclui etiqueta)</v>
      </c>
      <c r="F3854" s="7" t="str">
        <f aca="false" t="array" ref="F3854:F3854">INDEX(Def_Instancias_Equipamentos!$F$2:$F$4986, MATCH(K3854, Def_Instancias_Equipamentos!$D$2:$D$4986, 0), 1)</f>
        <v>Túnel (Anel)</v>
      </c>
      <c r="G3854" s="8" t="str">
        <f aca="false" t="array" ref="G3854:G3854">INDEX(Def_Instancias_Equipamentos!$F$2:$F$4986, MATCH(L3854, Def_Instancias_Equipamentos!$D$2:$D$4986, 0), 1)</f>
        <v>Sala Racks 18 parte 2</v>
      </c>
      <c r="H3854" s="7" t="str">
        <f aca="false" t="array" ref="H3854:H3854">INDEX(Def_Instancias_Equipamentos!$E$2:$E$4986, MATCH(K3854, Def_Instancias_Equipamentos!$D$2:$D$4986, 0), 1)</f>
        <v>SI-19M1</v>
      </c>
      <c r="I3854" s="8" t="str">
        <f aca="false" t="array" ref="I3854:I3854">INDEX(Def_Instancias_Equipamentos!$E$2:$E$4986, MATCH(L3854, Def_Instancias_Equipamentos!$D$2:$D$4986, 0), 1)</f>
        <v>IA-19RaBPM</v>
      </c>
      <c r="J3854" s="8" t="str">
        <f aca="false">IF(H3854=I3854, "INTERNO", "EXTERNO")</f>
        <v>EXTERNO</v>
      </c>
      <c r="K3854" s="9" t="str">
        <f aca="false">Def_Instancias_Equipamentos!$D$1042</f>
        <v>SI-19M1:DI-BPMSigPatch</v>
      </c>
      <c r="L3854" s="4" t="str">
        <f aca="false">Def_Instancias_Equipamentos!$D$781</f>
        <v>SI-19M1:DI-BPMRFFE</v>
      </c>
      <c r="M3854" s="10" t="s">
        <v>168</v>
      </c>
      <c r="N3854" s="11" t="s">
        <v>81</v>
      </c>
      <c r="O3854" s="21" t="str">
        <f aca="false">Def_Sistemas_Conectores_Cabos!$B$7</f>
        <v>SMA 50-ohm</v>
      </c>
      <c r="P3854" s="4" t="str">
        <f aca="false">Def_Sistemas_Conectores_Cabos!$B$7</f>
        <v>SMA 50-ohm</v>
      </c>
      <c r="Q3854" s="8" t="str">
        <f aca="false">K3854&amp;"/"&amp;M3854&amp;CHAR(10)&amp;L3854&amp;"/"&amp;N3854</f>
        <v>SI-19M1:DI-BPMSigPatch/TO_OUT
SI-19M1:DI-BPMRFFE/TO_IN</v>
      </c>
      <c r="R3854" s="12" t="s">
        <v>354</v>
      </c>
      <c r="S3854" s="12" t="s">
        <v>354</v>
      </c>
      <c r="T3854" s="22" t="str">
        <f aca="false">Def_Sistemas_Conectores_Cabos!$C$14</f>
        <v>Datalink Extrudado</v>
      </c>
      <c r="U3854" s="11" t="s">
        <v>355</v>
      </c>
      <c r="V3854" s="13"/>
    </row>
    <row r="3855" customFormat="false" ht="15.75" hidden="true" customHeight="true" outlineLevel="0" collapsed="false">
      <c r="A3855" s="4" t="str">
        <f aca="false">Def_Sistemas_Conectores_Cabos!$A$22</f>
        <v>BPM de elétrons</v>
      </c>
      <c r="B3855" s="5" t="str">
        <f aca="false">Datas_Entregas!$A$3</f>
        <v>BTS/Anel</v>
      </c>
      <c r="C3855" s="6" t="n">
        <f aca="false" t="array" ref="C3855:C3855">INDEX(Datas_Entregas!$B$2:$B$100, MATCH(B3855, Datas_Entregas!$A$2:$A$100, 0), 1)</f>
        <v>43296</v>
      </c>
      <c r="D3855" s="5" t="str">
        <f aca="false">Def_Status_Montagem!$A$2</f>
        <v>A verificar</v>
      </c>
      <c r="E3855" s="4" t="str">
        <f aca="false">Def_Status_Montagem!$B$4</f>
        <v>Contratada (inclui etiqueta)</v>
      </c>
      <c r="F3855" s="7" t="str">
        <f aca="false" t="array" ref="F3855:F3855">INDEX(Def_Instancias_Equipamentos!$F$2:$F$4986, MATCH(K3855, Def_Instancias_Equipamentos!$D$2:$D$4986, 0), 1)</f>
        <v>Túnel (Anel)</v>
      </c>
      <c r="G3855" s="8" t="str">
        <f aca="false" t="array" ref="G3855:G3855">INDEX(Def_Instancias_Equipamentos!$F$2:$F$4986, MATCH(L3855, Def_Instancias_Equipamentos!$D$2:$D$4986, 0), 1)</f>
        <v>Sala Racks 18 parte 2</v>
      </c>
      <c r="H3855" s="7" t="str">
        <f aca="false" t="array" ref="H3855:H3855">INDEX(Def_Instancias_Equipamentos!$E$2:$E$4986, MATCH(K3855, Def_Instancias_Equipamentos!$D$2:$D$4986, 0), 1)</f>
        <v>SI-19M2</v>
      </c>
      <c r="I3855" s="8" t="str">
        <f aca="false" t="array" ref="I3855:I3855">INDEX(Def_Instancias_Equipamentos!$E$2:$E$4986, MATCH(L3855, Def_Instancias_Equipamentos!$D$2:$D$4986, 0), 1)</f>
        <v>IA-19RaBPM</v>
      </c>
      <c r="J3855" s="8" t="str">
        <f aca="false">IF(H3855=I3855, "INTERNO", "EXTERNO")</f>
        <v>EXTERNO</v>
      </c>
      <c r="K3855" s="9" t="str">
        <f aca="false">Def_Instancias_Equipamentos!$D$1043</f>
        <v>SI-19M2:DI-BPMSigPatch</v>
      </c>
      <c r="L3855" s="4" t="str">
        <f aca="false">Def_Instancias_Equipamentos!$D$782</f>
        <v>SI-19M2:DI-BPMRFFE</v>
      </c>
      <c r="M3855" s="10" t="s">
        <v>168</v>
      </c>
      <c r="N3855" s="11" t="s">
        <v>81</v>
      </c>
      <c r="O3855" s="21" t="str">
        <f aca="false">Def_Sistemas_Conectores_Cabos!$B$7</f>
        <v>SMA 50-ohm</v>
      </c>
      <c r="P3855" s="4" t="str">
        <f aca="false">Def_Sistemas_Conectores_Cabos!$B$7</f>
        <v>SMA 50-ohm</v>
      </c>
      <c r="Q3855" s="8" t="str">
        <f aca="false">K3855&amp;"/"&amp;M3855&amp;CHAR(10)&amp;L3855&amp;"/"&amp;N3855</f>
        <v>SI-19M2:DI-BPMSigPatch/TO_OUT
SI-19M2:DI-BPMRFFE/TO_IN</v>
      </c>
      <c r="R3855" s="12" t="s">
        <v>354</v>
      </c>
      <c r="S3855" s="12" t="s">
        <v>354</v>
      </c>
      <c r="T3855" s="22" t="str">
        <f aca="false">Def_Sistemas_Conectores_Cabos!$C$14</f>
        <v>Datalink Extrudado</v>
      </c>
      <c r="U3855" s="11" t="s">
        <v>355</v>
      </c>
      <c r="V3855" s="13"/>
    </row>
    <row r="3856" customFormat="false" ht="15.75" hidden="true" customHeight="true" outlineLevel="0" collapsed="false">
      <c r="A3856" s="4" t="str">
        <f aca="false">Def_Sistemas_Conectores_Cabos!$A$22</f>
        <v>BPM de elétrons</v>
      </c>
      <c r="B3856" s="5" t="str">
        <f aca="false">Datas_Entregas!$A$6</f>
        <v>Linhas de Luz (fases I-A e II)</v>
      </c>
      <c r="C3856" s="6" t="n">
        <f aca="false" t="array" ref="C3856:C3856">INDEX(Datas_Entregas!$B$2:$B$100, MATCH(B3856, Datas_Entregas!$A$2:$A$100, 0), 1)</f>
        <v>43374</v>
      </c>
      <c r="D3856" s="5" t="str">
        <f aca="false">Def_Status_Montagem!$A$2</f>
        <v>A verificar</v>
      </c>
      <c r="E3856" s="4" t="str">
        <f aca="false">Def_Status_Montagem!$B$4</f>
        <v>Contratada (inclui etiqueta)</v>
      </c>
      <c r="F3856" s="7" t="str">
        <f aca="false" t="array" ref="F3856:F3856">INDEX(Def_Instancias_Equipamentos!$F$2:$F$4986, MATCH(K3856, Def_Instancias_Equipamentos!$D$2:$D$4986, 0), 1)</f>
        <v>Túnel (Anel)</v>
      </c>
      <c r="G3856" s="8" t="str">
        <f aca="false" t="array" ref="G3856:G3856">INDEX(Def_Instancias_Equipamentos!$F$2:$F$4986, MATCH(L3856, Def_Instancias_Equipamentos!$D$2:$D$4986, 0), 1)</f>
        <v>Sala Racks 18 parte 2</v>
      </c>
      <c r="H3856" s="7" t="str">
        <f aca="false" t="array" ref="H3856:H3856">INDEX(Def_Instancias_Equipamentos!$E$2:$E$4986, MATCH(K3856, Def_Instancias_Equipamentos!$D$2:$D$4986, 0), 1)</f>
        <v>SI-19SP</v>
      </c>
      <c r="I3856" s="8" t="str">
        <f aca="false" t="array" ref="I3856:I3856">INDEX(Def_Instancias_Equipamentos!$E$2:$E$4986, MATCH(L3856, Def_Instancias_Equipamentos!$D$2:$D$4986, 0), 1)</f>
        <v>IA-19RaBPM</v>
      </c>
      <c r="J3856" s="8" t="str">
        <f aca="false">IF(H3856=I3856, "INTERNO", "EXTERNO")</f>
        <v>EXTERNO</v>
      </c>
      <c r="K3856" s="9" t="str">
        <f aca="false">Def_Instancias_Equipamentos!$D$1088</f>
        <v>SI-19SP:DI-BPMSigPatch-1</v>
      </c>
      <c r="L3856" s="4" t="str">
        <f aca="false">Def_Instancias_Equipamentos!$D$827</f>
        <v>SI-19SP:DI-BPMRFFE-1</v>
      </c>
      <c r="M3856" s="10" t="s">
        <v>168</v>
      </c>
      <c r="N3856" s="11" t="s">
        <v>81</v>
      </c>
      <c r="O3856" s="21" t="str">
        <f aca="false">Def_Sistemas_Conectores_Cabos!$B$7</f>
        <v>SMA 50-ohm</v>
      </c>
      <c r="P3856" s="4" t="str">
        <f aca="false">Def_Sistemas_Conectores_Cabos!$B$7</f>
        <v>SMA 50-ohm</v>
      </c>
      <c r="Q3856" s="8" t="str">
        <f aca="false">K3856&amp;"/"&amp;M3856&amp;CHAR(10)&amp;L3856&amp;"/"&amp;N3856</f>
        <v>SI-19SP:DI-BPMSigPatch-1/TO_OUT
SI-19SP:DI-BPMRFFE-1/TO_IN</v>
      </c>
      <c r="R3856" s="12" t="s">
        <v>354</v>
      </c>
      <c r="S3856" s="12" t="s">
        <v>354</v>
      </c>
      <c r="T3856" s="22" t="str">
        <f aca="false">Def_Sistemas_Conectores_Cabos!$C$14</f>
        <v>Datalink Extrudado</v>
      </c>
      <c r="U3856" s="11" t="s">
        <v>355</v>
      </c>
      <c r="V3856" s="13"/>
    </row>
    <row r="3857" customFormat="false" ht="15.75" hidden="true" customHeight="true" outlineLevel="0" collapsed="false">
      <c r="A3857" s="4" t="str">
        <f aca="false">Def_Sistemas_Conectores_Cabos!$A$22</f>
        <v>BPM de elétrons</v>
      </c>
      <c r="B3857" s="5" t="str">
        <f aca="false">Datas_Entregas!$A$6</f>
        <v>Linhas de Luz (fases I-A e II)</v>
      </c>
      <c r="C3857" s="6" t="n">
        <f aca="false" t="array" ref="C3857:C3857">INDEX(Datas_Entregas!$B$2:$B$100, MATCH(B3857, Datas_Entregas!$A$2:$A$100, 0), 1)</f>
        <v>43374</v>
      </c>
      <c r="D3857" s="5" t="str">
        <f aca="false">Def_Status_Montagem!$A$2</f>
        <v>A verificar</v>
      </c>
      <c r="E3857" s="4" t="str">
        <f aca="false">Def_Status_Montagem!$B$4</f>
        <v>Contratada (inclui etiqueta)</v>
      </c>
      <c r="F3857" s="7" t="str">
        <f aca="false" t="array" ref="F3857:F3857">INDEX(Def_Instancias_Equipamentos!$F$2:$F$4986, MATCH(K3857, Def_Instancias_Equipamentos!$D$2:$D$4986, 0), 1)</f>
        <v>Túnel (Anel)</v>
      </c>
      <c r="G3857" s="8" t="str">
        <f aca="false" t="array" ref="G3857:G3857">INDEX(Def_Instancias_Equipamentos!$F$2:$F$4986, MATCH(L3857, Def_Instancias_Equipamentos!$D$2:$D$4986, 0), 1)</f>
        <v>Sala Racks 18 parte 2</v>
      </c>
      <c r="H3857" s="7" t="str">
        <f aca="false" t="array" ref="H3857:H3857">INDEX(Def_Instancias_Equipamentos!$E$2:$E$4986, MATCH(K3857, Def_Instancias_Equipamentos!$D$2:$D$4986, 0), 1)</f>
        <v>SI-19SP</v>
      </c>
      <c r="I3857" s="8" t="str">
        <f aca="false" t="array" ref="I3857:I3857">INDEX(Def_Instancias_Equipamentos!$E$2:$E$4986, MATCH(L3857, Def_Instancias_Equipamentos!$D$2:$D$4986, 0), 1)</f>
        <v>IA-19RaBPM</v>
      </c>
      <c r="J3857" s="8" t="str">
        <f aca="false">IF(H3857=I3857, "INTERNO", "EXTERNO")</f>
        <v>EXTERNO</v>
      </c>
      <c r="K3857" s="9" t="str">
        <f aca="false">Def_Instancias_Equipamentos!$D$1089</f>
        <v>SI-19SP:DI-BPMSigPatch-2</v>
      </c>
      <c r="L3857" s="4" t="str">
        <f aca="false">Def_Instancias_Equipamentos!$D$828</f>
        <v>SI-19SP:DI-BPMRFFE-2</v>
      </c>
      <c r="M3857" s="10" t="s">
        <v>168</v>
      </c>
      <c r="N3857" s="11" t="s">
        <v>81</v>
      </c>
      <c r="O3857" s="21" t="str">
        <f aca="false">Def_Sistemas_Conectores_Cabos!$B$7</f>
        <v>SMA 50-ohm</v>
      </c>
      <c r="P3857" s="4" t="str">
        <f aca="false">Def_Sistemas_Conectores_Cabos!$B$7</f>
        <v>SMA 50-ohm</v>
      </c>
      <c r="Q3857" s="8" t="str">
        <f aca="false">K3857&amp;"/"&amp;M3857&amp;CHAR(10)&amp;L3857&amp;"/"&amp;N3857</f>
        <v>SI-19SP:DI-BPMSigPatch-2/TO_OUT
SI-19SP:DI-BPMRFFE-2/TO_IN</v>
      </c>
      <c r="R3857" s="12" t="s">
        <v>354</v>
      </c>
      <c r="S3857" s="12" t="s">
        <v>354</v>
      </c>
      <c r="T3857" s="22" t="str">
        <f aca="false">Def_Sistemas_Conectores_Cabos!$C$14</f>
        <v>Datalink Extrudado</v>
      </c>
      <c r="U3857" s="11" t="s">
        <v>355</v>
      </c>
      <c r="V3857" s="13"/>
    </row>
    <row r="3858" customFormat="false" ht="15.75" hidden="true" customHeight="true" outlineLevel="0" collapsed="false">
      <c r="A3858" s="4" t="str">
        <f aca="false">Def_Sistemas_Conectores_Cabos!$A$22</f>
        <v>BPM de elétrons</v>
      </c>
      <c r="B3858" s="5" t="str">
        <f aca="false">Datas_Entregas!$A$3</f>
        <v>BTS/Anel</v>
      </c>
      <c r="C3858" s="6" t="n">
        <f aca="false" t="array" ref="C3858:C3858">INDEX(Datas_Entregas!$B$2:$B$100, MATCH(B3858, Datas_Entregas!$A$2:$A$100, 0), 1)</f>
        <v>43296</v>
      </c>
      <c r="D3858" s="5" t="str">
        <f aca="false">Def_Status_Montagem!$A$2</f>
        <v>A verificar</v>
      </c>
      <c r="E3858" s="4" t="str">
        <f aca="false">Def_Status_Montagem!$B$4</f>
        <v>Contratada (inclui etiqueta)</v>
      </c>
      <c r="F3858" s="7" t="str">
        <f aca="false" t="array" ref="F3858:F3858">INDEX(Def_Instancias_Equipamentos!$F$2:$F$4986, MATCH(K3858, Def_Instancias_Equipamentos!$D$2:$D$4986, 0), 1)</f>
        <v>Túnel (Anel)</v>
      </c>
      <c r="G3858" s="8" t="str">
        <f aca="false" t="array" ref="G3858:G3858">INDEX(Def_Instancias_Equipamentos!$F$2:$F$4986, MATCH(L3858, Def_Instancias_Equipamentos!$D$2:$D$4986, 0), 1)</f>
        <v>Sala Racks 19&amp;20</v>
      </c>
      <c r="H3858" s="7" t="str">
        <f aca="false" t="array" ref="H3858:H3858">INDEX(Def_Instancias_Equipamentos!$E$2:$E$4986, MATCH(K3858, Def_Instancias_Equipamentos!$D$2:$D$4986, 0), 1)</f>
        <v>SI-20C1</v>
      </c>
      <c r="I3858" s="8" t="str">
        <f aca="false" t="array" ref="I3858:I3858">INDEX(Def_Instancias_Equipamentos!$E$2:$E$4986, MATCH(L3858, Def_Instancias_Equipamentos!$D$2:$D$4986, 0), 1)</f>
        <v>IA-20RaBPM</v>
      </c>
      <c r="J3858" s="8" t="str">
        <f aca="false">IF(H3858=I3858, "INTERNO", "EXTERNO")</f>
        <v>EXTERNO</v>
      </c>
      <c r="K3858" s="9" t="str">
        <f aca="false">Def_Instancias_Equipamentos!$D$1044</f>
        <v>SI-20C1:DI-BPMSigPatch-1</v>
      </c>
      <c r="L3858" s="4" t="str">
        <f aca="false">Def_Instancias_Equipamentos!$D$783</f>
        <v>SI-20C1:DI-BPMRFFE-1</v>
      </c>
      <c r="M3858" s="10" t="s">
        <v>168</v>
      </c>
      <c r="N3858" s="11" t="s">
        <v>81</v>
      </c>
      <c r="O3858" s="21" t="str">
        <f aca="false">Def_Sistemas_Conectores_Cabos!$B$7</f>
        <v>SMA 50-ohm</v>
      </c>
      <c r="P3858" s="4" t="str">
        <f aca="false">Def_Sistemas_Conectores_Cabos!$B$7</f>
        <v>SMA 50-ohm</v>
      </c>
      <c r="Q3858" s="8" t="str">
        <f aca="false">K3858&amp;"/"&amp;M3858&amp;CHAR(10)&amp;L3858&amp;"/"&amp;N3858</f>
        <v>SI-20C1:DI-BPMSigPatch-1/TO_OUT
SI-20C1:DI-BPMRFFE-1/TO_IN</v>
      </c>
      <c r="R3858" s="12" t="s">
        <v>354</v>
      </c>
      <c r="S3858" s="12" t="s">
        <v>354</v>
      </c>
      <c r="T3858" s="22" t="str">
        <f aca="false">Def_Sistemas_Conectores_Cabos!$C$14</f>
        <v>Datalink Extrudado</v>
      </c>
      <c r="U3858" s="11" t="s">
        <v>355</v>
      </c>
      <c r="V3858" s="13"/>
    </row>
    <row r="3859" customFormat="false" ht="15.75" hidden="true" customHeight="true" outlineLevel="0" collapsed="false">
      <c r="A3859" s="4" t="str">
        <f aca="false">Def_Sistemas_Conectores_Cabos!$A$22</f>
        <v>BPM de elétrons</v>
      </c>
      <c r="B3859" s="5" t="str">
        <f aca="false">Datas_Entregas!$A$3</f>
        <v>BTS/Anel</v>
      </c>
      <c r="C3859" s="6" t="n">
        <f aca="false" t="array" ref="C3859:C3859">INDEX(Datas_Entregas!$B$2:$B$100, MATCH(B3859, Datas_Entregas!$A$2:$A$100, 0), 1)</f>
        <v>43296</v>
      </c>
      <c r="D3859" s="5" t="str">
        <f aca="false">Def_Status_Montagem!$A$2</f>
        <v>A verificar</v>
      </c>
      <c r="E3859" s="4" t="str">
        <f aca="false">Def_Status_Montagem!$B$4</f>
        <v>Contratada (inclui etiqueta)</v>
      </c>
      <c r="F3859" s="7" t="str">
        <f aca="false" t="array" ref="F3859:F3859">INDEX(Def_Instancias_Equipamentos!$F$2:$F$4986, MATCH(K3859, Def_Instancias_Equipamentos!$D$2:$D$4986, 0), 1)</f>
        <v>Túnel (Anel)</v>
      </c>
      <c r="G3859" s="8" t="str">
        <f aca="false" t="array" ref="G3859:G3859">INDEX(Def_Instancias_Equipamentos!$F$2:$F$4986, MATCH(L3859, Def_Instancias_Equipamentos!$D$2:$D$4986, 0), 1)</f>
        <v>Sala Racks 19&amp;20</v>
      </c>
      <c r="H3859" s="7" t="str">
        <f aca="false" t="array" ref="H3859:H3859">INDEX(Def_Instancias_Equipamentos!$E$2:$E$4986, MATCH(K3859, Def_Instancias_Equipamentos!$D$2:$D$4986, 0), 1)</f>
        <v>SI-20C1</v>
      </c>
      <c r="I3859" s="8" t="str">
        <f aca="false" t="array" ref="I3859:I3859">INDEX(Def_Instancias_Equipamentos!$E$2:$E$4986, MATCH(L3859, Def_Instancias_Equipamentos!$D$2:$D$4986, 0), 1)</f>
        <v>IA-20RaBPM</v>
      </c>
      <c r="J3859" s="8" t="str">
        <f aca="false">IF(H3859=I3859, "INTERNO", "EXTERNO")</f>
        <v>EXTERNO</v>
      </c>
      <c r="K3859" s="9" t="str">
        <f aca="false">Def_Instancias_Equipamentos!$D$1045</f>
        <v>SI-20C1:DI-BPMSigPatch-2</v>
      </c>
      <c r="L3859" s="4" t="str">
        <f aca="false">Def_Instancias_Equipamentos!$D$784</f>
        <v>SI-20C1:DI-BPMRFFE-2</v>
      </c>
      <c r="M3859" s="10" t="s">
        <v>168</v>
      </c>
      <c r="N3859" s="11" t="s">
        <v>81</v>
      </c>
      <c r="O3859" s="21" t="str">
        <f aca="false">Def_Sistemas_Conectores_Cabos!$B$7</f>
        <v>SMA 50-ohm</v>
      </c>
      <c r="P3859" s="4" t="str">
        <f aca="false">Def_Sistemas_Conectores_Cabos!$B$7</f>
        <v>SMA 50-ohm</v>
      </c>
      <c r="Q3859" s="8" t="str">
        <f aca="false">K3859&amp;"/"&amp;M3859&amp;CHAR(10)&amp;L3859&amp;"/"&amp;N3859</f>
        <v>SI-20C1:DI-BPMSigPatch-2/TO_OUT
SI-20C1:DI-BPMRFFE-2/TO_IN</v>
      </c>
      <c r="R3859" s="12" t="s">
        <v>354</v>
      </c>
      <c r="S3859" s="12" t="s">
        <v>354</v>
      </c>
      <c r="T3859" s="22" t="str">
        <f aca="false">Def_Sistemas_Conectores_Cabos!$C$14</f>
        <v>Datalink Extrudado</v>
      </c>
      <c r="U3859" s="11" t="s">
        <v>355</v>
      </c>
      <c r="V3859" s="13"/>
    </row>
    <row r="3860" customFormat="false" ht="15.75" hidden="true" customHeight="true" outlineLevel="0" collapsed="false">
      <c r="A3860" s="4" t="str">
        <f aca="false">Def_Sistemas_Conectores_Cabos!$A$22</f>
        <v>BPM de elétrons</v>
      </c>
      <c r="B3860" s="5" t="str">
        <f aca="false">Datas_Entregas!$A$3</f>
        <v>BTS/Anel</v>
      </c>
      <c r="C3860" s="6" t="n">
        <f aca="false" t="array" ref="C3860:C3860">INDEX(Datas_Entregas!$B$2:$B$100, MATCH(B3860, Datas_Entregas!$A$2:$A$100, 0), 1)</f>
        <v>43296</v>
      </c>
      <c r="D3860" s="5" t="str">
        <f aca="false">Def_Status_Montagem!$A$2</f>
        <v>A verificar</v>
      </c>
      <c r="E3860" s="4" t="str">
        <f aca="false">Def_Status_Montagem!$B$4</f>
        <v>Contratada (inclui etiqueta)</v>
      </c>
      <c r="F3860" s="7" t="str">
        <f aca="false" t="array" ref="F3860:F3860">INDEX(Def_Instancias_Equipamentos!$F$2:$F$4986, MATCH(K3860, Def_Instancias_Equipamentos!$D$2:$D$4986, 0), 1)</f>
        <v>Túnel (Anel)</v>
      </c>
      <c r="G3860" s="8" t="str">
        <f aca="false" t="array" ref="G3860:G3860">INDEX(Def_Instancias_Equipamentos!$F$2:$F$4986, MATCH(L3860, Def_Instancias_Equipamentos!$D$2:$D$4986, 0), 1)</f>
        <v>Sala Racks 19&amp;20</v>
      </c>
      <c r="H3860" s="7" t="str">
        <f aca="false" t="array" ref="H3860:H3860">INDEX(Def_Instancias_Equipamentos!$E$2:$E$4986, MATCH(K3860, Def_Instancias_Equipamentos!$D$2:$D$4986, 0), 1)</f>
        <v>SI-20C2</v>
      </c>
      <c r="I3860" s="8" t="str">
        <f aca="false" t="array" ref="I3860:I3860">INDEX(Def_Instancias_Equipamentos!$E$2:$E$4986, MATCH(L3860, Def_Instancias_Equipamentos!$D$2:$D$4986, 0), 1)</f>
        <v>IA-20RaBPM</v>
      </c>
      <c r="J3860" s="8" t="str">
        <f aca="false">IF(H3860=I3860, "INTERNO", "EXTERNO")</f>
        <v>EXTERNO</v>
      </c>
      <c r="K3860" s="9" t="str">
        <f aca="false">Def_Instancias_Equipamentos!$D$1046</f>
        <v>SI-20C2:DI-BPMSigPatch</v>
      </c>
      <c r="L3860" s="4" t="str">
        <f aca="false">Def_Instancias_Equipamentos!$D$785</f>
        <v>SI-20C2:DI-BPMRFFE</v>
      </c>
      <c r="M3860" s="10" t="s">
        <v>168</v>
      </c>
      <c r="N3860" s="11" t="s">
        <v>81</v>
      </c>
      <c r="O3860" s="21" t="str">
        <f aca="false">Def_Sistemas_Conectores_Cabos!$B$7</f>
        <v>SMA 50-ohm</v>
      </c>
      <c r="P3860" s="4" t="str">
        <f aca="false">Def_Sistemas_Conectores_Cabos!$B$7</f>
        <v>SMA 50-ohm</v>
      </c>
      <c r="Q3860" s="8" t="str">
        <f aca="false">K3860&amp;"/"&amp;M3860&amp;CHAR(10)&amp;L3860&amp;"/"&amp;N3860</f>
        <v>SI-20C2:DI-BPMSigPatch/TO_OUT
SI-20C2:DI-BPMRFFE/TO_IN</v>
      </c>
      <c r="R3860" s="12" t="s">
        <v>354</v>
      </c>
      <c r="S3860" s="12" t="s">
        <v>354</v>
      </c>
      <c r="T3860" s="22" t="str">
        <f aca="false">Def_Sistemas_Conectores_Cabos!$C$14</f>
        <v>Datalink Extrudado</v>
      </c>
      <c r="U3860" s="11" t="s">
        <v>355</v>
      </c>
      <c r="V3860" s="13"/>
    </row>
    <row r="3861" customFormat="false" ht="15.75" hidden="true" customHeight="true" outlineLevel="0" collapsed="false">
      <c r="A3861" s="4" t="str">
        <f aca="false">Def_Sistemas_Conectores_Cabos!$A$22</f>
        <v>BPM de elétrons</v>
      </c>
      <c r="B3861" s="5" t="str">
        <f aca="false">Datas_Entregas!$A$3</f>
        <v>BTS/Anel</v>
      </c>
      <c r="C3861" s="6" t="n">
        <f aca="false" t="array" ref="C3861:C3861">INDEX(Datas_Entregas!$B$2:$B$100, MATCH(B3861, Datas_Entregas!$A$2:$A$100, 0), 1)</f>
        <v>43296</v>
      </c>
      <c r="D3861" s="5" t="str">
        <f aca="false">Def_Status_Montagem!$A$2</f>
        <v>A verificar</v>
      </c>
      <c r="E3861" s="4" t="str">
        <f aca="false">Def_Status_Montagem!$B$4</f>
        <v>Contratada (inclui etiqueta)</v>
      </c>
      <c r="F3861" s="7" t="str">
        <f aca="false" t="array" ref="F3861:F3861">INDEX(Def_Instancias_Equipamentos!$F$2:$F$4986, MATCH(K3861, Def_Instancias_Equipamentos!$D$2:$D$4986, 0), 1)</f>
        <v>Túnel (Anel)</v>
      </c>
      <c r="G3861" s="8" t="str">
        <f aca="false" t="array" ref="G3861:G3861">INDEX(Def_Instancias_Equipamentos!$F$2:$F$4986, MATCH(L3861, Def_Instancias_Equipamentos!$D$2:$D$4986, 0), 1)</f>
        <v>Sala Racks 19&amp;20</v>
      </c>
      <c r="H3861" s="7" t="str">
        <f aca="false" t="array" ref="H3861:H3861">INDEX(Def_Instancias_Equipamentos!$E$2:$E$4986, MATCH(K3861, Def_Instancias_Equipamentos!$D$2:$D$4986, 0), 1)</f>
        <v>SI-20C3</v>
      </c>
      <c r="I3861" s="8" t="str">
        <f aca="false" t="array" ref="I3861:I3861">INDEX(Def_Instancias_Equipamentos!$E$2:$E$4986, MATCH(L3861, Def_Instancias_Equipamentos!$D$2:$D$4986, 0), 1)</f>
        <v>IA-20RaBPM</v>
      </c>
      <c r="J3861" s="8" t="str">
        <f aca="false">IF(H3861=I3861, "INTERNO", "EXTERNO")</f>
        <v>EXTERNO</v>
      </c>
      <c r="K3861" s="9" t="str">
        <f aca="false">Def_Instancias_Equipamentos!$D$1047</f>
        <v>SI-20C3:DI-BPMSigPatch-1</v>
      </c>
      <c r="L3861" s="4" t="str">
        <f aca="false">Def_Instancias_Equipamentos!$D$786</f>
        <v>SI-20C3:DI-BPMRFFE-1</v>
      </c>
      <c r="M3861" s="10" t="s">
        <v>168</v>
      </c>
      <c r="N3861" s="11" t="s">
        <v>81</v>
      </c>
      <c r="O3861" s="21" t="str">
        <f aca="false">Def_Sistemas_Conectores_Cabos!$B$7</f>
        <v>SMA 50-ohm</v>
      </c>
      <c r="P3861" s="4" t="str">
        <f aca="false">Def_Sistemas_Conectores_Cabos!$B$7</f>
        <v>SMA 50-ohm</v>
      </c>
      <c r="Q3861" s="8" t="str">
        <f aca="false">K3861&amp;"/"&amp;M3861&amp;CHAR(10)&amp;L3861&amp;"/"&amp;N3861</f>
        <v>SI-20C3:DI-BPMSigPatch-1/TO_OUT
SI-20C3:DI-BPMRFFE-1/TO_IN</v>
      </c>
      <c r="R3861" s="12" t="s">
        <v>354</v>
      </c>
      <c r="S3861" s="12" t="s">
        <v>354</v>
      </c>
      <c r="T3861" s="22" t="str">
        <f aca="false">Def_Sistemas_Conectores_Cabos!$C$14</f>
        <v>Datalink Extrudado</v>
      </c>
      <c r="U3861" s="11" t="s">
        <v>355</v>
      </c>
      <c r="V3861" s="13"/>
    </row>
    <row r="3862" customFormat="false" ht="15.75" hidden="true" customHeight="true" outlineLevel="0" collapsed="false">
      <c r="A3862" s="4" t="str">
        <f aca="false">Def_Sistemas_Conectores_Cabos!$A$22</f>
        <v>BPM de elétrons</v>
      </c>
      <c r="B3862" s="5" t="str">
        <f aca="false">Datas_Entregas!$A$3</f>
        <v>BTS/Anel</v>
      </c>
      <c r="C3862" s="6" t="n">
        <f aca="false" t="array" ref="C3862:C3862">INDEX(Datas_Entregas!$B$2:$B$100, MATCH(B3862, Datas_Entregas!$A$2:$A$100, 0), 1)</f>
        <v>43296</v>
      </c>
      <c r="D3862" s="5" t="str">
        <f aca="false">Def_Status_Montagem!$A$2</f>
        <v>A verificar</v>
      </c>
      <c r="E3862" s="4" t="str">
        <f aca="false">Def_Status_Montagem!$B$4</f>
        <v>Contratada (inclui etiqueta)</v>
      </c>
      <c r="F3862" s="7" t="str">
        <f aca="false" t="array" ref="F3862:F3862">INDEX(Def_Instancias_Equipamentos!$F$2:$F$4986, MATCH(K3862, Def_Instancias_Equipamentos!$D$2:$D$4986, 0), 1)</f>
        <v>Túnel (Anel)</v>
      </c>
      <c r="G3862" s="8" t="str">
        <f aca="false" t="array" ref="G3862:G3862">INDEX(Def_Instancias_Equipamentos!$F$2:$F$4986, MATCH(L3862, Def_Instancias_Equipamentos!$D$2:$D$4986, 0), 1)</f>
        <v>Sala Racks 19&amp;20</v>
      </c>
      <c r="H3862" s="7" t="str">
        <f aca="false" t="array" ref="H3862:H3862">INDEX(Def_Instancias_Equipamentos!$E$2:$E$4986, MATCH(K3862, Def_Instancias_Equipamentos!$D$2:$D$4986, 0), 1)</f>
        <v>SI-20C3</v>
      </c>
      <c r="I3862" s="8" t="str">
        <f aca="false" t="array" ref="I3862:I3862">INDEX(Def_Instancias_Equipamentos!$E$2:$E$4986, MATCH(L3862, Def_Instancias_Equipamentos!$D$2:$D$4986, 0), 1)</f>
        <v>IA-20RaBPM</v>
      </c>
      <c r="J3862" s="8" t="str">
        <f aca="false">IF(H3862=I3862, "INTERNO", "EXTERNO")</f>
        <v>EXTERNO</v>
      </c>
      <c r="K3862" s="9" t="str">
        <f aca="false">Def_Instancias_Equipamentos!$D$1048</f>
        <v>SI-20C3:DI-BPMSigPatch-2</v>
      </c>
      <c r="L3862" s="4" t="str">
        <f aca="false">Def_Instancias_Equipamentos!$D$787</f>
        <v>SI-20C3:DI-BPMRFFE-2</v>
      </c>
      <c r="M3862" s="10" t="s">
        <v>168</v>
      </c>
      <c r="N3862" s="11" t="s">
        <v>81</v>
      </c>
      <c r="O3862" s="21" t="str">
        <f aca="false">Def_Sistemas_Conectores_Cabos!$B$7</f>
        <v>SMA 50-ohm</v>
      </c>
      <c r="P3862" s="4" t="str">
        <f aca="false">Def_Sistemas_Conectores_Cabos!$B$7</f>
        <v>SMA 50-ohm</v>
      </c>
      <c r="Q3862" s="8" t="str">
        <f aca="false">K3862&amp;"/"&amp;M3862&amp;CHAR(10)&amp;L3862&amp;"/"&amp;N3862</f>
        <v>SI-20C3:DI-BPMSigPatch-2/TO_OUT
SI-20C3:DI-BPMRFFE-2/TO_IN</v>
      </c>
      <c r="R3862" s="12" t="s">
        <v>354</v>
      </c>
      <c r="S3862" s="12" t="s">
        <v>354</v>
      </c>
      <c r="T3862" s="22" t="str">
        <f aca="false">Def_Sistemas_Conectores_Cabos!$C$14</f>
        <v>Datalink Extrudado</v>
      </c>
      <c r="U3862" s="11" t="s">
        <v>355</v>
      </c>
      <c r="V3862" s="13"/>
    </row>
    <row r="3863" customFormat="false" ht="15.75" hidden="true" customHeight="true" outlineLevel="0" collapsed="false">
      <c r="A3863" s="4" t="str">
        <f aca="false">Def_Sistemas_Conectores_Cabos!$A$22</f>
        <v>BPM de elétrons</v>
      </c>
      <c r="B3863" s="5" t="str">
        <f aca="false">Datas_Entregas!$A$3</f>
        <v>BTS/Anel</v>
      </c>
      <c r="C3863" s="6" t="n">
        <f aca="false" t="array" ref="C3863:C3863">INDEX(Datas_Entregas!$B$2:$B$100, MATCH(B3863, Datas_Entregas!$A$2:$A$100, 0), 1)</f>
        <v>43296</v>
      </c>
      <c r="D3863" s="5" t="str">
        <f aca="false">Def_Status_Montagem!$A$2</f>
        <v>A verificar</v>
      </c>
      <c r="E3863" s="4" t="str">
        <f aca="false">Def_Status_Montagem!$B$4</f>
        <v>Contratada (inclui etiqueta)</v>
      </c>
      <c r="F3863" s="7" t="str">
        <f aca="false" t="array" ref="F3863:F3863">INDEX(Def_Instancias_Equipamentos!$F$2:$F$4986, MATCH(K3863, Def_Instancias_Equipamentos!$D$2:$D$4986, 0), 1)</f>
        <v>Túnel (Anel)</v>
      </c>
      <c r="G3863" s="8" t="str">
        <f aca="false" t="array" ref="G3863:G3863">INDEX(Def_Instancias_Equipamentos!$F$2:$F$4986, MATCH(L3863, Def_Instancias_Equipamentos!$D$2:$D$4986, 0), 1)</f>
        <v>Sala Racks 19&amp;20</v>
      </c>
      <c r="H3863" s="7" t="str">
        <f aca="false" t="array" ref="H3863:H3863">INDEX(Def_Instancias_Equipamentos!$E$2:$E$4986, MATCH(K3863, Def_Instancias_Equipamentos!$D$2:$D$4986, 0), 1)</f>
        <v>SI-20C4</v>
      </c>
      <c r="I3863" s="8" t="str">
        <f aca="false" t="array" ref="I3863:I3863">INDEX(Def_Instancias_Equipamentos!$E$2:$E$4986, MATCH(L3863, Def_Instancias_Equipamentos!$D$2:$D$4986, 0), 1)</f>
        <v>IA-20RaBPM</v>
      </c>
      <c r="J3863" s="8" t="str">
        <f aca="false">IF(H3863=I3863, "INTERNO", "EXTERNO")</f>
        <v>EXTERNO</v>
      </c>
      <c r="K3863" s="9" t="str">
        <f aca="false">Def_Instancias_Equipamentos!$D$1049</f>
        <v>SI-20C4:DI-BPMSigPatch</v>
      </c>
      <c r="L3863" s="4" t="str">
        <f aca="false">Def_Instancias_Equipamentos!$D$788</f>
        <v>SI-20C4:DI-BPMRFFE</v>
      </c>
      <c r="M3863" s="10" t="s">
        <v>168</v>
      </c>
      <c r="N3863" s="11" t="s">
        <v>81</v>
      </c>
      <c r="O3863" s="21" t="str">
        <f aca="false">Def_Sistemas_Conectores_Cabos!$B$7</f>
        <v>SMA 50-ohm</v>
      </c>
      <c r="P3863" s="4" t="str">
        <f aca="false">Def_Sistemas_Conectores_Cabos!$B$7</f>
        <v>SMA 50-ohm</v>
      </c>
      <c r="Q3863" s="8" t="str">
        <f aca="false">K3863&amp;"/"&amp;M3863&amp;CHAR(10)&amp;L3863&amp;"/"&amp;N3863</f>
        <v>SI-20C4:DI-BPMSigPatch/TO_OUT
SI-20C4:DI-BPMRFFE/TO_IN</v>
      </c>
      <c r="R3863" s="12" t="s">
        <v>354</v>
      </c>
      <c r="S3863" s="12" t="s">
        <v>354</v>
      </c>
      <c r="T3863" s="22" t="str">
        <f aca="false">Def_Sistemas_Conectores_Cabos!$C$14</f>
        <v>Datalink Extrudado</v>
      </c>
      <c r="U3863" s="11" t="s">
        <v>355</v>
      </c>
      <c r="V3863" s="13"/>
    </row>
    <row r="3864" customFormat="false" ht="15.75" hidden="true" customHeight="true" outlineLevel="0" collapsed="false">
      <c r="A3864" s="4" t="str">
        <f aca="false">Def_Sistemas_Conectores_Cabos!$A$22</f>
        <v>BPM de elétrons</v>
      </c>
      <c r="B3864" s="5" t="str">
        <f aca="false">Datas_Entregas!$A$3</f>
        <v>BTS/Anel</v>
      </c>
      <c r="C3864" s="6" t="n">
        <f aca="false" t="array" ref="C3864:C3864">INDEX(Datas_Entregas!$B$2:$B$100, MATCH(B3864, Datas_Entregas!$A$2:$A$100, 0), 1)</f>
        <v>43296</v>
      </c>
      <c r="D3864" s="5" t="str">
        <f aca="false">Def_Status_Montagem!$A$2</f>
        <v>A verificar</v>
      </c>
      <c r="E3864" s="4" t="str">
        <f aca="false">Def_Status_Montagem!$B$4</f>
        <v>Contratada (inclui etiqueta)</v>
      </c>
      <c r="F3864" s="7" t="str">
        <f aca="false" t="array" ref="F3864:F3864">INDEX(Def_Instancias_Equipamentos!$F$2:$F$4986, MATCH(K3864, Def_Instancias_Equipamentos!$D$2:$D$4986, 0), 1)</f>
        <v>Túnel (Anel)</v>
      </c>
      <c r="G3864" s="8" t="str">
        <f aca="false" t="array" ref="G3864:G3864">INDEX(Def_Instancias_Equipamentos!$F$2:$F$4986, MATCH(L3864, Def_Instancias_Equipamentos!$D$2:$D$4986, 0), 1)</f>
        <v>Sala Racks 19&amp;20</v>
      </c>
      <c r="H3864" s="7" t="str">
        <f aca="false" t="array" ref="H3864:H3864">INDEX(Def_Instancias_Equipamentos!$E$2:$E$4986, MATCH(K3864, Def_Instancias_Equipamentos!$D$2:$D$4986, 0), 1)</f>
        <v>SI-20M1</v>
      </c>
      <c r="I3864" s="8" t="str">
        <f aca="false" t="array" ref="I3864:I3864">INDEX(Def_Instancias_Equipamentos!$E$2:$E$4986, MATCH(L3864, Def_Instancias_Equipamentos!$D$2:$D$4986, 0), 1)</f>
        <v>IA-20RaBPM</v>
      </c>
      <c r="J3864" s="8" t="str">
        <f aca="false">IF(H3864=I3864, "INTERNO", "EXTERNO")</f>
        <v>EXTERNO</v>
      </c>
      <c r="K3864" s="9" t="str">
        <f aca="false">Def_Instancias_Equipamentos!$D$1050</f>
        <v>SI-20M1:DI-BPMSigPatch</v>
      </c>
      <c r="L3864" s="4" t="str">
        <f aca="false">Def_Instancias_Equipamentos!$D$789</f>
        <v>SI-20M1:DI-BPMRFFE</v>
      </c>
      <c r="M3864" s="10" t="s">
        <v>168</v>
      </c>
      <c r="N3864" s="11" t="s">
        <v>81</v>
      </c>
      <c r="O3864" s="21" t="str">
        <f aca="false">Def_Sistemas_Conectores_Cabos!$B$7</f>
        <v>SMA 50-ohm</v>
      </c>
      <c r="P3864" s="4" t="str">
        <f aca="false">Def_Sistemas_Conectores_Cabos!$B$7</f>
        <v>SMA 50-ohm</v>
      </c>
      <c r="Q3864" s="8" t="str">
        <f aca="false">K3864&amp;"/"&amp;M3864&amp;CHAR(10)&amp;L3864&amp;"/"&amp;N3864</f>
        <v>SI-20M1:DI-BPMSigPatch/TO_OUT
SI-20M1:DI-BPMRFFE/TO_IN</v>
      </c>
      <c r="R3864" s="12" t="s">
        <v>354</v>
      </c>
      <c r="S3864" s="12" t="s">
        <v>354</v>
      </c>
      <c r="T3864" s="22" t="str">
        <f aca="false">Def_Sistemas_Conectores_Cabos!$C$14</f>
        <v>Datalink Extrudado</v>
      </c>
      <c r="U3864" s="11" t="s">
        <v>355</v>
      </c>
      <c r="V3864" s="13"/>
    </row>
    <row r="3865" customFormat="false" ht="15.75" hidden="true" customHeight="true" outlineLevel="0" collapsed="false">
      <c r="A3865" s="4" t="str">
        <f aca="false">Def_Sistemas_Conectores_Cabos!$A$22</f>
        <v>BPM de elétrons</v>
      </c>
      <c r="B3865" s="5" t="str">
        <f aca="false">Datas_Entregas!$A$3</f>
        <v>BTS/Anel</v>
      </c>
      <c r="C3865" s="6" t="n">
        <f aca="false" t="array" ref="C3865:C3865">INDEX(Datas_Entregas!$B$2:$B$100, MATCH(B3865, Datas_Entregas!$A$2:$A$100, 0), 1)</f>
        <v>43296</v>
      </c>
      <c r="D3865" s="5" t="str">
        <f aca="false">Def_Status_Montagem!$A$2</f>
        <v>A verificar</v>
      </c>
      <c r="E3865" s="4" t="str">
        <f aca="false">Def_Status_Montagem!$B$4</f>
        <v>Contratada (inclui etiqueta)</v>
      </c>
      <c r="F3865" s="7" t="str">
        <f aca="false" t="array" ref="F3865:F3865">INDEX(Def_Instancias_Equipamentos!$F$2:$F$4986, MATCH(K3865, Def_Instancias_Equipamentos!$D$2:$D$4986, 0), 1)</f>
        <v>Túnel (Anel)</v>
      </c>
      <c r="G3865" s="8" t="str">
        <f aca="false" t="array" ref="G3865:G3865">INDEX(Def_Instancias_Equipamentos!$F$2:$F$4986, MATCH(L3865, Def_Instancias_Equipamentos!$D$2:$D$4986, 0), 1)</f>
        <v>Sala Racks 19&amp;20</v>
      </c>
      <c r="H3865" s="7" t="str">
        <f aca="false" t="array" ref="H3865:H3865">INDEX(Def_Instancias_Equipamentos!$E$2:$E$4986, MATCH(K3865, Def_Instancias_Equipamentos!$D$2:$D$4986, 0), 1)</f>
        <v>SI-20M2</v>
      </c>
      <c r="I3865" s="8" t="str">
        <f aca="false" t="array" ref="I3865:I3865">INDEX(Def_Instancias_Equipamentos!$E$2:$E$4986, MATCH(L3865, Def_Instancias_Equipamentos!$D$2:$D$4986, 0), 1)</f>
        <v>IA-20RaBPM</v>
      </c>
      <c r="J3865" s="8" t="str">
        <f aca="false">IF(H3865=I3865, "INTERNO", "EXTERNO")</f>
        <v>EXTERNO</v>
      </c>
      <c r="K3865" s="9" t="str">
        <f aca="false">Def_Instancias_Equipamentos!$D$1051</f>
        <v>SI-20M2:DI-BPMSigPatch</v>
      </c>
      <c r="L3865" s="4" t="str">
        <f aca="false">Def_Instancias_Equipamentos!$D$790</f>
        <v>SI-20M2:DI-BPMRFFE</v>
      </c>
      <c r="M3865" s="10" t="s">
        <v>168</v>
      </c>
      <c r="N3865" s="11" t="s">
        <v>81</v>
      </c>
      <c r="O3865" s="21" t="str">
        <f aca="false">Def_Sistemas_Conectores_Cabos!$B$7</f>
        <v>SMA 50-ohm</v>
      </c>
      <c r="P3865" s="4" t="str">
        <f aca="false">Def_Sistemas_Conectores_Cabos!$B$7</f>
        <v>SMA 50-ohm</v>
      </c>
      <c r="Q3865" s="8" t="str">
        <f aca="false">K3865&amp;"/"&amp;M3865&amp;CHAR(10)&amp;L3865&amp;"/"&amp;N3865</f>
        <v>SI-20M2:DI-BPMSigPatch/TO_OUT
SI-20M2:DI-BPMRFFE/TO_IN</v>
      </c>
      <c r="R3865" s="12" t="s">
        <v>354</v>
      </c>
      <c r="S3865" s="12" t="s">
        <v>354</v>
      </c>
      <c r="T3865" s="22" t="str">
        <f aca="false">Def_Sistemas_Conectores_Cabos!$C$14</f>
        <v>Datalink Extrudado</v>
      </c>
      <c r="U3865" s="11" t="s">
        <v>355</v>
      </c>
      <c r="V3865" s="13"/>
    </row>
    <row r="3866" customFormat="false" ht="15.75" hidden="true" customHeight="true" outlineLevel="0" collapsed="false">
      <c r="A3866" s="4" t="str">
        <f aca="false">Def_Sistemas_Conectores_Cabos!$A$22</f>
        <v>BPM de elétrons</v>
      </c>
      <c r="B3866" s="5" t="str">
        <f aca="false">Datas_Entregas!$A$6</f>
        <v>Linhas de Luz (fases I-A e II)</v>
      </c>
      <c r="C3866" s="6" t="n">
        <f aca="false" t="array" ref="C3866:C3866">INDEX(Datas_Entregas!$B$2:$B$100, MATCH(B3866, Datas_Entregas!$A$2:$A$100, 0), 1)</f>
        <v>43374</v>
      </c>
      <c r="D3866" s="5" t="str">
        <f aca="false">Def_Status_Montagem!$A$2</f>
        <v>A verificar</v>
      </c>
      <c r="E3866" s="4" t="str">
        <f aca="false">Def_Status_Montagem!$B$4</f>
        <v>Contratada (inclui etiqueta)</v>
      </c>
      <c r="F3866" s="7" t="str">
        <f aca="false" t="array" ref="F3866:F3866">INDEX(Def_Instancias_Equipamentos!$F$2:$F$4986, MATCH(K3866, Def_Instancias_Equipamentos!$D$2:$D$4986, 0), 1)</f>
        <v>Túnel (Anel)</v>
      </c>
      <c r="G3866" s="8" t="str">
        <f aca="false" t="array" ref="G3866:G3866">INDEX(Def_Instancias_Equipamentos!$F$2:$F$4986, MATCH(L3866, Def_Instancias_Equipamentos!$D$2:$D$4986, 0), 1)</f>
        <v>Sala Racks 19&amp;20</v>
      </c>
      <c r="H3866" s="7" t="str">
        <f aca="false" t="array" ref="H3866:H3866">INDEX(Def_Instancias_Equipamentos!$E$2:$E$4986, MATCH(K3866, Def_Instancias_Equipamentos!$D$2:$D$4986, 0), 1)</f>
        <v>SI-20SB</v>
      </c>
      <c r="I3866" s="8" t="str">
        <f aca="false" t="array" ref="I3866:I3866">INDEX(Def_Instancias_Equipamentos!$E$2:$E$4986, MATCH(L3866, Def_Instancias_Equipamentos!$D$2:$D$4986, 0), 1)</f>
        <v>IA-20RaBPM</v>
      </c>
      <c r="J3866" s="8" t="str">
        <f aca="false">IF(H3866=I3866, "INTERNO", "EXTERNO")</f>
        <v>EXTERNO</v>
      </c>
      <c r="K3866" s="9" t="str">
        <f aca="false">Def_Instancias_Equipamentos!$D$1090</f>
        <v>SI-20SB:DI-BPMSigPatch-1</v>
      </c>
      <c r="L3866" s="4" t="str">
        <f aca="false">Def_Instancias_Equipamentos!$D$829</f>
        <v>SI-20SB:DI-BPMRFFE-1</v>
      </c>
      <c r="M3866" s="10" t="s">
        <v>168</v>
      </c>
      <c r="N3866" s="11" t="s">
        <v>81</v>
      </c>
      <c r="O3866" s="21" t="str">
        <f aca="false">Def_Sistemas_Conectores_Cabos!$B$7</f>
        <v>SMA 50-ohm</v>
      </c>
      <c r="P3866" s="4" t="str">
        <f aca="false">Def_Sistemas_Conectores_Cabos!$B$7</f>
        <v>SMA 50-ohm</v>
      </c>
      <c r="Q3866" s="8" t="str">
        <f aca="false">K3866&amp;"/"&amp;M3866&amp;CHAR(10)&amp;L3866&amp;"/"&amp;N3866</f>
        <v>SI-20SB:DI-BPMSigPatch-1/TO_OUT
SI-20SB:DI-BPMRFFE-1/TO_IN</v>
      </c>
      <c r="R3866" s="12" t="s">
        <v>354</v>
      </c>
      <c r="S3866" s="12" t="s">
        <v>354</v>
      </c>
      <c r="T3866" s="22" t="str">
        <f aca="false">Def_Sistemas_Conectores_Cabos!$C$14</f>
        <v>Datalink Extrudado</v>
      </c>
      <c r="U3866" s="11" t="s">
        <v>355</v>
      </c>
      <c r="V3866" s="13"/>
    </row>
    <row r="3867" customFormat="false" ht="15.75" hidden="true" customHeight="true" outlineLevel="0" collapsed="false">
      <c r="A3867" s="4" t="str">
        <f aca="false">Def_Sistemas_Conectores_Cabos!$A$22</f>
        <v>BPM de elétrons</v>
      </c>
      <c r="B3867" s="5" t="str">
        <f aca="false">Datas_Entregas!$A$6</f>
        <v>Linhas de Luz (fases I-A e II)</v>
      </c>
      <c r="C3867" s="6" t="n">
        <f aca="false" t="array" ref="C3867:C3867">INDEX(Datas_Entregas!$B$2:$B$100, MATCH(B3867, Datas_Entregas!$A$2:$A$100, 0), 1)</f>
        <v>43374</v>
      </c>
      <c r="D3867" s="5" t="str">
        <f aca="false">Def_Status_Montagem!$A$2</f>
        <v>A verificar</v>
      </c>
      <c r="E3867" s="4" t="str">
        <f aca="false">Def_Status_Montagem!$B$4</f>
        <v>Contratada (inclui etiqueta)</v>
      </c>
      <c r="F3867" s="7" t="str">
        <f aca="false" t="array" ref="F3867:F3867">INDEX(Def_Instancias_Equipamentos!$F$2:$F$4986, MATCH(K3867, Def_Instancias_Equipamentos!$D$2:$D$4986, 0), 1)</f>
        <v>Túnel (Anel)</v>
      </c>
      <c r="G3867" s="8" t="str">
        <f aca="false" t="array" ref="G3867:G3867">INDEX(Def_Instancias_Equipamentos!$F$2:$F$4986, MATCH(L3867, Def_Instancias_Equipamentos!$D$2:$D$4986, 0), 1)</f>
        <v>Sala Racks 19&amp;20</v>
      </c>
      <c r="H3867" s="7" t="str">
        <f aca="false" t="array" ref="H3867:H3867">INDEX(Def_Instancias_Equipamentos!$E$2:$E$4986, MATCH(K3867, Def_Instancias_Equipamentos!$D$2:$D$4986, 0), 1)</f>
        <v>SI-20SB</v>
      </c>
      <c r="I3867" s="8" t="str">
        <f aca="false" t="array" ref="I3867:I3867">INDEX(Def_Instancias_Equipamentos!$E$2:$E$4986, MATCH(L3867, Def_Instancias_Equipamentos!$D$2:$D$4986, 0), 1)</f>
        <v>IA-20RaBPM</v>
      </c>
      <c r="J3867" s="8" t="str">
        <f aca="false">IF(H3867=I3867, "INTERNO", "EXTERNO")</f>
        <v>EXTERNO</v>
      </c>
      <c r="K3867" s="9" t="str">
        <f aca="false">Def_Instancias_Equipamentos!$D$1091</f>
        <v>SI-20SB:DI-BPMSigPatch-2</v>
      </c>
      <c r="L3867" s="4" t="str">
        <f aca="false">Def_Instancias_Equipamentos!$D$830</f>
        <v>SI-20SB:DI-BPMRFFE-2</v>
      </c>
      <c r="M3867" s="10" t="s">
        <v>168</v>
      </c>
      <c r="N3867" s="11" t="s">
        <v>81</v>
      </c>
      <c r="O3867" s="21" t="str">
        <f aca="false">Def_Sistemas_Conectores_Cabos!$B$7</f>
        <v>SMA 50-ohm</v>
      </c>
      <c r="P3867" s="4" t="str">
        <f aca="false">Def_Sistemas_Conectores_Cabos!$B$7</f>
        <v>SMA 50-ohm</v>
      </c>
      <c r="Q3867" s="8" t="str">
        <f aca="false">K3867&amp;"/"&amp;M3867&amp;CHAR(10)&amp;L3867&amp;"/"&amp;N3867</f>
        <v>SI-20SB:DI-BPMSigPatch-2/TO_OUT
SI-20SB:DI-BPMRFFE-2/TO_IN</v>
      </c>
      <c r="R3867" s="12" t="s">
        <v>354</v>
      </c>
      <c r="S3867" s="12" t="s">
        <v>354</v>
      </c>
      <c r="T3867" s="22" t="str">
        <f aca="false">Def_Sistemas_Conectores_Cabos!$C$14</f>
        <v>Datalink Extrudado</v>
      </c>
      <c r="U3867" s="11" t="s">
        <v>355</v>
      </c>
      <c r="V3867" s="13"/>
    </row>
    <row r="3868" customFormat="false" ht="15.75" hidden="true" customHeight="true" outlineLevel="0" collapsed="false">
      <c r="A3868" s="4" t="str">
        <f aca="false">Def_Sistemas_Conectores_Cabos!$A$22</f>
        <v>BPM de elétrons</v>
      </c>
      <c r="B3868" s="5" t="str">
        <f aca="false">Datas_Entregas!$A$2</f>
        <v>Booster/LTB</v>
      </c>
      <c r="C3868" s="6" t="n">
        <f aca="false" t="array" ref="C3868:C3868">INDEX(Datas_Entregas!$B$2:$B$100, MATCH(B3868, Datas_Entregas!$A$2:$A$100, 0), 1)</f>
        <v>43266</v>
      </c>
      <c r="D3868" s="5" t="str">
        <f aca="false">Def_Status_Montagem!$A$2</f>
        <v>A verificar</v>
      </c>
      <c r="E3868" s="4" t="str">
        <f aca="false">Def_Status_Montagem!$B$4</f>
        <v>Contratada (inclui etiqueta)</v>
      </c>
      <c r="F3868" s="7" t="str">
        <f aca="false" t="array" ref="F3868:F3868">INDEX(Def_Instancias_Equipamentos!$F$2:$F$4986, MATCH(K3868, Def_Instancias_Equipamentos!$D$2:$D$4986, 0), 1)</f>
        <v>Túnel (LTB)</v>
      </c>
      <c r="G3868" s="8" t="str">
        <f aca="false" t="array" ref="G3868:G3868">INDEX(Def_Instancias_Equipamentos!$F$2:$F$4986, MATCH(L3868, Def_Instancias_Equipamentos!$D$2:$D$4986, 0), 1)</f>
        <v>Sala Racks 19&amp;20</v>
      </c>
      <c r="H3868" s="7" t="str">
        <f aca="false" t="array" ref="H3868:H3868">INDEX(Def_Instancias_Equipamentos!$E$2:$E$4986, MATCH(K3868, Def_Instancias_Equipamentos!$D$2:$D$4986, 0), 1)</f>
        <v>TB-01</v>
      </c>
      <c r="I3868" s="8" t="str">
        <f aca="false" t="array" ref="I3868:I3868">INDEX(Def_Instancias_Equipamentos!$E$2:$E$4986, MATCH(L3868, Def_Instancias_Equipamentos!$D$2:$D$4986, 0), 1)</f>
        <v>IA-20RaBPMTL</v>
      </c>
      <c r="J3868" s="8" t="str">
        <f aca="false">IF(H3868=I3868, "INTERNO", "EXTERNO")</f>
        <v>EXTERNO</v>
      </c>
      <c r="K3868" s="9" t="str">
        <f aca="false">Def_Instancias_Equipamentos!$D$831</f>
        <v>TB-01:DI-BPMSigPatch-1</v>
      </c>
      <c r="L3868" s="4" t="str">
        <f aca="false">Def_Instancias_Equipamentos!$D$570</f>
        <v>TB-01:DI-BPMRFFE-1</v>
      </c>
      <c r="M3868" s="10" t="s">
        <v>168</v>
      </c>
      <c r="N3868" s="11" t="s">
        <v>81</v>
      </c>
      <c r="O3868" s="21" t="str">
        <f aca="false">Def_Sistemas_Conectores_Cabos!$B$7</f>
        <v>SMA 50-ohm</v>
      </c>
      <c r="P3868" s="4" t="str">
        <f aca="false">Def_Sistemas_Conectores_Cabos!$B$7</f>
        <v>SMA 50-ohm</v>
      </c>
      <c r="Q3868" s="8" t="str">
        <f aca="false">K3868&amp;"/"&amp;M3868&amp;CHAR(10)&amp;L3868&amp;"/"&amp;N3868</f>
        <v>TB-01:DI-BPMSigPatch-1/TO_OUT
TB-01:DI-BPMRFFE-1/TO_IN</v>
      </c>
      <c r="R3868" s="12" t="s">
        <v>354</v>
      </c>
      <c r="S3868" s="12" t="s">
        <v>354</v>
      </c>
      <c r="T3868" s="22" t="str">
        <f aca="false">Def_Sistemas_Conectores_Cabos!$C$14</f>
        <v>Datalink Extrudado</v>
      </c>
      <c r="U3868" s="11" t="s">
        <v>355</v>
      </c>
      <c r="V3868" s="13"/>
    </row>
    <row r="3869" customFormat="false" ht="15.75" hidden="true" customHeight="true" outlineLevel="0" collapsed="false">
      <c r="A3869" s="4" t="str">
        <f aca="false">Def_Sistemas_Conectores_Cabos!$A$22</f>
        <v>BPM de elétrons</v>
      </c>
      <c r="B3869" s="5" t="str">
        <f aca="false">Datas_Entregas!$A$2</f>
        <v>Booster/LTB</v>
      </c>
      <c r="C3869" s="6" t="n">
        <f aca="false" t="array" ref="C3869:C3869">INDEX(Datas_Entregas!$B$2:$B$100, MATCH(B3869, Datas_Entregas!$A$2:$A$100, 0), 1)</f>
        <v>43266</v>
      </c>
      <c r="D3869" s="5" t="str">
        <f aca="false">Def_Status_Montagem!$A$2</f>
        <v>A verificar</v>
      </c>
      <c r="E3869" s="4" t="str">
        <f aca="false">Def_Status_Montagem!$B$4</f>
        <v>Contratada (inclui etiqueta)</v>
      </c>
      <c r="F3869" s="7" t="str">
        <f aca="false" t="array" ref="F3869:F3869">INDEX(Def_Instancias_Equipamentos!$F$2:$F$4986, MATCH(K3869, Def_Instancias_Equipamentos!$D$2:$D$4986, 0), 1)</f>
        <v>Túnel (LTB)</v>
      </c>
      <c r="G3869" s="8" t="str">
        <f aca="false" t="array" ref="G3869:G3869">INDEX(Def_Instancias_Equipamentos!$F$2:$F$4986, MATCH(L3869, Def_Instancias_Equipamentos!$D$2:$D$4986, 0), 1)</f>
        <v>Sala Racks 19&amp;20</v>
      </c>
      <c r="H3869" s="7" t="str">
        <f aca="false" t="array" ref="H3869:H3869">INDEX(Def_Instancias_Equipamentos!$E$2:$E$4986, MATCH(K3869, Def_Instancias_Equipamentos!$D$2:$D$4986, 0), 1)</f>
        <v>TB-01</v>
      </c>
      <c r="I3869" s="8" t="str">
        <f aca="false" t="array" ref="I3869:I3869">INDEX(Def_Instancias_Equipamentos!$E$2:$E$4986, MATCH(L3869, Def_Instancias_Equipamentos!$D$2:$D$4986, 0), 1)</f>
        <v>IA-20RaBPMTL</v>
      </c>
      <c r="J3869" s="8" t="str">
        <f aca="false">IF(H3869=I3869, "INTERNO", "EXTERNO")</f>
        <v>EXTERNO</v>
      </c>
      <c r="K3869" s="9" t="str">
        <f aca="false">Def_Instancias_Equipamentos!$D$832</f>
        <v>TB-01:DI-BPMSigPatch-2</v>
      </c>
      <c r="L3869" s="4" t="str">
        <f aca="false">Def_Instancias_Equipamentos!$D$571</f>
        <v>TB-01:DI-BPMRFFE-2</v>
      </c>
      <c r="M3869" s="10" t="s">
        <v>168</v>
      </c>
      <c r="N3869" s="11" t="s">
        <v>81</v>
      </c>
      <c r="O3869" s="21" t="str">
        <f aca="false">Def_Sistemas_Conectores_Cabos!$B$7</f>
        <v>SMA 50-ohm</v>
      </c>
      <c r="P3869" s="4" t="str">
        <f aca="false">Def_Sistemas_Conectores_Cabos!$B$7</f>
        <v>SMA 50-ohm</v>
      </c>
      <c r="Q3869" s="8" t="str">
        <f aca="false">K3869&amp;"/"&amp;M3869&amp;CHAR(10)&amp;L3869&amp;"/"&amp;N3869</f>
        <v>TB-01:DI-BPMSigPatch-2/TO_OUT
TB-01:DI-BPMRFFE-2/TO_IN</v>
      </c>
      <c r="R3869" s="12" t="s">
        <v>354</v>
      </c>
      <c r="S3869" s="12" t="s">
        <v>354</v>
      </c>
      <c r="T3869" s="22" t="str">
        <f aca="false">Def_Sistemas_Conectores_Cabos!$C$14</f>
        <v>Datalink Extrudado</v>
      </c>
      <c r="U3869" s="11" t="s">
        <v>355</v>
      </c>
      <c r="V3869" s="13"/>
    </row>
    <row r="3870" customFormat="false" ht="15.75" hidden="true" customHeight="true" outlineLevel="0" collapsed="false">
      <c r="A3870" s="4" t="str">
        <f aca="false">Def_Sistemas_Conectores_Cabos!$A$22</f>
        <v>BPM de elétrons</v>
      </c>
      <c r="B3870" s="5" t="str">
        <f aca="false">Datas_Entregas!$A$2</f>
        <v>Booster/LTB</v>
      </c>
      <c r="C3870" s="6" t="n">
        <f aca="false" t="array" ref="C3870:C3870">INDEX(Datas_Entregas!$B$2:$B$100, MATCH(B3870, Datas_Entregas!$A$2:$A$100, 0), 1)</f>
        <v>43266</v>
      </c>
      <c r="D3870" s="5" t="str">
        <f aca="false">Def_Status_Montagem!$A$2</f>
        <v>A verificar</v>
      </c>
      <c r="E3870" s="4" t="str">
        <f aca="false">Def_Status_Montagem!$B$4</f>
        <v>Contratada (inclui etiqueta)</v>
      </c>
      <c r="F3870" s="7" t="str">
        <f aca="false" t="array" ref="F3870:F3870">INDEX(Def_Instancias_Equipamentos!$F$2:$F$4986, MATCH(K3870, Def_Instancias_Equipamentos!$D$2:$D$4986, 0), 1)</f>
        <v>Túnel (LTB)</v>
      </c>
      <c r="G3870" s="8" t="str">
        <f aca="false" t="array" ref="G3870:G3870">INDEX(Def_Instancias_Equipamentos!$F$2:$F$4986, MATCH(L3870, Def_Instancias_Equipamentos!$D$2:$D$4986, 0), 1)</f>
        <v>Sala Racks 19&amp;20</v>
      </c>
      <c r="H3870" s="7" t="str">
        <f aca="false" t="array" ref="H3870:H3870">INDEX(Def_Instancias_Equipamentos!$E$2:$E$4986, MATCH(K3870, Def_Instancias_Equipamentos!$D$2:$D$4986, 0), 1)</f>
        <v>TB-02</v>
      </c>
      <c r="I3870" s="8" t="str">
        <f aca="false" t="array" ref="I3870:I3870">INDEX(Def_Instancias_Equipamentos!$E$2:$E$4986, MATCH(L3870, Def_Instancias_Equipamentos!$D$2:$D$4986, 0), 1)</f>
        <v>IA-20RaBPMTL</v>
      </c>
      <c r="J3870" s="8" t="str">
        <f aca="false">IF(H3870=I3870, "INTERNO", "EXTERNO")</f>
        <v>EXTERNO</v>
      </c>
      <c r="K3870" s="9" t="str">
        <f aca="false">Def_Instancias_Equipamentos!$D$833</f>
        <v>TB-02:DI-BPMSigPatch-1</v>
      </c>
      <c r="L3870" s="4" t="str">
        <f aca="false">Def_Instancias_Equipamentos!$D$572</f>
        <v>TB-02:DI-BPMRFFE-1</v>
      </c>
      <c r="M3870" s="10" t="s">
        <v>168</v>
      </c>
      <c r="N3870" s="11" t="s">
        <v>81</v>
      </c>
      <c r="O3870" s="21" t="str">
        <f aca="false">Def_Sistemas_Conectores_Cabos!$B$7</f>
        <v>SMA 50-ohm</v>
      </c>
      <c r="P3870" s="4" t="str">
        <f aca="false">Def_Sistemas_Conectores_Cabos!$B$7</f>
        <v>SMA 50-ohm</v>
      </c>
      <c r="Q3870" s="8" t="str">
        <f aca="false">K3870&amp;"/"&amp;M3870&amp;CHAR(10)&amp;L3870&amp;"/"&amp;N3870</f>
        <v>TB-02:DI-BPMSigPatch-1/TO_OUT
TB-02:DI-BPMRFFE-1/TO_IN</v>
      </c>
      <c r="R3870" s="12" t="s">
        <v>354</v>
      </c>
      <c r="S3870" s="12" t="s">
        <v>354</v>
      </c>
      <c r="T3870" s="22" t="str">
        <f aca="false">Def_Sistemas_Conectores_Cabos!$C$14</f>
        <v>Datalink Extrudado</v>
      </c>
      <c r="U3870" s="11" t="s">
        <v>355</v>
      </c>
      <c r="V3870" s="13"/>
    </row>
    <row r="3871" customFormat="false" ht="15.75" hidden="true" customHeight="true" outlineLevel="0" collapsed="false">
      <c r="A3871" s="4" t="str">
        <f aca="false">Def_Sistemas_Conectores_Cabos!$A$22</f>
        <v>BPM de elétrons</v>
      </c>
      <c r="B3871" s="5" t="str">
        <f aca="false">Datas_Entregas!$A$2</f>
        <v>Booster/LTB</v>
      </c>
      <c r="C3871" s="6" t="n">
        <f aca="false" t="array" ref="C3871:C3871">INDEX(Datas_Entregas!$B$2:$B$100, MATCH(B3871, Datas_Entregas!$A$2:$A$100, 0), 1)</f>
        <v>43266</v>
      </c>
      <c r="D3871" s="5" t="str">
        <f aca="false">Def_Status_Montagem!$A$2</f>
        <v>A verificar</v>
      </c>
      <c r="E3871" s="4" t="str">
        <f aca="false">Def_Status_Montagem!$B$4</f>
        <v>Contratada (inclui etiqueta)</v>
      </c>
      <c r="F3871" s="7" t="str">
        <f aca="false" t="array" ref="F3871:F3871">INDEX(Def_Instancias_Equipamentos!$F$2:$F$4986, MATCH(K3871, Def_Instancias_Equipamentos!$D$2:$D$4986, 0), 1)</f>
        <v>Túnel (LTB)</v>
      </c>
      <c r="G3871" s="8" t="str">
        <f aca="false" t="array" ref="G3871:G3871">INDEX(Def_Instancias_Equipamentos!$F$2:$F$4986, MATCH(L3871, Def_Instancias_Equipamentos!$D$2:$D$4986, 0), 1)</f>
        <v>Sala Racks 19&amp;20</v>
      </c>
      <c r="H3871" s="7" t="str">
        <f aca="false" t="array" ref="H3871:H3871">INDEX(Def_Instancias_Equipamentos!$E$2:$E$4986, MATCH(K3871, Def_Instancias_Equipamentos!$D$2:$D$4986, 0), 1)</f>
        <v>TB-02</v>
      </c>
      <c r="I3871" s="8" t="str">
        <f aca="false" t="array" ref="I3871:I3871">INDEX(Def_Instancias_Equipamentos!$E$2:$E$4986, MATCH(L3871, Def_Instancias_Equipamentos!$D$2:$D$4986, 0), 1)</f>
        <v>IA-20RaBPMTL</v>
      </c>
      <c r="J3871" s="8" t="str">
        <f aca="false">IF(H3871=I3871, "INTERNO", "EXTERNO")</f>
        <v>EXTERNO</v>
      </c>
      <c r="K3871" s="9" t="str">
        <f aca="false">Def_Instancias_Equipamentos!$D$834</f>
        <v>TB-02:DI-BPMSigPatch-2</v>
      </c>
      <c r="L3871" s="4" t="str">
        <f aca="false">Def_Instancias_Equipamentos!$D$573</f>
        <v>TB-02:DI-BPMRFFE-2</v>
      </c>
      <c r="M3871" s="10" t="s">
        <v>168</v>
      </c>
      <c r="N3871" s="11" t="s">
        <v>81</v>
      </c>
      <c r="O3871" s="21" t="str">
        <f aca="false">Def_Sistemas_Conectores_Cabos!$B$7</f>
        <v>SMA 50-ohm</v>
      </c>
      <c r="P3871" s="4" t="str">
        <f aca="false">Def_Sistemas_Conectores_Cabos!$B$7</f>
        <v>SMA 50-ohm</v>
      </c>
      <c r="Q3871" s="8" t="str">
        <f aca="false">K3871&amp;"/"&amp;M3871&amp;CHAR(10)&amp;L3871&amp;"/"&amp;N3871</f>
        <v>TB-02:DI-BPMSigPatch-2/TO_OUT
TB-02:DI-BPMRFFE-2/TO_IN</v>
      </c>
      <c r="R3871" s="12" t="s">
        <v>354</v>
      </c>
      <c r="S3871" s="12" t="s">
        <v>354</v>
      </c>
      <c r="T3871" s="22" t="str">
        <f aca="false">Def_Sistemas_Conectores_Cabos!$C$14</f>
        <v>Datalink Extrudado</v>
      </c>
      <c r="U3871" s="11" t="s">
        <v>355</v>
      </c>
      <c r="V3871" s="13"/>
    </row>
    <row r="3872" customFormat="false" ht="15.75" hidden="true" customHeight="true" outlineLevel="0" collapsed="false">
      <c r="A3872" s="4" t="str">
        <f aca="false">Def_Sistemas_Conectores_Cabos!$A$22</f>
        <v>BPM de elétrons</v>
      </c>
      <c r="B3872" s="5" t="str">
        <f aca="false">Datas_Entregas!$A$2</f>
        <v>Booster/LTB</v>
      </c>
      <c r="C3872" s="6" t="n">
        <f aca="false" t="array" ref="C3872:C3872">INDEX(Datas_Entregas!$B$2:$B$100, MATCH(B3872, Datas_Entregas!$A$2:$A$100, 0), 1)</f>
        <v>43266</v>
      </c>
      <c r="D3872" s="5" t="str">
        <f aca="false">Def_Status_Montagem!$A$2</f>
        <v>A verificar</v>
      </c>
      <c r="E3872" s="4" t="str">
        <f aca="false">Def_Status_Montagem!$B$4</f>
        <v>Contratada (inclui etiqueta)</v>
      </c>
      <c r="F3872" s="7" t="str">
        <f aca="false" t="array" ref="F3872:F3872">INDEX(Def_Instancias_Equipamentos!$F$2:$F$4986, MATCH(K3872, Def_Instancias_Equipamentos!$D$2:$D$4986, 0), 1)</f>
        <v>Túnel (LTB)</v>
      </c>
      <c r="G3872" s="8" t="str">
        <f aca="false" t="array" ref="G3872:G3872">INDEX(Def_Instancias_Equipamentos!$F$2:$F$4986, MATCH(L3872, Def_Instancias_Equipamentos!$D$2:$D$4986, 0), 1)</f>
        <v>Sala Racks 19&amp;20</v>
      </c>
      <c r="H3872" s="7" t="str">
        <f aca="false" t="array" ref="H3872:H3872">INDEX(Def_Instancias_Equipamentos!$E$2:$E$4986, MATCH(K3872, Def_Instancias_Equipamentos!$D$2:$D$4986, 0), 1)</f>
        <v>TB-03</v>
      </c>
      <c r="I3872" s="8" t="str">
        <f aca="false" t="array" ref="I3872:I3872">INDEX(Def_Instancias_Equipamentos!$E$2:$E$4986, MATCH(L3872, Def_Instancias_Equipamentos!$D$2:$D$4986, 0), 1)</f>
        <v>IA-20RaBPMTL</v>
      </c>
      <c r="J3872" s="8" t="str">
        <f aca="false">IF(H3872=I3872, "INTERNO", "EXTERNO")</f>
        <v>EXTERNO</v>
      </c>
      <c r="K3872" s="9" t="str">
        <f aca="false">Def_Instancias_Equipamentos!$D$835</f>
        <v>TB-03:DI-BPMSigPatch</v>
      </c>
      <c r="L3872" s="4" t="str">
        <f aca="false">Def_Instancias_Equipamentos!$D$574</f>
        <v>TB-03:DI-BPMRFFE</v>
      </c>
      <c r="M3872" s="10" t="s">
        <v>168</v>
      </c>
      <c r="N3872" s="11" t="s">
        <v>81</v>
      </c>
      <c r="O3872" s="21" t="str">
        <f aca="false">Def_Sistemas_Conectores_Cabos!$B$7</f>
        <v>SMA 50-ohm</v>
      </c>
      <c r="P3872" s="4" t="str">
        <f aca="false">Def_Sistemas_Conectores_Cabos!$B$7</f>
        <v>SMA 50-ohm</v>
      </c>
      <c r="Q3872" s="8" t="str">
        <f aca="false">K3872&amp;"/"&amp;M3872&amp;CHAR(10)&amp;L3872&amp;"/"&amp;N3872</f>
        <v>TB-03:DI-BPMSigPatch/TO_OUT
TB-03:DI-BPMRFFE/TO_IN</v>
      </c>
      <c r="R3872" s="12" t="s">
        <v>354</v>
      </c>
      <c r="S3872" s="12" t="s">
        <v>354</v>
      </c>
      <c r="T3872" s="22" t="str">
        <f aca="false">Def_Sistemas_Conectores_Cabos!$C$14</f>
        <v>Datalink Extrudado</v>
      </c>
      <c r="U3872" s="11" t="s">
        <v>355</v>
      </c>
      <c r="V3872" s="13"/>
    </row>
    <row r="3873" customFormat="false" ht="15.75" hidden="true" customHeight="true" outlineLevel="0" collapsed="false">
      <c r="A3873" s="4" t="str">
        <f aca="false">Def_Sistemas_Conectores_Cabos!$A$22</f>
        <v>BPM de elétrons</v>
      </c>
      <c r="B3873" s="5" t="str">
        <f aca="false">Datas_Entregas!$A$2</f>
        <v>Booster/LTB</v>
      </c>
      <c r="C3873" s="6" t="n">
        <f aca="false" t="array" ref="C3873:C3873">INDEX(Datas_Entregas!$B$2:$B$100, MATCH(B3873, Datas_Entregas!$A$2:$A$100, 0), 1)</f>
        <v>43266</v>
      </c>
      <c r="D3873" s="5" t="str">
        <f aca="false">Def_Status_Montagem!$A$2</f>
        <v>A verificar</v>
      </c>
      <c r="E3873" s="4" t="str">
        <f aca="false">Def_Status_Montagem!$B$4</f>
        <v>Contratada (inclui etiqueta)</v>
      </c>
      <c r="F3873" s="7" t="str">
        <f aca="false" t="array" ref="F3873:F3873">INDEX(Def_Instancias_Equipamentos!$F$2:$F$4986, MATCH(K3873, Def_Instancias_Equipamentos!$D$2:$D$4986, 0), 1)</f>
        <v>Túnel (LTB)</v>
      </c>
      <c r="G3873" s="8" t="str">
        <f aca="false" t="array" ref="G3873:G3873">INDEX(Def_Instancias_Equipamentos!$F$2:$F$4986, MATCH(L3873, Def_Instancias_Equipamentos!$D$2:$D$4986, 0), 1)</f>
        <v>Sala Racks 19&amp;20</v>
      </c>
      <c r="H3873" s="7" t="str">
        <f aca="false" t="array" ref="H3873:H3873">INDEX(Def_Instancias_Equipamentos!$E$2:$E$4986, MATCH(K3873, Def_Instancias_Equipamentos!$D$2:$D$4986, 0), 1)</f>
        <v>TB-04</v>
      </c>
      <c r="I3873" s="8" t="str">
        <f aca="false" t="array" ref="I3873:I3873">INDEX(Def_Instancias_Equipamentos!$E$2:$E$4986, MATCH(L3873, Def_Instancias_Equipamentos!$D$2:$D$4986, 0), 1)</f>
        <v>IA-20RaBPMTL</v>
      </c>
      <c r="J3873" s="8" t="str">
        <f aca="false">IF(H3873=I3873, "INTERNO", "EXTERNO")</f>
        <v>EXTERNO</v>
      </c>
      <c r="K3873" s="9" t="str">
        <f aca="false">Def_Instancias_Equipamentos!$D$836</f>
        <v>TB-04:DI-BPMSigPatch</v>
      </c>
      <c r="L3873" s="4" t="str">
        <f aca="false">Def_Instancias_Equipamentos!$D$575</f>
        <v>TB-04:DI-BPMRFFE</v>
      </c>
      <c r="M3873" s="10" t="s">
        <v>168</v>
      </c>
      <c r="N3873" s="11" t="s">
        <v>81</v>
      </c>
      <c r="O3873" s="21" t="str">
        <f aca="false">Def_Sistemas_Conectores_Cabos!$B$7</f>
        <v>SMA 50-ohm</v>
      </c>
      <c r="P3873" s="4" t="str">
        <f aca="false">Def_Sistemas_Conectores_Cabos!$B$7</f>
        <v>SMA 50-ohm</v>
      </c>
      <c r="Q3873" s="8" t="str">
        <f aca="false">K3873&amp;"/"&amp;M3873&amp;CHAR(10)&amp;L3873&amp;"/"&amp;N3873</f>
        <v>TB-04:DI-BPMSigPatch/TO_OUT
TB-04:DI-BPMRFFE/TO_IN</v>
      </c>
      <c r="R3873" s="12" t="s">
        <v>354</v>
      </c>
      <c r="S3873" s="12" t="s">
        <v>354</v>
      </c>
      <c r="T3873" s="22" t="str">
        <f aca="false">Def_Sistemas_Conectores_Cabos!$C$14</f>
        <v>Datalink Extrudado</v>
      </c>
      <c r="U3873" s="11" t="s">
        <v>355</v>
      </c>
      <c r="V3873" s="13"/>
    </row>
    <row r="3874" customFormat="false" ht="15.75" hidden="true" customHeight="true" outlineLevel="0" collapsed="false">
      <c r="A3874" s="4" t="str">
        <f aca="false">Def_Sistemas_Conectores_Cabos!$A$22</f>
        <v>BPM de elétrons</v>
      </c>
      <c r="B3874" s="5" t="str">
        <f aca="false">Datas_Entregas!$A$3</f>
        <v>BTS/Anel</v>
      </c>
      <c r="C3874" s="6" t="n">
        <f aca="false" t="array" ref="C3874:C3874">INDEX(Datas_Entregas!$B$2:$B$100, MATCH(B3874, Datas_Entregas!$A$2:$A$100, 0), 1)</f>
        <v>43296</v>
      </c>
      <c r="D3874" s="5" t="str">
        <f aca="false">Def_Status_Montagem!$A$2</f>
        <v>A verificar</v>
      </c>
      <c r="E3874" s="4" t="str">
        <f aca="false">Def_Status_Montagem!$B$4</f>
        <v>Contratada (inclui etiqueta)</v>
      </c>
      <c r="F3874" s="7" t="str">
        <f aca="false" t="array" ref="F3874:F3874">INDEX(Def_Instancias_Equipamentos!$F$2:$F$4986, MATCH(K3874, Def_Instancias_Equipamentos!$D$2:$D$4986, 0), 1)</f>
        <v>Túnel (BTS)</v>
      </c>
      <c r="G3874" s="8" t="str">
        <f aca="false" t="array" ref="G3874:G3874">INDEX(Def_Instancias_Equipamentos!$F$2:$F$4986, MATCH(L3874, Def_Instancias_Equipamentos!$D$2:$D$4986, 0), 1)</f>
        <v>Sala Racks 19&amp;20</v>
      </c>
      <c r="H3874" s="7" t="str">
        <f aca="false" t="array" ref="H3874:H3874">INDEX(Def_Instancias_Equipamentos!$E$2:$E$4986, MATCH(K3874, Def_Instancias_Equipamentos!$D$2:$D$4986, 0), 1)</f>
        <v>TS-01</v>
      </c>
      <c r="I3874" s="8" t="str">
        <f aca="false" t="array" ref="I3874:I3874">INDEX(Def_Instancias_Equipamentos!$E$2:$E$4986, MATCH(L3874, Def_Instancias_Equipamentos!$D$2:$D$4986, 0), 1)</f>
        <v>IA-20RaBPMTL</v>
      </c>
      <c r="J3874" s="8" t="str">
        <f aca="false">IF(H3874=I3874, "INTERNO", "EXTERNO")</f>
        <v>EXTERNO</v>
      </c>
      <c r="K3874" s="9" t="str">
        <f aca="false">Def_Instancias_Equipamentos!$D$837</f>
        <v>TS-01:DI-BPMSigPatch</v>
      </c>
      <c r="L3874" s="4" t="str">
        <f aca="false">Def_Instancias_Equipamentos!$D$576</f>
        <v>TS-01:DI-BPMRFFE</v>
      </c>
      <c r="M3874" s="10" t="s">
        <v>168</v>
      </c>
      <c r="N3874" s="11" t="s">
        <v>81</v>
      </c>
      <c r="O3874" s="21" t="str">
        <f aca="false">Def_Sistemas_Conectores_Cabos!$B$7</f>
        <v>SMA 50-ohm</v>
      </c>
      <c r="P3874" s="4" t="str">
        <f aca="false">Def_Sistemas_Conectores_Cabos!$B$7</f>
        <v>SMA 50-ohm</v>
      </c>
      <c r="Q3874" s="8" t="str">
        <f aca="false">K3874&amp;"/"&amp;M3874&amp;CHAR(10)&amp;L3874&amp;"/"&amp;N3874</f>
        <v>TS-01:DI-BPMSigPatch/TO_OUT
TS-01:DI-BPMRFFE/TO_IN</v>
      </c>
      <c r="R3874" s="12" t="s">
        <v>354</v>
      </c>
      <c r="S3874" s="12" t="s">
        <v>354</v>
      </c>
      <c r="T3874" s="22" t="str">
        <f aca="false">Def_Sistemas_Conectores_Cabos!$C$14</f>
        <v>Datalink Extrudado</v>
      </c>
      <c r="U3874" s="11" t="s">
        <v>355</v>
      </c>
      <c r="V3874" s="13"/>
    </row>
    <row r="3875" customFormat="false" ht="15.75" hidden="true" customHeight="true" outlineLevel="0" collapsed="false">
      <c r="A3875" s="4" t="str">
        <f aca="false">Def_Sistemas_Conectores_Cabos!$A$22</f>
        <v>BPM de elétrons</v>
      </c>
      <c r="B3875" s="5" t="str">
        <f aca="false">Datas_Entregas!$A$3</f>
        <v>BTS/Anel</v>
      </c>
      <c r="C3875" s="6" t="n">
        <f aca="false" t="array" ref="C3875:C3875">INDEX(Datas_Entregas!$B$2:$B$100, MATCH(B3875, Datas_Entregas!$A$2:$A$100, 0), 1)</f>
        <v>43296</v>
      </c>
      <c r="D3875" s="5" t="str">
        <f aca="false">Def_Status_Montagem!$A$2</f>
        <v>A verificar</v>
      </c>
      <c r="E3875" s="4" t="str">
        <f aca="false">Def_Status_Montagem!$B$4</f>
        <v>Contratada (inclui etiqueta)</v>
      </c>
      <c r="F3875" s="7" t="str">
        <f aca="false" t="array" ref="F3875:F3875">INDEX(Def_Instancias_Equipamentos!$F$2:$F$4986, MATCH(K3875, Def_Instancias_Equipamentos!$D$2:$D$4986, 0), 1)</f>
        <v>Túnel (BTS)</v>
      </c>
      <c r="G3875" s="8" t="str">
        <f aca="false" t="array" ref="G3875:G3875">INDEX(Def_Instancias_Equipamentos!$F$2:$F$4986, MATCH(L3875, Def_Instancias_Equipamentos!$D$2:$D$4986, 0), 1)</f>
        <v>Sala Racks 19&amp;20</v>
      </c>
      <c r="H3875" s="7" t="str">
        <f aca="false" t="array" ref="H3875:H3875">INDEX(Def_Instancias_Equipamentos!$E$2:$E$4986, MATCH(K3875, Def_Instancias_Equipamentos!$D$2:$D$4986, 0), 1)</f>
        <v>TS-02</v>
      </c>
      <c r="I3875" s="8" t="str">
        <f aca="false" t="array" ref="I3875:I3875">INDEX(Def_Instancias_Equipamentos!$E$2:$E$4986, MATCH(L3875, Def_Instancias_Equipamentos!$D$2:$D$4986, 0), 1)</f>
        <v>IA-20RaBPMTL</v>
      </c>
      <c r="J3875" s="8" t="str">
        <f aca="false">IF(H3875=I3875, "INTERNO", "EXTERNO")</f>
        <v>EXTERNO</v>
      </c>
      <c r="K3875" s="9" t="str">
        <f aca="false">Def_Instancias_Equipamentos!$D$838</f>
        <v>TS-02:DI-BPMSigPatch</v>
      </c>
      <c r="L3875" s="4" t="str">
        <f aca="false">Def_Instancias_Equipamentos!$D$577</f>
        <v>TS-02:DI-BPMRFFE</v>
      </c>
      <c r="M3875" s="10" t="s">
        <v>168</v>
      </c>
      <c r="N3875" s="11" t="s">
        <v>81</v>
      </c>
      <c r="O3875" s="21" t="str">
        <f aca="false">Def_Sistemas_Conectores_Cabos!$B$7</f>
        <v>SMA 50-ohm</v>
      </c>
      <c r="P3875" s="4" t="str">
        <f aca="false">Def_Sistemas_Conectores_Cabos!$B$7</f>
        <v>SMA 50-ohm</v>
      </c>
      <c r="Q3875" s="8" t="str">
        <f aca="false">K3875&amp;"/"&amp;M3875&amp;CHAR(10)&amp;L3875&amp;"/"&amp;N3875</f>
        <v>TS-02:DI-BPMSigPatch/TO_OUT
TS-02:DI-BPMRFFE/TO_IN</v>
      </c>
      <c r="R3875" s="12" t="s">
        <v>354</v>
      </c>
      <c r="S3875" s="12" t="s">
        <v>354</v>
      </c>
      <c r="T3875" s="22" t="str">
        <f aca="false">Def_Sistemas_Conectores_Cabos!$C$14</f>
        <v>Datalink Extrudado</v>
      </c>
      <c r="U3875" s="11" t="s">
        <v>355</v>
      </c>
      <c r="V3875" s="13"/>
    </row>
    <row r="3876" customFormat="false" ht="15.75" hidden="true" customHeight="true" outlineLevel="0" collapsed="false">
      <c r="A3876" s="4" t="str">
        <f aca="false">Def_Sistemas_Conectores_Cabos!$A$22</f>
        <v>BPM de elétrons</v>
      </c>
      <c r="B3876" s="5" t="str">
        <f aca="false">Datas_Entregas!$A$3</f>
        <v>BTS/Anel</v>
      </c>
      <c r="C3876" s="6" t="n">
        <f aca="false" t="array" ref="C3876:C3876">INDEX(Datas_Entregas!$B$2:$B$100, MATCH(B3876, Datas_Entregas!$A$2:$A$100, 0), 1)</f>
        <v>43296</v>
      </c>
      <c r="D3876" s="5" t="str">
        <f aca="false">Def_Status_Montagem!$A$2</f>
        <v>A verificar</v>
      </c>
      <c r="E3876" s="4" t="str">
        <f aca="false">Def_Status_Montagem!$B$4</f>
        <v>Contratada (inclui etiqueta)</v>
      </c>
      <c r="F3876" s="7" t="str">
        <f aca="false" t="array" ref="F3876:F3876">INDEX(Def_Instancias_Equipamentos!$F$2:$F$4986, MATCH(K3876, Def_Instancias_Equipamentos!$D$2:$D$4986, 0), 1)</f>
        <v>Túnel (BTS)</v>
      </c>
      <c r="G3876" s="8" t="str">
        <f aca="false" t="array" ref="G3876:G3876">INDEX(Def_Instancias_Equipamentos!$F$2:$F$4986, MATCH(L3876, Def_Instancias_Equipamentos!$D$2:$D$4986, 0), 1)</f>
        <v>Sala Racks 19&amp;20</v>
      </c>
      <c r="H3876" s="7" t="str">
        <f aca="false" t="array" ref="H3876:H3876">INDEX(Def_Instancias_Equipamentos!$E$2:$E$4986, MATCH(K3876, Def_Instancias_Equipamentos!$D$2:$D$4986, 0), 1)</f>
        <v>TS-03</v>
      </c>
      <c r="I3876" s="8" t="str">
        <f aca="false" t="array" ref="I3876:I3876">INDEX(Def_Instancias_Equipamentos!$E$2:$E$4986, MATCH(L3876, Def_Instancias_Equipamentos!$D$2:$D$4986, 0), 1)</f>
        <v>IA-20RaBPMTL</v>
      </c>
      <c r="J3876" s="8" t="str">
        <f aca="false">IF(H3876=I3876, "INTERNO", "EXTERNO")</f>
        <v>EXTERNO</v>
      </c>
      <c r="K3876" s="9" t="str">
        <f aca="false">Def_Instancias_Equipamentos!$D$839</f>
        <v>TS-03:DI-BPMSigPatch</v>
      </c>
      <c r="L3876" s="4" t="str">
        <f aca="false">Def_Instancias_Equipamentos!$D$578</f>
        <v>TS-03:DI-BPMRFFE</v>
      </c>
      <c r="M3876" s="10" t="s">
        <v>168</v>
      </c>
      <c r="N3876" s="11" t="s">
        <v>81</v>
      </c>
      <c r="O3876" s="21" t="str">
        <f aca="false">Def_Sistemas_Conectores_Cabos!$B$7</f>
        <v>SMA 50-ohm</v>
      </c>
      <c r="P3876" s="4" t="str">
        <f aca="false">Def_Sistemas_Conectores_Cabos!$B$7</f>
        <v>SMA 50-ohm</v>
      </c>
      <c r="Q3876" s="8" t="str">
        <f aca="false">K3876&amp;"/"&amp;M3876&amp;CHAR(10)&amp;L3876&amp;"/"&amp;N3876</f>
        <v>TS-03:DI-BPMSigPatch/TO_OUT
TS-03:DI-BPMRFFE/TO_IN</v>
      </c>
      <c r="R3876" s="12" t="s">
        <v>354</v>
      </c>
      <c r="S3876" s="12" t="s">
        <v>354</v>
      </c>
      <c r="T3876" s="22" t="str">
        <f aca="false">Def_Sistemas_Conectores_Cabos!$C$14</f>
        <v>Datalink Extrudado</v>
      </c>
      <c r="U3876" s="11" t="s">
        <v>355</v>
      </c>
      <c r="V3876" s="13"/>
    </row>
    <row r="3877" customFormat="false" ht="15.75" hidden="true" customHeight="true" outlineLevel="0" collapsed="false">
      <c r="A3877" s="4" t="str">
        <f aca="false">Def_Sistemas_Conectores_Cabos!$A$22</f>
        <v>BPM de elétrons</v>
      </c>
      <c r="B3877" s="5" t="str">
        <f aca="false">Datas_Entregas!$A$3</f>
        <v>BTS/Anel</v>
      </c>
      <c r="C3877" s="6" t="n">
        <f aca="false" t="array" ref="C3877:C3877">INDEX(Datas_Entregas!$B$2:$B$100, MATCH(B3877, Datas_Entregas!$A$2:$A$100, 0), 1)</f>
        <v>43296</v>
      </c>
      <c r="D3877" s="5" t="str">
        <f aca="false">Def_Status_Montagem!$A$2</f>
        <v>A verificar</v>
      </c>
      <c r="E3877" s="4" t="str">
        <f aca="false">Def_Status_Montagem!$B$4</f>
        <v>Contratada (inclui etiqueta)</v>
      </c>
      <c r="F3877" s="7" t="str">
        <f aca="false" t="array" ref="F3877:F3877">INDEX(Def_Instancias_Equipamentos!$F$2:$F$4986, MATCH(K3877, Def_Instancias_Equipamentos!$D$2:$D$4986, 0), 1)</f>
        <v>Túnel (BTS)</v>
      </c>
      <c r="G3877" s="8" t="str">
        <f aca="false" t="array" ref="G3877:G3877">INDEX(Def_Instancias_Equipamentos!$F$2:$F$4986, MATCH(L3877, Def_Instancias_Equipamentos!$D$2:$D$4986, 0), 1)</f>
        <v>Sala Racks 19&amp;20</v>
      </c>
      <c r="H3877" s="7" t="str">
        <f aca="false" t="array" ref="H3877:H3877">INDEX(Def_Instancias_Equipamentos!$E$2:$E$4986, MATCH(K3877, Def_Instancias_Equipamentos!$D$2:$D$4986, 0), 1)</f>
        <v>TS-04</v>
      </c>
      <c r="I3877" s="8" t="str">
        <f aca="false" t="array" ref="I3877:I3877">INDEX(Def_Instancias_Equipamentos!$E$2:$E$4986, MATCH(L3877, Def_Instancias_Equipamentos!$D$2:$D$4986, 0), 1)</f>
        <v>IA-20RaBPMTL</v>
      </c>
      <c r="J3877" s="8" t="str">
        <f aca="false">IF(H3877=I3877, "INTERNO", "EXTERNO")</f>
        <v>EXTERNO</v>
      </c>
      <c r="K3877" s="9" t="str">
        <f aca="false">Def_Instancias_Equipamentos!$D$840</f>
        <v>TS-04:DI-BPMSigPatch-1</v>
      </c>
      <c r="L3877" s="4" t="str">
        <f aca="false">Def_Instancias_Equipamentos!$D$579</f>
        <v>TS-04:DI-BPMRFFE-1</v>
      </c>
      <c r="M3877" s="10" t="s">
        <v>168</v>
      </c>
      <c r="N3877" s="11" t="s">
        <v>81</v>
      </c>
      <c r="O3877" s="21" t="str">
        <f aca="false">Def_Sistemas_Conectores_Cabos!$B$7</f>
        <v>SMA 50-ohm</v>
      </c>
      <c r="P3877" s="4" t="str">
        <f aca="false">Def_Sistemas_Conectores_Cabos!$B$7</f>
        <v>SMA 50-ohm</v>
      </c>
      <c r="Q3877" s="8" t="str">
        <f aca="false">K3877&amp;"/"&amp;M3877&amp;CHAR(10)&amp;L3877&amp;"/"&amp;N3877</f>
        <v>TS-04:DI-BPMSigPatch-1/TO_OUT
TS-04:DI-BPMRFFE-1/TO_IN</v>
      </c>
      <c r="R3877" s="12" t="s">
        <v>354</v>
      </c>
      <c r="S3877" s="12" t="s">
        <v>354</v>
      </c>
      <c r="T3877" s="22" t="str">
        <f aca="false">Def_Sistemas_Conectores_Cabos!$C$14</f>
        <v>Datalink Extrudado</v>
      </c>
      <c r="U3877" s="11" t="s">
        <v>355</v>
      </c>
      <c r="V3877" s="13"/>
    </row>
    <row r="3878" customFormat="false" ht="15.75" hidden="true" customHeight="true" outlineLevel="0" collapsed="false">
      <c r="A3878" s="4" t="str">
        <f aca="false">Def_Sistemas_Conectores_Cabos!$A$22</f>
        <v>BPM de elétrons</v>
      </c>
      <c r="B3878" s="5" t="str">
        <f aca="false">Datas_Entregas!$A$3</f>
        <v>BTS/Anel</v>
      </c>
      <c r="C3878" s="6" t="n">
        <f aca="false" t="array" ref="C3878:C3878">INDEX(Datas_Entregas!$B$2:$B$100, MATCH(B3878, Datas_Entregas!$A$2:$A$100, 0), 1)</f>
        <v>43296</v>
      </c>
      <c r="D3878" s="5" t="str">
        <f aca="false">Def_Status_Montagem!$A$2</f>
        <v>A verificar</v>
      </c>
      <c r="E3878" s="4" t="str">
        <f aca="false">Def_Status_Montagem!$B$4</f>
        <v>Contratada (inclui etiqueta)</v>
      </c>
      <c r="F3878" s="7" t="str">
        <f aca="false" t="array" ref="F3878:F3878">INDEX(Def_Instancias_Equipamentos!$F$2:$F$4986, MATCH(K3878, Def_Instancias_Equipamentos!$D$2:$D$4986, 0), 1)</f>
        <v>Túnel (BTS)</v>
      </c>
      <c r="G3878" s="8" t="str">
        <f aca="false" t="array" ref="G3878:G3878">INDEX(Def_Instancias_Equipamentos!$F$2:$F$4986, MATCH(L3878, Def_Instancias_Equipamentos!$D$2:$D$4986, 0), 1)</f>
        <v>Sala Racks 19&amp;20</v>
      </c>
      <c r="H3878" s="7" t="str">
        <f aca="false" t="array" ref="H3878:H3878">INDEX(Def_Instancias_Equipamentos!$E$2:$E$4986, MATCH(K3878, Def_Instancias_Equipamentos!$D$2:$D$4986, 0), 1)</f>
        <v>TS-04</v>
      </c>
      <c r="I3878" s="8" t="str">
        <f aca="false" t="array" ref="I3878:I3878">INDEX(Def_Instancias_Equipamentos!$E$2:$E$4986, MATCH(L3878, Def_Instancias_Equipamentos!$D$2:$D$4986, 0), 1)</f>
        <v>IA-20RaBPMTL</v>
      </c>
      <c r="J3878" s="8" t="str">
        <f aca="false">IF(H3878=I3878, "INTERNO", "EXTERNO")</f>
        <v>EXTERNO</v>
      </c>
      <c r="K3878" s="9" t="str">
        <f aca="false">Def_Instancias_Equipamentos!$D$841</f>
        <v>TS-04:DI-BPMSigPatch-2</v>
      </c>
      <c r="L3878" s="4" t="str">
        <f aca="false">Def_Instancias_Equipamentos!$D$580</f>
        <v>TS-04:DI-BPMRFFE-2</v>
      </c>
      <c r="M3878" s="10" t="s">
        <v>168</v>
      </c>
      <c r="N3878" s="11" t="s">
        <v>81</v>
      </c>
      <c r="O3878" s="21" t="str">
        <f aca="false">Def_Sistemas_Conectores_Cabos!$B$7</f>
        <v>SMA 50-ohm</v>
      </c>
      <c r="P3878" s="4" t="str">
        <f aca="false">Def_Sistemas_Conectores_Cabos!$B$7</f>
        <v>SMA 50-ohm</v>
      </c>
      <c r="Q3878" s="8" t="str">
        <f aca="false">K3878&amp;"/"&amp;M3878&amp;CHAR(10)&amp;L3878&amp;"/"&amp;N3878</f>
        <v>TS-04:DI-BPMSigPatch-2/TO_OUT
TS-04:DI-BPMRFFE-2/TO_IN</v>
      </c>
      <c r="R3878" s="12" t="s">
        <v>354</v>
      </c>
      <c r="S3878" s="12" t="s">
        <v>354</v>
      </c>
      <c r="T3878" s="22" t="str">
        <f aca="false">Def_Sistemas_Conectores_Cabos!$C$14</f>
        <v>Datalink Extrudado</v>
      </c>
      <c r="U3878" s="11" t="s">
        <v>355</v>
      </c>
      <c r="V3878" s="13"/>
    </row>
    <row r="3879" customFormat="false" ht="15.75" hidden="true" customHeight="true" outlineLevel="0" collapsed="false">
      <c r="A3879" s="4" t="str">
        <f aca="false">Def_Sistemas_Conectores_Cabos!$A$23</f>
        <v>BPM de fótons</v>
      </c>
      <c r="B3879" s="5" t="str">
        <f aca="false">Datas_Entregas!$A$6</f>
        <v>Linhas de Luz (fases I-A e II)</v>
      </c>
      <c r="C3879" s="6" t="n">
        <f aca="false" t="array" ref="C3879:C3879">INDEX(Datas_Entregas!$B$2:$B$100, MATCH(B3879, Datas_Entregas!$A$2:$A$100, 0), 1)</f>
        <v>43374</v>
      </c>
      <c r="D3879" s="5" t="str">
        <f aca="false">Def_Status_Montagem!$A$2</f>
        <v>A verificar</v>
      </c>
      <c r="E3879" s="4" t="str">
        <f aca="false">Def_Status_Montagem!$B$4</f>
        <v>Contratada (inclui etiqueta)</v>
      </c>
      <c r="F3879" s="7" t="str">
        <f aca="false" t="array" ref="F3879:F3879">INDEX(Def_Instancias_Equipamentos!$F$2:$F$4986, MATCH(K3879, Def_Instancias_Equipamentos!$D$2:$D$4986, 0), 1)</f>
        <v>Túnel (Anel/Front-End)</v>
      </c>
      <c r="G3879" s="8" t="str">
        <f aca="false" t="array" ref="G3879:G3879">INDEX(Def_Instancias_Equipamentos!$F$2:$F$4986, MATCH(L3879, Def_Instancias_Equipamentos!$D$2:$D$4986, 0), 1)</f>
        <v>Sala Racks 1</v>
      </c>
      <c r="H3879" s="7" t="str">
        <f aca="false" t="array" ref="H3879:H3879">INDEX(Def_Instancias_Equipamentos!$E$2:$E$4986, MATCH(K3879, Def_Instancias_Equipamentos!$D$2:$D$4986, 0), 1)</f>
        <v>SI-01BCFE</v>
      </c>
      <c r="I3879" s="8" t="str">
        <f aca="false" t="array" ref="I3879:I3879">INDEX(Def_Instancias_Equipamentos!$E$2:$E$4986, MATCH(L3879, Def_Instancias_Equipamentos!$D$2:$D$4986, 0), 1)</f>
        <v>IA-01RaBPM</v>
      </c>
      <c r="J3879" s="8" t="str">
        <f aca="false">IF(H3879=I3879, "INTERNO", "EXTERNO")</f>
        <v>EXTERNO</v>
      </c>
      <c r="K3879" s="9" t="str">
        <f aca="false">Def_Instancias_Equipamentos!$D$1132</f>
        <v>SI-01BCFE:DI-PBPMSensor-1</v>
      </c>
      <c r="L3879" s="4" t="str">
        <f aca="false">Def_Instancias_Equipamentos!$D$1473</f>
        <v>SI-01BCFE:DI-FMCPicoAmm-1</v>
      </c>
      <c r="M3879" s="10" t="s">
        <v>78</v>
      </c>
      <c r="N3879" s="11" t="s">
        <v>356</v>
      </c>
      <c r="O3879" s="21" t="str">
        <f aca="false">Def_Sistemas_Conectores_Cabos!$B$24</f>
        <v>Allectra triax</v>
      </c>
      <c r="P3879" s="4" t="str">
        <f aca="false">Def_Sistemas_Conectores_Cabos!$B$25</f>
        <v>Lemo FFC.00.650</v>
      </c>
      <c r="Q3879" s="8" t="str">
        <f aca="false">K3879&amp;"/"&amp;M3879&amp;CHAR(10)&amp;L3879&amp;"/"&amp;N3879</f>
        <v>SI-01BCFE:DI-PBPMSensor-1/TO
SI-01BCFE:DI-FMCPicoAmm-1/1</v>
      </c>
      <c r="R3879" s="12" t="s">
        <v>354</v>
      </c>
      <c r="S3879" s="12" t="s">
        <v>354</v>
      </c>
      <c r="T3879" s="22" t="str">
        <f aca="false">Def_Sistemas_Conectores_Cabos!$C$15</f>
        <v>Triaxial LEMO</v>
      </c>
      <c r="U3879" s="11" t="s">
        <v>355</v>
      </c>
      <c r="V3879" s="13"/>
    </row>
    <row r="3880" customFormat="false" ht="15.75" hidden="true" customHeight="true" outlineLevel="0" collapsed="false">
      <c r="A3880" s="4" t="str">
        <f aca="false">Def_Sistemas_Conectores_Cabos!$A$23</f>
        <v>BPM de fótons</v>
      </c>
      <c r="B3880" s="5" t="str">
        <f aca="false">Datas_Entregas!$A$6</f>
        <v>Linhas de Luz (fases I-A e II)</v>
      </c>
      <c r="C3880" s="6" t="n">
        <f aca="false" t="array" ref="C3880:C3880">INDEX(Datas_Entregas!$B$2:$B$100, MATCH(B3880, Datas_Entregas!$A$2:$A$100, 0), 1)</f>
        <v>43374</v>
      </c>
      <c r="D3880" s="5" t="str">
        <f aca="false">Def_Status_Montagem!$A$2</f>
        <v>A verificar</v>
      </c>
      <c r="E3880" s="4" t="str">
        <f aca="false">Def_Status_Montagem!$B$4</f>
        <v>Contratada (inclui etiqueta)</v>
      </c>
      <c r="F3880" s="7" t="str">
        <f aca="false" t="array" ref="F3880:F3880">INDEX(Def_Instancias_Equipamentos!$F$2:$F$4986, MATCH(K3880, Def_Instancias_Equipamentos!$D$2:$D$4986, 0), 1)</f>
        <v>Túnel (Anel/Front-End)</v>
      </c>
      <c r="G3880" s="8" t="str">
        <f aca="false" t="array" ref="G3880:G3880">INDEX(Def_Instancias_Equipamentos!$F$2:$F$4986, MATCH(L3880, Def_Instancias_Equipamentos!$D$2:$D$4986, 0), 1)</f>
        <v>Sala Racks 1</v>
      </c>
      <c r="H3880" s="7" t="str">
        <f aca="false" t="array" ref="H3880:H3880">INDEX(Def_Instancias_Equipamentos!$E$2:$E$4986, MATCH(K3880, Def_Instancias_Equipamentos!$D$2:$D$4986, 0), 1)</f>
        <v>SI-01BCFE</v>
      </c>
      <c r="I3880" s="8" t="str">
        <f aca="false" t="array" ref="I3880:I3880">INDEX(Def_Instancias_Equipamentos!$E$2:$E$4986, MATCH(L3880, Def_Instancias_Equipamentos!$D$2:$D$4986, 0), 1)</f>
        <v>IA-01RaBPM</v>
      </c>
      <c r="J3880" s="8" t="str">
        <f aca="false">IF(H3880=I3880, "INTERNO", "EXTERNO")</f>
        <v>EXTERNO</v>
      </c>
      <c r="K3880" s="9" t="str">
        <f aca="false">Def_Instancias_Equipamentos!$D$1132</f>
        <v>SI-01BCFE:DI-PBPMSensor-1</v>
      </c>
      <c r="L3880" s="4" t="str">
        <f aca="false">Def_Instancias_Equipamentos!$D$1473</f>
        <v>SI-01BCFE:DI-FMCPicoAmm-1</v>
      </c>
      <c r="M3880" s="10" t="s">
        <v>69</v>
      </c>
      <c r="N3880" s="11" t="s">
        <v>357</v>
      </c>
      <c r="O3880" s="21" t="str">
        <f aca="false">Def_Sistemas_Conectores_Cabos!$B$24</f>
        <v>Allectra triax</v>
      </c>
      <c r="P3880" s="4" t="str">
        <f aca="false">Def_Sistemas_Conectores_Cabos!$B$25</f>
        <v>Lemo FFC.00.650</v>
      </c>
      <c r="Q3880" s="8" t="str">
        <f aca="false">K3880&amp;"/"&amp;M3880&amp;CHAR(10)&amp;L3880&amp;"/"&amp;N3880</f>
        <v>SI-01BCFE:DI-PBPMSensor-1/BI
SI-01BCFE:DI-FMCPicoAmm-1/2</v>
      </c>
      <c r="R3880" s="12" t="s">
        <v>354</v>
      </c>
      <c r="S3880" s="12" t="s">
        <v>354</v>
      </c>
      <c r="T3880" s="22" t="str">
        <f aca="false">Def_Sistemas_Conectores_Cabos!$C$15</f>
        <v>Triaxial LEMO</v>
      </c>
      <c r="U3880" s="11" t="s">
        <v>355</v>
      </c>
      <c r="V3880" s="13"/>
    </row>
    <row r="3881" customFormat="false" ht="15.75" hidden="true" customHeight="true" outlineLevel="0" collapsed="false">
      <c r="A3881" s="4" t="str">
        <f aca="false">Def_Sistemas_Conectores_Cabos!$A$23</f>
        <v>BPM de fótons</v>
      </c>
      <c r="B3881" s="5" t="str">
        <f aca="false">Datas_Entregas!$A$6</f>
        <v>Linhas de Luz (fases I-A e II)</v>
      </c>
      <c r="C3881" s="6" t="n">
        <f aca="false" t="array" ref="C3881:C3881">INDEX(Datas_Entregas!$B$2:$B$100, MATCH(B3881, Datas_Entregas!$A$2:$A$100, 0), 1)</f>
        <v>43374</v>
      </c>
      <c r="D3881" s="5" t="str">
        <f aca="false">Def_Status_Montagem!$A$2</f>
        <v>A verificar</v>
      </c>
      <c r="E3881" s="4" t="str">
        <f aca="false">Def_Status_Montagem!$B$4</f>
        <v>Contratada (inclui etiqueta)</v>
      </c>
      <c r="F3881" s="7" t="str">
        <f aca="false" t="array" ref="F3881:F3881">INDEX(Def_Instancias_Equipamentos!$F$2:$F$4986, MATCH(K3881, Def_Instancias_Equipamentos!$D$2:$D$4986, 0), 1)</f>
        <v>Túnel (Anel/Front-End)</v>
      </c>
      <c r="G3881" s="8" t="str">
        <f aca="false" t="array" ref="G3881:G3881">INDEX(Def_Instancias_Equipamentos!$F$2:$F$4986, MATCH(L3881, Def_Instancias_Equipamentos!$D$2:$D$4986, 0), 1)</f>
        <v>Sala Racks 1</v>
      </c>
      <c r="H3881" s="7" t="str">
        <f aca="false" t="array" ref="H3881:H3881">INDEX(Def_Instancias_Equipamentos!$E$2:$E$4986, MATCH(K3881, Def_Instancias_Equipamentos!$D$2:$D$4986, 0), 1)</f>
        <v>SI-01BCFE</v>
      </c>
      <c r="I3881" s="8" t="str">
        <f aca="false" t="array" ref="I3881:I3881">INDEX(Def_Instancias_Equipamentos!$E$2:$E$4986, MATCH(L3881, Def_Instancias_Equipamentos!$D$2:$D$4986, 0), 1)</f>
        <v>IA-01RaBPM</v>
      </c>
      <c r="J3881" s="8" t="str">
        <f aca="false">IF(H3881=I3881, "INTERNO", "EXTERNO")</f>
        <v>EXTERNO</v>
      </c>
      <c r="K3881" s="9" t="str">
        <f aca="false">Def_Instancias_Equipamentos!$D$1132</f>
        <v>SI-01BCFE:DI-PBPMSensor-1</v>
      </c>
      <c r="L3881" s="4" t="str">
        <f aca="false">Def_Instancias_Equipamentos!$D$1473</f>
        <v>SI-01BCFE:DI-FMCPicoAmm-1</v>
      </c>
      <c r="M3881" s="10" t="s">
        <v>75</v>
      </c>
      <c r="N3881" s="11" t="s">
        <v>358</v>
      </c>
      <c r="O3881" s="21" t="str">
        <f aca="false">Def_Sistemas_Conectores_Cabos!$B$24</f>
        <v>Allectra triax</v>
      </c>
      <c r="P3881" s="4" t="str">
        <f aca="false">Def_Sistemas_Conectores_Cabos!$B$25</f>
        <v>Lemo FFC.00.650</v>
      </c>
      <c r="Q3881" s="8" t="str">
        <f aca="false">K3881&amp;"/"&amp;M3881&amp;CHAR(10)&amp;L3881&amp;"/"&amp;N3881</f>
        <v>SI-01BCFE:DI-PBPMSensor-1/TI
SI-01BCFE:DI-FMCPicoAmm-1/3</v>
      </c>
      <c r="R3881" s="12" t="s">
        <v>354</v>
      </c>
      <c r="S3881" s="12" t="s">
        <v>354</v>
      </c>
      <c r="T3881" s="22" t="str">
        <f aca="false">Def_Sistemas_Conectores_Cabos!$C$15</f>
        <v>Triaxial LEMO</v>
      </c>
      <c r="U3881" s="11" t="s">
        <v>355</v>
      </c>
      <c r="V3881" s="13"/>
    </row>
    <row r="3882" customFormat="false" ht="15.75" hidden="true" customHeight="true" outlineLevel="0" collapsed="false">
      <c r="A3882" s="4" t="str">
        <f aca="false">Def_Sistemas_Conectores_Cabos!$A$23</f>
        <v>BPM de fótons</v>
      </c>
      <c r="B3882" s="5" t="str">
        <f aca="false">Datas_Entregas!$A$6</f>
        <v>Linhas de Luz (fases I-A e II)</v>
      </c>
      <c r="C3882" s="6" t="n">
        <f aca="false" t="array" ref="C3882:C3882">INDEX(Datas_Entregas!$B$2:$B$100, MATCH(B3882, Datas_Entregas!$A$2:$A$100, 0), 1)</f>
        <v>43374</v>
      </c>
      <c r="D3882" s="5" t="str">
        <f aca="false">Def_Status_Montagem!$A$2</f>
        <v>A verificar</v>
      </c>
      <c r="E3882" s="4" t="str">
        <f aca="false">Def_Status_Montagem!$B$4</f>
        <v>Contratada (inclui etiqueta)</v>
      </c>
      <c r="F3882" s="7" t="str">
        <f aca="false" t="array" ref="F3882:F3882">INDEX(Def_Instancias_Equipamentos!$F$2:$F$4986, MATCH(K3882, Def_Instancias_Equipamentos!$D$2:$D$4986, 0), 1)</f>
        <v>Túnel (Anel/Front-End)</v>
      </c>
      <c r="G3882" s="8" t="str">
        <f aca="false" t="array" ref="G3882:G3882">INDEX(Def_Instancias_Equipamentos!$F$2:$F$4986, MATCH(L3882, Def_Instancias_Equipamentos!$D$2:$D$4986, 0), 1)</f>
        <v>Sala Racks 1</v>
      </c>
      <c r="H3882" s="7" t="str">
        <f aca="false" t="array" ref="H3882:H3882">INDEX(Def_Instancias_Equipamentos!$E$2:$E$4986, MATCH(K3882, Def_Instancias_Equipamentos!$D$2:$D$4986, 0), 1)</f>
        <v>SI-01BCFE</v>
      </c>
      <c r="I3882" s="8" t="str">
        <f aca="false" t="array" ref="I3882:I3882">INDEX(Def_Instancias_Equipamentos!$E$2:$E$4986, MATCH(L3882, Def_Instancias_Equipamentos!$D$2:$D$4986, 0), 1)</f>
        <v>IA-01RaBPM</v>
      </c>
      <c r="J3882" s="8" t="str">
        <f aca="false">IF(H3882=I3882, "INTERNO", "EXTERNO")</f>
        <v>EXTERNO</v>
      </c>
      <c r="K3882" s="9" t="str">
        <f aca="false">Def_Instancias_Equipamentos!$D$1132</f>
        <v>SI-01BCFE:DI-PBPMSensor-1</v>
      </c>
      <c r="L3882" s="4" t="str">
        <f aca="false">Def_Instancias_Equipamentos!$D$1473</f>
        <v>SI-01BCFE:DI-FMCPicoAmm-1</v>
      </c>
      <c r="M3882" s="10" t="s">
        <v>72</v>
      </c>
      <c r="N3882" s="11" t="s">
        <v>359</v>
      </c>
      <c r="O3882" s="21" t="str">
        <f aca="false">Def_Sistemas_Conectores_Cabos!$B$24</f>
        <v>Allectra triax</v>
      </c>
      <c r="P3882" s="4" t="str">
        <f aca="false">Def_Sistemas_Conectores_Cabos!$B$25</f>
        <v>Lemo FFC.00.650</v>
      </c>
      <c r="Q3882" s="8" t="str">
        <f aca="false">K3882&amp;"/"&amp;M3882&amp;CHAR(10)&amp;L3882&amp;"/"&amp;N3882</f>
        <v>SI-01BCFE:DI-PBPMSensor-1/BO
SI-01BCFE:DI-FMCPicoAmm-1/4</v>
      </c>
      <c r="R3882" s="12" t="s">
        <v>354</v>
      </c>
      <c r="S3882" s="12" t="s">
        <v>354</v>
      </c>
      <c r="T3882" s="22" t="str">
        <f aca="false">Def_Sistemas_Conectores_Cabos!$C$15</f>
        <v>Triaxial LEMO</v>
      </c>
      <c r="U3882" s="11" t="s">
        <v>355</v>
      </c>
      <c r="V3882" s="13"/>
    </row>
    <row r="3883" customFormat="false" ht="15.75" hidden="true" customHeight="true" outlineLevel="0" collapsed="false">
      <c r="A3883" s="4" t="str">
        <f aca="false">Def_Sistemas_Conectores_Cabos!$A$23</f>
        <v>BPM de fótons</v>
      </c>
      <c r="B3883" s="5" t="str">
        <f aca="false">Datas_Entregas!$A$6</f>
        <v>Linhas de Luz (fases I-A e II)</v>
      </c>
      <c r="C3883" s="6" t="n">
        <f aca="false" t="array" ref="C3883:C3883">INDEX(Datas_Entregas!$B$2:$B$100, MATCH(B3883, Datas_Entregas!$A$2:$A$100, 0), 1)</f>
        <v>43374</v>
      </c>
      <c r="D3883" s="5" t="str">
        <f aca="false">Def_Status_Montagem!$A$2</f>
        <v>A verificar</v>
      </c>
      <c r="E3883" s="4" t="str">
        <f aca="false">Def_Status_Montagem!$B$4</f>
        <v>Contratada (inclui etiqueta)</v>
      </c>
      <c r="F3883" s="7" t="str">
        <f aca="false" t="array" ref="F3883:F3883">INDEX(Def_Instancias_Equipamentos!$F$2:$F$4986, MATCH(K3883, Def_Instancias_Equipamentos!$D$2:$D$4986, 0), 1)</f>
        <v>Túnel (Anel/Front-End)</v>
      </c>
      <c r="G3883" s="8" t="str">
        <f aca="false" t="array" ref="G3883:G3883">INDEX(Def_Instancias_Equipamentos!$F$2:$F$4986, MATCH(L3883, Def_Instancias_Equipamentos!$D$2:$D$4986, 0), 1)</f>
        <v>Sala Racks 1</v>
      </c>
      <c r="H3883" s="7" t="str">
        <f aca="false" t="array" ref="H3883:H3883">INDEX(Def_Instancias_Equipamentos!$E$2:$E$4986, MATCH(K3883, Def_Instancias_Equipamentos!$D$2:$D$4986, 0), 1)</f>
        <v>SI-01BCFE</v>
      </c>
      <c r="I3883" s="8" t="str">
        <f aca="false" t="array" ref="I3883:I3883">INDEX(Def_Instancias_Equipamentos!$E$2:$E$4986, MATCH(L3883, Def_Instancias_Equipamentos!$D$2:$D$4986, 0), 1)</f>
        <v>IA-01RaBPM</v>
      </c>
      <c r="J3883" s="8" t="str">
        <f aca="false">IF(H3883=I3883, "INTERNO", "EXTERNO")</f>
        <v>EXTERNO</v>
      </c>
      <c r="K3883" s="9" t="str">
        <f aca="false">Def_Instancias_Equipamentos!$D$1133</f>
        <v>SI-01BCFE:DI-PBPMSensor-2</v>
      </c>
      <c r="L3883" s="4" t="str">
        <f aca="false">Def_Instancias_Equipamentos!$D$1474</f>
        <v>SI-01BCFE:DI-FMCPicoAmm-2</v>
      </c>
      <c r="M3883" s="10" t="s">
        <v>78</v>
      </c>
      <c r="N3883" s="11" t="s">
        <v>356</v>
      </c>
      <c r="O3883" s="21" t="str">
        <f aca="false">Def_Sistemas_Conectores_Cabos!$B$24</f>
        <v>Allectra triax</v>
      </c>
      <c r="P3883" s="4" t="str">
        <f aca="false">Def_Sistemas_Conectores_Cabos!$B$25</f>
        <v>Lemo FFC.00.650</v>
      </c>
      <c r="Q3883" s="8" t="str">
        <f aca="false">K3883&amp;"/"&amp;M3883&amp;CHAR(10)&amp;L3883&amp;"/"&amp;N3883</f>
        <v>SI-01BCFE:DI-PBPMSensor-2/TO
SI-01BCFE:DI-FMCPicoAmm-2/1</v>
      </c>
      <c r="R3883" s="12" t="s">
        <v>354</v>
      </c>
      <c r="S3883" s="12" t="s">
        <v>354</v>
      </c>
      <c r="T3883" s="22" t="str">
        <f aca="false">Def_Sistemas_Conectores_Cabos!$C$15</f>
        <v>Triaxial LEMO</v>
      </c>
      <c r="U3883" s="11" t="s">
        <v>355</v>
      </c>
      <c r="V3883" s="13"/>
    </row>
    <row r="3884" customFormat="false" ht="15.75" hidden="true" customHeight="true" outlineLevel="0" collapsed="false">
      <c r="A3884" s="4" t="str">
        <f aca="false">Def_Sistemas_Conectores_Cabos!$A$23</f>
        <v>BPM de fótons</v>
      </c>
      <c r="B3884" s="5" t="str">
        <f aca="false">Datas_Entregas!$A$6</f>
        <v>Linhas de Luz (fases I-A e II)</v>
      </c>
      <c r="C3884" s="6" t="n">
        <f aca="false" t="array" ref="C3884:C3884">INDEX(Datas_Entregas!$B$2:$B$100, MATCH(B3884, Datas_Entregas!$A$2:$A$100, 0), 1)</f>
        <v>43374</v>
      </c>
      <c r="D3884" s="5" t="str">
        <f aca="false">Def_Status_Montagem!$A$2</f>
        <v>A verificar</v>
      </c>
      <c r="E3884" s="4" t="str">
        <f aca="false">Def_Status_Montagem!$B$4</f>
        <v>Contratada (inclui etiqueta)</v>
      </c>
      <c r="F3884" s="7" t="str">
        <f aca="false" t="array" ref="F3884:F3884">INDEX(Def_Instancias_Equipamentos!$F$2:$F$4986, MATCH(K3884, Def_Instancias_Equipamentos!$D$2:$D$4986, 0), 1)</f>
        <v>Túnel (Anel/Front-End)</v>
      </c>
      <c r="G3884" s="8" t="str">
        <f aca="false" t="array" ref="G3884:G3884">INDEX(Def_Instancias_Equipamentos!$F$2:$F$4986, MATCH(L3884, Def_Instancias_Equipamentos!$D$2:$D$4986, 0), 1)</f>
        <v>Sala Racks 1</v>
      </c>
      <c r="H3884" s="7" t="str">
        <f aca="false" t="array" ref="H3884:H3884">INDEX(Def_Instancias_Equipamentos!$E$2:$E$4986, MATCH(K3884, Def_Instancias_Equipamentos!$D$2:$D$4986, 0), 1)</f>
        <v>SI-01BCFE</v>
      </c>
      <c r="I3884" s="8" t="str">
        <f aca="false" t="array" ref="I3884:I3884">INDEX(Def_Instancias_Equipamentos!$E$2:$E$4986, MATCH(L3884, Def_Instancias_Equipamentos!$D$2:$D$4986, 0), 1)</f>
        <v>IA-01RaBPM</v>
      </c>
      <c r="J3884" s="8" t="str">
        <f aca="false">IF(H3884=I3884, "INTERNO", "EXTERNO")</f>
        <v>EXTERNO</v>
      </c>
      <c r="K3884" s="9" t="str">
        <f aca="false">Def_Instancias_Equipamentos!$D$1133</f>
        <v>SI-01BCFE:DI-PBPMSensor-2</v>
      </c>
      <c r="L3884" s="4" t="str">
        <f aca="false">Def_Instancias_Equipamentos!$D$1474</f>
        <v>SI-01BCFE:DI-FMCPicoAmm-2</v>
      </c>
      <c r="M3884" s="10" t="s">
        <v>69</v>
      </c>
      <c r="N3884" s="11" t="s">
        <v>357</v>
      </c>
      <c r="O3884" s="21" t="str">
        <f aca="false">Def_Sistemas_Conectores_Cabos!$B$24</f>
        <v>Allectra triax</v>
      </c>
      <c r="P3884" s="4" t="str">
        <f aca="false">Def_Sistemas_Conectores_Cabos!$B$25</f>
        <v>Lemo FFC.00.650</v>
      </c>
      <c r="Q3884" s="8" t="str">
        <f aca="false">K3884&amp;"/"&amp;M3884&amp;CHAR(10)&amp;L3884&amp;"/"&amp;N3884</f>
        <v>SI-01BCFE:DI-PBPMSensor-2/BI
SI-01BCFE:DI-FMCPicoAmm-2/2</v>
      </c>
      <c r="R3884" s="12" t="s">
        <v>354</v>
      </c>
      <c r="S3884" s="12" t="s">
        <v>354</v>
      </c>
      <c r="T3884" s="22" t="str">
        <f aca="false">Def_Sistemas_Conectores_Cabos!$C$15</f>
        <v>Triaxial LEMO</v>
      </c>
      <c r="U3884" s="11" t="s">
        <v>355</v>
      </c>
      <c r="V3884" s="13"/>
    </row>
    <row r="3885" customFormat="false" ht="15.75" hidden="true" customHeight="true" outlineLevel="0" collapsed="false">
      <c r="A3885" s="4" t="str">
        <f aca="false">Def_Sistemas_Conectores_Cabos!$A$23</f>
        <v>BPM de fótons</v>
      </c>
      <c r="B3885" s="5" t="str">
        <f aca="false">Datas_Entregas!$A$6</f>
        <v>Linhas de Luz (fases I-A e II)</v>
      </c>
      <c r="C3885" s="6" t="n">
        <f aca="false" t="array" ref="C3885:C3885">INDEX(Datas_Entregas!$B$2:$B$100, MATCH(B3885, Datas_Entregas!$A$2:$A$100, 0), 1)</f>
        <v>43374</v>
      </c>
      <c r="D3885" s="5" t="str">
        <f aca="false">Def_Status_Montagem!$A$2</f>
        <v>A verificar</v>
      </c>
      <c r="E3885" s="4" t="str">
        <f aca="false">Def_Status_Montagem!$B$4</f>
        <v>Contratada (inclui etiqueta)</v>
      </c>
      <c r="F3885" s="7" t="str">
        <f aca="false" t="array" ref="F3885:F3885">INDEX(Def_Instancias_Equipamentos!$F$2:$F$4986, MATCH(K3885, Def_Instancias_Equipamentos!$D$2:$D$4986, 0), 1)</f>
        <v>Túnel (Anel/Front-End)</v>
      </c>
      <c r="G3885" s="8" t="str">
        <f aca="false" t="array" ref="G3885:G3885">INDEX(Def_Instancias_Equipamentos!$F$2:$F$4986, MATCH(L3885, Def_Instancias_Equipamentos!$D$2:$D$4986, 0), 1)</f>
        <v>Sala Racks 1</v>
      </c>
      <c r="H3885" s="7" t="str">
        <f aca="false" t="array" ref="H3885:H3885">INDEX(Def_Instancias_Equipamentos!$E$2:$E$4986, MATCH(K3885, Def_Instancias_Equipamentos!$D$2:$D$4986, 0), 1)</f>
        <v>SI-01BCFE</v>
      </c>
      <c r="I3885" s="8" t="str">
        <f aca="false" t="array" ref="I3885:I3885">INDEX(Def_Instancias_Equipamentos!$E$2:$E$4986, MATCH(L3885, Def_Instancias_Equipamentos!$D$2:$D$4986, 0), 1)</f>
        <v>IA-01RaBPM</v>
      </c>
      <c r="J3885" s="8" t="str">
        <f aca="false">IF(H3885=I3885, "INTERNO", "EXTERNO")</f>
        <v>EXTERNO</v>
      </c>
      <c r="K3885" s="9" t="str">
        <f aca="false">Def_Instancias_Equipamentos!$D$1133</f>
        <v>SI-01BCFE:DI-PBPMSensor-2</v>
      </c>
      <c r="L3885" s="4" t="str">
        <f aca="false">Def_Instancias_Equipamentos!$D$1474</f>
        <v>SI-01BCFE:DI-FMCPicoAmm-2</v>
      </c>
      <c r="M3885" s="10" t="s">
        <v>75</v>
      </c>
      <c r="N3885" s="11" t="s">
        <v>358</v>
      </c>
      <c r="O3885" s="21" t="str">
        <f aca="false">Def_Sistemas_Conectores_Cabos!$B$24</f>
        <v>Allectra triax</v>
      </c>
      <c r="P3885" s="4" t="str">
        <f aca="false">Def_Sistemas_Conectores_Cabos!$B$25</f>
        <v>Lemo FFC.00.650</v>
      </c>
      <c r="Q3885" s="8" t="str">
        <f aca="false">K3885&amp;"/"&amp;M3885&amp;CHAR(10)&amp;L3885&amp;"/"&amp;N3885</f>
        <v>SI-01BCFE:DI-PBPMSensor-2/TI
SI-01BCFE:DI-FMCPicoAmm-2/3</v>
      </c>
      <c r="R3885" s="12" t="s">
        <v>354</v>
      </c>
      <c r="S3885" s="12" t="s">
        <v>354</v>
      </c>
      <c r="T3885" s="22" t="str">
        <f aca="false">Def_Sistemas_Conectores_Cabos!$C$15</f>
        <v>Triaxial LEMO</v>
      </c>
      <c r="U3885" s="11" t="s">
        <v>355</v>
      </c>
      <c r="V3885" s="13"/>
    </row>
    <row r="3886" customFormat="false" ht="15.75" hidden="true" customHeight="true" outlineLevel="0" collapsed="false">
      <c r="A3886" s="4" t="str">
        <f aca="false">Def_Sistemas_Conectores_Cabos!$A$23</f>
        <v>BPM de fótons</v>
      </c>
      <c r="B3886" s="5" t="str">
        <f aca="false">Datas_Entregas!$A$6</f>
        <v>Linhas de Luz (fases I-A e II)</v>
      </c>
      <c r="C3886" s="6" t="n">
        <f aca="false" t="array" ref="C3886:C3886">INDEX(Datas_Entregas!$B$2:$B$100, MATCH(B3886, Datas_Entregas!$A$2:$A$100, 0), 1)</f>
        <v>43374</v>
      </c>
      <c r="D3886" s="5" t="str">
        <f aca="false">Def_Status_Montagem!$A$2</f>
        <v>A verificar</v>
      </c>
      <c r="E3886" s="4" t="str">
        <f aca="false">Def_Status_Montagem!$B$4</f>
        <v>Contratada (inclui etiqueta)</v>
      </c>
      <c r="F3886" s="7" t="str">
        <f aca="false" t="array" ref="F3886:F3886">INDEX(Def_Instancias_Equipamentos!$F$2:$F$4986, MATCH(K3886, Def_Instancias_Equipamentos!$D$2:$D$4986, 0), 1)</f>
        <v>Túnel (Anel/Front-End)</v>
      </c>
      <c r="G3886" s="8" t="str">
        <f aca="false" t="array" ref="G3886:G3886">INDEX(Def_Instancias_Equipamentos!$F$2:$F$4986, MATCH(L3886, Def_Instancias_Equipamentos!$D$2:$D$4986, 0), 1)</f>
        <v>Sala Racks 1</v>
      </c>
      <c r="H3886" s="7" t="str">
        <f aca="false" t="array" ref="H3886:H3886">INDEX(Def_Instancias_Equipamentos!$E$2:$E$4986, MATCH(K3886, Def_Instancias_Equipamentos!$D$2:$D$4986, 0), 1)</f>
        <v>SI-01BCFE</v>
      </c>
      <c r="I3886" s="8" t="str">
        <f aca="false" t="array" ref="I3886:I3886">INDEX(Def_Instancias_Equipamentos!$E$2:$E$4986, MATCH(L3886, Def_Instancias_Equipamentos!$D$2:$D$4986, 0), 1)</f>
        <v>IA-01RaBPM</v>
      </c>
      <c r="J3886" s="8" t="str">
        <f aca="false">IF(H3886=I3886, "INTERNO", "EXTERNO")</f>
        <v>EXTERNO</v>
      </c>
      <c r="K3886" s="9" t="str">
        <f aca="false">Def_Instancias_Equipamentos!$D$1133</f>
        <v>SI-01BCFE:DI-PBPMSensor-2</v>
      </c>
      <c r="L3886" s="4" t="str">
        <f aca="false">Def_Instancias_Equipamentos!$D$1474</f>
        <v>SI-01BCFE:DI-FMCPicoAmm-2</v>
      </c>
      <c r="M3886" s="10" t="s">
        <v>72</v>
      </c>
      <c r="N3886" s="11" t="s">
        <v>359</v>
      </c>
      <c r="O3886" s="21" t="str">
        <f aca="false">Def_Sistemas_Conectores_Cabos!$B$24</f>
        <v>Allectra triax</v>
      </c>
      <c r="P3886" s="4" t="str">
        <f aca="false">Def_Sistemas_Conectores_Cabos!$B$25</f>
        <v>Lemo FFC.00.650</v>
      </c>
      <c r="Q3886" s="8" t="str">
        <f aca="false">K3886&amp;"/"&amp;M3886&amp;CHAR(10)&amp;L3886&amp;"/"&amp;N3886</f>
        <v>SI-01BCFE:DI-PBPMSensor-2/BO
SI-01BCFE:DI-FMCPicoAmm-2/4</v>
      </c>
      <c r="R3886" s="12" t="s">
        <v>354</v>
      </c>
      <c r="S3886" s="12" t="s">
        <v>354</v>
      </c>
      <c r="T3886" s="22" t="str">
        <f aca="false">Def_Sistemas_Conectores_Cabos!$C$15</f>
        <v>Triaxial LEMO</v>
      </c>
      <c r="U3886" s="11" t="s">
        <v>355</v>
      </c>
      <c r="V3886" s="13"/>
    </row>
    <row r="3887" customFormat="false" ht="15.75" hidden="true" customHeight="true" outlineLevel="0" collapsed="false">
      <c r="A3887" s="4" t="str">
        <f aca="false">Def_Sistemas_Conectores_Cabos!$A$23</f>
        <v>BPM de fótons</v>
      </c>
      <c r="B3887" s="5" t="str">
        <f aca="false">Datas_Entregas!$A$6</f>
        <v>Linhas de Luz (fases I-A e II)</v>
      </c>
      <c r="C3887" s="6" t="n">
        <f aca="false" t="array" ref="C3887:C3887">INDEX(Datas_Entregas!$B$2:$B$100, MATCH(B3887, Datas_Entregas!$A$2:$A$100, 0), 1)</f>
        <v>43374</v>
      </c>
      <c r="D3887" s="5" t="str">
        <f aca="false">Def_Status_Montagem!$A$2</f>
        <v>A verificar</v>
      </c>
      <c r="E3887" s="4" t="str">
        <f aca="false">Def_Status_Montagem!$B$4</f>
        <v>Contratada (inclui etiqueta)</v>
      </c>
      <c r="F3887" s="7" t="str">
        <f aca="false" t="array" ref="F3887:F3887">INDEX(Def_Instancias_Equipamentos!$F$2:$F$4986, MATCH(K3887, Def_Instancias_Equipamentos!$D$2:$D$4986, 0), 1)</f>
        <v>Túnel (Anel/Front-End)</v>
      </c>
      <c r="G3887" s="8" t="str">
        <f aca="false" t="array" ref="G3887:G3887">INDEX(Def_Instancias_Equipamentos!$F$2:$F$4986, MATCH(L3887, Def_Instancias_Equipamentos!$D$2:$D$4986, 0), 1)</f>
        <v>Sala Racks 1</v>
      </c>
      <c r="H3887" s="7" t="str">
        <f aca="false" t="array" ref="H3887:H3887">INDEX(Def_Instancias_Equipamentos!$E$2:$E$4986, MATCH(K3887, Def_Instancias_Equipamentos!$D$2:$D$4986, 0), 1)</f>
        <v>SI-01SAFE</v>
      </c>
      <c r="I3887" s="8" t="str">
        <f aca="false" t="array" ref="I3887:I3887">INDEX(Def_Instancias_Equipamentos!$E$2:$E$4986, MATCH(L3887, Def_Instancias_Equipamentos!$D$2:$D$4986, 0), 1)</f>
        <v>IA-01RaBPM</v>
      </c>
      <c r="J3887" s="8" t="str">
        <f aca="false">IF(H3887=I3887, "INTERNO", "EXTERNO")</f>
        <v>EXTERNO</v>
      </c>
      <c r="K3887" s="9" t="str">
        <f aca="false">Def_Instancias_Equipamentos!$D$1092</f>
        <v>SI-01SAFE:DI-PBPMSensor-1</v>
      </c>
      <c r="L3887" s="4" t="str">
        <f aca="false">Def_Instancias_Equipamentos!$D$1433</f>
        <v>SI-01SAFE:DI-FMCPicoAmm-1</v>
      </c>
      <c r="M3887" s="10" t="s">
        <v>78</v>
      </c>
      <c r="N3887" s="11" t="s">
        <v>356</v>
      </c>
      <c r="O3887" s="21" t="str">
        <f aca="false">Def_Sistemas_Conectores_Cabos!$B$24</f>
        <v>Allectra triax</v>
      </c>
      <c r="P3887" s="4" t="str">
        <f aca="false">Def_Sistemas_Conectores_Cabos!$B$25</f>
        <v>Lemo FFC.00.650</v>
      </c>
      <c r="Q3887" s="8" t="str">
        <f aca="false">K3887&amp;"/"&amp;M3887&amp;CHAR(10)&amp;L3887&amp;"/"&amp;N3887</f>
        <v>SI-01SAFE:DI-PBPMSensor-1/TO
SI-01SAFE:DI-FMCPicoAmm-1/1</v>
      </c>
      <c r="R3887" s="12" t="s">
        <v>354</v>
      </c>
      <c r="S3887" s="12" t="s">
        <v>354</v>
      </c>
      <c r="T3887" s="22" t="str">
        <f aca="false">Def_Sistemas_Conectores_Cabos!$C$15</f>
        <v>Triaxial LEMO</v>
      </c>
      <c r="U3887" s="11" t="s">
        <v>355</v>
      </c>
      <c r="V3887" s="13"/>
    </row>
    <row r="3888" customFormat="false" ht="15.75" hidden="true" customHeight="true" outlineLevel="0" collapsed="false">
      <c r="A3888" s="4" t="str">
        <f aca="false">Def_Sistemas_Conectores_Cabos!$A$23</f>
        <v>BPM de fótons</v>
      </c>
      <c r="B3888" s="5" t="str">
        <f aca="false">Datas_Entregas!$A$6</f>
        <v>Linhas de Luz (fases I-A e II)</v>
      </c>
      <c r="C3888" s="6" t="n">
        <f aca="false" t="array" ref="C3888:C3888">INDEX(Datas_Entregas!$B$2:$B$100, MATCH(B3888, Datas_Entregas!$A$2:$A$100, 0), 1)</f>
        <v>43374</v>
      </c>
      <c r="D3888" s="5" t="str">
        <f aca="false">Def_Status_Montagem!$A$2</f>
        <v>A verificar</v>
      </c>
      <c r="E3888" s="4" t="str">
        <f aca="false">Def_Status_Montagem!$B$4</f>
        <v>Contratada (inclui etiqueta)</v>
      </c>
      <c r="F3888" s="7" t="str">
        <f aca="false" t="array" ref="F3888:F3888">INDEX(Def_Instancias_Equipamentos!$F$2:$F$4986, MATCH(K3888, Def_Instancias_Equipamentos!$D$2:$D$4986, 0), 1)</f>
        <v>Túnel (Anel/Front-End)</v>
      </c>
      <c r="G3888" s="8" t="str">
        <f aca="false" t="array" ref="G3888:G3888">INDEX(Def_Instancias_Equipamentos!$F$2:$F$4986, MATCH(L3888, Def_Instancias_Equipamentos!$D$2:$D$4986, 0), 1)</f>
        <v>Sala Racks 1</v>
      </c>
      <c r="H3888" s="7" t="str">
        <f aca="false" t="array" ref="H3888:H3888">INDEX(Def_Instancias_Equipamentos!$E$2:$E$4986, MATCH(K3888, Def_Instancias_Equipamentos!$D$2:$D$4986, 0), 1)</f>
        <v>SI-01SAFE</v>
      </c>
      <c r="I3888" s="8" t="str">
        <f aca="false" t="array" ref="I3888:I3888">INDEX(Def_Instancias_Equipamentos!$E$2:$E$4986, MATCH(L3888, Def_Instancias_Equipamentos!$D$2:$D$4986, 0), 1)</f>
        <v>IA-01RaBPM</v>
      </c>
      <c r="J3888" s="8" t="str">
        <f aca="false">IF(H3888=I3888, "INTERNO", "EXTERNO")</f>
        <v>EXTERNO</v>
      </c>
      <c r="K3888" s="9" t="str">
        <f aca="false">Def_Instancias_Equipamentos!$D$1092</f>
        <v>SI-01SAFE:DI-PBPMSensor-1</v>
      </c>
      <c r="L3888" s="4" t="str">
        <f aca="false">Def_Instancias_Equipamentos!$D$1433</f>
        <v>SI-01SAFE:DI-FMCPicoAmm-1</v>
      </c>
      <c r="M3888" s="10" t="s">
        <v>69</v>
      </c>
      <c r="N3888" s="11" t="s">
        <v>357</v>
      </c>
      <c r="O3888" s="21" t="str">
        <f aca="false">Def_Sistemas_Conectores_Cabos!$B$24</f>
        <v>Allectra triax</v>
      </c>
      <c r="P3888" s="4" t="str">
        <f aca="false">Def_Sistemas_Conectores_Cabos!$B$25</f>
        <v>Lemo FFC.00.650</v>
      </c>
      <c r="Q3888" s="8" t="str">
        <f aca="false">K3888&amp;"/"&amp;M3888&amp;CHAR(10)&amp;L3888&amp;"/"&amp;N3888</f>
        <v>SI-01SAFE:DI-PBPMSensor-1/BI
SI-01SAFE:DI-FMCPicoAmm-1/2</v>
      </c>
      <c r="R3888" s="12" t="s">
        <v>354</v>
      </c>
      <c r="S3888" s="12" t="s">
        <v>354</v>
      </c>
      <c r="T3888" s="22" t="str">
        <f aca="false">Def_Sistemas_Conectores_Cabos!$C$15</f>
        <v>Triaxial LEMO</v>
      </c>
      <c r="U3888" s="11" t="s">
        <v>355</v>
      </c>
      <c r="V3888" s="13"/>
    </row>
    <row r="3889" customFormat="false" ht="15.75" hidden="true" customHeight="true" outlineLevel="0" collapsed="false">
      <c r="A3889" s="4" t="str">
        <f aca="false">Def_Sistemas_Conectores_Cabos!$A$23</f>
        <v>BPM de fótons</v>
      </c>
      <c r="B3889" s="5" t="str">
        <f aca="false">Datas_Entregas!$A$6</f>
        <v>Linhas de Luz (fases I-A e II)</v>
      </c>
      <c r="C3889" s="6" t="n">
        <f aca="false" t="array" ref="C3889:C3889">INDEX(Datas_Entregas!$B$2:$B$100, MATCH(B3889, Datas_Entregas!$A$2:$A$100, 0), 1)</f>
        <v>43374</v>
      </c>
      <c r="D3889" s="5" t="str">
        <f aca="false">Def_Status_Montagem!$A$2</f>
        <v>A verificar</v>
      </c>
      <c r="E3889" s="4" t="str">
        <f aca="false">Def_Status_Montagem!$B$4</f>
        <v>Contratada (inclui etiqueta)</v>
      </c>
      <c r="F3889" s="7" t="str">
        <f aca="false" t="array" ref="F3889:F3889">INDEX(Def_Instancias_Equipamentos!$F$2:$F$4986, MATCH(K3889, Def_Instancias_Equipamentos!$D$2:$D$4986, 0), 1)</f>
        <v>Túnel (Anel/Front-End)</v>
      </c>
      <c r="G3889" s="8" t="str">
        <f aca="false" t="array" ref="G3889:G3889">INDEX(Def_Instancias_Equipamentos!$F$2:$F$4986, MATCH(L3889, Def_Instancias_Equipamentos!$D$2:$D$4986, 0), 1)</f>
        <v>Sala Racks 1</v>
      </c>
      <c r="H3889" s="7" t="str">
        <f aca="false" t="array" ref="H3889:H3889">INDEX(Def_Instancias_Equipamentos!$E$2:$E$4986, MATCH(K3889, Def_Instancias_Equipamentos!$D$2:$D$4986, 0), 1)</f>
        <v>SI-01SAFE</v>
      </c>
      <c r="I3889" s="8" t="str">
        <f aca="false" t="array" ref="I3889:I3889">INDEX(Def_Instancias_Equipamentos!$E$2:$E$4986, MATCH(L3889, Def_Instancias_Equipamentos!$D$2:$D$4986, 0), 1)</f>
        <v>IA-01RaBPM</v>
      </c>
      <c r="J3889" s="8" t="str">
        <f aca="false">IF(H3889=I3889, "INTERNO", "EXTERNO")</f>
        <v>EXTERNO</v>
      </c>
      <c r="K3889" s="9" t="str">
        <f aca="false">Def_Instancias_Equipamentos!$D$1092</f>
        <v>SI-01SAFE:DI-PBPMSensor-1</v>
      </c>
      <c r="L3889" s="4" t="str">
        <f aca="false">Def_Instancias_Equipamentos!$D$1433</f>
        <v>SI-01SAFE:DI-FMCPicoAmm-1</v>
      </c>
      <c r="M3889" s="10" t="s">
        <v>75</v>
      </c>
      <c r="N3889" s="11" t="s">
        <v>358</v>
      </c>
      <c r="O3889" s="21" t="str">
        <f aca="false">Def_Sistemas_Conectores_Cabos!$B$24</f>
        <v>Allectra triax</v>
      </c>
      <c r="P3889" s="4" t="str">
        <f aca="false">Def_Sistemas_Conectores_Cabos!$B$25</f>
        <v>Lemo FFC.00.650</v>
      </c>
      <c r="Q3889" s="8" t="str">
        <f aca="false">K3889&amp;"/"&amp;M3889&amp;CHAR(10)&amp;L3889&amp;"/"&amp;N3889</f>
        <v>SI-01SAFE:DI-PBPMSensor-1/TI
SI-01SAFE:DI-FMCPicoAmm-1/3</v>
      </c>
      <c r="R3889" s="12" t="s">
        <v>354</v>
      </c>
      <c r="S3889" s="12" t="s">
        <v>354</v>
      </c>
      <c r="T3889" s="22" t="str">
        <f aca="false">Def_Sistemas_Conectores_Cabos!$C$15</f>
        <v>Triaxial LEMO</v>
      </c>
      <c r="U3889" s="11" t="s">
        <v>355</v>
      </c>
      <c r="V3889" s="13"/>
    </row>
    <row r="3890" customFormat="false" ht="15.75" hidden="true" customHeight="true" outlineLevel="0" collapsed="false">
      <c r="A3890" s="4" t="str">
        <f aca="false">Def_Sistemas_Conectores_Cabos!$A$23</f>
        <v>BPM de fótons</v>
      </c>
      <c r="B3890" s="5" t="str">
        <f aca="false">Datas_Entregas!$A$6</f>
        <v>Linhas de Luz (fases I-A e II)</v>
      </c>
      <c r="C3890" s="6" t="n">
        <f aca="false" t="array" ref="C3890:C3890">INDEX(Datas_Entregas!$B$2:$B$100, MATCH(B3890, Datas_Entregas!$A$2:$A$100, 0), 1)</f>
        <v>43374</v>
      </c>
      <c r="D3890" s="5" t="str">
        <f aca="false">Def_Status_Montagem!$A$2</f>
        <v>A verificar</v>
      </c>
      <c r="E3890" s="4" t="str">
        <f aca="false">Def_Status_Montagem!$B$4</f>
        <v>Contratada (inclui etiqueta)</v>
      </c>
      <c r="F3890" s="7" t="str">
        <f aca="false" t="array" ref="F3890:F3890">INDEX(Def_Instancias_Equipamentos!$F$2:$F$4986, MATCH(K3890, Def_Instancias_Equipamentos!$D$2:$D$4986, 0), 1)</f>
        <v>Túnel (Anel/Front-End)</v>
      </c>
      <c r="G3890" s="8" t="str">
        <f aca="false" t="array" ref="G3890:G3890">INDEX(Def_Instancias_Equipamentos!$F$2:$F$4986, MATCH(L3890, Def_Instancias_Equipamentos!$D$2:$D$4986, 0), 1)</f>
        <v>Sala Racks 1</v>
      </c>
      <c r="H3890" s="7" t="str">
        <f aca="false" t="array" ref="H3890:H3890">INDEX(Def_Instancias_Equipamentos!$E$2:$E$4986, MATCH(K3890, Def_Instancias_Equipamentos!$D$2:$D$4986, 0), 1)</f>
        <v>SI-01SAFE</v>
      </c>
      <c r="I3890" s="8" t="str">
        <f aca="false" t="array" ref="I3890:I3890">INDEX(Def_Instancias_Equipamentos!$E$2:$E$4986, MATCH(L3890, Def_Instancias_Equipamentos!$D$2:$D$4986, 0), 1)</f>
        <v>IA-01RaBPM</v>
      </c>
      <c r="J3890" s="8" t="str">
        <f aca="false">IF(H3890=I3890, "INTERNO", "EXTERNO")</f>
        <v>EXTERNO</v>
      </c>
      <c r="K3890" s="9" t="str">
        <f aca="false">Def_Instancias_Equipamentos!$D$1092</f>
        <v>SI-01SAFE:DI-PBPMSensor-1</v>
      </c>
      <c r="L3890" s="4" t="str">
        <f aca="false">Def_Instancias_Equipamentos!$D$1433</f>
        <v>SI-01SAFE:DI-FMCPicoAmm-1</v>
      </c>
      <c r="M3890" s="10" t="s">
        <v>72</v>
      </c>
      <c r="N3890" s="11" t="s">
        <v>359</v>
      </c>
      <c r="O3890" s="21" t="str">
        <f aca="false">Def_Sistemas_Conectores_Cabos!$B$24</f>
        <v>Allectra triax</v>
      </c>
      <c r="P3890" s="4" t="str">
        <f aca="false">Def_Sistemas_Conectores_Cabos!$B$25</f>
        <v>Lemo FFC.00.650</v>
      </c>
      <c r="Q3890" s="8" t="str">
        <f aca="false">K3890&amp;"/"&amp;M3890&amp;CHAR(10)&amp;L3890&amp;"/"&amp;N3890</f>
        <v>SI-01SAFE:DI-PBPMSensor-1/BO
SI-01SAFE:DI-FMCPicoAmm-1/4</v>
      </c>
      <c r="R3890" s="12" t="s">
        <v>354</v>
      </c>
      <c r="S3890" s="12" t="s">
        <v>354</v>
      </c>
      <c r="T3890" s="22" t="str">
        <f aca="false">Def_Sistemas_Conectores_Cabos!$C$15</f>
        <v>Triaxial LEMO</v>
      </c>
      <c r="U3890" s="11" t="s">
        <v>355</v>
      </c>
      <c r="V3890" s="13"/>
    </row>
    <row r="3891" customFormat="false" ht="15.75" hidden="true" customHeight="true" outlineLevel="0" collapsed="false">
      <c r="A3891" s="4" t="str">
        <f aca="false">Def_Sistemas_Conectores_Cabos!$A$23</f>
        <v>BPM de fótons</v>
      </c>
      <c r="B3891" s="5" t="str">
        <f aca="false">Datas_Entregas!$A$6</f>
        <v>Linhas de Luz (fases I-A e II)</v>
      </c>
      <c r="C3891" s="6" t="n">
        <f aca="false" t="array" ref="C3891:C3891">INDEX(Datas_Entregas!$B$2:$B$100, MATCH(B3891, Datas_Entregas!$A$2:$A$100, 0), 1)</f>
        <v>43374</v>
      </c>
      <c r="D3891" s="5" t="str">
        <f aca="false">Def_Status_Montagem!$A$2</f>
        <v>A verificar</v>
      </c>
      <c r="E3891" s="4" t="str">
        <f aca="false">Def_Status_Montagem!$B$4</f>
        <v>Contratada (inclui etiqueta)</v>
      </c>
      <c r="F3891" s="7" t="str">
        <f aca="false" t="array" ref="F3891:F3891">INDEX(Def_Instancias_Equipamentos!$F$2:$F$4986, MATCH(K3891, Def_Instancias_Equipamentos!$D$2:$D$4986, 0), 1)</f>
        <v>Túnel (Anel/Front-End)</v>
      </c>
      <c r="G3891" s="8" t="str">
        <f aca="false" t="array" ref="G3891:G3891">INDEX(Def_Instancias_Equipamentos!$F$2:$F$4986, MATCH(L3891, Def_Instancias_Equipamentos!$D$2:$D$4986, 0), 1)</f>
        <v>Sala Racks 1</v>
      </c>
      <c r="H3891" s="7" t="str">
        <f aca="false" t="array" ref="H3891:H3891">INDEX(Def_Instancias_Equipamentos!$E$2:$E$4986, MATCH(K3891, Def_Instancias_Equipamentos!$D$2:$D$4986, 0), 1)</f>
        <v>SI-01SAFE</v>
      </c>
      <c r="I3891" s="8" t="str">
        <f aca="false" t="array" ref="I3891:I3891">INDEX(Def_Instancias_Equipamentos!$E$2:$E$4986, MATCH(L3891, Def_Instancias_Equipamentos!$D$2:$D$4986, 0), 1)</f>
        <v>IA-01RaBPM</v>
      </c>
      <c r="J3891" s="8" t="str">
        <f aca="false">IF(H3891=I3891, "INTERNO", "EXTERNO")</f>
        <v>EXTERNO</v>
      </c>
      <c r="K3891" s="9" t="str">
        <f aca="false">Def_Instancias_Equipamentos!$D$1093</f>
        <v>SI-01SAFE:DI-PBPMSensor-2</v>
      </c>
      <c r="L3891" s="4" t="str">
        <f aca="false">Def_Instancias_Equipamentos!$D$1434</f>
        <v>SI-01SAFE:DI-FMCPicoAmm-2</v>
      </c>
      <c r="M3891" s="10" t="s">
        <v>78</v>
      </c>
      <c r="N3891" s="11" t="s">
        <v>356</v>
      </c>
      <c r="O3891" s="21" t="str">
        <f aca="false">Def_Sistemas_Conectores_Cabos!$B$24</f>
        <v>Allectra triax</v>
      </c>
      <c r="P3891" s="4" t="str">
        <f aca="false">Def_Sistemas_Conectores_Cabos!$B$25</f>
        <v>Lemo FFC.00.650</v>
      </c>
      <c r="Q3891" s="8" t="str">
        <f aca="false">K3891&amp;"/"&amp;M3891&amp;CHAR(10)&amp;L3891&amp;"/"&amp;N3891</f>
        <v>SI-01SAFE:DI-PBPMSensor-2/TO
SI-01SAFE:DI-FMCPicoAmm-2/1</v>
      </c>
      <c r="R3891" s="12" t="s">
        <v>354</v>
      </c>
      <c r="S3891" s="12" t="s">
        <v>354</v>
      </c>
      <c r="T3891" s="22" t="str">
        <f aca="false">Def_Sistemas_Conectores_Cabos!$C$15</f>
        <v>Triaxial LEMO</v>
      </c>
      <c r="U3891" s="11" t="s">
        <v>355</v>
      </c>
      <c r="V3891" s="13"/>
    </row>
    <row r="3892" customFormat="false" ht="15.75" hidden="true" customHeight="true" outlineLevel="0" collapsed="false">
      <c r="A3892" s="4" t="str">
        <f aca="false">Def_Sistemas_Conectores_Cabos!$A$23</f>
        <v>BPM de fótons</v>
      </c>
      <c r="B3892" s="5" t="str">
        <f aca="false">Datas_Entregas!$A$6</f>
        <v>Linhas de Luz (fases I-A e II)</v>
      </c>
      <c r="C3892" s="6" t="n">
        <f aca="false" t="array" ref="C3892:C3892">INDEX(Datas_Entregas!$B$2:$B$100, MATCH(B3892, Datas_Entregas!$A$2:$A$100, 0), 1)</f>
        <v>43374</v>
      </c>
      <c r="D3892" s="5" t="str">
        <f aca="false">Def_Status_Montagem!$A$2</f>
        <v>A verificar</v>
      </c>
      <c r="E3892" s="4" t="str">
        <f aca="false">Def_Status_Montagem!$B$4</f>
        <v>Contratada (inclui etiqueta)</v>
      </c>
      <c r="F3892" s="7" t="str">
        <f aca="false" t="array" ref="F3892:F3892">INDEX(Def_Instancias_Equipamentos!$F$2:$F$4986, MATCH(K3892, Def_Instancias_Equipamentos!$D$2:$D$4986, 0), 1)</f>
        <v>Túnel (Anel/Front-End)</v>
      </c>
      <c r="G3892" s="8" t="str">
        <f aca="false" t="array" ref="G3892:G3892">INDEX(Def_Instancias_Equipamentos!$F$2:$F$4986, MATCH(L3892, Def_Instancias_Equipamentos!$D$2:$D$4986, 0), 1)</f>
        <v>Sala Racks 1</v>
      </c>
      <c r="H3892" s="7" t="str">
        <f aca="false" t="array" ref="H3892:H3892">INDEX(Def_Instancias_Equipamentos!$E$2:$E$4986, MATCH(K3892, Def_Instancias_Equipamentos!$D$2:$D$4986, 0), 1)</f>
        <v>SI-01SAFE</v>
      </c>
      <c r="I3892" s="8" t="str">
        <f aca="false" t="array" ref="I3892:I3892">INDEX(Def_Instancias_Equipamentos!$E$2:$E$4986, MATCH(L3892, Def_Instancias_Equipamentos!$D$2:$D$4986, 0), 1)</f>
        <v>IA-01RaBPM</v>
      </c>
      <c r="J3892" s="8" t="str">
        <f aca="false">IF(H3892=I3892, "INTERNO", "EXTERNO")</f>
        <v>EXTERNO</v>
      </c>
      <c r="K3892" s="9" t="str">
        <f aca="false">Def_Instancias_Equipamentos!$D$1093</f>
        <v>SI-01SAFE:DI-PBPMSensor-2</v>
      </c>
      <c r="L3892" s="4" t="str">
        <f aca="false">Def_Instancias_Equipamentos!$D$1434</f>
        <v>SI-01SAFE:DI-FMCPicoAmm-2</v>
      </c>
      <c r="M3892" s="10" t="s">
        <v>69</v>
      </c>
      <c r="N3892" s="11" t="s">
        <v>357</v>
      </c>
      <c r="O3892" s="21" t="str">
        <f aca="false">Def_Sistemas_Conectores_Cabos!$B$24</f>
        <v>Allectra triax</v>
      </c>
      <c r="P3892" s="4" t="str">
        <f aca="false">Def_Sistemas_Conectores_Cabos!$B$25</f>
        <v>Lemo FFC.00.650</v>
      </c>
      <c r="Q3892" s="8" t="str">
        <f aca="false">K3892&amp;"/"&amp;M3892&amp;CHAR(10)&amp;L3892&amp;"/"&amp;N3892</f>
        <v>SI-01SAFE:DI-PBPMSensor-2/BI
SI-01SAFE:DI-FMCPicoAmm-2/2</v>
      </c>
      <c r="R3892" s="12" t="s">
        <v>354</v>
      </c>
      <c r="S3892" s="12" t="s">
        <v>354</v>
      </c>
      <c r="T3892" s="22" t="str">
        <f aca="false">Def_Sistemas_Conectores_Cabos!$C$15</f>
        <v>Triaxial LEMO</v>
      </c>
      <c r="U3892" s="11" t="s">
        <v>355</v>
      </c>
      <c r="V3892" s="13"/>
    </row>
    <row r="3893" customFormat="false" ht="15.75" hidden="true" customHeight="true" outlineLevel="0" collapsed="false">
      <c r="A3893" s="4" t="str">
        <f aca="false">Def_Sistemas_Conectores_Cabos!$A$23</f>
        <v>BPM de fótons</v>
      </c>
      <c r="B3893" s="5" t="str">
        <f aca="false">Datas_Entregas!$A$6</f>
        <v>Linhas de Luz (fases I-A e II)</v>
      </c>
      <c r="C3893" s="6" t="n">
        <f aca="false" t="array" ref="C3893:C3893">INDEX(Datas_Entregas!$B$2:$B$100, MATCH(B3893, Datas_Entregas!$A$2:$A$100, 0), 1)</f>
        <v>43374</v>
      </c>
      <c r="D3893" s="5" t="str">
        <f aca="false">Def_Status_Montagem!$A$2</f>
        <v>A verificar</v>
      </c>
      <c r="E3893" s="4" t="str">
        <f aca="false">Def_Status_Montagem!$B$4</f>
        <v>Contratada (inclui etiqueta)</v>
      </c>
      <c r="F3893" s="7" t="str">
        <f aca="false" t="array" ref="F3893:F3893">INDEX(Def_Instancias_Equipamentos!$F$2:$F$4986, MATCH(K3893, Def_Instancias_Equipamentos!$D$2:$D$4986, 0), 1)</f>
        <v>Túnel (Anel/Front-End)</v>
      </c>
      <c r="G3893" s="8" t="str">
        <f aca="false" t="array" ref="G3893:G3893">INDEX(Def_Instancias_Equipamentos!$F$2:$F$4986, MATCH(L3893, Def_Instancias_Equipamentos!$D$2:$D$4986, 0), 1)</f>
        <v>Sala Racks 1</v>
      </c>
      <c r="H3893" s="7" t="str">
        <f aca="false" t="array" ref="H3893:H3893">INDEX(Def_Instancias_Equipamentos!$E$2:$E$4986, MATCH(K3893, Def_Instancias_Equipamentos!$D$2:$D$4986, 0), 1)</f>
        <v>SI-01SAFE</v>
      </c>
      <c r="I3893" s="8" t="str">
        <f aca="false" t="array" ref="I3893:I3893">INDEX(Def_Instancias_Equipamentos!$E$2:$E$4986, MATCH(L3893, Def_Instancias_Equipamentos!$D$2:$D$4986, 0), 1)</f>
        <v>IA-01RaBPM</v>
      </c>
      <c r="J3893" s="8" t="str">
        <f aca="false">IF(H3893=I3893, "INTERNO", "EXTERNO")</f>
        <v>EXTERNO</v>
      </c>
      <c r="K3893" s="9" t="str">
        <f aca="false">Def_Instancias_Equipamentos!$D$1093</f>
        <v>SI-01SAFE:DI-PBPMSensor-2</v>
      </c>
      <c r="L3893" s="4" t="str">
        <f aca="false">Def_Instancias_Equipamentos!$D$1434</f>
        <v>SI-01SAFE:DI-FMCPicoAmm-2</v>
      </c>
      <c r="M3893" s="10" t="s">
        <v>75</v>
      </c>
      <c r="N3893" s="11" t="s">
        <v>358</v>
      </c>
      <c r="O3893" s="21" t="str">
        <f aca="false">Def_Sistemas_Conectores_Cabos!$B$24</f>
        <v>Allectra triax</v>
      </c>
      <c r="P3893" s="4" t="str">
        <f aca="false">Def_Sistemas_Conectores_Cabos!$B$25</f>
        <v>Lemo FFC.00.650</v>
      </c>
      <c r="Q3893" s="8" t="str">
        <f aca="false">K3893&amp;"/"&amp;M3893&amp;CHAR(10)&amp;L3893&amp;"/"&amp;N3893</f>
        <v>SI-01SAFE:DI-PBPMSensor-2/TI
SI-01SAFE:DI-FMCPicoAmm-2/3</v>
      </c>
      <c r="R3893" s="12" t="s">
        <v>354</v>
      </c>
      <c r="S3893" s="12" t="s">
        <v>354</v>
      </c>
      <c r="T3893" s="22" t="str">
        <f aca="false">Def_Sistemas_Conectores_Cabos!$C$15</f>
        <v>Triaxial LEMO</v>
      </c>
      <c r="U3893" s="11" t="s">
        <v>355</v>
      </c>
      <c r="V3893" s="13"/>
    </row>
    <row r="3894" customFormat="false" ht="15.75" hidden="true" customHeight="true" outlineLevel="0" collapsed="false">
      <c r="A3894" s="4" t="str">
        <f aca="false">Def_Sistemas_Conectores_Cabos!$A$23</f>
        <v>BPM de fótons</v>
      </c>
      <c r="B3894" s="5" t="str">
        <f aca="false">Datas_Entregas!$A$6</f>
        <v>Linhas de Luz (fases I-A e II)</v>
      </c>
      <c r="C3894" s="6" t="n">
        <f aca="false" t="array" ref="C3894:C3894">INDEX(Datas_Entregas!$B$2:$B$100, MATCH(B3894, Datas_Entregas!$A$2:$A$100, 0), 1)</f>
        <v>43374</v>
      </c>
      <c r="D3894" s="5" t="str">
        <f aca="false">Def_Status_Montagem!$A$2</f>
        <v>A verificar</v>
      </c>
      <c r="E3894" s="4" t="str">
        <f aca="false">Def_Status_Montagem!$B$4</f>
        <v>Contratada (inclui etiqueta)</v>
      </c>
      <c r="F3894" s="7" t="str">
        <f aca="false" t="array" ref="F3894:F3894">INDEX(Def_Instancias_Equipamentos!$F$2:$F$4986, MATCH(K3894, Def_Instancias_Equipamentos!$D$2:$D$4986, 0), 1)</f>
        <v>Túnel (Anel/Front-End)</v>
      </c>
      <c r="G3894" s="8" t="str">
        <f aca="false" t="array" ref="G3894:G3894">INDEX(Def_Instancias_Equipamentos!$F$2:$F$4986, MATCH(L3894, Def_Instancias_Equipamentos!$D$2:$D$4986, 0), 1)</f>
        <v>Sala Racks 1</v>
      </c>
      <c r="H3894" s="7" t="str">
        <f aca="false" t="array" ref="H3894:H3894">INDEX(Def_Instancias_Equipamentos!$E$2:$E$4986, MATCH(K3894, Def_Instancias_Equipamentos!$D$2:$D$4986, 0), 1)</f>
        <v>SI-01SAFE</v>
      </c>
      <c r="I3894" s="8" t="str">
        <f aca="false" t="array" ref="I3894:I3894">INDEX(Def_Instancias_Equipamentos!$E$2:$E$4986, MATCH(L3894, Def_Instancias_Equipamentos!$D$2:$D$4986, 0), 1)</f>
        <v>IA-01RaBPM</v>
      </c>
      <c r="J3894" s="8" t="str">
        <f aca="false">IF(H3894=I3894, "INTERNO", "EXTERNO")</f>
        <v>EXTERNO</v>
      </c>
      <c r="K3894" s="9" t="str">
        <f aca="false">Def_Instancias_Equipamentos!$D$1093</f>
        <v>SI-01SAFE:DI-PBPMSensor-2</v>
      </c>
      <c r="L3894" s="4" t="str">
        <f aca="false">Def_Instancias_Equipamentos!$D$1434</f>
        <v>SI-01SAFE:DI-FMCPicoAmm-2</v>
      </c>
      <c r="M3894" s="10" t="s">
        <v>72</v>
      </c>
      <c r="N3894" s="11" t="s">
        <v>359</v>
      </c>
      <c r="O3894" s="21" t="str">
        <f aca="false">Def_Sistemas_Conectores_Cabos!$B$24</f>
        <v>Allectra triax</v>
      </c>
      <c r="P3894" s="4" t="str">
        <f aca="false">Def_Sistemas_Conectores_Cabos!$B$25</f>
        <v>Lemo FFC.00.650</v>
      </c>
      <c r="Q3894" s="8" t="str">
        <f aca="false">K3894&amp;"/"&amp;M3894&amp;CHAR(10)&amp;L3894&amp;"/"&amp;N3894</f>
        <v>SI-01SAFE:DI-PBPMSensor-2/BO
SI-01SAFE:DI-FMCPicoAmm-2/4</v>
      </c>
      <c r="R3894" s="12" t="s">
        <v>354</v>
      </c>
      <c r="S3894" s="12" t="s">
        <v>354</v>
      </c>
      <c r="T3894" s="22" t="str">
        <f aca="false">Def_Sistemas_Conectores_Cabos!$C$15</f>
        <v>Triaxial LEMO</v>
      </c>
      <c r="U3894" s="11" t="s">
        <v>355</v>
      </c>
      <c r="V3894" s="13"/>
    </row>
    <row r="3895" customFormat="false" ht="15.75" hidden="true" customHeight="true" outlineLevel="0" collapsed="false">
      <c r="A3895" s="4" t="str">
        <f aca="false">Def_Sistemas_Conectores_Cabos!$A$23</f>
        <v>BPM de fótons</v>
      </c>
      <c r="B3895" s="5" t="str">
        <f aca="false">Datas_Entregas!$A$6</f>
        <v>Linhas de Luz (fases I-A e II)</v>
      </c>
      <c r="C3895" s="6" t="n">
        <f aca="false" t="array" ref="C3895:C3895">INDEX(Datas_Entregas!$B$2:$B$100, MATCH(B3895, Datas_Entregas!$A$2:$A$100, 0), 1)</f>
        <v>43374</v>
      </c>
      <c r="D3895" s="5" t="str">
        <f aca="false">Def_Status_Montagem!$A$2</f>
        <v>A verificar</v>
      </c>
      <c r="E3895" s="4" t="str">
        <f aca="false">Def_Status_Montagem!$B$4</f>
        <v>Contratada (inclui etiqueta)</v>
      </c>
      <c r="F3895" s="7" t="str">
        <f aca="false" t="array" ref="F3895:F3895">INDEX(Def_Instancias_Equipamentos!$F$2:$F$4986, MATCH(K3895, Def_Instancias_Equipamentos!$D$2:$D$4986, 0), 1)</f>
        <v>Túnel (Anel/Front-End)</v>
      </c>
      <c r="G3895" s="8" t="str">
        <f aca="false" t="array" ref="G3895:G3895">INDEX(Def_Instancias_Equipamentos!$F$2:$F$4986, MATCH(L3895, Def_Instancias_Equipamentos!$D$2:$D$4986, 0), 1)</f>
        <v>Sala Racks 2</v>
      </c>
      <c r="H3895" s="7" t="str">
        <f aca="false" t="array" ref="H3895:H3895">INDEX(Def_Instancias_Equipamentos!$E$2:$E$4986, MATCH(K3895, Def_Instancias_Equipamentos!$D$2:$D$4986, 0), 1)</f>
        <v>SI-02BCFE</v>
      </c>
      <c r="I3895" s="8" t="str">
        <f aca="false" t="array" ref="I3895:I3895">INDEX(Def_Instancias_Equipamentos!$E$2:$E$4986, MATCH(L3895, Def_Instancias_Equipamentos!$D$2:$D$4986, 0), 1)</f>
        <v>IA-02RaBPM</v>
      </c>
      <c r="J3895" s="8" t="str">
        <f aca="false">IF(H3895=I3895, "INTERNO", "EXTERNO")</f>
        <v>EXTERNO</v>
      </c>
      <c r="K3895" s="9" t="str">
        <f aca="false">Def_Instancias_Equipamentos!$D$1134</f>
        <v>SI-02BCFE:DI-PBPMSensor-1</v>
      </c>
      <c r="L3895" s="4" t="str">
        <f aca="false">Def_Instancias_Equipamentos!$D$1475</f>
        <v>SI-02BCFE:DI-FMCPicoAmm-1</v>
      </c>
      <c r="M3895" s="10" t="s">
        <v>78</v>
      </c>
      <c r="N3895" s="11" t="s">
        <v>356</v>
      </c>
      <c r="O3895" s="21" t="str">
        <f aca="false">Def_Sistemas_Conectores_Cabos!$B$24</f>
        <v>Allectra triax</v>
      </c>
      <c r="P3895" s="4" t="str">
        <f aca="false">Def_Sistemas_Conectores_Cabos!$B$25</f>
        <v>Lemo FFC.00.650</v>
      </c>
      <c r="Q3895" s="8" t="str">
        <f aca="false">K3895&amp;"/"&amp;M3895&amp;CHAR(10)&amp;L3895&amp;"/"&amp;N3895</f>
        <v>SI-02BCFE:DI-PBPMSensor-1/TO
SI-02BCFE:DI-FMCPicoAmm-1/1</v>
      </c>
      <c r="R3895" s="12" t="s">
        <v>354</v>
      </c>
      <c r="S3895" s="12" t="s">
        <v>354</v>
      </c>
      <c r="T3895" s="22" t="str">
        <f aca="false">Def_Sistemas_Conectores_Cabos!$C$15</f>
        <v>Triaxial LEMO</v>
      </c>
      <c r="U3895" s="11" t="s">
        <v>355</v>
      </c>
      <c r="V3895" s="13"/>
    </row>
    <row r="3896" customFormat="false" ht="15.75" hidden="true" customHeight="true" outlineLevel="0" collapsed="false">
      <c r="A3896" s="4" t="str">
        <f aca="false">Def_Sistemas_Conectores_Cabos!$A$23</f>
        <v>BPM de fótons</v>
      </c>
      <c r="B3896" s="5" t="str">
        <f aca="false">Datas_Entregas!$A$6</f>
        <v>Linhas de Luz (fases I-A e II)</v>
      </c>
      <c r="C3896" s="6" t="n">
        <f aca="false" t="array" ref="C3896:C3896">INDEX(Datas_Entregas!$B$2:$B$100, MATCH(B3896, Datas_Entregas!$A$2:$A$100, 0), 1)</f>
        <v>43374</v>
      </c>
      <c r="D3896" s="5" t="str">
        <f aca="false">Def_Status_Montagem!$A$2</f>
        <v>A verificar</v>
      </c>
      <c r="E3896" s="4" t="str">
        <f aca="false">Def_Status_Montagem!$B$4</f>
        <v>Contratada (inclui etiqueta)</v>
      </c>
      <c r="F3896" s="7" t="str">
        <f aca="false" t="array" ref="F3896:F3896">INDEX(Def_Instancias_Equipamentos!$F$2:$F$4986, MATCH(K3896, Def_Instancias_Equipamentos!$D$2:$D$4986, 0), 1)</f>
        <v>Túnel (Anel/Front-End)</v>
      </c>
      <c r="G3896" s="8" t="str">
        <f aca="false" t="array" ref="G3896:G3896">INDEX(Def_Instancias_Equipamentos!$F$2:$F$4986, MATCH(L3896, Def_Instancias_Equipamentos!$D$2:$D$4986, 0), 1)</f>
        <v>Sala Racks 2</v>
      </c>
      <c r="H3896" s="7" t="str">
        <f aca="false" t="array" ref="H3896:H3896">INDEX(Def_Instancias_Equipamentos!$E$2:$E$4986, MATCH(K3896, Def_Instancias_Equipamentos!$D$2:$D$4986, 0), 1)</f>
        <v>SI-02BCFE</v>
      </c>
      <c r="I3896" s="8" t="str">
        <f aca="false" t="array" ref="I3896:I3896">INDEX(Def_Instancias_Equipamentos!$E$2:$E$4986, MATCH(L3896, Def_Instancias_Equipamentos!$D$2:$D$4986, 0), 1)</f>
        <v>IA-02RaBPM</v>
      </c>
      <c r="J3896" s="8" t="str">
        <f aca="false">IF(H3896=I3896, "INTERNO", "EXTERNO")</f>
        <v>EXTERNO</v>
      </c>
      <c r="K3896" s="9" t="str">
        <f aca="false">Def_Instancias_Equipamentos!$D$1134</f>
        <v>SI-02BCFE:DI-PBPMSensor-1</v>
      </c>
      <c r="L3896" s="4" t="str">
        <f aca="false">Def_Instancias_Equipamentos!$D$1475</f>
        <v>SI-02BCFE:DI-FMCPicoAmm-1</v>
      </c>
      <c r="M3896" s="10" t="s">
        <v>69</v>
      </c>
      <c r="N3896" s="11" t="s">
        <v>357</v>
      </c>
      <c r="O3896" s="21" t="str">
        <f aca="false">Def_Sistemas_Conectores_Cabos!$B$24</f>
        <v>Allectra triax</v>
      </c>
      <c r="P3896" s="4" t="str">
        <f aca="false">Def_Sistemas_Conectores_Cabos!$B$25</f>
        <v>Lemo FFC.00.650</v>
      </c>
      <c r="Q3896" s="8" t="str">
        <f aca="false">K3896&amp;"/"&amp;M3896&amp;CHAR(10)&amp;L3896&amp;"/"&amp;N3896</f>
        <v>SI-02BCFE:DI-PBPMSensor-1/BI
SI-02BCFE:DI-FMCPicoAmm-1/2</v>
      </c>
      <c r="R3896" s="12" t="s">
        <v>354</v>
      </c>
      <c r="S3896" s="12" t="s">
        <v>354</v>
      </c>
      <c r="T3896" s="22" t="str">
        <f aca="false">Def_Sistemas_Conectores_Cabos!$C$15</f>
        <v>Triaxial LEMO</v>
      </c>
      <c r="U3896" s="11" t="s">
        <v>355</v>
      </c>
      <c r="V3896" s="13"/>
    </row>
    <row r="3897" customFormat="false" ht="15.75" hidden="true" customHeight="true" outlineLevel="0" collapsed="false">
      <c r="A3897" s="4" t="str">
        <f aca="false">Def_Sistemas_Conectores_Cabos!$A$23</f>
        <v>BPM de fótons</v>
      </c>
      <c r="B3897" s="5" t="str">
        <f aca="false">Datas_Entregas!$A$6</f>
        <v>Linhas de Luz (fases I-A e II)</v>
      </c>
      <c r="C3897" s="6" t="n">
        <f aca="false" t="array" ref="C3897:C3897">INDEX(Datas_Entregas!$B$2:$B$100, MATCH(B3897, Datas_Entregas!$A$2:$A$100, 0), 1)</f>
        <v>43374</v>
      </c>
      <c r="D3897" s="5" t="str">
        <f aca="false">Def_Status_Montagem!$A$2</f>
        <v>A verificar</v>
      </c>
      <c r="E3897" s="4" t="str">
        <f aca="false">Def_Status_Montagem!$B$4</f>
        <v>Contratada (inclui etiqueta)</v>
      </c>
      <c r="F3897" s="7" t="str">
        <f aca="false" t="array" ref="F3897:F3897">INDEX(Def_Instancias_Equipamentos!$F$2:$F$4986, MATCH(K3897, Def_Instancias_Equipamentos!$D$2:$D$4986, 0), 1)</f>
        <v>Túnel (Anel/Front-End)</v>
      </c>
      <c r="G3897" s="8" t="str">
        <f aca="false" t="array" ref="G3897:G3897">INDEX(Def_Instancias_Equipamentos!$F$2:$F$4986, MATCH(L3897, Def_Instancias_Equipamentos!$D$2:$D$4986, 0), 1)</f>
        <v>Sala Racks 2</v>
      </c>
      <c r="H3897" s="7" t="str">
        <f aca="false" t="array" ref="H3897:H3897">INDEX(Def_Instancias_Equipamentos!$E$2:$E$4986, MATCH(K3897, Def_Instancias_Equipamentos!$D$2:$D$4986, 0), 1)</f>
        <v>SI-02BCFE</v>
      </c>
      <c r="I3897" s="8" t="str">
        <f aca="false" t="array" ref="I3897:I3897">INDEX(Def_Instancias_Equipamentos!$E$2:$E$4986, MATCH(L3897, Def_Instancias_Equipamentos!$D$2:$D$4986, 0), 1)</f>
        <v>IA-02RaBPM</v>
      </c>
      <c r="J3897" s="8" t="str">
        <f aca="false">IF(H3897=I3897, "INTERNO", "EXTERNO")</f>
        <v>EXTERNO</v>
      </c>
      <c r="K3897" s="9" t="str">
        <f aca="false">Def_Instancias_Equipamentos!$D$1134</f>
        <v>SI-02BCFE:DI-PBPMSensor-1</v>
      </c>
      <c r="L3897" s="4" t="str">
        <f aca="false">Def_Instancias_Equipamentos!$D$1475</f>
        <v>SI-02BCFE:DI-FMCPicoAmm-1</v>
      </c>
      <c r="M3897" s="10" t="s">
        <v>75</v>
      </c>
      <c r="N3897" s="11" t="s">
        <v>358</v>
      </c>
      <c r="O3897" s="21" t="str">
        <f aca="false">Def_Sistemas_Conectores_Cabos!$B$24</f>
        <v>Allectra triax</v>
      </c>
      <c r="P3897" s="4" t="str">
        <f aca="false">Def_Sistemas_Conectores_Cabos!$B$25</f>
        <v>Lemo FFC.00.650</v>
      </c>
      <c r="Q3897" s="8" t="str">
        <f aca="false">K3897&amp;"/"&amp;M3897&amp;CHAR(10)&amp;L3897&amp;"/"&amp;N3897</f>
        <v>SI-02BCFE:DI-PBPMSensor-1/TI
SI-02BCFE:DI-FMCPicoAmm-1/3</v>
      </c>
      <c r="R3897" s="12" t="s">
        <v>354</v>
      </c>
      <c r="S3897" s="12" t="s">
        <v>354</v>
      </c>
      <c r="T3897" s="22" t="str">
        <f aca="false">Def_Sistemas_Conectores_Cabos!$C$15</f>
        <v>Triaxial LEMO</v>
      </c>
      <c r="U3897" s="11" t="s">
        <v>355</v>
      </c>
      <c r="V3897" s="13"/>
    </row>
    <row r="3898" customFormat="false" ht="15.75" hidden="true" customHeight="true" outlineLevel="0" collapsed="false">
      <c r="A3898" s="4" t="str">
        <f aca="false">Def_Sistemas_Conectores_Cabos!$A$23</f>
        <v>BPM de fótons</v>
      </c>
      <c r="B3898" s="5" t="str">
        <f aca="false">Datas_Entregas!$A$6</f>
        <v>Linhas de Luz (fases I-A e II)</v>
      </c>
      <c r="C3898" s="6" t="n">
        <f aca="false" t="array" ref="C3898:C3898">INDEX(Datas_Entregas!$B$2:$B$100, MATCH(B3898, Datas_Entregas!$A$2:$A$100, 0), 1)</f>
        <v>43374</v>
      </c>
      <c r="D3898" s="5" t="str">
        <f aca="false">Def_Status_Montagem!$A$2</f>
        <v>A verificar</v>
      </c>
      <c r="E3898" s="4" t="str">
        <f aca="false">Def_Status_Montagem!$B$4</f>
        <v>Contratada (inclui etiqueta)</v>
      </c>
      <c r="F3898" s="7" t="str">
        <f aca="false" t="array" ref="F3898:F3898">INDEX(Def_Instancias_Equipamentos!$F$2:$F$4986, MATCH(K3898, Def_Instancias_Equipamentos!$D$2:$D$4986, 0), 1)</f>
        <v>Túnel (Anel/Front-End)</v>
      </c>
      <c r="G3898" s="8" t="str">
        <f aca="false" t="array" ref="G3898:G3898">INDEX(Def_Instancias_Equipamentos!$F$2:$F$4986, MATCH(L3898, Def_Instancias_Equipamentos!$D$2:$D$4986, 0), 1)</f>
        <v>Sala Racks 2</v>
      </c>
      <c r="H3898" s="7" t="str">
        <f aca="false" t="array" ref="H3898:H3898">INDEX(Def_Instancias_Equipamentos!$E$2:$E$4986, MATCH(K3898, Def_Instancias_Equipamentos!$D$2:$D$4986, 0), 1)</f>
        <v>SI-02BCFE</v>
      </c>
      <c r="I3898" s="8" t="str">
        <f aca="false" t="array" ref="I3898:I3898">INDEX(Def_Instancias_Equipamentos!$E$2:$E$4986, MATCH(L3898, Def_Instancias_Equipamentos!$D$2:$D$4986, 0), 1)</f>
        <v>IA-02RaBPM</v>
      </c>
      <c r="J3898" s="8" t="str">
        <f aca="false">IF(H3898=I3898, "INTERNO", "EXTERNO")</f>
        <v>EXTERNO</v>
      </c>
      <c r="K3898" s="9" t="str">
        <f aca="false">Def_Instancias_Equipamentos!$D$1134</f>
        <v>SI-02BCFE:DI-PBPMSensor-1</v>
      </c>
      <c r="L3898" s="4" t="str">
        <f aca="false">Def_Instancias_Equipamentos!$D$1475</f>
        <v>SI-02BCFE:DI-FMCPicoAmm-1</v>
      </c>
      <c r="M3898" s="10" t="s">
        <v>72</v>
      </c>
      <c r="N3898" s="11" t="s">
        <v>359</v>
      </c>
      <c r="O3898" s="21" t="str">
        <f aca="false">Def_Sistemas_Conectores_Cabos!$B$24</f>
        <v>Allectra triax</v>
      </c>
      <c r="P3898" s="4" t="str">
        <f aca="false">Def_Sistemas_Conectores_Cabos!$B$25</f>
        <v>Lemo FFC.00.650</v>
      </c>
      <c r="Q3898" s="8" t="str">
        <f aca="false">K3898&amp;"/"&amp;M3898&amp;CHAR(10)&amp;L3898&amp;"/"&amp;N3898</f>
        <v>SI-02BCFE:DI-PBPMSensor-1/BO
SI-02BCFE:DI-FMCPicoAmm-1/4</v>
      </c>
      <c r="R3898" s="12" t="s">
        <v>354</v>
      </c>
      <c r="S3898" s="12" t="s">
        <v>354</v>
      </c>
      <c r="T3898" s="22" t="str">
        <f aca="false">Def_Sistemas_Conectores_Cabos!$C$15</f>
        <v>Triaxial LEMO</v>
      </c>
      <c r="U3898" s="11" t="s">
        <v>355</v>
      </c>
      <c r="V3898" s="13"/>
    </row>
    <row r="3899" customFormat="false" ht="15.75" hidden="true" customHeight="true" outlineLevel="0" collapsed="false">
      <c r="A3899" s="4" t="str">
        <f aca="false">Def_Sistemas_Conectores_Cabos!$A$23</f>
        <v>BPM de fótons</v>
      </c>
      <c r="B3899" s="5" t="str">
        <f aca="false">Datas_Entregas!$A$6</f>
        <v>Linhas de Luz (fases I-A e II)</v>
      </c>
      <c r="C3899" s="6" t="n">
        <f aca="false" t="array" ref="C3899:C3899">INDEX(Datas_Entregas!$B$2:$B$100, MATCH(B3899, Datas_Entregas!$A$2:$A$100, 0), 1)</f>
        <v>43374</v>
      </c>
      <c r="D3899" s="5" t="str">
        <f aca="false">Def_Status_Montagem!$A$2</f>
        <v>A verificar</v>
      </c>
      <c r="E3899" s="4" t="str">
        <f aca="false">Def_Status_Montagem!$B$4</f>
        <v>Contratada (inclui etiqueta)</v>
      </c>
      <c r="F3899" s="7" t="str">
        <f aca="false" t="array" ref="F3899:F3899">INDEX(Def_Instancias_Equipamentos!$F$2:$F$4986, MATCH(K3899, Def_Instancias_Equipamentos!$D$2:$D$4986, 0), 1)</f>
        <v>Túnel (Anel/Front-End)</v>
      </c>
      <c r="G3899" s="8" t="str">
        <f aca="false" t="array" ref="G3899:G3899">INDEX(Def_Instancias_Equipamentos!$F$2:$F$4986, MATCH(L3899, Def_Instancias_Equipamentos!$D$2:$D$4986, 0), 1)</f>
        <v>Sala Racks 2</v>
      </c>
      <c r="H3899" s="7" t="str">
        <f aca="false" t="array" ref="H3899:H3899">INDEX(Def_Instancias_Equipamentos!$E$2:$E$4986, MATCH(K3899, Def_Instancias_Equipamentos!$D$2:$D$4986, 0), 1)</f>
        <v>SI-02BCFE</v>
      </c>
      <c r="I3899" s="8" t="str">
        <f aca="false" t="array" ref="I3899:I3899">INDEX(Def_Instancias_Equipamentos!$E$2:$E$4986, MATCH(L3899, Def_Instancias_Equipamentos!$D$2:$D$4986, 0), 1)</f>
        <v>IA-02RaBPM</v>
      </c>
      <c r="J3899" s="8" t="str">
        <f aca="false">IF(H3899=I3899, "INTERNO", "EXTERNO")</f>
        <v>EXTERNO</v>
      </c>
      <c r="K3899" s="9" t="str">
        <f aca="false">Def_Instancias_Equipamentos!$D$1135</f>
        <v>SI-02BCFE:DI-PBPMSensor-2</v>
      </c>
      <c r="L3899" s="4" t="str">
        <f aca="false">Def_Instancias_Equipamentos!$D$1476</f>
        <v>SI-02BCFE:DI-FMCPicoAmm-2</v>
      </c>
      <c r="M3899" s="10" t="s">
        <v>78</v>
      </c>
      <c r="N3899" s="11" t="s">
        <v>356</v>
      </c>
      <c r="O3899" s="21" t="str">
        <f aca="false">Def_Sistemas_Conectores_Cabos!$B$24</f>
        <v>Allectra triax</v>
      </c>
      <c r="P3899" s="4" t="str">
        <f aca="false">Def_Sistemas_Conectores_Cabos!$B$25</f>
        <v>Lemo FFC.00.650</v>
      </c>
      <c r="Q3899" s="8" t="str">
        <f aca="false">K3899&amp;"/"&amp;M3899&amp;CHAR(10)&amp;L3899&amp;"/"&amp;N3899</f>
        <v>SI-02BCFE:DI-PBPMSensor-2/TO
SI-02BCFE:DI-FMCPicoAmm-2/1</v>
      </c>
      <c r="R3899" s="12" t="s">
        <v>354</v>
      </c>
      <c r="S3899" s="12" t="s">
        <v>354</v>
      </c>
      <c r="T3899" s="22" t="str">
        <f aca="false">Def_Sistemas_Conectores_Cabos!$C$15</f>
        <v>Triaxial LEMO</v>
      </c>
      <c r="U3899" s="11" t="s">
        <v>355</v>
      </c>
      <c r="V3899" s="13"/>
    </row>
    <row r="3900" customFormat="false" ht="15.75" hidden="true" customHeight="true" outlineLevel="0" collapsed="false">
      <c r="A3900" s="4" t="str">
        <f aca="false">Def_Sistemas_Conectores_Cabos!$A$23</f>
        <v>BPM de fótons</v>
      </c>
      <c r="B3900" s="5" t="str">
        <f aca="false">Datas_Entregas!$A$6</f>
        <v>Linhas de Luz (fases I-A e II)</v>
      </c>
      <c r="C3900" s="6" t="n">
        <f aca="false" t="array" ref="C3900:C3900">INDEX(Datas_Entregas!$B$2:$B$100, MATCH(B3900, Datas_Entregas!$A$2:$A$100, 0), 1)</f>
        <v>43374</v>
      </c>
      <c r="D3900" s="5" t="str">
        <f aca="false">Def_Status_Montagem!$A$2</f>
        <v>A verificar</v>
      </c>
      <c r="E3900" s="4" t="str">
        <f aca="false">Def_Status_Montagem!$B$4</f>
        <v>Contratada (inclui etiqueta)</v>
      </c>
      <c r="F3900" s="7" t="str">
        <f aca="false" t="array" ref="F3900:F3900">INDEX(Def_Instancias_Equipamentos!$F$2:$F$4986, MATCH(K3900, Def_Instancias_Equipamentos!$D$2:$D$4986, 0), 1)</f>
        <v>Túnel (Anel/Front-End)</v>
      </c>
      <c r="G3900" s="8" t="str">
        <f aca="false" t="array" ref="G3900:G3900">INDEX(Def_Instancias_Equipamentos!$F$2:$F$4986, MATCH(L3900, Def_Instancias_Equipamentos!$D$2:$D$4986, 0), 1)</f>
        <v>Sala Racks 2</v>
      </c>
      <c r="H3900" s="7" t="str">
        <f aca="false" t="array" ref="H3900:H3900">INDEX(Def_Instancias_Equipamentos!$E$2:$E$4986, MATCH(K3900, Def_Instancias_Equipamentos!$D$2:$D$4986, 0), 1)</f>
        <v>SI-02BCFE</v>
      </c>
      <c r="I3900" s="8" t="str">
        <f aca="false" t="array" ref="I3900:I3900">INDEX(Def_Instancias_Equipamentos!$E$2:$E$4986, MATCH(L3900, Def_Instancias_Equipamentos!$D$2:$D$4986, 0), 1)</f>
        <v>IA-02RaBPM</v>
      </c>
      <c r="J3900" s="8" t="str">
        <f aca="false">IF(H3900=I3900, "INTERNO", "EXTERNO")</f>
        <v>EXTERNO</v>
      </c>
      <c r="K3900" s="9" t="str">
        <f aca="false">Def_Instancias_Equipamentos!$D$1135</f>
        <v>SI-02BCFE:DI-PBPMSensor-2</v>
      </c>
      <c r="L3900" s="4" t="str">
        <f aca="false">Def_Instancias_Equipamentos!$D$1476</f>
        <v>SI-02BCFE:DI-FMCPicoAmm-2</v>
      </c>
      <c r="M3900" s="10" t="s">
        <v>69</v>
      </c>
      <c r="N3900" s="11" t="s">
        <v>357</v>
      </c>
      <c r="O3900" s="21" t="str">
        <f aca="false">Def_Sistemas_Conectores_Cabos!$B$24</f>
        <v>Allectra triax</v>
      </c>
      <c r="P3900" s="4" t="str">
        <f aca="false">Def_Sistemas_Conectores_Cabos!$B$25</f>
        <v>Lemo FFC.00.650</v>
      </c>
      <c r="Q3900" s="8" t="str">
        <f aca="false">K3900&amp;"/"&amp;M3900&amp;CHAR(10)&amp;L3900&amp;"/"&amp;N3900</f>
        <v>SI-02BCFE:DI-PBPMSensor-2/BI
SI-02BCFE:DI-FMCPicoAmm-2/2</v>
      </c>
      <c r="R3900" s="12" t="s">
        <v>354</v>
      </c>
      <c r="S3900" s="12" t="s">
        <v>354</v>
      </c>
      <c r="T3900" s="22" t="str">
        <f aca="false">Def_Sistemas_Conectores_Cabos!$C$15</f>
        <v>Triaxial LEMO</v>
      </c>
      <c r="U3900" s="11" t="s">
        <v>355</v>
      </c>
      <c r="V3900" s="13"/>
    </row>
    <row r="3901" customFormat="false" ht="15.75" hidden="true" customHeight="true" outlineLevel="0" collapsed="false">
      <c r="A3901" s="4" t="str">
        <f aca="false">Def_Sistemas_Conectores_Cabos!$A$23</f>
        <v>BPM de fótons</v>
      </c>
      <c r="B3901" s="5" t="str">
        <f aca="false">Datas_Entregas!$A$6</f>
        <v>Linhas de Luz (fases I-A e II)</v>
      </c>
      <c r="C3901" s="6" t="n">
        <f aca="false" t="array" ref="C3901:C3901">INDEX(Datas_Entregas!$B$2:$B$100, MATCH(B3901, Datas_Entregas!$A$2:$A$100, 0), 1)</f>
        <v>43374</v>
      </c>
      <c r="D3901" s="5" t="str">
        <f aca="false">Def_Status_Montagem!$A$2</f>
        <v>A verificar</v>
      </c>
      <c r="E3901" s="4" t="str">
        <f aca="false">Def_Status_Montagem!$B$4</f>
        <v>Contratada (inclui etiqueta)</v>
      </c>
      <c r="F3901" s="7" t="str">
        <f aca="false" t="array" ref="F3901:F3901">INDEX(Def_Instancias_Equipamentos!$F$2:$F$4986, MATCH(K3901, Def_Instancias_Equipamentos!$D$2:$D$4986, 0), 1)</f>
        <v>Túnel (Anel/Front-End)</v>
      </c>
      <c r="G3901" s="8" t="str">
        <f aca="false" t="array" ref="G3901:G3901">INDEX(Def_Instancias_Equipamentos!$F$2:$F$4986, MATCH(L3901, Def_Instancias_Equipamentos!$D$2:$D$4986, 0), 1)</f>
        <v>Sala Racks 2</v>
      </c>
      <c r="H3901" s="7" t="str">
        <f aca="false" t="array" ref="H3901:H3901">INDEX(Def_Instancias_Equipamentos!$E$2:$E$4986, MATCH(K3901, Def_Instancias_Equipamentos!$D$2:$D$4986, 0), 1)</f>
        <v>SI-02BCFE</v>
      </c>
      <c r="I3901" s="8" t="str">
        <f aca="false" t="array" ref="I3901:I3901">INDEX(Def_Instancias_Equipamentos!$E$2:$E$4986, MATCH(L3901, Def_Instancias_Equipamentos!$D$2:$D$4986, 0), 1)</f>
        <v>IA-02RaBPM</v>
      </c>
      <c r="J3901" s="8" t="str">
        <f aca="false">IF(H3901=I3901, "INTERNO", "EXTERNO")</f>
        <v>EXTERNO</v>
      </c>
      <c r="K3901" s="9" t="str">
        <f aca="false">Def_Instancias_Equipamentos!$D$1135</f>
        <v>SI-02BCFE:DI-PBPMSensor-2</v>
      </c>
      <c r="L3901" s="4" t="str">
        <f aca="false">Def_Instancias_Equipamentos!$D$1476</f>
        <v>SI-02BCFE:DI-FMCPicoAmm-2</v>
      </c>
      <c r="M3901" s="10" t="s">
        <v>75</v>
      </c>
      <c r="N3901" s="11" t="s">
        <v>358</v>
      </c>
      <c r="O3901" s="21" t="str">
        <f aca="false">Def_Sistemas_Conectores_Cabos!$B$24</f>
        <v>Allectra triax</v>
      </c>
      <c r="P3901" s="4" t="str">
        <f aca="false">Def_Sistemas_Conectores_Cabos!$B$25</f>
        <v>Lemo FFC.00.650</v>
      </c>
      <c r="Q3901" s="8" t="str">
        <f aca="false">K3901&amp;"/"&amp;M3901&amp;CHAR(10)&amp;L3901&amp;"/"&amp;N3901</f>
        <v>SI-02BCFE:DI-PBPMSensor-2/TI
SI-02BCFE:DI-FMCPicoAmm-2/3</v>
      </c>
      <c r="R3901" s="12" t="s">
        <v>354</v>
      </c>
      <c r="S3901" s="12" t="s">
        <v>354</v>
      </c>
      <c r="T3901" s="22" t="str">
        <f aca="false">Def_Sistemas_Conectores_Cabos!$C$15</f>
        <v>Triaxial LEMO</v>
      </c>
      <c r="U3901" s="11" t="s">
        <v>355</v>
      </c>
      <c r="V3901" s="13"/>
    </row>
    <row r="3902" customFormat="false" ht="15.75" hidden="true" customHeight="true" outlineLevel="0" collapsed="false">
      <c r="A3902" s="4" t="str">
        <f aca="false">Def_Sistemas_Conectores_Cabos!$A$23</f>
        <v>BPM de fótons</v>
      </c>
      <c r="B3902" s="5" t="str">
        <f aca="false">Datas_Entregas!$A$6</f>
        <v>Linhas de Luz (fases I-A e II)</v>
      </c>
      <c r="C3902" s="6" t="n">
        <f aca="false" t="array" ref="C3902:C3902">INDEX(Datas_Entregas!$B$2:$B$100, MATCH(B3902, Datas_Entregas!$A$2:$A$100, 0), 1)</f>
        <v>43374</v>
      </c>
      <c r="D3902" s="5" t="str">
        <f aca="false">Def_Status_Montagem!$A$2</f>
        <v>A verificar</v>
      </c>
      <c r="E3902" s="4" t="str">
        <f aca="false">Def_Status_Montagem!$B$4</f>
        <v>Contratada (inclui etiqueta)</v>
      </c>
      <c r="F3902" s="7" t="str">
        <f aca="false" t="array" ref="F3902:F3902">INDEX(Def_Instancias_Equipamentos!$F$2:$F$4986, MATCH(K3902, Def_Instancias_Equipamentos!$D$2:$D$4986, 0), 1)</f>
        <v>Túnel (Anel/Front-End)</v>
      </c>
      <c r="G3902" s="8" t="str">
        <f aca="false" t="array" ref="G3902:G3902">INDEX(Def_Instancias_Equipamentos!$F$2:$F$4986, MATCH(L3902, Def_Instancias_Equipamentos!$D$2:$D$4986, 0), 1)</f>
        <v>Sala Racks 2</v>
      </c>
      <c r="H3902" s="7" t="str">
        <f aca="false" t="array" ref="H3902:H3902">INDEX(Def_Instancias_Equipamentos!$E$2:$E$4986, MATCH(K3902, Def_Instancias_Equipamentos!$D$2:$D$4986, 0), 1)</f>
        <v>SI-02BCFE</v>
      </c>
      <c r="I3902" s="8" t="str">
        <f aca="false" t="array" ref="I3902:I3902">INDEX(Def_Instancias_Equipamentos!$E$2:$E$4986, MATCH(L3902, Def_Instancias_Equipamentos!$D$2:$D$4986, 0), 1)</f>
        <v>IA-02RaBPM</v>
      </c>
      <c r="J3902" s="8" t="str">
        <f aca="false">IF(H3902=I3902, "INTERNO", "EXTERNO")</f>
        <v>EXTERNO</v>
      </c>
      <c r="K3902" s="9" t="str">
        <f aca="false">Def_Instancias_Equipamentos!$D$1135</f>
        <v>SI-02BCFE:DI-PBPMSensor-2</v>
      </c>
      <c r="L3902" s="4" t="str">
        <f aca="false">Def_Instancias_Equipamentos!$D$1476</f>
        <v>SI-02BCFE:DI-FMCPicoAmm-2</v>
      </c>
      <c r="M3902" s="10" t="s">
        <v>72</v>
      </c>
      <c r="N3902" s="11" t="s">
        <v>359</v>
      </c>
      <c r="O3902" s="21" t="str">
        <f aca="false">Def_Sistemas_Conectores_Cabos!$B$24</f>
        <v>Allectra triax</v>
      </c>
      <c r="P3902" s="4" t="str">
        <f aca="false">Def_Sistemas_Conectores_Cabos!$B$25</f>
        <v>Lemo FFC.00.650</v>
      </c>
      <c r="Q3902" s="8" t="str">
        <f aca="false">K3902&amp;"/"&amp;M3902&amp;CHAR(10)&amp;L3902&amp;"/"&amp;N3902</f>
        <v>SI-02BCFE:DI-PBPMSensor-2/BO
SI-02BCFE:DI-FMCPicoAmm-2/4</v>
      </c>
      <c r="R3902" s="12" t="s">
        <v>354</v>
      </c>
      <c r="S3902" s="12" t="s">
        <v>354</v>
      </c>
      <c r="T3902" s="22" t="str">
        <f aca="false">Def_Sistemas_Conectores_Cabos!$C$15</f>
        <v>Triaxial LEMO</v>
      </c>
      <c r="U3902" s="11" t="s">
        <v>355</v>
      </c>
      <c r="V3902" s="13"/>
    </row>
    <row r="3903" customFormat="false" ht="15.75" hidden="true" customHeight="true" outlineLevel="0" collapsed="false">
      <c r="A3903" s="4" t="str">
        <f aca="false">Def_Sistemas_Conectores_Cabos!$A$23</f>
        <v>BPM de fótons</v>
      </c>
      <c r="B3903" s="5" t="str">
        <f aca="false">Datas_Entregas!$A$6</f>
        <v>Linhas de Luz (fases I-A e II)</v>
      </c>
      <c r="C3903" s="6" t="n">
        <f aca="false" t="array" ref="C3903:C3903">INDEX(Datas_Entregas!$B$2:$B$100, MATCH(B3903, Datas_Entregas!$A$2:$A$100, 0), 1)</f>
        <v>43374</v>
      </c>
      <c r="D3903" s="5" t="str">
        <f aca="false">Def_Status_Montagem!$A$2</f>
        <v>A verificar</v>
      </c>
      <c r="E3903" s="4" t="str">
        <f aca="false">Def_Status_Montagem!$B$4</f>
        <v>Contratada (inclui etiqueta)</v>
      </c>
      <c r="F3903" s="7" t="str">
        <f aca="false" t="array" ref="F3903:F3903">INDEX(Def_Instancias_Equipamentos!$F$2:$F$4986, MATCH(K3903, Def_Instancias_Equipamentos!$D$2:$D$4986, 0), 1)</f>
        <v>Túnel (Anel/Front-End)</v>
      </c>
      <c r="G3903" s="8" t="str">
        <f aca="false" t="array" ref="G3903:G3903">INDEX(Def_Instancias_Equipamentos!$F$2:$F$4986, MATCH(L3903, Def_Instancias_Equipamentos!$D$2:$D$4986, 0), 1)</f>
        <v>Sala Racks 2</v>
      </c>
      <c r="H3903" s="7" t="str">
        <f aca="false" t="array" ref="H3903:H3903">INDEX(Def_Instancias_Equipamentos!$E$2:$E$4986, MATCH(K3903, Def_Instancias_Equipamentos!$D$2:$D$4986, 0), 1)</f>
        <v>SI-02SBFE</v>
      </c>
      <c r="I3903" s="8" t="str">
        <f aca="false" t="array" ref="I3903:I3903">INDEX(Def_Instancias_Equipamentos!$E$2:$E$4986, MATCH(L3903, Def_Instancias_Equipamentos!$D$2:$D$4986, 0), 1)</f>
        <v>IA-02RaBPM</v>
      </c>
      <c r="J3903" s="8" t="str">
        <f aca="false">IF(H3903=I3903, "INTERNO", "EXTERNO")</f>
        <v>EXTERNO</v>
      </c>
      <c r="K3903" s="9" t="str">
        <f aca="false">Def_Instancias_Equipamentos!$D$1094</f>
        <v>SI-02SBFE:DI-PBPMSensor-1</v>
      </c>
      <c r="L3903" s="4" t="str">
        <f aca="false">Def_Instancias_Equipamentos!$D$1435</f>
        <v>SI-02SBFE:DI-FMCPicoAmm-1</v>
      </c>
      <c r="M3903" s="10" t="s">
        <v>78</v>
      </c>
      <c r="N3903" s="11" t="s">
        <v>356</v>
      </c>
      <c r="O3903" s="21" t="str">
        <f aca="false">Def_Sistemas_Conectores_Cabos!$B$24</f>
        <v>Allectra triax</v>
      </c>
      <c r="P3903" s="4" t="str">
        <f aca="false">Def_Sistemas_Conectores_Cabos!$B$25</f>
        <v>Lemo FFC.00.650</v>
      </c>
      <c r="Q3903" s="8" t="str">
        <f aca="false">K3903&amp;"/"&amp;M3903&amp;CHAR(10)&amp;L3903&amp;"/"&amp;N3903</f>
        <v>SI-02SBFE:DI-PBPMSensor-1/TO
SI-02SBFE:DI-FMCPicoAmm-1/1</v>
      </c>
      <c r="R3903" s="12" t="s">
        <v>354</v>
      </c>
      <c r="S3903" s="12" t="s">
        <v>354</v>
      </c>
      <c r="T3903" s="22" t="str">
        <f aca="false">Def_Sistemas_Conectores_Cabos!$C$15</f>
        <v>Triaxial LEMO</v>
      </c>
      <c r="U3903" s="11" t="s">
        <v>355</v>
      </c>
      <c r="V3903" s="13"/>
    </row>
    <row r="3904" customFormat="false" ht="15.75" hidden="true" customHeight="true" outlineLevel="0" collapsed="false">
      <c r="A3904" s="4" t="str">
        <f aca="false">Def_Sistemas_Conectores_Cabos!$A$23</f>
        <v>BPM de fótons</v>
      </c>
      <c r="B3904" s="5" t="str">
        <f aca="false">Datas_Entregas!$A$6</f>
        <v>Linhas de Luz (fases I-A e II)</v>
      </c>
      <c r="C3904" s="6" t="n">
        <f aca="false" t="array" ref="C3904:C3904">INDEX(Datas_Entregas!$B$2:$B$100, MATCH(B3904, Datas_Entregas!$A$2:$A$100, 0), 1)</f>
        <v>43374</v>
      </c>
      <c r="D3904" s="5" t="str">
        <f aca="false">Def_Status_Montagem!$A$2</f>
        <v>A verificar</v>
      </c>
      <c r="E3904" s="4" t="str">
        <f aca="false">Def_Status_Montagem!$B$4</f>
        <v>Contratada (inclui etiqueta)</v>
      </c>
      <c r="F3904" s="7" t="str">
        <f aca="false" t="array" ref="F3904:F3904">INDEX(Def_Instancias_Equipamentos!$F$2:$F$4986, MATCH(K3904, Def_Instancias_Equipamentos!$D$2:$D$4986, 0), 1)</f>
        <v>Túnel (Anel/Front-End)</v>
      </c>
      <c r="G3904" s="8" t="str">
        <f aca="false" t="array" ref="G3904:G3904">INDEX(Def_Instancias_Equipamentos!$F$2:$F$4986, MATCH(L3904, Def_Instancias_Equipamentos!$D$2:$D$4986, 0), 1)</f>
        <v>Sala Racks 2</v>
      </c>
      <c r="H3904" s="7" t="str">
        <f aca="false" t="array" ref="H3904:H3904">INDEX(Def_Instancias_Equipamentos!$E$2:$E$4986, MATCH(K3904, Def_Instancias_Equipamentos!$D$2:$D$4986, 0), 1)</f>
        <v>SI-02SBFE</v>
      </c>
      <c r="I3904" s="8" t="str">
        <f aca="false" t="array" ref="I3904:I3904">INDEX(Def_Instancias_Equipamentos!$E$2:$E$4986, MATCH(L3904, Def_Instancias_Equipamentos!$D$2:$D$4986, 0), 1)</f>
        <v>IA-02RaBPM</v>
      </c>
      <c r="J3904" s="8" t="str">
        <f aca="false">IF(H3904=I3904, "INTERNO", "EXTERNO")</f>
        <v>EXTERNO</v>
      </c>
      <c r="K3904" s="9" t="str">
        <f aca="false">Def_Instancias_Equipamentos!$D$1094</f>
        <v>SI-02SBFE:DI-PBPMSensor-1</v>
      </c>
      <c r="L3904" s="4" t="str">
        <f aca="false">Def_Instancias_Equipamentos!$D$1435</f>
        <v>SI-02SBFE:DI-FMCPicoAmm-1</v>
      </c>
      <c r="M3904" s="10" t="s">
        <v>69</v>
      </c>
      <c r="N3904" s="11" t="s">
        <v>357</v>
      </c>
      <c r="O3904" s="21" t="str">
        <f aca="false">Def_Sistemas_Conectores_Cabos!$B$24</f>
        <v>Allectra triax</v>
      </c>
      <c r="P3904" s="4" t="str">
        <f aca="false">Def_Sistemas_Conectores_Cabos!$B$25</f>
        <v>Lemo FFC.00.650</v>
      </c>
      <c r="Q3904" s="8" t="str">
        <f aca="false">K3904&amp;"/"&amp;M3904&amp;CHAR(10)&amp;L3904&amp;"/"&amp;N3904</f>
        <v>SI-02SBFE:DI-PBPMSensor-1/BI
SI-02SBFE:DI-FMCPicoAmm-1/2</v>
      </c>
      <c r="R3904" s="12" t="s">
        <v>354</v>
      </c>
      <c r="S3904" s="12" t="s">
        <v>354</v>
      </c>
      <c r="T3904" s="22" t="str">
        <f aca="false">Def_Sistemas_Conectores_Cabos!$C$15</f>
        <v>Triaxial LEMO</v>
      </c>
      <c r="U3904" s="11" t="s">
        <v>355</v>
      </c>
      <c r="V3904" s="13"/>
    </row>
    <row r="3905" customFormat="false" ht="15.75" hidden="true" customHeight="true" outlineLevel="0" collapsed="false">
      <c r="A3905" s="4" t="str">
        <f aca="false">Def_Sistemas_Conectores_Cabos!$A$23</f>
        <v>BPM de fótons</v>
      </c>
      <c r="B3905" s="5" t="str">
        <f aca="false">Datas_Entregas!$A$6</f>
        <v>Linhas de Luz (fases I-A e II)</v>
      </c>
      <c r="C3905" s="6" t="n">
        <f aca="false" t="array" ref="C3905:C3905">INDEX(Datas_Entregas!$B$2:$B$100, MATCH(B3905, Datas_Entregas!$A$2:$A$100, 0), 1)</f>
        <v>43374</v>
      </c>
      <c r="D3905" s="5" t="str">
        <f aca="false">Def_Status_Montagem!$A$2</f>
        <v>A verificar</v>
      </c>
      <c r="E3905" s="4" t="str">
        <f aca="false">Def_Status_Montagem!$B$4</f>
        <v>Contratada (inclui etiqueta)</v>
      </c>
      <c r="F3905" s="7" t="str">
        <f aca="false" t="array" ref="F3905:F3905">INDEX(Def_Instancias_Equipamentos!$F$2:$F$4986, MATCH(K3905, Def_Instancias_Equipamentos!$D$2:$D$4986, 0), 1)</f>
        <v>Túnel (Anel/Front-End)</v>
      </c>
      <c r="G3905" s="8" t="str">
        <f aca="false" t="array" ref="G3905:G3905">INDEX(Def_Instancias_Equipamentos!$F$2:$F$4986, MATCH(L3905, Def_Instancias_Equipamentos!$D$2:$D$4986, 0), 1)</f>
        <v>Sala Racks 2</v>
      </c>
      <c r="H3905" s="7" t="str">
        <f aca="false" t="array" ref="H3905:H3905">INDEX(Def_Instancias_Equipamentos!$E$2:$E$4986, MATCH(K3905, Def_Instancias_Equipamentos!$D$2:$D$4986, 0), 1)</f>
        <v>SI-02SBFE</v>
      </c>
      <c r="I3905" s="8" t="str">
        <f aca="false" t="array" ref="I3905:I3905">INDEX(Def_Instancias_Equipamentos!$E$2:$E$4986, MATCH(L3905, Def_Instancias_Equipamentos!$D$2:$D$4986, 0), 1)</f>
        <v>IA-02RaBPM</v>
      </c>
      <c r="J3905" s="8" t="str">
        <f aca="false">IF(H3905=I3905, "INTERNO", "EXTERNO")</f>
        <v>EXTERNO</v>
      </c>
      <c r="K3905" s="9" t="str">
        <f aca="false">Def_Instancias_Equipamentos!$D$1094</f>
        <v>SI-02SBFE:DI-PBPMSensor-1</v>
      </c>
      <c r="L3905" s="4" t="str">
        <f aca="false">Def_Instancias_Equipamentos!$D$1435</f>
        <v>SI-02SBFE:DI-FMCPicoAmm-1</v>
      </c>
      <c r="M3905" s="10" t="s">
        <v>75</v>
      </c>
      <c r="N3905" s="11" t="s">
        <v>358</v>
      </c>
      <c r="O3905" s="21" t="str">
        <f aca="false">Def_Sistemas_Conectores_Cabos!$B$24</f>
        <v>Allectra triax</v>
      </c>
      <c r="P3905" s="4" t="str">
        <f aca="false">Def_Sistemas_Conectores_Cabos!$B$25</f>
        <v>Lemo FFC.00.650</v>
      </c>
      <c r="Q3905" s="8" t="str">
        <f aca="false">K3905&amp;"/"&amp;M3905&amp;CHAR(10)&amp;L3905&amp;"/"&amp;N3905</f>
        <v>SI-02SBFE:DI-PBPMSensor-1/TI
SI-02SBFE:DI-FMCPicoAmm-1/3</v>
      </c>
      <c r="R3905" s="12" t="s">
        <v>354</v>
      </c>
      <c r="S3905" s="12" t="s">
        <v>354</v>
      </c>
      <c r="T3905" s="22" t="str">
        <f aca="false">Def_Sistemas_Conectores_Cabos!$C$15</f>
        <v>Triaxial LEMO</v>
      </c>
      <c r="U3905" s="11" t="s">
        <v>355</v>
      </c>
      <c r="V3905" s="13"/>
    </row>
    <row r="3906" customFormat="false" ht="15.75" hidden="true" customHeight="true" outlineLevel="0" collapsed="false">
      <c r="A3906" s="4" t="str">
        <f aca="false">Def_Sistemas_Conectores_Cabos!$A$23</f>
        <v>BPM de fótons</v>
      </c>
      <c r="B3906" s="5" t="str">
        <f aca="false">Datas_Entregas!$A$6</f>
        <v>Linhas de Luz (fases I-A e II)</v>
      </c>
      <c r="C3906" s="6" t="n">
        <f aca="false" t="array" ref="C3906:C3906">INDEX(Datas_Entregas!$B$2:$B$100, MATCH(B3906, Datas_Entregas!$A$2:$A$100, 0), 1)</f>
        <v>43374</v>
      </c>
      <c r="D3906" s="5" t="str">
        <f aca="false">Def_Status_Montagem!$A$2</f>
        <v>A verificar</v>
      </c>
      <c r="E3906" s="4" t="str">
        <f aca="false">Def_Status_Montagem!$B$4</f>
        <v>Contratada (inclui etiqueta)</v>
      </c>
      <c r="F3906" s="7" t="str">
        <f aca="false" t="array" ref="F3906:F3906">INDEX(Def_Instancias_Equipamentos!$F$2:$F$4986, MATCH(K3906, Def_Instancias_Equipamentos!$D$2:$D$4986, 0), 1)</f>
        <v>Túnel (Anel/Front-End)</v>
      </c>
      <c r="G3906" s="8" t="str">
        <f aca="false" t="array" ref="G3906:G3906">INDEX(Def_Instancias_Equipamentos!$F$2:$F$4986, MATCH(L3906, Def_Instancias_Equipamentos!$D$2:$D$4986, 0), 1)</f>
        <v>Sala Racks 2</v>
      </c>
      <c r="H3906" s="7" t="str">
        <f aca="false" t="array" ref="H3906:H3906">INDEX(Def_Instancias_Equipamentos!$E$2:$E$4986, MATCH(K3906, Def_Instancias_Equipamentos!$D$2:$D$4986, 0), 1)</f>
        <v>SI-02SBFE</v>
      </c>
      <c r="I3906" s="8" t="str">
        <f aca="false" t="array" ref="I3906:I3906">INDEX(Def_Instancias_Equipamentos!$E$2:$E$4986, MATCH(L3906, Def_Instancias_Equipamentos!$D$2:$D$4986, 0), 1)</f>
        <v>IA-02RaBPM</v>
      </c>
      <c r="J3906" s="8" t="str">
        <f aca="false">IF(H3906=I3906, "INTERNO", "EXTERNO")</f>
        <v>EXTERNO</v>
      </c>
      <c r="K3906" s="9" t="str">
        <f aca="false">Def_Instancias_Equipamentos!$D$1094</f>
        <v>SI-02SBFE:DI-PBPMSensor-1</v>
      </c>
      <c r="L3906" s="4" t="str">
        <f aca="false">Def_Instancias_Equipamentos!$D$1435</f>
        <v>SI-02SBFE:DI-FMCPicoAmm-1</v>
      </c>
      <c r="M3906" s="10" t="s">
        <v>72</v>
      </c>
      <c r="N3906" s="11" t="s">
        <v>359</v>
      </c>
      <c r="O3906" s="21" t="str">
        <f aca="false">Def_Sistemas_Conectores_Cabos!$B$24</f>
        <v>Allectra triax</v>
      </c>
      <c r="P3906" s="4" t="str">
        <f aca="false">Def_Sistemas_Conectores_Cabos!$B$25</f>
        <v>Lemo FFC.00.650</v>
      </c>
      <c r="Q3906" s="8" t="str">
        <f aca="false">K3906&amp;"/"&amp;M3906&amp;CHAR(10)&amp;L3906&amp;"/"&amp;N3906</f>
        <v>SI-02SBFE:DI-PBPMSensor-1/BO
SI-02SBFE:DI-FMCPicoAmm-1/4</v>
      </c>
      <c r="R3906" s="12" t="s">
        <v>354</v>
      </c>
      <c r="S3906" s="12" t="s">
        <v>354</v>
      </c>
      <c r="T3906" s="22" t="str">
        <f aca="false">Def_Sistemas_Conectores_Cabos!$C$15</f>
        <v>Triaxial LEMO</v>
      </c>
      <c r="U3906" s="11" t="s">
        <v>355</v>
      </c>
      <c r="V3906" s="13"/>
    </row>
    <row r="3907" customFormat="false" ht="15.75" hidden="true" customHeight="true" outlineLevel="0" collapsed="false">
      <c r="A3907" s="4" t="str">
        <f aca="false">Def_Sistemas_Conectores_Cabos!$A$23</f>
        <v>BPM de fótons</v>
      </c>
      <c r="B3907" s="5" t="str">
        <f aca="false">Datas_Entregas!$A$6</f>
        <v>Linhas de Luz (fases I-A e II)</v>
      </c>
      <c r="C3907" s="6" t="n">
        <f aca="false" t="array" ref="C3907:C3907">INDEX(Datas_Entregas!$B$2:$B$100, MATCH(B3907, Datas_Entregas!$A$2:$A$100, 0), 1)</f>
        <v>43374</v>
      </c>
      <c r="D3907" s="5" t="str">
        <f aca="false">Def_Status_Montagem!$A$2</f>
        <v>A verificar</v>
      </c>
      <c r="E3907" s="4" t="str">
        <f aca="false">Def_Status_Montagem!$B$4</f>
        <v>Contratada (inclui etiqueta)</v>
      </c>
      <c r="F3907" s="7" t="str">
        <f aca="false" t="array" ref="F3907:F3907">INDEX(Def_Instancias_Equipamentos!$F$2:$F$4986, MATCH(K3907, Def_Instancias_Equipamentos!$D$2:$D$4986, 0), 1)</f>
        <v>Túnel (Anel/Front-End)</v>
      </c>
      <c r="G3907" s="8" t="str">
        <f aca="false" t="array" ref="G3907:G3907">INDEX(Def_Instancias_Equipamentos!$F$2:$F$4986, MATCH(L3907, Def_Instancias_Equipamentos!$D$2:$D$4986, 0), 1)</f>
        <v>Sala Racks 2</v>
      </c>
      <c r="H3907" s="7" t="str">
        <f aca="false" t="array" ref="H3907:H3907">INDEX(Def_Instancias_Equipamentos!$E$2:$E$4986, MATCH(K3907, Def_Instancias_Equipamentos!$D$2:$D$4986, 0), 1)</f>
        <v>SI-02SBFE</v>
      </c>
      <c r="I3907" s="8" t="str">
        <f aca="false" t="array" ref="I3907:I3907">INDEX(Def_Instancias_Equipamentos!$E$2:$E$4986, MATCH(L3907, Def_Instancias_Equipamentos!$D$2:$D$4986, 0), 1)</f>
        <v>IA-02RaBPM</v>
      </c>
      <c r="J3907" s="8" t="str">
        <f aca="false">IF(H3907=I3907, "INTERNO", "EXTERNO")</f>
        <v>EXTERNO</v>
      </c>
      <c r="K3907" s="9" t="str">
        <f aca="false">Def_Instancias_Equipamentos!$D$1095</f>
        <v>SI-02SBFE:DI-PBPMSensor-2</v>
      </c>
      <c r="L3907" s="4" t="str">
        <f aca="false">Def_Instancias_Equipamentos!$D$1436</f>
        <v>SI-02SBFE:DI-FMCPicoAmm-2</v>
      </c>
      <c r="M3907" s="10" t="s">
        <v>78</v>
      </c>
      <c r="N3907" s="11" t="s">
        <v>356</v>
      </c>
      <c r="O3907" s="21" t="str">
        <f aca="false">Def_Sistemas_Conectores_Cabos!$B$24</f>
        <v>Allectra triax</v>
      </c>
      <c r="P3907" s="4" t="str">
        <f aca="false">Def_Sistemas_Conectores_Cabos!$B$25</f>
        <v>Lemo FFC.00.650</v>
      </c>
      <c r="Q3907" s="8" t="str">
        <f aca="false">K3907&amp;"/"&amp;M3907&amp;CHAR(10)&amp;L3907&amp;"/"&amp;N3907</f>
        <v>SI-02SBFE:DI-PBPMSensor-2/TO
SI-02SBFE:DI-FMCPicoAmm-2/1</v>
      </c>
      <c r="R3907" s="12" t="s">
        <v>354</v>
      </c>
      <c r="S3907" s="12" t="s">
        <v>354</v>
      </c>
      <c r="T3907" s="22" t="str">
        <f aca="false">Def_Sistemas_Conectores_Cabos!$C$15</f>
        <v>Triaxial LEMO</v>
      </c>
      <c r="U3907" s="11" t="s">
        <v>355</v>
      </c>
      <c r="V3907" s="13"/>
    </row>
    <row r="3908" customFormat="false" ht="15.75" hidden="true" customHeight="true" outlineLevel="0" collapsed="false">
      <c r="A3908" s="4" t="str">
        <f aca="false">Def_Sistemas_Conectores_Cabos!$A$23</f>
        <v>BPM de fótons</v>
      </c>
      <c r="B3908" s="5" t="str">
        <f aca="false">Datas_Entregas!$A$6</f>
        <v>Linhas de Luz (fases I-A e II)</v>
      </c>
      <c r="C3908" s="6" t="n">
        <f aca="false" t="array" ref="C3908:C3908">INDEX(Datas_Entregas!$B$2:$B$100, MATCH(B3908, Datas_Entregas!$A$2:$A$100, 0), 1)</f>
        <v>43374</v>
      </c>
      <c r="D3908" s="5" t="str">
        <f aca="false">Def_Status_Montagem!$A$2</f>
        <v>A verificar</v>
      </c>
      <c r="E3908" s="4" t="str">
        <f aca="false">Def_Status_Montagem!$B$4</f>
        <v>Contratada (inclui etiqueta)</v>
      </c>
      <c r="F3908" s="7" t="str">
        <f aca="false" t="array" ref="F3908:F3908">INDEX(Def_Instancias_Equipamentos!$F$2:$F$4986, MATCH(K3908, Def_Instancias_Equipamentos!$D$2:$D$4986, 0), 1)</f>
        <v>Túnel (Anel/Front-End)</v>
      </c>
      <c r="G3908" s="8" t="str">
        <f aca="false" t="array" ref="G3908:G3908">INDEX(Def_Instancias_Equipamentos!$F$2:$F$4986, MATCH(L3908, Def_Instancias_Equipamentos!$D$2:$D$4986, 0), 1)</f>
        <v>Sala Racks 2</v>
      </c>
      <c r="H3908" s="7" t="str">
        <f aca="false" t="array" ref="H3908:H3908">INDEX(Def_Instancias_Equipamentos!$E$2:$E$4986, MATCH(K3908, Def_Instancias_Equipamentos!$D$2:$D$4986, 0), 1)</f>
        <v>SI-02SBFE</v>
      </c>
      <c r="I3908" s="8" t="str">
        <f aca="false" t="array" ref="I3908:I3908">INDEX(Def_Instancias_Equipamentos!$E$2:$E$4986, MATCH(L3908, Def_Instancias_Equipamentos!$D$2:$D$4986, 0), 1)</f>
        <v>IA-02RaBPM</v>
      </c>
      <c r="J3908" s="8" t="str">
        <f aca="false">IF(H3908=I3908, "INTERNO", "EXTERNO")</f>
        <v>EXTERNO</v>
      </c>
      <c r="K3908" s="9" t="str">
        <f aca="false">Def_Instancias_Equipamentos!$D$1095</f>
        <v>SI-02SBFE:DI-PBPMSensor-2</v>
      </c>
      <c r="L3908" s="4" t="str">
        <f aca="false">Def_Instancias_Equipamentos!$D$1436</f>
        <v>SI-02SBFE:DI-FMCPicoAmm-2</v>
      </c>
      <c r="M3908" s="10" t="s">
        <v>69</v>
      </c>
      <c r="N3908" s="11" t="s">
        <v>357</v>
      </c>
      <c r="O3908" s="21" t="str">
        <f aca="false">Def_Sistemas_Conectores_Cabos!$B$24</f>
        <v>Allectra triax</v>
      </c>
      <c r="P3908" s="4" t="str">
        <f aca="false">Def_Sistemas_Conectores_Cabos!$B$25</f>
        <v>Lemo FFC.00.650</v>
      </c>
      <c r="Q3908" s="8" t="str">
        <f aca="false">K3908&amp;"/"&amp;M3908&amp;CHAR(10)&amp;L3908&amp;"/"&amp;N3908</f>
        <v>SI-02SBFE:DI-PBPMSensor-2/BI
SI-02SBFE:DI-FMCPicoAmm-2/2</v>
      </c>
      <c r="R3908" s="12" t="s">
        <v>354</v>
      </c>
      <c r="S3908" s="12" t="s">
        <v>354</v>
      </c>
      <c r="T3908" s="22" t="str">
        <f aca="false">Def_Sistemas_Conectores_Cabos!$C$15</f>
        <v>Triaxial LEMO</v>
      </c>
      <c r="U3908" s="11" t="s">
        <v>355</v>
      </c>
      <c r="V3908" s="13"/>
    </row>
    <row r="3909" customFormat="false" ht="15.75" hidden="true" customHeight="true" outlineLevel="0" collapsed="false">
      <c r="A3909" s="4" t="str">
        <f aca="false">Def_Sistemas_Conectores_Cabos!$A$23</f>
        <v>BPM de fótons</v>
      </c>
      <c r="B3909" s="5" t="str">
        <f aca="false">Datas_Entregas!$A$6</f>
        <v>Linhas de Luz (fases I-A e II)</v>
      </c>
      <c r="C3909" s="6" t="n">
        <f aca="false" t="array" ref="C3909:C3909">INDEX(Datas_Entregas!$B$2:$B$100, MATCH(B3909, Datas_Entregas!$A$2:$A$100, 0), 1)</f>
        <v>43374</v>
      </c>
      <c r="D3909" s="5" t="str">
        <f aca="false">Def_Status_Montagem!$A$2</f>
        <v>A verificar</v>
      </c>
      <c r="E3909" s="4" t="str">
        <f aca="false">Def_Status_Montagem!$B$4</f>
        <v>Contratada (inclui etiqueta)</v>
      </c>
      <c r="F3909" s="7" t="str">
        <f aca="false" t="array" ref="F3909:F3909">INDEX(Def_Instancias_Equipamentos!$F$2:$F$4986, MATCH(K3909, Def_Instancias_Equipamentos!$D$2:$D$4986, 0), 1)</f>
        <v>Túnel (Anel/Front-End)</v>
      </c>
      <c r="G3909" s="8" t="str">
        <f aca="false" t="array" ref="G3909:G3909">INDEX(Def_Instancias_Equipamentos!$F$2:$F$4986, MATCH(L3909, Def_Instancias_Equipamentos!$D$2:$D$4986, 0), 1)</f>
        <v>Sala Racks 2</v>
      </c>
      <c r="H3909" s="7" t="str">
        <f aca="false" t="array" ref="H3909:H3909">INDEX(Def_Instancias_Equipamentos!$E$2:$E$4986, MATCH(K3909, Def_Instancias_Equipamentos!$D$2:$D$4986, 0), 1)</f>
        <v>SI-02SBFE</v>
      </c>
      <c r="I3909" s="8" t="str">
        <f aca="false" t="array" ref="I3909:I3909">INDEX(Def_Instancias_Equipamentos!$E$2:$E$4986, MATCH(L3909, Def_Instancias_Equipamentos!$D$2:$D$4986, 0), 1)</f>
        <v>IA-02RaBPM</v>
      </c>
      <c r="J3909" s="8" t="str">
        <f aca="false">IF(H3909=I3909, "INTERNO", "EXTERNO")</f>
        <v>EXTERNO</v>
      </c>
      <c r="K3909" s="9" t="str">
        <f aca="false">Def_Instancias_Equipamentos!$D$1095</f>
        <v>SI-02SBFE:DI-PBPMSensor-2</v>
      </c>
      <c r="L3909" s="4" t="str">
        <f aca="false">Def_Instancias_Equipamentos!$D$1436</f>
        <v>SI-02SBFE:DI-FMCPicoAmm-2</v>
      </c>
      <c r="M3909" s="10" t="s">
        <v>75</v>
      </c>
      <c r="N3909" s="11" t="s">
        <v>358</v>
      </c>
      <c r="O3909" s="21" t="str">
        <f aca="false">Def_Sistemas_Conectores_Cabos!$B$24</f>
        <v>Allectra triax</v>
      </c>
      <c r="P3909" s="4" t="str">
        <f aca="false">Def_Sistemas_Conectores_Cabos!$B$25</f>
        <v>Lemo FFC.00.650</v>
      </c>
      <c r="Q3909" s="8" t="str">
        <f aca="false">K3909&amp;"/"&amp;M3909&amp;CHAR(10)&amp;L3909&amp;"/"&amp;N3909</f>
        <v>SI-02SBFE:DI-PBPMSensor-2/TI
SI-02SBFE:DI-FMCPicoAmm-2/3</v>
      </c>
      <c r="R3909" s="12" t="s">
        <v>354</v>
      </c>
      <c r="S3909" s="12" t="s">
        <v>354</v>
      </c>
      <c r="T3909" s="22" t="str">
        <f aca="false">Def_Sistemas_Conectores_Cabos!$C$15</f>
        <v>Triaxial LEMO</v>
      </c>
      <c r="U3909" s="11" t="s">
        <v>355</v>
      </c>
      <c r="V3909" s="13"/>
    </row>
    <row r="3910" customFormat="false" ht="15.75" hidden="true" customHeight="true" outlineLevel="0" collapsed="false">
      <c r="A3910" s="4" t="str">
        <f aca="false">Def_Sistemas_Conectores_Cabos!$A$23</f>
        <v>BPM de fótons</v>
      </c>
      <c r="B3910" s="5" t="str">
        <f aca="false">Datas_Entregas!$A$6</f>
        <v>Linhas de Luz (fases I-A e II)</v>
      </c>
      <c r="C3910" s="6" t="n">
        <f aca="false" t="array" ref="C3910:C3910">INDEX(Datas_Entregas!$B$2:$B$100, MATCH(B3910, Datas_Entregas!$A$2:$A$100, 0), 1)</f>
        <v>43374</v>
      </c>
      <c r="D3910" s="5" t="str">
        <f aca="false">Def_Status_Montagem!$A$2</f>
        <v>A verificar</v>
      </c>
      <c r="E3910" s="4" t="str">
        <f aca="false">Def_Status_Montagem!$B$4</f>
        <v>Contratada (inclui etiqueta)</v>
      </c>
      <c r="F3910" s="7" t="str">
        <f aca="false" t="array" ref="F3910:F3910">INDEX(Def_Instancias_Equipamentos!$F$2:$F$4986, MATCH(K3910, Def_Instancias_Equipamentos!$D$2:$D$4986, 0), 1)</f>
        <v>Túnel (Anel/Front-End)</v>
      </c>
      <c r="G3910" s="8" t="str">
        <f aca="false" t="array" ref="G3910:G3910">INDEX(Def_Instancias_Equipamentos!$F$2:$F$4986, MATCH(L3910, Def_Instancias_Equipamentos!$D$2:$D$4986, 0), 1)</f>
        <v>Sala Racks 2</v>
      </c>
      <c r="H3910" s="7" t="str">
        <f aca="false" t="array" ref="H3910:H3910">INDEX(Def_Instancias_Equipamentos!$E$2:$E$4986, MATCH(K3910, Def_Instancias_Equipamentos!$D$2:$D$4986, 0), 1)</f>
        <v>SI-02SBFE</v>
      </c>
      <c r="I3910" s="8" t="str">
        <f aca="false" t="array" ref="I3910:I3910">INDEX(Def_Instancias_Equipamentos!$E$2:$E$4986, MATCH(L3910, Def_Instancias_Equipamentos!$D$2:$D$4986, 0), 1)</f>
        <v>IA-02RaBPM</v>
      </c>
      <c r="J3910" s="8" t="str">
        <f aca="false">IF(H3910=I3910, "INTERNO", "EXTERNO")</f>
        <v>EXTERNO</v>
      </c>
      <c r="K3910" s="9" t="str">
        <f aca="false">Def_Instancias_Equipamentos!$D$1095</f>
        <v>SI-02SBFE:DI-PBPMSensor-2</v>
      </c>
      <c r="L3910" s="4" t="str">
        <f aca="false">Def_Instancias_Equipamentos!$D$1436</f>
        <v>SI-02SBFE:DI-FMCPicoAmm-2</v>
      </c>
      <c r="M3910" s="10" t="s">
        <v>72</v>
      </c>
      <c r="N3910" s="11" t="s">
        <v>359</v>
      </c>
      <c r="O3910" s="21" t="str">
        <f aca="false">Def_Sistemas_Conectores_Cabos!$B$24</f>
        <v>Allectra triax</v>
      </c>
      <c r="P3910" s="4" t="str">
        <f aca="false">Def_Sistemas_Conectores_Cabos!$B$25</f>
        <v>Lemo FFC.00.650</v>
      </c>
      <c r="Q3910" s="8" t="str">
        <f aca="false">K3910&amp;"/"&amp;M3910&amp;CHAR(10)&amp;L3910&amp;"/"&amp;N3910</f>
        <v>SI-02SBFE:DI-PBPMSensor-2/BO
SI-02SBFE:DI-FMCPicoAmm-2/4</v>
      </c>
      <c r="R3910" s="12" t="s">
        <v>354</v>
      </c>
      <c r="S3910" s="12" t="s">
        <v>354</v>
      </c>
      <c r="T3910" s="22" t="str">
        <f aca="false">Def_Sistemas_Conectores_Cabos!$C$15</f>
        <v>Triaxial LEMO</v>
      </c>
      <c r="U3910" s="11" t="s">
        <v>355</v>
      </c>
      <c r="V3910" s="13"/>
    </row>
    <row r="3911" customFormat="false" ht="15.75" hidden="true" customHeight="true" outlineLevel="0" collapsed="false">
      <c r="A3911" s="4" t="str">
        <f aca="false">Def_Sistemas_Conectores_Cabos!$A$23</f>
        <v>BPM de fótons</v>
      </c>
      <c r="B3911" s="5" t="str">
        <f aca="false">Datas_Entregas!$A$6</f>
        <v>Linhas de Luz (fases I-A e II)</v>
      </c>
      <c r="C3911" s="6" t="n">
        <f aca="false" t="array" ref="C3911:C3911">INDEX(Datas_Entregas!$B$2:$B$100, MATCH(B3911, Datas_Entregas!$A$2:$A$100, 0), 1)</f>
        <v>43374</v>
      </c>
      <c r="D3911" s="5" t="str">
        <f aca="false">Def_Status_Montagem!$A$2</f>
        <v>A verificar</v>
      </c>
      <c r="E3911" s="4" t="str">
        <f aca="false">Def_Status_Montagem!$B$4</f>
        <v>Contratada (inclui etiqueta)</v>
      </c>
      <c r="F3911" s="7" t="str">
        <f aca="false" t="array" ref="F3911:F3911">INDEX(Def_Instancias_Equipamentos!$F$2:$F$4986, MATCH(K3911, Def_Instancias_Equipamentos!$D$2:$D$4986, 0), 1)</f>
        <v>Túnel (Anel/Front-End)</v>
      </c>
      <c r="G3911" s="8" t="str">
        <f aca="false" t="array" ref="G3911:G3911">INDEX(Def_Instancias_Equipamentos!$F$2:$F$4986, MATCH(L3911, Def_Instancias_Equipamentos!$D$2:$D$4986, 0), 1)</f>
        <v>Sala Racks 3</v>
      </c>
      <c r="H3911" s="7" t="str">
        <f aca="false" t="array" ref="H3911:H3911">INDEX(Def_Instancias_Equipamentos!$E$2:$E$4986, MATCH(K3911, Def_Instancias_Equipamentos!$D$2:$D$4986, 0), 1)</f>
        <v>SI-03BCFE</v>
      </c>
      <c r="I3911" s="8" t="str">
        <f aca="false" t="array" ref="I3911:I3911">INDEX(Def_Instancias_Equipamentos!$E$2:$E$4986, MATCH(L3911, Def_Instancias_Equipamentos!$D$2:$D$4986, 0), 1)</f>
        <v>IA-03RaBPM</v>
      </c>
      <c r="J3911" s="8" t="str">
        <f aca="false">IF(H3911=I3911, "INTERNO", "EXTERNO")</f>
        <v>EXTERNO</v>
      </c>
      <c r="K3911" s="9" t="str">
        <f aca="false">Def_Instancias_Equipamentos!$D$1136</f>
        <v>SI-03BCFE:DI-PBPMSensor-1</v>
      </c>
      <c r="L3911" s="4" t="str">
        <f aca="false">Def_Instancias_Equipamentos!$D$1477</f>
        <v>SI-03BCFE:DI-FMCPicoAmm-1</v>
      </c>
      <c r="M3911" s="10" t="s">
        <v>78</v>
      </c>
      <c r="N3911" s="11" t="s">
        <v>356</v>
      </c>
      <c r="O3911" s="21" t="str">
        <f aca="false">Def_Sistemas_Conectores_Cabos!$B$24</f>
        <v>Allectra triax</v>
      </c>
      <c r="P3911" s="4" t="str">
        <f aca="false">Def_Sistemas_Conectores_Cabos!$B$25</f>
        <v>Lemo FFC.00.650</v>
      </c>
      <c r="Q3911" s="8" t="str">
        <f aca="false">K3911&amp;"/"&amp;M3911&amp;CHAR(10)&amp;L3911&amp;"/"&amp;N3911</f>
        <v>SI-03BCFE:DI-PBPMSensor-1/TO
SI-03BCFE:DI-FMCPicoAmm-1/1</v>
      </c>
      <c r="R3911" s="12" t="s">
        <v>354</v>
      </c>
      <c r="S3911" s="12" t="s">
        <v>354</v>
      </c>
      <c r="T3911" s="22" t="str">
        <f aca="false">Def_Sistemas_Conectores_Cabos!$C$15</f>
        <v>Triaxial LEMO</v>
      </c>
      <c r="U3911" s="11" t="s">
        <v>355</v>
      </c>
      <c r="V3911" s="13"/>
    </row>
    <row r="3912" customFormat="false" ht="15.75" hidden="true" customHeight="true" outlineLevel="0" collapsed="false">
      <c r="A3912" s="4" t="str">
        <f aca="false">Def_Sistemas_Conectores_Cabos!$A$23</f>
        <v>BPM de fótons</v>
      </c>
      <c r="B3912" s="5" t="str">
        <f aca="false">Datas_Entregas!$A$6</f>
        <v>Linhas de Luz (fases I-A e II)</v>
      </c>
      <c r="C3912" s="6" t="n">
        <f aca="false" t="array" ref="C3912:C3912">INDEX(Datas_Entregas!$B$2:$B$100, MATCH(B3912, Datas_Entregas!$A$2:$A$100, 0), 1)</f>
        <v>43374</v>
      </c>
      <c r="D3912" s="5" t="str">
        <f aca="false">Def_Status_Montagem!$A$2</f>
        <v>A verificar</v>
      </c>
      <c r="E3912" s="4" t="str">
        <f aca="false">Def_Status_Montagem!$B$4</f>
        <v>Contratada (inclui etiqueta)</v>
      </c>
      <c r="F3912" s="7" t="str">
        <f aca="false" t="array" ref="F3912:F3912">INDEX(Def_Instancias_Equipamentos!$F$2:$F$4986, MATCH(K3912, Def_Instancias_Equipamentos!$D$2:$D$4986, 0), 1)</f>
        <v>Túnel (Anel/Front-End)</v>
      </c>
      <c r="G3912" s="8" t="str">
        <f aca="false" t="array" ref="G3912:G3912">INDEX(Def_Instancias_Equipamentos!$F$2:$F$4986, MATCH(L3912, Def_Instancias_Equipamentos!$D$2:$D$4986, 0), 1)</f>
        <v>Sala Racks 3</v>
      </c>
      <c r="H3912" s="7" t="str">
        <f aca="false" t="array" ref="H3912:H3912">INDEX(Def_Instancias_Equipamentos!$E$2:$E$4986, MATCH(K3912, Def_Instancias_Equipamentos!$D$2:$D$4986, 0), 1)</f>
        <v>SI-03BCFE</v>
      </c>
      <c r="I3912" s="8" t="str">
        <f aca="false" t="array" ref="I3912:I3912">INDEX(Def_Instancias_Equipamentos!$E$2:$E$4986, MATCH(L3912, Def_Instancias_Equipamentos!$D$2:$D$4986, 0), 1)</f>
        <v>IA-03RaBPM</v>
      </c>
      <c r="J3912" s="8" t="str">
        <f aca="false">IF(H3912=I3912, "INTERNO", "EXTERNO")</f>
        <v>EXTERNO</v>
      </c>
      <c r="K3912" s="9" t="str">
        <f aca="false">Def_Instancias_Equipamentos!$D$1136</f>
        <v>SI-03BCFE:DI-PBPMSensor-1</v>
      </c>
      <c r="L3912" s="4" t="str">
        <f aca="false">Def_Instancias_Equipamentos!$D$1477</f>
        <v>SI-03BCFE:DI-FMCPicoAmm-1</v>
      </c>
      <c r="M3912" s="10" t="s">
        <v>69</v>
      </c>
      <c r="N3912" s="11" t="s">
        <v>357</v>
      </c>
      <c r="O3912" s="21" t="str">
        <f aca="false">Def_Sistemas_Conectores_Cabos!$B$24</f>
        <v>Allectra triax</v>
      </c>
      <c r="P3912" s="4" t="str">
        <f aca="false">Def_Sistemas_Conectores_Cabos!$B$25</f>
        <v>Lemo FFC.00.650</v>
      </c>
      <c r="Q3912" s="8" t="str">
        <f aca="false">K3912&amp;"/"&amp;M3912&amp;CHAR(10)&amp;L3912&amp;"/"&amp;N3912</f>
        <v>SI-03BCFE:DI-PBPMSensor-1/BI
SI-03BCFE:DI-FMCPicoAmm-1/2</v>
      </c>
      <c r="R3912" s="12" t="s">
        <v>354</v>
      </c>
      <c r="S3912" s="12" t="s">
        <v>354</v>
      </c>
      <c r="T3912" s="22" t="str">
        <f aca="false">Def_Sistemas_Conectores_Cabos!$C$15</f>
        <v>Triaxial LEMO</v>
      </c>
      <c r="U3912" s="11" t="s">
        <v>355</v>
      </c>
      <c r="V3912" s="13"/>
    </row>
    <row r="3913" customFormat="false" ht="15.75" hidden="true" customHeight="true" outlineLevel="0" collapsed="false">
      <c r="A3913" s="4" t="str">
        <f aca="false">Def_Sistemas_Conectores_Cabos!$A$23</f>
        <v>BPM de fótons</v>
      </c>
      <c r="B3913" s="5" t="str">
        <f aca="false">Datas_Entregas!$A$6</f>
        <v>Linhas de Luz (fases I-A e II)</v>
      </c>
      <c r="C3913" s="6" t="n">
        <f aca="false" t="array" ref="C3913:C3913">INDEX(Datas_Entregas!$B$2:$B$100, MATCH(B3913, Datas_Entregas!$A$2:$A$100, 0), 1)</f>
        <v>43374</v>
      </c>
      <c r="D3913" s="5" t="str">
        <f aca="false">Def_Status_Montagem!$A$2</f>
        <v>A verificar</v>
      </c>
      <c r="E3913" s="4" t="str">
        <f aca="false">Def_Status_Montagem!$B$4</f>
        <v>Contratada (inclui etiqueta)</v>
      </c>
      <c r="F3913" s="7" t="str">
        <f aca="false" t="array" ref="F3913:F3913">INDEX(Def_Instancias_Equipamentos!$F$2:$F$4986, MATCH(K3913, Def_Instancias_Equipamentos!$D$2:$D$4986, 0), 1)</f>
        <v>Túnel (Anel/Front-End)</v>
      </c>
      <c r="G3913" s="8" t="str">
        <f aca="false" t="array" ref="G3913:G3913">INDEX(Def_Instancias_Equipamentos!$F$2:$F$4986, MATCH(L3913, Def_Instancias_Equipamentos!$D$2:$D$4986, 0), 1)</f>
        <v>Sala Racks 3</v>
      </c>
      <c r="H3913" s="7" t="str">
        <f aca="false" t="array" ref="H3913:H3913">INDEX(Def_Instancias_Equipamentos!$E$2:$E$4986, MATCH(K3913, Def_Instancias_Equipamentos!$D$2:$D$4986, 0), 1)</f>
        <v>SI-03BCFE</v>
      </c>
      <c r="I3913" s="8" t="str">
        <f aca="false" t="array" ref="I3913:I3913">INDEX(Def_Instancias_Equipamentos!$E$2:$E$4986, MATCH(L3913, Def_Instancias_Equipamentos!$D$2:$D$4986, 0), 1)</f>
        <v>IA-03RaBPM</v>
      </c>
      <c r="J3913" s="8" t="str">
        <f aca="false">IF(H3913=I3913, "INTERNO", "EXTERNO")</f>
        <v>EXTERNO</v>
      </c>
      <c r="K3913" s="9" t="str">
        <f aca="false">Def_Instancias_Equipamentos!$D$1136</f>
        <v>SI-03BCFE:DI-PBPMSensor-1</v>
      </c>
      <c r="L3913" s="4" t="str">
        <f aca="false">Def_Instancias_Equipamentos!$D$1477</f>
        <v>SI-03BCFE:DI-FMCPicoAmm-1</v>
      </c>
      <c r="M3913" s="10" t="s">
        <v>75</v>
      </c>
      <c r="N3913" s="11" t="s">
        <v>358</v>
      </c>
      <c r="O3913" s="21" t="str">
        <f aca="false">Def_Sistemas_Conectores_Cabos!$B$24</f>
        <v>Allectra triax</v>
      </c>
      <c r="P3913" s="4" t="str">
        <f aca="false">Def_Sistemas_Conectores_Cabos!$B$25</f>
        <v>Lemo FFC.00.650</v>
      </c>
      <c r="Q3913" s="8" t="str">
        <f aca="false">K3913&amp;"/"&amp;M3913&amp;CHAR(10)&amp;L3913&amp;"/"&amp;N3913</f>
        <v>SI-03BCFE:DI-PBPMSensor-1/TI
SI-03BCFE:DI-FMCPicoAmm-1/3</v>
      </c>
      <c r="R3913" s="12" t="s">
        <v>354</v>
      </c>
      <c r="S3913" s="12" t="s">
        <v>354</v>
      </c>
      <c r="T3913" s="22" t="str">
        <f aca="false">Def_Sistemas_Conectores_Cabos!$C$15</f>
        <v>Triaxial LEMO</v>
      </c>
      <c r="U3913" s="11" t="s">
        <v>355</v>
      </c>
      <c r="V3913" s="13"/>
    </row>
    <row r="3914" customFormat="false" ht="15.75" hidden="true" customHeight="true" outlineLevel="0" collapsed="false">
      <c r="A3914" s="4" t="str">
        <f aca="false">Def_Sistemas_Conectores_Cabos!$A$23</f>
        <v>BPM de fótons</v>
      </c>
      <c r="B3914" s="5" t="str">
        <f aca="false">Datas_Entregas!$A$6</f>
        <v>Linhas de Luz (fases I-A e II)</v>
      </c>
      <c r="C3914" s="6" t="n">
        <f aca="false" t="array" ref="C3914:C3914">INDEX(Datas_Entregas!$B$2:$B$100, MATCH(B3914, Datas_Entregas!$A$2:$A$100, 0), 1)</f>
        <v>43374</v>
      </c>
      <c r="D3914" s="5" t="str">
        <f aca="false">Def_Status_Montagem!$A$2</f>
        <v>A verificar</v>
      </c>
      <c r="E3914" s="4" t="str">
        <f aca="false">Def_Status_Montagem!$B$4</f>
        <v>Contratada (inclui etiqueta)</v>
      </c>
      <c r="F3914" s="7" t="str">
        <f aca="false" t="array" ref="F3914:F3914">INDEX(Def_Instancias_Equipamentos!$F$2:$F$4986, MATCH(K3914, Def_Instancias_Equipamentos!$D$2:$D$4986, 0), 1)</f>
        <v>Túnel (Anel/Front-End)</v>
      </c>
      <c r="G3914" s="8" t="str">
        <f aca="false" t="array" ref="G3914:G3914">INDEX(Def_Instancias_Equipamentos!$F$2:$F$4986, MATCH(L3914, Def_Instancias_Equipamentos!$D$2:$D$4986, 0), 1)</f>
        <v>Sala Racks 3</v>
      </c>
      <c r="H3914" s="7" t="str">
        <f aca="false" t="array" ref="H3914:H3914">INDEX(Def_Instancias_Equipamentos!$E$2:$E$4986, MATCH(K3914, Def_Instancias_Equipamentos!$D$2:$D$4986, 0), 1)</f>
        <v>SI-03BCFE</v>
      </c>
      <c r="I3914" s="8" t="str">
        <f aca="false" t="array" ref="I3914:I3914">INDEX(Def_Instancias_Equipamentos!$E$2:$E$4986, MATCH(L3914, Def_Instancias_Equipamentos!$D$2:$D$4986, 0), 1)</f>
        <v>IA-03RaBPM</v>
      </c>
      <c r="J3914" s="8" t="str">
        <f aca="false">IF(H3914=I3914, "INTERNO", "EXTERNO")</f>
        <v>EXTERNO</v>
      </c>
      <c r="K3914" s="9" t="str">
        <f aca="false">Def_Instancias_Equipamentos!$D$1136</f>
        <v>SI-03BCFE:DI-PBPMSensor-1</v>
      </c>
      <c r="L3914" s="4" t="str">
        <f aca="false">Def_Instancias_Equipamentos!$D$1477</f>
        <v>SI-03BCFE:DI-FMCPicoAmm-1</v>
      </c>
      <c r="M3914" s="10" t="s">
        <v>72</v>
      </c>
      <c r="N3914" s="11" t="s">
        <v>359</v>
      </c>
      <c r="O3914" s="21" t="str">
        <f aca="false">Def_Sistemas_Conectores_Cabos!$B$24</f>
        <v>Allectra triax</v>
      </c>
      <c r="P3914" s="4" t="str">
        <f aca="false">Def_Sistemas_Conectores_Cabos!$B$25</f>
        <v>Lemo FFC.00.650</v>
      </c>
      <c r="Q3914" s="8" t="str">
        <f aca="false">K3914&amp;"/"&amp;M3914&amp;CHAR(10)&amp;L3914&amp;"/"&amp;N3914</f>
        <v>SI-03BCFE:DI-PBPMSensor-1/BO
SI-03BCFE:DI-FMCPicoAmm-1/4</v>
      </c>
      <c r="R3914" s="12" t="s">
        <v>354</v>
      </c>
      <c r="S3914" s="12" t="s">
        <v>354</v>
      </c>
      <c r="T3914" s="22" t="str">
        <f aca="false">Def_Sistemas_Conectores_Cabos!$C$15</f>
        <v>Triaxial LEMO</v>
      </c>
      <c r="U3914" s="11" t="s">
        <v>355</v>
      </c>
      <c r="V3914" s="13"/>
    </row>
    <row r="3915" customFormat="false" ht="15.75" hidden="true" customHeight="true" outlineLevel="0" collapsed="false">
      <c r="A3915" s="4" t="str">
        <f aca="false">Def_Sistemas_Conectores_Cabos!$A$23</f>
        <v>BPM de fótons</v>
      </c>
      <c r="B3915" s="5" t="str">
        <f aca="false">Datas_Entregas!$A$6</f>
        <v>Linhas de Luz (fases I-A e II)</v>
      </c>
      <c r="C3915" s="6" t="n">
        <f aca="false" t="array" ref="C3915:C3915">INDEX(Datas_Entregas!$B$2:$B$100, MATCH(B3915, Datas_Entregas!$A$2:$A$100, 0), 1)</f>
        <v>43374</v>
      </c>
      <c r="D3915" s="5" t="str">
        <f aca="false">Def_Status_Montagem!$A$2</f>
        <v>A verificar</v>
      </c>
      <c r="E3915" s="4" t="str">
        <f aca="false">Def_Status_Montagem!$B$4</f>
        <v>Contratada (inclui etiqueta)</v>
      </c>
      <c r="F3915" s="7" t="str">
        <f aca="false" t="array" ref="F3915:F3915">INDEX(Def_Instancias_Equipamentos!$F$2:$F$4986, MATCH(K3915, Def_Instancias_Equipamentos!$D$2:$D$4986, 0), 1)</f>
        <v>Túnel (Anel/Front-End)</v>
      </c>
      <c r="G3915" s="8" t="str">
        <f aca="false" t="array" ref="G3915:G3915">INDEX(Def_Instancias_Equipamentos!$F$2:$F$4986, MATCH(L3915, Def_Instancias_Equipamentos!$D$2:$D$4986, 0), 1)</f>
        <v>Sala Racks 3</v>
      </c>
      <c r="H3915" s="7" t="str">
        <f aca="false" t="array" ref="H3915:H3915">INDEX(Def_Instancias_Equipamentos!$E$2:$E$4986, MATCH(K3915, Def_Instancias_Equipamentos!$D$2:$D$4986, 0), 1)</f>
        <v>SI-03BCFE</v>
      </c>
      <c r="I3915" s="8" t="str">
        <f aca="false" t="array" ref="I3915:I3915">INDEX(Def_Instancias_Equipamentos!$E$2:$E$4986, MATCH(L3915, Def_Instancias_Equipamentos!$D$2:$D$4986, 0), 1)</f>
        <v>IA-03RaBPM</v>
      </c>
      <c r="J3915" s="8" t="str">
        <f aca="false">IF(H3915=I3915, "INTERNO", "EXTERNO")</f>
        <v>EXTERNO</v>
      </c>
      <c r="K3915" s="9" t="str">
        <f aca="false">Def_Instancias_Equipamentos!$D$1137</f>
        <v>SI-03BCFE:DI-PBPMSensor-2</v>
      </c>
      <c r="L3915" s="4" t="str">
        <f aca="false">Def_Instancias_Equipamentos!$D$1478</f>
        <v>SI-03BCFE:DI-FMCPicoAmm-2</v>
      </c>
      <c r="M3915" s="10" t="s">
        <v>78</v>
      </c>
      <c r="N3915" s="11" t="s">
        <v>356</v>
      </c>
      <c r="O3915" s="21" t="str">
        <f aca="false">Def_Sistemas_Conectores_Cabos!$B$24</f>
        <v>Allectra triax</v>
      </c>
      <c r="P3915" s="4" t="str">
        <f aca="false">Def_Sistemas_Conectores_Cabos!$B$25</f>
        <v>Lemo FFC.00.650</v>
      </c>
      <c r="Q3915" s="8" t="str">
        <f aca="false">K3915&amp;"/"&amp;M3915&amp;CHAR(10)&amp;L3915&amp;"/"&amp;N3915</f>
        <v>SI-03BCFE:DI-PBPMSensor-2/TO
SI-03BCFE:DI-FMCPicoAmm-2/1</v>
      </c>
      <c r="R3915" s="12" t="s">
        <v>354</v>
      </c>
      <c r="S3915" s="12" t="s">
        <v>354</v>
      </c>
      <c r="T3915" s="22" t="str">
        <f aca="false">Def_Sistemas_Conectores_Cabos!$C$15</f>
        <v>Triaxial LEMO</v>
      </c>
      <c r="U3915" s="11" t="s">
        <v>355</v>
      </c>
      <c r="V3915" s="13"/>
    </row>
    <row r="3916" customFormat="false" ht="15.75" hidden="true" customHeight="true" outlineLevel="0" collapsed="false">
      <c r="A3916" s="4" t="str">
        <f aca="false">Def_Sistemas_Conectores_Cabos!$A$23</f>
        <v>BPM de fótons</v>
      </c>
      <c r="B3916" s="5" t="str">
        <f aca="false">Datas_Entregas!$A$6</f>
        <v>Linhas de Luz (fases I-A e II)</v>
      </c>
      <c r="C3916" s="6" t="n">
        <f aca="false" t="array" ref="C3916:C3916">INDEX(Datas_Entregas!$B$2:$B$100, MATCH(B3916, Datas_Entregas!$A$2:$A$100, 0), 1)</f>
        <v>43374</v>
      </c>
      <c r="D3916" s="5" t="str">
        <f aca="false">Def_Status_Montagem!$A$2</f>
        <v>A verificar</v>
      </c>
      <c r="E3916" s="4" t="str">
        <f aca="false">Def_Status_Montagem!$B$4</f>
        <v>Contratada (inclui etiqueta)</v>
      </c>
      <c r="F3916" s="7" t="str">
        <f aca="false" t="array" ref="F3916:F3916">INDEX(Def_Instancias_Equipamentos!$F$2:$F$4986, MATCH(K3916, Def_Instancias_Equipamentos!$D$2:$D$4986, 0), 1)</f>
        <v>Túnel (Anel/Front-End)</v>
      </c>
      <c r="G3916" s="8" t="str">
        <f aca="false" t="array" ref="G3916:G3916">INDEX(Def_Instancias_Equipamentos!$F$2:$F$4986, MATCH(L3916, Def_Instancias_Equipamentos!$D$2:$D$4986, 0), 1)</f>
        <v>Sala Racks 3</v>
      </c>
      <c r="H3916" s="7" t="str">
        <f aca="false" t="array" ref="H3916:H3916">INDEX(Def_Instancias_Equipamentos!$E$2:$E$4986, MATCH(K3916, Def_Instancias_Equipamentos!$D$2:$D$4986, 0), 1)</f>
        <v>SI-03BCFE</v>
      </c>
      <c r="I3916" s="8" t="str">
        <f aca="false" t="array" ref="I3916:I3916">INDEX(Def_Instancias_Equipamentos!$E$2:$E$4986, MATCH(L3916, Def_Instancias_Equipamentos!$D$2:$D$4986, 0), 1)</f>
        <v>IA-03RaBPM</v>
      </c>
      <c r="J3916" s="8" t="str">
        <f aca="false">IF(H3916=I3916, "INTERNO", "EXTERNO")</f>
        <v>EXTERNO</v>
      </c>
      <c r="K3916" s="9" t="str">
        <f aca="false">Def_Instancias_Equipamentos!$D$1137</f>
        <v>SI-03BCFE:DI-PBPMSensor-2</v>
      </c>
      <c r="L3916" s="4" t="str">
        <f aca="false">Def_Instancias_Equipamentos!$D$1478</f>
        <v>SI-03BCFE:DI-FMCPicoAmm-2</v>
      </c>
      <c r="M3916" s="10" t="s">
        <v>69</v>
      </c>
      <c r="N3916" s="11" t="s">
        <v>357</v>
      </c>
      <c r="O3916" s="21" t="str">
        <f aca="false">Def_Sistemas_Conectores_Cabos!$B$24</f>
        <v>Allectra triax</v>
      </c>
      <c r="P3916" s="4" t="str">
        <f aca="false">Def_Sistemas_Conectores_Cabos!$B$25</f>
        <v>Lemo FFC.00.650</v>
      </c>
      <c r="Q3916" s="8" t="str">
        <f aca="false">K3916&amp;"/"&amp;M3916&amp;CHAR(10)&amp;L3916&amp;"/"&amp;N3916</f>
        <v>SI-03BCFE:DI-PBPMSensor-2/BI
SI-03BCFE:DI-FMCPicoAmm-2/2</v>
      </c>
      <c r="R3916" s="12" t="s">
        <v>354</v>
      </c>
      <c r="S3916" s="12" t="s">
        <v>354</v>
      </c>
      <c r="T3916" s="22" t="str">
        <f aca="false">Def_Sistemas_Conectores_Cabos!$C$15</f>
        <v>Triaxial LEMO</v>
      </c>
      <c r="U3916" s="11" t="s">
        <v>355</v>
      </c>
      <c r="V3916" s="13"/>
    </row>
    <row r="3917" customFormat="false" ht="15.75" hidden="true" customHeight="true" outlineLevel="0" collapsed="false">
      <c r="A3917" s="4" t="str">
        <f aca="false">Def_Sistemas_Conectores_Cabos!$A$23</f>
        <v>BPM de fótons</v>
      </c>
      <c r="B3917" s="5" t="str">
        <f aca="false">Datas_Entregas!$A$6</f>
        <v>Linhas de Luz (fases I-A e II)</v>
      </c>
      <c r="C3917" s="6" t="n">
        <f aca="false" t="array" ref="C3917:C3917">INDEX(Datas_Entregas!$B$2:$B$100, MATCH(B3917, Datas_Entregas!$A$2:$A$100, 0), 1)</f>
        <v>43374</v>
      </c>
      <c r="D3917" s="5" t="str">
        <f aca="false">Def_Status_Montagem!$A$2</f>
        <v>A verificar</v>
      </c>
      <c r="E3917" s="4" t="str">
        <f aca="false">Def_Status_Montagem!$B$4</f>
        <v>Contratada (inclui etiqueta)</v>
      </c>
      <c r="F3917" s="7" t="str">
        <f aca="false" t="array" ref="F3917:F3917">INDEX(Def_Instancias_Equipamentos!$F$2:$F$4986, MATCH(K3917, Def_Instancias_Equipamentos!$D$2:$D$4986, 0), 1)</f>
        <v>Túnel (Anel/Front-End)</v>
      </c>
      <c r="G3917" s="8" t="str">
        <f aca="false" t="array" ref="G3917:G3917">INDEX(Def_Instancias_Equipamentos!$F$2:$F$4986, MATCH(L3917, Def_Instancias_Equipamentos!$D$2:$D$4986, 0), 1)</f>
        <v>Sala Racks 3</v>
      </c>
      <c r="H3917" s="7" t="str">
        <f aca="false" t="array" ref="H3917:H3917">INDEX(Def_Instancias_Equipamentos!$E$2:$E$4986, MATCH(K3917, Def_Instancias_Equipamentos!$D$2:$D$4986, 0), 1)</f>
        <v>SI-03BCFE</v>
      </c>
      <c r="I3917" s="8" t="str">
        <f aca="false" t="array" ref="I3917:I3917">INDEX(Def_Instancias_Equipamentos!$E$2:$E$4986, MATCH(L3917, Def_Instancias_Equipamentos!$D$2:$D$4986, 0), 1)</f>
        <v>IA-03RaBPM</v>
      </c>
      <c r="J3917" s="8" t="str">
        <f aca="false">IF(H3917=I3917, "INTERNO", "EXTERNO")</f>
        <v>EXTERNO</v>
      </c>
      <c r="K3917" s="9" t="str">
        <f aca="false">Def_Instancias_Equipamentos!$D$1137</f>
        <v>SI-03BCFE:DI-PBPMSensor-2</v>
      </c>
      <c r="L3917" s="4" t="str">
        <f aca="false">Def_Instancias_Equipamentos!$D$1478</f>
        <v>SI-03BCFE:DI-FMCPicoAmm-2</v>
      </c>
      <c r="M3917" s="10" t="s">
        <v>75</v>
      </c>
      <c r="N3917" s="11" t="s">
        <v>358</v>
      </c>
      <c r="O3917" s="21" t="str">
        <f aca="false">Def_Sistemas_Conectores_Cabos!$B$24</f>
        <v>Allectra triax</v>
      </c>
      <c r="P3917" s="4" t="str">
        <f aca="false">Def_Sistemas_Conectores_Cabos!$B$25</f>
        <v>Lemo FFC.00.650</v>
      </c>
      <c r="Q3917" s="8" t="str">
        <f aca="false">K3917&amp;"/"&amp;M3917&amp;CHAR(10)&amp;L3917&amp;"/"&amp;N3917</f>
        <v>SI-03BCFE:DI-PBPMSensor-2/TI
SI-03BCFE:DI-FMCPicoAmm-2/3</v>
      </c>
      <c r="R3917" s="12" t="s">
        <v>354</v>
      </c>
      <c r="S3917" s="12" t="s">
        <v>354</v>
      </c>
      <c r="T3917" s="22" t="str">
        <f aca="false">Def_Sistemas_Conectores_Cabos!$C$15</f>
        <v>Triaxial LEMO</v>
      </c>
      <c r="U3917" s="11" t="s">
        <v>355</v>
      </c>
      <c r="V3917" s="13"/>
    </row>
    <row r="3918" customFormat="false" ht="15.75" hidden="true" customHeight="true" outlineLevel="0" collapsed="false">
      <c r="A3918" s="4" t="str">
        <f aca="false">Def_Sistemas_Conectores_Cabos!$A$23</f>
        <v>BPM de fótons</v>
      </c>
      <c r="B3918" s="5" t="str">
        <f aca="false">Datas_Entregas!$A$6</f>
        <v>Linhas de Luz (fases I-A e II)</v>
      </c>
      <c r="C3918" s="6" t="n">
        <f aca="false" t="array" ref="C3918:C3918">INDEX(Datas_Entregas!$B$2:$B$100, MATCH(B3918, Datas_Entregas!$A$2:$A$100, 0), 1)</f>
        <v>43374</v>
      </c>
      <c r="D3918" s="5" t="str">
        <f aca="false">Def_Status_Montagem!$A$2</f>
        <v>A verificar</v>
      </c>
      <c r="E3918" s="4" t="str">
        <f aca="false">Def_Status_Montagem!$B$4</f>
        <v>Contratada (inclui etiqueta)</v>
      </c>
      <c r="F3918" s="7" t="str">
        <f aca="false" t="array" ref="F3918:F3918">INDEX(Def_Instancias_Equipamentos!$F$2:$F$4986, MATCH(K3918, Def_Instancias_Equipamentos!$D$2:$D$4986, 0), 1)</f>
        <v>Túnel (Anel/Front-End)</v>
      </c>
      <c r="G3918" s="8" t="str">
        <f aca="false" t="array" ref="G3918:G3918">INDEX(Def_Instancias_Equipamentos!$F$2:$F$4986, MATCH(L3918, Def_Instancias_Equipamentos!$D$2:$D$4986, 0), 1)</f>
        <v>Sala Racks 3</v>
      </c>
      <c r="H3918" s="7" t="str">
        <f aca="false" t="array" ref="H3918:H3918">INDEX(Def_Instancias_Equipamentos!$E$2:$E$4986, MATCH(K3918, Def_Instancias_Equipamentos!$D$2:$D$4986, 0), 1)</f>
        <v>SI-03BCFE</v>
      </c>
      <c r="I3918" s="8" t="str">
        <f aca="false" t="array" ref="I3918:I3918">INDEX(Def_Instancias_Equipamentos!$E$2:$E$4986, MATCH(L3918, Def_Instancias_Equipamentos!$D$2:$D$4986, 0), 1)</f>
        <v>IA-03RaBPM</v>
      </c>
      <c r="J3918" s="8" t="str">
        <f aca="false">IF(H3918=I3918, "INTERNO", "EXTERNO")</f>
        <v>EXTERNO</v>
      </c>
      <c r="K3918" s="9" t="str">
        <f aca="false">Def_Instancias_Equipamentos!$D$1137</f>
        <v>SI-03BCFE:DI-PBPMSensor-2</v>
      </c>
      <c r="L3918" s="4" t="str">
        <f aca="false">Def_Instancias_Equipamentos!$D$1478</f>
        <v>SI-03BCFE:DI-FMCPicoAmm-2</v>
      </c>
      <c r="M3918" s="10" t="s">
        <v>72</v>
      </c>
      <c r="N3918" s="11" t="s">
        <v>359</v>
      </c>
      <c r="O3918" s="21" t="str">
        <f aca="false">Def_Sistemas_Conectores_Cabos!$B$24</f>
        <v>Allectra triax</v>
      </c>
      <c r="P3918" s="4" t="str">
        <f aca="false">Def_Sistemas_Conectores_Cabos!$B$25</f>
        <v>Lemo FFC.00.650</v>
      </c>
      <c r="Q3918" s="8" t="str">
        <f aca="false">K3918&amp;"/"&amp;M3918&amp;CHAR(10)&amp;L3918&amp;"/"&amp;N3918</f>
        <v>SI-03BCFE:DI-PBPMSensor-2/BO
SI-03BCFE:DI-FMCPicoAmm-2/4</v>
      </c>
      <c r="R3918" s="12" t="s">
        <v>354</v>
      </c>
      <c r="S3918" s="12" t="s">
        <v>354</v>
      </c>
      <c r="T3918" s="22" t="str">
        <f aca="false">Def_Sistemas_Conectores_Cabos!$C$15</f>
        <v>Triaxial LEMO</v>
      </c>
      <c r="U3918" s="11" t="s">
        <v>355</v>
      </c>
      <c r="V3918" s="13"/>
    </row>
    <row r="3919" customFormat="false" ht="15.75" hidden="true" customHeight="true" outlineLevel="0" collapsed="false">
      <c r="A3919" s="4" t="str">
        <f aca="false">Def_Sistemas_Conectores_Cabos!$A$23</f>
        <v>BPM de fótons</v>
      </c>
      <c r="B3919" s="5" t="str">
        <f aca="false">Datas_Entregas!$A$6</f>
        <v>Linhas de Luz (fases I-A e II)</v>
      </c>
      <c r="C3919" s="6" t="n">
        <f aca="false" t="array" ref="C3919:C3919">INDEX(Datas_Entregas!$B$2:$B$100, MATCH(B3919, Datas_Entregas!$A$2:$A$100, 0), 1)</f>
        <v>43374</v>
      </c>
      <c r="D3919" s="5" t="str">
        <f aca="false">Def_Status_Montagem!$A$2</f>
        <v>A verificar</v>
      </c>
      <c r="E3919" s="4" t="str">
        <f aca="false">Def_Status_Montagem!$B$4</f>
        <v>Contratada (inclui etiqueta)</v>
      </c>
      <c r="F3919" s="7" t="str">
        <f aca="false" t="array" ref="F3919:F3919">INDEX(Def_Instancias_Equipamentos!$F$2:$F$4986, MATCH(K3919, Def_Instancias_Equipamentos!$D$2:$D$4986, 0), 1)</f>
        <v>Túnel (Anel/Front-End)</v>
      </c>
      <c r="G3919" s="8" t="str">
        <f aca="false" t="array" ref="G3919:G3919">INDEX(Def_Instancias_Equipamentos!$F$2:$F$4986, MATCH(L3919, Def_Instancias_Equipamentos!$D$2:$D$4986, 0), 1)</f>
        <v>Sala Racks 3</v>
      </c>
      <c r="H3919" s="7" t="str">
        <f aca="false" t="array" ref="H3919:H3919">INDEX(Def_Instancias_Equipamentos!$E$2:$E$4986, MATCH(K3919, Def_Instancias_Equipamentos!$D$2:$D$4986, 0), 1)</f>
        <v>SI-03SPFE</v>
      </c>
      <c r="I3919" s="8" t="str">
        <f aca="false" t="array" ref="I3919:I3919">INDEX(Def_Instancias_Equipamentos!$E$2:$E$4986, MATCH(L3919, Def_Instancias_Equipamentos!$D$2:$D$4986, 0), 1)</f>
        <v>IA-03RaBPM</v>
      </c>
      <c r="J3919" s="8" t="str">
        <f aca="false">IF(H3919=I3919, "INTERNO", "EXTERNO")</f>
        <v>EXTERNO</v>
      </c>
      <c r="K3919" s="9" t="str">
        <f aca="false">Def_Instancias_Equipamentos!$D$1096</f>
        <v>SI-03SPFE:DI-PBPMSensor-1</v>
      </c>
      <c r="L3919" s="4" t="str">
        <f aca="false">Def_Instancias_Equipamentos!$D$1437</f>
        <v>SI-03SPFE:DI-FMCPicoAmm-1</v>
      </c>
      <c r="M3919" s="10" t="s">
        <v>78</v>
      </c>
      <c r="N3919" s="11" t="s">
        <v>356</v>
      </c>
      <c r="O3919" s="21" t="str">
        <f aca="false">Def_Sistemas_Conectores_Cabos!$B$24</f>
        <v>Allectra triax</v>
      </c>
      <c r="P3919" s="4" t="str">
        <f aca="false">Def_Sistemas_Conectores_Cabos!$B$25</f>
        <v>Lemo FFC.00.650</v>
      </c>
      <c r="Q3919" s="8" t="str">
        <f aca="false">K3919&amp;"/"&amp;M3919&amp;CHAR(10)&amp;L3919&amp;"/"&amp;N3919</f>
        <v>SI-03SPFE:DI-PBPMSensor-1/TO
SI-03SPFE:DI-FMCPicoAmm-1/1</v>
      </c>
      <c r="R3919" s="12" t="s">
        <v>354</v>
      </c>
      <c r="S3919" s="12" t="s">
        <v>354</v>
      </c>
      <c r="T3919" s="22" t="str">
        <f aca="false">Def_Sistemas_Conectores_Cabos!$C$15</f>
        <v>Triaxial LEMO</v>
      </c>
      <c r="U3919" s="11" t="s">
        <v>355</v>
      </c>
      <c r="V3919" s="13"/>
    </row>
    <row r="3920" customFormat="false" ht="15.75" hidden="true" customHeight="true" outlineLevel="0" collapsed="false">
      <c r="A3920" s="4" t="str">
        <f aca="false">Def_Sistemas_Conectores_Cabos!$A$23</f>
        <v>BPM de fótons</v>
      </c>
      <c r="B3920" s="5" t="str">
        <f aca="false">Datas_Entregas!$A$6</f>
        <v>Linhas de Luz (fases I-A e II)</v>
      </c>
      <c r="C3920" s="6" t="n">
        <f aca="false" t="array" ref="C3920:C3920">INDEX(Datas_Entregas!$B$2:$B$100, MATCH(B3920, Datas_Entregas!$A$2:$A$100, 0), 1)</f>
        <v>43374</v>
      </c>
      <c r="D3920" s="5" t="str">
        <f aca="false">Def_Status_Montagem!$A$2</f>
        <v>A verificar</v>
      </c>
      <c r="E3920" s="4" t="str">
        <f aca="false">Def_Status_Montagem!$B$4</f>
        <v>Contratada (inclui etiqueta)</v>
      </c>
      <c r="F3920" s="7" t="str">
        <f aca="false" t="array" ref="F3920:F3920">INDEX(Def_Instancias_Equipamentos!$F$2:$F$4986, MATCH(K3920, Def_Instancias_Equipamentos!$D$2:$D$4986, 0), 1)</f>
        <v>Túnel (Anel/Front-End)</v>
      </c>
      <c r="G3920" s="8" t="str">
        <f aca="false" t="array" ref="G3920:G3920">INDEX(Def_Instancias_Equipamentos!$F$2:$F$4986, MATCH(L3920, Def_Instancias_Equipamentos!$D$2:$D$4986, 0), 1)</f>
        <v>Sala Racks 3</v>
      </c>
      <c r="H3920" s="7" t="str">
        <f aca="false" t="array" ref="H3920:H3920">INDEX(Def_Instancias_Equipamentos!$E$2:$E$4986, MATCH(K3920, Def_Instancias_Equipamentos!$D$2:$D$4986, 0), 1)</f>
        <v>SI-03SPFE</v>
      </c>
      <c r="I3920" s="8" t="str">
        <f aca="false" t="array" ref="I3920:I3920">INDEX(Def_Instancias_Equipamentos!$E$2:$E$4986, MATCH(L3920, Def_Instancias_Equipamentos!$D$2:$D$4986, 0), 1)</f>
        <v>IA-03RaBPM</v>
      </c>
      <c r="J3920" s="8" t="str">
        <f aca="false">IF(H3920=I3920, "INTERNO", "EXTERNO")</f>
        <v>EXTERNO</v>
      </c>
      <c r="K3920" s="9" t="str">
        <f aca="false">Def_Instancias_Equipamentos!$D$1096</f>
        <v>SI-03SPFE:DI-PBPMSensor-1</v>
      </c>
      <c r="L3920" s="4" t="str">
        <f aca="false">Def_Instancias_Equipamentos!$D$1437</f>
        <v>SI-03SPFE:DI-FMCPicoAmm-1</v>
      </c>
      <c r="M3920" s="10" t="s">
        <v>69</v>
      </c>
      <c r="N3920" s="11" t="s">
        <v>357</v>
      </c>
      <c r="O3920" s="21" t="str">
        <f aca="false">Def_Sistemas_Conectores_Cabos!$B$24</f>
        <v>Allectra triax</v>
      </c>
      <c r="P3920" s="4" t="str">
        <f aca="false">Def_Sistemas_Conectores_Cabos!$B$25</f>
        <v>Lemo FFC.00.650</v>
      </c>
      <c r="Q3920" s="8" t="str">
        <f aca="false">K3920&amp;"/"&amp;M3920&amp;CHAR(10)&amp;L3920&amp;"/"&amp;N3920</f>
        <v>SI-03SPFE:DI-PBPMSensor-1/BI
SI-03SPFE:DI-FMCPicoAmm-1/2</v>
      </c>
      <c r="R3920" s="12" t="s">
        <v>354</v>
      </c>
      <c r="S3920" s="12" t="s">
        <v>354</v>
      </c>
      <c r="T3920" s="22" t="str">
        <f aca="false">Def_Sistemas_Conectores_Cabos!$C$15</f>
        <v>Triaxial LEMO</v>
      </c>
      <c r="U3920" s="11" t="s">
        <v>355</v>
      </c>
      <c r="V3920" s="13"/>
    </row>
    <row r="3921" customFormat="false" ht="15.75" hidden="true" customHeight="true" outlineLevel="0" collapsed="false">
      <c r="A3921" s="4" t="str">
        <f aca="false">Def_Sistemas_Conectores_Cabos!$A$23</f>
        <v>BPM de fótons</v>
      </c>
      <c r="B3921" s="5" t="str">
        <f aca="false">Datas_Entregas!$A$6</f>
        <v>Linhas de Luz (fases I-A e II)</v>
      </c>
      <c r="C3921" s="6" t="n">
        <f aca="false" t="array" ref="C3921:C3921">INDEX(Datas_Entregas!$B$2:$B$100, MATCH(B3921, Datas_Entregas!$A$2:$A$100, 0), 1)</f>
        <v>43374</v>
      </c>
      <c r="D3921" s="5" t="str">
        <f aca="false">Def_Status_Montagem!$A$2</f>
        <v>A verificar</v>
      </c>
      <c r="E3921" s="4" t="str">
        <f aca="false">Def_Status_Montagem!$B$4</f>
        <v>Contratada (inclui etiqueta)</v>
      </c>
      <c r="F3921" s="7" t="str">
        <f aca="false" t="array" ref="F3921:F3921">INDEX(Def_Instancias_Equipamentos!$F$2:$F$4986, MATCH(K3921, Def_Instancias_Equipamentos!$D$2:$D$4986, 0), 1)</f>
        <v>Túnel (Anel/Front-End)</v>
      </c>
      <c r="G3921" s="8" t="str">
        <f aca="false" t="array" ref="G3921:G3921">INDEX(Def_Instancias_Equipamentos!$F$2:$F$4986, MATCH(L3921, Def_Instancias_Equipamentos!$D$2:$D$4986, 0), 1)</f>
        <v>Sala Racks 3</v>
      </c>
      <c r="H3921" s="7" t="str">
        <f aca="false" t="array" ref="H3921:H3921">INDEX(Def_Instancias_Equipamentos!$E$2:$E$4986, MATCH(K3921, Def_Instancias_Equipamentos!$D$2:$D$4986, 0), 1)</f>
        <v>SI-03SPFE</v>
      </c>
      <c r="I3921" s="8" t="str">
        <f aca="false" t="array" ref="I3921:I3921">INDEX(Def_Instancias_Equipamentos!$E$2:$E$4986, MATCH(L3921, Def_Instancias_Equipamentos!$D$2:$D$4986, 0), 1)</f>
        <v>IA-03RaBPM</v>
      </c>
      <c r="J3921" s="8" t="str">
        <f aca="false">IF(H3921=I3921, "INTERNO", "EXTERNO")</f>
        <v>EXTERNO</v>
      </c>
      <c r="K3921" s="9" t="str">
        <f aca="false">Def_Instancias_Equipamentos!$D$1096</f>
        <v>SI-03SPFE:DI-PBPMSensor-1</v>
      </c>
      <c r="L3921" s="4" t="str">
        <f aca="false">Def_Instancias_Equipamentos!$D$1437</f>
        <v>SI-03SPFE:DI-FMCPicoAmm-1</v>
      </c>
      <c r="M3921" s="10" t="s">
        <v>75</v>
      </c>
      <c r="N3921" s="11" t="s">
        <v>358</v>
      </c>
      <c r="O3921" s="21" t="str">
        <f aca="false">Def_Sistemas_Conectores_Cabos!$B$24</f>
        <v>Allectra triax</v>
      </c>
      <c r="P3921" s="4" t="str">
        <f aca="false">Def_Sistemas_Conectores_Cabos!$B$25</f>
        <v>Lemo FFC.00.650</v>
      </c>
      <c r="Q3921" s="8" t="str">
        <f aca="false">K3921&amp;"/"&amp;M3921&amp;CHAR(10)&amp;L3921&amp;"/"&amp;N3921</f>
        <v>SI-03SPFE:DI-PBPMSensor-1/TI
SI-03SPFE:DI-FMCPicoAmm-1/3</v>
      </c>
      <c r="R3921" s="12" t="s">
        <v>354</v>
      </c>
      <c r="S3921" s="12" t="s">
        <v>354</v>
      </c>
      <c r="T3921" s="22" t="str">
        <f aca="false">Def_Sistemas_Conectores_Cabos!$C$15</f>
        <v>Triaxial LEMO</v>
      </c>
      <c r="U3921" s="11" t="s">
        <v>355</v>
      </c>
      <c r="V3921" s="13"/>
    </row>
    <row r="3922" customFormat="false" ht="15.75" hidden="true" customHeight="true" outlineLevel="0" collapsed="false">
      <c r="A3922" s="4" t="str">
        <f aca="false">Def_Sistemas_Conectores_Cabos!$A$23</f>
        <v>BPM de fótons</v>
      </c>
      <c r="B3922" s="5" t="str">
        <f aca="false">Datas_Entregas!$A$6</f>
        <v>Linhas de Luz (fases I-A e II)</v>
      </c>
      <c r="C3922" s="6" t="n">
        <f aca="false" t="array" ref="C3922:C3922">INDEX(Datas_Entregas!$B$2:$B$100, MATCH(B3922, Datas_Entregas!$A$2:$A$100, 0), 1)</f>
        <v>43374</v>
      </c>
      <c r="D3922" s="5" t="str">
        <f aca="false">Def_Status_Montagem!$A$2</f>
        <v>A verificar</v>
      </c>
      <c r="E3922" s="4" t="str">
        <f aca="false">Def_Status_Montagem!$B$4</f>
        <v>Contratada (inclui etiqueta)</v>
      </c>
      <c r="F3922" s="7" t="str">
        <f aca="false" t="array" ref="F3922:F3922">INDEX(Def_Instancias_Equipamentos!$F$2:$F$4986, MATCH(K3922, Def_Instancias_Equipamentos!$D$2:$D$4986, 0), 1)</f>
        <v>Túnel (Anel/Front-End)</v>
      </c>
      <c r="G3922" s="8" t="str">
        <f aca="false" t="array" ref="G3922:G3922">INDEX(Def_Instancias_Equipamentos!$F$2:$F$4986, MATCH(L3922, Def_Instancias_Equipamentos!$D$2:$D$4986, 0), 1)</f>
        <v>Sala Racks 3</v>
      </c>
      <c r="H3922" s="7" t="str">
        <f aca="false" t="array" ref="H3922:H3922">INDEX(Def_Instancias_Equipamentos!$E$2:$E$4986, MATCH(K3922, Def_Instancias_Equipamentos!$D$2:$D$4986, 0), 1)</f>
        <v>SI-03SPFE</v>
      </c>
      <c r="I3922" s="8" t="str">
        <f aca="false" t="array" ref="I3922:I3922">INDEX(Def_Instancias_Equipamentos!$E$2:$E$4986, MATCH(L3922, Def_Instancias_Equipamentos!$D$2:$D$4986, 0), 1)</f>
        <v>IA-03RaBPM</v>
      </c>
      <c r="J3922" s="8" t="str">
        <f aca="false">IF(H3922=I3922, "INTERNO", "EXTERNO")</f>
        <v>EXTERNO</v>
      </c>
      <c r="K3922" s="9" t="str">
        <f aca="false">Def_Instancias_Equipamentos!$D$1096</f>
        <v>SI-03SPFE:DI-PBPMSensor-1</v>
      </c>
      <c r="L3922" s="4" t="str">
        <f aca="false">Def_Instancias_Equipamentos!$D$1437</f>
        <v>SI-03SPFE:DI-FMCPicoAmm-1</v>
      </c>
      <c r="M3922" s="10" t="s">
        <v>72</v>
      </c>
      <c r="N3922" s="11" t="s">
        <v>359</v>
      </c>
      <c r="O3922" s="21" t="str">
        <f aca="false">Def_Sistemas_Conectores_Cabos!$B$24</f>
        <v>Allectra triax</v>
      </c>
      <c r="P3922" s="4" t="str">
        <f aca="false">Def_Sistemas_Conectores_Cabos!$B$25</f>
        <v>Lemo FFC.00.650</v>
      </c>
      <c r="Q3922" s="8" t="str">
        <f aca="false">K3922&amp;"/"&amp;M3922&amp;CHAR(10)&amp;L3922&amp;"/"&amp;N3922</f>
        <v>SI-03SPFE:DI-PBPMSensor-1/BO
SI-03SPFE:DI-FMCPicoAmm-1/4</v>
      </c>
      <c r="R3922" s="12" t="s">
        <v>354</v>
      </c>
      <c r="S3922" s="12" t="s">
        <v>354</v>
      </c>
      <c r="T3922" s="22" t="str">
        <f aca="false">Def_Sistemas_Conectores_Cabos!$C$15</f>
        <v>Triaxial LEMO</v>
      </c>
      <c r="U3922" s="11" t="s">
        <v>355</v>
      </c>
      <c r="V3922" s="13"/>
    </row>
    <row r="3923" customFormat="false" ht="15.75" hidden="true" customHeight="true" outlineLevel="0" collapsed="false">
      <c r="A3923" s="4" t="str">
        <f aca="false">Def_Sistemas_Conectores_Cabos!$A$23</f>
        <v>BPM de fótons</v>
      </c>
      <c r="B3923" s="5" t="str">
        <f aca="false">Datas_Entregas!$A$6</f>
        <v>Linhas de Luz (fases I-A e II)</v>
      </c>
      <c r="C3923" s="6" t="n">
        <f aca="false" t="array" ref="C3923:C3923">INDEX(Datas_Entregas!$B$2:$B$100, MATCH(B3923, Datas_Entregas!$A$2:$A$100, 0), 1)</f>
        <v>43374</v>
      </c>
      <c r="D3923" s="5" t="str">
        <f aca="false">Def_Status_Montagem!$A$2</f>
        <v>A verificar</v>
      </c>
      <c r="E3923" s="4" t="str">
        <f aca="false">Def_Status_Montagem!$B$4</f>
        <v>Contratada (inclui etiqueta)</v>
      </c>
      <c r="F3923" s="7" t="str">
        <f aca="false" t="array" ref="F3923:F3923">INDEX(Def_Instancias_Equipamentos!$F$2:$F$4986, MATCH(K3923, Def_Instancias_Equipamentos!$D$2:$D$4986, 0), 1)</f>
        <v>Túnel (Anel/Front-End)</v>
      </c>
      <c r="G3923" s="8" t="str">
        <f aca="false" t="array" ref="G3923:G3923">INDEX(Def_Instancias_Equipamentos!$F$2:$F$4986, MATCH(L3923, Def_Instancias_Equipamentos!$D$2:$D$4986, 0), 1)</f>
        <v>Sala Racks 3</v>
      </c>
      <c r="H3923" s="7" t="str">
        <f aca="false" t="array" ref="H3923:H3923">INDEX(Def_Instancias_Equipamentos!$E$2:$E$4986, MATCH(K3923, Def_Instancias_Equipamentos!$D$2:$D$4986, 0), 1)</f>
        <v>SI-03SPFE</v>
      </c>
      <c r="I3923" s="8" t="str">
        <f aca="false" t="array" ref="I3923:I3923">INDEX(Def_Instancias_Equipamentos!$E$2:$E$4986, MATCH(L3923, Def_Instancias_Equipamentos!$D$2:$D$4986, 0), 1)</f>
        <v>IA-03RaBPM</v>
      </c>
      <c r="J3923" s="8" t="str">
        <f aca="false">IF(H3923=I3923, "INTERNO", "EXTERNO")</f>
        <v>EXTERNO</v>
      </c>
      <c r="K3923" s="9" t="str">
        <f aca="false">Def_Instancias_Equipamentos!$D$1097</f>
        <v>SI-03SPFE:DI-PBPMSensor-2</v>
      </c>
      <c r="L3923" s="4" t="str">
        <f aca="false">Def_Instancias_Equipamentos!$D$1438</f>
        <v>SI-03SPFE:DI-FMCPicoAmm-2</v>
      </c>
      <c r="M3923" s="10" t="s">
        <v>78</v>
      </c>
      <c r="N3923" s="11" t="s">
        <v>356</v>
      </c>
      <c r="O3923" s="21" t="str">
        <f aca="false">Def_Sistemas_Conectores_Cabos!$B$24</f>
        <v>Allectra triax</v>
      </c>
      <c r="P3923" s="4" t="str">
        <f aca="false">Def_Sistemas_Conectores_Cabos!$B$25</f>
        <v>Lemo FFC.00.650</v>
      </c>
      <c r="Q3923" s="8" t="str">
        <f aca="false">K3923&amp;"/"&amp;M3923&amp;CHAR(10)&amp;L3923&amp;"/"&amp;N3923</f>
        <v>SI-03SPFE:DI-PBPMSensor-2/TO
SI-03SPFE:DI-FMCPicoAmm-2/1</v>
      </c>
      <c r="R3923" s="12" t="s">
        <v>354</v>
      </c>
      <c r="S3923" s="12" t="s">
        <v>354</v>
      </c>
      <c r="T3923" s="22" t="str">
        <f aca="false">Def_Sistemas_Conectores_Cabos!$C$15</f>
        <v>Triaxial LEMO</v>
      </c>
      <c r="U3923" s="11" t="s">
        <v>355</v>
      </c>
      <c r="V3923" s="13"/>
    </row>
    <row r="3924" customFormat="false" ht="15.75" hidden="true" customHeight="true" outlineLevel="0" collapsed="false">
      <c r="A3924" s="4" t="str">
        <f aca="false">Def_Sistemas_Conectores_Cabos!$A$23</f>
        <v>BPM de fótons</v>
      </c>
      <c r="B3924" s="5" t="str">
        <f aca="false">Datas_Entregas!$A$6</f>
        <v>Linhas de Luz (fases I-A e II)</v>
      </c>
      <c r="C3924" s="6" t="n">
        <f aca="false" t="array" ref="C3924:C3924">INDEX(Datas_Entregas!$B$2:$B$100, MATCH(B3924, Datas_Entregas!$A$2:$A$100, 0), 1)</f>
        <v>43374</v>
      </c>
      <c r="D3924" s="5" t="str">
        <f aca="false">Def_Status_Montagem!$A$2</f>
        <v>A verificar</v>
      </c>
      <c r="E3924" s="4" t="str">
        <f aca="false">Def_Status_Montagem!$B$4</f>
        <v>Contratada (inclui etiqueta)</v>
      </c>
      <c r="F3924" s="7" t="str">
        <f aca="false" t="array" ref="F3924:F3924">INDEX(Def_Instancias_Equipamentos!$F$2:$F$4986, MATCH(K3924, Def_Instancias_Equipamentos!$D$2:$D$4986, 0), 1)</f>
        <v>Túnel (Anel/Front-End)</v>
      </c>
      <c r="G3924" s="8" t="str">
        <f aca="false" t="array" ref="G3924:G3924">INDEX(Def_Instancias_Equipamentos!$F$2:$F$4986, MATCH(L3924, Def_Instancias_Equipamentos!$D$2:$D$4986, 0), 1)</f>
        <v>Sala Racks 3</v>
      </c>
      <c r="H3924" s="7" t="str">
        <f aca="false" t="array" ref="H3924:H3924">INDEX(Def_Instancias_Equipamentos!$E$2:$E$4986, MATCH(K3924, Def_Instancias_Equipamentos!$D$2:$D$4986, 0), 1)</f>
        <v>SI-03SPFE</v>
      </c>
      <c r="I3924" s="8" t="str">
        <f aca="false" t="array" ref="I3924:I3924">INDEX(Def_Instancias_Equipamentos!$E$2:$E$4986, MATCH(L3924, Def_Instancias_Equipamentos!$D$2:$D$4986, 0), 1)</f>
        <v>IA-03RaBPM</v>
      </c>
      <c r="J3924" s="8" t="str">
        <f aca="false">IF(H3924=I3924, "INTERNO", "EXTERNO")</f>
        <v>EXTERNO</v>
      </c>
      <c r="K3924" s="9" t="str">
        <f aca="false">Def_Instancias_Equipamentos!$D$1097</f>
        <v>SI-03SPFE:DI-PBPMSensor-2</v>
      </c>
      <c r="L3924" s="4" t="str">
        <f aca="false">Def_Instancias_Equipamentos!$D$1438</f>
        <v>SI-03SPFE:DI-FMCPicoAmm-2</v>
      </c>
      <c r="M3924" s="10" t="s">
        <v>69</v>
      </c>
      <c r="N3924" s="11" t="s">
        <v>357</v>
      </c>
      <c r="O3924" s="21" t="str">
        <f aca="false">Def_Sistemas_Conectores_Cabos!$B$24</f>
        <v>Allectra triax</v>
      </c>
      <c r="P3924" s="4" t="str">
        <f aca="false">Def_Sistemas_Conectores_Cabos!$B$25</f>
        <v>Lemo FFC.00.650</v>
      </c>
      <c r="Q3924" s="8" t="str">
        <f aca="false">K3924&amp;"/"&amp;M3924&amp;CHAR(10)&amp;L3924&amp;"/"&amp;N3924</f>
        <v>SI-03SPFE:DI-PBPMSensor-2/BI
SI-03SPFE:DI-FMCPicoAmm-2/2</v>
      </c>
      <c r="R3924" s="12" t="s">
        <v>354</v>
      </c>
      <c r="S3924" s="12" t="s">
        <v>354</v>
      </c>
      <c r="T3924" s="22" t="str">
        <f aca="false">Def_Sistemas_Conectores_Cabos!$C$15</f>
        <v>Triaxial LEMO</v>
      </c>
      <c r="U3924" s="11" t="s">
        <v>355</v>
      </c>
      <c r="V3924" s="13"/>
    </row>
    <row r="3925" customFormat="false" ht="15.75" hidden="true" customHeight="true" outlineLevel="0" collapsed="false">
      <c r="A3925" s="4" t="str">
        <f aca="false">Def_Sistemas_Conectores_Cabos!$A$23</f>
        <v>BPM de fótons</v>
      </c>
      <c r="B3925" s="5" t="str">
        <f aca="false">Datas_Entregas!$A$6</f>
        <v>Linhas de Luz (fases I-A e II)</v>
      </c>
      <c r="C3925" s="6" t="n">
        <f aca="false" t="array" ref="C3925:C3925">INDEX(Datas_Entregas!$B$2:$B$100, MATCH(B3925, Datas_Entregas!$A$2:$A$100, 0), 1)</f>
        <v>43374</v>
      </c>
      <c r="D3925" s="5" t="str">
        <f aca="false">Def_Status_Montagem!$A$2</f>
        <v>A verificar</v>
      </c>
      <c r="E3925" s="4" t="str">
        <f aca="false">Def_Status_Montagem!$B$4</f>
        <v>Contratada (inclui etiqueta)</v>
      </c>
      <c r="F3925" s="7" t="str">
        <f aca="false" t="array" ref="F3925:F3925">INDEX(Def_Instancias_Equipamentos!$F$2:$F$4986, MATCH(K3925, Def_Instancias_Equipamentos!$D$2:$D$4986, 0), 1)</f>
        <v>Túnel (Anel/Front-End)</v>
      </c>
      <c r="G3925" s="8" t="str">
        <f aca="false" t="array" ref="G3925:G3925">INDEX(Def_Instancias_Equipamentos!$F$2:$F$4986, MATCH(L3925, Def_Instancias_Equipamentos!$D$2:$D$4986, 0), 1)</f>
        <v>Sala Racks 3</v>
      </c>
      <c r="H3925" s="7" t="str">
        <f aca="false" t="array" ref="H3925:H3925">INDEX(Def_Instancias_Equipamentos!$E$2:$E$4986, MATCH(K3925, Def_Instancias_Equipamentos!$D$2:$D$4986, 0), 1)</f>
        <v>SI-03SPFE</v>
      </c>
      <c r="I3925" s="8" t="str">
        <f aca="false" t="array" ref="I3925:I3925">INDEX(Def_Instancias_Equipamentos!$E$2:$E$4986, MATCH(L3925, Def_Instancias_Equipamentos!$D$2:$D$4986, 0), 1)</f>
        <v>IA-03RaBPM</v>
      </c>
      <c r="J3925" s="8" t="str">
        <f aca="false">IF(H3925=I3925, "INTERNO", "EXTERNO")</f>
        <v>EXTERNO</v>
      </c>
      <c r="K3925" s="9" t="str">
        <f aca="false">Def_Instancias_Equipamentos!$D$1097</f>
        <v>SI-03SPFE:DI-PBPMSensor-2</v>
      </c>
      <c r="L3925" s="4" t="str">
        <f aca="false">Def_Instancias_Equipamentos!$D$1438</f>
        <v>SI-03SPFE:DI-FMCPicoAmm-2</v>
      </c>
      <c r="M3925" s="10" t="s">
        <v>75</v>
      </c>
      <c r="N3925" s="11" t="s">
        <v>358</v>
      </c>
      <c r="O3925" s="21" t="str">
        <f aca="false">Def_Sistemas_Conectores_Cabos!$B$24</f>
        <v>Allectra triax</v>
      </c>
      <c r="P3925" s="4" t="str">
        <f aca="false">Def_Sistemas_Conectores_Cabos!$B$25</f>
        <v>Lemo FFC.00.650</v>
      </c>
      <c r="Q3925" s="8" t="str">
        <f aca="false">K3925&amp;"/"&amp;M3925&amp;CHAR(10)&amp;L3925&amp;"/"&amp;N3925</f>
        <v>SI-03SPFE:DI-PBPMSensor-2/TI
SI-03SPFE:DI-FMCPicoAmm-2/3</v>
      </c>
      <c r="R3925" s="12" t="s">
        <v>354</v>
      </c>
      <c r="S3925" s="12" t="s">
        <v>354</v>
      </c>
      <c r="T3925" s="22" t="str">
        <f aca="false">Def_Sistemas_Conectores_Cabos!$C$15</f>
        <v>Triaxial LEMO</v>
      </c>
      <c r="U3925" s="11" t="s">
        <v>355</v>
      </c>
      <c r="V3925" s="13"/>
    </row>
    <row r="3926" customFormat="false" ht="15.75" hidden="true" customHeight="true" outlineLevel="0" collapsed="false">
      <c r="A3926" s="4" t="str">
        <f aca="false">Def_Sistemas_Conectores_Cabos!$A$23</f>
        <v>BPM de fótons</v>
      </c>
      <c r="B3926" s="5" t="str">
        <f aca="false">Datas_Entregas!$A$6</f>
        <v>Linhas de Luz (fases I-A e II)</v>
      </c>
      <c r="C3926" s="6" t="n">
        <f aca="false" t="array" ref="C3926:C3926">INDEX(Datas_Entregas!$B$2:$B$100, MATCH(B3926, Datas_Entregas!$A$2:$A$100, 0), 1)</f>
        <v>43374</v>
      </c>
      <c r="D3926" s="5" t="str">
        <f aca="false">Def_Status_Montagem!$A$2</f>
        <v>A verificar</v>
      </c>
      <c r="E3926" s="4" t="str">
        <f aca="false">Def_Status_Montagem!$B$4</f>
        <v>Contratada (inclui etiqueta)</v>
      </c>
      <c r="F3926" s="7" t="str">
        <f aca="false" t="array" ref="F3926:F3926">INDEX(Def_Instancias_Equipamentos!$F$2:$F$4986, MATCH(K3926, Def_Instancias_Equipamentos!$D$2:$D$4986, 0), 1)</f>
        <v>Túnel (Anel/Front-End)</v>
      </c>
      <c r="G3926" s="8" t="str">
        <f aca="false" t="array" ref="G3926:G3926">INDEX(Def_Instancias_Equipamentos!$F$2:$F$4986, MATCH(L3926, Def_Instancias_Equipamentos!$D$2:$D$4986, 0), 1)</f>
        <v>Sala Racks 3</v>
      </c>
      <c r="H3926" s="7" t="str">
        <f aca="false" t="array" ref="H3926:H3926">INDEX(Def_Instancias_Equipamentos!$E$2:$E$4986, MATCH(K3926, Def_Instancias_Equipamentos!$D$2:$D$4986, 0), 1)</f>
        <v>SI-03SPFE</v>
      </c>
      <c r="I3926" s="8" t="str">
        <f aca="false" t="array" ref="I3926:I3926">INDEX(Def_Instancias_Equipamentos!$E$2:$E$4986, MATCH(L3926, Def_Instancias_Equipamentos!$D$2:$D$4986, 0), 1)</f>
        <v>IA-03RaBPM</v>
      </c>
      <c r="J3926" s="8" t="str">
        <f aca="false">IF(H3926=I3926, "INTERNO", "EXTERNO")</f>
        <v>EXTERNO</v>
      </c>
      <c r="K3926" s="9" t="str">
        <f aca="false">Def_Instancias_Equipamentos!$D$1097</f>
        <v>SI-03SPFE:DI-PBPMSensor-2</v>
      </c>
      <c r="L3926" s="4" t="str">
        <f aca="false">Def_Instancias_Equipamentos!$D$1438</f>
        <v>SI-03SPFE:DI-FMCPicoAmm-2</v>
      </c>
      <c r="M3926" s="10" t="s">
        <v>72</v>
      </c>
      <c r="N3926" s="11" t="s">
        <v>359</v>
      </c>
      <c r="O3926" s="21" t="str">
        <f aca="false">Def_Sistemas_Conectores_Cabos!$B$24</f>
        <v>Allectra triax</v>
      </c>
      <c r="P3926" s="4" t="str">
        <f aca="false">Def_Sistemas_Conectores_Cabos!$B$25</f>
        <v>Lemo FFC.00.650</v>
      </c>
      <c r="Q3926" s="8" t="str">
        <f aca="false">K3926&amp;"/"&amp;M3926&amp;CHAR(10)&amp;L3926&amp;"/"&amp;N3926</f>
        <v>SI-03SPFE:DI-PBPMSensor-2/BO
SI-03SPFE:DI-FMCPicoAmm-2/4</v>
      </c>
      <c r="R3926" s="12" t="s">
        <v>354</v>
      </c>
      <c r="S3926" s="12" t="s">
        <v>354</v>
      </c>
      <c r="T3926" s="22" t="str">
        <f aca="false">Def_Sistemas_Conectores_Cabos!$C$15</f>
        <v>Triaxial LEMO</v>
      </c>
      <c r="U3926" s="11" t="s">
        <v>355</v>
      </c>
      <c r="V3926" s="13"/>
    </row>
    <row r="3927" customFormat="false" ht="15.75" hidden="true" customHeight="true" outlineLevel="0" collapsed="false">
      <c r="A3927" s="4" t="str">
        <f aca="false">Def_Sistemas_Conectores_Cabos!$A$23</f>
        <v>BPM de fótons</v>
      </c>
      <c r="B3927" s="5" t="str">
        <f aca="false">Datas_Entregas!$A$6</f>
        <v>Linhas de Luz (fases I-A e II)</v>
      </c>
      <c r="C3927" s="6" t="n">
        <f aca="false" t="array" ref="C3927:C3927">INDEX(Datas_Entregas!$B$2:$B$100, MATCH(B3927, Datas_Entregas!$A$2:$A$100, 0), 1)</f>
        <v>43374</v>
      </c>
      <c r="D3927" s="5" t="str">
        <f aca="false">Def_Status_Montagem!$A$2</f>
        <v>A verificar</v>
      </c>
      <c r="E3927" s="4" t="str">
        <f aca="false">Def_Status_Montagem!$B$4</f>
        <v>Contratada (inclui etiqueta)</v>
      </c>
      <c r="F3927" s="7" t="str">
        <f aca="false" t="array" ref="F3927:F3927">INDEX(Def_Instancias_Equipamentos!$F$2:$F$4986, MATCH(K3927, Def_Instancias_Equipamentos!$D$2:$D$4986, 0), 1)</f>
        <v>Túnel (Anel/Front-End)</v>
      </c>
      <c r="G3927" s="8" t="str">
        <f aca="false" t="array" ref="G3927:G3927">INDEX(Def_Instancias_Equipamentos!$F$2:$F$4986, MATCH(L3927, Def_Instancias_Equipamentos!$D$2:$D$4986, 0), 1)</f>
        <v>Sala Racks 4</v>
      </c>
      <c r="H3927" s="7" t="str">
        <f aca="false" t="array" ref="H3927:H3927">INDEX(Def_Instancias_Equipamentos!$E$2:$E$4986, MATCH(K3927, Def_Instancias_Equipamentos!$D$2:$D$4986, 0), 1)</f>
        <v>SI-04BCFE</v>
      </c>
      <c r="I3927" s="8" t="str">
        <f aca="false" t="array" ref="I3927:I3927">INDEX(Def_Instancias_Equipamentos!$E$2:$E$4986, MATCH(L3927, Def_Instancias_Equipamentos!$D$2:$D$4986, 0), 1)</f>
        <v>IA-04RaBPM</v>
      </c>
      <c r="J3927" s="8" t="str">
        <f aca="false">IF(H3927=I3927, "INTERNO", "EXTERNO")</f>
        <v>EXTERNO</v>
      </c>
      <c r="K3927" s="9" t="str">
        <f aca="false">Def_Instancias_Equipamentos!$D$1138</f>
        <v>SI-04BCFE:DI-PBPMSensor-1</v>
      </c>
      <c r="L3927" s="4" t="str">
        <f aca="false">Def_Instancias_Equipamentos!$D$1479</f>
        <v>SI-04BCFE:DI-FMCPicoAmm-1</v>
      </c>
      <c r="M3927" s="10" t="s">
        <v>78</v>
      </c>
      <c r="N3927" s="11" t="s">
        <v>356</v>
      </c>
      <c r="O3927" s="21" t="str">
        <f aca="false">Def_Sistemas_Conectores_Cabos!$B$24</f>
        <v>Allectra triax</v>
      </c>
      <c r="P3927" s="4" t="str">
        <f aca="false">Def_Sistemas_Conectores_Cabos!$B$25</f>
        <v>Lemo FFC.00.650</v>
      </c>
      <c r="Q3927" s="8" t="str">
        <f aca="false">K3927&amp;"/"&amp;M3927&amp;CHAR(10)&amp;L3927&amp;"/"&amp;N3927</f>
        <v>SI-04BCFE:DI-PBPMSensor-1/TO
SI-04BCFE:DI-FMCPicoAmm-1/1</v>
      </c>
      <c r="R3927" s="12" t="s">
        <v>354</v>
      </c>
      <c r="S3927" s="12" t="s">
        <v>354</v>
      </c>
      <c r="T3927" s="22" t="str">
        <f aca="false">Def_Sistemas_Conectores_Cabos!$C$15</f>
        <v>Triaxial LEMO</v>
      </c>
      <c r="U3927" s="11" t="s">
        <v>355</v>
      </c>
      <c r="V3927" s="13"/>
    </row>
    <row r="3928" customFormat="false" ht="15.75" hidden="true" customHeight="true" outlineLevel="0" collapsed="false">
      <c r="A3928" s="4" t="str">
        <f aca="false">Def_Sistemas_Conectores_Cabos!$A$23</f>
        <v>BPM de fótons</v>
      </c>
      <c r="B3928" s="5" t="str">
        <f aca="false">Datas_Entregas!$A$6</f>
        <v>Linhas de Luz (fases I-A e II)</v>
      </c>
      <c r="C3928" s="6" t="n">
        <f aca="false" t="array" ref="C3928:C3928">INDEX(Datas_Entregas!$B$2:$B$100, MATCH(B3928, Datas_Entregas!$A$2:$A$100, 0), 1)</f>
        <v>43374</v>
      </c>
      <c r="D3928" s="5" t="str">
        <f aca="false">Def_Status_Montagem!$A$2</f>
        <v>A verificar</v>
      </c>
      <c r="E3928" s="4" t="str">
        <f aca="false">Def_Status_Montagem!$B$4</f>
        <v>Contratada (inclui etiqueta)</v>
      </c>
      <c r="F3928" s="7" t="str">
        <f aca="false" t="array" ref="F3928:F3928">INDEX(Def_Instancias_Equipamentos!$F$2:$F$4986, MATCH(K3928, Def_Instancias_Equipamentos!$D$2:$D$4986, 0), 1)</f>
        <v>Túnel (Anel/Front-End)</v>
      </c>
      <c r="G3928" s="8" t="str">
        <f aca="false" t="array" ref="G3928:G3928">INDEX(Def_Instancias_Equipamentos!$F$2:$F$4986, MATCH(L3928, Def_Instancias_Equipamentos!$D$2:$D$4986, 0), 1)</f>
        <v>Sala Racks 4</v>
      </c>
      <c r="H3928" s="7" t="str">
        <f aca="false" t="array" ref="H3928:H3928">INDEX(Def_Instancias_Equipamentos!$E$2:$E$4986, MATCH(K3928, Def_Instancias_Equipamentos!$D$2:$D$4986, 0), 1)</f>
        <v>SI-04BCFE</v>
      </c>
      <c r="I3928" s="8" t="str">
        <f aca="false" t="array" ref="I3928:I3928">INDEX(Def_Instancias_Equipamentos!$E$2:$E$4986, MATCH(L3928, Def_Instancias_Equipamentos!$D$2:$D$4986, 0), 1)</f>
        <v>IA-04RaBPM</v>
      </c>
      <c r="J3928" s="8" t="str">
        <f aca="false">IF(H3928=I3928, "INTERNO", "EXTERNO")</f>
        <v>EXTERNO</v>
      </c>
      <c r="K3928" s="9" t="str">
        <f aca="false">Def_Instancias_Equipamentos!$D$1138</f>
        <v>SI-04BCFE:DI-PBPMSensor-1</v>
      </c>
      <c r="L3928" s="4" t="str">
        <f aca="false">Def_Instancias_Equipamentos!$D$1479</f>
        <v>SI-04BCFE:DI-FMCPicoAmm-1</v>
      </c>
      <c r="M3928" s="10" t="s">
        <v>69</v>
      </c>
      <c r="N3928" s="11" t="s">
        <v>357</v>
      </c>
      <c r="O3928" s="21" t="str">
        <f aca="false">Def_Sistemas_Conectores_Cabos!$B$24</f>
        <v>Allectra triax</v>
      </c>
      <c r="P3928" s="4" t="str">
        <f aca="false">Def_Sistemas_Conectores_Cabos!$B$25</f>
        <v>Lemo FFC.00.650</v>
      </c>
      <c r="Q3928" s="8" t="str">
        <f aca="false">K3928&amp;"/"&amp;M3928&amp;CHAR(10)&amp;L3928&amp;"/"&amp;N3928</f>
        <v>SI-04BCFE:DI-PBPMSensor-1/BI
SI-04BCFE:DI-FMCPicoAmm-1/2</v>
      </c>
      <c r="R3928" s="12" t="s">
        <v>354</v>
      </c>
      <c r="S3928" s="12" t="s">
        <v>354</v>
      </c>
      <c r="T3928" s="22" t="str">
        <f aca="false">Def_Sistemas_Conectores_Cabos!$C$15</f>
        <v>Triaxial LEMO</v>
      </c>
      <c r="U3928" s="11" t="s">
        <v>355</v>
      </c>
      <c r="V3928" s="13"/>
    </row>
    <row r="3929" customFormat="false" ht="15.75" hidden="true" customHeight="true" outlineLevel="0" collapsed="false">
      <c r="A3929" s="4" t="str">
        <f aca="false">Def_Sistemas_Conectores_Cabos!$A$23</f>
        <v>BPM de fótons</v>
      </c>
      <c r="B3929" s="5" t="str">
        <f aca="false">Datas_Entregas!$A$6</f>
        <v>Linhas de Luz (fases I-A e II)</v>
      </c>
      <c r="C3929" s="6" t="n">
        <f aca="false" t="array" ref="C3929:C3929">INDEX(Datas_Entregas!$B$2:$B$100, MATCH(B3929, Datas_Entregas!$A$2:$A$100, 0), 1)</f>
        <v>43374</v>
      </c>
      <c r="D3929" s="5" t="str">
        <f aca="false">Def_Status_Montagem!$A$2</f>
        <v>A verificar</v>
      </c>
      <c r="E3929" s="4" t="str">
        <f aca="false">Def_Status_Montagem!$B$4</f>
        <v>Contratada (inclui etiqueta)</v>
      </c>
      <c r="F3929" s="7" t="str">
        <f aca="false" t="array" ref="F3929:F3929">INDEX(Def_Instancias_Equipamentos!$F$2:$F$4986, MATCH(K3929, Def_Instancias_Equipamentos!$D$2:$D$4986, 0), 1)</f>
        <v>Túnel (Anel/Front-End)</v>
      </c>
      <c r="G3929" s="8" t="str">
        <f aca="false" t="array" ref="G3929:G3929">INDEX(Def_Instancias_Equipamentos!$F$2:$F$4986, MATCH(L3929, Def_Instancias_Equipamentos!$D$2:$D$4986, 0), 1)</f>
        <v>Sala Racks 4</v>
      </c>
      <c r="H3929" s="7" t="str">
        <f aca="false" t="array" ref="H3929:H3929">INDEX(Def_Instancias_Equipamentos!$E$2:$E$4986, MATCH(K3929, Def_Instancias_Equipamentos!$D$2:$D$4986, 0), 1)</f>
        <v>SI-04BCFE</v>
      </c>
      <c r="I3929" s="8" t="str">
        <f aca="false" t="array" ref="I3929:I3929">INDEX(Def_Instancias_Equipamentos!$E$2:$E$4986, MATCH(L3929, Def_Instancias_Equipamentos!$D$2:$D$4986, 0), 1)</f>
        <v>IA-04RaBPM</v>
      </c>
      <c r="J3929" s="8" t="str">
        <f aca="false">IF(H3929=I3929, "INTERNO", "EXTERNO")</f>
        <v>EXTERNO</v>
      </c>
      <c r="K3929" s="9" t="str">
        <f aca="false">Def_Instancias_Equipamentos!$D$1138</f>
        <v>SI-04BCFE:DI-PBPMSensor-1</v>
      </c>
      <c r="L3929" s="4" t="str">
        <f aca="false">Def_Instancias_Equipamentos!$D$1479</f>
        <v>SI-04BCFE:DI-FMCPicoAmm-1</v>
      </c>
      <c r="M3929" s="10" t="s">
        <v>75</v>
      </c>
      <c r="N3929" s="11" t="s">
        <v>358</v>
      </c>
      <c r="O3929" s="21" t="str">
        <f aca="false">Def_Sistemas_Conectores_Cabos!$B$24</f>
        <v>Allectra triax</v>
      </c>
      <c r="P3929" s="4" t="str">
        <f aca="false">Def_Sistemas_Conectores_Cabos!$B$25</f>
        <v>Lemo FFC.00.650</v>
      </c>
      <c r="Q3929" s="8" t="str">
        <f aca="false">K3929&amp;"/"&amp;M3929&amp;CHAR(10)&amp;L3929&amp;"/"&amp;N3929</f>
        <v>SI-04BCFE:DI-PBPMSensor-1/TI
SI-04BCFE:DI-FMCPicoAmm-1/3</v>
      </c>
      <c r="R3929" s="12" t="s">
        <v>354</v>
      </c>
      <c r="S3929" s="12" t="s">
        <v>354</v>
      </c>
      <c r="T3929" s="22" t="str">
        <f aca="false">Def_Sistemas_Conectores_Cabos!$C$15</f>
        <v>Triaxial LEMO</v>
      </c>
      <c r="U3929" s="11" t="s">
        <v>355</v>
      </c>
      <c r="V3929" s="13"/>
    </row>
    <row r="3930" customFormat="false" ht="15.75" hidden="true" customHeight="true" outlineLevel="0" collapsed="false">
      <c r="A3930" s="4" t="str">
        <f aca="false">Def_Sistemas_Conectores_Cabos!$A$23</f>
        <v>BPM de fótons</v>
      </c>
      <c r="B3930" s="5" t="str">
        <f aca="false">Datas_Entregas!$A$6</f>
        <v>Linhas de Luz (fases I-A e II)</v>
      </c>
      <c r="C3930" s="6" t="n">
        <f aca="false" t="array" ref="C3930:C3930">INDEX(Datas_Entregas!$B$2:$B$100, MATCH(B3930, Datas_Entregas!$A$2:$A$100, 0), 1)</f>
        <v>43374</v>
      </c>
      <c r="D3930" s="5" t="str">
        <f aca="false">Def_Status_Montagem!$A$2</f>
        <v>A verificar</v>
      </c>
      <c r="E3930" s="4" t="str">
        <f aca="false">Def_Status_Montagem!$B$4</f>
        <v>Contratada (inclui etiqueta)</v>
      </c>
      <c r="F3930" s="7" t="str">
        <f aca="false" t="array" ref="F3930:F3930">INDEX(Def_Instancias_Equipamentos!$F$2:$F$4986, MATCH(K3930, Def_Instancias_Equipamentos!$D$2:$D$4986, 0), 1)</f>
        <v>Túnel (Anel/Front-End)</v>
      </c>
      <c r="G3930" s="8" t="str">
        <f aca="false" t="array" ref="G3930:G3930">INDEX(Def_Instancias_Equipamentos!$F$2:$F$4986, MATCH(L3930, Def_Instancias_Equipamentos!$D$2:$D$4986, 0), 1)</f>
        <v>Sala Racks 4</v>
      </c>
      <c r="H3930" s="7" t="str">
        <f aca="false" t="array" ref="H3930:H3930">INDEX(Def_Instancias_Equipamentos!$E$2:$E$4986, MATCH(K3930, Def_Instancias_Equipamentos!$D$2:$D$4986, 0), 1)</f>
        <v>SI-04BCFE</v>
      </c>
      <c r="I3930" s="8" t="str">
        <f aca="false" t="array" ref="I3930:I3930">INDEX(Def_Instancias_Equipamentos!$E$2:$E$4986, MATCH(L3930, Def_Instancias_Equipamentos!$D$2:$D$4986, 0), 1)</f>
        <v>IA-04RaBPM</v>
      </c>
      <c r="J3930" s="8" t="str">
        <f aca="false">IF(H3930=I3930, "INTERNO", "EXTERNO")</f>
        <v>EXTERNO</v>
      </c>
      <c r="K3930" s="9" t="str">
        <f aca="false">Def_Instancias_Equipamentos!$D$1138</f>
        <v>SI-04BCFE:DI-PBPMSensor-1</v>
      </c>
      <c r="L3930" s="4" t="str">
        <f aca="false">Def_Instancias_Equipamentos!$D$1479</f>
        <v>SI-04BCFE:DI-FMCPicoAmm-1</v>
      </c>
      <c r="M3930" s="10" t="s">
        <v>72</v>
      </c>
      <c r="N3930" s="11" t="s">
        <v>359</v>
      </c>
      <c r="O3930" s="21" t="str">
        <f aca="false">Def_Sistemas_Conectores_Cabos!$B$24</f>
        <v>Allectra triax</v>
      </c>
      <c r="P3930" s="4" t="str">
        <f aca="false">Def_Sistemas_Conectores_Cabos!$B$25</f>
        <v>Lemo FFC.00.650</v>
      </c>
      <c r="Q3930" s="8" t="str">
        <f aca="false">K3930&amp;"/"&amp;M3930&amp;CHAR(10)&amp;L3930&amp;"/"&amp;N3930</f>
        <v>SI-04BCFE:DI-PBPMSensor-1/BO
SI-04BCFE:DI-FMCPicoAmm-1/4</v>
      </c>
      <c r="R3930" s="12" t="s">
        <v>354</v>
      </c>
      <c r="S3930" s="12" t="s">
        <v>354</v>
      </c>
      <c r="T3930" s="22" t="str">
        <f aca="false">Def_Sistemas_Conectores_Cabos!$C$15</f>
        <v>Triaxial LEMO</v>
      </c>
      <c r="U3930" s="11" t="s">
        <v>355</v>
      </c>
      <c r="V3930" s="13"/>
    </row>
    <row r="3931" customFormat="false" ht="15.75" hidden="true" customHeight="true" outlineLevel="0" collapsed="false">
      <c r="A3931" s="4" t="str">
        <f aca="false">Def_Sistemas_Conectores_Cabos!$A$23</f>
        <v>BPM de fótons</v>
      </c>
      <c r="B3931" s="5" t="str">
        <f aca="false">Datas_Entregas!$A$6</f>
        <v>Linhas de Luz (fases I-A e II)</v>
      </c>
      <c r="C3931" s="6" t="n">
        <f aca="false" t="array" ref="C3931:C3931">INDEX(Datas_Entregas!$B$2:$B$100, MATCH(B3931, Datas_Entregas!$A$2:$A$100, 0), 1)</f>
        <v>43374</v>
      </c>
      <c r="D3931" s="5" t="str">
        <f aca="false">Def_Status_Montagem!$A$2</f>
        <v>A verificar</v>
      </c>
      <c r="E3931" s="4" t="str">
        <f aca="false">Def_Status_Montagem!$B$4</f>
        <v>Contratada (inclui etiqueta)</v>
      </c>
      <c r="F3931" s="7" t="str">
        <f aca="false" t="array" ref="F3931:F3931">INDEX(Def_Instancias_Equipamentos!$F$2:$F$4986, MATCH(K3931, Def_Instancias_Equipamentos!$D$2:$D$4986, 0), 1)</f>
        <v>Túnel (Anel/Front-End)</v>
      </c>
      <c r="G3931" s="8" t="str">
        <f aca="false" t="array" ref="G3931:G3931">INDEX(Def_Instancias_Equipamentos!$F$2:$F$4986, MATCH(L3931, Def_Instancias_Equipamentos!$D$2:$D$4986, 0), 1)</f>
        <v>Sala Racks 4</v>
      </c>
      <c r="H3931" s="7" t="str">
        <f aca="false" t="array" ref="H3931:H3931">INDEX(Def_Instancias_Equipamentos!$E$2:$E$4986, MATCH(K3931, Def_Instancias_Equipamentos!$D$2:$D$4986, 0), 1)</f>
        <v>SI-04BCFE</v>
      </c>
      <c r="I3931" s="8" t="str">
        <f aca="false" t="array" ref="I3931:I3931">INDEX(Def_Instancias_Equipamentos!$E$2:$E$4986, MATCH(L3931, Def_Instancias_Equipamentos!$D$2:$D$4986, 0), 1)</f>
        <v>IA-04RaBPM</v>
      </c>
      <c r="J3931" s="8" t="str">
        <f aca="false">IF(H3931=I3931, "INTERNO", "EXTERNO")</f>
        <v>EXTERNO</v>
      </c>
      <c r="K3931" s="9" t="str">
        <f aca="false">Def_Instancias_Equipamentos!$D$1139</f>
        <v>SI-04BCFE:DI-PBPMSensor-2</v>
      </c>
      <c r="L3931" s="4" t="str">
        <f aca="false">Def_Instancias_Equipamentos!$D$1480</f>
        <v>SI-04BCFE:DI-FMCPicoAmm-2</v>
      </c>
      <c r="M3931" s="10" t="s">
        <v>78</v>
      </c>
      <c r="N3931" s="11" t="s">
        <v>356</v>
      </c>
      <c r="O3931" s="21" t="str">
        <f aca="false">Def_Sistemas_Conectores_Cabos!$B$24</f>
        <v>Allectra triax</v>
      </c>
      <c r="P3931" s="4" t="str">
        <f aca="false">Def_Sistemas_Conectores_Cabos!$B$25</f>
        <v>Lemo FFC.00.650</v>
      </c>
      <c r="Q3931" s="8" t="str">
        <f aca="false">K3931&amp;"/"&amp;M3931&amp;CHAR(10)&amp;L3931&amp;"/"&amp;N3931</f>
        <v>SI-04BCFE:DI-PBPMSensor-2/TO
SI-04BCFE:DI-FMCPicoAmm-2/1</v>
      </c>
      <c r="R3931" s="12" t="s">
        <v>354</v>
      </c>
      <c r="S3931" s="12" t="s">
        <v>354</v>
      </c>
      <c r="T3931" s="22" t="str">
        <f aca="false">Def_Sistemas_Conectores_Cabos!$C$15</f>
        <v>Triaxial LEMO</v>
      </c>
      <c r="U3931" s="11" t="s">
        <v>355</v>
      </c>
      <c r="V3931" s="13"/>
    </row>
    <row r="3932" customFormat="false" ht="15.75" hidden="true" customHeight="true" outlineLevel="0" collapsed="false">
      <c r="A3932" s="4" t="str">
        <f aca="false">Def_Sistemas_Conectores_Cabos!$A$23</f>
        <v>BPM de fótons</v>
      </c>
      <c r="B3932" s="5" t="str">
        <f aca="false">Datas_Entregas!$A$6</f>
        <v>Linhas de Luz (fases I-A e II)</v>
      </c>
      <c r="C3932" s="6" t="n">
        <f aca="false" t="array" ref="C3932:C3932">INDEX(Datas_Entregas!$B$2:$B$100, MATCH(B3932, Datas_Entregas!$A$2:$A$100, 0), 1)</f>
        <v>43374</v>
      </c>
      <c r="D3932" s="5" t="str">
        <f aca="false">Def_Status_Montagem!$A$2</f>
        <v>A verificar</v>
      </c>
      <c r="E3932" s="4" t="str">
        <f aca="false">Def_Status_Montagem!$B$4</f>
        <v>Contratada (inclui etiqueta)</v>
      </c>
      <c r="F3932" s="7" t="str">
        <f aca="false" t="array" ref="F3932:F3932">INDEX(Def_Instancias_Equipamentos!$F$2:$F$4986, MATCH(K3932, Def_Instancias_Equipamentos!$D$2:$D$4986, 0), 1)</f>
        <v>Túnel (Anel/Front-End)</v>
      </c>
      <c r="G3932" s="8" t="str">
        <f aca="false" t="array" ref="G3932:G3932">INDEX(Def_Instancias_Equipamentos!$F$2:$F$4986, MATCH(L3932, Def_Instancias_Equipamentos!$D$2:$D$4986, 0), 1)</f>
        <v>Sala Racks 4</v>
      </c>
      <c r="H3932" s="7" t="str">
        <f aca="false" t="array" ref="H3932:H3932">INDEX(Def_Instancias_Equipamentos!$E$2:$E$4986, MATCH(K3932, Def_Instancias_Equipamentos!$D$2:$D$4986, 0), 1)</f>
        <v>SI-04BCFE</v>
      </c>
      <c r="I3932" s="8" t="str">
        <f aca="false" t="array" ref="I3932:I3932">INDEX(Def_Instancias_Equipamentos!$E$2:$E$4986, MATCH(L3932, Def_Instancias_Equipamentos!$D$2:$D$4986, 0), 1)</f>
        <v>IA-04RaBPM</v>
      </c>
      <c r="J3932" s="8" t="str">
        <f aca="false">IF(H3932=I3932, "INTERNO", "EXTERNO")</f>
        <v>EXTERNO</v>
      </c>
      <c r="K3932" s="9" t="str">
        <f aca="false">Def_Instancias_Equipamentos!$D$1139</f>
        <v>SI-04BCFE:DI-PBPMSensor-2</v>
      </c>
      <c r="L3932" s="4" t="str">
        <f aca="false">Def_Instancias_Equipamentos!$D$1480</f>
        <v>SI-04BCFE:DI-FMCPicoAmm-2</v>
      </c>
      <c r="M3932" s="10" t="s">
        <v>69</v>
      </c>
      <c r="N3932" s="11" t="s">
        <v>357</v>
      </c>
      <c r="O3932" s="21" t="str">
        <f aca="false">Def_Sistemas_Conectores_Cabos!$B$24</f>
        <v>Allectra triax</v>
      </c>
      <c r="P3932" s="4" t="str">
        <f aca="false">Def_Sistemas_Conectores_Cabos!$B$25</f>
        <v>Lemo FFC.00.650</v>
      </c>
      <c r="Q3932" s="8" t="str">
        <f aca="false">K3932&amp;"/"&amp;M3932&amp;CHAR(10)&amp;L3932&amp;"/"&amp;N3932</f>
        <v>SI-04BCFE:DI-PBPMSensor-2/BI
SI-04BCFE:DI-FMCPicoAmm-2/2</v>
      </c>
      <c r="R3932" s="12" t="s">
        <v>354</v>
      </c>
      <c r="S3932" s="12" t="s">
        <v>354</v>
      </c>
      <c r="T3932" s="22" t="str">
        <f aca="false">Def_Sistemas_Conectores_Cabos!$C$15</f>
        <v>Triaxial LEMO</v>
      </c>
      <c r="U3932" s="11" t="s">
        <v>355</v>
      </c>
      <c r="V3932" s="13"/>
    </row>
    <row r="3933" customFormat="false" ht="15.75" hidden="true" customHeight="true" outlineLevel="0" collapsed="false">
      <c r="A3933" s="4" t="str">
        <f aca="false">Def_Sistemas_Conectores_Cabos!$A$23</f>
        <v>BPM de fótons</v>
      </c>
      <c r="B3933" s="5" t="str">
        <f aca="false">Datas_Entregas!$A$6</f>
        <v>Linhas de Luz (fases I-A e II)</v>
      </c>
      <c r="C3933" s="6" t="n">
        <f aca="false" t="array" ref="C3933:C3933">INDEX(Datas_Entregas!$B$2:$B$100, MATCH(B3933, Datas_Entregas!$A$2:$A$100, 0), 1)</f>
        <v>43374</v>
      </c>
      <c r="D3933" s="5" t="str">
        <f aca="false">Def_Status_Montagem!$A$2</f>
        <v>A verificar</v>
      </c>
      <c r="E3933" s="4" t="str">
        <f aca="false">Def_Status_Montagem!$B$4</f>
        <v>Contratada (inclui etiqueta)</v>
      </c>
      <c r="F3933" s="7" t="str">
        <f aca="false" t="array" ref="F3933:F3933">INDEX(Def_Instancias_Equipamentos!$F$2:$F$4986, MATCH(K3933, Def_Instancias_Equipamentos!$D$2:$D$4986, 0), 1)</f>
        <v>Túnel (Anel/Front-End)</v>
      </c>
      <c r="G3933" s="8" t="str">
        <f aca="false" t="array" ref="G3933:G3933">INDEX(Def_Instancias_Equipamentos!$F$2:$F$4986, MATCH(L3933, Def_Instancias_Equipamentos!$D$2:$D$4986, 0), 1)</f>
        <v>Sala Racks 4</v>
      </c>
      <c r="H3933" s="7" t="str">
        <f aca="false" t="array" ref="H3933:H3933">INDEX(Def_Instancias_Equipamentos!$E$2:$E$4986, MATCH(K3933, Def_Instancias_Equipamentos!$D$2:$D$4986, 0), 1)</f>
        <v>SI-04BCFE</v>
      </c>
      <c r="I3933" s="8" t="str">
        <f aca="false" t="array" ref="I3933:I3933">INDEX(Def_Instancias_Equipamentos!$E$2:$E$4986, MATCH(L3933, Def_Instancias_Equipamentos!$D$2:$D$4986, 0), 1)</f>
        <v>IA-04RaBPM</v>
      </c>
      <c r="J3933" s="8" t="str">
        <f aca="false">IF(H3933=I3933, "INTERNO", "EXTERNO")</f>
        <v>EXTERNO</v>
      </c>
      <c r="K3933" s="9" t="str">
        <f aca="false">Def_Instancias_Equipamentos!$D$1139</f>
        <v>SI-04BCFE:DI-PBPMSensor-2</v>
      </c>
      <c r="L3933" s="4" t="str">
        <f aca="false">Def_Instancias_Equipamentos!$D$1480</f>
        <v>SI-04BCFE:DI-FMCPicoAmm-2</v>
      </c>
      <c r="M3933" s="10" t="s">
        <v>75</v>
      </c>
      <c r="N3933" s="11" t="s">
        <v>358</v>
      </c>
      <c r="O3933" s="21" t="str">
        <f aca="false">Def_Sistemas_Conectores_Cabos!$B$24</f>
        <v>Allectra triax</v>
      </c>
      <c r="P3933" s="4" t="str">
        <f aca="false">Def_Sistemas_Conectores_Cabos!$B$25</f>
        <v>Lemo FFC.00.650</v>
      </c>
      <c r="Q3933" s="8" t="str">
        <f aca="false">K3933&amp;"/"&amp;M3933&amp;CHAR(10)&amp;L3933&amp;"/"&amp;N3933</f>
        <v>SI-04BCFE:DI-PBPMSensor-2/TI
SI-04BCFE:DI-FMCPicoAmm-2/3</v>
      </c>
      <c r="R3933" s="12" t="s">
        <v>354</v>
      </c>
      <c r="S3933" s="12" t="s">
        <v>354</v>
      </c>
      <c r="T3933" s="22" t="str">
        <f aca="false">Def_Sistemas_Conectores_Cabos!$C$15</f>
        <v>Triaxial LEMO</v>
      </c>
      <c r="U3933" s="11" t="s">
        <v>355</v>
      </c>
      <c r="V3933" s="13"/>
    </row>
    <row r="3934" customFormat="false" ht="15.75" hidden="true" customHeight="true" outlineLevel="0" collapsed="false">
      <c r="A3934" s="4" t="str">
        <f aca="false">Def_Sistemas_Conectores_Cabos!$A$23</f>
        <v>BPM de fótons</v>
      </c>
      <c r="B3934" s="5" t="str">
        <f aca="false">Datas_Entregas!$A$6</f>
        <v>Linhas de Luz (fases I-A e II)</v>
      </c>
      <c r="C3934" s="6" t="n">
        <f aca="false" t="array" ref="C3934:C3934">INDEX(Datas_Entregas!$B$2:$B$100, MATCH(B3934, Datas_Entregas!$A$2:$A$100, 0), 1)</f>
        <v>43374</v>
      </c>
      <c r="D3934" s="5" t="str">
        <f aca="false">Def_Status_Montagem!$A$2</f>
        <v>A verificar</v>
      </c>
      <c r="E3934" s="4" t="str">
        <f aca="false">Def_Status_Montagem!$B$4</f>
        <v>Contratada (inclui etiqueta)</v>
      </c>
      <c r="F3934" s="7" t="str">
        <f aca="false" t="array" ref="F3934:F3934">INDEX(Def_Instancias_Equipamentos!$F$2:$F$4986, MATCH(K3934, Def_Instancias_Equipamentos!$D$2:$D$4986, 0), 1)</f>
        <v>Túnel (Anel/Front-End)</v>
      </c>
      <c r="G3934" s="8" t="str">
        <f aca="false" t="array" ref="G3934:G3934">INDEX(Def_Instancias_Equipamentos!$F$2:$F$4986, MATCH(L3934, Def_Instancias_Equipamentos!$D$2:$D$4986, 0), 1)</f>
        <v>Sala Racks 4</v>
      </c>
      <c r="H3934" s="7" t="str">
        <f aca="false" t="array" ref="H3934:H3934">INDEX(Def_Instancias_Equipamentos!$E$2:$E$4986, MATCH(K3934, Def_Instancias_Equipamentos!$D$2:$D$4986, 0), 1)</f>
        <v>SI-04BCFE</v>
      </c>
      <c r="I3934" s="8" t="str">
        <f aca="false" t="array" ref="I3934:I3934">INDEX(Def_Instancias_Equipamentos!$E$2:$E$4986, MATCH(L3934, Def_Instancias_Equipamentos!$D$2:$D$4986, 0), 1)</f>
        <v>IA-04RaBPM</v>
      </c>
      <c r="J3934" s="8" t="str">
        <f aca="false">IF(H3934=I3934, "INTERNO", "EXTERNO")</f>
        <v>EXTERNO</v>
      </c>
      <c r="K3934" s="9" t="str">
        <f aca="false">Def_Instancias_Equipamentos!$D$1139</f>
        <v>SI-04BCFE:DI-PBPMSensor-2</v>
      </c>
      <c r="L3934" s="4" t="str">
        <f aca="false">Def_Instancias_Equipamentos!$D$1480</f>
        <v>SI-04BCFE:DI-FMCPicoAmm-2</v>
      </c>
      <c r="M3934" s="10" t="s">
        <v>72</v>
      </c>
      <c r="N3934" s="11" t="s">
        <v>359</v>
      </c>
      <c r="O3934" s="21" t="str">
        <f aca="false">Def_Sistemas_Conectores_Cabos!$B$24</f>
        <v>Allectra triax</v>
      </c>
      <c r="P3934" s="4" t="str">
        <f aca="false">Def_Sistemas_Conectores_Cabos!$B$25</f>
        <v>Lemo FFC.00.650</v>
      </c>
      <c r="Q3934" s="8" t="str">
        <f aca="false">K3934&amp;"/"&amp;M3934&amp;CHAR(10)&amp;L3934&amp;"/"&amp;N3934</f>
        <v>SI-04BCFE:DI-PBPMSensor-2/BO
SI-04BCFE:DI-FMCPicoAmm-2/4</v>
      </c>
      <c r="R3934" s="12" t="s">
        <v>354</v>
      </c>
      <c r="S3934" s="12" t="s">
        <v>354</v>
      </c>
      <c r="T3934" s="22" t="str">
        <f aca="false">Def_Sistemas_Conectores_Cabos!$C$15</f>
        <v>Triaxial LEMO</v>
      </c>
      <c r="U3934" s="11" t="s">
        <v>355</v>
      </c>
      <c r="V3934" s="13"/>
    </row>
    <row r="3935" customFormat="false" ht="15.75" hidden="true" customHeight="true" outlineLevel="0" collapsed="false">
      <c r="A3935" s="4" t="str">
        <f aca="false">Def_Sistemas_Conectores_Cabos!$A$23</f>
        <v>BPM de fótons</v>
      </c>
      <c r="B3935" s="5" t="str">
        <f aca="false">Datas_Entregas!$A$6</f>
        <v>Linhas de Luz (fases I-A e II)</v>
      </c>
      <c r="C3935" s="6" t="n">
        <f aca="false" t="array" ref="C3935:C3935">INDEX(Datas_Entregas!$B$2:$B$100, MATCH(B3935, Datas_Entregas!$A$2:$A$100, 0), 1)</f>
        <v>43374</v>
      </c>
      <c r="D3935" s="5" t="str">
        <f aca="false">Def_Status_Montagem!$A$2</f>
        <v>A verificar</v>
      </c>
      <c r="E3935" s="4" t="str">
        <f aca="false">Def_Status_Montagem!$B$4</f>
        <v>Contratada (inclui etiqueta)</v>
      </c>
      <c r="F3935" s="7" t="str">
        <f aca="false" t="array" ref="F3935:F3935">INDEX(Def_Instancias_Equipamentos!$F$2:$F$4986, MATCH(K3935, Def_Instancias_Equipamentos!$D$2:$D$4986, 0), 1)</f>
        <v>Túnel (Anel/Front-End)</v>
      </c>
      <c r="G3935" s="8" t="str">
        <f aca="false" t="array" ref="G3935:G3935">INDEX(Def_Instancias_Equipamentos!$F$2:$F$4986, MATCH(L3935, Def_Instancias_Equipamentos!$D$2:$D$4986, 0), 1)</f>
        <v>Sala Racks 4</v>
      </c>
      <c r="H3935" s="7" t="str">
        <f aca="false" t="array" ref="H3935:H3935">INDEX(Def_Instancias_Equipamentos!$E$2:$E$4986, MATCH(K3935, Def_Instancias_Equipamentos!$D$2:$D$4986, 0), 1)</f>
        <v>SI-04SBFE</v>
      </c>
      <c r="I3935" s="8" t="str">
        <f aca="false" t="array" ref="I3935:I3935">INDEX(Def_Instancias_Equipamentos!$E$2:$E$4986, MATCH(L3935, Def_Instancias_Equipamentos!$D$2:$D$4986, 0), 1)</f>
        <v>IA-04RaBPM</v>
      </c>
      <c r="J3935" s="8" t="str">
        <f aca="false">IF(H3935=I3935, "INTERNO", "EXTERNO")</f>
        <v>EXTERNO</v>
      </c>
      <c r="K3935" s="9" t="str">
        <f aca="false">Def_Instancias_Equipamentos!$D$1098</f>
        <v>SI-04SBFE:DI-PBPMSensor-1</v>
      </c>
      <c r="L3935" s="4" t="str">
        <f aca="false">Def_Instancias_Equipamentos!$D$1439</f>
        <v>SI-04SBFE:DI-FMCPicoAmm-1</v>
      </c>
      <c r="M3935" s="10" t="s">
        <v>78</v>
      </c>
      <c r="N3935" s="11" t="s">
        <v>356</v>
      </c>
      <c r="O3935" s="21" t="str">
        <f aca="false">Def_Sistemas_Conectores_Cabos!$B$24</f>
        <v>Allectra triax</v>
      </c>
      <c r="P3935" s="4" t="str">
        <f aca="false">Def_Sistemas_Conectores_Cabos!$B$25</f>
        <v>Lemo FFC.00.650</v>
      </c>
      <c r="Q3935" s="8" t="str">
        <f aca="false">K3935&amp;"/"&amp;M3935&amp;CHAR(10)&amp;L3935&amp;"/"&amp;N3935</f>
        <v>SI-04SBFE:DI-PBPMSensor-1/TO
SI-04SBFE:DI-FMCPicoAmm-1/1</v>
      </c>
      <c r="R3935" s="12" t="s">
        <v>354</v>
      </c>
      <c r="S3935" s="12" t="s">
        <v>354</v>
      </c>
      <c r="T3935" s="22" t="str">
        <f aca="false">Def_Sistemas_Conectores_Cabos!$C$15</f>
        <v>Triaxial LEMO</v>
      </c>
      <c r="U3935" s="11" t="s">
        <v>355</v>
      </c>
      <c r="V3935" s="13"/>
    </row>
    <row r="3936" customFormat="false" ht="15.75" hidden="true" customHeight="true" outlineLevel="0" collapsed="false">
      <c r="A3936" s="4" t="str">
        <f aca="false">Def_Sistemas_Conectores_Cabos!$A$23</f>
        <v>BPM de fótons</v>
      </c>
      <c r="B3936" s="5" t="str">
        <f aca="false">Datas_Entregas!$A$6</f>
        <v>Linhas de Luz (fases I-A e II)</v>
      </c>
      <c r="C3936" s="6" t="n">
        <f aca="false" t="array" ref="C3936:C3936">INDEX(Datas_Entregas!$B$2:$B$100, MATCH(B3936, Datas_Entregas!$A$2:$A$100, 0), 1)</f>
        <v>43374</v>
      </c>
      <c r="D3936" s="5" t="str">
        <f aca="false">Def_Status_Montagem!$A$2</f>
        <v>A verificar</v>
      </c>
      <c r="E3936" s="4" t="str">
        <f aca="false">Def_Status_Montagem!$B$4</f>
        <v>Contratada (inclui etiqueta)</v>
      </c>
      <c r="F3936" s="7" t="str">
        <f aca="false" t="array" ref="F3936:F3936">INDEX(Def_Instancias_Equipamentos!$F$2:$F$4986, MATCH(K3936, Def_Instancias_Equipamentos!$D$2:$D$4986, 0), 1)</f>
        <v>Túnel (Anel/Front-End)</v>
      </c>
      <c r="G3936" s="8" t="str">
        <f aca="false" t="array" ref="G3936:G3936">INDEX(Def_Instancias_Equipamentos!$F$2:$F$4986, MATCH(L3936, Def_Instancias_Equipamentos!$D$2:$D$4986, 0), 1)</f>
        <v>Sala Racks 4</v>
      </c>
      <c r="H3936" s="7" t="str">
        <f aca="false" t="array" ref="H3936:H3936">INDEX(Def_Instancias_Equipamentos!$E$2:$E$4986, MATCH(K3936, Def_Instancias_Equipamentos!$D$2:$D$4986, 0), 1)</f>
        <v>SI-04SBFE</v>
      </c>
      <c r="I3936" s="8" t="str">
        <f aca="false" t="array" ref="I3936:I3936">INDEX(Def_Instancias_Equipamentos!$E$2:$E$4986, MATCH(L3936, Def_Instancias_Equipamentos!$D$2:$D$4986, 0), 1)</f>
        <v>IA-04RaBPM</v>
      </c>
      <c r="J3936" s="8" t="str">
        <f aca="false">IF(H3936=I3936, "INTERNO", "EXTERNO")</f>
        <v>EXTERNO</v>
      </c>
      <c r="K3936" s="9" t="str">
        <f aca="false">Def_Instancias_Equipamentos!$D$1098</f>
        <v>SI-04SBFE:DI-PBPMSensor-1</v>
      </c>
      <c r="L3936" s="4" t="str">
        <f aca="false">Def_Instancias_Equipamentos!$D$1439</f>
        <v>SI-04SBFE:DI-FMCPicoAmm-1</v>
      </c>
      <c r="M3936" s="10" t="s">
        <v>69</v>
      </c>
      <c r="N3936" s="11" t="s">
        <v>357</v>
      </c>
      <c r="O3936" s="21" t="str">
        <f aca="false">Def_Sistemas_Conectores_Cabos!$B$24</f>
        <v>Allectra triax</v>
      </c>
      <c r="P3936" s="4" t="str">
        <f aca="false">Def_Sistemas_Conectores_Cabos!$B$25</f>
        <v>Lemo FFC.00.650</v>
      </c>
      <c r="Q3936" s="8" t="str">
        <f aca="false">K3936&amp;"/"&amp;M3936&amp;CHAR(10)&amp;L3936&amp;"/"&amp;N3936</f>
        <v>SI-04SBFE:DI-PBPMSensor-1/BI
SI-04SBFE:DI-FMCPicoAmm-1/2</v>
      </c>
      <c r="R3936" s="12" t="s">
        <v>354</v>
      </c>
      <c r="S3936" s="12" t="s">
        <v>354</v>
      </c>
      <c r="T3936" s="22" t="str">
        <f aca="false">Def_Sistemas_Conectores_Cabos!$C$15</f>
        <v>Triaxial LEMO</v>
      </c>
      <c r="U3936" s="11" t="s">
        <v>355</v>
      </c>
      <c r="V3936" s="13"/>
    </row>
    <row r="3937" customFormat="false" ht="15.75" hidden="true" customHeight="true" outlineLevel="0" collapsed="false">
      <c r="A3937" s="4" t="str">
        <f aca="false">Def_Sistemas_Conectores_Cabos!$A$23</f>
        <v>BPM de fótons</v>
      </c>
      <c r="B3937" s="5" t="str">
        <f aca="false">Datas_Entregas!$A$6</f>
        <v>Linhas de Luz (fases I-A e II)</v>
      </c>
      <c r="C3937" s="6" t="n">
        <f aca="false" t="array" ref="C3937:C3937">INDEX(Datas_Entregas!$B$2:$B$100, MATCH(B3937, Datas_Entregas!$A$2:$A$100, 0), 1)</f>
        <v>43374</v>
      </c>
      <c r="D3937" s="5" t="str">
        <f aca="false">Def_Status_Montagem!$A$2</f>
        <v>A verificar</v>
      </c>
      <c r="E3937" s="4" t="str">
        <f aca="false">Def_Status_Montagem!$B$4</f>
        <v>Contratada (inclui etiqueta)</v>
      </c>
      <c r="F3937" s="7" t="str">
        <f aca="false" t="array" ref="F3937:F3937">INDEX(Def_Instancias_Equipamentos!$F$2:$F$4986, MATCH(K3937, Def_Instancias_Equipamentos!$D$2:$D$4986, 0), 1)</f>
        <v>Túnel (Anel/Front-End)</v>
      </c>
      <c r="G3937" s="8" t="str">
        <f aca="false" t="array" ref="G3937:G3937">INDEX(Def_Instancias_Equipamentos!$F$2:$F$4986, MATCH(L3937, Def_Instancias_Equipamentos!$D$2:$D$4986, 0), 1)</f>
        <v>Sala Racks 4</v>
      </c>
      <c r="H3937" s="7" t="str">
        <f aca="false" t="array" ref="H3937:H3937">INDEX(Def_Instancias_Equipamentos!$E$2:$E$4986, MATCH(K3937, Def_Instancias_Equipamentos!$D$2:$D$4986, 0), 1)</f>
        <v>SI-04SBFE</v>
      </c>
      <c r="I3937" s="8" t="str">
        <f aca="false" t="array" ref="I3937:I3937">INDEX(Def_Instancias_Equipamentos!$E$2:$E$4986, MATCH(L3937, Def_Instancias_Equipamentos!$D$2:$D$4986, 0), 1)</f>
        <v>IA-04RaBPM</v>
      </c>
      <c r="J3937" s="8" t="str">
        <f aca="false">IF(H3937=I3937, "INTERNO", "EXTERNO")</f>
        <v>EXTERNO</v>
      </c>
      <c r="K3937" s="9" t="str">
        <f aca="false">Def_Instancias_Equipamentos!$D$1098</f>
        <v>SI-04SBFE:DI-PBPMSensor-1</v>
      </c>
      <c r="L3937" s="4" t="str">
        <f aca="false">Def_Instancias_Equipamentos!$D$1439</f>
        <v>SI-04SBFE:DI-FMCPicoAmm-1</v>
      </c>
      <c r="M3937" s="10" t="s">
        <v>75</v>
      </c>
      <c r="N3937" s="11" t="s">
        <v>358</v>
      </c>
      <c r="O3937" s="21" t="str">
        <f aca="false">Def_Sistemas_Conectores_Cabos!$B$24</f>
        <v>Allectra triax</v>
      </c>
      <c r="P3937" s="4" t="str">
        <f aca="false">Def_Sistemas_Conectores_Cabos!$B$25</f>
        <v>Lemo FFC.00.650</v>
      </c>
      <c r="Q3937" s="8" t="str">
        <f aca="false">K3937&amp;"/"&amp;M3937&amp;CHAR(10)&amp;L3937&amp;"/"&amp;N3937</f>
        <v>SI-04SBFE:DI-PBPMSensor-1/TI
SI-04SBFE:DI-FMCPicoAmm-1/3</v>
      </c>
      <c r="R3937" s="12" t="s">
        <v>354</v>
      </c>
      <c r="S3937" s="12" t="s">
        <v>354</v>
      </c>
      <c r="T3937" s="22" t="str">
        <f aca="false">Def_Sistemas_Conectores_Cabos!$C$15</f>
        <v>Triaxial LEMO</v>
      </c>
      <c r="U3937" s="11" t="s">
        <v>355</v>
      </c>
      <c r="V3937" s="13"/>
    </row>
    <row r="3938" customFormat="false" ht="15.75" hidden="true" customHeight="true" outlineLevel="0" collapsed="false">
      <c r="A3938" s="4" t="str">
        <f aca="false">Def_Sistemas_Conectores_Cabos!$A$23</f>
        <v>BPM de fótons</v>
      </c>
      <c r="B3938" s="5" t="str">
        <f aca="false">Datas_Entregas!$A$6</f>
        <v>Linhas de Luz (fases I-A e II)</v>
      </c>
      <c r="C3938" s="6" t="n">
        <f aca="false" t="array" ref="C3938:C3938">INDEX(Datas_Entregas!$B$2:$B$100, MATCH(B3938, Datas_Entregas!$A$2:$A$100, 0), 1)</f>
        <v>43374</v>
      </c>
      <c r="D3938" s="5" t="str">
        <f aca="false">Def_Status_Montagem!$A$2</f>
        <v>A verificar</v>
      </c>
      <c r="E3938" s="4" t="str">
        <f aca="false">Def_Status_Montagem!$B$4</f>
        <v>Contratada (inclui etiqueta)</v>
      </c>
      <c r="F3938" s="7" t="str">
        <f aca="false" t="array" ref="F3938:F3938">INDEX(Def_Instancias_Equipamentos!$F$2:$F$4986, MATCH(K3938, Def_Instancias_Equipamentos!$D$2:$D$4986, 0), 1)</f>
        <v>Túnel (Anel/Front-End)</v>
      </c>
      <c r="G3938" s="8" t="str">
        <f aca="false" t="array" ref="G3938:G3938">INDEX(Def_Instancias_Equipamentos!$F$2:$F$4986, MATCH(L3938, Def_Instancias_Equipamentos!$D$2:$D$4986, 0), 1)</f>
        <v>Sala Racks 4</v>
      </c>
      <c r="H3938" s="7" t="str">
        <f aca="false" t="array" ref="H3938:H3938">INDEX(Def_Instancias_Equipamentos!$E$2:$E$4986, MATCH(K3938, Def_Instancias_Equipamentos!$D$2:$D$4986, 0), 1)</f>
        <v>SI-04SBFE</v>
      </c>
      <c r="I3938" s="8" t="str">
        <f aca="false" t="array" ref="I3938:I3938">INDEX(Def_Instancias_Equipamentos!$E$2:$E$4986, MATCH(L3938, Def_Instancias_Equipamentos!$D$2:$D$4986, 0), 1)</f>
        <v>IA-04RaBPM</v>
      </c>
      <c r="J3938" s="8" t="str">
        <f aca="false">IF(H3938=I3938, "INTERNO", "EXTERNO")</f>
        <v>EXTERNO</v>
      </c>
      <c r="K3938" s="9" t="str">
        <f aca="false">Def_Instancias_Equipamentos!$D$1098</f>
        <v>SI-04SBFE:DI-PBPMSensor-1</v>
      </c>
      <c r="L3938" s="4" t="str">
        <f aca="false">Def_Instancias_Equipamentos!$D$1439</f>
        <v>SI-04SBFE:DI-FMCPicoAmm-1</v>
      </c>
      <c r="M3938" s="10" t="s">
        <v>72</v>
      </c>
      <c r="N3938" s="11" t="s">
        <v>359</v>
      </c>
      <c r="O3938" s="21" t="str">
        <f aca="false">Def_Sistemas_Conectores_Cabos!$B$24</f>
        <v>Allectra triax</v>
      </c>
      <c r="P3938" s="4" t="str">
        <f aca="false">Def_Sistemas_Conectores_Cabos!$B$25</f>
        <v>Lemo FFC.00.650</v>
      </c>
      <c r="Q3938" s="8" t="str">
        <f aca="false">K3938&amp;"/"&amp;M3938&amp;CHAR(10)&amp;L3938&amp;"/"&amp;N3938</f>
        <v>SI-04SBFE:DI-PBPMSensor-1/BO
SI-04SBFE:DI-FMCPicoAmm-1/4</v>
      </c>
      <c r="R3938" s="12" t="s">
        <v>354</v>
      </c>
      <c r="S3938" s="12" t="s">
        <v>354</v>
      </c>
      <c r="T3938" s="22" t="str">
        <f aca="false">Def_Sistemas_Conectores_Cabos!$C$15</f>
        <v>Triaxial LEMO</v>
      </c>
      <c r="U3938" s="11" t="s">
        <v>355</v>
      </c>
      <c r="V3938" s="13"/>
    </row>
    <row r="3939" customFormat="false" ht="15.75" hidden="true" customHeight="true" outlineLevel="0" collapsed="false">
      <c r="A3939" s="4" t="str">
        <f aca="false">Def_Sistemas_Conectores_Cabos!$A$23</f>
        <v>BPM de fótons</v>
      </c>
      <c r="B3939" s="5" t="str">
        <f aca="false">Datas_Entregas!$A$6</f>
        <v>Linhas de Luz (fases I-A e II)</v>
      </c>
      <c r="C3939" s="6" t="n">
        <f aca="false" t="array" ref="C3939:C3939">INDEX(Datas_Entregas!$B$2:$B$100, MATCH(B3939, Datas_Entregas!$A$2:$A$100, 0), 1)</f>
        <v>43374</v>
      </c>
      <c r="D3939" s="5" t="str">
        <f aca="false">Def_Status_Montagem!$A$2</f>
        <v>A verificar</v>
      </c>
      <c r="E3939" s="4" t="str">
        <f aca="false">Def_Status_Montagem!$B$4</f>
        <v>Contratada (inclui etiqueta)</v>
      </c>
      <c r="F3939" s="7" t="str">
        <f aca="false" t="array" ref="F3939:F3939">INDEX(Def_Instancias_Equipamentos!$F$2:$F$4986, MATCH(K3939, Def_Instancias_Equipamentos!$D$2:$D$4986, 0), 1)</f>
        <v>Túnel (Anel/Front-End)</v>
      </c>
      <c r="G3939" s="8" t="str">
        <f aca="false" t="array" ref="G3939:G3939">INDEX(Def_Instancias_Equipamentos!$F$2:$F$4986, MATCH(L3939, Def_Instancias_Equipamentos!$D$2:$D$4986, 0), 1)</f>
        <v>Sala Racks 4</v>
      </c>
      <c r="H3939" s="7" t="str">
        <f aca="false" t="array" ref="H3939:H3939">INDEX(Def_Instancias_Equipamentos!$E$2:$E$4986, MATCH(K3939, Def_Instancias_Equipamentos!$D$2:$D$4986, 0), 1)</f>
        <v>SI-04SBFE</v>
      </c>
      <c r="I3939" s="8" t="str">
        <f aca="false" t="array" ref="I3939:I3939">INDEX(Def_Instancias_Equipamentos!$E$2:$E$4986, MATCH(L3939, Def_Instancias_Equipamentos!$D$2:$D$4986, 0), 1)</f>
        <v>IA-04RaBPM</v>
      </c>
      <c r="J3939" s="8" t="str">
        <f aca="false">IF(H3939=I3939, "INTERNO", "EXTERNO")</f>
        <v>EXTERNO</v>
      </c>
      <c r="K3939" s="9" t="str">
        <f aca="false">Def_Instancias_Equipamentos!$D$1099</f>
        <v>SI-04SBFE:DI-PBPMSensor-2</v>
      </c>
      <c r="L3939" s="4" t="str">
        <f aca="false">Def_Instancias_Equipamentos!$D$1440</f>
        <v>SI-04SBFE:DI-FMCPicoAmm-2</v>
      </c>
      <c r="M3939" s="10" t="s">
        <v>78</v>
      </c>
      <c r="N3939" s="11" t="s">
        <v>356</v>
      </c>
      <c r="O3939" s="21" t="str">
        <f aca="false">Def_Sistemas_Conectores_Cabos!$B$24</f>
        <v>Allectra triax</v>
      </c>
      <c r="P3939" s="4" t="str">
        <f aca="false">Def_Sistemas_Conectores_Cabos!$B$25</f>
        <v>Lemo FFC.00.650</v>
      </c>
      <c r="Q3939" s="8" t="str">
        <f aca="false">K3939&amp;"/"&amp;M3939&amp;CHAR(10)&amp;L3939&amp;"/"&amp;N3939</f>
        <v>SI-04SBFE:DI-PBPMSensor-2/TO
SI-04SBFE:DI-FMCPicoAmm-2/1</v>
      </c>
      <c r="R3939" s="12" t="s">
        <v>354</v>
      </c>
      <c r="S3939" s="12" t="s">
        <v>354</v>
      </c>
      <c r="T3939" s="22" t="str">
        <f aca="false">Def_Sistemas_Conectores_Cabos!$C$15</f>
        <v>Triaxial LEMO</v>
      </c>
      <c r="U3939" s="11" t="s">
        <v>355</v>
      </c>
      <c r="V3939" s="13"/>
    </row>
    <row r="3940" customFormat="false" ht="15.75" hidden="true" customHeight="true" outlineLevel="0" collapsed="false">
      <c r="A3940" s="4" t="str">
        <f aca="false">Def_Sistemas_Conectores_Cabos!$A$23</f>
        <v>BPM de fótons</v>
      </c>
      <c r="B3940" s="5" t="str">
        <f aca="false">Datas_Entregas!$A$6</f>
        <v>Linhas de Luz (fases I-A e II)</v>
      </c>
      <c r="C3940" s="6" t="n">
        <f aca="false" t="array" ref="C3940:C3940">INDEX(Datas_Entregas!$B$2:$B$100, MATCH(B3940, Datas_Entregas!$A$2:$A$100, 0), 1)</f>
        <v>43374</v>
      </c>
      <c r="D3940" s="5" t="str">
        <f aca="false">Def_Status_Montagem!$A$2</f>
        <v>A verificar</v>
      </c>
      <c r="E3940" s="4" t="str">
        <f aca="false">Def_Status_Montagem!$B$4</f>
        <v>Contratada (inclui etiqueta)</v>
      </c>
      <c r="F3940" s="7" t="str">
        <f aca="false" t="array" ref="F3940:F3940">INDEX(Def_Instancias_Equipamentos!$F$2:$F$4986, MATCH(K3940, Def_Instancias_Equipamentos!$D$2:$D$4986, 0), 1)</f>
        <v>Túnel (Anel/Front-End)</v>
      </c>
      <c r="G3940" s="8" t="str">
        <f aca="false" t="array" ref="G3940:G3940">INDEX(Def_Instancias_Equipamentos!$F$2:$F$4986, MATCH(L3940, Def_Instancias_Equipamentos!$D$2:$D$4986, 0), 1)</f>
        <v>Sala Racks 4</v>
      </c>
      <c r="H3940" s="7" t="str">
        <f aca="false" t="array" ref="H3940:H3940">INDEX(Def_Instancias_Equipamentos!$E$2:$E$4986, MATCH(K3940, Def_Instancias_Equipamentos!$D$2:$D$4986, 0), 1)</f>
        <v>SI-04SBFE</v>
      </c>
      <c r="I3940" s="8" t="str">
        <f aca="false" t="array" ref="I3940:I3940">INDEX(Def_Instancias_Equipamentos!$E$2:$E$4986, MATCH(L3940, Def_Instancias_Equipamentos!$D$2:$D$4986, 0), 1)</f>
        <v>IA-04RaBPM</v>
      </c>
      <c r="J3940" s="8" t="str">
        <f aca="false">IF(H3940=I3940, "INTERNO", "EXTERNO")</f>
        <v>EXTERNO</v>
      </c>
      <c r="K3940" s="9" t="str">
        <f aca="false">Def_Instancias_Equipamentos!$D$1099</f>
        <v>SI-04SBFE:DI-PBPMSensor-2</v>
      </c>
      <c r="L3940" s="4" t="str">
        <f aca="false">Def_Instancias_Equipamentos!$D$1440</f>
        <v>SI-04SBFE:DI-FMCPicoAmm-2</v>
      </c>
      <c r="M3940" s="10" t="s">
        <v>69</v>
      </c>
      <c r="N3940" s="11" t="s">
        <v>357</v>
      </c>
      <c r="O3940" s="21" t="str">
        <f aca="false">Def_Sistemas_Conectores_Cabos!$B$24</f>
        <v>Allectra triax</v>
      </c>
      <c r="P3940" s="4" t="str">
        <f aca="false">Def_Sistemas_Conectores_Cabos!$B$25</f>
        <v>Lemo FFC.00.650</v>
      </c>
      <c r="Q3940" s="8" t="str">
        <f aca="false">K3940&amp;"/"&amp;M3940&amp;CHAR(10)&amp;L3940&amp;"/"&amp;N3940</f>
        <v>SI-04SBFE:DI-PBPMSensor-2/BI
SI-04SBFE:DI-FMCPicoAmm-2/2</v>
      </c>
      <c r="R3940" s="12" t="s">
        <v>354</v>
      </c>
      <c r="S3940" s="12" t="s">
        <v>354</v>
      </c>
      <c r="T3940" s="22" t="str">
        <f aca="false">Def_Sistemas_Conectores_Cabos!$C$15</f>
        <v>Triaxial LEMO</v>
      </c>
      <c r="U3940" s="11" t="s">
        <v>355</v>
      </c>
      <c r="V3940" s="13"/>
    </row>
    <row r="3941" customFormat="false" ht="15.75" hidden="true" customHeight="true" outlineLevel="0" collapsed="false">
      <c r="A3941" s="4" t="str">
        <f aca="false">Def_Sistemas_Conectores_Cabos!$A$23</f>
        <v>BPM de fótons</v>
      </c>
      <c r="B3941" s="5" t="str">
        <f aca="false">Datas_Entregas!$A$6</f>
        <v>Linhas de Luz (fases I-A e II)</v>
      </c>
      <c r="C3941" s="6" t="n">
        <f aca="false" t="array" ref="C3941:C3941">INDEX(Datas_Entregas!$B$2:$B$100, MATCH(B3941, Datas_Entregas!$A$2:$A$100, 0), 1)</f>
        <v>43374</v>
      </c>
      <c r="D3941" s="5" t="str">
        <f aca="false">Def_Status_Montagem!$A$2</f>
        <v>A verificar</v>
      </c>
      <c r="E3941" s="4" t="str">
        <f aca="false">Def_Status_Montagem!$B$4</f>
        <v>Contratada (inclui etiqueta)</v>
      </c>
      <c r="F3941" s="7" t="str">
        <f aca="false" t="array" ref="F3941:F3941">INDEX(Def_Instancias_Equipamentos!$F$2:$F$4986, MATCH(K3941, Def_Instancias_Equipamentos!$D$2:$D$4986, 0), 1)</f>
        <v>Túnel (Anel/Front-End)</v>
      </c>
      <c r="G3941" s="8" t="str">
        <f aca="false" t="array" ref="G3941:G3941">INDEX(Def_Instancias_Equipamentos!$F$2:$F$4986, MATCH(L3941, Def_Instancias_Equipamentos!$D$2:$D$4986, 0), 1)</f>
        <v>Sala Racks 4</v>
      </c>
      <c r="H3941" s="7" t="str">
        <f aca="false" t="array" ref="H3941:H3941">INDEX(Def_Instancias_Equipamentos!$E$2:$E$4986, MATCH(K3941, Def_Instancias_Equipamentos!$D$2:$D$4986, 0), 1)</f>
        <v>SI-04SBFE</v>
      </c>
      <c r="I3941" s="8" t="str">
        <f aca="false" t="array" ref="I3941:I3941">INDEX(Def_Instancias_Equipamentos!$E$2:$E$4986, MATCH(L3941, Def_Instancias_Equipamentos!$D$2:$D$4986, 0), 1)</f>
        <v>IA-04RaBPM</v>
      </c>
      <c r="J3941" s="8" t="str">
        <f aca="false">IF(H3941=I3941, "INTERNO", "EXTERNO")</f>
        <v>EXTERNO</v>
      </c>
      <c r="K3941" s="9" t="str">
        <f aca="false">Def_Instancias_Equipamentos!$D$1099</f>
        <v>SI-04SBFE:DI-PBPMSensor-2</v>
      </c>
      <c r="L3941" s="4" t="str">
        <f aca="false">Def_Instancias_Equipamentos!$D$1440</f>
        <v>SI-04SBFE:DI-FMCPicoAmm-2</v>
      </c>
      <c r="M3941" s="10" t="s">
        <v>75</v>
      </c>
      <c r="N3941" s="11" t="s">
        <v>358</v>
      </c>
      <c r="O3941" s="21" t="str">
        <f aca="false">Def_Sistemas_Conectores_Cabos!$B$24</f>
        <v>Allectra triax</v>
      </c>
      <c r="P3941" s="4" t="str">
        <f aca="false">Def_Sistemas_Conectores_Cabos!$B$25</f>
        <v>Lemo FFC.00.650</v>
      </c>
      <c r="Q3941" s="8" t="str">
        <f aca="false">K3941&amp;"/"&amp;M3941&amp;CHAR(10)&amp;L3941&amp;"/"&amp;N3941</f>
        <v>SI-04SBFE:DI-PBPMSensor-2/TI
SI-04SBFE:DI-FMCPicoAmm-2/3</v>
      </c>
      <c r="R3941" s="12" t="s">
        <v>354</v>
      </c>
      <c r="S3941" s="12" t="s">
        <v>354</v>
      </c>
      <c r="T3941" s="22" t="str">
        <f aca="false">Def_Sistemas_Conectores_Cabos!$C$15</f>
        <v>Triaxial LEMO</v>
      </c>
      <c r="U3941" s="11" t="s">
        <v>355</v>
      </c>
      <c r="V3941" s="13"/>
    </row>
    <row r="3942" customFormat="false" ht="15.75" hidden="true" customHeight="true" outlineLevel="0" collapsed="false">
      <c r="A3942" s="4" t="str">
        <f aca="false">Def_Sistemas_Conectores_Cabos!$A$23</f>
        <v>BPM de fótons</v>
      </c>
      <c r="B3942" s="5" t="str">
        <f aca="false">Datas_Entregas!$A$6</f>
        <v>Linhas de Luz (fases I-A e II)</v>
      </c>
      <c r="C3942" s="6" t="n">
        <f aca="false" t="array" ref="C3942:C3942">INDEX(Datas_Entregas!$B$2:$B$100, MATCH(B3942, Datas_Entregas!$A$2:$A$100, 0), 1)</f>
        <v>43374</v>
      </c>
      <c r="D3942" s="5" t="str">
        <f aca="false">Def_Status_Montagem!$A$2</f>
        <v>A verificar</v>
      </c>
      <c r="E3942" s="4" t="str">
        <f aca="false">Def_Status_Montagem!$B$4</f>
        <v>Contratada (inclui etiqueta)</v>
      </c>
      <c r="F3942" s="7" t="str">
        <f aca="false" t="array" ref="F3942:F3942">INDEX(Def_Instancias_Equipamentos!$F$2:$F$4986, MATCH(K3942, Def_Instancias_Equipamentos!$D$2:$D$4986, 0), 1)</f>
        <v>Túnel (Anel/Front-End)</v>
      </c>
      <c r="G3942" s="8" t="str">
        <f aca="false" t="array" ref="G3942:G3942">INDEX(Def_Instancias_Equipamentos!$F$2:$F$4986, MATCH(L3942, Def_Instancias_Equipamentos!$D$2:$D$4986, 0), 1)</f>
        <v>Sala Racks 4</v>
      </c>
      <c r="H3942" s="7" t="str">
        <f aca="false" t="array" ref="H3942:H3942">INDEX(Def_Instancias_Equipamentos!$E$2:$E$4986, MATCH(K3942, Def_Instancias_Equipamentos!$D$2:$D$4986, 0), 1)</f>
        <v>SI-04SBFE</v>
      </c>
      <c r="I3942" s="8" t="str">
        <f aca="false" t="array" ref="I3942:I3942">INDEX(Def_Instancias_Equipamentos!$E$2:$E$4986, MATCH(L3942, Def_Instancias_Equipamentos!$D$2:$D$4986, 0), 1)</f>
        <v>IA-04RaBPM</v>
      </c>
      <c r="J3942" s="8" t="str">
        <f aca="false">IF(H3942=I3942, "INTERNO", "EXTERNO")</f>
        <v>EXTERNO</v>
      </c>
      <c r="K3942" s="9" t="str">
        <f aca="false">Def_Instancias_Equipamentos!$D$1099</f>
        <v>SI-04SBFE:DI-PBPMSensor-2</v>
      </c>
      <c r="L3942" s="4" t="str">
        <f aca="false">Def_Instancias_Equipamentos!$D$1440</f>
        <v>SI-04SBFE:DI-FMCPicoAmm-2</v>
      </c>
      <c r="M3942" s="10" t="s">
        <v>72</v>
      </c>
      <c r="N3942" s="11" t="s">
        <v>359</v>
      </c>
      <c r="O3942" s="21" t="str">
        <f aca="false">Def_Sistemas_Conectores_Cabos!$B$24</f>
        <v>Allectra triax</v>
      </c>
      <c r="P3942" s="4" t="str">
        <f aca="false">Def_Sistemas_Conectores_Cabos!$B$25</f>
        <v>Lemo FFC.00.650</v>
      </c>
      <c r="Q3942" s="8" t="str">
        <f aca="false">K3942&amp;"/"&amp;M3942&amp;CHAR(10)&amp;L3942&amp;"/"&amp;N3942</f>
        <v>SI-04SBFE:DI-PBPMSensor-2/BO
SI-04SBFE:DI-FMCPicoAmm-2/4</v>
      </c>
      <c r="R3942" s="12" t="s">
        <v>354</v>
      </c>
      <c r="S3942" s="12" t="s">
        <v>354</v>
      </c>
      <c r="T3942" s="22" t="str">
        <f aca="false">Def_Sistemas_Conectores_Cabos!$C$15</f>
        <v>Triaxial LEMO</v>
      </c>
      <c r="U3942" s="11" t="s">
        <v>355</v>
      </c>
      <c r="V3942" s="13"/>
    </row>
    <row r="3943" customFormat="false" ht="15.75" hidden="true" customHeight="true" outlineLevel="0" collapsed="false">
      <c r="A3943" s="4" t="str">
        <f aca="false">Def_Sistemas_Conectores_Cabos!$A$23</f>
        <v>BPM de fótons</v>
      </c>
      <c r="B3943" s="5" t="str">
        <f aca="false">Datas_Entregas!$A$6</f>
        <v>Linhas de Luz (fases I-A e II)</v>
      </c>
      <c r="C3943" s="6" t="n">
        <f aca="false" t="array" ref="C3943:C3943">INDEX(Datas_Entregas!$B$2:$B$100, MATCH(B3943, Datas_Entregas!$A$2:$A$100, 0), 1)</f>
        <v>43374</v>
      </c>
      <c r="D3943" s="5" t="str">
        <f aca="false">Def_Status_Montagem!$A$2</f>
        <v>A verificar</v>
      </c>
      <c r="E3943" s="4" t="str">
        <f aca="false">Def_Status_Montagem!$B$4</f>
        <v>Contratada (inclui etiqueta)</v>
      </c>
      <c r="F3943" s="7" t="str">
        <f aca="false" t="array" ref="F3943:F3943">INDEX(Def_Instancias_Equipamentos!$F$2:$F$4986, MATCH(K3943, Def_Instancias_Equipamentos!$D$2:$D$4986, 0), 1)</f>
        <v>Túnel (Anel/Front-End)</v>
      </c>
      <c r="G3943" s="8" t="str">
        <f aca="false" t="array" ref="G3943:G3943">INDEX(Def_Instancias_Equipamentos!$F$2:$F$4986, MATCH(L3943, Def_Instancias_Equipamentos!$D$2:$D$4986, 0), 1)</f>
        <v>Sala Racks 5</v>
      </c>
      <c r="H3943" s="7" t="str">
        <f aca="false" t="array" ref="H3943:H3943">INDEX(Def_Instancias_Equipamentos!$E$2:$E$4986, MATCH(K3943, Def_Instancias_Equipamentos!$D$2:$D$4986, 0), 1)</f>
        <v>SI-05BCFE</v>
      </c>
      <c r="I3943" s="8" t="str">
        <f aca="false" t="array" ref="I3943:I3943">INDEX(Def_Instancias_Equipamentos!$E$2:$E$4986, MATCH(L3943, Def_Instancias_Equipamentos!$D$2:$D$4986, 0), 1)</f>
        <v>IA-05RaBPM</v>
      </c>
      <c r="J3943" s="8" t="str">
        <f aca="false">IF(H3943=I3943, "INTERNO", "EXTERNO")</f>
        <v>EXTERNO</v>
      </c>
      <c r="K3943" s="9" t="str">
        <f aca="false">Def_Instancias_Equipamentos!$D$1140</f>
        <v>SI-05BCFE:DI-PBPMSensor-1</v>
      </c>
      <c r="L3943" s="4" t="str">
        <f aca="false">Def_Instancias_Equipamentos!$D$1481</f>
        <v>SI-05BCFE:DI-FMCPicoAmm-1</v>
      </c>
      <c r="M3943" s="10" t="s">
        <v>78</v>
      </c>
      <c r="N3943" s="11" t="s">
        <v>356</v>
      </c>
      <c r="O3943" s="21" t="str">
        <f aca="false">Def_Sistemas_Conectores_Cabos!$B$24</f>
        <v>Allectra triax</v>
      </c>
      <c r="P3943" s="4" t="str">
        <f aca="false">Def_Sistemas_Conectores_Cabos!$B$25</f>
        <v>Lemo FFC.00.650</v>
      </c>
      <c r="Q3943" s="8" t="str">
        <f aca="false">K3943&amp;"/"&amp;M3943&amp;CHAR(10)&amp;L3943&amp;"/"&amp;N3943</f>
        <v>SI-05BCFE:DI-PBPMSensor-1/TO
SI-05BCFE:DI-FMCPicoAmm-1/1</v>
      </c>
      <c r="R3943" s="12" t="s">
        <v>354</v>
      </c>
      <c r="S3943" s="12" t="s">
        <v>354</v>
      </c>
      <c r="T3943" s="22" t="str">
        <f aca="false">Def_Sistemas_Conectores_Cabos!$C$15</f>
        <v>Triaxial LEMO</v>
      </c>
      <c r="U3943" s="11" t="s">
        <v>355</v>
      </c>
      <c r="V3943" s="13"/>
    </row>
    <row r="3944" customFormat="false" ht="15.75" hidden="true" customHeight="true" outlineLevel="0" collapsed="false">
      <c r="A3944" s="4" t="str">
        <f aca="false">Def_Sistemas_Conectores_Cabos!$A$23</f>
        <v>BPM de fótons</v>
      </c>
      <c r="B3944" s="5" t="str">
        <f aca="false">Datas_Entregas!$A$6</f>
        <v>Linhas de Luz (fases I-A e II)</v>
      </c>
      <c r="C3944" s="6" t="n">
        <f aca="false" t="array" ref="C3944:C3944">INDEX(Datas_Entregas!$B$2:$B$100, MATCH(B3944, Datas_Entregas!$A$2:$A$100, 0), 1)</f>
        <v>43374</v>
      </c>
      <c r="D3944" s="5" t="str">
        <f aca="false">Def_Status_Montagem!$A$2</f>
        <v>A verificar</v>
      </c>
      <c r="E3944" s="4" t="str">
        <f aca="false">Def_Status_Montagem!$B$4</f>
        <v>Contratada (inclui etiqueta)</v>
      </c>
      <c r="F3944" s="7" t="str">
        <f aca="false" t="array" ref="F3944:F3944">INDEX(Def_Instancias_Equipamentos!$F$2:$F$4986, MATCH(K3944, Def_Instancias_Equipamentos!$D$2:$D$4986, 0), 1)</f>
        <v>Túnel (Anel/Front-End)</v>
      </c>
      <c r="G3944" s="8" t="str">
        <f aca="false" t="array" ref="G3944:G3944">INDEX(Def_Instancias_Equipamentos!$F$2:$F$4986, MATCH(L3944, Def_Instancias_Equipamentos!$D$2:$D$4986, 0), 1)</f>
        <v>Sala Racks 5</v>
      </c>
      <c r="H3944" s="7" t="str">
        <f aca="false" t="array" ref="H3944:H3944">INDEX(Def_Instancias_Equipamentos!$E$2:$E$4986, MATCH(K3944, Def_Instancias_Equipamentos!$D$2:$D$4986, 0), 1)</f>
        <v>SI-05BCFE</v>
      </c>
      <c r="I3944" s="8" t="str">
        <f aca="false" t="array" ref="I3944:I3944">INDEX(Def_Instancias_Equipamentos!$E$2:$E$4986, MATCH(L3944, Def_Instancias_Equipamentos!$D$2:$D$4986, 0), 1)</f>
        <v>IA-05RaBPM</v>
      </c>
      <c r="J3944" s="8" t="str">
        <f aca="false">IF(H3944=I3944, "INTERNO", "EXTERNO")</f>
        <v>EXTERNO</v>
      </c>
      <c r="K3944" s="9" t="str">
        <f aca="false">Def_Instancias_Equipamentos!$D$1140</f>
        <v>SI-05BCFE:DI-PBPMSensor-1</v>
      </c>
      <c r="L3944" s="4" t="str">
        <f aca="false">Def_Instancias_Equipamentos!$D$1481</f>
        <v>SI-05BCFE:DI-FMCPicoAmm-1</v>
      </c>
      <c r="M3944" s="10" t="s">
        <v>69</v>
      </c>
      <c r="N3944" s="11" t="s">
        <v>357</v>
      </c>
      <c r="O3944" s="21" t="str">
        <f aca="false">Def_Sistemas_Conectores_Cabos!$B$24</f>
        <v>Allectra triax</v>
      </c>
      <c r="P3944" s="4" t="str">
        <f aca="false">Def_Sistemas_Conectores_Cabos!$B$25</f>
        <v>Lemo FFC.00.650</v>
      </c>
      <c r="Q3944" s="8" t="str">
        <f aca="false">K3944&amp;"/"&amp;M3944&amp;CHAR(10)&amp;L3944&amp;"/"&amp;N3944</f>
        <v>SI-05BCFE:DI-PBPMSensor-1/BI
SI-05BCFE:DI-FMCPicoAmm-1/2</v>
      </c>
      <c r="R3944" s="12" t="s">
        <v>354</v>
      </c>
      <c r="S3944" s="12" t="s">
        <v>354</v>
      </c>
      <c r="T3944" s="22" t="str">
        <f aca="false">Def_Sistemas_Conectores_Cabos!$C$15</f>
        <v>Triaxial LEMO</v>
      </c>
      <c r="U3944" s="11" t="s">
        <v>355</v>
      </c>
      <c r="V3944" s="13"/>
    </row>
    <row r="3945" customFormat="false" ht="15.75" hidden="true" customHeight="true" outlineLevel="0" collapsed="false">
      <c r="A3945" s="4" t="str">
        <f aca="false">Def_Sistemas_Conectores_Cabos!$A$23</f>
        <v>BPM de fótons</v>
      </c>
      <c r="B3945" s="5" t="str">
        <f aca="false">Datas_Entregas!$A$6</f>
        <v>Linhas de Luz (fases I-A e II)</v>
      </c>
      <c r="C3945" s="6" t="n">
        <f aca="false" t="array" ref="C3945:C3945">INDEX(Datas_Entregas!$B$2:$B$100, MATCH(B3945, Datas_Entregas!$A$2:$A$100, 0), 1)</f>
        <v>43374</v>
      </c>
      <c r="D3945" s="5" t="str">
        <f aca="false">Def_Status_Montagem!$A$2</f>
        <v>A verificar</v>
      </c>
      <c r="E3945" s="4" t="str">
        <f aca="false">Def_Status_Montagem!$B$4</f>
        <v>Contratada (inclui etiqueta)</v>
      </c>
      <c r="F3945" s="7" t="str">
        <f aca="false" t="array" ref="F3945:F3945">INDEX(Def_Instancias_Equipamentos!$F$2:$F$4986, MATCH(K3945, Def_Instancias_Equipamentos!$D$2:$D$4986, 0), 1)</f>
        <v>Túnel (Anel/Front-End)</v>
      </c>
      <c r="G3945" s="8" t="str">
        <f aca="false" t="array" ref="G3945:G3945">INDEX(Def_Instancias_Equipamentos!$F$2:$F$4986, MATCH(L3945, Def_Instancias_Equipamentos!$D$2:$D$4986, 0), 1)</f>
        <v>Sala Racks 5</v>
      </c>
      <c r="H3945" s="7" t="str">
        <f aca="false" t="array" ref="H3945:H3945">INDEX(Def_Instancias_Equipamentos!$E$2:$E$4986, MATCH(K3945, Def_Instancias_Equipamentos!$D$2:$D$4986, 0), 1)</f>
        <v>SI-05BCFE</v>
      </c>
      <c r="I3945" s="8" t="str">
        <f aca="false" t="array" ref="I3945:I3945">INDEX(Def_Instancias_Equipamentos!$E$2:$E$4986, MATCH(L3945, Def_Instancias_Equipamentos!$D$2:$D$4986, 0), 1)</f>
        <v>IA-05RaBPM</v>
      </c>
      <c r="J3945" s="8" t="str">
        <f aca="false">IF(H3945=I3945, "INTERNO", "EXTERNO")</f>
        <v>EXTERNO</v>
      </c>
      <c r="K3945" s="9" t="str">
        <f aca="false">Def_Instancias_Equipamentos!$D$1140</f>
        <v>SI-05BCFE:DI-PBPMSensor-1</v>
      </c>
      <c r="L3945" s="4" t="str">
        <f aca="false">Def_Instancias_Equipamentos!$D$1481</f>
        <v>SI-05BCFE:DI-FMCPicoAmm-1</v>
      </c>
      <c r="M3945" s="10" t="s">
        <v>75</v>
      </c>
      <c r="N3945" s="11" t="s">
        <v>358</v>
      </c>
      <c r="O3945" s="21" t="str">
        <f aca="false">Def_Sistemas_Conectores_Cabos!$B$24</f>
        <v>Allectra triax</v>
      </c>
      <c r="P3945" s="4" t="str">
        <f aca="false">Def_Sistemas_Conectores_Cabos!$B$25</f>
        <v>Lemo FFC.00.650</v>
      </c>
      <c r="Q3945" s="8" t="str">
        <f aca="false">K3945&amp;"/"&amp;M3945&amp;CHAR(10)&amp;L3945&amp;"/"&amp;N3945</f>
        <v>SI-05BCFE:DI-PBPMSensor-1/TI
SI-05BCFE:DI-FMCPicoAmm-1/3</v>
      </c>
      <c r="R3945" s="12" t="s">
        <v>354</v>
      </c>
      <c r="S3945" s="12" t="s">
        <v>354</v>
      </c>
      <c r="T3945" s="22" t="str">
        <f aca="false">Def_Sistemas_Conectores_Cabos!$C$15</f>
        <v>Triaxial LEMO</v>
      </c>
      <c r="U3945" s="11" t="s">
        <v>355</v>
      </c>
      <c r="V3945" s="13"/>
    </row>
    <row r="3946" customFormat="false" ht="15.75" hidden="true" customHeight="true" outlineLevel="0" collapsed="false">
      <c r="A3946" s="4" t="str">
        <f aca="false">Def_Sistemas_Conectores_Cabos!$A$23</f>
        <v>BPM de fótons</v>
      </c>
      <c r="B3946" s="5" t="str">
        <f aca="false">Datas_Entregas!$A$6</f>
        <v>Linhas de Luz (fases I-A e II)</v>
      </c>
      <c r="C3946" s="6" t="n">
        <f aca="false" t="array" ref="C3946:C3946">INDEX(Datas_Entregas!$B$2:$B$100, MATCH(B3946, Datas_Entregas!$A$2:$A$100, 0), 1)</f>
        <v>43374</v>
      </c>
      <c r="D3946" s="5" t="str">
        <f aca="false">Def_Status_Montagem!$A$2</f>
        <v>A verificar</v>
      </c>
      <c r="E3946" s="4" t="str">
        <f aca="false">Def_Status_Montagem!$B$4</f>
        <v>Contratada (inclui etiqueta)</v>
      </c>
      <c r="F3946" s="7" t="str">
        <f aca="false" t="array" ref="F3946:F3946">INDEX(Def_Instancias_Equipamentos!$F$2:$F$4986, MATCH(K3946, Def_Instancias_Equipamentos!$D$2:$D$4986, 0), 1)</f>
        <v>Túnel (Anel/Front-End)</v>
      </c>
      <c r="G3946" s="8" t="str">
        <f aca="false" t="array" ref="G3946:G3946">INDEX(Def_Instancias_Equipamentos!$F$2:$F$4986, MATCH(L3946, Def_Instancias_Equipamentos!$D$2:$D$4986, 0), 1)</f>
        <v>Sala Racks 5</v>
      </c>
      <c r="H3946" s="7" t="str">
        <f aca="false" t="array" ref="H3946:H3946">INDEX(Def_Instancias_Equipamentos!$E$2:$E$4986, MATCH(K3946, Def_Instancias_Equipamentos!$D$2:$D$4986, 0), 1)</f>
        <v>SI-05BCFE</v>
      </c>
      <c r="I3946" s="8" t="str">
        <f aca="false" t="array" ref="I3946:I3946">INDEX(Def_Instancias_Equipamentos!$E$2:$E$4986, MATCH(L3946, Def_Instancias_Equipamentos!$D$2:$D$4986, 0), 1)</f>
        <v>IA-05RaBPM</v>
      </c>
      <c r="J3946" s="8" t="str">
        <f aca="false">IF(H3946=I3946, "INTERNO", "EXTERNO")</f>
        <v>EXTERNO</v>
      </c>
      <c r="K3946" s="9" t="str">
        <f aca="false">Def_Instancias_Equipamentos!$D$1140</f>
        <v>SI-05BCFE:DI-PBPMSensor-1</v>
      </c>
      <c r="L3946" s="4" t="str">
        <f aca="false">Def_Instancias_Equipamentos!$D$1481</f>
        <v>SI-05BCFE:DI-FMCPicoAmm-1</v>
      </c>
      <c r="M3946" s="10" t="s">
        <v>72</v>
      </c>
      <c r="N3946" s="11" t="s">
        <v>359</v>
      </c>
      <c r="O3946" s="21" t="str">
        <f aca="false">Def_Sistemas_Conectores_Cabos!$B$24</f>
        <v>Allectra triax</v>
      </c>
      <c r="P3946" s="4" t="str">
        <f aca="false">Def_Sistemas_Conectores_Cabos!$B$25</f>
        <v>Lemo FFC.00.650</v>
      </c>
      <c r="Q3946" s="8" t="str">
        <f aca="false">K3946&amp;"/"&amp;M3946&amp;CHAR(10)&amp;L3946&amp;"/"&amp;N3946</f>
        <v>SI-05BCFE:DI-PBPMSensor-1/BO
SI-05BCFE:DI-FMCPicoAmm-1/4</v>
      </c>
      <c r="R3946" s="12" t="s">
        <v>354</v>
      </c>
      <c r="S3946" s="12" t="s">
        <v>354</v>
      </c>
      <c r="T3946" s="22" t="str">
        <f aca="false">Def_Sistemas_Conectores_Cabos!$C$15</f>
        <v>Triaxial LEMO</v>
      </c>
      <c r="U3946" s="11" t="s">
        <v>355</v>
      </c>
      <c r="V3946" s="13"/>
    </row>
    <row r="3947" customFormat="false" ht="15.75" hidden="true" customHeight="true" outlineLevel="0" collapsed="false">
      <c r="A3947" s="4" t="str">
        <f aca="false">Def_Sistemas_Conectores_Cabos!$A$23</f>
        <v>BPM de fótons</v>
      </c>
      <c r="B3947" s="5" t="str">
        <f aca="false">Datas_Entregas!$A$6</f>
        <v>Linhas de Luz (fases I-A e II)</v>
      </c>
      <c r="C3947" s="6" t="n">
        <f aca="false" t="array" ref="C3947:C3947">INDEX(Datas_Entregas!$B$2:$B$100, MATCH(B3947, Datas_Entregas!$A$2:$A$100, 0), 1)</f>
        <v>43374</v>
      </c>
      <c r="D3947" s="5" t="str">
        <f aca="false">Def_Status_Montagem!$A$2</f>
        <v>A verificar</v>
      </c>
      <c r="E3947" s="4" t="str">
        <f aca="false">Def_Status_Montagem!$B$4</f>
        <v>Contratada (inclui etiqueta)</v>
      </c>
      <c r="F3947" s="7" t="str">
        <f aca="false" t="array" ref="F3947:F3947">INDEX(Def_Instancias_Equipamentos!$F$2:$F$4986, MATCH(K3947, Def_Instancias_Equipamentos!$D$2:$D$4986, 0), 1)</f>
        <v>Túnel (Anel/Front-End)</v>
      </c>
      <c r="G3947" s="8" t="str">
        <f aca="false" t="array" ref="G3947:G3947">INDEX(Def_Instancias_Equipamentos!$F$2:$F$4986, MATCH(L3947, Def_Instancias_Equipamentos!$D$2:$D$4986, 0), 1)</f>
        <v>Sala Racks 5</v>
      </c>
      <c r="H3947" s="7" t="str">
        <f aca="false" t="array" ref="H3947:H3947">INDEX(Def_Instancias_Equipamentos!$E$2:$E$4986, MATCH(K3947, Def_Instancias_Equipamentos!$D$2:$D$4986, 0), 1)</f>
        <v>SI-05BCFE</v>
      </c>
      <c r="I3947" s="8" t="str">
        <f aca="false" t="array" ref="I3947:I3947">INDEX(Def_Instancias_Equipamentos!$E$2:$E$4986, MATCH(L3947, Def_Instancias_Equipamentos!$D$2:$D$4986, 0), 1)</f>
        <v>IA-05RaBPM</v>
      </c>
      <c r="J3947" s="8" t="str">
        <f aca="false">IF(H3947=I3947, "INTERNO", "EXTERNO")</f>
        <v>EXTERNO</v>
      </c>
      <c r="K3947" s="9" t="str">
        <f aca="false">Def_Instancias_Equipamentos!$D$1141</f>
        <v>SI-05BCFE:DI-PBPMSensor-2</v>
      </c>
      <c r="L3947" s="4" t="str">
        <f aca="false">Def_Instancias_Equipamentos!$D$1482</f>
        <v>SI-05BCFE:DI-FMCPicoAmm-2</v>
      </c>
      <c r="M3947" s="10" t="s">
        <v>78</v>
      </c>
      <c r="N3947" s="11" t="s">
        <v>356</v>
      </c>
      <c r="O3947" s="21" t="str">
        <f aca="false">Def_Sistemas_Conectores_Cabos!$B$24</f>
        <v>Allectra triax</v>
      </c>
      <c r="P3947" s="4" t="str">
        <f aca="false">Def_Sistemas_Conectores_Cabos!$B$25</f>
        <v>Lemo FFC.00.650</v>
      </c>
      <c r="Q3947" s="8" t="str">
        <f aca="false">K3947&amp;"/"&amp;M3947&amp;CHAR(10)&amp;L3947&amp;"/"&amp;N3947</f>
        <v>SI-05BCFE:DI-PBPMSensor-2/TO
SI-05BCFE:DI-FMCPicoAmm-2/1</v>
      </c>
      <c r="R3947" s="12" t="s">
        <v>354</v>
      </c>
      <c r="S3947" s="12" t="s">
        <v>354</v>
      </c>
      <c r="T3947" s="22" t="str">
        <f aca="false">Def_Sistemas_Conectores_Cabos!$C$15</f>
        <v>Triaxial LEMO</v>
      </c>
      <c r="U3947" s="11" t="s">
        <v>355</v>
      </c>
      <c r="V3947" s="13"/>
    </row>
    <row r="3948" customFormat="false" ht="15.75" hidden="true" customHeight="true" outlineLevel="0" collapsed="false">
      <c r="A3948" s="4" t="str">
        <f aca="false">Def_Sistemas_Conectores_Cabos!$A$23</f>
        <v>BPM de fótons</v>
      </c>
      <c r="B3948" s="5" t="str">
        <f aca="false">Datas_Entregas!$A$6</f>
        <v>Linhas de Luz (fases I-A e II)</v>
      </c>
      <c r="C3948" s="6" t="n">
        <f aca="false" t="array" ref="C3948:C3948">INDEX(Datas_Entregas!$B$2:$B$100, MATCH(B3948, Datas_Entregas!$A$2:$A$100, 0), 1)</f>
        <v>43374</v>
      </c>
      <c r="D3948" s="5" t="str">
        <f aca="false">Def_Status_Montagem!$A$2</f>
        <v>A verificar</v>
      </c>
      <c r="E3948" s="4" t="str">
        <f aca="false">Def_Status_Montagem!$B$4</f>
        <v>Contratada (inclui etiqueta)</v>
      </c>
      <c r="F3948" s="7" t="str">
        <f aca="false" t="array" ref="F3948:F3948">INDEX(Def_Instancias_Equipamentos!$F$2:$F$4986, MATCH(K3948, Def_Instancias_Equipamentos!$D$2:$D$4986, 0), 1)</f>
        <v>Túnel (Anel/Front-End)</v>
      </c>
      <c r="G3948" s="8" t="str">
        <f aca="false" t="array" ref="G3948:G3948">INDEX(Def_Instancias_Equipamentos!$F$2:$F$4986, MATCH(L3948, Def_Instancias_Equipamentos!$D$2:$D$4986, 0), 1)</f>
        <v>Sala Racks 5</v>
      </c>
      <c r="H3948" s="7" t="str">
        <f aca="false" t="array" ref="H3948:H3948">INDEX(Def_Instancias_Equipamentos!$E$2:$E$4986, MATCH(K3948, Def_Instancias_Equipamentos!$D$2:$D$4986, 0), 1)</f>
        <v>SI-05BCFE</v>
      </c>
      <c r="I3948" s="8" t="str">
        <f aca="false" t="array" ref="I3948:I3948">INDEX(Def_Instancias_Equipamentos!$E$2:$E$4986, MATCH(L3948, Def_Instancias_Equipamentos!$D$2:$D$4986, 0), 1)</f>
        <v>IA-05RaBPM</v>
      </c>
      <c r="J3948" s="8" t="str">
        <f aca="false">IF(H3948=I3948, "INTERNO", "EXTERNO")</f>
        <v>EXTERNO</v>
      </c>
      <c r="K3948" s="9" t="str">
        <f aca="false">Def_Instancias_Equipamentos!$D$1141</f>
        <v>SI-05BCFE:DI-PBPMSensor-2</v>
      </c>
      <c r="L3948" s="4" t="str">
        <f aca="false">Def_Instancias_Equipamentos!$D$1482</f>
        <v>SI-05BCFE:DI-FMCPicoAmm-2</v>
      </c>
      <c r="M3948" s="10" t="s">
        <v>69</v>
      </c>
      <c r="N3948" s="11" t="s">
        <v>357</v>
      </c>
      <c r="O3948" s="21" t="str">
        <f aca="false">Def_Sistemas_Conectores_Cabos!$B$24</f>
        <v>Allectra triax</v>
      </c>
      <c r="P3948" s="4" t="str">
        <f aca="false">Def_Sistemas_Conectores_Cabos!$B$25</f>
        <v>Lemo FFC.00.650</v>
      </c>
      <c r="Q3948" s="8" t="str">
        <f aca="false">K3948&amp;"/"&amp;M3948&amp;CHAR(10)&amp;L3948&amp;"/"&amp;N3948</f>
        <v>SI-05BCFE:DI-PBPMSensor-2/BI
SI-05BCFE:DI-FMCPicoAmm-2/2</v>
      </c>
      <c r="R3948" s="12" t="s">
        <v>354</v>
      </c>
      <c r="S3948" s="12" t="s">
        <v>354</v>
      </c>
      <c r="T3948" s="22" t="str">
        <f aca="false">Def_Sistemas_Conectores_Cabos!$C$15</f>
        <v>Triaxial LEMO</v>
      </c>
      <c r="U3948" s="11" t="s">
        <v>355</v>
      </c>
      <c r="V3948" s="13"/>
    </row>
    <row r="3949" customFormat="false" ht="15.75" hidden="true" customHeight="true" outlineLevel="0" collapsed="false">
      <c r="A3949" s="4" t="str">
        <f aca="false">Def_Sistemas_Conectores_Cabos!$A$23</f>
        <v>BPM de fótons</v>
      </c>
      <c r="B3949" s="5" t="str">
        <f aca="false">Datas_Entregas!$A$6</f>
        <v>Linhas de Luz (fases I-A e II)</v>
      </c>
      <c r="C3949" s="6" t="n">
        <f aca="false" t="array" ref="C3949:C3949">INDEX(Datas_Entregas!$B$2:$B$100, MATCH(B3949, Datas_Entregas!$A$2:$A$100, 0), 1)</f>
        <v>43374</v>
      </c>
      <c r="D3949" s="5" t="str">
        <f aca="false">Def_Status_Montagem!$A$2</f>
        <v>A verificar</v>
      </c>
      <c r="E3949" s="4" t="str">
        <f aca="false">Def_Status_Montagem!$B$4</f>
        <v>Contratada (inclui etiqueta)</v>
      </c>
      <c r="F3949" s="7" t="str">
        <f aca="false" t="array" ref="F3949:F3949">INDEX(Def_Instancias_Equipamentos!$F$2:$F$4986, MATCH(K3949, Def_Instancias_Equipamentos!$D$2:$D$4986, 0), 1)</f>
        <v>Túnel (Anel/Front-End)</v>
      </c>
      <c r="G3949" s="8" t="str">
        <f aca="false" t="array" ref="G3949:G3949">INDEX(Def_Instancias_Equipamentos!$F$2:$F$4986, MATCH(L3949, Def_Instancias_Equipamentos!$D$2:$D$4986, 0), 1)</f>
        <v>Sala Racks 5</v>
      </c>
      <c r="H3949" s="7" t="str">
        <f aca="false" t="array" ref="H3949:H3949">INDEX(Def_Instancias_Equipamentos!$E$2:$E$4986, MATCH(K3949, Def_Instancias_Equipamentos!$D$2:$D$4986, 0), 1)</f>
        <v>SI-05BCFE</v>
      </c>
      <c r="I3949" s="8" t="str">
        <f aca="false" t="array" ref="I3949:I3949">INDEX(Def_Instancias_Equipamentos!$E$2:$E$4986, MATCH(L3949, Def_Instancias_Equipamentos!$D$2:$D$4986, 0), 1)</f>
        <v>IA-05RaBPM</v>
      </c>
      <c r="J3949" s="8" t="str">
        <f aca="false">IF(H3949=I3949, "INTERNO", "EXTERNO")</f>
        <v>EXTERNO</v>
      </c>
      <c r="K3949" s="9" t="str">
        <f aca="false">Def_Instancias_Equipamentos!$D$1141</f>
        <v>SI-05BCFE:DI-PBPMSensor-2</v>
      </c>
      <c r="L3949" s="4" t="str">
        <f aca="false">Def_Instancias_Equipamentos!$D$1482</f>
        <v>SI-05BCFE:DI-FMCPicoAmm-2</v>
      </c>
      <c r="M3949" s="10" t="s">
        <v>75</v>
      </c>
      <c r="N3949" s="11" t="s">
        <v>358</v>
      </c>
      <c r="O3949" s="21" t="str">
        <f aca="false">Def_Sistemas_Conectores_Cabos!$B$24</f>
        <v>Allectra triax</v>
      </c>
      <c r="P3949" s="4" t="str">
        <f aca="false">Def_Sistemas_Conectores_Cabos!$B$25</f>
        <v>Lemo FFC.00.650</v>
      </c>
      <c r="Q3949" s="8" t="str">
        <f aca="false">K3949&amp;"/"&amp;M3949&amp;CHAR(10)&amp;L3949&amp;"/"&amp;N3949</f>
        <v>SI-05BCFE:DI-PBPMSensor-2/TI
SI-05BCFE:DI-FMCPicoAmm-2/3</v>
      </c>
      <c r="R3949" s="12" t="s">
        <v>354</v>
      </c>
      <c r="S3949" s="12" t="s">
        <v>354</v>
      </c>
      <c r="T3949" s="22" t="str">
        <f aca="false">Def_Sistemas_Conectores_Cabos!$C$15</f>
        <v>Triaxial LEMO</v>
      </c>
      <c r="U3949" s="11" t="s">
        <v>355</v>
      </c>
      <c r="V3949" s="13"/>
    </row>
    <row r="3950" customFormat="false" ht="15.75" hidden="true" customHeight="true" outlineLevel="0" collapsed="false">
      <c r="A3950" s="4" t="str">
        <f aca="false">Def_Sistemas_Conectores_Cabos!$A$23</f>
        <v>BPM de fótons</v>
      </c>
      <c r="B3950" s="5" t="str">
        <f aca="false">Datas_Entregas!$A$6</f>
        <v>Linhas de Luz (fases I-A e II)</v>
      </c>
      <c r="C3950" s="6" t="n">
        <f aca="false" t="array" ref="C3950:C3950">INDEX(Datas_Entregas!$B$2:$B$100, MATCH(B3950, Datas_Entregas!$A$2:$A$100, 0), 1)</f>
        <v>43374</v>
      </c>
      <c r="D3950" s="5" t="str">
        <f aca="false">Def_Status_Montagem!$A$2</f>
        <v>A verificar</v>
      </c>
      <c r="E3950" s="4" t="str">
        <f aca="false">Def_Status_Montagem!$B$4</f>
        <v>Contratada (inclui etiqueta)</v>
      </c>
      <c r="F3950" s="7" t="str">
        <f aca="false" t="array" ref="F3950:F3950">INDEX(Def_Instancias_Equipamentos!$F$2:$F$4986, MATCH(K3950, Def_Instancias_Equipamentos!$D$2:$D$4986, 0), 1)</f>
        <v>Túnel (Anel/Front-End)</v>
      </c>
      <c r="G3950" s="8" t="str">
        <f aca="false" t="array" ref="G3950:G3950">INDEX(Def_Instancias_Equipamentos!$F$2:$F$4986, MATCH(L3950, Def_Instancias_Equipamentos!$D$2:$D$4986, 0), 1)</f>
        <v>Sala Racks 5</v>
      </c>
      <c r="H3950" s="7" t="str">
        <f aca="false" t="array" ref="H3950:H3950">INDEX(Def_Instancias_Equipamentos!$E$2:$E$4986, MATCH(K3950, Def_Instancias_Equipamentos!$D$2:$D$4986, 0), 1)</f>
        <v>SI-05BCFE</v>
      </c>
      <c r="I3950" s="8" t="str">
        <f aca="false" t="array" ref="I3950:I3950">INDEX(Def_Instancias_Equipamentos!$E$2:$E$4986, MATCH(L3950, Def_Instancias_Equipamentos!$D$2:$D$4986, 0), 1)</f>
        <v>IA-05RaBPM</v>
      </c>
      <c r="J3950" s="8" t="str">
        <f aca="false">IF(H3950=I3950, "INTERNO", "EXTERNO")</f>
        <v>EXTERNO</v>
      </c>
      <c r="K3950" s="9" t="str">
        <f aca="false">Def_Instancias_Equipamentos!$D$1141</f>
        <v>SI-05BCFE:DI-PBPMSensor-2</v>
      </c>
      <c r="L3950" s="4" t="str">
        <f aca="false">Def_Instancias_Equipamentos!$D$1482</f>
        <v>SI-05BCFE:DI-FMCPicoAmm-2</v>
      </c>
      <c r="M3950" s="10" t="s">
        <v>72</v>
      </c>
      <c r="N3950" s="11" t="s">
        <v>359</v>
      </c>
      <c r="O3950" s="21" t="str">
        <f aca="false">Def_Sistemas_Conectores_Cabos!$B$24</f>
        <v>Allectra triax</v>
      </c>
      <c r="P3950" s="4" t="str">
        <f aca="false">Def_Sistemas_Conectores_Cabos!$B$25</f>
        <v>Lemo FFC.00.650</v>
      </c>
      <c r="Q3950" s="8" t="str">
        <f aca="false">K3950&amp;"/"&amp;M3950&amp;CHAR(10)&amp;L3950&amp;"/"&amp;N3950</f>
        <v>SI-05BCFE:DI-PBPMSensor-2/BO
SI-05BCFE:DI-FMCPicoAmm-2/4</v>
      </c>
      <c r="R3950" s="12" t="s">
        <v>354</v>
      </c>
      <c r="S3950" s="12" t="s">
        <v>354</v>
      </c>
      <c r="T3950" s="22" t="str">
        <f aca="false">Def_Sistemas_Conectores_Cabos!$C$15</f>
        <v>Triaxial LEMO</v>
      </c>
      <c r="U3950" s="11" t="s">
        <v>355</v>
      </c>
      <c r="V3950" s="13"/>
    </row>
    <row r="3951" customFormat="false" ht="15.75" hidden="true" customHeight="true" outlineLevel="0" collapsed="false">
      <c r="A3951" s="4" t="str">
        <f aca="false">Def_Sistemas_Conectores_Cabos!$A$23</f>
        <v>BPM de fótons</v>
      </c>
      <c r="B3951" s="5" t="str">
        <f aca="false">Datas_Entregas!$A$6</f>
        <v>Linhas de Luz (fases I-A e II)</v>
      </c>
      <c r="C3951" s="6" t="n">
        <f aca="false" t="array" ref="C3951:C3951">INDEX(Datas_Entregas!$B$2:$B$100, MATCH(B3951, Datas_Entregas!$A$2:$A$100, 0), 1)</f>
        <v>43374</v>
      </c>
      <c r="D3951" s="5" t="str">
        <f aca="false">Def_Status_Montagem!$A$2</f>
        <v>A verificar</v>
      </c>
      <c r="E3951" s="4" t="str">
        <f aca="false">Def_Status_Montagem!$B$4</f>
        <v>Contratada (inclui etiqueta)</v>
      </c>
      <c r="F3951" s="7" t="str">
        <f aca="false" t="array" ref="F3951:F3951">INDEX(Def_Instancias_Equipamentos!$F$2:$F$4986, MATCH(K3951, Def_Instancias_Equipamentos!$D$2:$D$4986, 0), 1)</f>
        <v>Túnel (Anel/Front-End)</v>
      </c>
      <c r="G3951" s="8" t="str">
        <f aca="false" t="array" ref="G3951:G3951">INDEX(Def_Instancias_Equipamentos!$F$2:$F$4986, MATCH(L3951, Def_Instancias_Equipamentos!$D$2:$D$4986, 0), 1)</f>
        <v>Sala Racks 5</v>
      </c>
      <c r="H3951" s="7" t="str">
        <f aca="false" t="array" ref="H3951:H3951">INDEX(Def_Instancias_Equipamentos!$E$2:$E$4986, MATCH(K3951, Def_Instancias_Equipamentos!$D$2:$D$4986, 0), 1)</f>
        <v>SI-05SAFE</v>
      </c>
      <c r="I3951" s="8" t="str">
        <f aca="false" t="array" ref="I3951:I3951">INDEX(Def_Instancias_Equipamentos!$E$2:$E$4986, MATCH(L3951, Def_Instancias_Equipamentos!$D$2:$D$4986, 0), 1)</f>
        <v>IA-05RaBPM</v>
      </c>
      <c r="J3951" s="8" t="str">
        <f aca="false">IF(H3951=I3951, "INTERNO", "EXTERNO")</f>
        <v>EXTERNO</v>
      </c>
      <c r="K3951" s="9" t="str">
        <f aca="false">Def_Instancias_Equipamentos!$D$1100</f>
        <v>SI-05SAFE:DI-PBPMSensor-1</v>
      </c>
      <c r="L3951" s="4" t="str">
        <f aca="false">Def_Instancias_Equipamentos!$D$1441</f>
        <v>SI-05SAFE:DI-FMCPicoAmm-1</v>
      </c>
      <c r="M3951" s="10" t="s">
        <v>78</v>
      </c>
      <c r="N3951" s="11" t="s">
        <v>356</v>
      </c>
      <c r="O3951" s="21" t="str">
        <f aca="false">Def_Sistemas_Conectores_Cabos!$B$24</f>
        <v>Allectra triax</v>
      </c>
      <c r="P3951" s="4" t="str">
        <f aca="false">Def_Sistemas_Conectores_Cabos!$B$25</f>
        <v>Lemo FFC.00.650</v>
      </c>
      <c r="Q3951" s="8" t="str">
        <f aca="false">K3951&amp;"/"&amp;M3951&amp;CHAR(10)&amp;L3951&amp;"/"&amp;N3951</f>
        <v>SI-05SAFE:DI-PBPMSensor-1/TO
SI-05SAFE:DI-FMCPicoAmm-1/1</v>
      </c>
      <c r="R3951" s="12" t="s">
        <v>354</v>
      </c>
      <c r="S3951" s="12" t="s">
        <v>354</v>
      </c>
      <c r="T3951" s="22" t="str">
        <f aca="false">Def_Sistemas_Conectores_Cabos!$C$15</f>
        <v>Triaxial LEMO</v>
      </c>
      <c r="U3951" s="11" t="s">
        <v>355</v>
      </c>
      <c r="V3951" s="13"/>
    </row>
    <row r="3952" customFormat="false" ht="15.75" hidden="true" customHeight="true" outlineLevel="0" collapsed="false">
      <c r="A3952" s="4" t="str">
        <f aca="false">Def_Sistemas_Conectores_Cabos!$A$23</f>
        <v>BPM de fótons</v>
      </c>
      <c r="B3952" s="5" t="str">
        <f aca="false">Datas_Entregas!$A$6</f>
        <v>Linhas de Luz (fases I-A e II)</v>
      </c>
      <c r="C3952" s="6" t="n">
        <f aca="false" t="array" ref="C3952:C3952">INDEX(Datas_Entregas!$B$2:$B$100, MATCH(B3952, Datas_Entregas!$A$2:$A$100, 0), 1)</f>
        <v>43374</v>
      </c>
      <c r="D3952" s="5" t="str">
        <f aca="false">Def_Status_Montagem!$A$2</f>
        <v>A verificar</v>
      </c>
      <c r="E3952" s="4" t="str">
        <f aca="false">Def_Status_Montagem!$B$4</f>
        <v>Contratada (inclui etiqueta)</v>
      </c>
      <c r="F3952" s="7" t="str">
        <f aca="false" t="array" ref="F3952:F3952">INDEX(Def_Instancias_Equipamentos!$F$2:$F$4986, MATCH(K3952, Def_Instancias_Equipamentos!$D$2:$D$4986, 0), 1)</f>
        <v>Túnel (Anel/Front-End)</v>
      </c>
      <c r="G3952" s="8" t="str">
        <f aca="false" t="array" ref="G3952:G3952">INDEX(Def_Instancias_Equipamentos!$F$2:$F$4986, MATCH(L3952, Def_Instancias_Equipamentos!$D$2:$D$4986, 0), 1)</f>
        <v>Sala Racks 5</v>
      </c>
      <c r="H3952" s="7" t="str">
        <f aca="false" t="array" ref="H3952:H3952">INDEX(Def_Instancias_Equipamentos!$E$2:$E$4986, MATCH(K3952, Def_Instancias_Equipamentos!$D$2:$D$4986, 0), 1)</f>
        <v>SI-05SAFE</v>
      </c>
      <c r="I3952" s="8" t="str">
        <f aca="false" t="array" ref="I3952:I3952">INDEX(Def_Instancias_Equipamentos!$E$2:$E$4986, MATCH(L3952, Def_Instancias_Equipamentos!$D$2:$D$4986, 0), 1)</f>
        <v>IA-05RaBPM</v>
      </c>
      <c r="J3952" s="8" t="str">
        <f aca="false">IF(H3952=I3952, "INTERNO", "EXTERNO")</f>
        <v>EXTERNO</v>
      </c>
      <c r="K3952" s="9" t="str">
        <f aca="false">Def_Instancias_Equipamentos!$D$1100</f>
        <v>SI-05SAFE:DI-PBPMSensor-1</v>
      </c>
      <c r="L3952" s="4" t="str">
        <f aca="false">Def_Instancias_Equipamentos!$D$1441</f>
        <v>SI-05SAFE:DI-FMCPicoAmm-1</v>
      </c>
      <c r="M3952" s="10" t="s">
        <v>69</v>
      </c>
      <c r="N3952" s="11" t="s">
        <v>357</v>
      </c>
      <c r="O3952" s="21" t="str">
        <f aca="false">Def_Sistemas_Conectores_Cabos!$B$24</f>
        <v>Allectra triax</v>
      </c>
      <c r="P3952" s="4" t="str">
        <f aca="false">Def_Sistemas_Conectores_Cabos!$B$25</f>
        <v>Lemo FFC.00.650</v>
      </c>
      <c r="Q3952" s="8" t="str">
        <f aca="false">K3952&amp;"/"&amp;M3952&amp;CHAR(10)&amp;L3952&amp;"/"&amp;N3952</f>
        <v>SI-05SAFE:DI-PBPMSensor-1/BI
SI-05SAFE:DI-FMCPicoAmm-1/2</v>
      </c>
      <c r="R3952" s="12" t="s">
        <v>354</v>
      </c>
      <c r="S3952" s="12" t="s">
        <v>354</v>
      </c>
      <c r="T3952" s="22" t="str">
        <f aca="false">Def_Sistemas_Conectores_Cabos!$C$15</f>
        <v>Triaxial LEMO</v>
      </c>
      <c r="U3952" s="11" t="s">
        <v>355</v>
      </c>
      <c r="V3952" s="13"/>
    </row>
    <row r="3953" customFormat="false" ht="15.75" hidden="true" customHeight="true" outlineLevel="0" collapsed="false">
      <c r="A3953" s="4" t="str">
        <f aca="false">Def_Sistemas_Conectores_Cabos!$A$23</f>
        <v>BPM de fótons</v>
      </c>
      <c r="B3953" s="5" t="str">
        <f aca="false">Datas_Entregas!$A$6</f>
        <v>Linhas de Luz (fases I-A e II)</v>
      </c>
      <c r="C3953" s="6" t="n">
        <f aca="false" t="array" ref="C3953:C3953">INDEX(Datas_Entregas!$B$2:$B$100, MATCH(B3953, Datas_Entregas!$A$2:$A$100, 0), 1)</f>
        <v>43374</v>
      </c>
      <c r="D3953" s="5" t="str">
        <f aca="false">Def_Status_Montagem!$A$2</f>
        <v>A verificar</v>
      </c>
      <c r="E3953" s="4" t="str">
        <f aca="false">Def_Status_Montagem!$B$4</f>
        <v>Contratada (inclui etiqueta)</v>
      </c>
      <c r="F3953" s="7" t="str">
        <f aca="false" t="array" ref="F3953:F3953">INDEX(Def_Instancias_Equipamentos!$F$2:$F$4986, MATCH(K3953, Def_Instancias_Equipamentos!$D$2:$D$4986, 0), 1)</f>
        <v>Túnel (Anel/Front-End)</v>
      </c>
      <c r="G3953" s="8" t="str">
        <f aca="false" t="array" ref="G3953:G3953">INDEX(Def_Instancias_Equipamentos!$F$2:$F$4986, MATCH(L3953, Def_Instancias_Equipamentos!$D$2:$D$4986, 0), 1)</f>
        <v>Sala Racks 5</v>
      </c>
      <c r="H3953" s="7" t="str">
        <f aca="false" t="array" ref="H3953:H3953">INDEX(Def_Instancias_Equipamentos!$E$2:$E$4986, MATCH(K3953, Def_Instancias_Equipamentos!$D$2:$D$4986, 0), 1)</f>
        <v>SI-05SAFE</v>
      </c>
      <c r="I3953" s="8" t="str">
        <f aca="false" t="array" ref="I3953:I3953">INDEX(Def_Instancias_Equipamentos!$E$2:$E$4986, MATCH(L3953, Def_Instancias_Equipamentos!$D$2:$D$4986, 0), 1)</f>
        <v>IA-05RaBPM</v>
      </c>
      <c r="J3953" s="8" t="str">
        <f aca="false">IF(H3953=I3953, "INTERNO", "EXTERNO")</f>
        <v>EXTERNO</v>
      </c>
      <c r="K3953" s="9" t="str">
        <f aca="false">Def_Instancias_Equipamentos!$D$1100</f>
        <v>SI-05SAFE:DI-PBPMSensor-1</v>
      </c>
      <c r="L3953" s="4" t="str">
        <f aca="false">Def_Instancias_Equipamentos!$D$1441</f>
        <v>SI-05SAFE:DI-FMCPicoAmm-1</v>
      </c>
      <c r="M3953" s="10" t="s">
        <v>75</v>
      </c>
      <c r="N3953" s="11" t="s">
        <v>358</v>
      </c>
      <c r="O3953" s="21" t="str">
        <f aca="false">Def_Sistemas_Conectores_Cabos!$B$24</f>
        <v>Allectra triax</v>
      </c>
      <c r="P3953" s="4" t="str">
        <f aca="false">Def_Sistemas_Conectores_Cabos!$B$25</f>
        <v>Lemo FFC.00.650</v>
      </c>
      <c r="Q3953" s="8" t="str">
        <f aca="false">K3953&amp;"/"&amp;M3953&amp;CHAR(10)&amp;L3953&amp;"/"&amp;N3953</f>
        <v>SI-05SAFE:DI-PBPMSensor-1/TI
SI-05SAFE:DI-FMCPicoAmm-1/3</v>
      </c>
      <c r="R3953" s="12" t="s">
        <v>354</v>
      </c>
      <c r="S3953" s="12" t="s">
        <v>354</v>
      </c>
      <c r="T3953" s="22" t="str">
        <f aca="false">Def_Sistemas_Conectores_Cabos!$C$15</f>
        <v>Triaxial LEMO</v>
      </c>
      <c r="U3953" s="11" t="s">
        <v>355</v>
      </c>
      <c r="V3953" s="13"/>
    </row>
    <row r="3954" customFormat="false" ht="15.75" hidden="true" customHeight="true" outlineLevel="0" collapsed="false">
      <c r="A3954" s="4" t="str">
        <f aca="false">Def_Sistemas_Conectores_Cabos!$A$23</f>
        <v>BPM de fótons</v>
      </c>
      <c r="B3954" s="5" t="str">
        <f aca="false">Datas_Entregas!$A$6</f>
        <v>Linhas de Luz (fases I-A e II)</v>
      </c>
      <c r="C3954" s="6" t="n">
        <f aca="false" t="array" ref="C3954:C3954">INDEX(Datas_Entregas!$B$2:$B$100, MATCH(B3954, Datas_Entregas!$A$2:$A$100, 0), 1)</f>
        <v>43374</v>
      </c>
      <c r="D3954" s="5" t="str">
        <f aca="false">Def_Status_Montagem!$A$2</f>
        <v>A verificar</v>
      </c>
      <c r="E3954" s="4" t="str">
        <f aca="false">Def_Status_Montagem!$B$4</f>
        <v>Contratada (inclui etiqueta)</v>
      </c>
      <c r="F3954" s="7" t="str">
        <f aca="false" t="array" ref="F3954:F3954">INDEX(Def_Instancias_Equipamentos!$F$2:$F$4986, MATCH(K3954, Def_Instancias_Equipamentos!$D$2:$D$4986, 0), 1)</f>
        <v>Túnel (Anel/Front-End)</v>
      </c>
      <c r="G3954" s="8" t="str">
        <f aca="false" t="array" ref="G3954:G3954">INDEX(Def_Instancias_Equipamentos!$F$2:$F$4986, MATCH(L3954, Def_Instancias_Equipamentos!$D$2:$D$4986, 0), 1)</f>
        <v>Sala Racks 5</v>
      </c>
      <c r="H3954" s="7" t="str">
        <f aca="false" t="array" ref="H3954:H3954">INDEX(Def_Instancias_Equipamentos!$E$2:$E$4986, MATCH(K3954, Def_Instancias_Equipamentos!$D$2:$D$4986, 0), 1)</f>
        <v>SI-05SAFE</v>
      </c>
      <c r="I3954" s="8" t="str">
        <f aca="false" t="array" ref="I3954:I3954">INDEX(Def_Instancias_Equipamentos!$E$2:$E$4986, MATCH(L3954, Def_Instancias_Equipamentos!$D$2:$D$4986, 0), 1)</f>
        <v>IA-05RaBPM</v>
      </c>
      <c r="J3954" s="8" t="str">
        <f aca="false">IF(H3954=I3954, "INTERNO", "EXTERNO")</f>
        <v>EXTERNO</v>
      </c>
      <c r="K3954" s="9" t="str">
        <f aca="false">Def_Instancias_Equipamentos!$D$1100</f>
        <v>SI-05SAFE:DI-PBPMSensor-1</v>
      </c>
      <c r="L3954" s="4" t="str">
        <f aca="false">Def_Instancias_Equipamentos!$D$1441</f>
        <v>SI-05SAFE:DI-FMCPicoAmm-1</v>
      </c>
      <c r="M3954" s="10" t="s">
        <v>72</v>
      </c>
      <c r="N3954" s="11" t="s">
        <v>359</v>
      </c>
      <c r="O3954" s="21" t="str">
        <f aca="false">Def_Sistemas_Conectores_Cabos!$B$24</f>
        <v>Allectra triax</v>
      </c>
      <c r="P3954" s="4" t="str">
        <f aca="false">Def_Sistemas_Conectores_Cabos!$B$25</f>
        <v>Lemo FFC.00.650</v>
      </c>
      <c r="Q3954" s="8" t="str">
        <f aca="false">K3954&amp;"/"&amp;M3954&amp;CHAR(10)&amp;L3954&amp;"/"&amp;N3954</f>
        <v>SI-05SAFE:DI-PBPMSensor-1/BO
SI-05SAFE:DI-FMCPicoAmm-1/4</v>
      </c>
      <c r="R3954" s="12" t="s">
        <v>354</v>
      </c>
      <c r="S3954" s="12" t="s">
        <v>354</v>
      </c>
      <c r="T3954" s="22" t="str">
        <f aca="false">Def_Sistemas_Conectores_Cabos!$C$15</f>
        <v>Triaxial LEMO</v>
      </c>
      <c r="U3954" s="11" t="s">
        <v>355</v>
      </c>
      <c r="V3954" s="13"/>
    </row>
    <row r="3955" customFormat="false" ht="15.75" hidden="true" customHeight="true" outlineLevel="0" collapsed="false">
      <c r="A3955" s="4" t="str">
        <f aca="false">Def_Sistemas_Conectores_Cabos!$A$23</f>
        <v>BPM de fótons</v>
      </c>
      <c r="B3955" s="5" t="str">
        <f aca="false">Datas_Entregas!$A$6</f>
        <v>Linhas de Luz (fases I-A e II)</v>
      </c>
      <c r="C3955" s="6" t="n">
        <f aca="false" t="array" ref="C3955:C3955">INDEX(Datas_Entregas!$B$2:$B$100, MATCH(B3955, Datas_Entregas!$A$2:$A$100, 0), 1)</f>
        <v>43374</v>
      </c>
      <c r="D3955" s="5" t="str">
        <f aca="false">Def_Status_Montagem!$A$2</f>
        <v>A verificar</v>
      </c>
      <c r="E3955" s="4" t="str">
        <f aca="false">Def_Status_Montagem!$B$4</f>
        <v>Contratada (inclui etiqueta)</v>
      </c>
      <c r="F3955" s="7" t="str">
        <f aca="false" t="array" ref="F3955:F3955">INDEX(Def_Instancias_Equipamentos!$F$2:$F$4986, MATCH(K3955, Def_Instancias_Equipamentos!$D$2:$D$4986, 0), 1)</f>
        <v>Túnel (Anel/Front-End)</v>
      </c>
      <c r="G3955" s="8" t="str">
        <f aca="false" t="array" ref="G3955:G3955">INDEX(Def_Instancias_Equipamentos!$F$2:$F$4986, MATCH(L3955, Def_Instancias_Equipamentos!$D$2:$D$4986, 0), 1)</f>
        <v>Sala Racks 5</v>
      </c>
      <c r="H3955" s="7" t="str">
        <f aca="false" t="array" ref="H3955:H3955">INDEX(Def_Instancias_Equipamentos!$E$2:$E$4986, MATCH(K3955, Def_Instancias_Equipamentos!$D$2:$D$4986, 0), 1)</f>
        <v>SI-05SAFE</v>
      </c>
      <c r="I3955" s="8" t="str">
        <f aca="false" t="array" ref="I3955:I3955">INDEX(Def_Instancias_Equipamentos!$E$2:$E$4986, MATCH(L3955, Def_Instancias_Equipamentos!$D$2:$D$4986, 0), 1)</f>
        <v>IA-05RaBPM</v>
      </c>
      <c r="J3955" s="8" t="str">
        <f aca="false">IF(H3955=I3955, "INTERNO", "EXTERNO")</f>
        <v>EXTERNO</v>
      </c>
      <c r="K3955" s="9" t="str">
        <f aca="false">Def_Instancias_Equipamentos!$D$1101</f>
        <v>SI-05SAFE:DI-PBPMSensor-2</v>
      </c>
      <c r="L3955" s="4" t="str">
        <f aca="false">Def_Instancias_Equipamentos!$D$1442</f>
        <v>SI-05SAFE:DI-FMCPicoAmm-2</v>
      </c>
      <c r="M3955" s="10" t="s">
        <v>78</v>
      </c>
      <c r="N3955" s="11" t="s">
        <v>356</v>
      </c>
      <c r="O3955" s="21" t="str">
        <f aca="false">Def_Sistemas_Conectores_Cabos!$B$24</f>
        <v>Allectra triax</v>
      </c>
      <c r="P3955" s="4" t="str">
        <f aca="false">Def_Sistemas_Conectores_Cabos!$B$25</f>
        <v>Lemo FFC.00.650</v>
      </c>
      <c r="Q3955" s="8" t="str">
        <f aca="false">K3955&amp;"/"&amp;M3955&amp;CHAR(10)&amp;L3955&amp;"/"&amp;N3955</f>
        <v>SI-05SAFE:DI-PBPMSensor-2/TO
SI-05SAFE:DI-FMCPicoAmm-2/1</v>
      </c>
      <c r="R3955" s="12" t="s">
        <v>354</v>
      </c>
      <c r="S3955" s="12" t="s">
        <v>354</v>
      </c>
      <c r="T3955" s="22" t="str">
        <f aca="false">Def_Sistemas_Conectores_Cabos!$C$15</f>
        <v>Triaxial LEMO</v>
      </c>
      <c r="U3955" s="11" t="s">
        <v>355</v>
      </c>
      <c r="V3955" s="13"/>
    </row>
    <row r="3956" customFormat="false" ht="15.75" hidden="true" customHeight="true" outlineLevel="0" collapsed="false">
      <c r="A3956" s="4" t="str">
        <f aca="false">Def_Sistemas_Conectores_Cabos!$A$23</f>
        <v>BPM de fótons</v>
      </c>
      <c r="B3956" s="5" t="str">
        <f aca="false">Datas_Entregas!$A$6</f>
        <v>Linhas de Luz (fases I-A e II)</v>
      </c>
      <c r="C3956" s="6" t="n">
        <f aca="false" t="array" ref="C3956:C3956">INDEX(Datas_Entregas!$B$2:$B$100, MATCH(B3956, Datas_Entregas!$A$2:$A$100, 0), 1)</f>
        <v>43374</v>
      </c>
      <c r="D3956" s="5" t="str">
        <f aca="false">Def_Status_Montagem!$A$2</f>
        <v>A verificar</v>
      </c>
      <c r="E3956" s="4" t="str">
        <f aca="false">Def_Status_Montagem!$B$4</f>
        <v>Contratada (inclui etiqueta)</v>
      </c>
      <c r="F3956" s="7" t="str">
        <f aca="false" t="array" ref="F3956:F3956">INDEX(Def_Instancias_Equipamentos!$F$2:$F$4986, MATCH(K3956, Def_Instancias_Equipamentos!$D$2:$D$4986, 0), 1)</f>
        <v>Túnel (Anel/Front-End)</v>
      </c>
      <c r="G3956" s="8" t="str">
        <f aca="false" t="array" ref="G3956:G3956">INDEX(Def_Instancias_Equipamentos!$F$2:$F$4986, MATCH(L3956, Def_Instancias_Equipamentos!$D$2:$D$4986, 0), 1)</f>
        <v>Sala Racks 5</v>
      </c>
      <c r="H3956" s="7" t="str">
        <f aca="false" t="array" ref="H3956:H3956">INDEX(Def_Instancias_Equipamentos!$E$2:$E$4986, MATCH(K3956, Def_Instancias_Equipamentos!$D$2:$D$4986, 0), 1)</f>
        <v>SI-05SAFE</v>
      </c>
      <c r="I3956" s="8" t="str">
        <f aca="false" t="array" ref="I3956:I3956">INDEX(Def_Instancias_Equipamentos!$E$2:$E$4986, MATCH(L3956, Def_Instancias_Equipamentos!$D$2:$D$4986, 0), 1)</f>
        <v>IA-05RaBPM</v>
      </c>
      <c r="J3956" s="8" t="str">
        <f aca="false">IF(H3956=I3956, "INTERNO", "EXTERNO")</f>
        <v>EXTERNO</v>
      </c>
      <c r="K3956" s="9" t="str">
        <f aca="false">Def_Instancias_Equipamentos!$D$1101</f>
        <v>SI-05SAFE:DI-PBPMSensor-2</v>
      </c>
      <c r="L3956" s="4" t="str">
        <f aca="false">Def_Instancias_Equipamentos!$D$1442</f>
        <v>SI-05SAFE:DI-FMCPicoAmm-2</v>
      </c>
      <c r="M3956" s="10" t="s">
        <v>69</v>
      </c>
      <c r="N3956" s="11" t="s">
        <v>357</v>
      </c>
      <c r="O3956" s="21" t="str">
        <f aca="false">Def_Sistemas_Conectores_Cabos!$B$24</f>
        <v>Allectra triax</v>
      </c>
      <c r="P3956" s="4" t="str">
        <f aca="false">Def_Sistemas_Conectores_Cabos!$B$25</f>
        <v>Lemo FFC.00.650</v>
      </c>
      <c r="Q3956" s="8" t="str">
        <f aca="false">K3956&amp;"/"&amp;M3956&amp;CHAR(10)&amp;L3956&amp;"/"&amp;N3956</f>
        <v>SI-05SAFE:DI-PBPMSensor-2/BI
SI-05SAFE:DI-FMCPicoAmm-2/2</v>
      </c>
      <c r="R3956" s="12" t="s">
        <v>354</v>
      </c>
      <c r="S3956" s="12" t="s">
        <v>354</v>
      </c>
      <c r="T3956" s="22" t="str">
        <f aca="false">Def_Sistemas_Conectores_Cabos!$C$15</f>
        <v>Triaxial LEMO</v>
      </c>
      <c r="U3956" s="11" t="s">
        <v>355</v>
      </c>
      <c r="V3956" s="13"/>
    </row>
    <row r="3957" customFormat="false" ht="15.75" hidden="true" customHeight="true" outlineLevel="0" collapsed="false">
      <c r="A3957" s="4" t="str">
        <f aca="false">Def_Sistemas_Conectores_Cabos!$A$23</f>
        <v>BPM de fótons</v>
      </c>
      <c r="B3957" s="5" t="str">
        <f aca="false">Datas_Entregas!$A$6</f>
        <v>Linhas de Luz (fases I-A e II)</v>
      </c>
      <c r="C3957" s="6" t="n">
        <f aca="false" t="array" ref="C3957:C3957">INDEX(Datas_Entregas!$B$2:$B$100, MATCH(B3957, Datas_Entregas!$A$2:$A$100, 0), 1)</f>
        <v>43374</v>
      </c>
      <c r="D3957" s="5" t="str">
        <f aca="false">Def_Status_Montagem!$A$2</f>
        <v>A verificar</v>
      </c>
      <c r="E3957" s="4" t="str">
        <f aca="false">Def_Status_Montagem!$B$4</f>
        <v>Contratada (inclui etiqueta)</v>
      </c>
      <c r="F3957" s="7" t="str">
        <f aca="false" t="array" ref="F3957:F3957">INDEX(Def_Instancias_Equipamentos!$F$2:$F$4986, MATCH(K3957, Def_Instancias_Equipamentos!$D$2:$D$4986, 0), 1)</f>
        <v>Túnel (Anel/Front-End)</v>
      </c>
      <c r="G3957" s="8" t="str">
        <f aca="false" t="array" ref="G3957:G3957">INDEX(Def_Instancias_Equipamentos!$F$2:$F$4986, MATCH(L3957, Def_Instancias_Equipamentos!$D$2:$D$4986, 0), 1)</f>
        <v>Sala Racks 5</v>
      </c>
      <c r="H3957" s="7" t="str">
        <f aca="false" t="array" ref="H3957:H3957">INDEX(Def_Instancias_Equipamentos!$E$2:$E$4986, MATCH(K3957, Def_Instancias_Equipamentos!$D$2:$D$4986, 0), 1)</f>
        <v>SI-05SAFE</v>
      </c>
      <c r="I3957" s="8" t="str">
        <f aca="false" t="array" ref="I3957:I3957">INDEX(Def_Instancias_Equipamentos!$E$2:$E$4986, MATCH(L3957, Def_Instancias_Equipamentos!$D$2:$D$4986, 0), 1)</f>
        <v>IA-05RaBPM</v>
      </c>
      <c r="J3957" s="8" t="str">
        <f aca="false">IF(H3957=I3957, "INTERNO", "EXTERNO")</f>
        <v>EXTERNO</v>
      </c>
      <c r="K3957" s="9" t="str">
        <f aca="false">Def_Instancias_Equipamentos!$D$1101</f>
        <v>SI-05SAFE:DI-PBPMSensor-2</v>
      </c>
      <c r="L3957" s="4" t="str">
        <f aca="false">Def_Instancias_Equipamentos!$D$1442</f>
        <v>SI-05SAFE:DI-FMCPicoAmm-2</v>
      </c>
      <c r="M3957" s="10" t="s">
        <v>75</v>
      </c>
      <c r="N3957" s="11" t="s">
        <v>358</v>
      </c>
      <c r="O3957" s="21" t="str">
        <f aca="false">Def_Sistemas_Conectores_Cabos!$B$24</f>
        <v>Allectra triax</v>
      </c>
      <c r="P3957" s="4" t="str">
        <f aca="false">Def_Sistemas_Conectores_Cabos!$B$25</f>
        <v>Lemo FFC.00.650</v>
      </c>
      <c r="Q3957" s="8" t="str">
        <f aca="false">K3957&amp;"/"&amp;M3957&amp;CHAR(10)&amp;L3957&amp;"/"&amp;N3957</f>
        <v>SI-05SAFE:DI-PBPMSensor-2/TI
SI-05SAFE:DI-FMCPicoAmm-2/3</v>
      </c>
      <c r="R3957" s="12" t="s">
        <v>354</v>
      </c>
      <c r="S3957" s="12" t="s">
        <v>354</v>
      </c>
      <c r="T3957" s="22" t="str">
        <f aca="false">Def_Sistemas_Conectores_Cabos!$C$15</f>
        <v>Triaxial LEMO</v>
      </c>
      <c r="U3957" s="11" t="s">
        <v>355</v>
      </c>
      <c r="V3957" s="13"/>
    </row>
    <row r="3958" customFormat="false" ht="15.75" hidden="true" customHeight="true" outlineLevel="0" collapsed="false">
      <c r="A3958" s="4" t="str">
        <f aca="false">Def_Sistemas_Conectores_Cabos!$A$23</f>
        <v>BPM de fótons</v>
      </c>
      <c r="B3958" s="5" t="str">
        <f aca="false">Datas_Entregas!$A$6</f>
        <v>Linhas de Luz (fases I-A e II)</v>
      </c>
      <c r="C3958" s="6" t="n">
        <f aca="false" t="array" ref="C3958:C3958">INDEX(Datas_Entregas!$B$2:$B$100, MATCH(B3958, Datas_Entregas!$A$2:$A$100, 0), 1)</f>
        <v>43374</v>
      </c>
      <c r="D3958" s="5" t="str">
        <f aca="false">Def_Status_Montagem!$A$2</f>
        <v>A verificar</v>
      </c>
      <c r="E3958" s="4" t="str">
        <f aca="false">Def_Status_Montagem!$B$4</f>
        <v>Contratada (inclui etiqueta)</v>
      </c>
      <c r="F3958" s="7" t="str">
        <f aca="false" t="array" ref="F3958:F3958">INDEX(Def_Instancias_Equipamentos!$F$2:$F$4986, MATCH(K3958, Def_Instancias_Equipamentos!$D$2:$D$4986, 0), 1)</f>
        <v>Túnel (Anel/Front-End)</v>
      </c>
      <c r="G3958" s="8" t="str">
        <f aca="false" t="array" ref="G3958:G3958">INDEX(Def_Instancias_Equipamentos!$F$2:$F$4986, MATCH(L3958, Def_Instancias_Equipamentos!$D$2:$D$4986, 0), 1)</f>
        <v>Sala Racks 5</v>
      </c>
      <c r="H3958" s="7" t="str">
        <f aca="false" t="array" ref="H3958:H3958">INDEX(Def_Instancias_Equipamentos!$E$2:$E$4986, MATCH(K3958, Def_Instancias_Equipamentos!$D$2:$D$4986, 0), 1)</f>
        <v>SI-05SAFE</v>
      </c>
      <c r="I3958" s="8" t="str">
        <f aca="false" t="array" ref="I3958:I3958">INDEX(Def_Instancias_Equipamentos!$E$2:$E$4986, MATCH(L3958, Def_Instancias_Equipamentos!$D$2:$D$4986, 0), 1)</f>
        <v>IA-05RaBPM</v>
      </c>
      <c r="J3958" s="8" t="str">
        <f aca="false">IF(H3958=I3958, "INTERNO", "EXTERNO")</f>
        <v>EXTERNO</v>
      </c>
      <c r="K3958" s="9" t="str">
        <f aca="false">Def_Instancias_Equipamentos!$D$1101</f>
        <v>SI-05SAFE:DI-PBPMSensor-2</v>
      </c>
      <c r="L3958" s="4" t="str">
        <f aca="false">Def_Instancias_Equipamentos!$D$1442</f>
        <v>SI-05SAFE:DI-FMCPicoAmm-2</v>
      </c>
      <c r="M3958" s="10" t="s">
        <v>72</v>
      </c>
      <c r="N3958" s="11" t="s">
        <v>359</v>
      </c>
      <c r="O3958" s="21" t="str">
        <f aca="false">Def_Sistemas_Conectores_Cabos!$B$24</f>
        <v>Allectra triax</v>
      </c>
      <c r="P3958" s="4" t="str">
        <f aca="false">Def_Sistemas_Conectores_Cabos!$B$25</f>
        <v>Lemo FFC.00.650</v>
      </c>
      <c r="Q3958" s="8" t="str">
        <f aca="false">K3958&amp;"/"&amp;M3958&amp;CHAR(10)&amp;L3958&amp;"/"&amp;N3958</f>
        <v>SI-05SAFE:DI-PBPMSensor-2/BO
SI-05SAFE:DI-FMCPicoAmm-2/4</v>
      </c>
      <c r="R3958" s="12" t="s">
        <v>354</v>
      </c>
      <c r="S3958" s="12" t="s">
        <v>354</v>
      </c>
      <c r="T3958" s="22" t="str">
        <f aca="false">Def_Sistemas_Conectores_Cabos!$C$15</f>
        <v>Triaxial LEMO</v>
      </c>
      <c r="U3958" s="11" t="s">
        <v>355</v>
      </c>
      <c r="V3958" s="13"/>
    </row>
    <row r="3959" customFormat="false" ht="15.75" hidden="true" customHeight="true" outlineLevel="0" collapsed="false">
      <c r="A3959" s="4" t="str">
        <f aca="false">Def_Sistemas_Conectores_Cabos!$A$23</f>
        <v>BPM de fótons</v>
      </c>
      <c r="B3959" s="5" t="str">
        <f aca="false">Datas_Entregas!$A$6</f>
        <v>Linhas de Luz (fases I-A e II)</v>
      </c>
      <c r="C3959" s="6" t="n">
        <f aca="false" t="array" ref="C3959:C3959">INDEX(Datas_Entregas!$B$2:$B$100, MATCH(B3959, Datas_Entregas!$A$2:$A$100, 0), 1)</f>
        <v>43374</v>
      </c>
      <c r="D3959" s="5" t="str">
        <f aca="false">Def_Status_Montagem!$A$2</f>
        <v>A verificar</v>
      </c>
      <c r="E3959" s="4" t="str">
        <f aca="false">Def_Status_Montagem!$B$4</f>
        <v>Contratada (inclui etiqueta)</v>
      </c>
      <c r="F3959" s="7" t="str">
        <f aca="false" t="array" ref="F3959:F3959">INDEX(Def_Instancias_Equipamentos!$F$2:$F$4986, MATCH(K3959, Def_Instancias_Equipamentos!$D$2:$D$4986, 0), 1)</f>
        <v>Túnel (Anel/Front-End)</v>
      </c>
      <c r="G3959" s="8" t="str">
        <f aca="false" t="array" ref="G3959:G3959">INDEX(Def_Instancias_Equipamentos!$F$2:$F$4986, MATCH(L3959, Def_Instancias_Equipamentos!$D$2:$D$4986, 0), 1)</f>
        <v>Sala Racks 6</v>
      </c>
      <c r="H3959" s="7" t="str">
        <f aca="false" t="array" ref="H3959:H3959">INDEX(Def_Instancias_Equipamentos!$E$2:$E$4986, MATCH(K3959, Def_Instancias_Equipamentos!$D$2:$D$4986, 0), 1)</f>
        <v>SI-06BCFE</v>
      </c>
      <c r="I3959" s="8" t="str">
        <f aca="false" t="array" ref="I3959:I3959">INDEX(Def_Instancias_Equipamentos!$E$2:$E$4986, MATCH(L3959, Def_Instancias_Equipamentos!$D$2:$D$4986, 0), 1)</f>
        <v>IA-06RaBPM</v>
      </c>
      <c r="J3959" s="8" t="str">
        <f aca="false">IF(H3959=I3959, "INTERNO", "EXTERNO")</f>
        <v>EXTERNO</v>
      </c>
      <c r="K3959" s="9" t="str">
        <f aca="false">Def_Instancias_Equipamentos!$D$1142</f>
        <v>SI-06BCFE:DI-PBPMSensor-1</v>
      </c>
      <c r="L3959" s="4" t="str">
        <f aca="false">Def_Instancias_Equipamentos!$D$1483</f>
        <v>SI-06BCFE:DI-FMCPicoAmm-1</v>
      </c>
      <c r="M3959" s="10" t="s">
        <v>78</v>
      </c>
      <c r="N3959" s="11" t="s">
        <v>356</v>
      </c>
      <c r="O3959" s="21" t="str">
        <f aca="false">Def_Sistemas_Conectores_Cabos!$B$24</f>
        <v>Allectra triax</v>
      </c>
      <c r="P3959" s="4" t="str">
        <f aca="false">Def_Sistemas_Conectores_Cabos!$B$25</f>
        <v>Lemo FFC.00.650</v>
      </c>
      <c r="Q3959" s="8" t="str">
        <f aca="false">K3959&amp;"/"&amp;M3959&amp;CHAR(10)&amp;L3959&amp;"/"&amp;N3959</f>
        <v>SI-06BCFE:DI-PBPMSensor-1/TO
SI-06BCFE:DI-FMCPicoAmm-1/1</v>
      </c>
      <c r="R3959" s="12" t="s">
        <v>354</v>
      </c>
      <c r="S3959" s="12" t="s">
        <v>354</v>
      </c>
      <c r="T3959" s="22" t="str">
        <f aca="false">Def_Sistemas_Conectores_Cabos!$C$15</f>
        <v>Triaxial LEMO</v>
      </c>
      <c r="U3959" s="11" t="s">
        <v>355</v>
      </c>
      <c r="V3959" s="13"/>
    </row>
    <row r="3960" customFormat="false" ht="15.75" hidden="true" customHeight="true" outlineLevel="0" collapsed="false">
      <c r="A3960" s="4" t="str">
        <f aca="false">Def_Sistemas_Conectores_Cabos!$A$23</f>
        <v>BPM de fótons</v>
      </c>
      <c r="B3960" s="5" t="str">
        <f aca="false">Datas_Entregas!$A$6</f>
        <v>Linhas de Luz (fases I-A e II)</v>
      </c>
      <c r="C3960" s="6" t="n">
        <f aca="false" t="array" ref="C3960:C3960">INDEX(Datas_Entregas!$B$2:$B$100, MATCH(B3960, Datas_Entregas!$A$2:$A$100, 0), 1)</f>
        <v>43374</v>
      </c>
      <c r="D3960" s="5" t="str">
        <f aca="false">Def_Status_Montagem!$A$2</f>
        <v>A verificar</v>
      </c>
      <c r="E3960" s="4" t="str">
        <f aca="false">Def_Status_Montagem!$B$4</f>
        <v>Contratada (inclui etiqueta)</v>
      </c>
      <c r="F3960" s="7" t="str">
        <f aca="false" t="array" ref="F3960:F3960">INDEX(Def_Instancias_Equipamentos!$F$2:$F$4986, MATCH(K3960, Def_Instancias_Equipamentos!$D$2:$D$4986, 0), 1)</f>
        <v>Túnel (Anel/Front-End)</v>
      </c>
      <c r="G3960" s="8" t="str">
        <f aca="false" t="array" ref="G3960:G3960">INDEX(Def_Instancias_Equipamentos!$F$2:$F$4986, MATCH(L3960, Def_Instancias_Equipamentos!$D$2:$D$4986, 0), 1)</f>
        <v>Sala Racks 6</v>
      </c>
      <c r="H3960" s="7" t="str">
        <f aca="false" t="array" ref="H3960:H3960">INDEX(Def_Instancias_Equipamentos!$E$2:$E$4986, MATCH(K3960, Def_Instancias_Equipamentos!$D$2:$D$4986, 0), 1)</f>
        <v>SI-06BCFE</v>
      </c>
      <c r="I3960" s="8" t="str">
        <f aca="false" t="array" ref="I3960:I3960">INDEX(Def_Instancias_Equipamentos!$E$2:$E$4986, MATCH(L3960, Def_Instancias_Equipamentos!$D$2:$D$4986, 0), 1)</f>
        <v>IA-06RaBPM</v>
      </c>
      <c r="J3960" s="8" t="str">
        <f aca="false">IF(H3960=I3960, "INTERNO", "EXTERNO")</f>
        <v>EXTERNO</v>
      </c>
      <c r="K3960" s="9" t="str">
        <f aca="false">Def_Instancias_Equipamentos!$D$1142</f>
        <v>SI-06BCFE:DI-PBPMSensor-1</v>
      </c>
      <c r="L3960" s="4" t="str">
        <f aca="false">Def_Instancias_Equipamentos!$D$1483</f>
        <v>SI-06BCFE:DI-FMCPicoAmm-1</v>
      </c>
      <c r="M3960" s="10" t="s">
        <v>69</v>
      </c>
      <c r="N3960" s="11" t="s">
        <v>357</v>
      </c>
      <c r="O3960" s="21" t="str">
        <f aca="false">Def_Sistemas_Conectores_Cabos!$B$24</f>
        <v>Allectra triax</v>
      </c>
      <c r="P3960" s="4" t="str">
        <f aca="false">Def_Sistemas_Conectores_Cabos!$B$25</f>
        <v>Lemo FFC.00.650</v>
      </c>
      <c r="Q3960" s="8" t="str">
        <f aca="false">K3960&amp;"/"&amp;M3960&amp;CHAR(10)&amp;L3960&amp;"/"&amp;N3960</f>
        <v>SI-06BCFE:DI-PBPMSensor-1/BI
SI-06BCFE:DI-FMCPicoAmm-1/2</v>
      </c>
      <c r="R3960" s="12" t="s">
        <v>354</v>
      </c>
      <c r="S3960" s="12" t="s">
        <v>354</v>
      </c>
      <c r="T3960" s="22" t="str">
        <f aca="false">Def_Sistemas_Conectores_Cabos!$C$15</f>
        <v>Triaxial LEMO</v>
      </c>
      <c r="U3960" s="11" t="s">
        <v>355</v>
      </c>
      <c r="V3960" s="13"/>
    </row>
    <row r="3961" customFormat="false" ht="15.75" hidden="true" customHeight="true" outlineLevel="0" collapsed="false">
      <c r="A3961" s="4" t="str">
        <f aca="false">Def_Sistemas_Conectores_Cabos!$A$23</f>
        <v>BPM de fótons</v>
      </c>
      <c r="B3961" s="5" t="str">
        <f aca="false">Datas_Entregas!$A$6</f>
        <v>Linhas de Luz (fases I-A e II)</v>
      </c>
      <c r="C3961" s="6" t="n">
        <f aca="false" t="array" ref="C3961:C3961">INDEX(Datas_Entregas!$B$2:$B$100, MATCH(B3961, Datas_Entregas!$A$2:$A$100, 0), 1)</f>
        <v>43374</v>
      </c>
      <c r="D3961" s="5" t="str">
        <f aca="false">Def_Status_Montagem!$A$2</f>
        <v>A verificar</v>
      </c>
      <c r="E3961" s="4" t="str">
        <f aca="false">Def_Status_Montagem!$B$4</f>
        <v>Contratada (inclui etiqueta)</v>
      </c>
      <c r="F3961" s="7" t="str">
        <f aca="false" t="array" ref="F3961:F3961">INDEX(Def_Instancias_Equipamentos!$F$2:$F$4986, MATCH(K3961, Def_Instancias_Equipamentos!$D$2:$D$4986, 0), 1)</f>
        <v>Túnel (Anel/Front-End)</v>
      </c>
      <c r="G3961" s="8" t="str">
        <f aca="false" t="array" ref="G3961:G3961">INDEX(Def_Instancias_Equipamentos!$F$2:$F$4986, MATCH(L3961, Def_Instancias_Equipamentos!$D$2:$D$4986, 0), 1)</f>
        <v>Sala Racks 6</v>
      </c>
      <c r="H3961" s="7" t="str">
        <f aca="false" t="array" ref="H3961:H3961">INDEX(Def_Instancias_Equipamentos!$E$2:$E$4986, MATCH(K3961, Def_Instancias_Equipamentos!$D$2:$D$4986, 0), 1)</f>
        <v>SI-06BCFE</v>
      </c>
      <c r="I3961" s="8" t="str">
        <f aca="false" t="array" ref="I3961:I3961">INDEX(Def_Instancias_Equipamentos!$E$2:$E$4986, MATCH(L3961, Def_Instancias_Equipamentos!$D$2:$D$4986, 0), 1)</f>
        <v>IA-06RaBPM</v>
      </c>
      <c r="J3961" s="8" t="str">
        <f aca="false">IF(H3961=I3961, "INTERNO", "EXTERNO")</f>
        <v>EXTERNO</v>
      </c>
      <c r="K3961" s="9" t="str">
        <f aca="false">Def_Instancias_Equipamentos!$D$1142</f>
        <v>SI-06BCFE:DI-PBPMSensor-1</v>
      </c>
      <c r="L3961" s="4" t="str">
        <f aca="false">Def_Instancias_Equipamentos!$D$1483</f>
        <v>SI-06BCFE:DI-FMCPicoAmm-1</v>
      </c>
      <c r="M3961" s="10" t="s">
        <v>75</v>
      </c>
      <c r="N3961" s="11" t="s">
        <v>358</v>
      </c>
      <c r="O3961" s="21" t="str">
        <f aca="false">Def_Sistemas_Conectores_Cabos!$B$24</f>
        <v>Allectra triax</v>
      </c>
      <c r="P3961" s="4" t="str">
        <f aca="false">Def_Sistemas_Conectores_Cabos!$B$25</f>
        <v>Lemo FFC.00.650</v>
      </c>
      <c r="Q3961" s="8" t="str">
        <f aca="false">K3961&amp;"/"&amp;M3961&amp;CHAR(10)&amp;L3961&amp;"/"&amp;N3961</f>
        <v>SI-06BCFE:DI-PBPMSensor-1/TI
SI-06BCFE:DI-FMCPicoAmm-1/3</v>
      </c>
      <c r="R3961" s="12" t="s">
        <v>354</v>
      </c>
      <c r="S3961" s="12" t="s">
        <v>354</v>
      </c>
      <c r="T3961" s="22" t="str">
        <f aca="false">Def_Sistemas_Conectores_Cabos!$C$15</f>
        <v>Triaxial LEMO</v>
      </c>
      <c r="U3961" s="11" t="s">
        <v>355</v>
      </c>
      <c r="V3961" s="13"/>
    </row>
    <row r="3962" customFormat="false" ht="15.75" hidden="true" customHeight="true" outlineLevel="0" collapsed="false">
      <c r="A3962" s="4" t="str">
        <f aca="false">Def_Sistemas_Conectores_Cabos!$A$23</f>
        <v>BPM de fótons</v>
      </c>
      <c r="B3962" s="5" t="str">
        <f aca="false">Datas_Entregas!$A$6</f>
        <v>Linhas de Luz (fases I-A e II)</v>
      </c>
      <c r="C3962" s="6" t="n">
        <f aca="false" t="array" ref="C3962:C3962">INDEX(Datas_Entregas!$B$2:$B$100, MATCH(B3962, Datas_Entregas!$A$2:$A$100, 0), 1)</f>
        <v>43374</v>
      </c>
      <c r="D3962" s="5" t="str">
        <f aca="false">Def_Status_Montagem!$A$2</f>
        <v>A verificar</v>
      </c>
      <c r="E3962" s="4" t="str">
        <f aca="false">Def_Status_Montagem!$B$4</f>
        <v>Contratada (inclui etiqueta)</v>
      </c>
      <c r="F3962" s="7" t="str">
        <f aca="false" t="array" ref="F3962:F3962">INDEX(Def_Instancias_Equipamentos!$F$2:$F$4986, MATCH(K3962, Def_Instancias_Equipamentos!$D$2:$D$4986, 0), 1)</f>
        <v>Túnel (Anel/Front-End)</v>
      </c>
      <c r="G3962" s="8" t="str">
        <f aca="false" t="array" ref="G3962:G3962">INDEX(Def_Instancias_Equipamentos!$F$2:$F$4986, MATCH(L3962, Def_Instancias_Equipamentos!$D$2:$D$4986, 0), 1)</f>
        <v>Sala Racks 6</v>
      </c>
      <c r="H3962" s="7" t="str">
        <f aca="false" t="array" ref="H3962:H3962">INDEX(Def_Instancias_Equipamentos!$E$2:$E$4986, MATCH(K3962, Def_Instancias_Equipamentos!$D$2:$D$4986, 0), 1)</f>
        <v>SI-06BCFE</v>
      </c>
      <c r="I3962" s="8" t="str">
        <f aca="false" t="array" ref="I3962:I3962">INDEX(Def_Instancias_Equipamentos!$E$2:$E$4986, MATCH(L3962, Def_Instancias_Equipamentos!$D$2:$D$4986, 0), 1)</f>
        <v>IA-06RaBPM</v>
      </c>
      <c r="J3962" s="8" t="str">
        <f aca="false">IF(H3962=I3962, "INTERNO", "EXTERNO")</f>
        <v>EXTERNO</v>
      </c>
      <c r="K3962" s="9" t="str">
        <f aca="false">Def_Instancias_Equipamentos!$D$1142</f>
        <v>SI-06BCFE:DI-PBPMSensor-1</v>
      </c>
      <c r="L3962" s="4" t="str">
        <f aca="false">Def_Instancias_Equipamentos!$D$1483</f>
        <v>SI-06BCFE:DI-FMCPicoAmm-1</v>
      </c>
      <c r="M3962" s="10" t="s">
        <v>72</v>
      </c>
      <c r="N3962" s="11" t="s">
        <v>359</v>
      </c>
      <c r="O3962" s="21" t="str">
        <f aca="false">Def_Sistemas_Conectores_Cabos!$B$24</f>
        <v>Allectra triax</v>
      </c>
      <c r="P3962" s="4" t="str">
        <f aca="false">Def_Sistemas_Conectores_Cabos!$B$25</f>
        <v>Lemo FFC.00.650</v>
      </c>
      <c r="Q3962" s="8" t="str">
        <f aca="false">K3962&amp;"/"&amp;M3962&amp;CHAR(10)&amp;L3962&amp;"/"&amp;N3962</f>
        <v>SI-06BCFE:DI-PBPMSensor-1/BO
SI-06BCFE:DI-FMCPicoAmm-1/4</v>
      </c>
      <c r="R3962" s="12" t="s">
        <v>354</v>
      </c>
      <c r="S3962" s="12" t="s">
        <v>354</v>
      </c>
      <c r="T3962" s="22" t="str">
        <f aca="false">Def_Sistemas_Conectores_Cabos!$C$15</f>
        <v>Triaxial LEMO</v>
      </c>
      <c r="U3962" s="11" t="s">
        <v>355</v>
      </c>
      <c r="V3962" s="13"/>
    </row>
    <row r="3963" customFormat="false" ht="15.75" hidden="true" customHeight="true" outlineLevel="0" collapsed="false">
      <c r="A3963" s="4" t="str">
        <f aca="false">Def_Sistemas_Conectores_Cabos!$A$23</f>
        <v>BPM de fótons</v>
      </c>
      <c r="B3963" s="5" t="str">
        <f aca="false">Datas_Entregas!$A$6</f>
        <v>Linhas de Luz (fases I-A e II)</v>
      </c>
      <c r="C3963" s="6" t="n">
        <f aca="false" t="array" ref="C3963:C3963">INDEX(Datas_Entregas!$B$2:$B$100, MATCH(B3963, Datas_Entregas!$A$2:$A$100, 0), 1)</f>
        <v>43374</v>
      </c>
      <c r="D3963" s="5" t="str">
        <f aca="false">Def_Status_Montagem!$A$2</f>
        <v>A verificar</v>
      </c>
      <c r="E3963" s="4" t="str">
        <f aca="false">Def_Status_Montagem!$B$4</f>
        <v>Contratada (inclui etiqueta)</v>
      </c>
      <c r="F3963" s="7" t="str">
        <f aca="false" t="array" ref="F3963:F3963">INDEX(Def_Instancias_Equipamentos!$F$2:$F$4986, MATCH(K3963, Def_Instancias_Equipamentos!$D$2:$D$4986, 0), 1)</f>
        <v>Túnel (Anel/Front-End)</v>
      </c>
      <c r="G3963" s="8" t="str">
        <f aca="false" t="array" ref="G3963:G3963">INDEX(Def_Instancias_Equipamentos!$F$2:$F$4986, MATCH(L3963, Def_Instancias_Equipamentos!$D$2:$D$4986, 0), 1)</f>
        <v>Sala Racks 6</v>
      </c>
      <c r="H3963" s="7" t="str">
        <f aca="false" t="array" ref="H3963:H3963">INDEX(Def_Instancias_Equipamentos!$E$2:$E$4986, MATCH(K3963, Def_Instancias_Equipamentos!$D$2:$D$4986, 0), 1)</f>
        <v>SI-06BCFE</v>
      </c>
      <c r="I3963" s="8" t="str">
        <f aca="false" t="array" ref="I3963:I3963">INDEX(Def_Instancias_Equipamentos!$E$2:$E$4986, MATCH(L3963, Def_Instancias_Equipamentos!$D$2:$D$4986, 0), 1)</f>
        <v>IA-06RaBPM</v>
      </c>
      <c r="J3963" s="8" t="str">
        <f aca="false">IF(H3963=I3963, "INTERNO", "EXTERNO")</f>
        <v>EXTERNO</v>
      </c>
      <c r="K3963" s="9" t="str">
        <f aca="false">Def_Instancias_Equipamentos!$D$1143</f>
        <v>SI-06BCFE:DI-PBPMSensor-2</v>
      </c>
      <c r="L3963" s="4" t="str">
        <f aca="false">Def_Instancias_Equipamentos!$D$1484</f>
        <v>SI-06BCFE:DI-FMCPicoAmm-2</v>
      </c>
      <c r="M3963" s="10" t="s">
        <v>78</v>
      </c>
      <c r="N3963" s="11" t="s">
        <v>356</v>
      </c>
      <c r="O3963" s="21" t="str">
        <f aca="false">Def_Sistemas_Conectores_Cabos!$B$24</f>
        <v>Allectra triax</v>
      </c>
      <c r="P3963" s="4" t="str">
        <f aca="false">Def_Sistemas_Conectores_Cabos!$B$25</f>
        <v>Lemo FFC.00.650</v>
      </c>
      <c r="Q3963" s="8" t="str">
        <f aca="false">K3963&amp;"/"&amp;M3963&amp;CHAR(10)&amp;L3963&amp;"/"&amp;N3963</f>
        <v>SI-06BCFE:DI-PBPMSensor-2/TO
SI-06BCFE:DI-FMCPicoAmm-2/1</v>
      </c>
      <c r="R3963" s="12" t="s">
        <v>354</v>
      </c>
      <c r="S3963" s="12" t="s">
        <v>354</v>
      </c>
      <c r="T3963" s="22" t="str">
        <f aca="false">Def_Sistemas_Conectores_Cabos!$C$15</f>
        <v>Triaxial LEMO</v>
      </c>
      <c r="U3963" s="11" t="s">
        <v>355</v>
      </c>
      <c r="V3963" s="13"/>
    </row>
    <row r="3964" customFormat="false" ht="15.75" hidden="true" customHeight="true" outlineLevel="0" collapsed="false">
      <c r="A3964" s="4" t="str">
        <f aca="false">Def_Sistemas_Conectores_Cabos!$A$23</f>
        <v>BPM de fótons</v>
      </c>
      <c r="B3964" s="5" t="str">
        <f aca="false">Datas_Entregas!$A$6</f>
        <v>Linhas de Luz (fases I-A e II)</v>
      </c>
      <c r="C3964" s="6" t="n">
        <f aca="false" t="array" ref="C3964:C3964">INDEX(Datas_Entregas!$B$2:$B$100, MATCH(B3964, Datas_Entregas!$A$2:$A$100, 0), 1)</f>
        <v>43374</v>
      </c>
      <c r="D3964" s="5" t="str">
        <f aca="false">Def_Status_Montagem!$A$2</f>
        <v>A verificar</v>
      </c>
      <c r="E3964" s="4" t="str">
        <f aca="false">Def_Status_Montagem!$B$4</f>
        <v>Contratada (inclui etiqueta)</v>
      </c>
      <c r="F3964" s="7" t="str">
        <f aca="false" t="array" ref="F3964:F3964">INDEX(Def_Instancias_Equipamentos!$F$2:$F$4986, MATCH(K3964, Def_Instancias_Equipamentos!$D$2:$D$4986, 0), 1)</f>
        <v>Túnel (Anel/Front-End)</v>
      </c>
      <c r="G3964" s="8" t="str">
        <f aca="false" t="array" ref="G3964:G3964">INDEX(Def_Instancias_Equipamentos!$F$2:$F$4986, MATCH(L3964, Def_Instancias_Equipamentos!$D$2:$D$4986, 0), 1)</f>
        <v>Sala Racks 6</v>
      </c>
      <c r="H3964" s="7" t="str">
        <f aca="false" t="array" ref="H3964:H3964">INDEX(Def_Instancias_Equipamentos!$E$2:$E$4986, MATCH(K3964, Def_Instancias_Equipamentos!$D$2:$D$4986, 0), 1)</f>
        <v>SI-06BCFE</v>
      </c>
      <c r="I3964" s="8" t="str">
        <f aca="false" t="array" ref="I3964:I3964">INDEX(Def_Instancias_Equipamentos!$E$2:$E$4986, MATCH(L3964, Def_Instancias_Equipamentos!$D$2:$D$4986, 0), 1)</f>
        <v>IA-06RaBPM</v>
      </c>
      <c r="J3964" s="8" t="str">
        <f aca="false">IF(H3964=I3964, "INTERNO", "EXTERNO")</f>
        <v>EXTERNO</v>
      </c>
      <c r="K3964" s="9" t="str">
        <f aca="false">Def_Instancias_Equipamentos!$D$1143</f>
        <v>SI-06BCFE:DI-PBPMSensor-2</v>
      </c>
      <c r="L3964" s="4" t="str">
        <f aca="false">Def_Instancias_Equipamentos!$D$1484</f>
        <v>SI-06BCFE:DI-FMCPicoAmm-2</v>
      </c>
      <c r="M3964" s="10" t="s">
        <v>69</v>
      </c>
      <c r="N3964" s="11" t="s">
        <v>357</v>
      </c>
      <c r="O3964" s="21" t="str">
        <f aca="false">Def_Sistemas_Conectores_Cabos!$B$24</f>
        <v>Allectra triax</v>
      </c>
      <c r="P3964" s="4" t="str">
        <f aca="false">Def_Sistemas_Conectores_Cabos!$B$25</f>
        <v>Lemo FFC.00.650</v>
      </c>
      <c r="Q3964" s="8" t="str">
        <f aca="false">K3964&amp;"/"&amp;M3964&amp;CHAR(10)&amp;L3964&amp;"/"&amp;N3964</f>
        <v>SI-06BCFE:DI-PBPMSensor-2/BI
SI-06BCFE:DI-FMCPicoAmm-2/2</v>
      </c>
      <c r="R3964" s="12" t="s">
        <v>354</v>
      </c>
      <c r="S3964" s="12" t="s">
        <v>354</v>
      </c>
      <c r="T3964" s="22" t="str">
        <f aca="false">Def_Sistemas_Conectores_Cabos!$C$15</f>
        <v>Triaxial LEMO</v>
      </c>
      <c r="U3964" s="11" t="s">
        <v>355</v>
      </c>
      <c r="V3964" s="13"/>
    </row>
    <row r="3965" customFormat="false" ht="15.75" hidden="true" customHeight="true" outlineLevel="0" collapsed="false">
      <c r="A3965" s="4" t="str">
        <f aca="false">Def_Sistemas_Conectores_Cabos!$A$23</f>
        <v>BPM de fótons</v>
      </c>
      <c r="B3965" s="5" t="str">
        <f aca="false">Datas_Entregas!$A$6</f>
        <v>Linhas de Luz (fases I-A e II)</v>
      </c>
      <c r="C3965" s="6" t="n">
        <f aca="false" t="array" ref="C3965:C3965">INDEX(Datas_Entregas!$B$2:$B$100, MATCH(B3965, Datas_Entregas!$A$2:$A$100, 0), 1)</f>
        <v>43374</v>
      </c>
      <c r="D3965" s="5" t="str">
        <f aca="false">Def_Status_Montagem!$A$2</f>
        <v>A verificar</v>
      </c>
      <c r="E3965" s="4" t="str">
        <f aca="false">Def_Status_Montagem!$B$4</f>
        <v>Contratada (inclui etiqueta)</v>
      </c>
      <c r="F3965" s="7" t="str">
        <f aca="false" t="array" ref="F3965:F3965">INDEX(Def_Instancias_Equipamentos!$F$2:$F$4986, MATCH(K3965, Def_Instancias_Equipamentos!$D$2:$D$4986, 0), 1)</f>
        <v>Túnel (Anel/Front-End)</v>
      </c>
      <c r="G3965" s="8" t="str">
        <f aca="false" t="array" ref="G3965:G3965">INDEX(Def_Instancias_Equipamentos!$F$2:$F$4986, MATCH(L3965, Def_Instancias_Equipamentos!$D$2:$D$4986, 0), 1)</f>
        <v>Sala Racks 6</v>
      </c>
      <c r="H3965" s="7" t="str">
        <f aca="false" t="array" ref="H3965:H3965">INDEX(Def_Instancias_Equipamentos!$E$2:$E$4986, MATCH(K3965, Def_Instancias_Equipamentos!$D$2:$D$4986, 0), 1)</f>
        <v>SI-06BCFE</v>
      </c>
      <c r="I3965" s="8" t="str">
        <f aca="false" t="array" ref="I3965:I3965">INDEX(Def_Instancias_Equipamentos!$E$2:$E$4986, MATCH(L3965, Def_Instancias_Equipamentos!$D$2:$D$4986, 0), 1)</f>
        <v>IA-06RaBPM</v>
      </c>
      <c r="J3965" s="8" t="str">
        <f aca="false">IF(H3965=I3965, "INTERNO", "EXTERNO")</f>
        <v>EXTERNO</v>
      </c>
      <c r="K3965" s="9" t="str">
        <f aca="false">Def_Instancias_Equipamentos!$D$1143</f>
        <v>SI-06BCFE:DI-PBPMSensor-2</v>
      </c>
      <c r="L3965" s="4" t="str">
        <f aca="false">Def_Instancias_Equipamentos!$D$1484</f>
        <v>SI-06BCFE:DI-FMCPicoAmm-2</v>
      </c>
      <c r="M3965" s="10" t="s">
        <v>75</v>
      </c>
      <c r="N3965" s="11" t="s">
        <v>358</v>
      </c>
      <c r="O3965" s="21" t="str">
        <f aca="false">Def_Sistemas_Conectores_Cabos!$B$24</f>
        <v>Allectra triax</v>
      </c>
      <c r="P3965" s="4" t="str">
        <f aca="false">Def_Sistemas_Conectores_Cabos!$B$25</f>
        <v>Lemo FFC.00.650</v>
      </c>
      <c r="Q3965" s="8" t="str">
        <f aca="false">K3965&amp;"/"&amp;M3965&amp;CHAR(10)&amp;L3965&amp;"/"&amp;N3965</f>
        <v>SI-06BCFE:DI-PBPMSensor-2/TI
SI-06BCFE:DI-FMCPicoAmm-2/3</v>
      </c>
      <c r="R3965" s="12" t="s">
        <v>354</v>
      </c>
      <c r="S3965" s="12" t="s">
        <v>354</v>
      </c>
      <c r="T3965" s="22" t="str">
        <f aca="false">Def_Sistemas_Conectores_Cabos!$C$15</f>
        <v>Triaxial LEMO</v>
      </c>
      <c r="U3965" s="11" t="s">
        <v>355</v>
      </c>
      <c r="V3965" s="13"/>
    </row>
    <row r="3966" customFormat="false" ht="15.75" hidden="true" customHeight="true" outlineLevel="0" collapsed="false">
      <c r="A3966" s="4" t="str">
        <f aca="false">Def_Sistemas_Conectores_Cabos!$A$23</f>
        <v>BPM de fótons</v>
      </c>
      <c r="B3966" s="5" t="str">
        <f aca="false">Datas_Entregas!$A$6</f>
        <v>Linhas de Luz (fases I-A e II)</v>
      </c>
      <c r="C3966" s="6" t="n">
        <f aca="false" t="array" ref="C3966:C3966">INDEX(Datas_Entregas!$B$2:$B$100, MATCH(B3966, Datas_Entregas!$A$2:$A$100, 0), 1)</f>
        <v>43374</v>
      </c>
      <c r="D3966" s="5" t="str">
        <f aca="false">Def_Status_Montagem!$A$2</f>
        <v>A verificar</v>
      </c>
      <c r="E3966" s="4" t="str">
        <f aca="false">Def_Status_Montagem!$B$4</f>
        <v>Contratada (inclui etiqueta)</v>
      </c>
      <c r="F3966" s="7" t="str">
        <f aca="false" t="array" ref="F3966:F3966">INDEX(Def_Instancias_Equipamentos!$F$2:$F$4986, MATCH(K3966, Def_Instancias_Equipamentos!$D$2:$D$4986, 0), 1)</f>
        <v>Túnel (Anel/Front-End)</v>
      </c>
      <c r="G3966" s="8" t="str">
        <f aca="false" t="array" ref="G3966:G3966">INDEX(Def_Instancias_Equipamentos!$F$2:$F$4986, MATCH(L3966, Def_Instancias_Equipamentos!$D$2:$D$4986, 0), 1)</f>
        <v>Sala Racks 6</v>
      </c>
      <c r="H3966" s="7" t="str">
        <f aca="false" t="array" ref="H3966:H3966">INDEX(Def_Instancias_Equipamentos!$E$2:$E$4986, MATCH(K3966, Def_Instancias_Equipamentos!$D$2:$D$4986, 0), 1)</f>
        <v>SI-06BCFE</v>
      </c>
      <c r="I3966" s="8" t="str">
        <f aca="false" t="array" ref="I3966:I3966">INDEX(Def_Instancias_Equipamentos!$E$2:$E$4986, MATCH(L3966, Def_Instancias_Equipamentos!$D$2:$D$4986, 0), 1)</f>
        <v>IA-06RaBPM</v>
      </c>
      <c r="J3966" s="8" t="str">
        <f aca="false">IF(H3966=I3966, "INTERNO", "EXTERNO")</f>
        <v>EXTERNO</v>
      </c>
      <c r="K3966" s="9" t="str">
        <f aca="false">Def_Instancias_Equipamentos!$D$1143</f>
        <v>SI-06BCFE:DI-PBPMSensor-2</v>
      </c>
      <c r="L3966" s="4" t="str">
        <f aca="false">Def_Instancias_Equipamentos!$D$1484</f>
        <v>SI-06BCFE:DI-FMCPicoAmm-2</v>
      </c>
      <c r="M3966" s="10" t="s">
        <v>72</v>
      </c>
      <c r="N3966" s="11" t="s">
        <v>359</v>
      </c>
      <c r="O3966" s="21" t="str">
        <f aca="false">Def_Sistemas_Conectores_Cabos!$B$24</f>
        <v>Allectra triax</v>
      </c>
      <c r="P3966" s="4" t="str">
        <f aca="false">Def_Sistemas_Conectores_Cabos!$B$25</f>
        <v>Lemo FFC.00.650</v>
      </c>
      <c r="Q3966" s="8" t="str">
        <f aca="false">K3966&amp;"/"&amp;M3966&amp;CHAR(10)&amp;L3966&amp;"/"&amp;N3966</f>
        <v>SI-06BCFE:DI-PBPMSensor-2/BO
SI-06BCFE:DI-FMCPicoAmm-2/4</v>
      </c>
      <c r="R3966" s="12" t="s">
        <v>354</v>
      </c>
      <c r="S3966" s="12" t="s">
        <v>354</v>
      </c>
      <c r="T3966" s="22" t="str">
        <f aca="false">Def_Sistemas_Conectores_Cabos!$C$15</f>
        <v>Triaxial LEMO</v>
      </c>
      <c r="U3966" s="11" t="s">
        <v>355</v>
      </c>
      <c r="V3966" s="13"/>
    </row>
    <row r="3967" customFormat="false" ht="15.75" hidden="true" customHeight="true" outlineLevel="0" collapsed="false">
      <c r="A3967" s="4" t="str">
        <f aca="false">Def_Sistemas_Conectores_Cabos!$A$23</f>
        <v>BPM de fótons</v>
      </c>
      <c r="B3967" s="5" t="str">
        <f aca="false">Datas_Entregas!$A$3</f>
        <v>BTS/Anel</v>
      </c>
      <c r="C3967" s="6" t="n">
        <f aca="false" t="array" ref="C3967:C3967">INDEX(Datas_Entregas!$B$2:$B$100, MATCH(B3967, Datas_Entregas!$A$2:$A$100, 0), 1)</f>
        <v>43296</v>
      </c>
      <c r="D3967" s="5" t="str">
        <f aca="false">Def_Status_Montagem!$A$2</f>
        <v>A verificar</v>
      </c>
      <c r="E3967" s="4" t="str">
        <f aca="false">Def_Status_Montagem!$B$4</f>
        <v>Contratada (inclui etiqueta)</v>
      </c>
      <c r="F3967" s="7" t="str">
        <f aca="false" t="array" ref="F3967:F3967">INDEX(Def_Instancias_Equipamentos!$F$2:$F$4986, MATCH(K3967, Def_Instancias_Equipamentos!$D$2:$D$4986, 0), 1)</f>
        <v>Túnel (Anel/Front-End)</v>
      </c>
      <c r="G3967" s="8" t="str">
        <f aca="false" t="array" ref="G3967:G3967">INDEX(Def_Instancias_Equipamentos!$F$2:$F$4986, MATCH(L3967, Def_Instancias_Equipamentos!$D$2:$D$4986, 0), 1)</f>
        <v>Sala Racks 6</v>
      </c>
      <c r="H3967" s="7" t="str">
        <f aca="false" t="array" ref="H3967:H3967">INDEX(Def_Instancias_Equipamentos!$E$2:$E$4986, MATCH(K3967, Def_Instancias_Equipamentos!$D$2:$D$4986, 0), 1)</f>
        <v>SI-06SBFE</v>
      </c>
      <c r="I3967" s="8" t="str">
        <f aca="false" t="array" ref="I3967:I3967">INDEX(Def_Instancias_Equipamentos!$E$2:$E$4986, MATCH(L3967, Def_Instancias_Equipamentos!$D$2:$D$4986, 0), 1)</f>
        <v>IA-06RaBPM</v>
      </c>
      <c r="J3967" s="8" t="str">
        <f aca="false">IF(H3967=I3967, "INTERNO", "EXTERNO")</f>
        <v>EXTERNO</v>
      </c>
      <c r="K3967" s="9" t="str">
        <f aca="false">Def_Instancias_Equipamentos!$D$1102</f>
        <v>SI-06SBFE:DI-PBPMSensor-1</v>
      </c>
      <c r="L3967" s="4" t="str">
        <f aca="false">Def_Instancias_Equipamentos!$D$1443</f>
        <v>SI-06SBFE:DI-FMCPicoAmm-1</v>
      </c>
      <c r="M3967" s="10" t="s">
        <v>78</v>
      </c>
      <c r="N3967" s="11" t="s">
        <v>356</v>
      </c>
      <c r="O3967" s="21" t="str">
        <f aca="false">Def_Sistemas_Conectores_Cabos!$B$24</f>
        <v>Allectra triax</v>
      </c>
      <c r="P3967" s="4" t="str">
        <f aca="false">Def_Sistemas_Conectores_Cabos!$B$25</f>
        <v>Lemo FFC.00.650</v>
      </c>
      <c r="Q3967" s="8" t="str">
        <f aca="false">K3967&amp;"/"&amp;M3967&amp;CHAR(10)&amp;L3967&amp;"/"&amp;N3967</f>
        <v>SI-06SBFE:DI-PBPMSensor-1/TO
SI-06SBFE:DI-FMCPicoAmm-1/1</v>
      </c>
      <c r="R3967" s="12" t="s">
        <v>354</v>
      </c>
      <c r="S3967" s="12" t="s">
        <v>354</v>
      </c>
      <c r="T3967" s="22" t="str">
        <f aca="false">Def_Sistemas_Conectores_Cabos!$C$15</f>
        <v>Triaxial LEMO</v>
      </c>
      <c r="U3967" s="11" t="s">
        <v>355</v>
      </c>
      <c r="V3967" s="13"/>
    </row>
    <row r="3968" customFormat="false" ht="15.75" hidden="true" customHeight="true" outlineLevel="0" collapsed="false">
      <c r="A3968" s="4" t="str">
        <f aca="false">Def_Sistemas_Conectores_Cabos!$A$23</f>
        <v>BPM de fótons</v>
      </c>
      <c r="B3968" s="5" t="str">
        <f aca="false">Datas_Entregas!$A$3</f>
        <v>BTS/Anel</v>
      </c>
      <c r="C3968" s="6" t="n">
        <f aca="false" t="array" ref="C3968:C3968">INDEX(Datas_Entregas!$B$2:$B$100, MATCH(B3968, Datas_Entregas!$A$2:$A$100, 0), 1)</f>
        <v>43296</v>
      </c>
      <c r="D3968" s="5" t="str">
        <f aca="false">Def_Status_Montagem!$A$2</f>
        <v>A verificar</v>
      </c>
      <c r="E3968" s="4" t="str">
        <f aca="false">Def_Status_Montagem!$B$4</f>
        <v>Contratada (inclui etiqueta)</v>
      </c>
      <c r="F3968" s="7" t="str">
        <f aca="false" t="array" ref="F3968:F3968">INDEX(Def_Instancias_Equipamentos!$F$2:$F$4986, MATCH(K3968, Def_Instancias_Equipamentos!$D$2:$D$4986, 0), 1)</f>
        <v>Túnel (Anel/Front-End)</v>
      </c>
      <c r="G3968" s="8" t="str">
        <f aca="false" t="array" ref="G3968:G3968">INDEX(Def_Instancias_Equipamentos!$F$2:$F$4986, MATCH(L3968, Def_Instancias_Equipamentos!$D$2:$D$4986, 0), 1)</f>
        <v>Sala Racks 6</v>
      </c>
      <c r="H3968" s="7" t="str">
        <f aca="false" t="array" ref="H3968:H3968">INDEX(Def_Instancias_Equipamentos!$E$2:$E$4986, MATCH(K3968, Def_Instancias_Equipamentos!$D$2:$D$4986, 0), 1)</f>
        <v>SI-06SBFE</v>
      </c>
      <c r="I3968" s="8" t="str">
        <f aca="false" t="array" ref="I3968:I3968">INDEX(Def_Instancias_Equipamentos!$E$2:$E$4986, MATCH(L3968, Def_Instancias_Equipamentos!$D$2:$D$4986, 0), 1)</f>
        <v>IA-06RaBPM</v>
      </c>
      <c r="J3968" s="8" t="str">
        <f aca="false">IF(H3968=I3968, "INTERNO", "EXTERNO")</f>
        <v>EXTERNO</v>
      </c>
      <c r="K3968" s="9" t="str">
        <f aca="false">Def_Instancias_Equipamentos!$D$1102</f>
        <v>SI-06SBFE:DI-PBPMSensor-1</v>
      </c>
      <c r="L3968" s="4" t="str">
        <f aca="false">Def_Instancias_Equipamentos!$D$1443</f>
        <v>SI-06SBFE:DI-FMCPicoAmm-1</v>
      </c>
      <c r="M3968" s="10" t="s">
        <v>69</v>
      </c>
      <c r="N3968" s="11" t="s">
        <v>357</v>
      </c>
      <c r="O3968" s="21" t="str">
        <f aca="false">Def_Sistemas_Conectores_Cabos!$B$24</f>
        <v>Allectra triax</v>
      </c>
      <c r="P3968" s="4" t="str">
        <f aca="false">Def_Sistemas_Conectores_Cabos!$B$25</f>
        <v>Lemo FFC.00.650</v>
      </c>
      <c r="Q3968" s="8" t="str">
        <f aca="false">K3968&amp;"/"&amp;M3968&amp;CHAR(10)&amp;L3968&amp;"/"&amp;N3968</f>
        <v>SI-06SBFE:DI-PBPMSensor-1/BI
SI-06SBFE:DI-FMCPicoAmm-1/2</v>
      </c>
      <c r="R3968" s="12" t="s">
        <v>354</v>
      </c>
      <c r="S3968" s="12" t="s">
        <v>354</v>
      </c>
      <c r="T3968" s="22" t="str">
        <f aca="false">Def_Sistemas_Conectores_Cabos!$C$15</f>
        <v>Triaxial LEMO</v>
      </c>
      <c r="U3968" s="11" t="s">
        <v>355</v>
      </c>
      <c r="V3968" s="13"/>
    </row>
    <row r="3969" customFormat="false" ht="15.75" hidden="true" customHeight="true" outlineLevel="0" collapsed="false">
      <c r="A3969" s="4" t="str">
        <f aca="false">Def_Sistemas_Conectores_Cabos!$A$23</f>
        <v>BPM de fótons</v>
      </c>
      <c r="B3969" s="5" t="str">
        <f aca="false">Datas_Entregas!$A$3</f>
        <v>BTS/Anel</v>
      </c>
      <c r="C3969" s="6" t="n">
        <f aca="false" t="array" ref="C3969:C3969">INDEX(Datas_Entregas!$B$2:$B$100, MATCH(B3969, Datas_Entregas!$A$2:$A$100, 0), 1)</f>
        <v>43296</v>
      </c>
      <c r="D3969" s="5" t="str">
        <f aca="false">Def_Status_Montagem!$A$2</f>
        <v>A verificar</v>
      </c>
      <c r="E3969" s="4" t="str">
        <f aca="false">Def_Status_Montagem!$B$4</f>
        <v>Contratada (inclui etiqueta)</v>
      </c>
      <c r="F3969" s="7" t="str">
        <f aca="false" t="array" ref="F3969:F3969">INDEX(Def_Instancias_Equipamentos!$F$2:$F$4986, MATCH(K3969, Def_Instancias_Equipamentos!$D$2:$D$4986, 0), 1)</f>
        <v>Túnel (Anel/Front-End)</v>
      </c>
      <c r="G3969" s="8" t="str">
        <f aca="false" t="array" ref="G3969:G3969">INDEX(Def_Instancias_Equipamentos!$F$2:$F$4986, MATCH(L3969, Def_Instancias_Equipamentos!$D$2:$D$4986, 0), 1)</f>
        <v>Sala Racks 6</v>
      </c>
      <c r="H3969" s="7" t="str">
        <f aca="false" t="array" ref="H3969:H3969">INDEX(Def_Instancias_Equipamentos!$E$2:$E$4986, MATCH(K3969, Def_Instancias_Equipamentos!$D$2:$D$4986, 0), 1)</f>
        <v>SI-06SBFE</v>
      </c>
      <c r="I3969" s="8" t="str">
        <f aca="false" t="array" ref="I3969:I3969">INDEX(Def_Instancias_Equipamentos!$E$2:$E$4986, MATCH(L3969, Def_Instancias_Equipamentos!$D$2:$D$4986, 0), 1)</f>
        <v>IA-06RaBPM</v>
      </c>
      <c r="J3969" s="8" t="str">
        <f aca="false">IF(H3969=I3969, "INTERNO", "EXTERNO")</f>
        <v>EXTERNO</v>
      </c>
      <c r="K3969" s="9" t="str">
        <f aca="false">Def_Instancias_Equipamentos!$D$1102</f>
        <v>SI-06SBFE:DI-PBPMSensor-1</v>
      </c>
      <c r="L3969" s="4" t="str">
        <f aca="false">Def_Instancias_Equipamentos!$D$1443</f>
        <v>SI-06SBFE:DI-FMCPicoAmm-1</v>
      </c>
      <c r="M3969" s="10" t="s">
        <v>75</v>
      </c>
      <c r="N3969" s="11" t="s">
        <v>358</v>
      </c>
      <c r="O3969" s="21" t="str">
        <f aca="false">Def_Sistemas_Conectores_Cabos!$B$24</f>
        <v>Allectra triax</v>
      </c>
      <c r="P3969" s="4" t="str">
        <f aca="false">Def_Sistemas_Conectores_Cabos!$B$25</f>
        <v>Lemo FFC.00.650</v>
      </c>
      <c r="Q3969" s="8" t="str">
        <f aca="false">K3969&amp;"/"&amp;M3969&amp;CHAR(10)&amp;L3969&amp;"/"&amp;N3969</f>
        <v>SI-06SBFE:DI-PBPMSensor-1/TI
SI-06SBFE:DI-FMCPicoAmm-1/3</v>
      </c>
      <c r="R3969" s="12" t="s">
        <v>354</v>
      </c>
      <c r="S3969" s="12" t="s">
        <v>354</v>
      </c>
      <c r="T3969" s="22" t="str">
        <f aca="false">Def_Sistemas_Conectores_Cabos!$C$15</f>
        <v>Triaxial LEMO</v>
      </c>
      <c r="U3969" s="11" t="s">
        <v>355</v>
      </c>
      <c r="V3969" s="13"/>
    </row>
    <row r="3970" customFormat="false" ht="15.75" hidden="true" customHeight="true" outlineLevel="0" collapsed="false">
      <c r="A3970" s="4" t="str">
        <f aca="false">Def_Sistemas_Conectores_Cabos!$A$23</f>
        <v>BPM de fótons</v>
      </c>
      <c r="B3970" s="5" t="str">
        <f aca="false">Datas_Entregas!$A$3</f>
        <v>BTS/Anel</v>
      </c>
      <c r="C3970" s="6" t="n">
        <f aca="false" t="array" ref="C3970:C3970">INDEX(Datas_Entregas!$B$2:$B$100, MATCH(B3970, Datas_Entregas!$A$2:$A$100, 0), 1)</f>
        <v>43296</v>
      </c>
      <c r="D3970" s="5" t="str">
        <f aca="false">Def_Status_Montagem!$A$2</f>
        <v>A verificar</v>
      </c>
      <c r="E3970" s="4" t="str">
        <f aca="false">Def_Status_Montagem!$B$4</f>
        <v>Contratada (inclui etiqueta)</v>
      </c>
      <c r="F3970" s="7" t="str">
        <f aca="false" t="array" ref="F3970:F3970">INDEX(Def_Instancias_Equipamentos!$F$2:$F$4986, MATCH(K3970, Def_Instancias_Equipamentos!$D$2:$D$4986, 0), 1)</f>
        <v>Túnel (Anel/Front-End)</v>
      </c>
      <c r="G3970" s="8" t="str">
        <f aca="false" t="array" ref="G3970:G3970">INDEX(Def_Instancias_Equipamentos!$F$2:$F$4986, MATCH(L3970, Def_Instancias_Equipamentos!$D$2:$D$4986, 0), 1)</f>
        <v>Sala Racks 6</v>
      </c>
      <c r="H3970" s="7" t="str">
        <f aca="false" t="array" ref="H3970:H3970">INDEX(Def_Instancias_Equipamentos!$E$2:$E$4986, MATCH(K3970, Def_Instancias_Equipamentos!$D$2:$D$4986, 0), 1)</f>
        <v>SI-06SBFE</v>
      </c>
      <c r="I3970" s="8" t="str">
        <f aca="false" t="array" ref="I3970:I3970">INDEX(Def_Instancias_Equipamentos!$E$2:$E$4986, MATCH(L3970, Def_Instancias_Equipamentos!$D$2:$D$4986, 0), 1)</f>
        <v>IA-06RaBPM</v>
      </c>
      <c r="J3970" s="8" t="str">
        <f aca="false">IF(H3970=I3970, "INTERNO", "EXTERNO")</f>
        <v>EXTERNO</v>
      </c>
      <c r="K3970" s="9" t="str">
        <f aca="false">Def_Instancias_Equipamentos!$D$1102</f>
        <v>SI-06SBFE:DI-PBPMSensor-1</v>
      </c>
      <c r="L3970" s="4" t="str">
        <f aca="false">Def_Instancias_Equipamentos!$D$1443</f>
        <v>SI-06SBFE:DI-FMCPicoAmm-1</v>
      </c>
      <c r="M3970" s="10" t="s">
        <v>72</v>
      </c>
      <c r="N3970" s="11" t="s">
        <v>359</v>
      </c>
      <c r="O3970" s="21" t="str">
        <f aca="false">Def_Sistemas_Conectores_Cabos!$B$24</f>
        <v>Allectra triax</v>
      </c>
      <c r="P3970" s="4" t="str">
        <f aca="false">Def_Sistemas_Conectores_Cabos!$B$25</f>
        <v>Lemo FFC.00.650</v>
      </c>
      <c r="Q3970" s="8" t="str">
        <f aca="false">K3970&amp;"/"&amp;M3970&amp;CHAR(10)&amp;L3970&amp;"/"&amp;N3970</f>
        <v>SI-06SBFE:DI-PBPMSensor-1/BO
SI-06SBFE:DI-FMCPicoAmm-1/4</v>
      </c>
      <c r="R3970" s="12" t="s">
        <v>354</v>
      </c>
      <c r="S3970" s="12" t="s">
        <v>354</v>
      </c>
      <c r="T3970" s="22" t="str">
        <f aca="false">Def_Sistemas_Conectores_Cabos!$C$15</f>
        <v>Triaxial LEMO</v>
      </c>
      <c r="U3970" s="11" t="s">
        <v>355</v>
      </c>
      <c r="V3970" s="13"/>
    </row>
    <row r="3971" customFormat="false" ht="15.75" hidden="true" customHeight="true" outlineLevel="0" collapsed="false">
      <c r="A3971" s="4" t="str">
        <f aca="false">Def_Sistemas_Conectores_Cabos!$A$23</f>
        <v>BPM de fótons</v>
      </c>
      <c r="B3971" s="5" t="str">
        <f aca="false">Datas_Entregas!$A$3</f>
        <v>BTS/Anel</v>
      </c>
      <c r="C3971" s="6" t="n">
        <f aca="false" t="array" ref="C3971:C3971">INDEX(Datas_Entregas!$B$2:$B$100, MATCH(B3971, Datas_Entregas!$A$2:$A$100, 0), 1)</f>
        <v>43296</v>
      </c>
      <c r="D3971" s="5" t="str">
        <f aca="false">Def_Status_Montagem!$A$2</f>
        <v>A verificar</v>
      </c>
      <c r="E3971" s="4" t="str">
        <f aca="false">Def_Status_Montagem!$B$4</f>
        <v>Contratada (inclui etiqueta)</v>
      </c>
      <c r="F3971" s="7" t="str">
        <f aca="false" t="array" ref="F3971:F3971">INDEX(Def_Instancias_Equipamentos!$F$2:$F$4986, MATCH(K3971, Def_Instancias_Equipamentos!$D$2:$D$4986, 0), 1)</f>
        <v>Túnel (Anel/Front-End)</v>
      </c>
      <c r="G3971" s="8" t="str">
        <f aca="false" t="array" ref="G3971:G3971">INDEX(Def_Instancias_Equipamentos!$F$2:$F$4986, MATCH(L3971, Def_Instancias_Equipamentos!$D$2:$D$4986, 0), 1)</f>
        <v>Sala Racks 6</v>
      </c>
      <c r="H3971" s="7" t="str">
        <f aca="false" t="array" ref="H3971:H3971">INDEX(Def_Instancias_Equipamentos!$E$2:$E$4986, MATCH(K3971, Def_Instancias_Equipamentos!$D$2:$D$4986, 0), 1)</f>
        <v>SI-06SBFE</v>
      </c>
      <c r="I3971" s="8" t="str">
        <f aca="false" t="array" ref="I3971:I3971">INDEX(Def_Instancias_Equipamentos!$E$2:$E$4986, MATCH(L3971, Def_Instancias_Equipamentos!$D$2:$D$4986, 0), 1)</f>
        <v>IA-06RaBPM</v>
      </c>
      <c r="J3971" s="8" t="str">
        <f aca="false">IF(H3971=I3971, "INTERNO", "EXTERNO")</f>
        <v>EXTERNO</v>
      </c>
      <c r="K3971" s="9" t="str">
        <f aca="false">Def_Instancias_Equipamentos!$D$1103</f>
        <v>SI-06SBFE:DI-PBPMSensor-2</v>
      </c>
      <c r="L3971" s="4" t="str">
        <f aca="false">Def_Instancias_Equipamentos!$D$1444</f>
        <v>SI-06SBFE:DI-FMCPicoAmm-2</v>
      </c>
      <c r="M3971" s="10" t="s">
        <v>78</v>
      </c>
      <c r="N3971" s="11" t="s">
        <v>356</v>
      </c>
      <c r="O3971" s="21" t="str">
        <f aca="false">Def_Sistemas_Conectores_Cabos!$B$24</f>
        <v>Allectra triax</v>
      </c>
      <c r="P3971" s="4" t="str">
        <f aca="false">Def_Sistemas_Conectores_Cabos!$B$25</f>
        <v>Lemo FFC.00.650</v>
      </c>
      <c r="Q3971" s="8" t="str">
        <f aca="false">K3971&amp;"/"&amp;M3971&amp;CHAR(10)&amp;L3971&amp;"/"&amp;N3971</f>
        <v>SI-06SBFE:DI-PBPMSensor-2/TO
SI-06SBFE:DI-FMCPicoAmm-2/1</v>
      </c>
      <c r="R3971" s="12" t="s">
        <v>354</v>
      </c>
      <c r="S3971" s="12" t="s">
        <v>354</v>
      </c>
      <c r="T3971" s="22" t="str">
        <f aca="false">Def_Sistemas_Conectores_Cabos!$C$15</f>
        <v>Triaxial LEMO</v>
      </c>
      <c r="U3971" s="11" t="s">
        <v>355</v>
      </c>
      <c r="V3971" s="13"/>
    </row>
    <row r="3972" customFormat="false" ht="15.75" hidden="true" customHeight="true" outlineLevel="0" collapsed="false">
      <c r="A3972" s="4" t="str">
        <f aca="false">Def_Sistemas_Conectores_Cabos!$A$23</f>
        <v>BPM de fótons</v>
      </c>
      <c r="B3972" s="5" t="str">
        <f aca="false">Datas_Entregas!$A$3</f>
        <v>BTS/Anel</v>
      </c>
      <c r="C3972" s="6" t="n">
        <f aca="false" t="array" ref="C3972:C3972">INDEX(Datas_Entregas!$B$2:$B$100, MATCH(B3972, Datas_Entregas!$A$2:$A$100, 0), 1)</f>
        <v>43296</v>
      </c>
      <c r="D3972" s="5" t="str">
        <f aca="false">Def_Status_Montagem!$A$2</f>
        <v>A verificar</v>
      </c>
      <c r="E3972" s="4" t="str">
        <f aca="false">Def_Status_Montagem!$B$4</f>
        <v>Contratada (inclui etiqueta)</v>
      </c>
      <c r="F3972" s="7" t="str">
        <f aca="false" t="array" ref="F3972:F3972">INDEX(Def_Instancias_Equipamentos!$F$2:$F$4986, MATCH(K3972, Def_Instancias_Equipamentos!$D$2:$D$4986, 0), 1)</f>
        <v>Túnel (Anel/Front-End)</v>
      </c>
      <c r="G3972" s="8" t="str">
        <f aca="false" t="array" ref="G3972:G3972">INDEX(Def_Instancias_Equipamentos!$F$2:$F$4986, MATCH(L3972, Def_Instancias_Equipamentos!$D$2:$D$4986, 0), 1)</f>
        <v>Sala Racks 6</v>
      </c>
      <c r="H3972" s="7" t="str">
        <f aca="false" t="array" ref="H3972:H3972">INDEX(Def_Instancias_Equipamentos!$E$2:$E$4986, MATCH(K3972, Def_Instancias_Equipamentos!$D$2:$D$4986, 0), 1)</f>
        <v>SI-06SBFE</v>
      </c>
      <c r="I3972" s="8" t="str">
        <f aca="false" t="array" ref="I3972:I3972">INDEX(Def_Instancias_Equipamentos!$E$2:$E$4986, MATCH(L3972, Def_Instancias_Equipamentos!$D$2:$D$4986, 0), 1)</f>
        <v>IA-06RaBPM</v>
      </c>
      <c r="J3972" s="8" t="str">
        <f aca="false">IF(H3972=I3972, "INTERNO", "EXTERNO")</f>
        <v>EXTERNO</v>
      </c>
      <c r="K3972" s="9" t="str">
        <f aca="false">Def_Instancias_Equipamentos!$D$1103</f>
        <v>SI-06SBFE:DI-PBPMSensor-2</v>
      </c>
      <c r="L3972" s="4" t="str">
        <f aca="false">Def_Instancias_Equipamentos!$D$1444</f>
        <v>SI-06SBFE:DI-FMCPicoAmm-2</v>
      </c>
      <c r="M3972" s="10" t="s">
        <v>69</v>
      </c>
      <c r="N3972" s="11" t="s">
        <v>357</v>
      </c>
      <c r="O3972" s="21" t="str">
        <f aca="false">Def_Sistemas_Conectores_Cabos!$B$24</f>
        <v>Allectra triax</v>
      </c>
      <c r="P3972" s="4" t="str">
        <f aca="false">Def_Sistemas_Conectores_Cabos!$B$25</f>
        <v>Lemo FFC.00.650</v>
      </c>
      <c r="Q3972" s="8" t="str">
        <f aca="false">K3972&amp;"/"&amp;M3972&amp;CHAR(10)&amp;L3972&amp;"/"&amp;N3972</f>
        <v>SI-06SBFE:DI-PBPMSensor-2/BI
SI-06SBFE:DI-FMCPicoAmm-2/2</v>
      </c>
      <c r="R3972" s="12" t="s">
        <v>354</v>
      </c>
      <c r="S3972" s="12" t="s">
        <v>354</v>
      </c>
      <c r="T3972" s="22" t="str">
        <f aca="false">Def_Sistemas_Conectores_Cabos!$C$15</f>
        <v>Triaxial LEMO</v>
      </c>
      <c r="U3972" s="11" t="s">
        <v>355</v>
      </c>
      <c r="V3972" s="13"/>
    </row>
    <row r="3973" customFormat="false" ht="15.75" hidden="true" customHeight="true" outlineLevel="0" collapsed="false">
      <c r="A3973" s="4" t="str">
        <f aca="false">Def_Sistemas_Conectores_Cabos!$A$23</f>
        <v>BPM de fótons</v>
      </c>
      <c r="B3973" s="5" t="str">
        <f aca="false">Datas_Entregas!$A$3</f>
        <v>BTS/Anel</v>
      </c>
      <c r="C3973" s="6" t="n">
        <f aca="false" t="array" ref="C3973:C3973">INDEX(Datas_Entregas!$B$2:$B$100, MATCH(B3973, Datas_Entregas!$A$2:$A$100, 0), 1)</f>
        <v>43296</v>
      </c>
      <c r="D3973" s="5" t="str">
        <f aca="false">Def_Status_Montagem!$A$2</f>
        <v>A verificar</v>
      </c>
      <c r="E3973" s="4" t="str">
        <f aca="false">Def_Status_Montagem!$B$4</f>
        <v>Contratada (inclui etiqueta)</v>
      </c>
      <c r="F3973" s="7" t="str">
        <f aca="false" t="array" ref="F3973:F3973">INDEX(Def_Instancias_Equipamentos!$F$2:$F$4986, MATCH(K3973, Def_Instancias_Equipamentos!$D$2:$D$4986, 0), 1)</f>
        <v>Túnel (Anel/Front-End)</v>
      </c>
      <c r="G3973" s="8" t="str">
        <f aca="false" t="array" ref="G3973:G3973">INDEX(Def_Instancias_Equipamentos!$F$2:$F$4986, MATCH(L3973, Def_Instancias_Equipamentos!$D$2:$D$4986, 0), 1)</f>
        <v>Sala Racks 6</v>
      </c>
      <c r="H3973" s="7" t="str">
        <f aca="false" t="array" ref="H3973:H3973">INDEX(Def_Instancias_Equipamentos!$E$2:$E$4986, MATCH(K3973, Def_Instancias_Equipamentos!$D$2:$D$4986, 0), 1)</f>
        <v>SI-06SBFE</v>
      </c>
      <c r="I3973" s="8" t="str">
        <f aca="false" t="array" ref="I3973:I3973">INDEX(Def_Instancias_Equipamentos!$E$2:$E$4986, MATCH(L3973, Def_Instancias_Equipamentos!$D$2:$D$4986, 0), 1)</f>
        <v>IA-06RaBPM</v>
      </c>
      <c r="J3973" s="8" t="str">
        <f aca="false">IF(H3973=I3973, "INTERNO", "EXTERNO")</f>
        <v>EXTERNO</v>
      </c>
      <c r="K3973" s="9" t="str">
        <f aca="false">Def_Instancias_Equipamentos!$D$1103</f>
        <v>SI-06SBFE:DI-PBPMSensor-2</v>
      </c>
      <c r="L3973" s="4" t="str">
        <f aca="false">Def_Instancias_Equipamentos!$D$1444</f>
        <v>SI-06SBFE:DI-FMCPicoAmm-2</v>
      </c>
      <c r="M3973" s="10" t="s">
        <v>75</v>
      </c>
      <c r="N3973" s="11" t="s">
        <v>358</v>
      </c>
      <c r="O3973" s="21" t="str">
        <f aca="false">Def_Sistemas_Conectores_Cabos!$B$24</f>
        <v>Allectra triax</v>
      </c>
      <c r="P3973" s="4" t="str">
        <f aca="false">Def_Sistemas_Conectores_Cabos!$B$25</f>
        <v>Lemo FFC.00.650</v>
      </c>
      <c r="Q3973" s="8" t="str">
        <f aca="false">K3973&amp;"/"&amp;M3973&amp;CHAR(10)&amp;L3973&amp;"/"&amp;N3973</f>
        <v>SI-06SBFE:DI-PBPMSensor-2/TI
SI-06SBFE:DI-FMCPicoAmm-2/3</v>
      </c>
      <c r="R3973" s="12" t="s">
        <v>354</v>
      </c>
      <c r="S3973" s="12" t="s">
        <v>354</v>
      </c>
      <c r="T3973" s="22" t="str">
        <f aca="false">Def_Sistemas_Conectores_Cabos!$C$15</f>
        <v>Triaxial LEMO</v>
      </c>
      <c r="U3973" s="11" t="s">
        <v>355</v>
      </c>
      <c r="V3973" s="13"/>
    </row>
    <row r="3974" customFormat="false" ht="15.75" hidden="true" customHeight="true" outlineLevel="0" collapsed="false">
      <c r="A3974" s="4" t="str">
        <f aca="false">Def_Sistemas_Conectores_Cabos!$A$23</f>
        <v>BPM de fótons</v>
      </c>
      <c r="B3974" s="5" t="str">
        <f aca="false">Datas_Entregas!$A$3</f>
        <v>BTS/Anel</v>
      </c>
      <c r="C3974" s="6" t="n">
        <f aca="false" t="array" ref="C3974:C3974">INDEX(Datas_Entregas!$B$2:$B$100, MATCH(B3974, Datas_Entregas!$A$2:$A$100, 0), 1)</f>
        <v>43296</v>
      </c>
      <c r="D3974" s="5" t="str">
        <f aca="false">Def_Status_Montagem!$A$2</f>
        <v>A verificar</v>
      </c>
      <c r="E3974" s="4" t="str">
        <f aca="false">Def_Status_Montagem!$B$4</f>
        <v>Contratada (inclui etiqueta)</v>
      </c>
      <c r="F3974" s="7" t="str">
        <f aca="false" t="array" ref="F3974:F3974">INDEX(Def_Instancias_Equipamentos!$F$2:$F$4986, MATCH(K3974, Def_Instancias_Equipamentos!$D$2:$D$4986, 0), 1)</f>
        <v>Túnel (Anel/Front-End)</v>
      </c>
      <c r="G3974" s="8" t="str">
        <f aca="false" t="array" ref="G3974:G3974">INDEX(Def_Instancias_Equipamentos!$F$2:$F$4986, MATCH(L3974, Def_Instancias_Equipamentos!$D$2:$D$4986, 0), 1)</f>
        <v>Sala Racks 6</v>
      </c>
      <c r="H3974" s="7" t="str">
        <f aca="false" t="array" ref="H3974:H3974">INDEX(Def_Instancias_Equipamentos!$E$2:$E$4986, MATCH(K3974, Def_Instancias_Equipamentos!$D$2:$D$4986, 0), 1)</f>
        <v>SI-06SBFE</v>
      </c>
      <c r="I3974" s="8" t="str">
        <f aca="false" t="array" ref="I3974:I3974">INDEX(Def_Instancias_Equipamentos!$E$2:$E$4986, MATCH(L3974, Def_Instancias_Equipamentos!$D$2:$D$4986, 0), 1)</f>
        <v>IA-06RaBPM</v>
      </c>
      <c r="J3974" s="8" t="str">
        <f aca="false">IF(H3974=I3974, "INTERNO", "EXTERNO")</f>
        <v>EXTERNO</v>
      </c>
      <c r="K3974" s="9" t="str">
        <f aca="false">Def_Instancias_Equipamentos!$D$1103</f>
        <v>SI-06SBFE:DI-PBPMSensor-2</v>
      </c>
      <c r="L3974" s="4" t="str">
        <f aca="false">Def_Instancias_Equipamentos!$D$1444</f>
        <v>SI-06SBFE:DI-FMCPicoAmm-2</v>
      </c>
      <c r="M3974" s="10" t="s">
        <v>72</v>
      </c>
      <c r="N3974" s="11" t="s">
        <v>359</v>
      </c>
      <c r="O3974" s="21" t="str">
        <f aca="false">Def_Sistemas_Conectores_Cabos!$B$24</f>
        <v>Allectra triax</v>
      </c>
      <c r="P3974" s="4" t="str">
        <f aca="false">Def_Sistemas_Conectores_Cabos!$B$25</f>
        <v>Lemo FFC.00.650</v>
      </c>
      <c r="Q3974" s="8" t="str">
        <f aca="false">K3974&amp;"/"&amp;M3974&amp;CHAR(10)&amp;L3974&amp;"/"&amp;N3974</f>
        <v>SI-06SBFE:DI-PBPMSensor-2/BO
SI-06SBFE:DI-FMCPicoAmm-2/4</v>
      </c>
      <c r="R3974" s="12" t="s">
        <v>354</v>
      </c>
      <c r="S3974" s="12" t="s">
        <v>354</v>
      </c>
      <c r="T3974" s="22" t="str">
        <f aca="false">Def_Sistemas_Conectores_Cabos!$C$15</f>
        <v>Triaxial LEMO</v>
      </c>
      <c r="U3974" s="11" t="s">
        <v>355</v>
      </c>
      <c r="V3974" s="13"/>
    </row>
    <row r="3975" customFormat="false" ht="15.75" hidden="true" customHeight="true" outlineLevel="0" collapsed="false">
      <c r="A3975" s="4" t="str">
        <f aca="false">Def_Sistemas_Conectores_Cabos!$A$23</f>
        <v>BPM de fótons</v>
      </c>
      <c r="B3975" s="5" t="str">
        <f aca="false">Datas_Entregas!$A$6</f>
        <v>Linhas de Luz (fases I-A e II)</v>
      </c>
      <c r="C3975" s="6" t="n">
        <f aca="false" t="array" ref="C3975:C3975">INDEX(Datas_Entregas!$B$2:$B$100, MATCH(B3975, Datas_Entregas!$A$2:$A$100, 0), 1)</f>
        <v>43374</v>
      </c>
      <c r="D3975" s="5" t="str">
        <f aca="false">Def_Status_Montagem!$A$2</f>
        <v>A verificar</v>
      </c>
      <c r="E3975" s="4" t="str">
        <f aca="false">Def_Status_Montagem!$B$4</f>
        <v>Contratada (inclui etiqueta)</v>
      </c>
      <c r="F3975" s="7" t="str">
        <f aca="false" t="array" ref="F3975:F3975">INDEX(Def_Instancias_Equipamentos!$F$2:$F$4986, MATCH(K3975, Def_Instancias_Equipamentos!$D$2:$D$4986, 0), 1)</f>
        <v>Túnel (Anel/Front-End)</v>
      </c>
      <c r="G3975" s="8" t="str">
        <f aca="false" t="array" ref="G3975:G3975">INDEX(Def_Instancias_Equipamentos!$F$2:$F$4986, MATCH(L3975, Def_Instancias_Equipamentos!$D$2:$D$4986, 0), 1)</f>
        <v>Sala Racks 7</v>
      </c>
      <c r="H3975" s="7" t="str">
        <f aca="false" t="array" ref="H3975:H3975">INDEX(Def_Instancias_Equipamentos!$E$2:$E$4986, MATCH(K3975, Def_Instancias_Equipamentos!$D$2:$D$4986, 0), 1)</f>
        <v>SI-07BCFE</v>
      </c>
      <c r="I3975" s="8" t="str">
        <f aca="false" t="array" ref="I3975:I3975">INDEX(Def_Instancias_Equipamentos!$E$2:$E$4986, MATCH(L3975, Def_Instancias_Equipamentos!$D$2:$D$4986, 0), 1)</f>
        <v>IA-07RaBPM</v>
      </c>
      <c r="J3975" s="8" t="str">
        <f aca="false">IF(H3975=I3975, "INTERNO", "EXTERNO")</f>
        <v>EXTERNO</v>
      </c>
      <c r="K3975" s="9" t="str">
        <f aca="false">Def_Instancias_Equipamentos!$D$1144</f>
        <v>SI-07BCFE:DI-PBPMSensor-1</v>
      </c>
      <c r="L3975" s="4" t="str">
        <f aca="false">Def_Instancias_Equipamentos!$D$1485</f>
        <v>SI-07BCFE:DI-FMCPicoAmm-1</v>
      </c>
      <c r="M3975" s="10" t="s">
        <v>78</v>
      </c>
      <c r="N3975" s="11" t="s">
        <v>356</v>
      </c>
      <c r="O3975" s="21" t="str">
        <f aca="false">Def_Sistemas_Conectores_Cabos!$B$24</f>
        <v>Allectra triax</v>
      </c>
      <c r="P3975" s="4" t="str">
        <f aca="false">Def_Sistemas_Conectores_Cabos!$B$25</f>
        <v>Lemo FFC.00.650</v>
      </c>
      <c r="Q3975" s="8" t="str">
        <f aca="false">K3975&amp;"/"&amp;M3975&amp;CHAR(10)&amp;L3975&amp;"/"&amp;N3975</f>
        <v>SI-07BCFE:DI-PBPMSensor-1/TO
SI-07BCFE:DI-FMCPicoAmm-1/1</v>
      </c>
      <c r="R3975" s="12" t="s">
        <v>354</v>
      </c>
      <c r="S3975" s="12" t="s">
        <v>354</v>
      </c>
      <c r="T3975" s="22" t="str">
        <f aca="false">Def_Sistemas_Conectores_Cabos!$C$15</f>
        <v>Triaxial LEMO</v>
      </c>
      <c r="U3975" s="11" t="s">
        <v>355</v>
      </c>
      <c r="V3975" s="13"/>
    </row>
    <row r="3976" customFormat="false" ht="15.75" hidden="true" customHeight="true" outlineLevel="0" collapsed="false">
      <c r="A3976" s="4" t="str">
        <f aca="false">Def_Sistemas_Conectores_Cabos!$A$23</f>
        <v>BPM de fótons</v>
      </c>
      <c r="B3976" s="5" t="str">
        <f aca="false">Datas_Entregas!$A$6</f>
        <v>Linhas de Luz (fases I-A e II)</v>
      </c>
      <c r="C3976" s="6" t="n">
        <f aca="false" t="array" ref="C3976:C3976">INDEX(Datas_Entregas!$B$2:$B$100, MATCH(B3976, Datas_Entregas!$A$2:$A$100, 0), 1)</f>
        <v>43374</v>
      </c>
      <c r="D3976" s="5" t="str">
        <f aca="false">Def_Status_Montagem!$A$2</f>
        <v>A verificar</v>
      </c>
      <c r="E3976" s="4" t="str">
        <f aca="false">Def_Status_Montagem!$B$4</f>
        <v>Contratada (inclui etiqueta)</v>
      </c>
      <c r="F3976" s="7" t="str">
        <f aca="false" t="array" ref="F3976:F3976">INDEX(Def_Instancias_Equipamentos!$F$2:$F$4986, MATCH(K3976, Def_Instancias_Equipamentos!$D$2:$D$4986, 0), 1)</f>
        <v>Túnel (Anel/Front-End)</v>
      </c>
      <c r="G3976" s="8" t="str">
        <f aca="false" t="array" ref="G3976:G3976">INDEX(Def_Instancias_Equipamentos!$F$2:$F$4986, MATCH(L3976, Def_Instancias_Equipamentos!$D$2:$D$4986, 0), 1)</f>
        <v>Sala Racks 7</v>
      </c>
      <c r="H3976" s="7" t="str">
        <f aca="false" t="array" ref="H3976:H3976">INDEX(Def_Instancias_Equipamentos!$E$2:$E$4986, MATCH(K3976, Def_Instancias_Equipamentos!$D$2:$D$4986, 0), 1)</f>
        <v>SI-07BCFE</v>
      </c>
      <c r="I3976" s="8" t="str">
        <f aca="false" t="array" ref="I3976:I3976">INDEX(Def_Instancias_Equipamentos!$E$2:$E$4986, MATCH(L3976, Def_Instancias_Equipamentos!$D$2:$D$4986, 0), 1)</f>
        <v>IA-07RaBPM</v>
      </c>
      <c r="J3976" s="8" t="str">
        <f aca="false">IF(H3976=I3976, "INTERNO", "EXTERNO")</f>
        <v>EXTERNO</v>
      </c>
      <c r="K3976" s="9" t="str">
        <f aca="false">Def_Instancias_Equipamentos!$D$1144</f>
        <v>SI-07BCFE:DI-PBPMSensor-1</v>
      </c>
      <c r="L3976" s="4" t="str">
        <f aca="false">Def_Instancias_Equipamentos!$D$1485</f>
        <v>SI-07BCFE:DI-FMCPicoAmm-1</v>
      </c>
      <c r="M3976" s="10" t="s">
        <v>69</v>
      </c>
      <c r="N3976" s="11" t="s">
        <v>357</v>
      </c>
      <c r="O3976" s="21" t="str">
        <f aca="false">Def_Sistemas_Conectores_Cabos!$B$24</f>
        <v>Allectra triax</v>
      </c>
      <c r="P3976" s="4" t="str">
        <f aca="false">Def_Sistemas_Conectores_Cabos!$B$25</f>
        <v>Lemo FFC.00.650</v>
      </c>
      <c r="Q3976" s="8" t="str">
        <f aca="false">K3976&amp;"/"&amp;M3976&amp;CHAR(10)&amp;L3976&amp;"/"&amp;N3976</f>
        <v>SI-07BCFE:DI-PBPMSensor-1/BI
SI-07BCFE:DI-FMCPicoAmm-1/2</v>
      </c>
      <c r="R3976" s="12" t="s">
        <v>354</v>
      </c>
      <c r="S3976" s="12" t="s">
        <v>354</v>
      </c>
      <c r="T3976" s="22" t="str">
        <f aca="false">Def_Sistemas_Conectores_Cabos!$C$15</f>
        <v>Triaxial LEMO</v>
      </c>
      <c r="U3976" s="11" t="s">
        <v>355</v>
      </c>
      <c r="V3976" s="13"/>
    </row>
    <row r="3977" customFormat="false" ht="15.75" hidden="true" customHeight="true" outlineLevel="0" collapsed="false">
      <c r="A3977" s="4" t="str">
        <f aca="false">Def_Sistemas_Conectores_Cabos!$A$23</f>
        <v>BPM de fótons</v>
      </c>
      <c r="B3977" s="5" t="str">
        <f aca="false">Datas_Entregas!$A$6</f>
        <v>Linhas de Luz (fases I-A e II)</v>
      </c>
      <c r="C3977" s="6" t="n">
        <f aca="false" t="array" ref="C3977:C3977">INDEX(Datas_Entregas!$B$2:$B$100, MATCH(B3977, Datas_Entregas!$A$2:$A$100, 0), 1)</f>
        <v>43374</v>
      </c>
      <c r="D3977" s="5" t="str">
        <f aca="false">Def_Status_Montagem!$A$2</f>
        <v>A verificar</v>
      </c>
      <c r="E3977" s="4" t="str">
        <f aca="false">Def_Status_Montagem!$B$4</f>
        <v>Contratada (inclui etiqueta)</v>
      </c>
      <c r="F3977" s="7" t="str">
        <f aca="false" t="array" ref="F3977:F3977">INDEX(Def_Instancias_Equipamentos!$F$2:$F$4986, MATCH(K3977, Def_Instancias_Equipamentos!$D$2:$D$4986, 0), 1)</f>
        <v>Túnel (Anel/Front-End)</v>
      </c>
      <c r="G3977" s="8" t="str">
        <f aca="false" t="array" ref="G3977:G3977">INDEX(Def_Instancias_Equipamentos!$F$2:$F$4986, MATCH(L3977, Def_Instancias_Equipamentos!$D$2:$D$4986, 0), 1)</f>
        <v>Sala Racks 7</v>
      </c>
      <c r="H3977" s="7" t="str">
        <f aca="false" t="array" ref="H3977:H3977">INDEX(Def_Instancias_Equipamentos!$E$2:$E$4986, MATCH(K3977, Def_Instancias_Equipamentos!$D$2:$D$4986, 0), 1)</f>
        <v>SI-07BCFE</v>
      </c>
      <c r="I3977" s="8" t="str">
        <f aca="false" t="array" ref="I3977:I3977">INDEX(Def_Instancias_Equipamentos!$E$2:$E$4986, MATCH(L3977, Def_Instancias_Equipamentos!$D$2:$D$4986, 0), 1)</f>
        <v>IA-07RaBPM</v>
      </c>
      <c r="J3977" s="8" t="str">
        <f aca="false">IF(H3977=I3977, "INTERNO", "EXTERNO")</f>
        <v>EXTERNO</v>
      </c>
      <c r="K3977" s="9" t="str">
        <f aca="false">Def_Instancias_Equipamentos!$D$1144</f>
        <v>SI-07BCFE:DI-PBPMSensor-1</v>
      </c>
      <c r="L3977" s="4" t="str">
        <f aca="false">Def_Instancias_Equipamentos!$D$1485</f>
        <v>SI-07BCFE:DI-FMCPicoAmm-1</v>
      </c>
      <c r="M3977" s="10" t="s">
        <v>75</v>
      </c>
      <c r="N3977" s="11" t="s">
        <v>358</v>
      </c>
      <c r="O3977" s="21" t="str">
        <f aca="false">Def_Sistemas_Conectores_Cabos!$B$24</f>
        <v>Allectra triax</v>
      </c>
      <c r="P3977" s="4" t="str">
        <f aca="false">Def_Sistemas_Conectores_Cabos!$B$25</f>
        <v>Lemo FFC.00.650</v>
      </c>
      <c r="Q3977" s="8" t="str">
        <f aca="false">K3977&amp;"/"&amp;M3977&amp;CHAR(10)&amp;L3977&amp;"/"&amp;N3977</f>
        <v>SI-07BCFE:DI-PBPMSensor-1/TI
SI-07BCFE:DI-FMCPicoAmm-1/3</v>
      </c>
      <c r="R3977" s="12" t="s">
        <v>354</v>
      </c>
      <c r="S3977" s="12" t="s">
        <v>354</v>
      </c>
      <c r="T3977" s="22" t="str">
        <f aca="false">Def_Sistemas_Conectores_Cabos!$C$15</f>
        <v>Triaxial LEMO</v>
      </c>
      <c r="U3977" s="11" t="s">
        <v>355</v>
      </c>
      <c r="V3977" s="13"/>
    </row>
    <row r="3978" customFormat="false" ht="15.75" hidden="true" customHeight="true" outlineLevel="0" collapsed="false">
      <c r="A3978" s="4" t="str">
        <f aca="false">Def_Sistemas_Conectores_Cabos!$A$23</f>
        <v>BPM de fótons</v>
      </c>
      <c r="B3978" s="5" t="str">
        <f aca="false">Datas_Entregas!$A$6</f>
        <v>Linhas de Luz (fases I-A e II)</v>
      </c>
      <c r="C3978" s="6" t="n">
        <f aca="false" t="array" ref="C3978:C3978">INDEX(Datas_Entregas!$B$2:$B$100, MATCH(B3978, Datas_Entregas!$A$2:$A$100, 0), 1)</f>
        <v>43374</v>
      </c>
      <c r="D3978" s="5" t="str">
        <f aca="false">Def_Status_Montagem!$A$2</f>
        <v>A verificar</v>
      </c>
      <c r="E3978" s="4" t="str">
        <f aca="false">Def_Status_Montagem!$B$4</f>
        <v>Contratada (inclui etiqueta)</v>
      </c>
      <c r="F3978" s="7" t="str">
        <f aca="false" t="array" ref="F3978:F3978">INDEX(Def_Instancias_Equipamentos!$F$2:$F$4986, MATCH(K3978, Def_Instancias_Equipamentos!$D$2:$D$4986, 0), 1)</f>
        <v>Túnel (Anel/Front-End)</v>
      </c>
      <c r="G3978" s="8" t="str">
        <f aca="false" t="array" ref="G3978:G3978">INDEX(Def_Instancias_Equipamentos!$F$2:$F$4986, MATCH(L3978, Def_Instancias_Equipamentos!$D$2:$D$4986, 0), 1)</f>
        <v>Sala Racks 7</v>
      </c>
      <c r="H3978" s="7" t="str">
        <f aca="false" t="array" ref="H3978:H3978">INDEX(Def_Instancias_Equipamentos!$E$2:$E$4986, MATCH(K3978, Def_Instancias_Equipamentos!$D$2:$D$4986, 0), 1)</f>
        <v>SI-07BCFE</v>
      </c>
      <c r="I3978" s="8" t="str">
        <f aca="false" t="array" ref="I3978:I3978">INDEX(Def_Instancias_Equipamentos!$E$2:$E$4986, MATCH(L3978, Def_Instancias_Equipamentos!$D$2:$D$4986, 0), 1)</f>
        <v>IA-07RaBPM</v>
      </c>
      <c r="J3978" s="8" t="str">
        <f aca="false">IF(H3978=I3978, "INTERNO", "EXTERNO")</f>
        <v>EXTERNO</v>
      </c>
      <c r="K3978" s="9" t="str">
        <f aca="false">Def_Instancias_Equipamentos!$D$1144</f>
        <v>SI-07BCFE:DI-PBPMSensor-1</v>
      </c>
      <c r="L3978" s="4" t="str">
        <f aca="false">Def_Instancias_Equipamentos!$D$1485</f>
        <v>SI-07BCFE:DI-FMCPicoAmm-1</v>
      </c>
      <c r="M3978" s="10" t="s">
        <v>72</v>
      </c>
      <c r="N3978" s="11" t="s">
        <v>359</v>
      </c>
      <c r="O3978" s="21" t="str">
        <f aca="false">Def_Sistemas_Conectores_Cabos!$B$24</f>
        <v>Allectra triax</v>
      </c>
      <c r="P3978" s="4" t="str">
        <f aca="false">Def_Sistemas_Conectores_Cabos!$B$25</f>
        <v>Lemo FFC.00.650</v>
      </c>
      <c r="Q3978" s="8" t="str">
        <f aca="false">K3978&amp;"/"&amp;M3978&amp;CHAR(10)&amp;L3978&amp;"/"&amp;N3978</f>
        <v>SI-07BCFE:DI-PBPMSensor-1/BO
SI-07BCFE:DI-FMCPicoAmm-1/4</v>
      </c>
      <c r="R3978" s="12" t="s">
        <v>354</v>
      </c>
      <c r="S3978" s="12" t="s">
        <v>354</v>
      </c>
      <c r="T3978" s="22" t="str">
        <f aca="false">Def_Sistemas_Conectores_Cabos!$C$15</f>
        <v>Triaxial LEMO</v>
      </c>
      <c r="U3978" s="11" t="s">
        <v>355</v>
      </c>
      <c r="V3978" s="13"/>
    </row>
    <row r="3979" customFormat="false" ht="15.75" hidden="true" customHeight="true" outlineLevel="0" collapsed="false">
      <c r="A3979" s="4" t="str">
        <f aca="false">Def_Sistemas_Conectores_Cabos!$A$23</f>
        <v>BPM de fótons</v>
      </c>
      <c r="B3979" s="5" t="str">
        <f aca="false">Datas_Entregas!$A$6</f>
        <v>Linhas de Luz (fases I-A e II)</v>
      </c>
      <c r="C3979" s="6" t="n">
        <f aca="false" t="array" ref="C3979:C3979">INDEX(Datas_Entregas!$B$2:$B$100, MATCH(B3979, Datas_Entregas!$A$2:$A$100, 0), 1)</f>
        <v>43374</v>
      </c>
      <c r="D3979" s="5" t="str">
        <f aca="false">Def_Status_Montagem!$A$2</f>
        <v>A verificar</v>
      </c>
      <c r="E3979" s="4" t="str">
        <f aca="false">Def_Status_Montagem!$B$4</f>
        <v>Contratada (inclui etiqueta)</v>
      </c>
      <c r="F3979" s="7" t="str">
        <f aca="false" t="array" ref="F3979:F3979">INDEX(Def_Instancias_Equipamentos!$F$2:$F$4986, MATCH(K3979, Def_Instancias_Equipamentos!$D$2:$D$4986, 0), 1)</f>
        <v>Túnel (Anel/Front-End)</v>
      </c>
      <c r="G3979" s="8" t="str">
        <f aca="false" t="array" ref="G3979:G3979">INDEX(Def_Instancias_Equipamentos!$F$2:$F$4986, MATCH(L3979, Def_Instancias_Equipamentos!$D$2:$D$4986, 0), 1)</f>
        <v>Sala Racks 7</v>
      </c>
      <c r="H3979" s="7" t="str">
        <f aca="false" t="array" ref="H3979:H3979">INDEX(Def_Instancias_Equipamentos!$E$2:$E$4986, MATCH(K3979, Def_Instancias_Equipamentos!$D$2:$D$4986, 0), 1)</f>
        <v>SI-07BCFE</v>
      </c>
      <c r="I3979" s="8" t="str">
        <f aca="false" t="array" ref="I3979:I3979">INDEX(Def_Instancias_Equipamentos!$E$2:$E$4986, MATCH(L3979, Def_Instancias_Equipamentos!$D$2:$D$4986, 0), 1)</f>
        <v>IA-07RaBPM</v>
      </c>
      <c r="J3979" s="8" t="str">
        <f aca="false">IF(H3979=I3979, "INTERNO", "EXTERNO")</f>
        <v>EXTERNO</v>
      </c>
      <c r="K3979" s="9" t="str">
        <f aca="false">Def_Instancias_Equipamentos!$D$1145</f>
        <v>SI-07BCFE:DI-PBPMSensor-2</v>
      </c>
      <c r="L3979" s="4" t="str">
        <f aca="false">Def_Instancias_Equipamentos!$D$1486</f>
        <v>SI-07BCFE:DI-FMCPicoAmm-2</v>
      </c>
      <c r="M3979" s="10" t="s">
        <v>78</v>
      </c>
      <c r="N3979" s="11" t="s">
        <v>356</v>
      </c>
      <c r="O3979" s="21" t="str">
        <f aca="false">Def_Sistemas_Conectores_Cabos!$B$24</f>
        <v>Allectra triax</v>
      </c>
      <c r="P3979" s="4" t="str">
        <f aca="false">Def_Sistemas_Conectores_Cabos!$B$25</f>
        <v>Lemo FFC.00.650</v>
      </c>
      <c r="Q3979" s="8" t="str">
        <f aca="false">K3979&amp;"/"&amp;M3979&amp;CHAR(10)&amp;L3979&amp;"/"&amp;N3979</f>
        <v>SI-07BCFE:DI-PBPMSensor-2/TO
SI-07BCFE:DI-FMCPicoAmm-2/1</v>
      </c>
      <c r="R3979" s="12" t="s">
        <v>354</v>
      </c>
      <c r="S3979" s="12" t="s">
        <v>354</v>
      </c>
      <c r="T3979" s="22" t="str">
        <f aca="false">Def_Sistemas_Conectores_Cabos!$C$15</f>
        <v>Triaxial LEMO</v>
      </c>
      <c r="U3979" s="11" t="s">
        <v>355</v>
      </c>
      <c r="V3979" s="13"/>
    </row>
    <row r="3980" customFormat="false" ht="15.75" hidden="true" customHeight="true" outlineLevel="0" collapsed="false">
      <c r="A3980" s="4" t="str">
        <f aca="false">Def_Sistemas_Conectores_Cabos!$A$23</f>
        <v>BPM de fótons</v>
      </c>
      <c r="B3980" s="5" t="str">
        <f aca="false">Datas_Entregas!$A$6</f>
        <v>Linhas de Luz (fases I-A e II)</v>
      </c>
      <c r="C3980" s="6" t="n">
        <f aca="false" t="array" ref="C3980:C3980">INDEX(Datas_Entregas!$B$2:$B$100, MATCH(B3980, Datas_Entregas!$A$2:$A$100, 0), 1)</f>
        <v>43374</v>
      </c>
      <c r="D3980" s="5" t="str">
        <f aca="false">Def_Status_Montagem!$A$2</f>
        <v>A verificar</v>
      </c>
      <c r="E3980" s="4" t="str">
        <f aca="false">Def_Status_Montagem!$B$4</f>
        <v>Contratada (inclui etiqueta)</v>
      </c>
      <c r="F3980" s="7" t="str">
        <f aca="false" t="array" ref="F3980:F3980">INDEX(Def_Instancias_Equipamentos!$F$2:$F$4986, MATCH(K3980, Def_Instancias_Equipamentos!$D$2:$D$4986, 0), 1)</f>
        <v>Túnel (Anel/Front-End)</v>
      </c>
      <c r="G3980" s="8" t="str">
        <f aca="false" t="array" ref="G3980:G3980">INDEX(Def_Instancias_Equipamentos!$F$2:$F$4986, MATCH(L3980, Def_Instancias_Equipamentos!$D$2:$D$4986, 0), 1)</f>
        <v>Sala Racks 7</v>
      </c>
      <c r="H3980" s="7" t="str">
        <f aca="false" t="array" ref="H3980:H3980">INDEX(Def_Instancias_Equipamentos!$E$2:$E$4986, MATCH(K3980, Def_Instancias_Equipamentos!$D$2:$D$4986, 0), 1)</f>
        <v>SI-07BCFE</v>
      </c>
      <c r="I3980" s="8" t="str">
        <f aca="false" t="array" ref="I3980:I3980">INDEX(Def_Instancias_Equipamentos!$E$2:$E$4986, MATCH(L3980, Def_Instancias_Equipamentos!$D$2:$D$4986, 0), 1)</f>
        <v>IA-07RaBPM</v>
      </c>
      <c r="J3980" s="8" t="str">
        <f aca="false">IF(H3980=I3980, "INTERNO", "EXTERNO")</f>
        <v>EXTERNO</v>
      </c>
      <c r="K3980" s="9" t="str">
        <f aca="false">Def_Instancias_Equipamentos!$D$1145</f>
        <v>SI-07BCFE:DI-PBPMSensor-2</v>
      </c>
      <c r="L3980" s="4" t="str">
        <f aca="false">Def_Instancias_Equipamentos!$D$1486</f>
        <v>SI-07BCFE:DI-FMCPicoAmm-2</v>
      </c>
      <c r="M3980" s="10" t="s">
        <v>69</v>
      </c>
      <c r="N3980" s="11" t="s">
        <v>357</v>
      </c>
      <c r="O3980" s="21" t="str">
        <f aca="false">Def_Sistemas_Conectores_Cabos!$B$24</f>
        <v>Allectra triax</v>
      </c>
      <c r="P3980" s="4" t="str">
        <f aca="false">Def_Sistemas_Conectores_Cabos!$B$25</f>
        <v>Lemo FFC.00.650</v>
      </c>
      <c r="Q3980" s="8" t="str">
        <f aca="false">K3980&amp;"/"&amp;M3980&amp;CHAR(10)&amp;L3980&amp;"/"&amp;N3980</f>
        <v>SI-07BCFE:DI-PBPMSensor-2/BI
SI-07BCFE:DI-FMCPicoAmm-2/2</v>
      </c>
      <c r="R3980" s="12" t="s">
        <v>354</v>
      </c>
      <c r="S3980" s="12" t="s">
        <v>354</v>
      </c>
      <c r="T3980" s="22" t="str">
        <f aca="false">Def_Sistemas_Conectores_Cabos!$C$15</f>
        <v>Triaxial LEMO</v>
      </c>
      <c r="U3980" s="11" t="s">
        <v>355</v>
      </c>
      <c r="V3980" s="13"/>
    </row>
    <row r="3981" customFormat="false" ht="15.75" hidden="true" customHeight="true" outlineLevel="0" collapsed="false">
      <c r="A3981" s="4" t="str">
        <f aca="false">Def_Sistemas_Conectores_Cabos!$A$23</f>
        <v>BPM de fótons</v>
      </c>
      <c r="B3981" s="5" t="str">
        <f aca="false">Datas_Entregas!$A$6</f>
        <v>Linhas de Luz (fases I-A e II)</v>
      </c>
      <c r="C3981" s="6" t="n">
        <f aca="false" t="array" ref="C3981:C3981">INDEX(Datas_Entregas!$B$2:$B$100, MATCH(B3981, Datas_Entregas!$A$2:$A$100, 0), 1)</f>
        <v>43374</v>
      </c>
      <c r="D3981" s="5" t="str">
        <f aca="false">Def_Status_Montagem!$A$2</f>
        <v>A verificar</v>
      </c>
      <c r="E3981" s="4" t="str">
        <f aca="false">Def_Status_Montagem!$B$4</f>
        <v>Contratada (inclui etiqueta)</v>
      </c>
      <c r="F3981" s="7" t="str">
        <f aca="false" t="array" ref="F3981:F3981">INDEX(Def_Instancias_Equipamentos!$F$2:$F$4986, MATCH(K3981, Def_Instancias_Equipamentos!$D$2:$D$4986, 0), 1)</f>
        <v>Túnel (Anel/Front-End)</v>
      </c>
      <c r="G3981" s="8" t="str">
        <f aca="false" t="array" ref="G3981:G3981">INDEX(Def_Instancias_Equipamentos!$F$2:$F$4986, MATCH(L3981, Def_Instancias_Equipamentos!$D$2:$D$4986, 0), 1)</f>
        <v>Sala Racks 7</v>
      </c>
      <c r="H3981" s="7" t="str">
        <f aca="false" t="array" ref="H3981:H3981">INDEX(Def_Instancias_Equipamentos!$E$2:$E$4986, MATCH(K3981, Def_Instancias_Equipamentos!$D$2:$D$4986, 0), 1)</f>
        <v>SI-07BCFE</v>
      </c>
      <c r="I3981" s="8" t="str">
        <f aca="false" t="array" ref="I3981:I3981">INDEX(Def_Instancias_Equipamentos!$E$2:$E$4986, MATCH(L3981, Def_Instancias_Equipamentos!$D$2:$D$4986, 0), 1)</f>
        <v>IA-07RaBPM</v>
      </c>
      <c r="J3981" s="8" t="str">
        <f aca="false">IF(H3981=I3981, "INTERNO", "EXTERNO")</f>
        <v>EXTERNO</v>
      </c>
      <c r="K3981" s="9" t="str">
        <f aca="false">Def_Instancias_Equipamentos!$D$1145</f>
        <v>SI-07BCFE:DI-PBPMSensor-2</v>
      </c>
      <c r="L3981" s="4" t="str">
        <f aca="false">Def_Instancias_Equipamentos!$D$1486</f>
        <v>SI-07BCFE:DI-FMCPicoAmm-2</v>
      </c>
      <c r="M3981" s="10" t="s">
        <v>75</v>
      </c>
      <c r="N3981" s="11" t="s">
        <v>358</v>
      </c>
      <c r="O3981" s="21" t="str">
        <f aca="false">Def_Sistemas_Conectores_Cabos!$B$24</f>
        <v>Allectra triax</v>
      </c>
      <c r="P3981" s="4" t="str">
        <f aca="false">Def_Sistemas_Conectores_Cabos!$B$25</f>
        <v>Lemo FFC.00.650</v>
      </c>
      <c r="Q3981" s="8" t="str">
        <f aca="false">K3981&amp;"/"&amp;M3981&amp;CHAR(10)&amp;L3981&amp;"/"&amp;N3981</f>
        <v>SI-07BCFE:DI-PBPMSensor-2/TI
SI-07BCFE:DI-FMCPicoAmm-2/3</v>
      </c>
      <c r="R3981" s="12" t="s">
        <v>354</v>
      </c>
      <c r="S3981" s="12" t="s">
        <v>354</v>
      </c>
      <c r="T3981" s="22" t="str">
        <f aca="false">Def_Sistemas_Conectores_Cabos!$C$15</f>
        <v>Triaxial LEMO</v>
      </c>
      <c r="U3981" s="11" t="s">
        <v>355</v>
      </c>
      <c r="V3981" s="13"/>
    </row>
    <row r="3982" customFormat="false" ht="15.75" hidden="true" customHeight="true" outlineLevel="0" collapsed="false">
      <c r="A3982" s="4" t="str">
        <f aca="false">Def_Sistemas_Conectores_Cabos!$A$23</f>
        <v>BPM de fótons</v>
      </c>
      <c r="B3982" s="5" t="str">
        <f aca="false">Datas_Entregas!$A$6</f>
        <v>Linhas de Luz (fases I-A e II)</v>
      </c>
      <c r="C3982" s="6" t="n">
        <f aca="false" t="array" ref="C3982:C3982">INDEX(Datas_Entregas!$B$2:$B$100, MATCH(B3982, Datas_Entregas!$A$2:$A$100, 0), 1)</f>
        <v>43374</v>
      </c>
      <c r="D3982" s="5" t="str">
        <f aca="false">Def_Status_Montagem!$A$2</f>
        <v>A verificar</v>
      </c>
      <c r="E3982" s="4" t="str">
        <f aca="false">Def_Status_Montagem!$B$4</f>
        <v>Contratada (inclui etiqueta)</v>
      </c>
      <c r="F3982" s="7" t="str">
        <f aca="false" t="array" ref="F3982:F3982">INDEX(Def_Instancias_Equipamentos!$F$2:$F$4986, MATCH(K3982, Def_Instancias_Equipamentos!$D$2:$D$4986, 0), 1)</f>
        <v>Túnel (Anel/Front-End)</v>
      </c>
      <c r="G3982" s="8" t="str">
        <f aca="false" t="array" ref="G3982:G3982">INDEX(Def_Instancias_Equipamentos!$F$2:$F$4986, MATCH(L3982, Def_Instancias_Equipamentos!$D$2:$D$4986, 0), 1)</f>
        <v>Sala Racks 7</v>
      </c>
      <c r="H3982" s="7" t="str">
        <f aca="false" t="array" ref="H3982:H3982">INDEX(Def_Instancias_Equipamentos!$E$2:$E$4986, MATCH(K3982, Def_Instancias_Equipamentos!$D$2:$D$4986, 0), 1)</f>
        <v>SI-07BCFE</v>
      </c>
      <c r="I3982" s="8" t="str">
        <f aca="false" t="array" ref="I3982:I3982">INDEX(Def_Instancias_Equipamentos!$E$2:$E$4986, MATCH(L3982, Def_Instancias_Equipamentos!$D$2:$D$4986, 0), 1)</f>
        <v>IA-07RaBPM</v>
      </c>
      <c r="J3982" s="8" t="str">
        <f aca="false">IF(H3982=I3982, "INTERNO", "EXTERNO")</f>
        <v>EXTERNO</v>
      </c>
      <c r="K3982" s="9" t="str">
        <f aca="false">Def_Instancias_Equipamentos!$D$1145</f>
        <v>SI-07BCFE:DI-PBPMSensor-2</v>
      </c>
      <c r="L3982" s="4" t="str">
        <f aca="false">Def_Instancias_Equipamentos!$D$1486</f>
        <v>SI-07BCFE:DI-FMCPicoAmm-2</v>
      </c>
      <c r="M3982" s="10" t="s">
        <v>72</v>
      </c>
      <c r="N3982" s="11" t="s">
        <v>359</v>
      </c>
      <c r="O3982" s="21" t="str">
        <f aca="false">Def_Sistemas_Conectores_Cabos!$B$24</f>
        <v>Allectra triax</v>
      </c>
      <c r="P3982" s="4" t="str">
        <f aca="false">Def_Sistemas_Conectores_Cabos!$B$25</f>
        <v>Lemo FFC.00.650</v>
      </c>
      <c r="Q3982" s="8" t="str">
        <f aca="false">K3982&amp;"/"&amp;M3982&amp;CHAR(10)&amp;L3982&amp;"/"&amp;N3982</f>
        <v>SI-07BCFE:DI-PBPMSensor-2/BO
SI-07BCFE:DI-FMCPicoAmm-2/4</v>
      </c>
      <c r="R3982" s="12" t="s">
        <v>354</v>
      </c>
      <c r="S3982" s="12" t="s">
        <v>354</v>
      </c>
      <c r="T3982" s="22" t="str">
        <f aca="false">Def_Sistemas_Conectores_Cabos!$C$15</f>
        <v>Triaxial LEMO</v>
      </c>
      <c r="U3982" s="11" t="s">
        <v>355</v>
      </c>
      <c r="V3982" s="13"/>
    </row>
    <row r="3983" customFormat="false" ht="15.75" hidden="true" customHeight="true" outlineLevel="0" collapsed="false">
      <c r="A3983" s="4" t="str">
        <f aca="false">Def_Sistemas_Conectores_Cabos!$A$23</f>
        <v>BPM de fótons</v>
      </c>
      <c r="B3983" s="5" t="str">
        <f aca="false">Datas_Entregas!$A$3</f>
        <v>BTS/Anel</v>
      </c>
      <c r="C3983" s="6" t="n">
        <f aca="false" t="array" ref="C3983:C3983">INDEX(Datas_Entregas!$B$2:$B$100, MATCH(B3983, Datas_Entregas!$A$2:$A$100, 0), 1)</f>
        <v>43296</v>
      </c>
      <c r="D3983" s="5" t="str">
        <f aca="false">Def_Status_Montagem!$A$2</f>
        <v>A verificar</v>
      </c>
      <c r="E3983" s="4" t="str">
        <f aca="false">Def_Status_Montagem!$B$4</f>
        <v>Contratada (inclui etiqueta)</v>
      </c>
      <c r="F3983" s="7" t="str">
        <f aca="false" t="array" ref="F3983:F3983">INDEX(Def_Instancias_Equipamentos!$F$2:$F$4986, MATCH(K3983, Def_Instancias_Equipamentos!$D$2:$D$4986, 0), 1)</f>
        <v>Túnel (Anel/Front-End)</v>
      </c>
      <c r="G3983" s="8" t="str">
        <f aca="false" t="array" ref="G3983:G3983">INDEX(Def_Instancias_Equipamentos!$F$2:$F$4986, MATCH(L3983, Def_Instancias_Equipamentos!$D$2:$D$4986, 0), 1)</f>
        <v>Sala Racks 7</v>
      </c>
      <c r="H3983" s="7" t="str">
        <f aca="false" t="array" ref="H3983:H3983">INDEX(Def_Instancias_Equipamentos!$E$2:$E$4986, MATCH(K3983, Def_Instancias_Equipamentos!$D$2:$D$4986, 0), 1)</f>
        <v>SI-07SPFE</v>
      </c>
      <c r="I3983" s="8" t="str">
        <f aca="false" t="array" ref="I3983:I3983">INDEX(Def_Instancias_Equipamentos!$E$2:$E$4986, MATCH(L3983, Def_Instancias_Equipamentos!$D$2:$D$4986, 0), 1)</f>
        <v>IA-07RaBPM</v>
      </c>
      <c r="J3983" s="8" t="str">
        <f aca="false">IF(H3983=I3983, "INTERNO", "EXTERNO")</f>
        <v>EXTERNO</v>
      </c>
      <c r="K3983" s="9" t="str">
        <f aca="false">Def_Instancias_Equipamentos!$D$1104</f>
        <v>SI-07SPFE:DI-PBPMSensor-1</v>
      </c>
      <c r="L3983" s="4" t="str">
        <f aca="false">Def_Instancias_Equipamentos!$D$1445</f>
        <v>SI-07SPFE:DI-FMCPicoAmm-1</v>
      </c>
      <c r="M3983" s="10" t="s">
        <v>78</v>
      </c>
      <c r="N3983" s="11" t="s">
        <v>356</v>
      </c>
      <c r="O3983" s="21" t="str">
        <f aca="false">Def_Sistemas_Conectores_Cabos!$B$24</f>
        <v>Allectra triax</v>
      </c>
      <c r="P3983" s="4" t="str">
        <f aca="false">Def_Sistemas_Conectores_Cabos!$B$25</f>
        <v>Lemo FFC.00.650</v>
      </c>
      <c r="Q3983" s="8" t="str">
        <f aca="false">K3983&amp;"/"&amp;M3983&amp;CHAR(10)&amp;L3983&amp;"/"&amp;N3983</f>
        <v>SI-07SPFE:DI-PBPMSensor-1/TO
SI-07SPFE:DI-FMCPicoAmm-1/1</v>
      </c>
      <c r="R3983" s="12" t="s">
        <v>354</v>
      </c>
      <c r="S3983" s="12" t="s">
        <v>354</v>
      </c>
      <c r="T3983" s="22" t="str">
        <f aca="false">Def_Sistemas_Conectores_Cabos!$C$15</f>
        <v>Triaxial LEMO</v>
      </c>
      <c r="U3983" s="11" t="s">
        <v>355</v>
      </c>
      <c r="V3983" s="13"/>
    </row>
    <row r="3984" customFormat="false" ht="15.75" hidden="true" customHeight="true" outlineLevel="0" collapsed="false">
      <c r="A3984" s="4" t="str">
        <f aca="false">Def_Sistemas_Conectores_Cabos!$A$23</f>
        <v>BPM de fótons</v>
      </c>
      <c r="B3984" s="5" t="str">
        <f aca="false">Datas_Entregas!$A$3</f>
        <v>BTS/Anel</v>
      </c>
      <c r="C3984" s="6" t="n">
        <f aca="false" t="array" ref="C3984:C3984">INDEX(Datas_Entregas!$B$2:$B$100, MATCH(B3984, Datas_Entregas!$A$2:$A$100, 0), 1)</f>
        <v>43296</v>
      </c>
      <c r="D3984" s="5" t="str">
        <f aca="false">Def_Status_Montagem!$A$2</f>
        <v>A verificar</v>
      </c>
      <c r="E3984" s="4" t="str">
        <f aca="false">Def_Status_Montagem!$B$4</f>
        <v>Contratada (inclui etiqueta)</v>
      </c>
      <c r="F3984" s="7" t="str">
        <f aca="false" t="array" ref="F3984:F3984">INDEX(Def_Instancias_Equipamentos!$F$2:$F$4986, MATCH(K3984, Def_Instancias_Equipamentos!$D$2:$D$4986, 0), 1)</f>
        <v>Túnel (Anel/Front-End)</v>
      </c>
      <c r="G3984" s="8" t="str">
        <f aca="false" t="array" ref="G3984:G3984">INDEX(Def_Instancias_Equipamentos!$F$2:$F$4986, MATCH(L3984, Def_Instancias_Equipamentos!$D$2:$D$4986, 0), 1)</f>
        <v>Sala Racks 7</v>
      </c>
      <c r="H3984" s="7" t="str">
        <f aca="false" t="array" ref="H3984:H3984">INDEX(Def_Instancias_Equipamentos!$E$2:$E$4986, MATCH(K3984, Def_Instancias_Equipamentos!$D$2:$D$4986, 0), 1)</f>
        <v>SI-07SPFE</v>
      </c>
      <c r="I3984" s="8" t="str">
        <f aca="false" t="array" ref="I3984:I3984">INDEX(Def_Instancias_Equipamentos!$E$2:$E$4986, MATCH(L3984, Def_Instancias_Equipamentos!$D$2:$D$4986, 0), 1)</f>
        <v>IA-07RaBPM</v>
      </c>
      <c r="J3984" s="8" t="str">
        <f aca="false">IF(H3984=I3984, "INTERNO", "EXTERNO")</f>
        <v>EXTERNO</v>
      </c>
      <c r="K3984" s="9" t="str">
        <f aca="false">Def_Instancias_Equipamentos!$D$1104</f>
        <v>SI-07SPFE:DI-PBPMSensor-1</v>
      </c>
      <c r="L3984" s="4" t="str">
        <f aca="false">Def_Instancias_Equipamentos!$D$1445</f>
        <v>SI-07SPFE:DI-FMCPicoAmm-1</v>
      </c>
      <c r="M3984" s="10" t="s">
        <v>69</v>
      </c>
      <c r="N3984" s="11" t="s">
        <v>357</v>
      </c>
      <c r="O3984" s="21" t="str">
        <f aca="false">Def_Sistemas_Conectores_Cabos!$B$24</f>
        <v>Allectra triax</v>
      </c>
      <c r="P3984" s="4" t="str">
        <f aca="false">Def_Sistemas_Conectores_Cabos!$B$25</f>
        <v>Lemo FFC.00.650</v>
      </c>
      <c r="Q3984" s="8" t="str">
        <f aca="false">K3984&amp;"/"&amp;M3984&amp;CHAR(10)&amp;L3984&amp;"/"&amp;N3984</f>
        <v>SI-07SPFE:DI-PBPMSensor-1/BI
SI-07SPFE:DI-FMCPicoAmm-1/2</v>
      </c>
      <c r="R3984" s="12" t="s">
        <v>354</v>
      </c>
      <c r="S3984" s="12" t="s">
        <v>354</v>
      </c>
      <c r="T3984" s="22" t="str">
        <f aca="false">Def_Sistemas_Conectores_Cabos!$C$15</f>
        <v>Triaxial LEMO</v>
      </c>
      <c r="U3984" s="11" t="s">
        <v>355</v>
      </c>
      <c r="V3984" s="13"/>
    </row>
    <row r="3985" customFormat="false" ht="15.75" hidden="true" customHeight="true" outlineLevel="0" collapsed="false">
      <c r="A3985" s="4" t="str">
        <f aca="false">Def_Sistemas_Conectores_Cabos!$A$23</f>
        <v>BPM de fótons</v>
      </c>
      <c r="B3985" s="5" t="str">
        <f aca="false">Datas_Entregas!$A$3</f>
        <v>BTS/Anel</v>
      </c>
      <c r="C3985" s="6" t="n">
        <f aca="false" t="array" ref="C3985:C3985">INDEX(Datas_Entregas!$B$2:$B$100, MATCH(B3985, Datas_Entregas!$A$2:$A$100, 0), 1)</f>
        <v>43296</v>
      </c>
      <c r="D3985" s="5" t="str">
        <f aca="false">Def_Status_Montagem!$A$2</f>
        <v>A verificar</v>
      </c>
      <c r="E3985" s="4" t="str">
        <f aca="false">Def_Status_Montagem!$B$4</f>
        <v>Contratada (inclui etiqueta)</v>
      </c>
      <c r="F3985" s="7" t="str">
        <f aca="false" t="array" ref="F3985:F3985">INDEX(Def_Instancias_Equipamentos!$F$2:$F$4986, MATCH(K3985, Def_Instancias_Equipamentos!$D$2:$D$4986, 0), 1)</f>
        <v>Túnel (Anel/Front-End)</v>
      </c>
      <c r="G3985" s="8" t="str">
        <f aca="false" t="array" ref="G3985:G3985">INDEX(Def_Instancias_Equipamentos!$F$2:$F$4986, MATCH(L3985, Def_Instancias_Equipamentos!$D$2:$D$4986, 0), 1)</f>
        <v>Sala Racks 7</v>
      </c>
      <c r="H3985" s="7" t="str">
        <f aca="false" t="array" ref="H3985:H3985">INDEX(Def_Instancias_Equipamentos!$E$2:$E$4986, MATCH(K3985, Def_Instancias_Equipamentos!$D$2:$D$4986, 0), 1)</f>
        <v>SI-07SPFE</v>
      </c>
      <c r="I3985" s="8" t="str">
        <f aca="false" t="array" ref="I3985:I3985">INDEX(Def_Instancias_Equipamentos!$E$2:$E$4986, MATCH(L3985, Def_Instancias_Equipamentos!$D$2:$D$4986, 0), 1)</f>
        <v>IA-07RaBPM</v>
      </c>
      <c r="J3985" s="8" t="str">
        <f aca="false">IF(H3985=I3985, "INTERNO", "EXTERNO")</f>
        <v>EXTERNO</v>
      </c>
      <c r="K3985" s="9" t="str">
        <f aca="false">Def_Instancias_Equipamentos!$D$1104</f>
        <v>SI-07SPFE:DI-PBPMSensor-1</v>
      </c>
      <c r="L3985" s="4" t="str">
        <f aca="false">Def_Instancias_Equipamentos!$D$1445</f>
        <v>SI-07SPFE:DI-FMCPicoAmm-1</v>
      </c>
      <c r="M3985" s="10" t="s">
        <v>75</v>
      </c>
      <c r="N3985" s="11" t="s">
        <v>358</v>
      </c>
      <c r="O3985" s="21" t="str">
        <f aca="false">Def_Sistemas_Conectores_Cabos!$B$24</f>
        <v>Allectra triax</v>
      </c>
      <c r="P3985" s="4" t="str">
        <f aca="false">Def_Sistemas_Conectores_Cabos!$B$25</f>
        <v>Lemo FFC.00.650</v>
      </c>
      <c r="Q3985" s="8" t="str">
        <f aca="false">K3985&amp;"/"&amp;M3985&amp;CHAR(10)&amp;L3985&amp;"/"&amp;N3985</f>
        <v>SI-07SPFE:DI-PBPMSensor-1/TI
SI-07SPFE:DI-FMCPicoAmm-1/3</v>
      </c>
      <c r="R3985" s="12" t="s">
        <v>354</v>
      </c>
      <c r="S3985" s="12" t="s">
        <v>354</v>
      </c>
      <c r="T3985" s="22" t="str">
        <f aca="false">Def_Sistemas_Conectores_Cabos!$C$15</f>
        <v>Triaxial LEMO</v>
      </c>
      <c r="U3985" s="11" t="s">
        <v>355</v>
      </c>
      <c r="V3985" s="13"/>
    </row>
    <row r="3986" customFormat="false" ht="15.75" hidden="true" customHeight="true" outlineLevel="0" collapsed="false">
      <c r="A3986" s="4" t="str">
        <f aca="false">Def_Sistemas_Conectores_Cabos!$A$23</f>
        <v>BPM de fótons</v>
      </c>
      <c r="B3986" s="5" t="str">
        <f aca="false">Datas_Entregas!$A$3</f>
        <v>BTS/Anel</v>
      </c>
      <c r="C3986" s="6" t="n">
        <f aca="false" t="array" ref="C3986:C3986">INDEX(Datas_Entregas!$B$2:$B$100, MATCH(B3986, Datas_Entregas!$A$2:$A$100, 0), 1)</f>
        <v>43296</v>
      </c>
      <c r="D3986" s="5" t="str">
        <f aca="false">Def_Status_Montagem!$A$2</f>
        <v>A verificar</v>
      </c>
      <c r="E3986" s="4" t="str">
        <f aca="false">Def_Status_Montagem!$B$4</f>
        <v>Contratada (inclui etiqueta)</v>
      </c>
      <c r="F3986" s="7" t="str">
        <f aca="false" t="array" ref="F3986:F3986">INDEX(Def_Instancias_Equipamentos!$F$2:$F$4986, MATCH(K3986, Def_Instancias_Equipamentos!$D$2:$D$4986, 0), 1)</f>
        <v>Túnel (Anel/Front-End)</v>
      </c>
      <c r="G3986" s="8" t="str">
        <f aca="false" t="array" ref="G3986:G3986">INDEX(Def_Instancias_Equipamentos!$F$2:$F$4986, MATCH(L3986, Def_Instancias_Equipamentos!$D$2:$D$4986, 0), 1)</f>
        <v>Sala Racks 7</v>
      </c>
      <c r="H3986" s="7" t="str">
        <f aca="false" t="array" ref="H3986:H3986">INDEX(Def_Instancias_Equipamentos!$E$2:$E$4986, MATCH(K3986, Def_Instancias_Equipamentos!$D$2:$D$4986, 0), 1)</f>
        <v>SI-07SPFE</v>
      </c>
      <c r="I3986" s="8" t="str">
        <f aca="false" t="array" ref="I3986:I3986">INDEX(Def_Instancias_Equipamentos!$E$2:$E$4986, MATCH(L3986, Def_Instancias_Equipamentos!$D$2:$D$4986, 0), 1)</f>
        <v>IA-07RaBPM</v>
      </c>
      <c r="J3986" s="8" t="str">
        <f aca="false">IF(H3986=I3986, "INTERNO", "EXTERNO")</f>
        <v>EXTERNO</v>
      </c>
      <c r="K3986" s="9" t="str">
        <f aca="false">Def_Instancias_Equipamentos!$D$1104</f>
        <v>SI-07SPFE:DI-PBPMSensor-1</v>
      </c>
      <c r="L3986" s="4" t="str">
        <f aca="false">Def_Instancias_Equipamentos!$D$1445</f>
        <v>SI-07SPFE:DI-FMCPicoAmm-1</v>
      </c>
      <c r="M3986" s="10" t="s">
        <v>72</v>
      </c>
      <c r="N3986" s="11" t="s">
        <v>359</v>
      </c>
      <c r="O3986" s="21" t="str">
        <f aca="false">Def_Sistemas_Conectores_Cabos!$B$24</f>
        <v>Allectra triax</v>
      </c>
      <c r="P3986" s="4" t="str">
        <f aca="false">Def_Sistemas_Conectores_Cabos!$B$25</f>
        <v>Lemo FFC.00.650</v>
      </c>
      <c r="Q3986" s="8" t="str">
        <f aca="false">K3986&amp;"/"&amp;M3986&amp;CHAR(10)&amp;L3986&amp;"/"&amp;N3986</f>
        <v>SI-07SPFE:DI-PBPMSensor-1/BO
SI-07SPFE:DI-FMCPicoAmm-1/4</v>
      </c>
      <c r="R3986" s="12" t="s">
        <v>354</v>
      </c>
      <c r="S3986" s="12" t="s">
        <v>354</v>
      </c>
      <c r="T3986" s="22" t="str">
        <f aca="false">Def_Sistemas_Conectores_Cabos!$C$15</f>
        <v>Triaxial LEMO</v>
      </c>
      <c r="U3986" s="11" t="s">
        <v>355</v>
      </c>
      <c r="V3986" s="13"/>
    </row>
    <row r="3987" customFormat="false" ht="15.75" hidden="true" customHeight="true" outlineLevel="0" collapsed="false">
      <c r="A3987" s="4" t="str">
        <f aca="false">Def_Sistemas_Conectores_Cabos!$A$23</f>
        <v>BPM de fótons</v>
      </c>
      <c r="B3987" s="5" t="str">
        <f aca="false">Datas_Entregas!$A$3</f>
        <v>BTS/Anel</v>
      </c>
      <c r="C3987" s="6" t="n">
        <f aca="false" t="array" ref="C3987:C3987">INDEX(Datas_Entregas!$B$2:$B$100, MATCH(B3987, Datas_Entregas!$A$2:$A$100, 0), 1)</f>
        <v>43296</v>
      </c>
      <c r="D3987" s="5" t="str">
        <f aca="false">Def_Status_Montagem!$A$2</f>
        <v>A verificar</v>
      </c>
      <c r="E3987" s="4" t="str">
        <f aca="false">Def_Status_Montagem!$B$4</f>
        <v>Contratada (inclui etiqueta)</v>
      </c>
      <c r="F3987" s="7" t="str">
        <f aca="false" t="array" ref="F3987:F3987">INDEX(Def_Instancias_Equipamentos!$F$2:$F$4986, MATCH(K3987, Def_Instancias_Equipamentos!$D$2:$D$4986, 0), 1)</f>
        <v>Túnel (Anel/Front-End)</v>
      </c>
      <c r="G3987" s="8" t="str">
        <f aca="false" t="array" ref="G3987:G3987">INDEX(Def_Instancias_Equipamentos!$F$2:$F$4986, MATCH(L3987, Def_Instancias_Equipamentos!$D$2:$D$4986, 0), 1)</f>
        <v>Sala Racks 7</v>
      </c>
      <c r="H3987" s="7" t="str">
        <f aca="false" t="array" ref="H3987:H3987">INDEX(Def_Instancias_Equipamentos!$E$2:$E$4986, MATCH(K3987, Def_Instancias_Equipamentos!$D$2:$D$4986, 0), 1)</f>
        <v>SI-07SPFE</v>
      </c>
      <c r="I3987" s="8" t="str">
        <f aca="false" t="array" ref="I3987:I3987">INDEX(Def_Instancias_Equipamentos!$E$2:$E$4986, MATCH(L3987, Def_Instancias_Equipamentos!$D$2:$D$4986, 0), 1)</f>
        <v>IA-07RaBPM</v>
      </c>
      <c r="J3987" s="8" t="str">
        <f aca="false">IF(H3987=I3987, "INTERNO", "EXTERNO")</f>
        <v>EXTERNO</v>
      </c>
      <c r="K3987" s="9" t="str">
        <f aca="false">Def_Instancias_Equipamentos!$D$1105</f>
        <v>SI-07SPFE:DI-PBPMSensor-2</v>
      </c>
      <c r="L3987" s="4" t="str">
        <f aca="false">Def_Instancias_Equipamentos!$D$1446</f>
        <v>SI-07SPFE:DI-FMCPicoAmm-2</v>
      </c>
      <c r="M3987" s="10" t="s">
        <v>78</v>
      </c>
      <c r="N3987" s="11" t="s">
        <v>356</v>
      </c>
      <c r="O3987" s="21" t="str">
        <f aca="false">Def_Sistemas_Conectores_Cabos!$B$24</f>
        <v>Allectra triax</v>
      </c>
      <c r="P3987" s="4" t="str">
        <f aca="false">Def_Sistemas_Conectores_Cabos!$B$25</f>
        <v>Lemo FFC.00.650</v>
      </c>
      <c r="Q3987" s="8" t="str">
        <f aca="false">K3987&amp;"/"&amp;M3987&amp;CHAR(10)&amp;L3987&amp;"/"&amp;N3987</f>
        <v>SI-07SPFE:DI-PBPMSensor-2/TO
SI-07SPFE:DI-FMCPicoAmm-2/1</v>
      </c>
      <c r="R3987" s="12" t="s">
        <v>354</v>
      </c>
      <c r="S3987" s="12" t="s">
        <v>354</v>
      </c>
      <c r="T3987" s="22" t="str">
        <f aca="false">Def_Sistemas_Conectores_Cabos!$C$15</f>
        <v>Triaxial LEMO</v>
      </c>
      <c r="U3987" s="11" t="s">
        <v>355</v>
      </c>
      <c r="V3987" s="13"/>
    </row>
    <row r="3988" customFormat="false" ht="15.75" hidden="true" customHeight="true" outlineLevel="0" collapsed="false">
      <c r="A3988" s="4" t="str">
        <f aca="false">Def_Sistemas_Conectores_Cabos!$A$23</f>
        <v>BPM de fótons</v>
      </c>
      <c r="B3988" s="5" t="str">
        <f aca="false">Datas_Entregas!$A$3</f>
        <v>BTS/Anel</v>
      </c>
      <c r="C3988" s="6" t="n">
        <f aca="false" t="array" ref="C3988:C3988">INDEX(Datas_Entregas!$B$2:$B$100, MATCH(B3988, Datas_Entregas!$A$2:$A$100, 0), 1)</f>
        <v>43296</v>
      </c>
      <c r="D3988" s="5" t="str">
        <f aca="false">Def_Status_Montagem!$A$2</f>
        <v>A verificar</v>
      </c>
      <c r="E3988" s="4" t="str">
        <f aca="false">Def_Status_Montagem!$B$4</f>
        <v>Contratada (inclui etiqueta)</v>
      </c>
      <c r="F3988" s="7" t="str">
        <f aca="false" t="array" ref="F3988:F3988">INDEX(Def_Instancias_Equipamentos!$F$2:$F$4986, MATCH(K3988, Def_Instancias_Equipamentos!$D$2:$D$4986, 0), 1)</f>
        <v>Túnel (Anel/Front-End)</v>
      </c>
      <c r="G3988" s="8" t="str">
        <f aca="false" t="array" ref="G3988:G3988">INDEX(Def_Instancias_Equipamentos!$F$2:$F$4986, MATCH(L3988, Def_Instancias_Equipamentos!$D$2:$D$4986, 0), 1)</f>
        <v>Sala Racks 7</v>
      </c>
      <c r="H3988" s="7" t="str">
        <f aca="false" t="array" ref="H3988:H3988">INDEX(Def_Instancias_Equipamentos!$E$2:$E$4986, MATCH(K3988, Def_Instancias_Equipamentos!$D$2:$D$4986, 0), 1)</f>
        <v>SI-07SPFE</v>
      </c>
      <c r="I3988" s="8" t="str">
        <f aca="false" t="array" ref="I3988:I3988">INDEX(Def_Instancias_Equipamentos!$E$2:$E$4986, MATCH(L3988, Def_Instancias_Equipamentos!$D$2:$D$4986, 0), 1)</f>
        <v>IA-07RaBPM</v>
      </c>
      <c r="J3988" s="8" t="str">
        <f aca="false">IF(H3988=I3988, "INTERNO", "EXTERNO")</f>
        <v>EXTERNO</v>
      </c>
      <c r="K3988" s="9" t="str">
        <f aca="false">Def_Instancias_Equipamentos!$D$1105</f>
        <v>SI-07SPFE:DI-PBPMSensor-2</v>
      </c>
      <c r="L3988" s="4" t="str">
        <f aca="false">Def_Instancias_Equipamentos!$D$1446</f>
        <v>SI-07SPFE:DI-FMCPicoAmm-2</v>
      </c>
      <c r="M3988" s="10" t="s">
        <v>69</v>
      </c>
      <c r="N3988" s="11" t="s">
        <v>357</v>
      </c>
      <c r="O3988" s="21" t="str">
        <f aca="false">Def_Sistemas_Conectores_Cabos!$B$24</f>
        <v>Allectra triax</v>
      </c>
      <c r="P3988" s="4" t="str">
        <f aca="false">Def_Sistemas_Conectores_Cabos!$B$25</f>
        <v>Lemo FFC.00.650</v>
      </c>
      <c r="Q3988" s="8" t="str">
        <f aca="false">K3988&amp;"/"&amp;M3988&amp;CHAR(10)&amp;L3988&amp;"/"&amp;N3988</f>
        <v>SI-07SPFE:DI-PBPMSensor-2/BI
SI-07SPFE:DI-FMCPicoAmm-2/2</v>
      </c>
      <c r="R3988" s="12" t="s">
        <v>354</v>
      </c>
      <c r="S3988" s="12" t="s">
        <v>354</v>
      </c>
      <c r="T3988" s="22" t="str">
        <f aca="false">Def_Sistemas_Conectores_Cabos!$C$15</f>
        <v>Triaxial LEMO</v>
      </c>
      <c r="U3988" s="11" t="s">
        <v>355</v>
      </c>
      <c r="V3988" s="13"/>
    </row>
    <row r="3989" customFormat="false" ht="15.75" hidden="true" customHeight="true" outlineLevel="0" collapsed="false">
      <c r="A3989" s="4" t="str">
        <f aca="false">Def_Sistemas_Conectores_Cabos!$A$23</f>
        <v>BPM de fótons</v>
      </c>
      <c r="B3989" s="5" t="str">
        <f aca="false">Datas_Entregas!$A$3</f>
        <v>BTS/Anel</v>
      </c>
      <c r="C3989" s="6" t="n">
        <f aca="false" t="array" ref="C3989:C3989">INDEX(Datas_Entregas!$B$2:$B$100, MATCH(B3989, Datas_Entregas!$A$2:$A$100, 0), 1)</f>
        <v>43296</v>
      </c>
      <c r="D3989" s="5" t="str">
        <f aca="false">Def_Status_Montagem!$A$2</f>
        <v>A verificar</v>
      </c>
      <c r="E3989" s="4" t="str">
        <f aca="false">Def_Status_Montagem!$B$4</f>
        <v>Contratada (inclui etiqueta)</v>
      </c>
      <c r="F3989" s="7" t="str">
        <f aca="false" t="array" ref="F3989:F3989">INDEX(Def_Instancias_Equipamentos!$F$2:$F$4986, MATCH(K3989, Def_Instancias_Equipamentos!$D$2:$D$4986, 0), 1)</f>
        <v>Túnel (Anel/Front-End)</v>
      </c>
      <c r="G3989" s="8" t="str">
        <f aca="false" t="array" ref="G3989:G3989">INDEX(Def_Instancias_Equipamentos!$F$2:$F$4986, MATCH(L3989, Def_Instancias_Equipamentos!$D$2:$D$4986, 0), 1)</f>
        <v>Sala Racks 7</v>
      </c>
      <c r="H3989" s="7" t="str">
        <f aca="false" t="array" ref="H3989:H3989">INDEX(Def_Instancias_Equipamentos!$E$2:$E$4986, MATCH(K3989, Def_Instancias_Equipamentos!$D$2:$D$4986, 0), 1)</f>
        <v>SI-07SPFE</v>
      </c>
      <c r="I3989" s="8" t="str">
        <f aca="false" t="array" ref="I3989:I3989">INDEX(Def_Instancias_Equipamentos!$E$2:$E$4986, MATCH(L3989, Def_Instancias_Equipamentos!$D$2:$D$4986, 0), 1)</f>
        <v>IA-07RaBPM</v>
      </c>
      <c r="J3989" s="8" t="str">
        <f aca="false">IF(H3989=I3989, "INTERNO", "EXTERNO")</f>
        <v>EXTERNO</v>
      </c>
      <c r="K3989" s="9" t="str">
        <f aca="false">Def_Instancias_Equipamentos!$D$1105</f>
        <v>SI-07SPFE:DI-PBPMSensor-2</v>
      </c>
      <c r="L3989" s="4" t="str">
        <f aca="false">Def_Instancias_Equipamentos!$D$1446</f>
        <v>SI-07SPFE:DI-FMCPicoAmm-2</v>
      </c>
      <c r="M3989" s="10" t="s">
        <v>75</v>
      </c>
      <c r="N3989" s="11" t="s">
        <v>358</v>
      </c>
      <c r="O3989" s="21" t="str">
        <f aca="false">Def_Sistemas_Conectores_Cabos!$B$24</f>
        <v>Allectra triax</v>
      </c>
      <c r="P3989" s="4" t="str">
        <f aca="false">Def_Sistemas_Conectores_Cabos!$B$25</f>
        <v>Lemo FFC.00.650</v>
      </c>
      <c r="Q3989" s="8" t="str">
        <f aca="false">K3989&amp;"/"&amp;M3989&amp;CHAR(10)&amp;L3989&amp;"/"&amp;N3989</f>
        <v>SI-07SPFE:DI-PBPMSensor-2/TI
SI-07SPFE:DI-FMCPicoAmm-2/3</v>
      </c>
      <c r="R3989" s="12" t="s">
        <v>354</v>
      </c>
      <c r="S3989" s="12" t="s">
        <v>354</v>
      </c>
      <c r="T3989" s="22" t="str">
        <f aca="false">Def_Sistemas_Conectores_Cabos!$C$15</f>
        <v>Triaxial LEMO</v>
      </c>
      <c r="U3989" s="11" t="s">
        <v>355</v>
      </c>
      <c r="V3989" s="13"/>
    </row>
    <row r="3990" customFormat="false" ht="15.75" hidden="true" customHeight="true" outlineLevel="0" collapsed="false">
      <c r="A3990" s="4" t="str">
        <f aca="false">Def_Sistemas_Conectores_Cabos!$A$23</f>
        <v>BPM de fótons</v>
      </c>
      <c r="B3990" s="5" t="str">
        <f aca="false">Datas_Entregas!$A$3</f>
        <v>BTS/Anel</v>
      </c>
      <c r="C3990" s="6" t="n">
        <f aca="false" t="array" ref="C3990:C3990">INDEX(Datas_Entregas!$B$2:$B$100, MATCH(B3990, Datas_Entregas!$A$2:$A$100, 0), 1)</f>
        <v>43296</v>
      </c>
      <c r="D3990" s="5" t="str">
        <f aca="false">Def_Status_Montagem!$A$2</f>
        <v>A verificar</v>
      </c>
      <c r="E3990" s="4" t="str">
        <f aca="false">Def_Status_Montagem!$B$4</f>
        <v>Contratada (inclui etiqueta)</v>
      </c>
      <c r="F3990" s="7" t="str">
        <f aca="false" t="array" ref="F3990:F3990">INDEX(Def_Instancias_Equipamentos!$F$2:$F$4986, MATCH(K3990, Def_Instancias_Equipamentos!$D$2:$D$4986, 0), 1)</f>
        <v>Túnel (Anel/Front-End)</v>
      </c>
      <c r="G3990" s="8" t="str">
        <f aca="false" t="array" ref="G3990:G3990">INDEX(Def_Instancias_Equipamentos!$F$2:$F$4986, MATCH(L3990, Def_Instancias_Equipamentos!$D$2:$D$4986, 0), 1)</f>
        <v>Sala Racks 7</v>
      </c>
      <c r="H3990" s="7" t="str">
        <f aca="false" t="array" ref="H3990:H3990">INDEX(Def_Instancias_Equipamentos!$E$2:$E$4986, MATCH(K3990, Def_Instancias_Equipamentos!$D$2:$D$4986, 0), 1)</f>
        <v>SI-07SPFE</v>
      </c>
      <c r="I3990" s="8" t="str">
        <f aca="false" t="array" ref="I3990:I3990">INDEX(Def_Instancias_Equipamentos!$E$2:$E$4986, MATCH(L3990, Def_Instancias_Equipamentos!$D$2:$D$4986, 0), 1)</f>
        <v>IA-07RaBPM</v>
      </c>
      <c r="J3990" s="8" t="str">
        <f aca="false">IF(H3990=I3990, "INTERNO", "EXTERNO")</f>
        <v>EXTERNO</v>
      </c>
      <c r="K3990" s="9" t="str">
        <f aca="false">Def_Instancias_Equipamentos!$D$1105</f>
        <v>SI-07SPFE:DI-PBPMSensor-2</v>
      </c>
      <c r="L3990" s="4" t="str">
        <f aca="false">Def_Instancias_Equipamentos!$D$1446</f>
        <v>SI-07SPFE:DI-FMCPicoAmm-2</v>
      </c>
      <c r="M3990" s="10" t="s">
        <v>72</v>
      </c>
      <c r="N3990" s="11" t="s">
        <v>359</v>
      </c>
      <c r="O3990" s="21" t="str">
        <f aca="false">Def_Sistemas_Conectores_Cabos!$B$24</f>
        <v>Allectra triax</v>
      </c>
      <c r="P3990" s="4" t="str">
        <f aca="false">Def_Sistemas_Conectores_Cabos!$B$25</f>
        <v>Lemo FFC.00.650</v>
      </c>
      <c r="Q3990" s="8" t="str">
        <f aca="false">K3990&amp;"/"&amp;M3990&amp;CHAR(10)&amp;L3990&amp;"/"&amp;N3990</f>
        <v>SI-07SPFE:DI-PBPMSensor-2/BO
SI-07SPFE:DI-FMCPicoAmm-2/4</v>
      </c>
      <c r="R3990" s="12" t="s">
        <v>354</v>
      </c>
      <c r="S3990" s="12" t="s">
        <v>354</v>
      </c>
      <c r="T3990" s="22" t="str">
        <f aca="false">Def_Sistemas_Conectores_Cabos!$C$15</f>
        <v>Triaxial LEMO</v>
      </c>
      <c r="U3990" s="11" t="s">
        <v>355</v>
      </c>
      <c r="V3990" s="13"/>
    </row>
    <row r="3991" customFormat="false" ht="15.75" hidden="true" customHeight="true" outlineLevel="0" collapsed="false">
      <c r="A3991" s="4" t="str">
        <f aca="false">Def_Sistemas_Conectores_Cabos!$A$23</f>
        <v>BPM de fótons</v>
      </c>
      <c r="B3991" s="5" t="str">
        <f aca="false">Datas_Entregas!$A$6</f>
        <v>Linhas de Luz (fases I-A e II)</v>
      </c>
      <c r="C3991" s="6" t="n">
        <f aca="false" t="array" ref="C3991:C3991">INDEX(Datas_Entregas!$B$2:$B$100, MATCH(B3991, Datas_Entregas!$A$2:$A$100, 0), 1)</f>
        <v>43374</v>
      </c>
      <c r="D3991" s="5" t="str">
        <f aca="false">Def_Status_Montagem!$A$2</f>
        <v>A verificar</v>
      </c>
      <c r="E3991" s="4" t="str">
        <f aca="false">Def_Status_Montagem!$B$4</f>
        <v>Contratada (inclui etiqueta)</v>
      </c>
      <c r="F3991" s="7" t="str">
        <f aca="false" t="array" ref="F3991:F3991">INDEX(Def_Instancias_Equipamentos!$F$2:$F$4986, MATCH(K3991, Def_Instancias_Equipamentos!$D$2:$D$4986, 0), 1)</f>
        <v>Túnel (Anel/Front-End)</v>
      </c>
      <c r="G3991" s="8" t="str">
        <f aca="false" t="array" ref="G3991:G3991">INDEX(Def_Instancias_Equipamentos!$F$2:$F$4986, MATCH(L3991, Def_Instancias_Equipamentos!$D$2:$D$4986, 0), 1)</f>
        <v>Sala Racks 8</v>
      </c>
      <c r="H3991" s="7" t="str">
        <f aca="false" t="array" ref="H3991:H3991">INDEX(Def_Instancias_Equipamentos!$E$2:$E$4986, MATCH(K3991, Def_Instancias_Equipamentos!$D$2:$D$4986, 0), 1)</f>
        <v>SI-08BCFE</v>
      </c>
      <c r="I3991" s="8" t="str">
        <f aca="false" t="array" ref="I3991:I3991">INDEX(Def_Instancias_Equipamentos!$E$2:$E$4986, MATCH(L3991, Def_Instancias_Equipamentos!$D$2:$D$4986, 0), 1)</f>
        <v>IA-08RaBPM</v>
      </c>
      <c r="J3991" s="8" t="str">
        <f aca="false">IF(H3991=I3991, "INTERNO", "EXTERNO")</f>
        <v>EXTERNO</v>
      </c>
      <c r="K3991" s="9" t="str">
        <f aca="false">Def_Instancias_Equipamentos!$D$1146</f>
        <v>SI-08BCFE:DI-PBPMSensor-1</v>
      </c>
      <c r="L3991" s="4" t="str">
        <f aca="false">Def_Instancias_Equipamentos!$D$1487</f>
        <v>SI-08BCFE:DI-FMCPicoAmm-1</v>
      </c>
      <c r="M3991" s="10" t="s">
        <v>78</v>
      </c>
      <c r="N3991" s="11" t="s">
        <v>356</v>
      </c>
      <c r="O3991" s="21" t="str">
        <f aca="false">Def_Sistemas_Conectores_Cabos!$B$24</f>
        <v>Allectra triax</v>
      </c>
      <c r="P3991" s="4" t="str">
        <f aca="false">Def_Sistemas_Conectores_Cabos!$B$25</f>
        <v>Lemo FFC.00.650</v>
      </c>
      <c r="Q3991" s="8" t="str">
        <f aca="false">K3991&amp;"/"&amp;M3991&amp;CHAR(10)&amp;L3991&amp;"/"&amp;N3991</f>
        <v>SI-08BCFE:DI-PBPMSensor-1/TO
SI-08BCFE:DI-FMCPicoAmm-1/1</v>
      </c>
      <c r="R3991" s="12" t="s">
        <v>354</v>
      </c>
      <c r="S3991" s="12" t="s">
        <v>354</v>
      </c>
      <c r="T3991" s="22" t="str">
        <f aca="false">Def_Sistemas_Conectores_Cabos!$C$15</f>
        <v>Triaxial LEMO</v>
      </c>
      <c r="U3991" s="11" t="s">
        <v>355</v>
      </c>
      <c r="V3991" s="13"/>
    </row>
    <row r="3992" customFormat="false" ht="15.75" hidden="true" customHeight="true" outlineLevel="0" collapsed="false">
      <c r="A3992" s="4" t="str">
        <f aca="false">Def_Sistemas_Conectores_Cabos!$A$23</f>
        <v>BPM de fótons</v>
      </c>
      <c r="B3992" s="5" t="str">
        <f aca="false">Datas_Entregas!$A$6</f>
        <v>Linhas de Luz (fases I-A e II)</v>
      </c>
      <c r="C3992" s="6" t="n">
        <f aca="false" t="array" ref="C3992:C3992">INDEX(Datas_Entregas!$B$2:$B$100, MATCH(B3992, Datas_Entregas!$A$2:$A$100, 0), 1)</f>
        <v>43374</v>
      </c>
      <c r="D3992" s="5" t="str">
        <f aca="false">Def_Status_Montagem!$A$2</f>
        <v>A verificar</v>
      </c>
      <c r="E3992" s="4" t="str">
        <f aca="false">Def_Status_Montagem!$B$4</f>
        <v>Contratada (inclui etiqueta)</v>
      </c>
      <c r="F3992" s="7" t="str">
        <f aca="false" t="array" ref="F3992:F3992">INDEX(Def_Instancias_Equipamentos!$F$2:$F$4986, MATCH(K3992, Def_Instancias_Equipamentos!$D$2:$D$4986, 0), 1)</f>
        <v>Túnel (Anel/Front-End)</v>
      </c>
      <c r="G3992" s="8" t="str">
        <f aca="false" t="array" ref="G3992:G3992">INDEX(Def_Instancias_Equipamentos!$F$2:$F$4986, MATCH(L3992, Def_Instancias_Equipamentos!$D$2:$D$4986, 0), 1)</f>
        <v>Sala Racks 8</v>
      </c>
      <c r="H3992" s="7" t="str">
        <f aca="false" t="array" ref="H3992:H3992">INDEX(Def_Instancias_Equipamentos!$E$2:$E$4986, MATCH(K3992, Def_Instancias_Equipamentos!$D$2:$D$4986, 0), 1)</f>
        <v>SI-08BCFE</v>
      </c>
      <c r="I3992" s="8" t="str">
        <f aca="false" t="array" ref="I3992:I3992">INDEX(Def_Instancias_Equipamentos!$E$2:$E$4986, MATCH(L3992, Def_Instancias_Equipamentos!$D$2:$D$4986, 0), 1)</f>
        <v>IA-08RaBPM</v>
      </c>
      <c r="J3992" s="8" t="str">
        <f aca="false">IF(H3992=I3992, "INTERNO", "EXTERNO")</f>
        <v>EXTERNO</v>
      </c>
      <c r="K3992" s="9" t="str">
        <f aca="false">Def_Instancias_Equipamentos!$D$1146</f>
        <v>SI-08BCFE:DI-PBPMSensor-1</v>
      </c>
      <c r="L3992" s="4" t="str">
        <f aca="false">Def_Instancias_Equipamentos!$D$1487</f>
        <v>SI-08BCFE:DI-FMCPicoAmm-1</v>
      </c>
      <c r="M3992" s="10" t="s">
        <v>69</v>
      </c>
      <c r="N3992" s="11" t="s">
        <v>357</v>
      </c>
      <c r="O3992" s="21" t="str">
        <f aca="false">Def_Sistemas_Conectores_Cabos!$B$24</f>
        <v>Allectra triax</v>
      </c>
      <c r="P3992" s="4" t="str">
        <f aca="false">Def_Sistemas_Conectores_Cabos!$B$25</f>
        <v>Lemo FFC.00.650</v>
      </c>
      <c r="Q3992" s="8" t="str">
        <f aca="false">K3992&amp;"/"&amp;M3992&amp;CHAR(10)&amp;L3992&amp;"/"&amp;N3992</f>
        <v>SI-08BCFE:DI-PBPMSensor-1/BI
SI-08BCFE:DI-FMCPicoAmm-1/2</v>
      </c>
      <c r="R3992" s="12" t="s">
        <v>354</v>
      </c>
      <c r="S3992" s="12" t="s">
        <v>354</v>
      </c>
      <c r="T3992" s="22" t="str">
        <f aca="false">Def_Sistemas_Conectores_Cabos!$C$15</f>
        <v>Triaxial LEMO</v>
      </c>
      <c r="U3992" s="11" t="s">
        <v>355</v>
      </c>
      <c r="V3992" s="13"/>
    </row>
    <row r="3993" customFormat="false" ht="15.75" hidden="true" customHeight="true" outlineLevel="0" collapsed="false">
      <c r="A3993" s="4" t="str">
        <f aca="false">Def_Sistemas_Conectores_Cabos!$A$23</f>
        <v>BPM de fótons</v>
      </c>
      <c r="B3993" s="5" t="str">
        <f aca="false">Datas_Entregas!$A$6</f>
        <v>Linhas de Luz (fases I-A e II)</v>
      </c>
      <c r="C3993" s="6" t="n">
        <f aca="false" t="array" ref="C3993:C3993">INDEX(Datas_Entregas!$B$2:$B$100, MATCH(B3993, Datas_Entregas!$A$2:$A$100, 0), 1)</f>
        <v>43374</v>
      </c>
      <c r="D3993" s="5" t="str">
        <f aca="false">Def_Status_Montagem!$A$2</f>
        <v>A verificar</v>
      </c>
      <c r="E3993" s="4" t="str">
        <f aca="false">Def_Status_Montagem!$B$4</f>
        <v>Contratada (inclui etiqueta)</v>
      </c>
      <c r="F3993" s="7" t="str">
        <f aca="false" t="array" ref="F3993:F3993">INDEX(Def_Instancias_Equipamentos!$F$2:$F$4986, MATCH(K3993, Def_Instancias_Equipamentos!$D$2:$D$4986, 0), 1)</f>
        <v>Túnel (Anel/Front-End)</v>
      </c>
      <c r="G3993" s="8" t="str">
        <f aca="false" t="array" ref="G3993:G3993">INDEX(Def_Instancias_Equipamentos!$F$2:$F$4986, MATCH(L3993, Def_Instancias_Equipamentos!$D$2:$D$4986, 0), 1)</f>
        <v>Sala Racks 8</v>
      </c>
      <c r="H3993" s="7" t="str">
        <f aca="false" t="array" ref="H3993:H3993">INDEX(Def_Instancias_Equipamentos!$E$2:$E$4986, MATCH(K3993, Def_Instancias_Equipamentos!$D$2:$D$4986, 0), 1)</f>
        <v>SI-08BCFE</v>
      </c>
      <c r="I3993" s="8" t="str">
        <f aca="false" t="array" ref="I3993:I3993">INDEX(Def_Instancias_Equipamentos!$E$2:$E$4986, MATCH(L3993, Def_Instancias_Equipamentos!$D$2:$D$4986, 0), 1)</f>
        <v>IA-08RaBPM</v>
      </c>
      <c r="J3993" s="8" t="str">
        <f aca="false">IF(H3993=I3993, "INTERNO", "EXTERNO")</f>
        <v>EXTERNO</v>
      </c>
      <c r="K3993" s="9" t="str">
        <f aca="false">Def_Instancias_Equipamentos!$D$1146</f>
        <v>SI-08BCFE:DI-PBPMSensor-1</v>
      </c>
      <c r="L3993" s="4" t="str">
        <f aca="false">Def_Instancias_Equipamentos!$D$1487</f>
        <v>SI-08BCFE:DI-FMCPicoAmm-1</v>
      </c>
      <c r="M3993" s="10" t="s">
        <v>75</v>
      </c>
      <c r="N3993" s="11" t="s">
        <v>358</v>
      </c>
      <c r="O3993" s="21" t="str">
        <f aca="false">Def_Sistemas_Conectores_Cabos!$B$24</f>
        <v>Allectra triax</v>
      </c>
      <c r="P3993" s="4" t="str">
        <f aca="false">Def_Sistemas_Conectores_Cabos!$B$25</f>
        <v>Lemo FFC.00.650</v>
      </c>
      <c r="Q3993" s="8" t="str">
        <f aca="false">K3993&amp;"/"&amp;M3993&amp;CHAR(10)&amp;L3993&amp;"/"&amp;N3993</f>
        <v>SI-08BCFE:DI-PBPMSensor-1/TI
SI-08BCFE:DI-FMCPicoAmm-1/3</v>
      </c>
      <c r="R3993" s="12" t="s">
        <v>354</v>
      </c>
      <c r="S3993" s="12" t="s">
        <v>354</v>
      </c>
      <c r="T3993" s="22" t="str">
        <f aca="false">Def_Sistemas_Conectores_Cabos!$C$15</f>
        <v>Triaxial LEMO</v>
      </c>
      <c r="U3993" s="11" t="s">
        <v>355</v>
      </c>
      <c r="V3993" s="13"/>
    </row>
    <row r="3994" customFormat="false" ht="15.75" hidden="true" customHeight="true" outlineLevel="0" collapsed="false">
      <c r="A3994" s="4" t="str">
        <f aca="false">Def_Sistemas_Conectores_Cabos!$A$23</f>
        <v>BPM de fótons</v>
      </c>
      <c r="B3994" s="5" t="str">
        <f aca="false">Datas_Entregas!$A$6</f>
        <v>Linhas de Luz (fases I-A e II)</v>
      </c>
      <c r="C3994" s="6" t="n">
        <f aca="false" t="array" ref="C3994:C3994">INDEX(Datas_Entregas!$B$2:$B$100, MATCH(B3994, Datas_Entregas!$A$2:$A$100, 0), 1)</f>
        <v>43374</v>
      </c>
      <c r="D3994" s="5" t="str">
        <f aca="false">Def_Status_Montagem!$A$2</f>
        <v>A verificar</v>
      </c>
      <c r="E3994" s="4" t="str">
        <f aca="false">Def_Status_Montagem!$B$4</f>
        <v>Contratada (inclui etiqueta)</v>
      </c>
      <c r="F3994" s="7" t="str">
        <f aca="false" t="array" ref="F3994:F3994">INDEX(Def_Instancias_Equipamentos!$F$2:$F$4986, MATCH(K3994, Def_Instancias_Equipamentos!$D$2:$D$4986, 0), 1)</f>
        <v>Túnel (Anel/Front-End)</v>
      </c>
      <c r="G3994" s="8" t="str">
        <f aca="false" t="array" ref="G3994:G3994">INDEX(Def_Instancias_Equipamentos!$F$2:$F$4986, MATCH(L3994, Def_Instancias_Equipamentos!$D$2:$D$4986, 0), 1)</f>
        <v>Sala Racks 8</v>
      </c>
      <c r="H3994" s="7" t="str">
        <f aca="false" t="array" ref="H3994:H3994">INDEX(Def_Instancias_Equipamentos!$E$2:$E$4986, MATCH(K3994, Def_Instancias_Equipamentos!$D$2:$D$4986, 0), 1)</f>
        <v>SI-08BCFE</v>
      </c>
      <c r="I3994" s="8" t="str">
        <f aca="false" t="array" ref="I3994:I3994">INDEX(Def_Instancias_Equipamentos!$E$2:$E$4986, MATCH(L3994, Def_Instancias_Equipamentos!$D$2:$D$4986, 0), 1)</f>
        <v>IA-08RaBPM</v>
      </c>
      <c r="J3994" s="8" t="str">
        <f aca="false">IF(H3994=I3994, "INTERNO", "EXTERNO")</f>
        <v>EXTERNO</v>
      </c>
      <c r="K3994" s="9" t="str">
        <f aca="false">Def_Instancias_Equipamentos!$D$1146</f>
        <v>SI-08BCFE:DI-PBPMSensor-1</v>
      </c>
      <c r="L3994" s="4" t="str">
        <f aca="false">Def_Instancias_Equipamentos!$D$1487</f>
        <v>SI-08BCFE:DI-FMCPicoAmm-1</v>
      </c>
      <c r="M3994" s="10" t="s">
        <v>72</v>
      </c>
      <c r="N3994" s="11" t="s">
        <v>359</v>
      </c>
      <c r="O3994" s="21" t="str">
        <f aca="false">Def_Sistemas_Conectores_Cabos!$B$24</f>
        <v>Allectra triax</v>
      </c>
      <c r="P3994" s="4" t="str">
        <f aca="false">Def_Sistemas_Conectores_Cabos!$B$25</f>
        <v>Lemo FFC.00.650</v>
      </c>
      <c r="Q3994" s="8" t="str">
        <f aca="false">K3994&amp;"/"&amp;M3994&amp;CHAR(10)&amp;L3994&amp;"/"&amp;N3994</f>
        <v>SI-08BCFE:DI-PBPMSensor-1/BO
SI-08BCFE:DI-FMCPicoAmm-1/4</v>
      </c>
      <c r="R3994" s="12" t="s">
        <v>354</v>
      </c>
      <c r="S3994" s="12" t="s">
        <v>354</v>
      </c>
      <c r="T3994" s="22" t="str">
        <f aca="false">Def_Sistemas_Conectores_Cabos!$C$15</f>
        <v>Triaxial LEMO</v>
      </c>
      <c r="U3994" s="11" t="s">
        <v>355</v>
      </c>
      <c r="V3994" s="13"/>
    </row>
    <row r="3995" customFormat="false" ht="15.75" hidden="true" customHeight="true" outlineLevel="0" collapsed="false">
      <c r="A3995" s="4" t="str">
        <f aca="false">Def_Sistemas_Conectores_Cabos!$A$23</f>
        <v>BPM de fótons</v>
      </c>
      <c r="B3995" s="5" t="str">
        <f aca="false">Datas_Entregas!$A$6</f>
        <v>Linhas de Luz (fases I-A e II)</v>
      </c>
      <c r="C3995" s="6" t="n">
        <f aca="false" t="array" ref="C3995:C3995">INDEX(Datas_Entregas!$B$2:$B$100, MATCH(B3995, Datas_Entregas!$A$2:$A$100, 0), 1)</f>
        <v>43374</v>
      </c>
      <c r="D3995" s="5" t="str">
        <f aca="false">Def_Status_Montagem!$A$2</f>
        <v>A verificar</v>
      </c>
      <c r="E3995" s="4" t="str">
        <f aca="false">Def_Status_Montagem!$B$4</f>
        <v>Contratada (inclui etiqueta)</v>
      </c>
      <c r="F3995" s="7" t="str">
        <f aca="false" t="array" ref="F3995:F3995">INDEX(Def_Instancias_Equipamentos!$F$2:$F$4986, MATCH(K3995, Def_Instancias_Equipamentos!$D$2:$D$4986, 0), 1)</f>
        <v>Túnel (Anel/Front-End)</v>
      </c>
      <c r="G3995" s="8" t="str">
        <f aca="false" t="array" ref="G3995:G3995">INDEX(Def_Instancias_Equipamentos!$F$2:$F$4986, MATCH(L3995, Def_Instancias_Equipamentos!$D$2:$D$4986, 0), 1)</f>
        <v>Sala Racks 8</v>
      </c>
      <c r="H3995" s="7" t="str">
        <f aca="false" t="array" ref="H3995:H3995">INDEX(Def_Instancias_Equipamentos!$E$2:$E$4986, MATCH(K3995, Def_Instancias_Equipamentos!$D$2:$D$4986, 0), 1)</f>
        <v>SI-08BCFE</v>
      </c>
      <c r="I3995" s="8" t="str">
        <f aca="false" t="array" ref="I3995:I3995">INDEX(Def_Instancias_Equipamentos!$E$2:$E$4986, MATCH(L3995, Def_Instancias_Equipamentos!$D$2:$D$4986, 0), 1)</f>
        <v>IA-08RaBPM</v>
      </c>
      <c r="J3995" s="8" t="str">
        <f aca="false">IF(H3995=I3995, "INTERNO", "EXTERNO")</f>
        <v>EXTERNO</v>
      </c>
      <c r="K3995" s="9" t="str">
        <f aca="false">Def_Instancias_Equipamentos!$D$1147</f>
        <v>SI-08BCFE:DI-PBPMSensor-2</v>
      </c>
      <c r="L3995" s="4" t="str">
        <f aca="false">Def_Instancias_Equipamentos!$D$1488</f>
        <v>SI-08BCFE:DI-FMCPicoAmm-2</v>
      </c>
      <c r="M3995" s="10" t="s">
        <v>78</v>
      </c>
      <c r="N3995" s="11" t="s">
        <v>356</v>
      </c>
      <c r="O3995" s="21" t="str">
        <f aca="false">Def_Sistemas_Conectores_Cabos!$B$24</f>
        <v>Allectra triax</v>
      </c>
      <c r="P3995" s="4" t="str">
        <f aca="false">Def_Sistemas_Conectores_Cabos!$B$25</f>
        <v>Lemo FFC.00.650</v>
      </c>
      <c r="Q3995" s="8" t="str">
        <f aca="false">K3995&amp;"/"&amp;M3995&amp;CHAR(10)&amp;L3995&amp;"/"&amp;N3995</f>
        <v>SI-08BCFE:DI-PBPMSensor-2/TO
SI-08BCFE:DI-FMCPicoAmm-2/1</v>
      </c>
      <c r="R3995" s="12" t="s">
        <v>354</v>
      </c>
      <c r="S3995" s="12" t="s">
        <v>354</v>
      </c>
      <c r="T3995" s="22" t="str">
        <f aca="false">Def_Sistemas_Conectores_Cabos!$C$15</f>
        <v>Triaxial LEMO</v>
      </c>
      <c r="U3995" s="11" t="s">
        <v>355</v>
      </c>
      <c r="V3995" s="13"/>
    </row>
    <row r="3996" customFormat="false" ht="15.75" hidden="true" customHeight="true" outlineLevel="0" collapsed="false">
      <c r="A3996" s="4" t="str">
        <f aca="false">Def_Sistemas_Conectores_Cabos!$A$23</f>
        <v>BPM de fótons</v>
      </c>
      <c r="B3996" s="5" t="str">
        <f aca="false">Datas_Entregas!$A$6</f>
        <v>Linhas de Luz (fases I-A e II)</v>
      </c>
      <c r="C3996" s="6" t="n">
        <f aca="false" t="array" ref="C3996:C3996">INDEX(Datas_Entregas!$B$2:$B$100, MATCH(B3996, Datas_Entregas!$A$2:$A$100, 0), 1)</f>
        <v>43374</v>
      </c>
      <c r="D3996" s="5" t="str">
        <f aca="false">Def_Status_Montagem!$A$2</f>
        <v>A verificar</v>
      </c>
      <c r="E3996" s="4" t="str">
        <f aca="false">Def_Status_Montagem!$B$4</f>
        <v>Contratada (inclui etiqueta)</v>
      </c>
      <c r="F3996" s="7" t="str">
        <f aca="false" t="array" ref="F3996:F3996">INDEX(Def_Instancias_Equipamentos!$F$2:$F$4986, MATCH(K3996, Def_Instancias_Equipamentos!$D$2:$D$4986, 0), 1)</f>
        <v>Túnel (Anel/Front-End)</v>
      </c>
      <c r="G3996" s="8" t="str">
        <f aca="false" t="array" ref="G3996:G3996">INDEX(Def_Instancias_Equipamentos!$F$2:$F$4986, MATCH(L3996, Def_Instancias_Equipamentos!$D$2:$D$4986, 0), 1)</f>
        <v>Sala Racks 8</v>
      </c>
      <c r="H3996" s="7" t="str">
        <f aca="false" t="array" ref="H3996:H3996">INDEX(Def_Instancias_Equipamentos!$E$2:$E$4986, MATCH(K3996, Def_Instancias_Equipamentos!$D$2:$D$4986, 0), 1)</f>
        <v>SI-08BCFE</v>
      </c>
      <c r="I3996" s="8" t="str">
        <f aca="false" t="array" ref="I3996:I3996">INDEX(Def_Instancias_Equipamentos!$E$2:$E$4986, MATCH(L3996, Def_Instancias_Equipamentos!$D$2:$D$4986, 0), 1)</f>
        <v>IA-08RaBPM</v>
      </c>
      <c r="J3996" s="8" t="str">
        <f aca="false">IF(H3996=I3996, "INTERNO", "EXTERNO")</f>
        <v>EXTERNO</v>
      </c>
      <c r="K3996" s="9" t="str">
        <f aca="false">Def_Instancias_Equipamentos!$D$1147</f>
        <v>SI-08BCFE:DI-PBPMSensor-2</v>
      </c>
      <c r="L3996" s="4" t="str">
        <f aca="false">Def_Instancias_Equipamentos!$D$1488</f>
        <v>SI-08BCFE:DI-FMCPicoAmm-2</v>
      </c>
      <c r="M3996" s="10" t="s">
        <v>69</v>
      </c>
      <c r="N3996" s="11" t="s">
        <v>357</v>
      </c>
      <c r="O3996" s="21" t="str">
        <f aca="false">Def_Sistemas_Conectores_Cabos!$B$24</f>
        <v>Allectra triax</v>
      </c>
      <c r="P3996" s="4" t="str">
        <f aca="false">Def_Sistemas_Conectores_Cabos!$B$25</f>
        <v>Lemo FFC.00.650</v>
      </c>
      <c r="Q3996" s="8" t="str">
        <f aca="false">K3996&amp;"/"&amp;M3996&amp;CHAR(10)&amp;L3996&amp;"/"&amp;N3996</f>
        <v>SI-08BCFE:DI-PBPMSensor-2/BI
SI-08BCFE:DI-FMCPicoAmm-2/2</v>
      </c>
      <c r="R3996" s="12" t="s">
        <v>354</v>
      </c>
      <c r="S3996" s="12" t="s">
        <v>354</v>
      </c>
      <c r="T3996" s="22" t="str">
        <f aca="false">Def_Sistemas_Conectores_Cabos!$C$15</f>
        <v>Triaxial LEMO</v>
      </c>
      <c r="U3996" s="11" t="s">
        <v>355</v>
      </c>
      <c r="V3996" s="13"/>
    </row>
    <row r="3997" customFormat="false" ht="15.75" hidden="true" customHeight="true" outlineLevel="0" collapsed="false">
      <c r="A3997" s="4" t="str">
        <f aca="false">Def_Sistemas_Conectores_Cabos!$A$23</f>
        <v>BPM de fótons</v>
      </c>
      <c r="B3997" s="5" t="str">
        <f aca="false">Datas_Entregas!$A$6</f>
        <v>Linhas de Luz (fases I-A e II)</v>
      </c>
      <c r="C3997" s="6" t="n">
        <f aca="false" t="array" ref="C3997:C3997">INDEX(Datas_Entregas!$B$2:$B$100, MATCH(B3997, Datas_Entregas!$A$2:$A$100, 0), 1)</f>
        <v>43374</v>
      </c>
      <c r="D3997" s="5" t="str">
        <f aca="false">Def_Status_Montagem!$A$2</f>
        <v>A verificar</v>
      </c>
      <c r="E3997" s="4" t="str">
        <f aca="false">Def_Status_Montagem!$B$4</f>
        <v>Contratada (inclui etiqueta)</v>
      </c>
      <c r="F3997" s="7" t="str">
        <f aca="false" t="array" ref="F3997:F3997">INDEX(Def_Instancias_Equipamentos!$F$2:$F$4986, MATCH(K3997, Def_Instancias_Equipamentos!$D$2:$D$4986, 0), 1)</f>
        <v>Túnel (Anel/Front-End)</v>
      </c>
      <c r="G3997" s="8" t="str">
        <f aca="false" t="array" ref="G3997:G3997">INDEX(Def_Instancias_Equipamentos!$F$2:$F$4986, MATCH(L3997, Def_Instancias_Equipamentos!$D$2:$D$4986, 0), 1)</f>
        <v>Sala Racks 8</v>
      </c>
      <c r="H3997" s="7" t="str">
        <f aca="false" t="array" ref="H3997:H3997">INDEX(Def_Instancias_Equipamentos!$E$2:$E$4986, MATCH(K3997, Def_Instancias_Equipamentos!$D$2:$D$4986, 0), 1)</f>
        <v>SI-08BCFE</v>
      </c>
      <c r="I3997" s="8" t="str">
        <f aca="false" t="array" ref="I3997:I3997">INDEX(Def_Instancias_Equipamentos!$E$2:$E$4986, MATCH(L3997, Def_Instancias_Equipamentos!$D$2:$D$4986, 0), 1)</f>
        <v>IA-08RaBPM</v>
      </c>
      <c r="J3997" s="8" t="str">
        <f aca="false">IF(H3997=I3997, "INTERNO", "EXTERNO")</f>
        <v>EXTERNO</v>
      </c>
      <c r="K3997" s="9" t="str">
        <f aca="false">Def_Instancias_Equipamentos!$D$1147</f>
        <v>SI-08BCFE:DI-PBPMSensor-2</v>
      </c>
      <c r="L3997" s="4" t="str">
        <f aca="false">Def_Instancias_Equipamentos!$D$1488</f>
        <v>SI-08BCFE:DI-FMCPicoAmm-2</v>
      </c>
      <c r="M3997" s="10" t="s">
        <v>75</v>
      </c>
      <c r="N3997" s="11" t="s">
        <v>358</v>
      </c>
      <c r="O3997" s="21" t="str">
        <f aca="false">Def_Sistemas_Conectores_Cabos!$B$24</f>
        <v>Allectra triax</v>
      </c>
      <c r="P3997" s="4" t="str">
        <f aca="false">Def_Sistemas_Conectores_Cabos!$B$25</f>
        <v>Lemo FFC.00.650</v>
      </c>
      <c r="Q3997" s="8" t="str">
        <f aca="false">K3997&amp;"/"&amp;M3997&amp;CHAR(10)&amp;L3997&amp;"/"&amp;N3997</f>
        <v>SI-08BCFE:DI-PBPMSensor-2/TI
SI-08BCFE:DI-FMCPicoAmm-2/3</v>
      </c>
      <c r="R3997" s="12" t="s">
        <v>354</v>
      </c>
      <c r="S3997" s="12" t="s">
        <v>354</v>
      </c>
      <c r="T3997" s="22" t="str">
        <f aca="false">Def_Sistemas_Conectores_Cabos!$C$15</f>
        <v>Triaxial LEMO</v>
      </c>
      <c r="U3997" s="11" t="s">
        <v>355</v>
      </c>
      <c r="V3997" s="13"/>
    </row>
    <row r="3998" customFormat="false" ht="15.75" hidden="true" customHeight="true" outlineLevel="0" collapsed="false">
      <c r="A3998" s="4" t="str">
        <f aca="false">Def_Sistemas_Conectores_Cabos!$A$23</f>
        <v>BPM de fótons</v>
      </c>
      <c r="B3998" s="5" t="str">
        <f aca="false">Datas_Entregas!$A$6</f>
        <v>Linhas de Luz (fases I-A e II)</v>
      </c>
      <c r="C3998" s="6" t="n">
        <f aca="false" t="array" ref="C3998:C3998">INDEX(Datas_Entregas!$B$2:$B$100, MATCH(B3998, Datas_Entregas!$A$2:$A$100, 0), 1)</f>
        <v>43374</v>
      </c>
      <c r="D3998" s="5" t="str">
        <f aca="false">Def_Status_Montagem!$A$2</f>
        <v>A verificar</v>
      </c>
      <c r="E3998" s="4" t="str">
        <f aca="false">Def_Status_Montagem!$B$4</f>
        <v>Contratada (inclui etiqueta)</v>
      </c>
      <c r="F3998" s="7" t="str">
        <f aca="false" t="array" ref="F3998:F3998">INDEX(Def_Instancias_Equipamentos!$F$2:$F$4986, MATCH(K3998, Def_Instancias_Equipamentos!$D$2:$D$4986, 0), 1)</f>
        <v>Túnel (Anel/Front-End)</v>
      </c>
      <c r="G3998" s="8" t="str">
        <f aca="false" t="array" ref="G3998:G3998">INDEX(Def_Instancias_Equipamentos!$F$2:$F$4986, MATCH(L3998, Def_Instancias_Equipamentos!$D$2:$D$4986, 0), 1)</f>
        <v>Sala Racks 8</v>
      </c>
      <c r="H3998" s="7" t="str">
        <f aca="false" t="array" ref="H3998:H3998">INDEX(Def_Instancias_Equipamentos!$E$2:$E$4986, MATCH(K3998, Def_Instancias_Equipamentos!$D$2:$D$4986, 0), 1)</f>
        <v>SI-08BCFE</v>
      </c>
      <c r="I3998" s="8" t="str">
        <f aca="false" t="array" ref="I3998:I3998">INDEX(Def_Instancias_Equipamentos!$E$2:$E$4986, MATCH(L3998, Def_Instancias_Equipamentos!$D$2:$D$4986, 0), 1)</f>
        <v>IA-08RaBPM</v>
      </c>
      <c r="J3998" s="8" t="str">
        <f aca="false">IF(H3998=I3998, "INTERNO", "EXTERNO")</f>
        <v>EXTERNO</v>
      </c>
      <c r="K3998" s="9" t="str">
        <f aca="false">Def_Instancias_Equipamentos!$D$1147</f>
        <v>SI-08BCFE:DI-PBPMSensor-2</v>
      </c>
      <c r="L3998" s="4" t="str">
        <f aca="false">Def_Instancias_Equipamentos!$D$1488</f>
        <v>SI-08BCFE:DI-FMCPicoAmm-2</v>
      </c>
      <c r="M3998" s="10" t="s">
        <v>72</v>
      </c>
      <c r="N3998" s="11" t="s">
        <v>359</v>
      </c>
      <c r="O3998" s="21" t="str">
        <f aca="false">Def_Sistemas_Conectores_Cabos!$B$24</f>
        <v>Allectra triax</v>
      </c>
      <c r="P3998" s="4" t="str">
        <f aca="false">Def_Sistemas_Conectores_Cabos!$B$25</f>
        <v>Lemo FFC.00.650</v>
      </c>
      <c r="Q3998" s="8" t="str">
        <f aca="false">K3998&amp;"/"&amp;M3998&amp;CHAR(10)&amp;L3998&amp;"/"&amp;N3998</f>
        <v>SI-08BCFE:DI-PBPMSensor-2/BO
SI-08BCFE:DI-FMCPicoAmm-2/4</v>
      </c>
      <c r="R3998" s="12" t="s">
        <v>354</v>
      </c>
      <c r="S3998" s="12" t="s">
        <v>354</v>
      </c>
      <c r="T3998" s="22" t="str">
        <f aca="false">Def_Sistemas_Conectores_Cabos!$C$15</f>
        <v>Triaxial LEMO</v>
      </c>
      <c r="U3998" s="11" t="s">
        <v>355</v>
      </c>
      <c r="V3998" s="13"/>
    </row>
    <row r="3999" customFormat="false" ht="15.75" hidden="true" customHeight="true" outlineLevel="0" collapsed="false">
      <c r="A3999" s="4" t="str">
        <f aca="false">Def_Sistemas_Conectores_Cabos!$A$23</f>
        <v>BPM de fótons</v>
      </c>
      <c r="B3999" s="5" t="str">
        <f aca="false">Datas_Entregas!$A$3</f>
        <v>BTS/Anel</v>
      </c>
      <c r="C3999" s="6" t="n">
        <f aca="false" t="array" ref="C3999:C3999">INDEX(Datas_Entregas!$B$2:$B$100, MATCH(B3999, Datas_Entregas!$A$2:$A$100, 0), 1)</f>
        <v>43296</v>
      </c>
      <c r="D3999" s="5" t="str">
        <f aca="false">Def_Status_Montagem!$A$2</f>
        <v>A verificar</v>
      </c>
      <c r="E3999" s="4" t="str">
        <f aca="false">Def_Status_Montagem!$B$4</f>
        <v>Contratada (inclui etiqueta)</v>
      </c>
      <c r="F3999" s="7" t="str">
        <f aca="false" t="array" ref="F3999:F3999">INDEX(Def_Instancias_Equipamentos!$F$2:$F$4986, MATCH(K3999, Def_Instancias_Equipamentos!$D$2:$D$4986, 0), 1)</f>
        <v>Túnel (Anel/Front-End)</v>
      </c>
      <c r="G3999" s="8" t="str">
        <f aca="false" t="array" ref="G3999:G3999">INDEX(Def_Instancias_Equipamentos!$F$2:$F$4986, MATCH(L3999, Def_Instancias_Equipamentos!$D$2:$D$4986, 0), 1)</f>
        <v>Sala Racks 8</v>
      </c>
      <c r="H3999" s="7" t="str">
        <f aca="false" t="array" ref="H3999:H3999">INDEX(Def_Instancias_Equipamentos!$E$2:$E$4986, MATCH(K3999, Def_Instancias_Equipamentos!$D$2:$D$4986, 0), 1)</f>
        <v>SI-08SBFE</v>
      </c>
      <c r="I3999" s="8" t="str">
        <f aca="false" t="array" ref="I3999:I3999">INDEX(Def_Instancias_Equipamentos!$E$2:$E$4986, MATCH(L3999, Def_Instancias_Equipamentos!$D$2:$D$4986, 0), 1)</f>
        <v>IA-08RaBPM</v>
      </c>
      <c r="J3999" s="8" t="str">
        <f aca="false">IF(H3999=I3999, "INTERNO", "EXTERNO")</f>
        <v>EXTERNO</v>
      </c>
      <c r="K3999" s="9" t="str">
        <f aca="false">Def_Instancias_Equipamentos!$D$1106</f>
        <v>SI-08SBFE:DI-PBPMSensor-1</v>
      </c>
      <c r="L3999" s="4" t="str">
        <f aca="false">Def_Instancias_Equipamentos!$D$1447</f>
        <v>SI-08SBFE:DI-FMCPicoAmm-1</v>
      </c>
      <c r="M3999" s="10" t="s">
        <v>78</v>
      </c>
      <c r="N3999" s="11" t="s">
        <v>356</v>
      </c>
      <c r="O3999" s="21" t="str">
        <f aca="false">Def_Sistemas_Conectores_Cabos!$B$24</f>
        <v>Allectra triax</v>
      </c>
      <c r="P3999" s="4" t="str">
        <f aca="false">Def_Sistemas_Conectores_Cabos!$B$25</f>
        <v>Lemo FFC.00.650</v>
      </c>
      <c r="Q3999" s="8" t="str">
        <f aca="false">K3999&amp;"/"&amp;M3999&amp;CHAR(10)&amp;L3999&amp;"/"&amp;N3999</f>
        <v>SI-08SBFE:DI-PBPMSensor-1/TO
SI-08SBFE:DI-FMCPicoAmm-1/1</v>
      </c>
      <c r="R3999" s="12" t="s">
        <v>354</v>
      </c>
      <c r="S3999" s="12" t="s">
        <v>354</v>
      </c>
      <c r="T3999" s="22" t="str">
        <f aca="false">Def_Sistemas_Conectores_Cabos!$C$15</f>
        <v>Triaxial LEMO</v>
      </c>
      <c r="U3999" s="11" t="s">
        <v>355</v>
      </c>
      <c r="V3999" s="13"/>
    </row>
    <row r="4000" customFormat="false" ht="15.75" hidden="true" customHeight="true" outlineLevel="0" collapsed="false">
      <c r="A4000" s="4" t="str">
        <f aca="false">Def_Sistemas_Conectores_Cabos!$A$23</f>
        <v>BPM de fótons</v>
      </c>
      <c r="B4000" s="5" t="str">
        <f aca="false">Datas_Entregas!$A$3</f>
        <v>BTS/Anel</v>
      </c>
      <c r="C4000" s="6" t="n">
        <f aca="false" t="array" ref="C4000:C4000">INDEX(Datas_Entregas!$B$2:$B$100, MATCH(B4000, Datas_Entregas!$A$2:$A$100, 0), 1)</f>
        <v>43296</v>
      </c>
      <c r="D4000" s="5" t="str">
        <f aca="false">Def_Status_Montagem!$A$2</f>
        <v>A verificar</v>
      </c>
      <c r="E4000" s="4" t="str">
        <f aca="false">Def_Status_Montagem!$B$4</f>
        <v>Contratada (inclui etiqueta)</v>
      </c>
      <c r="F4000" s="7" t="str">
        <f aca="false" t="array" ref="F4000:F4000">INDEX(Def_Instancias_Equipamentos!$F$2:$F$4986, MATCH(K4000, Def_Instancias_Equipamentos!$D$2:$D$4986, 0), 1)</f>
        <v>Túnel (Anel/Front-End)</v>
      </c>
      <c r="G4000" s="8" t="str">
        <f aca="false" t="array" ref="G4000:G4000">INDEX(Def_Instancias_Equipamentos!$F$2:$F$4986, MATCH(L4000, Def_Instancias_Equipamentos!$D$2:$D$4986, 0), 1)</f>
        <v>Sala Racks 8</v>
      </c>
      <c r="H4000" s="7" t="str">
        <f aca="false" t="array" ref="H4000:H4000">INDEX(Def_Instancias_Equipamentos!$E$2:$E$4986, MATCH(K4000, Def_Instancias_Equipamentos!$D$2:$D$4986, 0), 1)</f>
        <v>SI-08SBFE</v>
      </c>
      <c r="I4000" s="8" t="str">
        <f aca="false" t="array" ref="I4000:I4000">INDEX(Def_Instancias_Equipamentos!$E$2:$E$4986, MATCH(L4000, Def_Instancias_Equipamentos!$D$2:$D$4986, 0), 1)</f>
        <v>IA-08RaBPM</v>
      </c>
      <c r="J4000" s="8" t="str">
        <f aca="false">IF(H4000=I4000, "INTERNO", "EXTERNO")</f>
        <v>EXTERNO</v>
      </c>
      <c r="K4000" s="9" t="str">
        <f aca="false">Def_Instancias_Equipamentos!$D$1106</f>
        <v>SI-08SBFE:DI-PBPMSensor-1</v>
      </c>
      <c r="L4000" s="4" t="str">
        <f aca="false">Def_Instancias_Equipamentos!$D$1447</f>
        <v>SI-08SBFE:DI-FMCPicoAmm-1</v>
      </c>
      <c r="M4000" s="10" t="s">
        <v>69</v>
      </c>
      <c r="N4000" s="11" t="s">
        <v>357</v>
      </c>
      <c r="O4000" s="21" t="str">
        <f aca="false">Def_Sistemas_Conectores_Cabos!$B$24</f>
        <v>Allectra triax</v>
      </c>
      <c r="P4000" s="4" t="str">
        <f aca="false">Def_Sistemas_Conectores_Cabos!$B$25</f>
        <v>Lemo FFC.00.650</v>
      </c>
      <c r="Q4000" s="8" t="str">
        <f aca="false">K4000&amp;"/"&amp;M4000&amp;CHAR(10)&amp;L4000&amp;"/"&amp;N4000</f>
        <v>SI-08SBFE:DI-PBPMSensor-1/BI
SI-08SBFE:DI-FMCPicoAmm-1/2</v>
      </c>
      <c r="R4000" s="12" t="s">
        <v>354</v>
      </c>
      <c r="S4000" s="12" t="s">
        <v>354</v>
      </c>
      <c r="T4000" s="22" t="str">
        <f aca="false">Def_Sistemas_Conectores_Cabos!$C$15</f>
        <v>Triaxial LEMO</v>
      </c>
      <c r="U4000" s="11" t="s">
        <v>355</v>
      </c>
      <c r="V4000" s="13"/>
    </row>
    <row r="4001" customFormat="false" ht="15.75" hidden="true" customHeight="true" outlineLevel="0" collapsed="false">
      <c r="A4001" s="4" t="str">
        <f aca="false">Def_Sistemas_Conectores_Cabos!$A$23</f>
        <v>BPM de fótons</v>
      </c>
      <c r="B4001" s="5" t="str">
        <f aca="false">Datas_Entregas!$A$3</f>
        <v>BTS/Anel</v>
      </c>
      <c r="C4001" s="6" t="n">
        <f aca="false" t="array" ref="C4001:C4001">INDEX(Datas_Entregas!$B$2:$B$100, MATCH(B4001, Datas_Entregas!$A$2:$A$100, 0), 1)</f>
        <v>43296</v>
      </c>
      <c r="D4001" s="5" t="str">
        <f aca="false">Def_Status_Montagem!$A$2</f>
        <v>A verificar</v>
      </c>
      <c r="E4001" s="4" t="str">
        <f aca="false">Def_Status_Montagem!$B$4</f>
        <v>Contratada (inclui etiqueta)</v>
      </c>
      <c r="F4001" s="7" t="str">
        <f aca="false" t="array" ref="F4001:F4001">INDEX(Def_Instancias_Equipamentos!$F$2:$F$4986, MATCH(K4001, Def_Instancias_Equipamentos!$D$2:$D$4986, 0), 1)</f>
        <v>Túnel (Anel/Front-End)</v>
      </c>
      <c r="G4001" s="8" t="str">
        <f aca="false" t="array" ref="G4001:G4001">INDEX(Def_Instancias_Equipamentos!$F$2:$F$4986, MATCH(L4001, Def_Instancias_Equipamentos!$D$2:$D$4986, 0), 1)</f>
        <v>Sala Racks 8</v>
      </c>
      <c r="H4001" s="7" t="str">
        <f aca="false" t="array" ref="H4001:H4001">INDEX(Def_Instancias_Equipamentos!$E$2:$E$4986, MATCH(K4001, Def_Instancias_Equipamentos!$D$2:$D$4986, 0), 1)</f>
        <v>SI-08SBFE</v>
      </c>
      <c r="I4001" s="8" t="str">
        <f aca="false" t="array" ref="I4001:I4001">INDEX(Def_Instancias_Equipamentos!$E$2:$E$4986, MATCH(L4001, Def_Instancias_Equipamentos!$D$2:$D$4986, 0), 1)</f>
        <v>IA-08RaBPM</v>
      </c>
      <c r="J4001" s="8" t="str">
        <f aca="false">IF(H4001=I4001, "INTERNO", "EXTERNO")</f>
        <v>EXTERNO</v>
      </c>
      <c r="K4001" s="9" t="str">
        <f aca="false">Def_Instancias_Equipamentos!$D$1106</f>
        <v>SI-08SBFE:DI-PBPMSensor-1</v>
      </c>
      <c r="L4001" s="4" t="str">
        <f aca="false">Def_Instancias_Equipamentos!$D$1447</f>
        <v>SI-08SBFE:DI-FMCPicoAmm-1</v>
      </c>
      <c r="M4001" s="10" t="s">
        <v>75</v>
      </c>
      <c r="N4001" s="11" t="s">
        <v>358</v>
      </c>
      <c r="O4001" s="21" t="str">
        <f aca="false">Def_Sistemas_Conectores_Cabos!$B$24</f>
        <v>Allectra triax</v>
      </c>
      <c r="P4001" s="4" t="str">
        <f aca="false">Def_Sistemas_Conectores_Cabos!$B$25</f>
        <v>Lemo FFC.00.650</v>
      </c>
      <c r="Q4001" s="8" t="str">
        <f aca="false">K4001&amp;"/"&amp;M4001&amp;CHAR(10)&amp;L4001&amp;"/"&amp;N4001</f>
        <v>SI-08SBFE:DI-PBPMSensor-1/TI
SI-08SBFE:DI-FMCPicoAmm-1/3</v>
      </c>
      <c r="R4001" s="12" t="s">
        <v>354</v>
      </c>
      <c r="S4001" s="12" t="s">
        <v>354</v>
      </c>
      <c r="T4001" s="22" t="str">
        <f aca="false">Def_Sistemas_Conectores_Cabos!$C$15</f>
        <v>Triaxial LEMO</v>
      </c>
      <c r="U4001" s="11" t="s">
        <v>355</v>
      </c>
      <c r="V4001" s="13"/>
    </row>
    <row r="4002" customFormat="false" ht="15.75" hidden="true" customHeight="true" outlineLevel="0" collapsed="false">
      <c r="A4002" s="4" t="str">
        <f aca="false">Def_Sistemas_Conectores_Cabos!$A$23</f>
        <v>BPM de fótons</v>
      </c>
      <c r="B4002" s="5" t="str">
        <f aca="false">Datas_Entregas!$A$3</f>
        <v>BTS/Anel</v>
      </c>
      <c r="C4002" s="6" t="n">
        <f aca="false" t="array" ref="C4002:C4002">INDEX(Datas_Entregas!$B$2:$B$100, MATCH(B4002, Datas_Entregas!$A$2:$A$100, 0), 1)</f>
        <v>43296</v>
      </c>
      <c r="D4002" s="5" t="str">
        <f aca="false">Def_Status_Montagem!$A$2</f>
        <v>A verificar</v>
      </c>
      <c r="E4002" s="4" t="str">
        <f aca="false">Def_Status_Montagem!$B$4</f>
        <v>Contratada (inclui etiqueta)</v>
      </c>
      <c r="F4002" s="7" t="str">
        <f aca="false" t="array" ref="F4002:F4002">INDEX(Def_Instancias_Equipamentos!$F$2:$F$4986, MATCH(K4002, Def_Instancias_Equipamentos!$D$2:$D$4986, 0), 1)</f>
        <v>Túnel (Anel/Front-End)</v>
      </c>
      <c r="G4002" s="8" t="str">
        <f aca="false" t="array" ref="G4002:G4002">INDEX(Def_Instancias_Equipamentos!$F$2:$F$4986, MATCH(L4002, Def_Instancias_Equipamentos!$D$2:$D$4986, 0), 1)</f>
        <v>Sala Racks 8</v>
      </c>
      <c r="H4002" s="7" t="str">
        <f aca="false" t="array" ref="H4002:H4002">INDEX(Def_Instancias_Equipamentos!$E$2:$E$4986, MATCH(K4002, Def_Instancias_Equipamentos!$D$2:$D$4986, 0), 1)</f>
        <v>SI-08SBFE</v>
      </c>
      <c r="I4002" s="8" t="str">
        <f aca="false" t="array" ref="I4002:I4002">INDEX(Def_Instancias_Equipamentos!$E$2:$E$4986, MATCH(L4002, Def_Instancias_Equipamentos!$D$2:$D$4986, 0), 1)</f>
        <v>IA-08RaBPM</v>
      </c>
      <c r="J4002" s="8" t="str">
        <f aca="false">IF(H4002=I4002, "INTERNO", "EXTERNO")</f>
        <v>EXTERNO</v>
      </c>
      <c r="K4002" s="9" t="str">
        <f aca="false">Def_Instancias_Equipamentos!$D$1106</f>
        <v>SI-08SBFE:DI-PBPMSensor-1</v>
      </c>
      <c r="L4002" s="4" t="str">
        <f aca="false">Def_Instancias_Equipamentos!$D$1447</f>
        <v>SI-08SBFE:DI-FMCPicoAmm-1</v>
      </c>
      <c r="M4002" s="10" t="s">
        <v>72</v>
      </c>
      <c r="N4002" s="11" t="s">
        <v>359</v>
      </c>
      <c r="O4002" s="21" t="str">
        <f aca="false">Def_Sistemas_Conectores_Cabos!$B$24</f>
        <v>Allectra triax</v>
      </c>
      <c r="P4002" s="4" t="str">
        <f aca="false">Def_Sistemas_Conectores_Cabos!$B$25</f>
        <v>Lemo FFC.00.650</v>
      </c>
      <c r="Q4002" s="8" t="str">
        <f aca="false">K4002&amp;"/"&amp;M4002&amp;CHAR(10)&amp;L4002&amp;"/"&amp;N4002</f>
        <v>SI-08SBFE:DI-PBPMSensor-1/BO
SI-08SBFE:DI-FMCPicoAmm-1/4</v>
      </c>
      <c r="R4002" s="12" t="s">
        <v>354</v>
      </c>
      <c r="S4002" s="12" t="s">
        <v>354</v>
      </c>
      <c r="T4002" s="22" t="str">
        <f aca="false">Def_Sistemas_Conectores_Cabos!$C$15</f>
        <v>Triaxial LEMO</v>
      </c>
      <c r="U4002" s="11" t="s">
        <v>355</v>
      </c>
      <c r="V4002" s="13"/>
    </row>
    <row r="4003" customFormat="false" ht="15.75" hidden="true" customHeight="true" outlineLevel="0" collapsed="false">
      <c r="A4003" s="4" t="str">
        <f aca="false">Def_Sistemas_Conectores_Cabos!$A$23</f>
        <v>BPM de fótons</v>
      </c>
      <c r="B4003" s="5" t="str">
        <f aca="false">Datas_Entregas!$A$3</f>
        <v>BTS/Anel</v>
      </c>
      <c r="C4003" s="6" t="n">
        <f aca="false" t="array" ref="C4003:C4003">INDEX(Datas_Entregas!$B$2:$B$100, MATCH(B4003, Datas_Entregas!$A$2:$A$100, 0), 1)</f>
        <v>43296</v>
      </c>
      <c r="D4003" s="5" t="str">
        <f aca="false">Def_Status_Montagem!$A$2</f>
        <v>A verificar</v>
      </c>
      <c r="E4003" s="4" t="str">
        <f aca="false">Def_Status_Montagem!$B$4</f>
        <v>Contratada (inclui etiqueta)</v>
      </c>
      <c r="F4003" s="7" t="str">
        <f aca="false" t="array" ref="F4003:F4003">INDEX(Def_Instancias_Equipamentos!$F$2:$F$4986, MATCH(K4003, Def_Instancias_Equipamentos!$D$2:$D$4986, 0), 1)</f>
        <v>Túnel (Anel/Front-End)</v>
      </c>
      <c r="G4003" s="8" t="str">
        <f aca="false" t="array" ref="G4003:G4003">INDEX(Def_Instancias_Equipamentos!$F$2:$F$4986, MATCH(L4003, Def_Instancias_Equipamentos!$D$2:$D$4986, 0), 1)</f>
        <v>Sala Racks 8</v>
      </c>
      <c r="H4003" s="7" t="str">
        <f aca="false" t="array" ref="H4003:H4003">INDEX(Def_Instancias_Equipamentos!$E$2:$E$4986, MATCH(K4003, Def_Instancias_Equipamentos!$D$2:$D$4986, 0), 1)</f>
        <v>SI-08SBFE</v>
      </c>
      <c r="I4003" s="8" t="str">
        <f aca="false" t="array" ref="I4003:I4003">INDEX(Def_Instancias_Equipamentos!$E$2:$E$4986, MATCH(L4003, Def_Instancias_Equipamentos!$D$2:$D$4986, 0), 1)</f>
        <v>IA-08RaBPM</v>
      </c>
      <c r="J4003" s="8" t="str">
        <f aca="false">IF(H4003=I4003, "INTERNO", "EXTERNO")</f>
        <v>EXTERNO</v>
      </c>
      <c r="K4003" s="9" t="str">
        <f aca="false">Def_Instancias_Equipamentos!$D$1107</f>
        <v>SI-08SBFE:DI-PBPMSensor-2</v>
      </c>
      <c r="L4003" s="4" t="str">
        <f aca="false">Def_Instancias_Equipamentos!$D$1448</f>
        <v>SI-08SBFE:DI-FMCPicoAmm-2</v>
      </c>
      <c r="M4003" s="10" t="s">
        <v>78</v>
      </c>
      <c r="N4003" s="11" t="s">
        <v>356</v>
      </c>
      <c r="O4003" s="21" t="str">
        <f aca="false">Def_Sistemas_Conectores_Cabos!$B$24</f>
        <v>Allectra triax</v>
      </c>
      <c r="P4003" s="4" t="str">
        <f aca="false">Def_Sistemas_Conectores_Cabos!$B$25</f>
        <v>Lemo FFC.00.650</v>
      </c>
      <c r="Q4003" s="8" t="str">
        <f aca="false">K4003&amp;"/"&amp;M4003&amp;CHAR(10)&amp;L4003&amp;"/"&amp;N4003</f>
        <v>SI-08SBFE:DI-PBPMSensor-2/TO
SI-08SBFE:DI-FMCPicoAmm-2/1</v>
      </c>
      <c r="R4003" s="12" t="s">
        <v>354</v>
      </c>
      <c r="S4003" s="12" t="s">
        <v>354</v>
      </c>
      <c r="T4003" s="22" t="str">
        <f aca="false">Def_Sistemas_Conectores_Cabos!$C$15</f>
        <v>Triaxial LEMO</v>
      </c>
      <c r="U4003" s="11" t="s">
        <v>355</v>
      </c>
      <c r="V4003" s="13"/>
    </row>
    <row r="4004" customFormat="false" ht="15.75" hidden="true" customHeight="true" outlineLevel="0" collapsed="false">
      <c r="A4004" s="4" t="str">
        <f aca="false">Def_Sistemas_Conectores_Cabos!$A$23</f>
        <v>BPM de fótons</v>
      </c>
      <c r="B4004" s="5" t="str">
        <f aca="false">Datas_Entregas!$A$3</f>
        <v>BTS/Anel</v>
      </c>
      <c r="C4004" s="6" t="n">
        <f aca="false" t="array" ref="C4004:C4004">INDEX(Datas_Entregas!$B$2:$B$100, MATCH(B4004, Datas_Entregas!$A$2:$A$100, 0), 1)</f>
        <v>43296</v>
      </c>
      <c r="D4004" s="5" t="str">
        <f aca="false">Def_Status_Montagem!$A$2</f>
        <v>A verificar</v>
      </c>
      <c r="E4004" s="4" t="str">
        <f aca="false">Def_Status_Montagem!$B$4</f>
        <v>Contratada (inclui etiqueta)</v>
      </c>
      <c r="F4004" s="7" t="str">
        <f aca="false" t="array" ref="F4004:F4004">INDEX(Def_Instancias_Equipamentos!$F$2:$F$4986, MATCH(K4004, Def_Instancias_Equipamentos!$D$2:$D$4986, 0), 1)</f>
        <v>Túnel (Anel/Front-End)</v>
      </c>
      <c r="G4004" s="8" t="str">
        <f aca="false" t="array" ref="G4004:G4004">INDEX(Def_Instancias_Equipamentos!$F$2:$F$4986, MATCH(L4004, Def_Instancias_Equipamentos!$D$2:$D$4986, 0), 1)</f>
        <v>Sala Racks 8</v>
      </c>
      <c r="H4004" s="7" t="str">
        <f aca="false" t="array" ref="H4004:H4004">INDEX(Def_Instancias_Equipamentos!$E$2:$E$4986, MATCH(K4004, Def_Instancias_Equipamentos!$D$2:$D$4986, 0), 1)</f>
        <v>SI-08SBFE</v>
      </c>
      <c r="I4004" s="8" t="str">
        <f aca="false" t="array" ref="I4004:I4004">INDEX(Def_Instancias_Equipamentos!$E$2:$E$4986, MATCH(L4004, Def_Instancias_Equipamentos!$D$2:$D$4986, 0), 1)</f>
        <v>IA-08RaBPM</v>
      </c>
      <c r="J4004" s="8" t="str">
        <f aca="false">IF(H4004=I4004, "INTERNO", "EXTERNO")</f>
        <v>EXTERNO</v>
      </c>
      <c r="K4004" s="9" t="str">
        <f aca="false">Def_Instancias_Equipamentos!$D$1107</f>
        <v>SI-08SBFE:DI-PBPMSensor-2</v>
      </c>
      <c r="L4004" s="4" t="str">
        <f aca="false">Def_Instancias_Equipamentos!$D$1448</f>
        <v>SI-08SBFE:DI-FMCPicoAmm-2</v>
      </c>
      <c r="M4004" s="10" t="s">
        <v>69</v>
      </c>
      <c r="N4004" s="11" t="s">
        <v>357</v>
      </c>
      <c r="O4004" s="21" t="str">
        <f aca="false">Def_Sistemas_Conectores_Cabos!$B$24</f>
        <v>Allectra triax</v>
      </c>
      <c r="P4004" s="4" t="str">
        <f aca="false">Def_Sistemas_Conectores_Cabos!$B$25</f>
        <v>Lemo FFC.00.650</v>
      </c>
      <c r="Q4004" s="8" t="str">
        <f aca="false">K4004&amp;"/"&amp;M4004&amp;CHAR(10)&amp;L4004&amp;"/"&amp;N4004</f>
        <v>SI-08SBFE:DI-PBPMSensor-2/BI
SI-08SBFE:DI-FMCPicoAmm-2/2</v>
      </c>
      <c r="R4004" s="12" t="s">
        <v>354</v>
      </c>
      <c r="S4004" s="12" t="s">
        <v>354</v>
      </c>
      <c r="T4004" s="22" t="str">
        <f aca="false">Def_Sistemas_Conectores_Cabos!$C$15</f>
        <v>Triaxial LEMO</v>
      </c>
      <c r="U4004" s="11" t="s">
        <v>355</v>
      </c>
      <c r="V4004" s="13"/>
    </row>
    <row r="4005" customFormat="false" ht="15.75" hidden="true" customHeight="true" outlineLevel="0" collapsed="false">
      <c r="A4005" s="4" t="str">
        <f aca="false">Def_Sistemas_Conectores_Cabos!$A$23</f>
        <v>BPM de fótons</v>
      </c>
      <c r="B4005" s="5" t="str">
        <f aca="false">Datas_Entregas!$A$3</f>
        <v>BTS/Anel</v>
      </c>
      <c r="C4005" s="6" t="n">
        <f aca="false" t="array" ref="C4005:C4005">INDEX(Datas_Entregas!$B$2:$B$100, MATCH(B4005, Datas_Entregas!$A$2:$A$100, 0), 1)</f>
        <v>43296</v>
      </c>
      <c r="D4005" s="5" t="str">
        <f aca="false">Def_Status_Montagem!$A$2</f>
        <v>A verificar</v>
      </c>
      <c r="E4005" s="4" t="str">
        <f aca="false">Def_Status_Montagem!$B$4</f>
        <v>Contratada (inclui etiqueta)</v>
      </c>
      <c r="F4005" s="7" t="str">
        <f aca="false" t="array" ref="F4005:F4005">INDEX(Def_Instancias_Equipamentos!$F$2:$F$4986, MATCH(K4005, Def_Instancias_Equipamentos!$D$2:$D$4986, 0), 1)</f>
        <v>Túnel (Anel/Front-End)</v>
      </c>
      <c r="G4005" s="8" t="str">
        <f aca="false" t="array" ref="G4005:G4005">INDEX(Def_Instancias_Equipamentos!$F$2:$F$4986, MATCH(L4005, Def_Instancias_Equipamentos!$D$2:$D$4986, 0), 1)</f>
        <v>Sala Racks 8</v>
      </c>
      <c r="H4005" s="7" t="str">
        <f aca="false" t="array" ref="H4005:H4005">INDEX(Def_Instancias_Equipamentos!$E$2:$E$4986, MATCH(K4005, Def_Instancias_Equipamentos!$D$2:$D$4986, 0), 1)</f>
        <v>SI-08SBFE</v>
      </c>
      <c r="I4005" s="8" t="str">
        <f aca="false" t="array" ref="I4005:I4005">INDEX(Def_Instancias_Equipamentos!$E$2:$E$4986, MATCH(L4005, Def_Instancias_Equipamentos!$D$2:$D$4986, 0), 1)</f>
        <v>IA-08RaBPM</v>
      </c>
      <c r="J4005" s="8" t="str">
        <f aca="false">IF(H4005=I4005, "INTERNO", "EXTERNO")</f>
        <v>EXTERNO</v>
      </c>
      <c r="K4005" s="9" t="str">
        <f aca="false">Def_Instancias_Equipamentos!$D$1107</f>
        <v>SI-08SBFE:DI-PBPMSensor-2</v>
      </c>
      <c r="L4005" s="4" t="str">
        <f aca="false">Def_Instancias_Equipamentos!$D$1448</f>
        <v>SI-08SBFE:DI-FMCPicoAmm-2</v>
      </c>
      <c r="M4005" s="10" t="s">
        <v>75</v>
      </c>
      <c r="N4005" s="11" t="s">
        <v>358</v>
      </c>
      <c r="O4005" s="21" t="str">
        <f aca="false">Def_Sistemas_Conectores_Cabos!$B$24</f>
        <v>Allectra triax</v>
      </c>
      <c r="P4005" s="4" t="str">
        <f aca="false">Def_Sistemas_Conectores_Cabos!$B$25</f>
        <v>Lemo FFC.00.650</v>
      </c>
      <c r="Q4005" s="8" t="str">
        <f aca="false">K4005&amp;"/"&amp;M4005&amp;CHAR(10)&amp;L4005&amp;"/"&amp;N4005</f>
        <v>SI-08SBFE:DI-PBPMSensor-2/TI
SI-08SBFE:DI-FMCPicoAmm-2/3</v>
      </c>
      <c r="R4005" s="12" t="s">
        <v>354</v>
      </c>
      <c r="S4005" s="12" t="s">
        <v>354</v>
      </c>
      <c r="T4005" s="22" t="str">
        <f aca="false">Def_Sistemas_Conectores_Cabos!$C$15</f>
        <v>Triaxial LEMO</v>
      </c>
      <c r="U4005" s="11" t="s">
        <v>355</v>
      </c>
      <c r="V4005" s="13"/>
    </row>
    <row r="4006" customFormat="false" ht="15.75" hidden="true" customHeight="true" outlineLevel="0" collapsed="false">
      <c r="A4006" s="4" t="str">
        <f aca="false">Def_Sistemas_Conectores_Cabos!$A$23</f>
        <v>BPM de fótons</v>
      </c>
      <c r="B4006" s="5" t="str">
        <f aca="false">Datas_Entregas!$A$3</f>
        <v>BTS/Anel</v>
      </c>
      <c r="C4006" s="6" t="n">
        <f aca="false" t="array" ref="C4006:C4006">INDEX(Datas_Entregas!$B$2:$B$100, MATCH(B4006, Datas_Entregas!$A$2:$A$100, 0), 1)</f>
        <v>43296</v>
      </c>
      <c r="D4006" s="5" t="str">
        <f aca="false">Def_Status_Montagem!$A$2</f>
        <v>A verificar</v>
      </c>
      <c r="E4006" s="4" t="str">
        <f aca="false">Def_Status_Montagem!$B$4</f>
        <v>Contratada (inclui etiqueta)</v>
      </c>
      <c r="F4006" s="7" t="str">
        <f aca="false" t="array" ref="F4006:F4006">INDEX(Def_Instancias_Equipamentos!$F$2:$F$4986, MATCH(K4006, Def_Instancias_Equipamentos!$D$2:$D$4986, 0), 1)</f>
        <v>Túnel (Anel/Front-End)</v>
      </c>
      <c r="G4006" s="8" t="str">
        <f aca="false" t="array" ref="G4006:G4006">INDEX(Def_Instancias_Equipamentos!$F$2:$F$4986, MATCH(L4006, Def_Instancias_Equipamentos!$D$2:$D$4986, 0), 1)</f>
        <v>Sala Racks 8</v>
      </c>
      <c r="H4006" s="7" t="str">
        <f aca="false" t="array" ref="H4006:H4006">INDEX(Def_Instancias_Equipamentos!$E$2:$E$4986, MATCH(K4006, Def_Instancias_Equipamentos!$D$2:$D$4986, 0), 1)</f>
        <v>SI-08SBFE</v>
      </c>
      <c r="I4006" s="8" t="str">
        <f aca="false" t="array" ref="I4006:I4006">INDEX(Def_Instancias_Equipamentos!$E$2:$E$4986, MATCH(L4006, Def_Instancias_Equipamentos!$D$2:$D$4986, 0), 1)</f>
        <v>IA-08RaBPM</v>
      </c>
      <c r="J4006" s="8" t="str">
        <f aca="false">IF(H4006=I4006, "INTERNO", "EXTERNO")</f>
        <v>EXTERNO</v>
      </c>
      <c r="K4006" s="9" t="str">
        <f aca="false">Def_Instancias_Equipamentos!$D$1107</f>
        <v>SI-08SBFE:DI-PBPMSensor-2</v>
      </c>
      <c r="L4006" s="4" t="str">
        <f aca="false">Def_Instancias_Equipamentos!$D$1448</f>
        <v>SI-08SBFE:DI-FMCPicoAmm-2</v>
      </c>
      <c r="M4006" s="10" t="s">
        <v>72</v>
      </c>
      <c r="N4006" s="11" t="s">
        <v>359</v>
      </c>
      <c r="O4006" s="21" t="str">
        <f aca="false">Def_Sistemas_Conectores_Cabos!$B$24</f>
        <v>Allectra triax</v>
      </c>
      <c r="P4006" s="4" t="str">
        <f aca="false">Def_Sistemas_Conectores_Cabos!$B$25</f>
        <v>Lemo FFC.00.650</v>
      </c>
      <c r="Q4006" s="8" t="str">
        <f aca="false">K4006&amp;"/"&amp;M4006&amp;CHAR(10)&amp;L4006&amp;"/"&amp;N4006</f>
        <v>SI-08SBFE:DI-PBPMSensor-2/BO
SI-08SBFE:DI-FMCPicoAmm-2/4</v>
      </c>
      <c r="R4006" s="12" t="s">
        <v>354</v>
      </c>
      <c r="S4006" s="12" t="s">
        <v>354</v>
      </c>
      <c r="T4006" s="22" t="str">
        <f aca="false">Def_Sistemas_Conectores_Cabos!$C$15</f>
        <v>Triaxial LEMO</v>
      </c>
      <c r="U4006" s="11" t="s">
        <v>355</v>
      </c>
      <c r="V4006" s="13"/>
    </row>
    <row r="4007" customFormat="false" ht="15.75" hidden="true" customHeight="true" outlineLevel="0" collapsed="false">
      <c r="A4007" s="4" t="str">
        <f aca="false">Def_Sistemas_Conectores_Cabos!$A$23</f>
        <v>BPM de fótons</v>
      </c>
      <c r="B4007" s="5" t="str">
        <f aca="false">Datas_Entregas!$A$6</f>
        <v>Linhas de Luz (fases I-A e II)</v>
      </c>
      <c r="C4007" s="6" t="n">
        <f aca="false" t="array" ref="C4007:C4007">INDEX(Datas_Entregas!$B$2:$B$100, MATCH(B4007, Datas_Entregas!$A$2:$A$100, 0), 1)</f>
        <v>43374</v>
      </c>
      <c r="D4007" s="5" t="str">
        <f aca="false">Def_Status_Montagem!$A$2</f>
        <v>A verificar</v>
      </c>
      <c r="E4007" s="4" t="str">
        <f aca="false">Def_Status_Montagem!$B$4</f>
        <v>Contratada (inclui etiqueta)</v>
      </c>
      <c r="F4007" s="7" t="str">
        <f aca="false" t="array" ref="F4007:F4007">INDEX(Def_Instancias_Equipamentos!$F$2:$F$4986, MATCH(K4007, Def_Instancias_Equipamentos!$D$2:$D$4986, 0), 1)</f>
        <v>Túnel (Anel/Front-End)</v>
      </c>
      <c r="G4007" s="8" t="str">
        <f aca="false" t="array" ref="G4007:G4007">INDEX(Def_Instancias_Equipamentos!$F$2:$F$4986, MATCH(L4007, Def_Instancias_Equipamentos!$D$2:$D$4986, 0), 1)</f>
        <v>Sala Racks 9</v>
      </c>
      <c r="H4007" s="7" t="str">
        <f aca="false" t="array" ref="H4007:H4007">INDEX(Def_Instancias_Equipamentos!$E$2:$E$4986, MATCH(K4007, Def_Instancias_Equipamentos!$D$2:$D$4986, 0), 1)</f>
        <v>SI-09BCFE</v>
      </c>
      <c r="I4007" s="8" t="str">
        <f aca="false" t="array" ref="I4007:I4007">INDEX(Def_Instancias_Equipamentos!$E$2:$E$4986, MATCH(L4007, Def_Instancias_Equipamentos!$D$2:$D$4986, 0), 1)</f>
        <v>IA-09RaBPM</v>
      </c>
      <c r="J4007" s="8" t="str">
        <f aca="false">IF(H4007=I4007, "INTERNO", "EXTERNO")</f>
        <v>EXTERNO</v>
      </c>
      <c r="K4007" s="9" t="str">
        <f aca="false">Def_Instancias_Equipamentos!$D$1148</f>
        <v>SI-09BCFE:DI-PBPMSensor-1</v>
      </c>
      <c r="L4007" s="4" t="str">
        <f aca="false">Def_Instancias_Equipamentos!$D$1489</f>
        <v>SI-09BCFE:DI-FMCPicoAmm-1</v>
      </c>
      <c r="M4007" s="10" t="s">
        <v>78</v>
      </c>
      <c r="N4007" s="11" t="s">
        <v>356</v>
      </c>
      <c r="O4007" s="21" t="str">
        <f aca="false">Def_Sistemas_Conectores_Cabos!$B$24</f>
        <v>Allectra triax</v>
      </c>
      <c r="P4007" s="4" t="str">
        <f aca="false">Def_Sistemas_Conectores_Cabos!$B$25</f>
        <v>Lemo FFC.00.650</v>
      </c>
      <c r="Q4007" s="8" t="str">
        <f aca="false">K4007&amp;"/"&amp;M4007&amp;CHAR(10)&amp;L4007&amp;"/"&amp;N4007</f>
        <v>SI-09BCFE:DI-PBPMSensor-1/TO
SI-09BCFE:DI-FMCPicoAmm-1/1</v>
      </c>
      <c r="R4007" s="12" t="s">
        <v>354</v>
      </c>
      <c r="S4007" s="12" t="s">
        <v>354</v>
      </c>
      <c r="T4007" s="22" t="str">
        <f aca="false">Def_Sistemas_Conectores_Cabos!$C$15</f>
        <v>Triaxial LEMO</v>
      </c>
      <c r="U4007" s="11" t="s">
        <v>355</v>
      </c>
      <c r="V4007" s="13"/>
    </row>
    <row r="4008" customFormat="false" ht="15.75" hidden="true" customHeight="true" outlineLevel="0" collapsed="false">
      <c r="A4008" s="4" t="str">
        <f aca="false">Def_Sistemas_Conectores_Cabos!$A$23</f>
        <v>BPM de fótons</v>
      </c>
      <c r="B4008" s="5" t="str">
        <f aca="false">Datas_Entregas!$A$6</f>
        <v>Linhas de Luz (fases I-A e II)</v>
      </c>
      <c r="C4008" s="6" t="n">
        <f aca="false" t="array" ref="C4008:C4008">INDEX(Datas_Entregas!$B$2:$B$100, MATCH(B4008, Datas_Entregas!$A$2:$A$100, 0), 1)</f>
        <v>43374</v>
      </c>
      <c r="D4008" s="5" t="str">
        <f aca="false">Def_Status_Montagem!$A$2</f>
        <v>A verificar</v>
      </c>
      <c r="E4008" s="4" t="str">
        <f aca="false">Def_Status_Montagem!$B$4</f>
        <v>Contratada (inclui etiqueta)</v>
      </c>
      <c r="F4008" s="7" t="str">
        <f aca="false" t="array" ref="F4008:F4008">INDEX(Def_Instancias_Equipamentos!$F$2:$F$4986, MATCH(K4008, Def_Instancias_Equipamentos!$D$2:$D$4986, 0), 1)</f>
        <v>Túnel (Anel/Front-End)</v>
      </c>
      <c r="G4008" s="8" t="str">
        <f aca="false" t="array" ref="G4008:G4008">INDEX(Def_Instancias_Equipamentos!$F$2:$F$4986, MATCH(L4008, Def_Instancias_Equipamentos!$D$2:$D$4986, 0), 1)</f>
        <v>Sala Racks 9</v>
      </c>
      <c r="H4008" s="7" t="str">
        <f aca="false" t="array" ref="H4008:H4008">INDEX(Def_Instancias_Equipamentos!$E$2:$E$4986, MATCH(K4008, Def_Instancias_Equipamentos!$D$2:$D$4986, 0), 1)</f>
        <v>SI-09BCFE</v>
      </c>
      <c r="I4008" s="8" t="str">
        <f aca="false" t="array" ref="I4008:I4008">INDEX(Def_Instancias_Equipamentos!$E$2:$E$4986, MATCH(L4008, Def_Instancias_Equipamentos!$D$2:$D$4986, 0), 1)</f>
        <v>IA-09RaBPM</v>
      </c>
      <c r="J4008" s="8" t="str">
        <f aca="false">IF(H4008=I4008, "INTERNO", "EXTERNO")</f>
        <v>EXTERNO</v>
      </c>
      <c r="K4008" s="9" t="str">
        <f aca="false">Def_Instancias_Equipamentos!$D$1148</f>
        <v>SI-09BCFE:DI-PBPMSensor-1</v>
      </c>
      <c r="L4008" s="4" t="str">
        <f aca="false">Def_Instancias_Equipamentos!$D$1489</f>
        <v>SI-09BCFE:DI-FMCPicoAmm-1</v>
      </c>
      <c r="M4008" s="10" t="s">
        <v>69</v>
      </c>
      <c r="N4008" s="11" t="s">
        <v>357</v>
      </c>
      <c r="O4008" s="21" t="str">
        <f aca="false">Def_Sistemas_Conectores_Cabos!$B$24</f>
        <v>Allectra triax</v>
      </c>
      <c r="P4008" s="4" t="str">
        <f aca="false">Def_Sistemas_Conectores_Cabos!$B$25</f>
        <v>Lemo FFC.00.650</v>
      </c>
      <c r="Q4008" s="8" t="str">
        <f aca="false">K4008&amp;"/"&amp;M4008&amp;CHAR(10)&amp;L4008&amp;"/"&amp;N4008</f>
        <v>SI-09BCFE:DI-PBPMSensor-1/BI
SI-09BCFE:DI-FMCPicoAmm-1/2</v>
      </c>
      <c r="R4008" s="12" t="s">
        <v>354</v>
      </c>
      <c r="S4008" s="12" t="s">
        <v>354</v>
      </c>
      <c r="T4008" s="22" t="str">
        <f aca="false">Def_Sistemas_Conectores_Cabos!$C$15</f>
        <v>Triaxial LEMO</v>
      </c>
      <c r="U4008" s="11" t="s">
        <v>355</v>
      </c>
      <c r="V4008" s="13"/>
    </row>
    <row r="4009" customFormat="false" ht="15.75" hidden="true" customHeight="true" outlineLevel="0" collapsed="false">
      <c r="A4009" s="4" t="str">
        <f aca="false">Def_Sistemas_Conectores_Cabos!$A$23</f>
        <v>BPM de fótons</v>
      </c>
      <c r="B4009" s="5" t="str">
        <f aca="false">Datas_Entregas!$A$6</f>
        <v>Linhas de Luz (fases I-A e II)</v>
      </c>
      <c r="C4009" s="6" t="n">
        <f aca="false" t="array" ref="C4009:C4009">INDEX(Datas_Entregas!$B$2:$B$100, MATCH(B4009, Datas_Entregas!$A$2:$A$100, 0), 1)</f>
        <v>43374</v>
      </c>
      <c r="D4009" s="5" t="str">
        <f aca="false">Def_Status_Montagem!$A$2</f>
        <v>A verificar</v>
      </c>
      <c r="E4009" s="4" t="str">
        <f aca="false">Def_Status_Montagem!$B$4</f>
        <v>Contratada (inclui etiqueta)</v>
      </c>
      <c r="F4009" s="7" t="str">
        <f aca="false" t="array" ref="F4009:F4009">INDEX(Def_Instancias_Equipamentos!$F$2:$F$4986, MATCH(K4009, Def_Instancias_Equipamentos!$D$2:$D$4986, 0), 1)</f>
        <v>Túnel (Anel/Front-End)</v>
      </c>
      <c r="G4009" s="8" t="str">
        <f aca="false" t="array" ref="G4009:G4009">INDEX(Def_Instancias_Equipamentos!$F$2:$F$4986, MATCH(L4009, Def_Instancias_Equipamentos!$D$2:$D$4986, 0), 1)</f>
        <v>Sala Racks 9</v>
      </c>
      <c r="H4009" s="7" t="str">
        <f aca="false" t="array" ref="H4009:H4009">INDEX(Def_Instancias_Equipamentos!$E$2:$E$4986, MATCH(K4009, Def_Instancias_Equipamentos!$D$2:$D$4986, 0), 1)</f>
        <v>SI-09BCFE</v>
      </c>
      <c r="I4009" s="8" t="str">
        <f aca="false" t="array" ref="I4009:I4009">INDEX(Def_Instancias_Equipamentos!$E$2:$E$4986, MATCH(L4009, Def_Instancias_Equipamentos!$D$2:$D$4986, 0), 1)</f>
        <v>IA-09RaBPM</v>
      </c>
      <c r="J4009" s="8" t="str">
        <f aca="false">IF(H4009=I4009, "INTERNO", "EXTERNO")</f>
        <v>EXTERNO</v>
      </c>
      <c r="K4009" s="9" t="str">
        <f aca="false">Def_Instancias_Equipamentos!$D$1148</f>
        <v>SI-09BCFE:DI-PBPMSensor-1</v>
      </c>
      <c r="L4009" s="4" t="str">
        <f aca="false">Def_Instancias_Equipamentos!$D$1489</f>
        <v>SI-09BCFE:DI-FMCPicoAmm-1</v>
      </c>
      <c r="M4009" s="10" t="s">
        <v>75</v>
      </c>
      <c r="N4009" s="11" t="s">
        <v>358</v>
      </c>
      <c r="O4009" s="21" t="str">
        <f aca="false">Def_Sistemas_Conectores_Cabos!$B$24</f>
        <v>Allectra triax</v>
      </c>
      <c r="P4009" s="4" t="str">
        <f aca="false">Def_Sistemas_Conectores_Cabos!$B$25</f>
        <v>Lemo FFC.00.650</v>
      </c>
      <c r="Q4009" s="8" t="str">
        <f aca="false">K4009&amp;"/"&amp;M4009&amp;CHAR(10)&amp;L4009&amp;"/"&amp;N4009</f>
        <v>SI-09BCFE:DI-PBPMSensor-1/TI
SI-09BCFE:DI-FMCPicoAmm-1/3</v>
      </c>
      <c r="R4009" s="12" t="s">
        <v>354</v>
      </c>
      <c r="S4009" s="12" t="s">
        <v>354</v>
      </c>
      <c r="T4009" s="22" t="str">
        <f aca="false">Def_Sistemas_Conectores_Cabos!$C$15</f>
        <v>Triaxial LEMO</v>
      </c>
      <c r="U4009" s="11" t="s">
        <v>355</v>
      </c>
      <c r="V4009" s="13"/>
    </row>
    <row r="4010" customFormat="false" ht="15.75" hidden="true" customHeight="true" outlineLevel="0" collapsed="false">
      <c r="A4010" s="4" t="str">
        <f aca="false">Def_Sistemas_Conectores_Cabos!$A$23</f>
        <v>BPM de fótons</v>
      </c>
      <c r="B4010" s="5" t="str">
        <f aca="false">Datas_Entregas!$A$6</f>
        <v>Linhas de Luz (fases I-A e II)</v>
      </c>
      <c r="C4010" s="6" t="n">
        <f aca="false" t="array" ref="C4010:C4010">INDEX(Datas_Entregas!$B$2:$B$100, MATCH(B4010, Datas_Entregas!$A$2:$A$100, 0), 1)</f>
        <v>43374</v>
      </c>
      <c r="D4010" s="5" t="str">
        <f aca="false">Def_Status_Montagem!$A$2</f>
        <v>A verificar</v>
      </c>
      <c r="E4010" s="4" t="str">
        <f aca="false">Def_Status_Montagem!$B$4</f>
        <v>Contratada (inclui etiqueta)</v>
      </c>
      <c r="F4010" s="7" t="str">
        <f aca="false" t="array" ref="F4010:F4010">INDEX(Def_Instancias_Equipamentos!$F$2:$F$4986, MATCH(K4010, Def_Instancias_Equipamentos!$D$2:$D$4986, 0), 1)</f>
        <v>Túnel (Anel/Front-End)</v>
      </c>
      <c r="G4010" s="8" t="str">
        <f aca="false" t="array" ref="G4010:G4010">INDEX(Def_Instancias_Equipamentos!$F$2:$F$4986, MATCH(L4010, Def_Instancias_Equipamentos!$D$2:$D$4986, 0), 1)</f>
        <v>Sala Racks 9</v>
      </c>
      <c r="H4010" s="7" t="str">
        <f aca="false" t="array" ref="H4010:H4010">INDEX(Def_Instancias_Equipamentos!$E$2:$E$4986, MATCH(K4010, Def_Instancias_Equipamentos!$D$2:$D$4986, 0), 1)</f>
        <v>SI-09BCFE</v>
      </c>
      <c r="I4010" s="8" t="str">
        <f aca="false" t="array" ref="I4010:I4010">INDEX(Def_Instancias_Equipamentos!$E$2:$E$4986, MATCH(L4010, Def_Instancias_Equipamentos!$D$2:$D$4986, 0), 1)</f>
        <v>IA-09RaBPM</v>
      </c>
      <c r="J4010" s="8" t="str">
        <f aca="false">IF(H4010=I4010, "INTERNO", "EXTERNO")</f>
        <v>EXTERNO</v>
      </c>
      <c r="K4010" s="9" t="str">
        <f aca="false">Def_Instancias_Equipamentos!$D$1148</f>
        <v>SI-09BCFE:DI-PBPMSensor-1</v>
      </c>
      <c r="L4010" s="4" t="str">
        <f aca="false">Def_Instancias_Equipamentos!$D$1489</f>
        <v>SI-09BCFE:DI-FMCPicoAmm-1</v>
      </c>
      <c r="M4010" s="10" t="s">
        <v>72</v>
      </c>
      <c r="N4010" s="11" t="s">
        <v>359</v>
      </c>
      <c r="O4010" s="21" t="str">
        <f aca="false">Def_Sistemas_Conectores_Cabos!$B$24</f>
        <v>Allectra triax</v>
      </c>
      <c r="P4010" s="4" t="str">
        <f aca="false">Def_Sistemas_Conectores_Cabos!$B$25</f>
        <v>Lemo FFC.00.650</v>
      </c>
      <c r="Q4010" s="8" t="str">
        <f aca="false">K4010&amp;"/"&amp;M4010&amp;CHAR(10)&amp;L4010&amp;"/"&amp;N4010</f>
        <v>SI-09BCFE:DI-PBPMSensor-1/BO
SI-09BCFE:DI-FMCPicoAmm-1/4</v>
      </c>
      <c r="R4010" s="12" t="s">
        <v>354</v>
      </c>
      <c r="S4010" s="12" t="s">
        <v>354</v>
      </c>
      <c r="T4010" s="22" t="str">
        <f aca="false">Def_Sistemas_Conectores_Cabos!$C$15</f>
        <v>Triaxial LEMO</v>
      </c>
      <c r="U4010" s="11" t="s">
        <v>355</v>
      </c>
      <c r="V4010" s="13"/>
    </row>
    <row r="4011" customFormat="false" ht="15.75" hidden="true" customHeight="true" outlineLevel="0" collapsed="false">
      <c r="A4011" s="4" t="str">
        <f aca="false">Def_Sistemas_Conectores_Cabos!$A$23</f>
        <v>BPM de fótons</v>
      </c>
      <c r="B4011" s="5" t="str">
        <f aca="false">Datas_Entregas!$A$6</f>
        <v>Linhas de Luz (fases I-A e II)</v>
      </c>
      <c r="C4011" s="6" t="n">
        <f aca="false" t="array" ref="C4011:C4011">INDEX(Datas_Entregas!$B$2:$B$100, MATCH(B4011, Datas_Entregas!$A$2:$A$100, 0), 1)</f>
        <v>43374</v>
      </c>
      <c r="D4011" s="5" t="str">
        <f aca="false">Def_Status_Montagem!$A$2</f>
        <v>A verificar</v>
      </c>
      <c r="E4011" s="4" t="str">
        <f aca="false">Def_Status_Montagem!$B$4</f>
        <v>Contratada (inclui etiqueta)</v>
      </c>
      <c r="F4011" s="7" t="str">
        <f aca="false" t="array" ref="F4011:F4011">INDEX(Def_Instancias_Equipamentos!$F$2:$F$4986, MATCH(K4011, Def_Instancias_Equipamentos!$D$2:$D$4986, 0), 1)</f>
        <v>Túnel (Anel/Front-End)</v>
      </c>
      <c r="G4011" s="8" t="str">
        <f aca="false" t="array" ref="G4011:G4011">INDEX(Def_Instancias_Equipamentos!$F$2:$F$4986, MATCH(L4011, Def_Instancias_Equipamentos!$D$2:$D$4986, 0), 1)</f>
        <v>Sala Racks 9</v>
      </c>
      <c r="H4011" s="7" t="str">
        <f aca="false" t="array" ref="H4011:H4011">INDEX(Def_Instancias_Equipamentos!$E$2:$E$4986, MATCH(K4011, Def_Instancias_Equipamentos!$D$2:$D$4986, 0), 1)</f>
        <v>SI-09BCFE</v>
      </c>
      <c r="I4011" s="8" t="str">
        <f aca="false" t="array" ref="I4011:I4011">INDEX(Def_Instancias_Equipamentos!$E$2:$E$4986, MATCH(L4011, Def_Instancias_Equipamentos!$D$2:$D$4986, 0), 1)</f>
        <v>IA-09RaBPM</v>
      </c>
      <c r="J4011" s="8" t="str">
        <f aca="false">IF(H4011=I4011, "INTERNO", "EXTERNO")</f>
        <v>EXTERNO</v>
      </c>
      <c r="K4011" s="9" t="str">
        <f aca="false">Def_Instancias_Equipamentos!$D$1149</f>
        <v>SI-09BCFE:DI-PBPMSensor-2</v>
      </c>
      <c r="L4011" s="4" t="str">
        <f aca="false">Def_Instancias_Equipamentos!$D$1490</f>
        <v>SI-09BCFE:DI-FMCPicoAmm-2</v>
      </c>
      <c r="M4011" s="10" t="s">
        <v>78</v>
      </c>
      <c r="N4011" s="11" t="s">
        <v>356</v>
      </c>
      <c r="O4011" s="21" t="str">
        <f aca="false">Def_Sistemas_Conectores_Cabos!$B$24</f>
        <v>Allectra triax</v>
      </c>
      <c r="P4011" s="4" t="str">
        <f aca="false">Def_Sistemas_Conectores_Cabos!$B$25</f>
        <v>Lemo FFC.00.650</v>
      </c>
      <c r="Q4011" s="8" t="str">
        <f aca="false">K4011&amp;"/"&amp;M4011&amp;CHAR(10)&amp;L4011&amp;"/"&amp;N4011</f>
        <v>SI-09BCFE:DI-PBPMSensor-2/TO
SI-09BCFE:DI-FMCPicoAmm-2/1</v>
      </c>
      <c r="R4011" s="12" t="s">
        <v>354</v>
      </c>
      <c r="S4011" s="12" t="s">
        <v>354</v>
      </c>
      <c r="T4011" s="22" t="str">
        <f aca="false">Def_Sistemas_Conectores_Cabos!$C$15</f>
        <v>Triaxial LEMO</v>
      </c>
      <c r="U4011" s="11" t="s">
        <v>355</v>
      </c>
      <c r="V4011" s="13"/>
    </row>
    <row r="4012" customFormat="false" ht="15.75" hidden="true" customHeight="true" outlineLevel="0" collapsed="false">
      <c r="A4012" s="4" t="str">
        <f aca="false">Def_Sistemas_Conectores_Cabos!$A$23</f>
        <v>BPM de fótons</v>
      </c>
      <c r="B4012" s="5" t="str">
        <f aca="false">Datas_Entregas!$A$6</f>
        <v>Linhas de Luz (fases I-A e II)</v>
      </c>
      <c r="C4012" s="6" t="n">
        <f aca="false" t="array" ref="C4012:C4012">INDEX(Datas_Entregas!$B$2:$B$100, MATCH(B4012, Datas_Entregas!$A$2:$A$100, 0), 1)</f>
        <v>43374</v>
      </c>
      <c r="D4012" s="5" t="str">
        <f aca="false">Def_Status_Montagem!$A$2</f>
        <v>A verificar</v>
      </c>
      <c r="E4012" s="4" t="str">
        <f aca="false">Def_Status_Montagem!$B$4</f>
        <v>Contratada (inclui etiqueta)</v>
      </c>
      <c r="F4012" s="7" t="str">
        <f aca="false" t="array" ref="F4012:F4012">INDEX(Def_Instancias_Equipamentos!$F$2:$F$4986, MATCH(K4012, Def_Instancias_Equipamentos!$D$2:$D$4986, 0), 1)</f>
        <v>Túnel (Anel/Front-End)</v>
      </c>
      <c r="G4012" s="8" t="str">
        <f aca="false" t="array" ref="G4012:G4012">INDEX(Def_Instancias_Equipamentos!$F$2:$F$4986, MATCH(L4012, Def_Instancias_Equipamentos!$D$2:$D$4986, 0), 1)</f>
        <v>Sala Racks 9</v>
      </c>
      <c r="H4012" s="7" t="str">
        <f aca="false" t="array" ref="H4012:H4012">INDEX(Def_Instancias_Equipamentos!$E$2:$E$4986, MATCH(K4012, Def_Instancias_Equipamentos!$D$2:$D$4986, 0), 1)</f>
        <v>SI-09BCFE</v>
      </c>
      <c r="I4012" s="8" t="str">
        <f aca="false" t="array" ref="I4012:I4012">INDEX(Def_Instancias_Equipamentos!$E$2:$E$4986, MATCH(L4012, Def_Instancias_Equipamentos!$D$2:$D$4986, 0), 1)</f>
        <v>IA-09RaBPM</v>
      </c>
      <c r="J4012" s="8" t="str">
        <f aca="false">IF(H4012=I4012, "INTERNO", "EXTERNO")</f>
        <v>EXTERNO</v>
      </c>
      <c r="K4012" s="9" t="str">
        <f aca="false">Def_Instancias_Equipamentos!$D$1149</f>
        <v>SI-09BCFE:DI-PBPMSensor-2</v>
      </c>
      <c r="L4012" s="4" t="str">
        <f aca="false">Def_Instancias_Equipamentos!$D$1490</f>
        <v>SI-09BCFE:DI-FMCPicoAmm-2</v>
      </c>
      <c r="M4012" s="10" t="s">
        <v>69</v>
      </c>
      <c r="N4012" s="11" t="s">
        <v>357</v>
      </c>
      <c r="O4012" s="21" t="str">
        <f aca="false">Def_Sistemas_Conectores_Cabos!$B$24</f>
        <v>Allectra triax</v>
      </c>
      <c r="P4012" s="4" t="str">
        <f aca="false">Def_Sistemas_Conectores_Cabos!$B$25</f>
        <v>Lemo FFC.00.650</v>
      </c>
      <c r="Q4012" s="8" t="str">
        <f aca="false">K4012&amp;"/"&amp;M4012&amp;CHAR(10)&amp;L4012&amp;"/"&amp;N4012</f>
        <v>SI-09BCFE:DI-PBPMSensor-2/BI
SI-09BCFE:DI-FMCPicoAmm-2/2</v>
      </c>
      <c r="R4012" s="12" t="s">
        <v>354</v>
      </c>
      <c r="S4012" s="12" t="s">
        <v>354</v>
      </c>
      <c r="T4012" s="22" t="str">
        <f aca="false">Def_Sistemas_Conectores_Cabos!$C$15</f>
        <v>Triaxial LEMO</v>
      </c>
      <c r="U4012" s="11" t="s">
        <v>355</v>
      </c>
      <c r="V4012" s="13"/>
    </row>
    <row r="4013" customFormat="false" ht="15.75" hidden="true" customHeight="true" outlineLevel="0" collapsed="false">
      <c r="A4013" s="4" t="str">
        <f aca="false">Def_Sistemas_Conectores_Cabos!$A$23</f>
        <v>BPM de fótons</v>
      </c>
      <c r="B4013" s="5" t="str">
        <f aca="false">Datas_Entregas!$A$6</f>
        <v>Linhas de Luz (fases I-A e II)</v>
      </c>
      <c r="C4013" s="6" t="n">
        <f aca="false" t="array" ref="C4013:C4013">INDEX(Datas_Entregas!$B$2:$B$100, MATCH(B4013, Datas_Entregas!$A$2:$A$100, 0), 1)</f>
        <v>43374</v>
      </c>
      <c r="D4013" s="5" t="str">
        <f aca="false">Def_Status_Montagem!$A$2</f>
        <v>A verificar</v>
      </c>
      <c r="E4013" s="4" t="str">
        <f aca="false">Def_Status_Montagem!$B$4</f>
        <v>Contratada (inclui etiqueta)</v>
      </c>
      <c r="F4013" s="7" t="str">
        <f aca="false" t="array" ref="F4013:F4013">INDEX(Def_Instancias_Equipamentos!$F$2:$F$4986, MATCH(K4013, Def_Instancias_Equipamentos!$D$2:$D$4986, 0), 1)</f>
        <v>Túnel (Anel/Front-End)</v>
      </c>
      <c r="G4013" s="8" t="str">
        <f aca="false" t="array" ref="G4013:G4013">INDEX(Def_Instancias_Equipamentos!$F$2:$F$4986, MATCH(L4013, Def_Instancias_Equipamentos!$D$2:$D$4986, 0), 1)</f>
        <v>Sala Racks 9</v>
      </c>
      <c r="H4013" s="7" t="str">
        <f aca="false" t="array" ref="H4013:H4013">INDEX(Def_Instancias_Equipamentos!$E$2:$E$4986, MATCH(K4013, Def_Instancias_Equipamentos!$D$2:$D$4986, 0), 1)</f>
        <v>SI-09BCFE</v>
      </c>
      <c r="I4013" s="8" t="str">
        <f aca="false" t="array" ref="I4013:I4013">INDEX(Def_Instancias_Equipamentos!$E$2:$E$4986, MATCH(L4013, Def_Instancias_Equipamentos!$D$2:$D$4986, 0), 1)</f>
        <v>IA-09RaBPM</v>
      </c>
      <c r="J4013" s="8" t="str">
        <f aca="false">IF(H4013=I4013, "INTERNO", "EXTERNO")</f>
        <v>EXTERNO</v>
      </c>
      <c r="K4013" s="9" t="str">
        <f aca="false">Def_Instancias_Equipamentos!$D$1149</f>
        <v>SI-09BCFE:DI-PBPMSensor-2</v>
      </c>
      <c r="L4013" s="4" t="str">
        <f aca="false">Def_Instancias_Equipamentos!$D$1490</f>
        <v>SI-09BCFE:DI-FMCPicoAmm-2</v>
      </c>
      <c r="M4013" s="10" t="s">
        <v>75</v>
      </c>
      <c r="N4013" s="11" t="s">
        <v>358</v>
      </c>
      <c r="O4013" s="21" t="str">
        <f aca="false">Def_Sistemas_Conectores_Cabos!$B$24</f>
        <v>Allectra triax</v>
      </c>
      <c r="P4013" s="4" t="str">
        <f aca="false">Def_Sistemas_Conectores_Cabos!$B$25</f>
        <v>Lemo FFC.00.650</v>
      </c>
      <c r="Q4013" s="8" t="str">
        <f aca="false">K4013&amp;"/"&amp;M4013&amp;CHAR(10)&amp;L4013&amp;"/"&amp;N4013</f>
        <v>SI-09BCFE:DI-PBPMSensor-2/TI
SI-09BCFE:DI-FMCPicoAmm-2/3</v>
      </c>
      <c r="R4013" s="12" t="s">
        <v>354</v>
      </c>
      <c r="S4013" s="12" t="s">
        <v>354</v>
      </c>
      <c r="T4013" s="22" t="str">
        <f aca="false">Def_Sistemas_Conectores_Cabos!$C$15</f>
        <v>Triaxial LEMO</v>
      </c>
      <c r="U4013" s="11" t="s">
        <v>355</v>
      </c>
      <c r="V4013" s="13"/>
    </row>
    <row r="4014" customFormat="false" ht="15.75" hidden="true" customHeight="true" outlineLevel="0" collapsed="false">
      <c r="A4014" s="4" t="str">
        <f aca="false">Def_Sistemas_Conectores_Cabos!$A$23</f>
        <v>BPM de fótons</v>
      </c>
      <c r="B4014" s="5" t="str">
        <f aca="false">Datas_Entregas!$A$6</f>
        <v>Linhas de Luz (fases I-A e II)</v>
      </c>
      <c r="C4014" s="6" t="n">
        <f aca="false" t="array" ref="C4014:C4014">INDEX(Datas_Entregas!$B$2:$B$100, MATCH(B4014, Datas_Entregas!$A$2:$A$100, 0), 1)</f>
        <v>43374</v>
      </c>
      <c r="D4014" s="5" t="str">
        <f aca="false">Def_Status_Montagem!$A$2</f>
        <v>A verificar</v>
      </c>
      <c r="E4014" s="4" t="str">
        <f aca="false">Def_Status_Montagem!$B$4</f>
        <v>Contratada (inclui etiqueta)</v>
      </c>
      <c r="F4014" s="7" t="str">
        <f aca="false" t="array" ref="F4014:F4014">INDEX(Def_Instancias_Equipamentos!$F$2:$F$4986, MATCH(K4014, Def_Instancias_Equipamentos!$D$2:$D$4986, 0), 1)</f>
        <v>Túnel (Anel/Front-End)</v>
      </c>
      <c r="G4014" s="8" t="str">
        <f aca="false" t="array" ref="G4014:G4014">INDEX(Def_Instancias_Equipamentos!$F$2:$F$4986, MATCH(L4014, Def_Instancias_Equipamentos!$D$2:$D$4986, 0), 1)</f>
        <v>Sala Racks 9</v>
      </c>
      <c r="H4014" s="7" t="str">
        <f aca="false" t="array" ref="H4014:H4014">INDEX(Def_Instancias_Equipamentos!$E$2:$E$4986, MATCH(K4014, Def_Instancias_Equipamentos!$D$2:$D$4986, 0), 1)</f>
        <v>SI-09BCFE</v>
      </c>
      <c r="I4014" s="8" t="str">
        <f aca="false" t="array" ref="I4014:I4014">INDEX(Def_Instancias_Equipamentos!$E$2:$E$4986, MATCH(L4014, Def_Instancias_Equipamentos!$D$2:$D$4986, 0), 1)</f>
        <v>IA-09RaBPM</v>
      </c>
      <c r="J4014" s="8" t="str">
        <f aca="false">IF(H4014=I4014, "INTERNO", "EXTERNO")</f>
        <v>EXTERNO</v>
      </c>
      <c r="K4014" s="9" t="str">
        <f aca="false">Def_Instancias_Equipamentos!$D$1149</f>
        <v>SI-09BCFE:DI-PBPMSensor-2</v>
      </c>
      <c r="L4014" s="4" t="str">
        <f aca="false">Def_Instancias_Equipamentos!$D$1490</f>
        <v>SI-09BCFE:DI-FMCPicoAmm-2</v>
      </c>
      <c r="M4014" s="10" t="s">
        <v>72</v>
      </c>
      <c r="N4014" s="11" t="s">
        <v>359</v>
      </c>
      <c r="O4014" s="21" t="str">
        <f aca="false">Def_Sistemas_Conectores_Cabos!$B$24</f>
        <v>Allectra triax</v>
      </c>
      <c r="P4014" s="4" t="str">
        <f aca="false">Def_Sistemas_Conectores_Cabos!$B$25</f>
        <v>Lemo FFC.00.650</v>
      </c>
      <c r="Q4014" s="8" t="str">
        <f aca="false">K4014&amp;"/"&amp;M4014&amp;CHAR(10)&amp;L4014&amp;"/"&amp;N4014</f>
        <v>SI-09BCFE:DI-PBPMSensor-2/BO
SI-09BCFE:DI-FMCPicoAmm-2/4</v>
      </c>
      <c r="R4014" s="12" t="s">
        <v>354</v>
      </c>
      <c r="S4014" s="12" t="s">
        <v>354</v>
      </c>
      <c r="T4014" s="22" t="str">
        <f aca="false">Def_Sistemas_Conectores_Cabos!$C$15</f>
        <v>Triaxial LEMO</v>
      </c>
      <c r="U4014" s="11" t="s">
        <v>355</v>
      </c>
      <c r="V4014" s="13"/>
    </row>
    <row r="4015" customFormat="false" ht="15.75" hidden="true" customHeight="true" outlineLevel="0" collapsed="false">
      <c r="A4015" s="4" t="str">
        <f aca="false">Def_Sistemas_Conectores_Cabos!$A$23</f>
        <v>BPM de fótons</v>
      </c>
      <c r="B4015" s="5" t="str">
        <f aca="false">Datas_Entregas!$A$3</f>
        <v>BTS/Anel</v>
      </c>
      <c r="C4015" s="6" t="n">
        <f aca="false" t="array" ref="C4015:C4015">INDEX(Datas_Entregas!$B$2:$B$100, MATCH(B4015, Datas_Entregas!$A$2:$A$100, 0), 1)</f>
        <v>43296</v>
      </c>
      <c r="D4015" s="5" t="str">
        <f aca="false">Def_Status_Montagem!$A$2</f>
        <v>A verificar</v>
      </c>
      <c r="E4015" s="4" t="str">
        <f aca="false">Def_Status_Montagem!$B$4</f>
        <v>Contratada (inclui etiqueta)</v>
      </c>
      <c r="F4015" s="7" t="str">
        <f aca="false" t="array" ref="F4015:F4015">INDEX(Def_Instancias_Equipamentos!$F$2:$F$4986, MATCH(K4015, Def_Instancias_Equipamentos!$D$2:$D$4986, 0), 1)</f>
        <v>Túnel (Anel/Front-End)</v>
      </c>
      <c r="G4015" s="8" t="str">
        <f aca="false" t="array" ref="G4015:G4015">INDEX(Def_Instancias_Equipamentos!$F$2:$F$4986, MATCH(L4015, Def_Instancias_Equipamentos!$D$2:$D$4986, 0), 1)</f>
        <v>Sala Racks 9</v>
      </c>
      <c r="H4015" s="7" t="str">
        <f aca="false" t="array" ref="H4015:H4015">INDEX(Def_Instancias_Equipamentos!$E$2:$E$4986, MATCH(K4015, Def_Instancias_Equipamentos!$D$2:$D$4986, 0), 1)</f>
        <v>SI-09SAFE</v>
      </c>
      <c r="I4015" s="8" t="str">
        <f aca="false" t="array" ref="I4015:I4015">INDEX(Def_Instancias_Equipamentos!$E$2:$E$4986, MATCH(L4015, Def_Instancias_Equipamentos!$D$2:$D$4986, 0), 1)</f>
        <v>IA-09RaBPM</v>
      </c>
      <c r="J4015" s="8" t="str">
        <f aca="false">IF(H4015=I4015, "INTERNO", "EXTERNO")</f>
        <v>EXTERNO</v>
      </c>
      <c r="K4015" s="9" t="str">
        <f aca="false">Def_Instancias_Equipamentos!$D$1108</f>
        <v>SI-09SAFE:DI-PBPMSensor-1</v>
      </c>
      <c r="L4015" s="4" t="str">
        <f aca="false">Def_Instancias_Equipamentos!$D$1449</f>
        <v>SI-09SAFE:DI-FMCPicoAmm-1</v>
      </c>
      <c r="M4015" s="10" t="s">
        <v>78</v>
      </c>
      <c r="N4015" s="11" t="s">
        <v>356</v>
      </c>
      <c r="O4015" s="21" t="str">
        <f aca="false">Def_Sistemas_Conectores_Cabos!$B$24</f>
        <v>Allectra triax</v>
      </c>
      <c r="P4015" s="4" t="str">
        <f aca="false">Def_Sistemas_Conectores_Cabos!$B$25</f>
        <v>Lemo FFC.00.650</v>
      </c>
      <c r="Q4015" s="8" t="str">
        <f aca="false">K4015&amp;"/"&amp;M4015&amp;CHAR(10)&amp;L4015&amp;"/"&amp;N4015</f>
        <v>SI-09SAFE:DI-PBPMSensor-1/TO
SI-09SAFE:DI-FMCPicoAmm-1/1</v>
      </c>
      <c r="R4015" s="12" t="s">
        <v>354</v>
      </c>
      <c r="S4015" s="12" t="s">
        <v>354</v>
      </c>
      <c r="T4015" s="22" t="str">
        <f aca="false">Def_Sistemas_Conectores_Cabos!$C$15</f>
        <v>Triaxial LEMO</v>
      </c>
      <c r="U4015" s="11" t="s">
        <v>355</v>
      </c>
      <c r="V4015" s="13"/>
    </row>
    <row r="4016" customFormat="false" ht="15.75" hidden="true" customHeight="true" outlineLevel="0" collapsed="false">
      <c r="A4016" s="4" t="str">
        <f aca="false">Def_Sistemas_Conectores_Cabos!$A$23</f>
        <v>BPM de fótons</v>
      </c>
      <c r="B4016" s="5" t="str">
        <f aca="false">Datas_Entregas!$A$3</f>
        <v>BTS/Anel</v>
      </c>
      <c r="C4016" s="6" t="n">
        <f aca="false" t="array" ref="C4016:C4016">INDEX(Datas_Entregas!$B$2:$B$100, MATCH(B4016, Datas_Entregas!$A$2:$A$100, 0), 1)</f>
        <v>43296</v>
      </c>
      <c r="D4016" s="5" t="str">
        <f aca="false">Def_Status_Montagem!$A$2</f>
        <v>A verificar</v>
      </c>
      <c r="E4016" s="4" t="str">
        <f aca="false">Def_Status_Montagem!$B$4</f>
        <v>Contratada (inclui etiqueta)</v>
      </c>
      <c r="F4016" s="7" t="str">
        <f aca="false" t="array" ref="F4016:F4016">INDEX(Def_Instancias_Equipamentos!$F$2:$F$4986, MATCH(K4016, Def_Instancias_Equipamentos!$D$2:$D$4986, 0), 1)</f>
        <v>Túnel (Anel/Front-End)</v>
      </c>
      <c r="G4016" s="8" t="str">
        <f aca="false" t="array" ref="G4016:G4016">INDEX(Def_Instancias_Equipamentos!$F$2:$F$4986, MATCH(L4016, Def_Instancias_Equipamentos!$D$2:$D$4986, 0), 1)</f>
        <v>Sala Racks 9</v>
      </c>
      <c r="H4016" s="7" t="str">
        <f aca="false" t="array" ref="H4016:H4016">INDEX(Def_Instancias_Equipamentos!$E$2:$E$4986, MATCH(K4016, Def_Instancias_Equipamentos!$D$2:$D$4986, 0), 1)</f>
        <v>SI-09SAFE</v>
      </c>
      <c r="I4016" s="8" t="str">
        <f aca="false" t="array" ref="I4016:I4016">INDEX(Def_Instancias_Equipamentos!$E$2:$E$4986, MATCH(L4016, Def_Instancias_Equipamentos!$D$2:$D$4986, 0), 1)</f>
        <v>IA-09RaBPM</v>
      </c>
      <c r="J4016" s="8" t="str">
        <f aca="false">IF(H4016=I4016, "INTERNO", "EXTERNO")</f>
        <v>EXTERNO</v>
      </c>
      <c r="K4016" s="9" t="str">
        <f aca="false">Def_Instancias_Equipamentos!$D$1108</f>
        <v>SI-09SAFE:DI-PBPMSensor-1</v>
      </c>
      <c r="L4016" s="4" t="str">
        <f aca="false">Def_Instancias_Equipamentos!$D$1449</f>
        <v>SI-09SAFE:DI-FMCPicoAmm-1</v>
      </c>
      <c r="M4016" s="10" t="s">
        <v>69</v>
      </c>
      <c r="N4016" s="11" t="s">
        <v>357</v>
      </c>
      <c r="O4016" s="21" t="str">
        <f aca="false">Def_Sistemas_Conectores_Cabos!$B$24</f>
        <v>Allectra triax</v>
      </c>
      <c r="P4016" s="4" t="str">
        <f aca="false">Def_Sistemas_Conectores_Cabos!$B$25</f>
        <v>Lemo FFC.00.650</v>
      </c>
      <c r="Q4016" s="8" t="str">
        <f aca="false">K4016&amp;"/"&amp;M4016&amp;CHAR(10)&amp;L4016&amp;"/"&amp;N4016</f>
        <v>SI-09SAFE:DI-PBPMSensor-1/BI
SI-09SAFE:DI-FMCPicoAmm-1/2</v>
      </c>
      <c r="R4016" s="12" t="s">
        <v>354</v>
      </c>
      <c r="S4016" s="12" t="s">
        <v>354</v>
      </c>
      <c r="T4016" s="22" t="str">
        <f aca="false">Def_Sistemas_Conectores_Cabos!$C$15</f>
        <v>Triaxial LEMO</v>
      </c>
      <c r="U4016" s="11" t="s">
        <v>355</v>
      </c>
      <c r="V4016" s="13"/>
    </row>
    <row r="4017" customFormat="false" ht="15.75" hidden="true" customHeight="true" outlineLevel="0" collapsed="false">
      <c r="A4017" s="4" t="str">
        <f aca="false">Def_Sistemas_Conectores_Cabos!$A$23</f>
        <v>BPM de fótons</v>
      </c>
      <c r="B4017" s="5" t="str">
        <f aca="false">Datas_Entregas!$A$3</f>
        <v>BTS/Anel</v>
      </c>
      <c r="C4017" s="6" t="n">
        <f aca="false" t="array" ref="C4017:C4017">INDEX(Datas_Entregas!$B$2:$B$100, MATCH(B4017, Datas_Entregas!$A$2:$A$100, 0), 1)</f>
        <v>43296</v>
      </c>
      <c r="D4017" s="5" t="str">
        <f aca="false">Def_Status_Montagem!$A$2</f>
        <v>A verificar</v>
      </c>
      <c r="E4017" s="4" t="str">
        <f aca="false">Def_Status_Montagem!$B$4</f>
        <v>Contratada (inclui etiqueta)</v>
      </c>
      <c r="F4017" s="7" t="str">
        <f aca="false" t="array" ref="F4017:F4017">INDEX(Def_Instancias_Equipamentos!$F$2:$F$4986, MATCH(K4017, Def_Instancias_Equipamentos!$D$2:$D$4986, 0), 1)</f>
        <v>Túnel (Anel/Front-End)</v>
      </c>
      <c r="G4017" s="8" t="str">
        <f aca="false" t="array" ref="G4017:G4017">INDEX(Def_Instancias_Equipamentos!$F$2:$F$4986, MATCH(L4017, Def_Instancias_Equipamentos!$D$2:$D$4986, 0), 1)</f>
        <v>Sala Racks 9</v>
      </c>
      <c r="H4017" s="7" t="str">
        <f aca="false" t="array" ref="H4017:H4017">INDEX(Def_Instancias_Equipamentos!$E$2:$E$4986, MATCH(K4017, Def_Instancias_Equipamentos!$D$2:$D$4986, 0), 1)</f>
        <v>SI-09SAFE</v>
      </c>
      <c r="I4017" s="8" t="str">
        <f aca="false" t="array" ref="I4017:I4017">INDEX(Def_Instancias_Equipamentos!$E$2:$E$4986, MATCH(L4017, Def_Instancias_Equipamentos!$D$2:$D$4986, 0), 1)</f>
        <v>IA-09RaBPM</v>
      </c>
      <c r="J4017" s="8" t="str">
        <f aca="false">IF(H4017=I4017, "INTERNO", "EXTERNO")</f>
        <v>EXTERNO</v>
      </c>
      <c r="K4017" s="9" t="str">
        <f aca="false">Def_Instancias_Equipamentos!$D$1108</f>
        <v>SI-09SAFE:DI-PBPMSensor-1</v>
      </c>
      <c r="L4017" s="4" t="str">
        <f aca="false">Def_Instancias_Equipamentos!$D$1449</f>
        <v>SI-09SAFE:DI-FMCPicoAmm-1</v>
      </c>
      <c r="M4017" s="10" t="s">
        <v>75</v>
      </c>
      <c r="N4017" s="11" t="s">
        <v>358</v>
      </c>
      <c r="O4017" s="21" t="str">
        <f aca="false">Def_Sistemas_Conectores_Cabos!$B$24</f>
        <v>Allectra triax</v>
      </c>
      <c r="P4017" s="4" t="str">
        <f aca="false">Def_Sistemas_Conectores_Cabos!$B$25</f>
        <v>Lemo FFC.00.650</v>
      </c>
      <c r="Q4017" s="8" t="str">
        <f aca="false">K4017&amp;"/"&amp;M4017&amp;CHAR(10)&amp;L4017&amp;"/"&amp;N4017</f>
        <v>SI-09SAFE:DI-PBPMSensor-1/TI
SI-09SAFE:DI-FMCPicoAmm-1/3</v>
      </c>
      <c r="R4017" s="12" t="s">
        <v>354</v>
      </c>
      <c r="S4017" s="12" t="s">
        <v>354</v>
      </c>
      <c r="T4017" s="22" t="str">
        <f aca="false">Def_Sistemas_Conectores_Cabos!$C$15</f>
        <v>Triaxial LEMO</v>
      </c>
      <c r="U4017" s="11" t="s">
        <v>355</v>
      </c>
      <c r="V4017" s="13"/>
    </row>
    <row r="4018" customFormat="false" ht="15.75" hidden="true" customHeight="true" outlineLevel="0" collapsed="false">
      <c r="A4018" s="4" t="str">
        <f aca="false">Def_Sistemas_Conectores_Cabos!$A$23</f>
        <v>BPM de fótons</v>
      </c>
      <c r="B4018" s="5" t="str">
        <f aca="false">Datas_Entregas!$A$3</f>
        <v>BTS/Anel</v>
      </c>
      <c r="C4018" s="6" t="n">
        <f aca="false" t="array" ref="C4018:C4018">INDEX(Datas_Entregas!$B$2:$B$100, MATCH(B4018, Datas_Entregas!$A$2:$A$100, 0), 1)</f>
        <v>43296</v>
      </c>
      <c r="D4018" s="5" t="str">
        <f aca="false">Def_Status_Montagem!$A$2</f>
        <v>A verificar</v>
      </c>
      <c r="E4018" s="4" t="str">
        <f aca="false">Def_Status_Montagem!$B$4</f>
        <v>Contratada (inclui etiqueta)</v>
      </c>
      <c r="F4018" s="7" t="str">
        <f aca="false" t="array" ref="F4018:F4018">INDEX(Def_Instancias_Equipamentos!$F$2:$F$4986, MATCH(K4018, Def_Instancias_Equipamentos!$D$2:$D$4986, 0), 1)</f>
        <v>Túnel (Anel/Front-End)</v>
      </c>
      <c r="G4018" s="8" t="str">
        <f aca="false" t="array" ref="G4018:G4018">INDEX(Def_Instancias_Equipamentos!$F$2:$F$4986, MATCH(L4018, Def_Instancias_Equipamentos!$D$2:$D$4986, 0), 1)</f>
        <v>Sala Racks 9</v>
      </c>
      <c r="H4018" s="7" t="str">
        <f aca="false" t="array" ref="H4018:H4018">INDEX(Def_Instancias_Equipamentos!$E$2:$E$4986, MATCH(K4018, Def_Instancias_Equipamentos!$D$2:$D$4986, 0), 1)</f>
        <v>SI-09SAFE</v>
      </c>
      <c r="I4018" s="8" t="str">
        <f aca="false" t="array" ref="I4018:I4018">INDEX(Def_Instancias_Equipamentos!$E$2:$E$4986, MATCH(L4018, Def_Instancias_Equipamentos!$D$2:$D$4986, 0), 1)</f>
        <v>IA-09RaBPM</v>
      </c>
      <c r="J4018" s="8" t="str">
        <f aca="false">IF(H4018=I4018, "INTERNO", "EXTERNO")</f>
        <v>EXTERNO</v>
      </c>
      <c r="K4018" s="9" t="str">
        <f aca="false">Def_Instancias_Equipamentos!$D$1108</f>
        <v>SI-09SAFE:DI-PBPMSensor-1</v>
      </c>
      <c r="L4018" s="4" t="str">
        <f aca="false">Def_Instancias_Equipamentos!$D$1449</f>
        <v>SI-09SAFE:DI-FMCPicoAmm-1</v>
      </c>
      <c r="M4018" s="10" t="s">
        <v>72</v>
      </c>
      <c r="N4018" s="11" t="s">
        <v>359</v>
      </c>
      <c r="O4018" s="21" t="str">
        <f aca="false">Def_Sistemas_Conectores_Cabos!$B$24</f>
        <v>Allectra triax</v>
      </c>
      <c r="P4018" s="4" t="str">
        <f aca="false">Def_Sistemas_Conectores_Cabos!$B$25</f>
        <v>Lemo FFC.00.650</v>
      </c>
      <c r="Q4018" s="8" t="str">
        <f aca="false">K4018&amp;"/"&amp;M4018&amp;CHAR(10)&amp;L4018&amp;"/"&amp;N4018</f>
        <v>SI-09SAFE:DI-PBPMSensor-1/BO
SI-09SAFE:DI-FMCPicoAmm-1/4</v>
      </c>
      <c r="R4018" s="12" t="s">
        <v>354</v>
      </c>
      <c r="S4018" s="12" t="s">
        <v>354</v>
      </c>
      <c r="T4018" s="22" t="str">
        <f aca="false">Def_Sistemas_Conectores_Cabos!$C$15</f>
        <v>Triaxial LEMO</v>
      </c>
      <c r="U4018" s="11" t="s">
        <v>355</v>
      </c>
      <c r="V4018" s="13"/>
    </row>
    <row r="4019" customFormat="false" ht="15.75" hidden="true" customHeight="true" outlineLevel="0" collapsed="false">
      <c r="A4019" s="4" t="str">
        <f aca="false">Def_Sistemas_Conectores_Cabos!$A$23</f>
        <v>BPM de fótons</v>
      </c>
      <c r="B4019" s="5" t="str">
        <f aca="false">Datas_Entregas!$A$3</f>
        <v>BTS/Anel</v>
      </c>
      <c r="C4019" s="6" t="n">
        <f aca="false" t="array" ref="C4019:C4019">INDEX(Datas_Entregas!$B$2:$B$100, MATCH(B4019, Datas_Entregas!$A$2:$A$100, 0), 1)</f>
        <v>43296</v>
      </c>
      <c r="D4019" s="5" t="str">
        <f aca="false">Def_Status_Montagem!$A$2</f>
        <v>A verificar</v>
      </c>
      <c r="E4019" s="4" t="str">
        <f aca="false">Def_Status_Montagem!$B$4</f>
        <v>Contratada (inclui etiqueta)</v>
      </c>
      <c r="F4019" s="7" t="str">
        <f aca="false" t="array" ref="F4019:F4019">INDEX(Def_Instancias_Equipamentos!$F$2:$F$4986, MATCH(K4019, Def_Instancias_Equipamentos!$D$2:$D$4986, 0), 1)</f>
        <v>Túnel (Anel/Front-End)</v>
      </c>
      <c r="G4019" s="8" t="str">
        <f aca="false" t="array" ref="G4019:G4019">INDEX(Def_Instancias_Equipamentos!$F$2:$F$4986, MATCH(L4019, Def_Instancias_Equipamentos!$D$2:$D$4986, 0), 1)</f>
        <v>Sala Racks 9</v>
      </c>
      <c r="H4019" s="7" t="str">
        <f aca="false" t="array" ref="H4019:H4019">INDEX(Def_Instancias_Equipamentos!$E$2:$E$4986, MATCH(K4019, Def_Instancias_Equipamentos!$D$2:$D$4986, 0), 1)</f>
        <v>SI-09SAFE</v>
      </c>
      <c r="I4019" s="8" t="str">
        <f aca="false" t="array" ref="I4019:I4019">INDEX(Def_Instancias_Equipamentos!$E$2:$E$4986, MATCH(L4019, Def_Instancias_Equipamentos!$D$2:$D$4986, 0), 1)</f>
        <v>IA-09RaBPM</v>
      </c>
      <c r="J4019" s="8" t="str">
        <f aca="false">IF(H4019=I4019, "INTERNO", "EXTERNO")</f>
        <v>EXTERNO</v>
      </c>
      <c r="K4019" s="9" t="str">
        <f aca="false">Def_Instancias_Equipamentos!$D$1109</f>
        <v>SI-09SAFE:DI-PBPMSensor-2</v>
      </c>
      <c r="L4019" s="4" t="str">
        <f aca="false">Def_Instancias_Equipamentos!$D$1450</f>
        <v>SI-09SAFE:DI-FMCPicoAmm-2</v>
      </c>
      <c r="M4019" s="10" t="s">
        <v>78</v>
      </c>
      <c r="N4019" s="11" t="s">
        <v>356</v>
      </c>
      <c r="O4019" s="21" t="str">
        <f aca="false">Def_Sistemas_Conectores_Cabos!$B$24</f>
        <v>Allectra triax</v>
      </c>
      <c r="P4019" s="4" t="str">
        <f aca="false">Def_Sistemas_Conectores_Cabos!$B$25</f>
        <v>Lemo FFC.00.650</v>
      </c>
      <c r="Q4019" s="8" t="str">
        <f aca="false">K4019&amp;"/"&amp;M4019&amp;CHAR(10)&amp;L4019&amp;"/"&amp;N4019</f>
        <v>SI-09SAFE:DI-PBPMSensor-2/TO
SI-09SAFE:DI-FMCPicoAmm-2/1</v>
      </c>
      <c r="R4019" s="12" t="s">
        <v>354</v>
      </c>
      <c r="S4019" s="12" t="s">
        <v>354</v>
      </c>
      <c r="T4019" s="22" t="str">
        <f aca="false">Def_Sistemas_Conectores_Cabos!$C$15</f>
        <v>Triaxial LEMO</v>
      </c>
      <c r="U4019" s="11" t="s">
        <v>355</v>
      </c>
      <c r="V4019" s="13"/>
    </row>
    <row r="4020" customFormat="false" ht="15.75" hidden="true" customHeight="true" outlineLevel="0" collapsed="false">
      <c r="A4020" s="4" t="str">
        <f aca="false">Def_Sistemas_Conectores_Cabos!$A$23</f>
        <v>BPM de fótons</v>
      </c>
      <c r="B4020" s="5" t="str">
        <f aca="false">Datas_Entregas!$A$3</f>
        <v>BTS/Anel</v>
      </c>
      <c r="C4020" s="6" t="n">
        <f aca="false" t="array" ref="C4020:C4020">INDEX(Datas_Entregas!$B$2:$B$100, MATCH(B4020, Datas_Entregas!$A$2:$A$100, 0), 1)</f>
        <v>43296</v>
      </c>
      <c r="D4020" s="5" t="str">
        <f aca="false">Def_Status_Montagem!$A$2</f>
        <v>A verificar</v>
      </c>
      <c r="E4020" s="4" t="str">
        <f aca="false">Def_Status_Montagem!$B$4</f>
        <v>Contratada (inclui etiqueta)</v>
      </c>
      <c r="F4020" s="7" t="str">
        <f aca="false" t="array" ref="F4020:F4020">INDEX(Def_Instancias_Equipamentos!$F$2:$F$4986, MATCH(K4020, Def_Instancias_Equipamentos!$D$2:$D$4986, 0), 1)</f>
        <v>Túnel (Anel/Front-End)</v>
      </c>
      <c r="G4020" s="8" t="str">
        <f aca="false" t="array" ref="G4020:G4020">INDEX(Def_Instancias_Equipamentos!$F$2:$F$4986, MATCH(L4020, Def_Instancias_Equipamentos!$D$2:$D$4986, 0), 1)</f>
        <v>Sala Racks 9</v>
      </c>
      <c r="H4020" s="7" t="str">
        <f aca="false" t="array" ref="H4020:H4020">INDEX(Def_Instancias_Equipamentos!$E$2:$E$4986, MATCH(K4020, Def_Instancias_Equipamentos!$D$2:$D$4986, 0), 1)</f>
        <v>SI-09SAFE</v>
      </c>
      <c r="I4020" s="8" t="str">
        <f aca="false" t="array" ref="I4020:I4020">INDEX(Def_Instancias_Equipamentos!$E$2:$E$4986, MATCH(L4020, Def_Instancias_Equipamentos!$D$2:$D$4986, 0), 1)</f>
        <v>IA-09RaBPM</v>
      </c>
      <c r="J4020" s="8" t="str">
        <f aca="false">IF(H4020=I4020, "INTERNO", "EXTERNO")</f>
        <v>EXTERNO</v>
      </c>
      <c r="K4020" s="9" t="str">
        <f aca="false">Def_Instancias_Equipamentos!$D$1109</f>
        <v>SI-09SAFE:DI-PBPMSensor-2</v>
      </c>
      <c r="L4020" s="4" t="str">
        <f aca="false">Def_Instancias_Equipamentos!$D$1450</f>
        <v>SI-09SAFE:DI-FMCPicoAmm-2</v>
      </c>
      <c r="M4020" s="10" t="s">
        <v>69</v>
      </c>
      <c r="N4020" s="11" t="s">
        <v>357</v>
      </c>
      <c r="O4020" s="21" t="str">
        <f aca="false">Def_Sistemas_Conectores_Cabos!$B$24</f>
        <v>Allectra triax</v>
      </c>
      <c r="P4020" s="4" t="str">
        <f aca="false">Def_Sistemas_Conectores_Cabos!$B$25</f>
        <v>Lemo FFC.00.650</v>
      </c>
      <c r="Q4020" s="8" t="str">
        <f aca="false">K4020&amp;"/"&amp;M4020&amp;CHAR(10)&amp;L4020&amp;"/"&amp;N4020</f>
        <v>SI-09SAFE:DI-PBPMSensor-2/BI
SI-09SAFE:DI-FMCPicoAmm-2/2</v>
      </c>
      <c r="R4020" s="12" t="s">
        <v>354</v>
      </c>
      <c r="S4020" s="12" t="s">
        <v>354</v>
      </c>
      <c r="T4020" s="22" t="str">
        <f aca="false">Def_Sistemas_Conectores_Cabos!$C$15</f>
        <v>Triaxial LEMO</v>
      </c>
      <c r="U4020" s="11" t="s">
        <v>355</v>
      </c>
      <c r="V4020" s="13"/>
    </row>
    <row r="4021" customFormat="false" ht="15.75" hidden="true" customHeight="true" outlineLevel="0" collapsed="false">
      <c r="A4021" s="4" t="str">
        <f aca="false">Def_Sistemas_Conectores_Cabos!$A$23</f>
        <v>BPM de fótons</v>
      </c>
      <c r="B4021" s="5" t="str">
        <f aca="false">Datas_Entregas!$A$3</f>
        <v>BTS/Anel</v>
      </c>
      <c r="C4021" s="6" t="n">
        <f aca="false" t="array" ref="C4021:C4021">INDEX(Datas_Entregas!$B$2:$B$100, MATCH(B4021, Datas_Entregas!$A$2:$A$100, 0), 1)</f>
        <v>43296</v>
      </c>
      <c r="D4021" s="5" t="str">
        <f aca="false">Def_Status_Montagem!$A$2</f>
        <v>A verificar</v>
      </c>
      <c r="E4021" s="4" t="str">
        <f aca="false">Def_Status_Montagem!$B$4</f>
        <v>Contratada (inclui etiqueta)</v>
      </c>
      <c r="F4021" s="7" t="str">
        <f aca="false" t="array" ref="F4021:F4021">INDEX(Def_Instancias_Equipamentos!$F$2:$F$4986, MATCH(K4021, Def_Instancias_Equipamentos!$D$2:$D$4986, 0), 1)</f>
        <v>Túnel (Anel/Front-End)</v>
      </c>
      <c r="G4021" s="8" t="str">
        <f aca="false" t="array" ref="G4021:G4021">INDEX(Def_Instancias_Equipamentos!$F$2:$F$4986, MATCH(L4021, Def_Instancias_Equipamentos!$D$2:$D$4986, 0), 1)</f>
        <v>Sala Racks 9</v>
      </c>
      <c r="H4021" s="7" t="str">
        <f aca="false" t="array" ref="H4021:H4021">INDEX(Def_Instancias_Equipamentos!$E$2:$E$4986, MATCH(K4021, Def_Instancias_Equipamentos!$D$2:$D$4986, 0), 1)</f>
        <v>SI-09SAFE</v>
      </c>
      <c r="I4021" s="8" t="str">
        <f aca="false" t="array" ref="I4021:I4021">INDEX(Def_Instancias_Equipamentos!$E$2:$E$4986, MATCH(L4021, Def_Instancias_Equipamentos!$D$2:$D$4986, 0), 1)</f>
        <v>IA-09RaBPM</v>
      </c>
      <c r="J4021" s="8" t="str">
        <f aca="false">IF(H4021=I4021, "INTERNO", "EXTERNO")</f>
        <v>EXTERNO</v>
      </c>
      <c r="K4021" s="9" t="str">
        <f aca="false">Def_Instancias_Equipamentos!$D$1109</f>
        <v>SI-09SAFE:DI-PBPMSensor-2</v>
      </c>
      <c r="L4021" s="4" t="str">
        <f aca="false">Def_Instancias_Equipamentos!$D$1450</f>
        <v>SI-09SAFE:DI-FMCPicoAmm-2</v>
      </c>
      <c r="M4021" s="10" t="s">
        <v>75</v>
      </c>
      <c r="N4021" s="11" t="s">
        <v>358</v>
      </c>
      <c r="O4021" s="21" t="str">
        <f aca="false">Def_Sistemas_Conectores_Cabos!$B$24</f>
        <v>Allectra triax</v>
      </c>
      <c r="P4021" s="4" t="str">
        <f aca="false">Def_Sistemas_Conectores_Cabos!$B$25</f>
        <v>Lemo FFC.00.650</v>
      </c>
      <c r="Q4021" s="8" t="str">
        <f aca="false">K4021&amp;"/"&amp;M4021&amp;CHAR(10)&amp;L4021&amp;"/"&amp;N4021</f>
        <v>SI-09SAFE:DI-PBPMSensor-2/TI
SI-09SAFE:DI-FMCPicoAmm-2/3</v>
      </c>
      <c r="R4021" s="12" t="s">
        <v>354</v>
      </c>
      <c r="S4021" s="12" t="s">
        <v>354</v>
      </c>
      <c r="T4021" s="22" t="str">
        <f aca="false">Def_Sistemas_Conectores_Cabos!$C$15</f>
        <v>Triaxial LEMO</v>
      </c>
      <c r="U4021" s="11" t="s">
        <v>355</v>
      </c>
      <c r="V4021" s="13"/>
    </row>
    <row r="4022" customFormat="false" ht="15.75" hidden="true" customHeight="true" outlineLevel="0" collapsed="false">
      <c r="A4022" s="4" t="str">
        <f aca="false">Def_Sistemas_Conectores_Cabos!$A$23</f>
        <v>BPM de fótons</v>
      </c>
      <c r="B4022" s="5" t="str">
        <f aca="false">Datas_Entregas!$A$3</f>
        <v>BTS/Anel</v>
      </c>
      <c r="C4022" s="6" t="n">
        <f aca="false" t="array" ref="C4022:C4022">INDEX(Datas_Entregas!$B$2:$B$100, MATCH(B4022, Datas_Entregas!$A$2:$A$100, 0), 1)</f>
        <v>43296</v>
      </c>
      <c r="D4022" s="5" t="str">
        <f aca="false">Def_Status_Montagem!$A$2</f>
        <v>A verificar</v>
      </c>
      <c r="E4022" s="4" t="str">
        <f aca="false">Def_Status_Montagem!$B$4</f>
        <v>Contratada (inclui etiqueta)</v>
      </c>
      <c r="F4022" s="7" t="str">
        <f aca="false" t="array" ref="F4022:F4022">INDEX(Def_Instancias_Equipamentos!$F$2:$F$4986, MATCH(K4022, Def_Instancias_Equipamentos!$D$2:$D$4986, 0), 1)</f>
        <v>Túnel (Anel/Front-End)</v>
      </c>
      <c r="G4022" s="8" t="str">
        <f aca="false" t="array" ref="G4022:G4022">INDEX(Def_Instancias_Equipamentos!$F$2:$F$4986, MATCH(L4022, Def_Instancias_Equipamentos!$D$2:$D$4986, 0), 1)</f>
        <v>Sala Racks 9</v>
      </c>
      <c r="H4022" s="7" t="str">
        <f aca="false" t="array" ref="H4022:H4022">INDEX(Def_Instancias_Equipamentos!$E$2:$E$4986, MATCH(K4022, Def_Instancias_Equipamentos!$D$2:$D$4986, 0), 1)</f>
        <v>SI-09SAFE</v>
      </c>
      <c r="I4022" s="8" t="str">
        <f aca="false" t="array" ref="I4022:I4022">INDEX(Def_Instancias_Equipamentos!$E$2:$E$4986, MATCH(L4022, Def_Instancias_Equipamentos!$D$2:$D$4986, 0), 1)</f>
        <v>IA-09RaBPM</v>
      </c>
      <c r="J4022" s="8" t="str">
        <f aca="false">IF(H4022=I4022, "INTERNO", "EXTERNO")</f>
        <v>EXTERNO</v>
      </c>
      <c r="K4022" s="9" t="str">
        <f aca="false">Def_Instancias_Equipamentos!$D$1109</f>
        <v>SI-09SAFE:DI-PBPMSensor-2</v>
      </c>
      <c r="L4022" s="4" t="str">
        <f aca="false">Def_Instancias_Equipamentos!$D$1450</f>
        <v>SI-09SAFE:DI-FMCPicoAmm-2</v>
      </c>
      <c r="M4022" s="10" t="s">
        <v>72</v>
      </c>
      <c r="N4022" s="11" t="s">
        <v>359</v>
      </c>
      <c r="O4022" s="21" t="str">
        <f aca="false">Def_Sistemas_Conectores_Cabos!$B$24</f>
        <v>Allectra triax</v>
      </c>
      <c r="P4022" s="4" t="str">
        <f aca="false">Def_Sistemas_Conectores_Cabos!$B$25</f>
        <v>Lemo FFC.00.650</v>
      </c>
      <c r="Q4022" s="8" t="str">
        <f aca="false">K4022&amp;"/"&amp;M4022&amp;CHAR(10)&amp;L4022&amp;"/"&amp;N4022</f>
        <v>SI-09SAFE:DI-PBPMSensor-2/BO
SI-09SAFE:DI-FMCPicoAmm-2/4</v>
      </c>
      <c r="R4022" s="12" t="s">
        <v>354</v>
      </c>
      <c r="S4022" s="12" t="s">
        <v>354</v>
      </c>
      <c r="T4022" s="22" t="str">
        <f aca="false">Def_Sistemas_Conectores_Cabos!$C$15</f>
        <v>Triaxial LEMO</v>
      </c>
      <c r="U4022" s="11" t="s">
        <v>355</v>
      </c>
      <c r="V4022" s="13"/>
    </row>
    <row r="4023" customFormat="false" ht="15.75" hidden="true" customHeight="true" outlineLevel="0" collapsed="false">
      <c r="A4023" s="4" t="str">
        <f aca="false">Def_Sistemas_Conectores_Cabos!$A$23</f>
        <v>BPM de fótons</v>
      </c>
      <c r="B4023" s="5" t="str">
        <f aca="false">Datas_Entregas!$A$3</f>
        <v>BTS/Anel</v>
      </c>
      <c r="C4023" s="6" t="n">
        <f aca="false" t="array" ref="C4023:C4023">INDEX(Datas_Entregas!$B$2:$B$100, MATCH(B4023, Datas_Entregas!$A$2:$A$100, 0), 1)</f>
        <v>43296</v>
      </c>
      <c r="D4023" s="5" t="str">
        <f aca="false">Def_Status_Montagem!$A$2</f>
        <v>A verificar</v>
      </c>
      <c r="E4023" s="4" t="str">
        <f aca="false">Def_Status_Montagem!$B$4</f>
        <v>Contratada (inclui etiqueta)</v>
      </c>
      <c r="F4023" s="7" t="str">
        <f aca="false" t="array" ref="F4023:F4023">INDEX(Def_Instancias_Equipamentos!$F$2:$F$4986, MATCH(K4023, Def_Instancias_Equipamentos!$D$2:$D$4986, 0), 1)</f>
        <v>Túnel (Anel/Front-End)</v>
      </c>
      <c r="G4023" s="8" t="str">
        <f aca="false" t="array" ref="G4023:G4023">INDEX(Def_Instancias_Equipamentos!$F$2:$F$4986, MATCH(L4023, Def_Instancias_Equipamentos!$D$2:$D$4986, 0), 1)</f>
        <v>Sala Racks 10</v>
      </c>
      <c r="H4023" s="7" t="str">
        <f aca="false" t="array" ref="H4023:H4023">INDEX(Def_Instancias_Equipamentos!$E$2:$E$4986, MATCH(K4023, Def_Instancias_Equipamentos!$D$2:$D$4986, 0), 1)</f>
        <v>SI-10BCFE</v>
      </c>
      <c r="I4023" s="8" t="str">
        <f aca="false" t="array" ref="I4023:I4023">INDEX(Def_Instancias_Equipamentos!$E$2:$E$4986, MATCH(L4023, Def_Instancias_Equipamentos!$D$2:$D$4986, 0), 1)</f>
        <v>IA-10RaBPM</v>
      </c>
      <c r="J4023" s="8" t="str">
        <f aca="false">IF(H4023=I4023, "INTERNO", "EXTERNO")</f>
        <v>EXTERNO</v>
      </c>
      <c r="K4023" s="9" t="str">
        <f aca="false">Def_Instancias_Equipamentos!$D$1150</f>
        <v>SI-10BCFE:DI-PBPMSensor-1</v>
      </c>
      <c r="L4023" s="4" t="str">
        <f aca="false">Def_Instancias_Equipamentos!$D$1491</f>
        <v>SI-10BCFE:DI-FMCPicoAmm-1</v>
      </c>
      <c r="M4023" s="10" t="s">
        <v>78</v>
      </c>
      <c r="N4023" s="11" t="s">
        <v>356</v>
      </c>
      <c r="O4023" s="21" t="str">
        <f aca="false">Def_Sistemas_Conectores_Cabos!$B$24</f>
        <v>Allectra triax</v>
      </c>
      <c r="P4023" s="4" t="str">
        <f aca="false">Def_Sistemas_Conectores_Cabos!$B$25</f>
        <v>Lemo FFC.00.650</v>
      </c>
      <c r="Q4023" s="8" t="str">
        <f aca="false">K4023&amp;"/"&amp;M4023&amp;CHAR(10)&amp;L4023&amp;"/"&amp;N4023</f>
        <v>SI-10BCFE:DI-PBPMSensor-1/TO
SI-10BCFE:DI-FMCPicoAmm-1/1</v>
      </c>
      <c r="R4023" s="12" t="s">
        <v>354</v>
      </c>
      <c r="S4023" s="12" t="s">
        <v>354</v>
      </c>
      <c r="T4023" s="22" t="str">
        <f aca="false">Def_Sistemas_Conectores_Cabos!$C$15</f>
        <v>Triaxial LEMO</v>
      </c>
      <c r="U4023" s="11" t="s">
        <v>355</v>
      </c>
      <c r="V4023" s="13"/>
    </row>
    <row r="4024" customFormat="false" ht="15.75" hidden="true" customHeight="true" outlineLevel="0" collapsed="false">
      <c r="A4024" s="4" t="str">
        <f aca="false">Def_Sistemas_Conectores_Cabos!$A$23</f>
        <v>BPM de fótons</v>
      </c>
      <c r="B4024" s="5" t="str">
        <f aca="false">Datas_Entregas!$A$3</f>
        <v>BTS/Anel</v>
      </c>
      <c r="C4024" s="6" t="n">
        <f aca="false" t="array" ref="C4024:C4024">INDEX(Datas_Entregas!$B$2:$B$100, MATCH(B4024, Datas_Entregas!$A$2:$A$100, 0), 1)</f>
        <v>43296</v>
      </c>
      <c r="D4024" s="5" t="str">
        <f aca="false">Def_Status_Montagem!$A$2</f>
        <v>A verificar</v>
      </c>
      <c r="E4024" s="4" t="str">
        <f aca="false">Def_Status_Montagem!$B$4</f>
        <v>Contratada (inclui etiqueta)</v>
      </c>
      <c r="F4024" s="7" t="str">
        <f aca="false" t="array" ref="F4024:F4024">INDEX(Def_Instancias_Equipamentos!$F$2:$F$4986, MATCH(K4024, Def_Instancias_Equipamentos!$D$2:$D$4986, 0), 1)</f>
        <v>Túnel (Anel/Front-End)</v>
      </c>
      <c r="G4024" s="8" t="str">
        <f aca="false" t="array" ref="G4024:G4024">INDEX(Def_Instancias_Equipamentos!$F$2:$F$4986, MATCH(L4024, Def_Instancias_Equipamentos!$D$2:$D$4986, 0), 1)</f>
        <v>Sala Racks 10</v>
      </c>
      <c r="H4024" s="7" t="str">
        <f aca="false" t="array" ref="H4024:H4024">INDEX(Def_Instancias_Equipamentos!$E$2:$E$4986, MATCH(K4024, Def_Instancias_Equipamentos!$D$2:$D$4986, 0), 1)</f>
        <v>SI-10BCFE</v>
      </c>
      <c r="I4024" s="8" t="str">
        <f aca="false" t="array" ref="I4024:I4024">INDEX(Def_Instancias_Equipamentos!$E$2:$E$4986, MATCH(L4024, Def_Instancias_Equipamentos!$D$2:$D$4986, 0), 1)</f>
        <v>IA-10RaBPM</v>
      </c>
      <c r="J4024" s="8" t="str">
        <f aca="false">IF(H4024=I4024, "INTERNO", "EXTERNO")</f>
        <v>EXTERNO</v>
      </c>
      <c r="K4024" s="9" t="str">
        <f aca="false">Def_Instancias_Equipamentos!$D$1150</f>
        <v>SI-10BCFE:DI-PBPMSensor-1</v>
      </c>
      <c r="L4024" s="4" t="str">
        <f aca="false">Def_Instancias_Equipamentos!$D$1491</f>
        <v>SI-10BCFE:DI-FMCPicoAmm-1</v>
      </c>
      <c r="M4024" s="10" t="s">
        <v>69</v>
      </c>
      <c r="N4024" s="11" t="s">
        <v>357</v>
      </c>
      <c r="O4024" s="21" t="str">
        <f aca="false">Def_Sistemas_Conectores_Cabos!$B$24</f>
        <v>Allectra triax</v>
      </c>
      <c r="P4024" s="4" t="str">
        <f aca="false">Def_Sistemas_Conectores_Cabos!$B$25</f>
        <v>Lemo FFC.00.650</v>
      </c>
      <c r="Q4024" s="8" t="str">
        <f aca="false">K4024&amp;"/"&amp;M4024&amp;CHAR(10)&amp;L4024&amp;"/"&amp;N4024</f>
        <v>SI-10BCFE:DI-PBPMSensor-1/BI
SI-10BCFE:DI-FMCPicoAmm-1/2</v>
      </c>
      <c r="R4024" s="12" t="s">
        <v>354</v>
      </c>
      <c r="S4024" s="12" t="s">
        <v>354</v>
      </c>
      <c r="T4024" s="22" t="str">
        <f aca="false">Def_Sistemas_Conectores_Cabos!$C$15</f>
        <v>Triaxial LEMO</v>
      </c>
      <c r="U4024" s="11" t="s">
        <v>355</v>
      </c>
      <c r="V4024" s="13"/>
    </row>
    <row r="4025" customFormat="false" ht="15.75" hidden="true" customHeight="true" outlineLevel="0" collapsed="false">
      <c r="A4025" s="4" t="str">
        <f aca="false">Def_Sistemas_Conectores_Cabos!$A$23</f>
        <v>BPM de fótons</v>
      </c>
      <c r="B4025" s="5" t="str">
        <f aca="false">Datas_Entregas!$A$3</f>
        <v>BTS/Anel</v>
      </c>
      <c r="C4025" s="6" t="n">
        <f aca="false" t="array" ref="C4025:C4025">INDEX(Datas_Entregas!$B$2:$B$100, MATCH(B4025, Datas_Entregas!$A$2:$A$100, 0), 1)</f>
        <v>43296</v>
      </c>
      <c r="D4025" s="5" t="str">
        <f aca="false">Def_Status_Montagem!$A$2</f>
        <v>A verificar</v>
      </c>
      <c r="E4025" s="4" t="str">
        <f aca="false">Def_Status_Montagem!$B$4</f>
        <v>Contratada (inclui etiqueta)</v>
      </c>
      <c r="F4025" s="7" t="str">
        <f aca="false" t="array" ref="F4025:F4025">INDEX(Def_Instancias_Equipamentos!$F$2:$F$4986, MATCH(K4025, Def_Instancias_Equipamentos!$D$2:$D$4986, 0), 1)</f>
        <v>Túnel (Anel/Front-End)</v>
      </c>
      <c r="G4025" s="8" t="str">
        <f aca="false" t="array" ref="G4025:G4025">INDEX(Def_Instancias_Equipamentos!$F$2:$F$4986, MATCH(L4025, Def_Instancias_Equipamentos!$D$2:$D$4986, 0), 1)</f>
        <v>Sala Racks 10</v>
      </c>
      <c r="H4025" s="7" t="str">
        <f aca="false" t="array" ref="H4025:H4025">INDEX(Def_Instancias_Equipamentos!$E$2:$E$4986, MATCH(K4025, Def_Instancias_Equipamentos!$D$2:$D$4986, 0), 1)</f>
        <v>SI-10BCFE</v>
      </c>
      <c r="I4025" s="8" t="str">
        <f aca="false" t="array" ref="I4025:I4025">INDEX(Def_Instancias_Equipamentos!$E$2:$E$4986, MATCH(L4025, Def_Instancias_Equipamentos!$D$2:$D$4986, 0), 1)</f>
        <v>IA-10RaBPM</v>
      </c>
      <c r="J4025" s="8" t="str">
        <f aca="false">IF(H4025=I4025, "INTERNO", "EXTERNO")</f>
        <v>EXTERNO</v>
      </c>
      <c r="K4025" s="9" t="str">
        <f aca="false">Def_Instancias_Equipamentos!$D$1150</f>
        <v>SI-10BCFE:DI-PBPMSensor-1</v>
      </c>
      <c r="L4025" s="4" t="str">
        <f aca="false">Def_Instancias_Equipamentos!$D$1491</f>
        <v>SI-10BCFE:DI-FMCPicoAmm-1</v>
      </c>
      <c r="M4025" s="10" t="s">
        <v>75</v>
      </c>
      <c r="N4025" s="11" t="s">
        <v>358</v>
      </c>
      <c r="O4025" s="21" t="str">
        <f aca="false">Def_Sistemas_Conectores_Cabos!$B$24</f>
        <v>Allectra triax</v>
      </c>
      <c r="P4025" s="4" t="str">
        <f aca="false">Def_Sistemas_Conectores_Cabos!$B$25</f>
        <v>Lemo FFC.00.650</v>
      </c>
      <c r="Q4025" s="8" t="str">
        <f aca="false">K4025&amp;"/"&amp;M4025&amp;CHAR(10)&amp;L4025&amp;"/"&amp;N4025</f>
        <v>SI-10BCFE:DI-PBPMSensor-1/TI
SI-10BCFE:DI-FMCPicoAmm-1/3</v>
      </c>
      <c r="R4025" s="12" t="s">
        <v>354</v>
      </c>
      <c r="S4025" s="12" t="s">
        <v>354</v>
      </c>
      <c r="T4025" s="22" t="str">
        <f aca="false">Def_Sistemas_Conectores_Cabos!$C$15</f>
        <v>Triaxial LEMO</v>
      </c>
      <c r="U4025" s="11" t="s">
        <v>355</v>
      </c>
      <c r="V4025" s="13"/>
    </row>
    <row r="4026" customFormat="false" ht="15.75" hidden="true" customHeight="true" outlineLevel="0" collapsed="false">
      <c r="A4026" s="4" t="str">
        <f aca="false">Def_Sistemas_Conectores_Cabos!$A$23</f>
        <v>BPM de fótons</v>
      </c>
      <c r="B4026" s="5" t="str">
        <f aca="false">Datas_Entregas!$A$3</f>
        <v>BTS/Anel</v>
      </c>
      <c r="C4026" s="6" t="n">
        <f aca="false" t="array" ref="C4026:C4026">INDEX(Datas_Entregas!$B$2:$B$100, MATCH(B4026, Datas_Entregas!$A$2:$A$100, 0), 1)</f>
        <v>43296</v>
      </c>
      <c r="D4026" s="5" t="str">
        <f aca="false">Def_Status_Montagem!$A$2</f>
        <v>A verificar</v>
      </c>
      <c r="E4026" s="4" t="str">
        <f aca="false">Def_Status_Montagem!$B$4</f>
        <v>Contratada (inclui etiqueta)</v>
      </c>
      <c r="F4026" s="7" t="str">
        <f aca="false" t="array" ref="F4026:F4026">INDEX(Def_Instancias_Equipamentos!$F$2:$F$4986, MATCH(K4026, Def_Instancias_Equipamentos!$D$2:$D$4986, 0), 1)</f>
        <v>Túnel (Anel/Front-End)</v>
      </c>
      <c r="G4026" s="8" t="str">
        <f aca="false" t="array" ref="G4026:G4026">INDEX(Def_Instancias_Equipamentos!$F$2:$F$4986, MATCH(L4026, Def_Instancias_Equipamentos!$D$2:$D$4986, 0), 1)</f>
        <v>Sala Racks 10</v>
      </c>
      <c r="H4026" s="7" t="str">
        <f aca="false" t="array" ref="H4026:H4026">INDEX(Def_Instancias_Equipamentos!$E$2:$E$4986, MATCH(K4026, Def_Instancias_Equipamentos!$D$2:$D$4986, 0), 1)</f>
        <v>SI-10BCFE</v>
      </c>
      <c r="I4026" s="8" t="str">
        <f aca="false" t="array" ref="I4026:I4026">INDEX(Def_Instancias_Equipamentos!$E$2:$E$4986, MATCH(L4026, Def_Instancias_Equipamentos!$D$2:$D$4986, 0), 1)</f>
        <v>IA-10RaBPM</v>
      </c>
      <c r="J4026" s="8" t="str">
        <f aca="false">IF(H4026=I4026, "INTERNO", "EXTERNO")</f>
        <v>EXTERNO</v>
      </c>
      <c r="K4026" s="9" t="str">
        <f aca="false">Def_Instancias_Equipamentos!$D$1150</f>
        <v>SI-10BCFE:DI-PBPMSensor-1</v>
      </c>
      <c r="L4026" s="4" t="str">
        <f aca="false">Def_Instancias_Equipamentos!$D$1491</f>
        <v>SI-10BCFE:DI-FMCPicoAmm-1</v>
      </c>
      <c r="M4026" s="10" t="s">
        <v>72</v>
      </c>
      <c r="N4026" s="11" t="s">
        <v>359</v>
      </c>
      <c r="O4026" s="21" t="str">
        <f aca="false">Def_Sistemas_Conectores_Cabos!$B$24</f>
        <v>Allectra triax</v>
      </c>
      <c r="P4026" s="4" t="str">
        <f aca="false">Def_Sistemas_Conectores_Cabos!$B$25</f>
        <v>Lemo FFC.00.650</v>
      </c>
      <c r="Q4026" s="8" t="str">
        <f aca="false">K4026&amp;"/"&amp;M4026&amp;CHAR(10)&amp;L4026&amp;"/"&amp;N4026</f>
        <v>SI-10BCFE:DI-PBPMSensor-1/BO
SI-10BCFE:DI-FMCPicoAmm-1/4</v>
      </c>
      <c r="R4026" s="12" t="s">
        <v>354</v>
      </c>
      <c r="S4026" s="12" t="s">
        <v>354</v>
      </c>
      <c r="T4026" s="22" t="str">
        <f aca="false">Def_Sistemas_Conectores_Cabos!$C$15</f>
        <v>Triaxial LEMO</v>
      </c>
      <c r="U4026" s="11" t="s">
        <v>355</v>
      </c>
      <c r="V4026" s="13"/>
    </row>
    <row r="4027" customFormat="false" ht="15.75" hidden="true" customHeight="true" outlineLevel="0" collapsed="false">
      <c r="A4027" s="4" t="str">
        <f aca="false">Def_Sistemas_Conectores_Cabos!$A$23</f>
        <v>BPM de fótons</v>
      </c>
      <c r="B4027" s="5" t="str">
        <f aca="false">Datas_Entregas!$A$3</f>
        <v>BTS/Anel</v>
      </c>
      <c r="C4027" s="6" t="n">
        <f aca="false" t="array" ref="C4027:C4027">INDEX(Datas_Entregas!$B$2:$B$100, MATCH(B4027, Datas_Entregas!$A$2:$A$100, 0), 1)</f>
        <v>43296</v>
      </c>
      <c r="D4027" s="5" t="str">
        <f aca="false">Def_Status_Montagem!$A$2</f>
        <v>A verificar</v>
      </c>
      <c r="E4027" s="4" t="str">
        <f aca="false">Def_Status_Montagem!$B$4</f>
        <v>Contratada (inclui etiqueta)</v>
      </c>
      <c r="F4027" s="7" t="str">
        <f aca="false" t="array" ref="F4027:F4027">INDEX(Def_Instancias_Equipamentos!$F$2:$F$4986, MATCH(K4027, Def_Instancias_Equipamentos!$D$2:$D$4986, 0), 1)</f>
        <v>Túnel (Anel/Front-End)</v>
      </c>
      <c r="G4027" s="8" t="str">
        <f aca="false" t="array" ref="G4027:G4027">INDEX(Def_Instancias_Equipamentos!$F$2:$F$4986, MATCH(L4027, Def_Instancias_Equipamentos!$D$2:$D$4986, 0), 1)</f>
        <v>Sala Racks 10</v>
      </c>
      <c r="H4027" s="7" t="str">
        <f aca="false" t="array" ref="H4027:H4027">INDEX(Def_Instancias_Equipamentos!$E$2:$E$4986, MATCH(K4027, Def_Instancias_Equipamentos!$D$2:$D$4986, 0), 1)</f>
        <v>SI-10BCFE</v>
      </c>
      <c r="I4027" s="8" t="str">
        <f aca="false" t="array" ref="I4027:I4027">INDEX(Def_Instancias_Equipamentos!$E$2:$E$4986, MATCH(L4027, Def_Instancias_Equipamentos!$D$2:$D$4986, 0), 1)</f>
        <v>IA-10RaBPM</v>
      </c>
      <c r="J4027" s="8" t="str">
        <f aca="false">IF(H4027=I4027, "INTERNO", "EXTERNO")</f>
        <v>EXTERNO</v>
      </c>
      <c r="K4027" s="9" t="str">
        <f aca="false">Def_Instancias_Equipamentos!$D$1151</f>
        <v>SI-10BCFE:DI-PBPMSensor-2</v>
      </c>
      <c r="L4027" s="4" t="str">
        <f aca="false">Def_Instancias_Equipamentos!$D$1492</f>
        <v>SI-10BCFE:DI-FMCPicoAmm-2</v>
      </c>
      <c r="M4027" s="10" t="s">
        <v>78</v>
      </c>
      <c r="N4027" s="11" t="s">
        <v>356</v>
      </c>
      <c r="O4027" s="21" t="str">
        <f aca="false">Def_Sistemas_Conectores_Cabos!$B$24</f>
        <v>Allectra triax</v>
      </c>
      <c r="P4027" s="4" t="str">
        <f aca="false">Def_Sistemas_Conectores_Cabos!$B$25</f>
        <v>Lemo FFC.00.650</v>
      </c>
      <c r="Q4027" s="8" t="str">
        <f aca="false">K4027&amp;"/"&amp;M4027&amp;CHAR(10)&amp;L4027&amp;"/"&amp;N4027</f>
        <v>SI-10BCFE:DI-PBPMSensor-2/TO
SI-10BCFE:DI-FMCPicoAmm-2/1</v>
      </c>
      <c r="R4027" s="12" t="s">
        <v>354</v>
      </c>
      <c r="S4027" s="12" t="s">
        <v>354</v>
      </c>
      <c r="T4027" s="22" t="str">
        <f aca="false">Def_Sistemas_Conectores_Cabos!$C$15</f>
        <v>Triaxial LEMO</v>
      </c>
      <c r="U4027" s="11" t="s">
        <v>355</v>
      </c>
      <c r="V4027" s="13"/>
    </row>
    <row r="4028" customFormat="false" ht="15.75" hidden="true" customHeight="true" outlineLevel="0" collapsed="false">
      <c r="A4028" s="4" t="str">
        <f aca="false">Def_Sistemas_Conectores_Cabos!$A$23</f>
        <v>BPM de fótons</v>
      </c>
      <c r="B4028" s="5" t="str">
        <f aca="false">Datas_Entregas!$A$3</f>
        <v>BTS/Anel</v>
      </c>
      <c r="C4028" s="6" t="n">
        <f aca="false" t="array" ref="C4028:C4028">INDEX(Datas_Entregas!$B$2:$B$100, MATCH(B4028, Datas_Entregas!$A$2:$A$100, 0), 1)</f>
        <v>43296</v>
      </c>
      <c r="D4028" s="5" t="str">
        <f aca="false">Def_Status_Montagem!$A$2</f>
        <v>A verificar</v>
      </c>
      <c r="E4028" s="4" t="str">
        <f aca="false">Def_Status_Montagem!$B$4</f>
        <v>Contratada (inclui etiqueta)</v>
      </c>
      <c r="F4028" s="7" t="str">
        <f aca="false" t="array" ref="F4028:F4028">INDEX(Def_Instancias_Equipamentos!$F$2:$F$4986, MATCH(K4028, Def_Instancias_Equipamentos!$D$2:$D$4986, 0), 1)</f>
        <v>Túnel (Anel/Front-End)</v>
      </c>
      <c r="G4028" s="8" t="str">
        <f aca="false" t="array" ref="G4028:G4028">INDEX(Def_Instancias_Equipamentos!$F$2:$F$4986, MATCH(L4028, Def_Instancias_Equipamentos!$D$2:$D$4986, 0), 1)</f>
        <v>Sala Racks 10</v>
      </c>
      <c r="H4028" s="7" t="str">
        <f aca="false" t="array" ref="H4028:H4028">INDEX(Def_Instancias_Equipamentos!$E$2:$E$4986, MATCH(K4028, Def_Instancias_Equipamentos!$D$2:$D$4986, 0), 1)</f>
        <v>SI-10BCFE</v>
      </c>
      <c r="I4028" s="8" t="str">
        <f aca="false" t="array" ref="I4028:I4028">INDEX(Def_Instancias_Equipamentos!$E$2:$E$4986, MATCH(L4028, Def_Instancias_Equipamentos!$D$2:$D$4986, 0), 1)</f>
        <v>IA-10RaBPM</v>
      </c>
      <c r="J4028" s="8" t="str">
        <f aca="false">IF(H4028=I4028, "INTERNO", "EXTERNO")</f>
        <v>EXTERNO</v>
      </c>
      <c r="K4028" s="9" t="str">
        <f aca="false">Def_Instancias_Equipamentos!$D$1151</f>
        <v>SI-10BCFE:DI-PBPMSensor-2</v>
      </c>
      <c r="L4028" s="4" t="str">
        <f aca="false">Def_Instancias_Equipamentos!$D$1492</f>
        <v>SI-10BCFE:DI-FMCPicoAmm-2</v>
      </c>
      <c r="M4028" s="10" t="s">
        <v>69</v>
      </c>
      <c r="N4028" s="11" t="s">
        <v>357</v>
      </c>
      <c r="O4028" s="21" t="str">
        <f aca="false">Def_Sistemas_Conectores_Cabos!$B$24</f>
        <v>Allectra triax</v>
      </c>
      <c r="P4028" s="4" t="str">
        <f aca="false">Def_Sistemas_Conectores_Cabos!$B$25</f>
        <v>Lemo FFC.00.650</v>
      </c>
      <c r="Q4028" s="8" t="str">
        <f aca="false">K4028&amp;"/"&amp;M4028&amp;CHAR(10)&amp;L4028&amp;"/"&amp;N4028</f>
        <v>SI-10BCFE:DI-PBPMSensor-2/BI
SI-10BCFE:DI-FMCPicoAmm-2/2</v>
      </c>
      <c r="R4028" s="12" t="s">
        <v>354</v>
      </c>
      <c r="S4028" s="12" t="s">
        <v>354</v>
      </c>
      <c r="T4028" s="22" t="str">
        <f aca="false">Def_Sistemas_Conectores_Cabos!$C$15</f>
        <v>Triaxial LEMO</v>
      </c>
      <c r="U4028" s="11" t="s">
        <v>355</v>
      </c>
      <c r="V4028" s="13"/>
    </row>
    <row r="4029" customFormat="false" ht="15.75" hidden="true" customHeight="true" outlineLevel="0" collapsed="false">
      <c r="A4029" s="4" t="str">
        <f aca="false">Def_Sistemas_Conectores_Cabos!$A$23</f>
        <v>BPM de fótons</v>
      </c>
      <c r="B4029" s="5" t="str">
        <f aca="false">Datas_Entregas!$A$3</f>
        <v>BTS/Anel</v>
      </c>
      <c r="C4029" s="6" t="n">
        <f aca="false" t="array" ref="C4029:C4029">INDEX(Datas_Entregas!$B$2:$B$100, MATCH(B4029, Datas_Entregas!$A$2:$A$100, 0), 1)</f>
        <v>43296</v>
      </c>
      <c r="D4029" s="5" t="str">
        <f aca="false">Def_Status_Montagem!$A$2</f>
        <v>A verificar</v>
      </c>
      <c r="E4029" s="4" t="str">
        <f aca="false">Def_Status_Montagem!$B$4</f>
        <v>Contratada (inclui etiqueta)</v>
      </c>
      <c r="F4029" s="7" t="str">
        <f aca="false" t="array" ref="F4029:F4029">INDEX(Def_Instancias_Equipamentos!$F$2:$F$4986, MATCH(K4029, Def_Instancias_Equipamentos!$D$2:$D$4986, 0), 1)</f>
        <v>Túnel (Anel/Front-End)</v>
      </c>
      <c r="G4029" s="8" t="str">
        <f aca="false" t="array" ref="G4029:G4029">INDEX(Def_Instancias_Equipamentos!$F$2:$F$4986, MATCH(L4029, Def_Instancias_Equipamentos!$D$2:$D$4986, 0), 1)</f>
        <v>Sala Racks 10</v>
      </c>
      <c r="H4029" s="7" t="str">
        <f aca="false" t="array" ref="H4029:H4029">INDEX(Def_Instancias_Equipamentos!$E$2:$E$4986, MATCH(K4029, Def_Instancias_Equipamentos!$D$2:$D$4986, 0), 1)</f>
        <v>SI-10BCFE</v>
      </c>
      <c r="I4029" s="8" t="str">
        <f aca="false" t="array" ref="I4029:I4029">INDEX(Def_Instancias_Equipamentos!$E$2:$E$4986, MATCH(L4029, Def_Instancias_Equipamentos!$D$2:$D$4986, 0), 1)</f>
        <v>IA-10RaBPM</v>
      </c>
      <c r="J4029" s="8" t="str">
        <f aca="false">IF(H4029=I4029, "INTERNO", "EXTERNO")</f>
        <v>EXTERNO</v>
      </c>
      <c r="K4029" s="9" t="str">
        <f aca="false">Def_Instancias_Equipamentos!$D$1151</f>
        <v>SI-10BCFE:DI-PBPMSensor-2</v>
      </c>
      <c r="L4029" s="4" t="str">
        <f aca="false">Def_Instancias_Equipamentos!$D$1492</f>
        <v>SI-10BCFE:DI-FMCPicoAmm-2</v>
      </c>
      <c r="M4029" s="10" t="s">
        <v>75</v>
      </c>
      <c r="N4029" s="11" t="s">
        <v>358</v>
      </c>
      <c r="O4029" s="21" t="str">
        <f aca="false">Def_Sistemas_Conectores_Cabos!$B$24</f>
        <v>Allectra triax</v>
      </c>
      <c r="P4029" s="4" t="str">
        <f aca="false">Def_Sistemas_Conectores_Cabos!$B$25</f>
        <v>Lemo FFC.00.650</v>
      </c>
      <c r="Q4029" s="8" t="str">
        <f aca="false">K4029&amp;"/"&amp;M4029&amp;CHAR(10)&amp;L4029&amp;"/"&amp;N4029</f>
        <v>SI-10BCFE:DI-PBPMSensor-2/TI
SI-10BCFE:DI-FMCPicoAmm-2/3</v>
      </c>
      <c r="R4029" s="12" t="s">
        <v>354</v>
      </c>
      <c r="S4029" s="12" t="s">
        <v>354</v>
      </c>
      <c r="T4029" s="22" t="str">
        <f aca="false">Def_Sistemas_Conectores_Cabos!$C$15</f>
        <v>Triaxial LEMO</v>
      </c>
      <c r="U4029" s="11" t="s">
        <v>355</v>
      </c>
      <c r="V4029" s="13"/>
    </row>
    <row r="4030" customFormat="false" ht="15.75" hidden="true" customHeight="true" outlineLevel="0" collapsed="false">
      <c r="A4030" s="4" t="str">
        <f aca="false">Def_Sistemas_Conectores_Cabos!$A$23</f>
        <v>BPM de fótons</v>
      </c>
      <c r="B4030" s="5" t="str">
        <f aca="false">Datas_Entregas!$A$3</f>
        <v>BTS/Anel</v>
      </c>
      <c r="C4030" s="6" t="n">
        <f aca="false" t="array" ref="C4030:C4030">INDEX(Datas_Entregas!$B$2:$B$100, MATCH(B4030, Datas_Entregas!$A$2:$A$100, 0), 1)</f>
        <v>43296</v>
      </c>
      <c r="D4030" s="5" t="str">
        <f aca="false">Def_Status_Montagem!$A$2</f>
        <v>A verificar</v>
      </c>
      <c r="E4030" s="4" t="str">
        <f aca="false">Def_Status_Montagem!$B$4</f>
        <v>Contratada (inclui etiqueta)</v>
      </c>
      <c r="F4030" s="7" t="str">
        <f aca="false" t="array" ref="F4030:F4030">INDEX(Def_Instancias_Equipamentos!$F$2:$F$4986, MATCH(K4030, Def_Instancias_Equipamentos!$D$2:$D$4986, 0), 1)</f>
        <v>Túnel (Anel/Front-End)</v>
      </c>
      <c r="G4030" s="8" t="str">
        <f aca="false" t="array" ref="G4030:G4030">INDEX(Def_Instancias_Equipamentos!$F$2:$F$4986, MATCH(L4030, Def_Instancias_Equipamentos!$D$2:$D$4986, 0), 1)</f>
        <v>Sala Racks 10</v>
      </c>
      <c r="H4030" s="7" t="str">
        <f aca="false" t="array" ref="H4030:H4030">INDEX(Def_Instancias_Equipamentos!$E$2:$E$4986, MATCH(K4030, Def_Instancias_Equipamentos!$D$2:$D$4986, 0), 1)</f>
        <v>SI-10BCFE</v>
      </c>
      <c r="I4030" s="8" t="str">
        <f aca="false" t="array" ref="I4030:I4030">INDEX(Def_Instancias_Equipamentos!$E$2:$E$4986, MATCH(L4030, Def_Instancias_Equipamentos!$D$2:$D$4986, 0), 1)</f>
        <v>IA-10RaBPM</v>
      </c>
      <c r="J4030" s="8" t="str">
        <f aca="false">IF(H4030=I4030, "INTERNO", "EXTERNO")</f>
        <v>EXTERNO</v>
      </c>
      <c r="K4030" s="9" t="str">
        <f aca="false">Def_Instancias_Equipamentos!$D$1151</f>
        <v>SI-10BCFE:DI-PBPMSensor-2</v>
      </c>
      <c r="L4030" s="4" t="str">
        <f aca="false">Def_Instancias_Equipamentos!$D$1492</f>
        <v>SI-10BCFE:DI-FMCPicoAmm-2</v>
      </c>
      <c r="M4030" s="10" t="s">
        <v>72</v>
      </c>
      <c r="N4030" s="11" t="s">
        <v>359</v>
      </c>
      <c r="O4030" s="21" t="str">
        <f aca="false">Def_Sistemas_Conectores_Cabos!$B$24</f>
        <v>Allectra triax</v>
      </c>
      <c r="P4030" s="4" t="str">
        <f aca="false">Def_Sistemas_Conectores_Cabos!$B$25</f>
        <v>Lemo FFC.00.650</v>
      </c>
      <c r="Q4030" s="8" t="str">
        <f aca="false">K4030&amp;"/"&amp;M4030&amp;CHAR(10)&amp;L4030&amp;"/"&amp;N4030</f>
        <v>SI-10BCFE:DI-PBPMSensor-2/BO
SI-10BCFE:DI-FMCPicoAmm-2/4</v>
      </c>
      <c r="R4030" s="12" t="s">
        <v>354</v>
      </c>
      <c r="S4030" s="12" t="s">
        <v>354</v>
      </c>
      <c r="T4030" s="22" t="str">
        <f aca="false">Def_Sistemas_Conectores_Cabos!$C$15</f>
        <v>Triaxial LEMO</v>
      </c>
      <c r="U4030" s="11" t="s">
        <v>355</v>
      </c>
      <c r="V4030" s="13"/>
    </row>
    <row r="4031" customFormat="false" ht="15.75" hidden="true" customHeight="true" outlineLevel="0" collapsed="false">
      <c r="A4031" s="4" t="str">
        <f aca="false">Def_Sistemas_Conectores_Cabos!$A$23</f>
        <v>BPM de fótons</v>
      </c>
      <c r="B4031" s="5" t="str">
        <f aca="false">Datas_Entregas!$A$6</f>
        <v>Linhas de Luz (fases I-A e II)</v>
      </c>
      <c r="C4031" s="6" t="n">
        <f aca="false" t="array" ref="C4031:C4031">INDEX(Datas_Entregas!$B$2:$B$100, MATCH(B4031, Datas_Entregas!$A$2:$A$100, 0), 1)</f>
        <v>43374</v>
      </c>
      <c r="D4031" s="5" t="str">
        <f aca="false">Def_Status_Montagem!$A$2</f>
        <v>A verificar</v>
      </c>
      <c r="E4031" s="4" t="str">
        <f aca="false">Def_Status_Montagem!$B$4</f>
        <v>Contratada (inclui etiqueta)</v>
      </c>
      <c r="F4031" s="7" t="str">
        <f aca="false" t="array" ref="F4031:F4031">INDEX(Def_Instancias_Equipamentos!$F$2:$F$4986, MATCH(K4031, Def_Instancias_Equipamentos!$D$2:$D$4986, 0), 1)</f>
        <v>Túnel (Anel/Front-End)</v>
      </c>
      <c r="G4031" s="8" t="str">
        <f aca="false" t="array" ref="G4031:G4031">INDEX(Def_Instancias_Equipamentos!$F$2:$F$4986, MATCH(L4031, Def_Instancias_Equipamentos!$D$2:$D$4986, 0), 1)</f>
        <v>Sala Racks 10</v>
      </c>
      <c r="H4031" s="7" t="str">
        <f aca="false" t="array" ref="H4031:H4031">INDEX(Def_Instancias_Equipamentos!$E$2:$E$4986, MATCH(K4031, Def_Instancias_Equipamentos!$D$2:$D$4986, 0), 1)</f>
        <v>SI-10SBFE</v>
      </c>
      <c r="I4031" s="8" t="str">
        <f aca="false" t="array" ref="I4031:I4031">INDEX(Def_Instancias_Equipamentos!$E$2:$E$4986, MATCH(L4031, Def_Instancias_Equipamentos!$D$2:$D$4986, 0), 1)</f>
        <v>IA-10RaBPM</v>
      </c>
      <c r="J4031" s="8" t="str">
        <f aca="false">IF(H4031=I4031, "INTERNO", "EXTERNO")</f>
        <v>EXTERNO</v>
      </c>
      <c r="K4031" s="9" t="str">
        <f aca="false">Def_Instancias_Equipamentos!$D$1110</f>
        <v>SI-10SBFE:DI-PBPMSensor-1</v>
      </c>
      <c r="L4031" s="4" t="str">
        <f aca="false">Def_Instancias_Equipamentos!$D$1451</f>
        <v>SI-10SBFE:DI-FMCPicoAmm-1</v>
      </c>
      <c r="M4031" s="10" t="s">
        <v>78</v>
      </c>
      <c r="N4031" s="11" t="s">
        <v>356</v>
      </c>
      <c r="O4031" s="21" t="str">
        <f aca="false">Def_Sistemas_Conectores_Cabos!$B$24</f>
        <v>Allectra triax</v>
      </c>
      <c r="P4031" s="4" t="str">
        <f aca="false">Def_Sistemas_Conectores_Cabos!$B$25</f>
        <v>Lemo FFC.00.650</v>
      </c>
      <c r="Q4031" s="8" t="str">
        <f aca="false">K4031&amp;"/"&amp;M4031&amp;CHAR(10)&amp;L4031&amp;"/"&amp;N4031</f>
        <v>SI-10SBFE:DI-PBPMSensor-1/TO
SI-10SBFE:DI-FMCPicoAmm-1/1</v>
      </c>
      <c r="R4031" s="12" t="s">
        <v>354</v>
      </c>
      <c r="S4031" s="12" t="s">
        <v>354</v>
      </c>
      <c r="T4031" s="22" t="str">
        <f aca="false">Def_Sistemas_Conectores_Cabos!$C$15</f>
        <v>Triaxial LEMO</v>
      </c>
      <c r="U4031" s="11" t="s">
        <v>355</v>
      </c>
      <c r="V4031" s="13"/>
    </row>
    <row r="4032" customFormat="false" ht="15.75" hidden="true" customHeight="true" outlineLevel="0" collapsed="false">
      <c r="A4032" s="4" t="str">
        <f aca="false">Def_Sistemas_Conectores_Cabos!$A$23</f>
        <v>BPM de fótons</v>
      </c>
      <c r="B4032" s="5" t="str">
        <f aca="false">Datas_Entregas!$A$6</f>
        <v>Linhas de Luz (fases I-A e II)</v>
      </c>
      <c r="C4032" s="6" t="n">
        <f aca="false" t="array" ref="C4032:C4032">INDEX(Datas_Entregas!$B$2:$B$100, MATCH(B4032, Datas_Entregas!$A$2:$A$100, 0), 1)</f>
        <v>43374</v>
      </c>
      <c r="D4032" s="5" t="str">
        <f aca="false">Def_Status_Montagem!$A$2</f>
        <v>A verificar</v>
      </c>
      <c r="E4032" s="4" t="str">
        <f aca="false">Def_Status_Montagem!$B$4</f>
        <v>Contratada (inclui etiqueta)</v>
      </c>
      <c r="F4032" s="7" t="str">
        <f aca="false" t="array" ref="F4032:F4032">INDEX(Def_Instancias_Equipamentos!$F$2:$F$4986, MATCH(K4032, Def_Instancias_Equipamentos!$D$2:$D$4986, 0), 1)</f>
        <v>Túnel (Anel/Front-End)</v>
      </c>
      <c r="G4032" s="8" t="str">
        <f aca="false" t="array" ref="G4032:G4032">INDEX(Def_Instancias_Equipamentos!$F$2:$F$4986, MATCH(L4032, Def_Instancias_Equipamentos!$D$2:$D$4986, 0), 1)</f>
        <v>Sala Racks 10</v>
      </c>
      <c r="H4032" s="7" t="str">
        <f aca="false" t="array" ref="H4032:H4032">INDEX(Def_Instancias_Equipamentos!$E$2:$E$4986, MATCH(K4032, Def_Instancias_Equipamentos!$D$2:$D$4986, 0), 1)</f>
        <v>SI-10SBFE</v>
      </c>
      <c r="I4032" s="8" t="str">
        <f aca="false" t="array" ref="I4032:I4032">INDEX(Def_Instancias_Equipamentos!$E$2:$E$4986, MATCH(L4032, Def_Instancias_Equipamentos!$D$2:$D$4986, 0), 1)</f>
        <v>IA-10RaBPM</v>
      </c>
      <c r="J4032" s="8" t="str">
        <f aca="false">IF(H4032=I4032, "INTERNO", "EXTERNO")</f>
        <v>EXTERNO</v>
      </c>
      <c r="K4032" s="9" t="str">
        <f aca="false">Def_Instancias_Equipamentos!$D$1110</f>
        <v>SI-10SBFE:DI-PBPMSensor-1</v>
      </c>
      <c r="L4032" s="4" t="str">
        <f aca="false">Def_Instancias_Equipamentos!$D$1451</f>
        <v>SI-10SBFE:DI-FMCPicoAmm-1</v>
      </c>
      <c r="M4032" s="10" t="s">
        <v>69</v>
      </c>
      <c r="N4032" s="11" t="s">
        <v>357</v>
      </c>
      <c r="O4032" s="21" t="str">
        <f aca="false">Def_Sistemas_Conectores_Cabos!$B$24</f>
        <v>Allectra triax</v>
      </c>
      <c r="P4032" s="4" t="str">
        <f aca="false">Def_Sistemas_Conectores_Cabos!$B$25</f>
        <v>Lemo FFC.00.650</v>
      </c>
      <c r="Q4032" s="8" t="str">
        <f aca="false">K4032&amp;"/"&amp;M4032&amp;CHAR(10)&amp;L4032&amp;"/"&amp;N4032</f>
        <v>SI-10SBFE:DI-PBPMSensor-1/BI
SI-10SBFE:DI-FMCPicoAmm-1/2</v>
      </c>
      <c r="R4032" s="12" t="s">
        <v>354</v>
      </c>
      <c r="S4032" s="12" t="s">
        <v>354</v>
      </c>
      <c r="T4032" s="22" t="str">
        <f aca="false">Def_Sistemas_Conectores_Cabos!$C$15</f>
        <v>Triaxial LEMO</v>
      </c>
      <c r="U4032" s="11" t="s">
        <v>355</v>
      </c>
      <c r="V4032" s="13"/>
    </row>
    <row r="4033" customFormat="false" ht="15.75" hidden="true" customHeight="true" outlineLevel="0" collapsed="false">
      <c r="A4033" s="4" t="str">
        <f aca="false">Def_Sistemas_Conectores_Cabos!$A$23</f>
        <v>BPM de fótons</v>
      </c>
      <c r="B4033" s="5" t="str">
        <f aca="false">Datas_Entregas!$A$6</f>
        <v>Linhas de Luz (fases I-A e II)</v>
      </c>
      <c r="C4033" s="6" t="n">
        <f aca="false" t="array" ref="C4033:C4033">INDEX(Datas_Entregas!$B$2:$B$100, MATCH(B4033, Datas_Entregas!$A$2:$A$100, 0), 1)</f>
        <v>43374</v>
      </c>
      <c r="D4033" s="5" t="str">
        <f aca="false">Def_Status_Montagem!$A$2</f>
        <v>A verificar</v>
      </c>
      <c r="E4033" s="4" t="str">
        <f aca="false">Def_Status_Montagem!$B$4</f>
        <v>Contratada (inclui etiqueta)</v>
      </c>
      <c r="F4033" s="7" t="str">
        <f aca="false" t="array" ref="F4033:F4033">INDEX(Def_Instancias_Equipamentos!$F$2:$F$4986, MATCH(K4033, Def_Instancias_Equipamentos!$D$2:$D$4986, 0), 1)</f>
        <v>Túnel (Anel/Front-End)</v>
      </c>
      <c r="G4033" s="8" t="str">
        <f aca="false" t="array" ref="G4033:G4033">INDEX(Def_Instancias_Equipamentos!$F$2:$F$4986, MATCH(L4033, Def_Instancias_Equipamentos!$D$2:$D$4986, 0), 1)</f>
        <v>Sala Racks 10</v>
      </c>
      <c r="H4033" s="7" t="str">
        <f aca="false" t="array" ref="H4033:H4033">INDEX(Def_Instancias_Equipamentos!$E$2:$E$4986, MATCH(K4033, Def_Instancias_Equipamentos!$D$2:$D$4986, 0), 1)</f>
        <v>SI-10SBFE</v>
      </c>
      <c r="I4033" s="8" t="str">
        <f aca="false" t="array" ref="I4033:I4033">INDEX(Def_Instancias_Equipamentos!$E$2:$E$4986, MATCH(L4033, Def_Instancias_Equipamentos!$D$2:$D$4986, 0), 1)</f>
        <v>IA-10RaBPM</v>
      </c>
      <c r="J4033" s="8" t="str">
        <f aca="false">IF(H4033=I4033, "INTERNO", "EXTERNO")</f>
        <v>EXTERNO</v>
      </c>
      <c r="K4033" s="9" t="str">
        <f aca="false">Def_Instancias_Equipamentos!$D$1110</f>
        <v>SI-10SBFE:DI-PBPMSensor-1</v>
      </c>
      <c r="L4033" s="4" t="str">
        <f aca="false">Def_Instancias_Equipamentos!$D$1451</f>
        <v>SI-10SBFE:DI-FMCPicoAmm-1</v>
      </c>
      <c r="M4033" s="10" t="s">
        <v>75</v>
      </c>
      <c r="N4033" s="11" t="s">
        <v>358</v>
      </c>
      <c r="O4033" s="21" t="str">
        <f aca="false">Def_Sistemas_Conectores_Cabos!$B$24</f>
        <v>Allectra triax</v>
      </c>
      <c r="P4033" s="4" t="str">
        <f aca="false">Def_Sistemas_Conectores_Cabos!$B$25</f>
        <v>Lemo FFC.00.650</v>
      </c>
      <c r="Q4033" s="8" t="str">
        <f aca="false">K4033&amp;"/"&amp;M4033&amp;CHAR(10)&amp;L4033&amp;"/"&amp;N4033</f>
        <v>SI-10SBFE:DI-PBPMSensor-1/TI
SI-10SBFE:DI-FMCPicoAmm-1/3</v>
      </c>
      <c r="R4033" s="12" t="s">
        <v>354</v>
      </c>
      <c r="S4033" s="12" t="s">
        <v>354</v>
      </c>
      <c r="T4033" s="22" t="str">
        <f aca="false">Def_Sistemas_Conectores_Cabos!$C$15</f>
        <v>Triaxial LEMO</v>
      </c>
      <c r="U4033" s="11" t="s">
        <v>355</v>
      </c>
      <c r="V4033" s="13"/>
    </row>
    <row r="4034" customFormat="false" ht="15.75" hidden="true" customHeight="true" outlineLevel="0" collapsed="false">
      <c r="A4034" s="4" t="str">
        <f aca="false">Def_Sistemas_Conectores_Cabos!$A$23</f>
        <v>BPM de fótons</v>
      </c>
      <c r="B4034" s="5" t="str">
        <f aca="false">Datas_Entregas!$A$6</f>
        <v>Linhas de Luz (fases I-A e II)</v>
      </c>
      <c r="C4034" s="6" t="n">
        <f aca="false" t="array" ref="C4034:C4034">INDEX(Datas_Entregas!$B$2:$B$100, MATCH(B4034, Datas_Entregas!$A$2:$A$100, 0), 1)</f>
        <v>43374</v>
      </c>
      <c r="D4034" s="5" t="str">
        <f aca="false">Def_Status_Montagem!$A$2</f>
        <v>A verificar</v>
      </c>
      <c r="E4034" s="4" t="str">
        <f aca="false">Def_Status_Montagem!$B$4</f>
        <v>Contratada (inclui etiqueta)</v>
      </c>
      <c r="F4034" s="7" t="str">
        <f aca="false" t="array" ref="F4034:F4034">INDEX(Def_Instancias_Equipamentos!$F$2:$F$4986, MATCH(K4034, Def_Instancias_Equipamentos!$D$2:$D$4986, 0), 1)</f>
        <v>Túnel (Anel/Front-End)</v>
      </c>
      <c r="G4034" s="8" t="str">
        <f aca="false" t="array" ref="G4034:G4034">INDEX(Def_Instancias_Equipamentos!$F$2:$F$4986, MATCH(L4034, Def_Instancias_Equipamentos!$D$2:$D$4986, 0), 1)</f>
        <v>Sala Racks 10</v>
      </c>
      <c r="H4034" s="7" t="str">
        <f aca="false" t="array" ref="H4034:H4034">INDEX(Def_Instancias_Equipamentos!$E$2:$E$4986, MATCH(K4034, Def_Instancias_Equipamentos!$D$2:$D$4986, 0), 1)</f>
        <v>SI-10SBFE</v>
      </c>
      <c r="I4034" s="8" t="str">
        <f aca="false" t="array" ref="I4034:I4034">INDEX(Def_Instancias_Equipamentos!$E$2:$E$4986, MATCH(L4034, Def_Instancias_Equipamentos!$D$2:$D$4986, 0), 1)</f>
        <v>IA-10RaBPM</v>
      </c>
      <c r="J4034" s="8" t="str">
        <f aca="false">IF(H4034=I4034, "INTERNO", "EXTERNO")</f>
        <v>EXTERNO</v>
      </c>
      <c r="K4034" s="9" t="str">
        <f aca="false">Def_Instancias_Equipamentos!$D$1110</f>
        <v>SI-10SBFE:DI-PBPMSensor-1</v>
      </c>
      <c r="L4034" s="4" t="str">
        <f aca="false">Def_Instancias_Equipamentos!$D$1451</f>
        <v>SI-10SBFE:DI-FMCPicoAmm-1</v>
      </c>
      <c r="M4034" s="10" t="s">
        <v>72</v>
      </c>
      <c r="N4034" s="11" t="s">
        <v>359</v>
      </c>
      <c r="O4034" s="21" t="str">
        <f aca="false">Def_Sistemas_Conectores_Cabos!$B$24</f>
        <v>Allectra triax</v>
      </c>
      <c r="P4034" s="4" t="str">
        <f aca="false">Def_Sistemas_Conectores_Cabos!$B$25</f>
        <v>Lemo FFC.00.650</v>
      </c>
      <c r="Q4034" s="8" t="str">
        <f aca="false">K4034&amp;"/"&amp;M4034&amp;CHAR(10)&amp;L4034&amp;"/"&amp;N4034</f>
        <v>SI-10SBFE:DI-PBPMSensor-1/BO
SI-10SBFE:DI-FMCPicoAmm-1/4</v>
      </c>
      <c r="R4034" s="12" t="s">
        <v>354</v>
      </c>
      <c r="S4034" s="12" t="s">
        <v>354</v>
      </c>
      <c r="T4034" s="22" t="str">
        <f aca="false">Def_Sistemas_Conectores_Cabos!$C$15</f>
        <v>Triaxial LEMO</v>
      </c>
      <c r="U4034" s="11" t="s">
        <v>355</v>
      </c>
      <c r="V4034" s="13"/>
    </row>
    <row r="4035" customFormat="false" ht="15.75" hidden="true" customHeight="true" outlineLevel="0" collapsed="false">
      <c r="A4035" s="4" t="str">
        <f aca="false">Def_Sistemas_Conectores_Cabos!$A$23</f>
        <v>BPM de fótons</v>
      </c>
      <c r="B4035" s="5" t="str">
        <f aca="false">Datas_Entregas!$A$6</f>
        <v>Linhas de Luz (fases I-A e II)</v>
      </c>
      <c r="C4035" s="6" t="n">
        <f aca="false" t="array" ref="C4035:C4035">INDEX(Datas_Entregas!$B$2:$B$100, MATCH(B4035, Datas_Entregas!$A$2:$A$100, 0), 1)</f>
        <v>43374</v>
      </c>
      <c r="D4035" s="5" t="str">
        <f aca="false">Def_Status_Montagem!$A$2</f>
        <v>A verificar</v>
      </c>
      <c r="E4035" s="4" t="str">
        <f aca="false">Def_Status_Montagem!$B$4</f>
        <v>Contratada (inclui etiqueta)</v>
      </c>
      <c r="F4035" s="7" t="str">
        <f aca="false" t="array" ref="F4035:F4035">INDEX(Def_Instancias_Equipamentos!$F$2:$F$4986, MATCH(K4035, Def_Instancias_Equipamentos!$D$2:$D$4986, 0), 1)</f>
        <v>Túnel (Anel/Front-End)</v>
      </c>
      <c r="G4035" s="8" t="str">
        <f aca="false" t="array" ref="G4035:G4035">INDEX(Def_Instancias_Equipamentos!$F$2:$F$4986, MATCH(L4035, Def_Instancias_Equipamentos!$D$2:$D$4986, 0), 1)</f>
        <v>Sala Racks 10</v>
      </c>
      <c r="H4035" s="7" t="str">
        <f aca="false" t="array" ref="H4035:H4035">INDEX(Def_Instancias_Equipamentos!$E$2:$E$4986, MATCH(K4035, Def_Instancias_Equipamentos!$D$2:$D$4986, 0), 1)</f>
        <v>SI-10SBFE</v>
      </c>
      <c r="I4035" s="8" t="str">
        <f aca="false" t="array" ref="I4035:I4035">INDEX(Def_Instancias_Equipamentos!$E$2:$E$4986, MATCH(L4035, Def_Instancias_Equipamentos!$D$2:$D$4986, 0), 1)</f>
        <v>IA-10RaBPM</v>
      </c>
      <c r="J4035" s="8" t="str">
        <f aca="false">IF(H4035=I4035, "INTERNO", "EXTERNO")</f>
        <v>EXTERNO</v>
      </c>
      <c r="K4035" s="9" t="str">
        <f aca="false">Def_Instancias_Equipamentos!$D$1111</f>
        <v>SI-10SBFE:DI-PBPMSensor-2</v>
      </c>
      <c r="L4035" s="4" t="str">
        <f aca="false">Def_Instancias_Equipamentos!$D$1452</f>
        <v>SI-10SBFE:DI-FMCPicoAmm-2</v>
      </c>
      <c r="M4035" s="10" t="s">
        <v>78</v>
      </c>
      <c r="N4035" s="11" t="s">
        <v>356</v>
      </c>
      <c r="O4035" s="21" t="str">
        <f aca="false">Def_Sistemas_Conectores_Cabos!$B$24</f>
        <v>Allectra triax</v>
      </c>
      <c r="P4035" s="4" t="str">
        <f aca="false">Def_Sistemas_Conectores_Cabos!$B$25</f>
        <v>Lemo FFC.00.650</v>
      </c>
      <c r="Q4035" s="8" t="str">
        <f aca="false">K4035&amp;"/"&amp;M4035&amp;CHAR(10)&amp;L4035&amp;"/"&amp;N4035</f>
        <v>SI-10SBFE:DI-PBPMSensor-2/TO
SI-10SBFE:DI-FMCPicoAmm-2/1</v>
      </c>
      <c r="R4035" s="12" t="s">
        <v>354</v>
      </c>
      <c r="S4035" s="12" t="s">
        <v>354</v>
      </c>
      <c r="T4035" s="22" t="str">
        <f aca="false">Def_Sistemas_Conectores_Cabos!$C$15</f>
        <v>Triaxial LEMO</v>
      </c>
      <c r="U4035" s="11" t="s">
        <v>355</v>
      </c>
      <c r="V4035" s="13"/>
    </row>
    <row r="4036" customFormat="false" ht="15.75" hidden="true" customHeight="true" outlineLevel="0" collapsed="false">
      <c r="A4036" s="4" t="str">
        <f aca="false">Def_Sistemas_Conectores_Cabos!$A$23</f>
        <v>BPM de fótons</v>
      </c>
      <c r="B4036" s="5" t="str">
        <f aca="false">Datas_Entregas!$A$6</f>
        <v>Linhas de Luz (fases I-A e II)</v>
      </c>
      <c r="C4036" s="6" t="n">
        <f aca="false" t="array" ref="C4036:C4036">INDEX(Datas_Entregas!$B$2:$B$100, MATCH(B4036, Datas_Entregas!$A$2:$A$100, 0), 1)</f>
        <v>43374</v>
      </c>
      <c r="D4036" s="5" t="str">
        <f aca="false">Def_Status_Montagem!$A$2</f>
        <v>A verificar</v>
      </c>
      <c r="E4036" s="4" t="str">
        <f aca="false">Def_Status_Montagem!$B$4</f>
        <v>Contratada (inclui etiqueta)</v>
      </c>
      <c r="F4036" s="7" t="str">
        <f aca="false" t="array" ref="F4036:F4036">INDEX(Def_Instancias_Equipamentos!$F$2:$F$4986, MATCH(K4036, Def_Instancias_Equipamentos!$D$2:$D$4986, 0), 1)</f>
        <v>Túnel (Anel/Front-End)</v>
      </c>
      <c r="G4036" s="8" t="str">
        <f aca="false" t="array" ref="G4036:G4036">INDEX(Def_Instancias_Equipamentos!$F$2:$F$4986, MATCH(L4036, Def_Instancias_Equipamentos!$D$2:$D$4986, 0), 1)</f>
        <v>Sala Racks 10</v>
      </c>
      <c r="H4036" s="7" t="str">
        <f aca="false" t="array" ref="H4036:H4036">INDEX(Def_Instancias_Equipamentos!$E$2:$E$4986, MATCH(K4036, Def_Instancias_Equipamentos!$D$2:$D$4986, 0), 1)</f>
        <v>SI-10SBFE</v>
      </c>
      <c r="I4036" s="8" t="str">
        <f aca="false" t="array" ref="I4036:I4036">INDEX(Def_Instancias_Equipamentos!$E$2:$E$4986, MATCH(L4036, Def_Instancias_Equipamentos!$D$2:$D$4986, 0), 1)</f>
        <v>IA-10RaBPM</v>
      </c>
      <c r="J4036" s="8" t="str">
        <f aca="false">IF(H4036=I4036, "INTERNO", "EXTERNO")</f>
        <v>EXTERNO</v>
      </c>
      <c r="K4036" s="9" t="str">
        <f aca="false">Def_Instancias_Equipamentos!$D$1111</f>
        <v>SI-10SBFE:DI-PBPMSensor-2</v>
      </c>
      <c r="L4036" s="4" t="str">
        <f aca="false">Def_Instancias_Equipamentos!$D$1452</f>
        <v>SI-10SBFE:DI-FMCPicoAmm-2</v>
      </c>
      <c r="M4036" s="10" t="s">
        <v>69</v>
      </c>
      <c r="N4036" s="11" t="s">
        <v>357</v>
      </c>
      <c r="O4036" s="21" t="str">
        <f aca="false">Def_Sistemas_Conectores_Cabos!$B$24</f>
        <v>Allectra triax</v>
      </c>
      <c r="P4036" s="4" t="str">
        <f aca="false">Def_Sistemas_Conectores_Cabos!$B$25</f>
        <v>Lemo FFC.00.650</v>
      </c>
      <c r="Q4036" s="8" t="str">
        <f aca="false">K4036&amp;"/"&amp;M4036&amp;CHAR(10)&amp;L4036&amp;"/"&amp;N4036</f>
        <v>SI-10SBFE:DI-PBPMSensor-2/BI
SI-10SBFE:DI-FMCPicoAmm-2/2</v>
      </c>
      <c r="R4036" s="12" t="s">
        <v>354</v>
      </c>
      <c r="S4036" s="12" t="s">
        <v>354</v>
      </c>
      <c r="T4036" s="22" t="str">
        <f aca="false">Def_Sistemas_Conectores_Cabos!$C$15</f>
        <v>Triaxial LEMO</v>
      </c>
      <c r="U4036" s="11" t="s">
        <v>355</v>
      </c>
      <c r="V4036" s="13"/>
    </row>
    <row r="4037" customFormat="false" ht="15.75" hidden="true" customHeight="true" outlineLevel="0" collapsed="false">
      <c r="A4037" s="4" t="str">
        <f aca="false">Def_Sistemas_Conectores_Cabos!$A$23</f>
        <v>BPM de fótons</v>
      </c>
      <c r="B4037" s="5" t="str">
        <f aca="false">Datas_Entregas!$A$6</f>
        <v>Linhas de Luz (fases I-A e II)</v>
      </c>
      <c r="C4037" s="6" t="n">
        <f aca="false" t="array" ref="C4037:C4037">INDEX(Datas_Entregas!$B$2:$B$100, MATCH(B4037, Datas_Entregas!$A$2:$A$100, 0), 1)</f>
        <v>43374</v>
      </c>
      <c r="D4037" s="5" t="str">
        <f aca="false">Def_Status_Montagem!$A$2</f>
        <v>A verificar</v>
      </c>
      <c r="E4037" s="4" t="str">
        <f aca="false">Def_Status_Montagem!$B$4</f>
        <v>Contratada (inclui etiqueta)</v>
      </c>
      <c r="F4037" s="7" t="str">
        <f aca="false" t="array" ref="F4037:F4037">INDEX(Def_Instancias_Equipamentos!$F$2:$F$4986, MATCH(K4037, Def_Instancias_Equipamentos!$D$2:$D$4986, 0), 1)</f>
        <v>Túnel (Anel/Front-End)</v>
      </c>
      <c r="G4037" s="8" t="str">
        <f aca="false" t="array" ref="G4037:G4037">INDEX(Def_Instancias_Equipamentos!$F$2:$F$4986, MATCH(L4037, Def_Instancias_Equipamentos!$D$2:$D$4986, 0), 1)</f>
        <v>Sala Racks 10</v>
      </c>
      <c r="H4037" s="7" t="str">
        <f aca="false" t="array" ref="H4037:H4037">INDEX(Def_Instancias_Equipamentos!$E$2:$E$4986, MATCH(K4037, Def_Instancias_Equipamentos!$D$2:$D$4986, 0), 1)</f>
        <v>SI-10SBFE</v>
      </c>
      <c r="I4037" s="8" t="str">
        <f aca="false" t="array" ref="I4037:I4037">INDEX(Def_Instancias_Equipamentos!$E$2:$E$4986, MATCH(L4037, Def_Instancias_Equipamentos!$D$2:$D$4986, 0), 1)</f>
        <v>IA-10RaBPM</v>
      </c>
      <c r="J4037" s="8" t="str">
        <f aca="false">IF(H4037=I4037, "INTERNO", "EXTERNO")</f>
        <v>EXTERNO</v>
      </c>
      <c r="K4037" s="9" t="str">
        <f aca="false">Def_Instancias_Equipamentos!$D$1111</f>
        <v>SI-10SBFE:DI-PBPMSensor-2</v>
      </c>
      <c r="L4037" s="4" t="str">
        <f aca="false">Def_Instancias_Equipamentos!$D$1452</f>
        <v>SI-10SBFE:DI-FMCPicoAmm-2</v>
      </c>
      <c r="M4037" s="10" t="s">
        <v>75</v>
      </c>
      <c r="N4037" s="11" t="s">
        <v>358</v>
      </c>
      <c r="O4037" s="21" t="str">
        <f aca="false">Def_Sistemas_Conectores_Cabos!$B$24</f>
        <v>Allectra triax</v>
      </c>
      <c r="P4037" s="4" t="str">
        <f aca="false">Def_Sistemas_Conectores_Cabos!$B$25</f>
        <v>Lemo FFC.00.650</v>
      </c>
      <c r="Q4037" s="8" t="str">
        <f aca="false">K4037&amp;"/"&amp;M4037&amp;CHAR(10)&amp;L4037&amp;"/"&amp;N4037</f>
        <v>SI-10SBFE:DI-PBPMSensor-2/TI
SI-10SBFE:DI-FMCPicoAmm-2/3</v>
      </c>
      <c r="R4037" s="12" t="s">
        <v>354</v>
      </c>
      <c r="S4037" s="12" t="s">
        <v>354</v>
      </c>
      <c r="T4037" s="22" t="str">
        <f aca="false">Def_Sistemas_Conectores_Cabos!$C$15</f>
        <v>Triaxial LEMO</v>
      </c>
      <c r="U4037" s="11" t="s">
        <v>355</v>
      </c>
      <c r="V4037" s="13"/>
    </row>
    <row r="4038" customFormat="false" ht="15.75" hidden="true" customHeight="true" outlineLevel="0" collapsed="false">
      <c r="A4038" s="4" t="str">
        <f aca="false">Def_Sistemas_Conectores_Cabos!$A$23</f>
        <v>BPM de fótons</v>
      </c>
      <c r="B4038" s="5" t="str">
        <f aca="false">Datas_Entregas!$A$6</f>
        <v>Linhas de Luz (fases I-A e II)</v>
      </c>
      <c r="C4038" s="6" t="n">
        <f aca="false" t="array" ref="C4038:C4038">INDEX(Datas_Entregas!$B$2:$B$100, MATCH(B4038, Datas_Entregas!$A$2:$A$100, 0), 1)</f>
        <v>43374</v>
      </c>
      <c r="D4038" s="5" t="str">
        <f aca="false">Def_Status_Montagem!$A$2</f>
        <v>A verificar</v>
      </c>
      <c r="E4038" s="4" t="str">
        <f aca="false">Def_Status_Montagem!$B$4</f>
        <v>Contratada (inclui etiqueta)</v>
      </c>
      <c r="F4038" s="7" t="str">
        <f aca="false" t="array" ref="F4038:F4038">INDEX(Def_Instancias_Equipamentos!$F$2:$F$4986, MATCH(K4038, Def_Instancias_Equipamentos!$D$2:$D$4986, 0), 1)</f>
        <v>Túnel (Anel/Front-End)</v>
      </c>
      <c r="G4038" s="8" t="str">
        <f aca="false" t="array" ref="G4038:G4038">INDEX(Def_Instancias_Equipamentos!$F$2:$F$4986, MATCH(L4038, Def_Instancias_Equipamentos!$D$2:$D$4986, 0), 1)</f>
        <v>Sala Racks 10</v>
      </c>
      <c r="H4038" s="7" t="str">
        <f aca="false" t="array" ref="H4038:H4038">INDEX(Def_Instancias_Equipamentos!$E$2:$E$4986, MATCH(K4038, Def_Instancias_Equipamentos!$D$2:$D$4986, 0), 1)</f>
        <v>SI-10SBFE</v>
      </c>
      <c r="I4038" s="8" t="str">
        <f aca="false" t="array" ref="I4038:I4038">INDEX(Def_Instancias_Equipamentos!$E$2:$E$4986, MATCH(L4038, Def_Instancias_Equipamentos!$D$2:$D$4986, 0), 1)</f>
        <v>IA-10RaBPM</v>
      </c>
      <c r="J4038" s="8" t="str">
        <f aca="false">IF(H4038=I4038, "INTERNO", "EXTERNO")</f>
        <v>EXTERNO</v>
      </c>
      <c r="K4038" s="9" t="str">
        <f aca="false">Def_Instancias_Equipamentos!$D$1111</f>
        <v>SI-10SBFE:DI-PBPMSensor-2</v>
      </c>
      <c r="L4038" s="4" t="str">
        <f aca="false">Def_Instancias_Equipamentos!$D$1452</f>
        <v>SI-10SBFE:DI-FMCPicoAmm-2</v>
      </c>
      <c r="M4038" s="10" t="s">
        <v>72</v>
      </c>
      <c r="N4038" s="11" t="s">
        <v>359</v>
      </c>
      <c r="O4038" s="21" t="str">
        <f aca="false">Def_Sistemas_Conectores_Cabos!$B$24</f>
        <v>Allectra triax</v>
      </c>
      <c r="P4038" s="4" t="str">
        <f aca="false">Def_Sistemas_Conectores_Cabos!$B$25</f>
        <v>Lemo FFC.00.650</v>
      </c>
      <c r="Q4038" s="8" t="str">
        <f aca="false">K4038&amp;"/"&amp;M4038&amp;CHAR(10)&amp;L4038&amp;"/"&amp;N4038</f>
        <v>SI-10SBFE:DI-PBPMSensor-2/BO
SI-10SBFE:DI-FMCPicoAmm-2/4</v>
      </c>
      <c r="R4038" s="12" t="s">
        <v>354</v>
      </c>
      <c r="S4038" s="12" t="s">
        <v>354</v>
      </c>
      <c r="T4038" s="22" t="str">
        <f aca="false">Def_Sistemas_Conectores_Cabos!$C$15</f>
        <v>Triaxial LEMO</v>
      </c>
      <c r="U4038" s="11" t="s">
        <v>355</v>
      </c>
      <c r="V4038" s="13"/>
    </row>
    <row r="4039" customFormat="false" ht="15.75" hidden="true" customHeight="true" outlineLevel="0" collapsed="false">
      <c r="A4039" s="4" t="str">
        <f aca="false">Def_Sistemas_Conectores_Cabos!$A$23</f>
        <v>BPM de fótons</v>
      </c>
      <c r="B4039" s="5" t="str">
        <f aca="false">Datas_Entregas!$A$6</f>
        <v>Linhas de Luz (fases I-A e II)</v>
      </c>
      <c r="C4039" s="6" t="n">
        <f aca="false" t="array" ref="C4039:C4039">INDEX(Datas_Entregas!$B$2:$B$100, MATCH(B4039, Datas_Entregas!$A$2:$A$100, 0), 1)</f>
        <v>43374</v>
      </c>
      <c r="D4039" s="5" t="str">
        <f aca="false">Def_Status_Montagem!$A$2</f>
        <v>A verificar</v>
      </c>
      <c r="E4039" s="4" t="str">
        <f aca="false">Def_Status_Montagem!$B$4</f>
        <v>Contratada (inclui etiqueta)</v>
      </c>
      <c r="F4039" s="7" t="str">
        <f aca="false" t="array" ref="F4039:F4039">INDEX(Def_Instancias_Equipamentos!$F$2:$F$4986, MATCH(K4039, Def_Instancias_Equipamentos!$D$2:$D$4986, 0), 1)</f>
        <v>Túnel (Anel/Front-End)</v>
      </c>
      <c r="G4039" s="8" t="str">
        <f aca="false" t="array" ref="G4039:G4039">INDEX(Def_Instancias_Equipamentos!$F$2:$F$4986, MATCH(L4039, Def_Instancias_Equipamentos!$D$2:$D$4986, 0), 1)</f>
        <v>Sala Racks 11</v>
      </c>
      <c r="H4039" s="7" t="str">
        <f aca="false" t="array" ref="H4039:H4039">INDEX(Def_Instancias_Equipamentos!$E$2:$E$4986, MATCH(K4039, Def_Instancias_Equipamentos!$D$2:$D$4986, 0), 1)</f>
        <v>SI-11BCFE</v>
      </c>
      <c r="I4039" s="8" t="str">
        <f aca="false" t="array" ref="I4039:I4039">INDEX(Def_Instancias_Equipamentos!$E$2:$E$4986, MATCH(L4039, Def_Instancias_Equipamentos!$D$2:$D$4986, 0), 1)</f>
        <v>IA-11RaBPM</v>
      </c>
      <c r="J4039" s="8" t="str">
        <f aca="false">IF(H4039=I4039, "INTERNO", "EXTERNO")</f>
        <v>EXTERNO</v>
      </c>
      <c r="K4039" s="9" t="str">
        <f aca="false">Def_Instancias_Equipamentos!$D$1152</f>
        <v>SI-11BCFE:DI-PBPMSensor-1</v>
      </c>
      <c r="L4039" s="4" t="str">
        <f aca="false">Def_Instancias_Equipamentos!$D$1493</f>
        <v>SI-11BCFE:DI-FMCPicoAmm-1</v>
      </c>
      <c r="M4039" s="10" t="s">
        <v>78</v>
      </c>
      <c r="N4039" s="11" t="s">
        <v>356</v>
      </c>
      <c r="O4039" s="21" t="str">
        <f aca="false">Def_Sistemas_Conectores_Cabos!$B$24</f>
        <v>Allectra triax</v>
      </c>
      <c r="P4039" s="4" t="str">
        <f aca="false">Def_Sistemas_Conectores_Cabos!$B$25</f>
        <v>Lemo FFC.00.650</v>
      </c>
      <c r="Q4039" s="8" t="str">
        <f aca="false">K4039&amp;"/"&amp;M4039&amp;CHAR(10)&amp;L4039&amp;"/"&amp;N4039</f>
        <v>SI-11BCFE:DI-PBPMSensor-1/TO
SI-11BCFE:DI-FMCPicoAmm-1/1</v>
      </c>
      <c r="R4039" s="12" t="s">
        <v>354</v>
      </c>
      <c r="S4039" s="12" t="s">
        <v>354</v>
      </c>
      <c r="T4039" s="22" t="str">
        <f aca="false">Def_Sistemas_Conectores_Cabos!$C$15</f>
        <v>Triaxial LEMO</v>
      </c>
      <c r="U4039" s="11" t="s">
        <v>355</v>
      </c>
      <c r="V4039" s="13"/>
    </row>
    <row r="4040" customFormat="false" ht="15.75" hidden="true" customHeight="true" outlineLevel="0" collapsed="false">
      <c r="A4040" s="4" t="str">
        <f aca="false">Def_Sistemas_Conectores_Cabos!$A$23</f>
        <v>BPM de fótons</v>
      </c>
      <c r="B4040" s="5" t="str">
        <f aca="false">Datas_Entregas!$A$6</f>
        <v>Linhas de Luz (fases I-A e II)</v>
      </c>
      <c r="C4040" s="6" t="n">
        <f aca="false" t="array" ref="C4040:C4040">INDEX(Datas_Entregas!$B$2:$B$100, MATCH(B4040, Datas_Entregas!$A$2:$A$100, 0), 1)</f>
        <v>43374</v>
      </c>
      <c r="D4040" s="5" t="str">
        <f aca="false">Def_Status_Montagem!$A$2</f>
        <v>A verificar</v>
      </c>
      <c r="E4040" s="4" t="str">
        <f aca="false">Def_Status_Montagem!$B$4</f>
        <v>Contratada (inclui etiqueta)</v>
      </c>
      <c r="F4040" s="7" t="str">
        <f aca="false" t="array" ref="F4040:F4040">INDEX(Def_Instancias_Equipamentos!$F$2:$F$4986, MATCH(K4040, Def_Instancias_Equipamentos!$D$2:$D$4986, 0), 1)</f>
        <v>Túnel (Anel/Front-End)</v>
      </c>
      <c r="G4040" s="8" t="str">
        <f aca="false" t="array" ref="G4040:G4040">INDEX(Def_Instancias_Equipamentos!$F$2:$F$4986, MATCH(L4040, Def_Instancias_Equipamentos!$D$2:$D$4986, 0), 1)</f>
        <v>Sala Racks 11</v>
      </c>
      <c r="H4040" s="7" t="str">
        <f aca="false" t="array" ref="H4040:H4040">INDEX(Def_Instancias_Equipamentos!$E$2:$E$4986, MATCH(K4040, Def_Instancias_Equipamentos!$D$2:$D$4986, 0), 1)</f>
        <v>SI-11BCFE</v>
      </c>
      <c r="I4040" s="8" t="str">
        <f aca="false" t="array" ref="I4040:I4040">INDEX(Def_Instancias_Equipamentos!$E$2:$E$4986, MATCH(L4040, Def_Instancias_Equipamentos!$D$2:$D$4986, 0), 1)</f>
        <v>IA-11RaBPM</v>
      </c>
      <c r="J4040" s="8" t="str">
        <f aca="false">IF(H4040=I4040, "INTERNO", "EXTERNO")</f>
        <v>EXTERNO</v>
      </c>
      <c r="K4040" s="9" t="str">
        <f aca="false">Def_Instancias_Equipamentos!$D$1152</f>
        <v>SI-11BCFE:DI-PBPMSensor-1</v>
      </c>
      <c r="L4040" s="4" t="str">
        <f aca="false">Def_Instancias_Equipamentos!$D$1493</f>
        <v>SI-11BCFE:DI-FMCPicoAmm-1</v>
      </c>
      <c r="M4040" s="10" t="s">
        <v>69</v>
      </c>
      <c r="N4040" s="11" t="s">
        <v>357</v>
      </c>
      <c r="O4040" s="21" t="str">
        <f aca="false">Def_Sistemas_Conectores_Cabos!$B$24</f>
        <v>Allectra triax</v>
      </c>
      <c r="P4040" s="4" t="str">
        <f aca="false">Def_Sistemas_Conectores_Cabos!$B$25</f>
        <v>Lemo FFC.00.650</v>
      </c>
      <c r="Q4040" s="8" t="str">
        <f aca="false">K4040&amp;"/"&amp;M4040&amp;CHAR(10)&amp;L4040&amp;"/"&amp;N4040</f>
        <v>SI-11BCFE:DI-PBPMSensor-1/BI
SI-11BCFE:DI-FMCPicoAmm-1/2</v>
      </c>
      <c r="R4040" s="12" t="s">
        <v>354</v>
      </c>
      <c r="S4040" s="12" t="s">
        <v>354</v>
      </c>
      <c r="T4040" s="22" t="str">
        <f aca="false">Def_Sistemas_Conectores_Cabos!$C$15</f>
        <v>Triaxial LEMO</v>
      </c>
      <c r="U4040" s="11" t="s">
        <v>355</v>
      </c>
      <c r="V4040" s="13"/>
    </row>
    <row r="4041" customFormat="false" ht="15.75" hidden="true" customHeight="true" outlineLevel="0" collapsed="false">
      <c r="A4041" s="4" t="str">
        <f aca="false">Def_Sistemas_Conectores_Cabos!$A$23</f>
        <v>BPM de fótons</v>
      </c>
      <c r="B4041" s="5" t="str">
        <f aca="false">Datas_Entregas!$A$6</f>
        <v>Linhas de Luz (fases I-A e II)</v>
      </c>
      <c r="C4041" s="6" t="n">
        <f aca="false" t="array" ref="C4041:C4041">INDEX(Datas_Entregas!$B$2:$B$100, MATCH(B4041, Datas_Entregas!$A$2:$A$100, 0), 1)</f>
        <v>43374</v>
      </c>
      <c r="D4041" s="5" t="str">
        <f aca="false">Def_Status_Montagem!$A$2</f>
        <v>A verificar</v>
      </c>
      <c r="E4041" s="4" t="str">
        <f aca="false">Def_Status_Montagem!$B$4</f>
        <v>Contratada (inclui etiqueta)</v>
      </c>
      <c r="F4041" s="7" t="str">
        <f aca="false" t="array" ref="F4041:F4041">INDEX(Def_Instancias_Equipamentos!$F$2:$F$4986, MATCH(K4041, Def_Instancias_Equipamentos!$D$2:$D$4986, 0), 1)</f>
        <v>Túnel (Anel/Front-End)</v>
      </c>
      <c r="G4041" s="8" t="str">
        <f aca="false" t="array" ref="G4041:G4041">INDEX(Def_Instancias_Equipamentos!$F$2:$F$4986, MATCH(L4041, Def_Instancias_Equipamentos!$D$2:$D$4986, 0), 1)</f>
        <v>Sala Racks 11</v>
      </c>
      <c r="H4041" s="7" t="str">
        <f aca="false" t="array" ref="H4041:H4041">INDEX(Def_Instancias_Equipamentos!$E$2:$E$4986, MATCH(K4041, Def_Instancias_Equipamentos!$D$2:$D$4986, 0), 1)</f>
        <v>SI-11BCFE</v>
      </c>
      <c r="I4041" s="8" t="str">
        <f aca="false" t="array" ref="I4041:I4041">INDEX(Def_Instancias_Equipamentos!$E$2:$E$4986, MATCH(L4041, Def_Instancias_Equipamentos!$D$2:$D$4986, 0), 1)</f>
        <v>IA-11RaBPM</v>
      </c>
      <c r="J4041" s="8" t="str">
        <f aca="false">IF(H4041=I4041, "INTERNO", "EXTERNO")</f>
        <v>EXTERNO</v>
      </c>
      <c r="K4041" s="9" t="str">
        <f aca="false">Def_Instancias_Equipamentos!$D$1152</f>
        <v>SI-11BCFE:DI-PBPMSensor-1</v>
      </c>
      <c r="L4041" s="4" t="str">
        <f aca="false">Def_Instancias_Equipamentos!$D$1493</f>
        <v>SI-11BCFE:DI-FMCPicoAmm-1</v>
      </c>
      <c r="M4041" s="10" t="s">
        <v>75</v>
      </c>
      <c r="N4041" s="11" t="s">
        <v>358</v>
      </c>
      <c r="O4041" s="21" t="str">
        <f aca="false">Def_Sistemas_Conectores_Cabos!$B$24</f>
        <v>Allectra triax</v>
      </c>
      <c r="P4041" s="4" t="str">
        <f aca="false">Def_Sistemas_Conectores_Cabos!$B$25</f>
        <v>Lemo FFC.00.650</v>
      </c>
      <c r="Q4041" s="8" t="str">
        <f aca="false">K4041&amp;"/"&amp;M4041&amp;CHAR(10)&amp;L4041&amp;"/"&amp;N4041</f>
        <v>SI-11BCFE:DI-PBPMSensor-1/TI
SI-11BCFE:DI-FMCPicoAmm-1/3</v>
      </c>
      <c r="R4041" s="12" t="s">
        <v>354</v>
      </c>
      <c r="S4041" s="12" t="s">
        <v>354</v>
      </c>
      <c r="T4041" s="22" t="str">
        <f aca="false">Def_Sistemas_Conectores_Cabos!$C$15</f>
        <v>Triaxial LEMO</v>
      </c>
      <c r="U4041" s="11" t="s">
        <v>355</v>
      </c>
      <c r="V4041" s="13"/>
    </row>
    <row r="4042" customFormat="false" ht="15.75" hidden="true" customHeight="true" outlineLevel="0" collapsed="false">
      <c r="A4042" s="4" t="str">
        <f aca="false">Def_Sistemas_Conectores_Cabos!$A$23</f>
        <v>BPM de fótons</v>
      </c>
      <c r="B4042" s="5" t="str">
        <f aca="false">Datas_Entregas!$A$6</f>
        <v>Linhas de Luz (fases I-A e II)</v>
      </c>
      <c r="C4042" s="6" t="n">
        <f aca="false" t="array" ref="C4042:C4042">INDEX(Datas_Entregas!$B$2:$B$100, MATCH(B4042, Datas_Entregas!$A$2:$A$100, 0), 1)</f>
        <v>43374</v>
      </c>
      <c r="D4042" s="5" t="str">
        <f aca="false">Def_Status_Montagem!$A$2</f>
        <v>A verificar</v>
      </c>
      <c r="E4042" s="4" t="str">
        <f aca="false">Def_Status_Montagem!$B$4</f>
        <v>Contratada (inclui etiqueta)</v>
      </c>
      <c r="F4042" s="7" t="str">
        <f aca="false" t="array" ref="F4042:F4042">INDEX(Def_Instancias_Equipamentos!$F$2:$F$4986, MATCH(K4042, Def_Instancias_Equipamentos!$D$2:$D$4986, 0), 1)</f>
        <v>Túnel (Anel/Front-End)</v>
      </c>
      <c r="G4042" s="8" t="str">
        <f aca="false" t="array" ref="G4042:G4042">INDEX(Def_Instancias_Equipamentos!$F$2:$F$4986, MATCH(L4042, Def_Instancias_Equipamentos!$D$2:$D$4986, 0), 1)</f>
        <v>Sala Racks 11</v>
      </c>
      <c r="H4042" s="7" t="str">
        <f aca="false" t="array" ref="H4042:H4042">INDEX(Def_Instancias_Equipamentos!$E$2:$E$4986, MATCH(K4042, Def_Instancias_Equipamentos!$D$2:$D$4986, 0), 1)</f>
        <v>SI-11BCFE</v>
      </c>
      <c r="I4042" s="8" t="str">
        <f aca="false" t="array" ref="I4042:I4042">INDEX(Def_Instancias_Equipamentos!$E$2:$E$4986, MATCH(L4042, Def_Instancias_Equipamentos!$D$2:$D$4986, 0), 1)</f>
        <v>IA-11RaBPM</v>
      </c>
      <c r="J4042" s="8" t="str">
        <f aca="false">IF(H4042=I4042, "INTERNO", "EXTERNO")</f>
        <v>EXTERNO</v>
      </c>
      <c r="K4042" s="9" t="str">
        <f aca="false">Def_Instancias_Equipamentos!$D$1152</f>
        <v>SI-11BCFE:DI-PBPMSensor-1</v>
      </c>
      <c r="L4042" s="4" t="str">
        <f aca="false">Def_Instancias_Equipamentos!$D$1493</f>
        <v>SI-11BCFE:DI-FMCPicoAmm-1</v>
      </c>
      <c r="M4042" s="10" t="s">
        <v>72</v>
      </c>
      <c r="N4042" s="11" t="s">
        <v>359</v>
      </c>
      <c r="O4042" s="21" t="str">
        <f aca="false">Def_Sistemas_Conectores_Cabos!$B$24</f>
        <v>Allectra triax</v>
      </c>
      <c r="P4042" s="4" t="str">
        <f aca="false">Def_Sistemas_Conectores_Cabos!$B$25</f>
        <v>Lemo FFC.00.650</v>
      </c>
      <c r="Q4042" s="8" t="str">
        <f aca="false">K4042&amp;"/"&amp;M4042&amp;CHAR(10)&amp;L4042&amp;"/"&amp;N4042</f>
        <v>SI-11BCFE:DI-PBPMSensor-1/BO
SI-11BCFE:DI-FMCPicoAmm-1/4</v>
      </c>
      <c r="R4042" s="12" t="s">
        <v>354</v>
      </c>
      <c r="S4042" s="12" t="s">
        <v>354</v>
      </c>
      <c r="T4042" s="22" t="str">
        <f aca="false">Def_Sistemas_Conectores_Cabos!$C$15</f>
        <v>Triaxial LEMO</v>
      </c>
      <c r="U4042" s="11" t="s">
        <v>355</v>
      </c>
      <c r="V4042" s="13"/>
    </row>
    <row r="4043" customFormat="false" ht="15.75" hidden="true" customHeight="true" outlineLevel="0" collapsed="false">
      <c r="A4043" s="4" t="str">
        <f aca="false">Def_Sistemas_Conectores_Cabos!$A$23</f>
        <v>BPM de fótons</v>
      </c>
      <c r="B4043" s="5" t="str">
        <f aca="false">Datas_Entregas!$A$6</f>
        <v>Linhas de Luz (fases I-A e II)</v>
      </c>
      <c r="C4043" s="6" t="n">
        <f aca="false" t="array" ref="C4043:C4043">INDEX(Datas_Entregas!$B$2:$B$100, MATCH(B4043, Datas_Entregas!$A$2:$A$100, 0), 1)</f>
        <v>43374</v>
      </c>
      <c r="D4043" s="5" t="str">
        <f aca="false">Def_Status_Montagem!$A$2</f>
        <v>A verificar</v>
      </c>
      <c r="E4043" s="4" t="str">
        <f aca="false">Def_Status_Montagem!$B$4</f>
        <v>Contratada (inclui etiqueta)</v>
      </c>
      <c r="F4043" s="7" t="str">
        <f aca="false" t="array" ref="F4043:F4043">INDEX(Def_Instancias_Equipamentos!$F$2:$F$4986, MATCH(K4043, Def_Instancias_Equipamentos!$D$2:$D$4986, 0), 1)</f>
        <v>Túnel (Anel/Front-End)</v>
      </c>
      <c r="G4043" s="8" t="str">
        <f aca="false" t="array" ref="G4043:G4043">INDEX(Def_Instancias_Equipamentos!$F$2:$F$4986, MATCH(L4043, Def_Instancias_Equipamentos!$D$2:$D$4986, 0), 1)</f>
        <v>Sala Racks 11</v>
      </c>
      <c r="H4043" s="7" t="str">
        <f aca="false" t="array" ref="H4043:H4043">INDEX(Def_Instancias_Equipamentos!$E$2:$E$4986, MATCH(K4043, Def_Instancias_Equipamentos!$D$2:$D$4986, 0), 1)</f>
        <v>SI-11BCFE</v>
      </c>
      <c r="I4043" s="8" t="str">
        <f aca="false" t="array" ref="I4043:I4043">INDEX(Def_Instancias_Equipamentos!$E$2:$E$4986, MATCH(L4043, Def_Instancias_Equipamentos!$D$2:$D$4986, 0), 1)</f>
        <v>IA-11RaBPM</v>
      </c>
      <c r="J4043" s="8" t="str">
        <f aca="false">IF(H4043=I4043, "INTERNO", "EXTERNO")</f>
        <v>EXTERNO</v>
      </c>
      <c r="K4043" s="9" t="str">
        <f aca="false">Def_Instancias_Equipamentos!$D$1153</f>
        <v>SI-11BCFE:DI-PBPMSensor-2</v>
      </c>
      <c r="L4043" s="4" t="str">
        <f aca="false">Def_Instancias_Equipamentos!$D$1494</f>
        <v>SI-11BCFE:DI-FMCPicoAmm-2</v>
      </c>
      <c r="M4043" s="10" t="s">
        <v>78</v>
      </c>
      <c r="N4043" s="11" t="s">
        <v>356</v>
      </c>
      <c r="O4043" s="21" t="str">
        <f aca="false">Def_Sistemas_Conectores_Cabos!$B$24</f>
        <v>Allectra triax</v>
      </c>
      <c r="P4043" s="4" t="str">
        <f aca="false">Def_Sistemas_Conectores_Cabos!$B$25</f>
        <v>Lemo FFC.00.650</v>
      </c>
      <c r="Q4043" s="8" t="str">
        <f aca="false">K4043&amp;"/"&amp;M4043&amp;CHAR(10)&amp;L4043&amp;"/"&amp;N4043</f>
        <v>SI-11BCFE:DI-PBPMSensor-2/TO
SI-11BCFE:DI-FMCPicoAmm-2/1</v>
      </c>
      <c r="R4043" s="12" t="s">
        <v>354</v>
      </c>
      <c r="S4043" s="12" t="s">
        <v>354</v>
      </c>
      <c r="T4043" s="22" t="str">
        <f aca="false">Def_Sistemas_Conectores_Cabos!$C$15</f>
        <v>Triaxial LEMO</v>
      </c>
      <c r="U4043" s="11" t="s">
        <v>355</v>
      </c>
      <c r="V4043" s="13"/>
    </row>
    <row r="4044" customFormat="false" ht="15.75" hidden="true" customHeight="true" outlineLevel="0" collapsed="false">
      <c r="A4044" s="4" t="str">
        <f aca="false">Def_Sistemas_Conectores_Cabos!$A$23</f>
        <v>BPM de fótons</v>
      </c>
      <c r="B4044" s="5" t="str">
        <f aca="false">Datas_Entregas!$A$6</f>
        <v>Linhas de Luz (fases I-A e II)</v>
      </c>
      <c r="C4044" s="6" t="n">
        <f aca="false" t="array" ref="C4044:C4044">INDEX(Datas_Entregas!$B$2:$B$100, MATCH(B4044, Datas_Entregas!$A$2:$A$100, 0), 1)</f>
        <v>43374</v>
      </c>
      <c r="D4044" s="5" t="str">
        <f aca="false">Def_Status_Montagem!$A$2</f>
        <v>A verificar</v>
      </c>
      <c r="E4044" s="4" t="str">
        <f aca="false">Def_Status_Montagem!$B$4</f>
        <v>Contratada (inclui etiqueta)</v>
      </c>
      <c r="F4044" s="7" t="str">
        <f aca="false" t="array" ref="F4044:F4044">INDEX(Def_Instancias_Equipamentos!$F$2:$F$4986, MATCH(K4044, Def_Instancias_Equipamentos!$D$2:$D$4986, 0), 1)</f>
        <v>Túnel (Anel/Front-End)</v>
      </c>
      <c r="G4044" s="8" t="str">
        <f aca="false" t="array" ref="G4044:G4044">INDEX(Def_Instancias_Equipamentos!$F$2:$F$4986, MATCH(L4044, Def_Instancias_Equipamentos!$D$2:$D$4986, 0), 1)</f>
        <v>Sala Racks 11</v>
      </c>
      <c r="H4044" s="7" t="str">
        <f aca="false" t="array" ref="H4044:H4044">INDEX(Def_Instancias_Equipamentos!$E$2:$E$4986, MATCH(K4044, Def_Instancias_Equipamentos!$D$2:$D$4986, 0), 1)</f>
        <v>SI-11BCFE</v>
      </c>
      <c r="I4044" s="8" t="str">
        <f aca="false" t="array" ref="I4044:I4044">INDEX(Def_Instancias_Equipamentos!$E$2:$E$4986, MATCH(L4044, Def_Instancias_Equipamentos!$D$2:$D$4986, 0), 1)</f>
        <v>IA-11RaBPM</v>
      </c>
      <c r="J4044" s="8" t="str">
        <f aca="false">IF(H4044=I4044, "INTERNO", "EXTERNO")</f>
        <v>EXTERNO</v>
      </c>
      <c r="K4044" s="9" t="str">
        <f aca="false">Def_Instancias_Equipamentos!$D$1153</f>
        <v>SI-11BCFE:DI-PBPMSensor-2</v>
      </c>
      <c r="L4044" s="4" t="str">
        <f aca="false">Def_Instancias_Equipamentos!$D$1494</f>
        <v>SI-11BCFE:DI-FMCPicoAmm-2</v>
      </c>
      <c r="M4044" s="10" t="s">
        <v>69</v>
      </c>
      <c r="N4044" s="11" t="s">
        <v>357</v>
      </c>
      <c r="O4044" s="21" t="str">
        <f aca="false">Def_Sistemas_Conectores_Cabos!$B$24</f>
        <v>Allectra triax</v>
      </c>
      <c r="P4044" s="4" t="str">
        <f aca="false">Def_Sistemas_Conectores_Cabos!$B$25</f>
        <v>Lemo FFC.00.650</v>
      </c>
      <c r="Q4044" s="8" t="str">
        <f aca="false">K4044&amp;"/"&amp;M4044&amp;CHAR(10)&amp;L4044&amp;"/"&amp;N4044</f>
        <v>SI-11BCFE:DI-PBPMSensor-2/BI
SI-11BCFE:DI-FMCPicoAmm-2/2</v>
      </c>
      <c r="R4044" s="12" t="s">
        <v>354</v>
      </c>
      <c r="S4044" s="12" t="s">
        <v>354</v>
      </c>
      <c r="T4044" s="22" t="str">
        <f aca="false">Def_Sistemas_Conectores_Cabos!$C$15</f>
        <v>Triaxial LEMO</v>
      </c>
      <c r="U4044" s="11" t="s">
        <v>355</v>
      </c>
      <c r="V4044" s="13"/>
    </row>
    <row r="4045" customFormat="false" ht="15.75" hidden="true" customHeight="true" outlineLevel="0" collapsed="false">
      <c r="A4045" s="4" t="str">
        <f aca="false">Def_Sistemas_Conectores_Cabos!$A$23</f>
        <v>BPM de fótons</v>
      </c>
      <c r="B4045" s="5" t="str">
        <f aca="false">Datas_Entregas!$A$6</f>
        <v>Linhas de Luz (fases I-A e II)</v>
      </c>
      <c r="C4045" s="6" t="n">
        <f aca="false" t="array" ref="C4045:C4045">INDEX(Datas_Entregas!$B$2:$B$100, MATCH(B4045, Datas_Entregas!$A$2:$A$100, 0), 1)</f>
        <v>43374</v>
      </c>
      <c r="D4045" s="5" t="str">
        <f aca="false">Def_Status_Montagem!$A$2</f>
        <v>A verificar</v>
      </c>
      <c r="E4045" s="4" t="str">
        <f aca="false">Def_Status_Montagem!$B$4</f>
        <v>Contratada (inclui etiqueta)</v>
      </c>
      <c r="F4045" s="7" t="str">
        <f aca="false" t="array" ref="F4045:F4045">INDEX(Def_Instancias_Equipamentos!$F$2:$F$4986, MATCH(K4045, Def_Instancias_Equipamentos!$D$2:$D$4986, 0), 1)</f>
        <v>Túnel (Anel/Front-End)</v>
      </c>
      <c r="G4045" s="8" t="str">
        <f aca="false" t="array" ref="G4045:G4045">INDEX(Def_Instancias_Equipamentos!$F$2:$F$4986, MATCH(L4045, Def_Instancias_Equipamentos!$D$2:$D$4986, 0), 1)</f>
        <v>Sala Racks 11</v>
      </c>
      <c r="H4045" s="7" t="str">
        <f aca="false" t="array" ref="H4045:H4045">INDEX(Def_Instancias_Equipamentos!$E$2:$E$4986, MATCH(K4045, Def_Instancias_Equipamentos!$D$2:$D$4986, 0), 1)</f>
        <v>SI-11BCFE</v>
      </c>
      <c r="I4045" s="8" t="str">
        <f aca="false" t="array" ref="I4045:I4045">INDEX(Def_Instancias_Equipamentos!$E$2:$E$4986, MATCH(L4045, Def_Instancias_Equipamentos!$D$2:$D$4986, 0), 1)</f>
        <v>IA-11RaBPM</v>
      </c>
      <c r="J4045" s="8" t="str">
        <f aca="false">IF(H4045=I4045, "INTERNO", "EXTERNO")</f>
        <v>EXTERNO</v>
      </c>
      <c r="K4045" s="9" t="str">
        <f aca="false">Def_Instancias_Equipamentos!$D$1153</f>
        <v>SI-11BCFE:DI-PBPMSensor-2</v>
      </c>
      <c r="L4045" s="4" t="str">
        <f aca="false">Def_Instancias_Equipamentos!$D$1494</f>
        <v>SI-11BCFE:DI-FMCPicoAmm-2</v>
      </c>
      <c r="M4045" s="10" t="s">
        <v>75</v>
      </c>
      <c r="N4045" s="11" t="s">
        <v>358</v>
      </c>
      <c r="O4045" s="21" t="str">
        <f aca="false">Def_Sistemas_Conectores_Cabos!$B$24</f>
        <v>Allectra triax</v>
      </c>
      <c r="P4045" s="4" t="str">
        <f aca="false">Def_Sistemas_Conectores_Cabos!$B$25</f>
        <v>Lemo FFC.00.650</v>
      </c>
      <c r="Q4045" s="8" t="str">
        <f aca="false">K4045&amp;"/"&amp;M4045&amp;CHAR(10)&amp;L4045&amp;"/"&amp;N4045</f>
        <v>SI-11BCFE:DI-PBPMSensor-2/TI
SI-11BCFE:DI-FMCPicoAmm-2/3</v>
      </c>
      <c r="R4045" s="12" t="s">
        <v>354</v>
      </c>
      <c r="S4045" s="12" t="s">
        <v>354</v>
      </c>
      <c r="T4045" s="22" t="str">
        <f aca="false">Def_Sistemas_Conectores_Cabos!$C$15</f>
        <v>Triaxial LEMO</v>
      </c>
      <c r="U4045" s="11" t="s">
        <v>355</v>
      </c>
      <c r="V4045" s="13"/>
    </row>
    <row r="4046" customFormat="false" ht="15.75" hidden="true" customHeight="true" outlineLevel="0" collapsed="false">
      <c r="A4046" s="4" t="str">
        <f aca="false">Def_Sistemas_Conectores_Cabos!$A$23</f>
        <v>BPM de fótons</v>
      </c>
      <c r="B4046" s="5" t="str">
        <f aca="false">Datas_Entregas!$A$6</f>
        <v>Linhas de Luz (fases I-A e II)</v>
      </c>
      <c r="C4046" s="6" t="n">
        <f aca="false" t="array" ref="C4046:C4046">INDEX(Datas_Entregas!$B$2:$B$100, MATCH(B4046, Datas_Entregas!$A$2:$A$100, 0), 1)</f>
        <v>43374</v>
      </c>
      <c r="D4046" s="5" t="str">
        <f aca="false">Def_Status_Montagem!$A$2</f>
        <v>A verificar</v>
      </c>
      <c r="E4046" s="4" t="str">
        <f aca="false">Def_Status_Montagem!$B$4</f>
        <v>Contratada (inclui etiqueta)</v>
      </c>
      <c r="F4046" s="7" t="str">
        <f aca="false" t="array" ref="F4046:F4046">INDEX(Def_Instancias_Equipamentos!$F$2:$F$4986, MATCH(K4046, Def_Instancias_Equipamentos!$D$2:$D$4986, 0), 1)</f>
        <v>Túnel (Anel/Front-End)</v>
      </c>
      <c r="G4046" s="8" t="str">
        <f aca="false" t="array" ref="G4046:G4046">INDEX(Def_Instancias_Equipamentos!$F$2:$F$4986, MATCH(L4046, Def_Instancias_Equipamentos!$D$2:$D$4986, 0), 1)</f>
        <v>Sala Racks 11</v>
      </c>
      <c r="H4046" s="7" t="str">
        <f aca="false" t="array" ref="H4046:H4046">INDEX(Def_Instancias_Equipamentos!$E$2:$E$4986, MATCH(K4046, Def_Instancias_Equipamentos!$D$2:$D$4986, 0), 1)</f>
        <v>SI-11BCFE</v>
      </c>
      <c r="I4046" s="8" t="str">
        <f aca="false" t="array" ref="I4046:I4046">INDEX(Def_Instancias_Equipamentos!$E$2:$E$4986, MATCH(L4046, Def_Instancias_Equipamentos!$D$2:$D$4986, 0), 1)</f>
        <v>IA-11RaBPM</v>
      </c>
      <c r="J4046" s="8" t="str">
        <f aca="false">IF(H4046=I4046, "INTERNO", "EXTERNO")</f>
        <v>EXTERNO</v>
      </c>
      <c r="K4046" s="9" t="str">
        <f aca="false">Def_Instancias_Equipamentos!$D$1153</f>
        <v>SI-11BCFE:DI-PBPMSensor-2</v>
      </c>
      <c r="L4046" s="4" t="str">
        <f aca="false">Def_Instancias_Equipamentos!$D$1494</f>
        <v>SI-11BCFE:DI-FMCPicoAmm-2</v>
      </c>
      <c r="M4046" s="10" t="s">
        <v>72</v>
      </c>
      <c r="N4046" s="11" t="s">
        <v>359</v>
      </c>
      <c r="O4046" s="21" t="str">
        <f aca="false">Def_Sistemas_Conectores_Cabos!$B$24</f>
        <v>Allectra triax</v>
      </c>
      <c r="P4046" s="4" t="str">
        <f aca="false">Def_Sistemas_Conectores_Cabos!$B$25</f>
        <v>Lemo FFC.00.650</v>
      </c>
      <c r="Q4046" s="8" t="str">
        <f aca="false">K4046&amp;"/"&amp;M4046&amp;CHAR(10)&amp;L4046&amp;"/"&amp;N4046</f>
        <v>SI-11BCFE:DI-PBPMSensor-2/BO
SI-11BCFE:DI-FMCPicoAmm-2/4</v>
      </c>
      <c r="R4046" s="12" t="s">
        <v>354</v>
      </c>
      <c r="S4046" s="12" t="s">
        <v>354</v>
      </c>
      <c r="T4046" s="22" t="str">
        <f aca="false">Def_Sistemas_Conectores_Cabos!$C$15</f>
        <v>Triaxial LEMO</v>
      </c>
      <c r="U4046" s="11" t="s">
        <v>355</v>
      </c>
      <c r="V4046" s="13"/>
    </row>
    <row r="4047" customFormat="false" ht="15.75" hidden="true" customHeight="true" outlineLevel="0" collapsed="false">
      <c r="A4047" s="4" t="str">
        <f aca="false">Def_Sistemas_Conectores_Cabos!$A$23</f>
        <v>BPM de fótons</v>
      </c>
      <c r="B4047" s="5" t="str">
        <f aca="false">Datas_Entregas!$A$3</f>
        <v>BTS/Anel</v>
      </c>
      <c r="C4047" s="6" t="n">
        <f aca="false" t="array" ref="C4047:C4047">INDEX(Datas_Entregas!$B$2:$B$100, MATCH(B4047, Datas_Entregas!$A$2:$A$100, 0), 1)</f>
        <v>43296</v>
      </c>
      <c r="D4047" s="5" t="str">
        <f aca="false">Def_Status_Montagem!$A$2</f>
        <v>A verificar</v>
      </c>
      <c r="E4047" s="4" t="str">
        <f aca="false">Def_Status_Montagem!$B$4</f>
        <v>Contratada (inclui etiqueta)</v>
      </c>
      <c r="F4047" s="7" t="str">
        <f aca="false" t="array" ref="F4047:F4047">INDEX(Def_Instancias_Equipamentos!$F$2:$F$4986, MATCH(K4047, Def_Instancias_Equipamentos!$D$2:$D$4986, 0), 1)</f>
        <v>Túnel (Anel/Front-End)</v>
      </c>
      <c r="G4047" s="8" t="str">
        <f aca="false" t="array" ref="G4047:G4047">INDEX(Def_Instancias_Equipamentos!$F$2:$F$4986, MATCH(L4047, Def_Instancias_Equipamentos!$D$2:$D$4986, 0), 1)</f>
        <v>Sala Racks 11</v>
      </c>
      <c r="H4047" s="7" t="str">
        <f aca="false" t="array" ref="H4047:H4047">INDEX(Def_Instancias_Equipamentos!$E$2:$E$4986, MATCH(K4047, Def_Instancias_Equipamentos!$D$2:$D$4986, 0), 1)</f>
        <v>SI-11SPFE</v>
      </c>
      <c r="I4047" s="8" t="str">
        <f aca="false" t="array" ref="I4047:I4047">INDEX(Def_Instancias_Equipamentos!$E$2:$E$4986, MATCH(L4047, Def_Instancias_Equipamentos!$D$2:$D$4986, 0), 1)</f>
        <v>IA-11RaBPM</v>
      </c>
      <c r="J4047" s="8" t="str">
        <f aca="false">IF(H4047=I4047, "INTERNO", "EXTERNO")</f>
        <v>EXTERNO</v>
      </c>
      <c r="K4047" s="9" t="str">
        <f aca="false">Def_Instancias_Equipamentos!$D$1112</f>
        <v>SI-11SPFE:DI-PBPMSensor-1</v>
      </c>
      <c r="L4047" s="4" t="str">
        <f aca="false">Def_Instancias_Equipamentos!$D$1453</f>
        <v>SI-11SPFE:DI-FMCPicoAmm-1</v>
      </c>
      <c r="M4047" s="10" t="s">
        <v>78</v>
      </c>
      <c r="N4047" s="11" t="s">
        <v>356</v>
      </c>
      <c r="O4047" s="21" t="str">
        <f aca="false">Def_Sistemas_Conectores_Cabos!$B$24</f>
        <v>Allectra triax</v>
      </c>
      <c r="P4047" s="4" t="str">
        <f aca="false">Def_Sistemas_Conectores_Cabos!$B$25</f>
        <v>Lemo FFC.00.650</v>
      </c>
      <c r="Q4047" s="8" t="str">
        <f aca="false">K4047&amp;"/"&amp;M4047&amp;CHAR(10)&amp;L4047&amp;"/"&amp;N4047</f>
        <v>SI-11SPFE:DI-PBPMSensor-1/TO
SI-11SPFE:DI-FMCPicoAmm-1/1</v>
      </c>
      <c r="R4047" s="12" t="s">
        <v>354</v>
      </c>
      <c r="S4047" s="12" t="s">
        <v>354</v>
      </c>
      <c r="T4047" s="22" t="str">
        <f aca="false">Def_Sistemas_Conectores_Cabos!$C$15</f>
        <v>Triaxial LEMO</v>
      </c>
      <c r="U4047" s="11" t="s">
        <v>355</v>
      </c>
      <c r="V4047" s="13"/>
    </row>
    <row r="4048" customFormat="false" ht="15.75" hidden="true" customHeight="true" outlineLevel="0" collapsed="false">
      <c r="A4048" s="4" t="str">
        <f aca="false">Def_Sistemas_Conectores_Cabos!$A$23</f>
        <v>BPM de fótons</v>
      </c>
      <c r="B4048" s="5" t="str">
        <f aca="false">Datas_Entregas!$A$3</f>
        <v>BTS/Anel</v>
      </c>
      <c r="C4048" s="6" t="n">
        <f aca="false" t="array" ref="C4048:C4048">INDEX(Datas_Entregas!$B$2:$B$100, MATCH(B4048, Datas_Entregas!$A$2:$A$100, 0), 1)</f>
        <v>43296</v>
      </c>
      <c r="D4048" s="5" t="str">
        <f aca="false">Def_Status_Montagem!$A$2</f>
        <v>A verificar</v>
      </c>
      <c r="E4048" s="4" t="str">
        <f aca="false">Def_Status_Montagem!$B$4</f>
        <v>Contratada (inclui etiqueta)</v>
      </c>
      <c r="F4048" s="7" t="str">
        <f aca="false" t="array" ref="F4048:F4048">INDEX(Def_Instancias_Equipamentos!$F$2:$F$4986, MATCH(K4048, Def_Instancias_Equipamentos!$D$2:$D$4986, 0), 1)</f>
        <v>Túnel (Anel/Front-End)</v>
      </c>
      <c r="G4048" s="8" t="str">
        <f aca="false" t="array" ref="G4048:G4048">INDEX(Def_Instancias_Equipamentos!$F$2:$F$4986, MATCH(L4048, Def_Instancias_Equipamentos!$D$2:$D$4986, 0), 1)</f>
        <v>Sala Racks 11</v>
      </c>
      <c r="H4048" s="7" t="str">
        <f aca="false" t="array" ref="H4048:H4048">INDEX(Def_Instancias_Equipamentos!$E$2:$E$4986, MATCH(K4048, Def_Instancias_Equipamentos!$D$2:$D$4986, 0), 1)</f>
        <v>SI-11SPFE</v>
      </c>
      <c r="I4048" s="8" t="str">
        <f aca="false" t="array" ref="I4048:I4048">INDEX(Def_Instancias_Equipamentos!$E$2:$E$4986, MATCH(L4048, Def_Instancias_Equipamentos!$D$2:$D$4986, 0), 1)</f>
        <v>IA-11RaBPM</v>
      </c>
      <c r="J4048" s="8" t="str">
        <f aca="false">IF(H4048=I4048, "INTERNO", "EXTERNO")</f>
        <v>EXTERNO</v>
      </c>
      <c r="K4048" s="9" t="str">
        <f aca="false">Def_Instancias_Equipamentos!$D$1112</f>
        <v>SI-11SPFE:DI-PBPMSensor-1</v>
      </c>
      <c r="L4048" s="4" t="str">
        <f aca="false">Def_Instancias_Equipamentos!$D$1453</f>
        <v>SI-11SPFE:DI-FMCPicoAmm-1</v>
      </c>
      <c r="M4048" s="10" t="s">
        <v>69</v>
      </c>
      <c r="N4048" s="11" t="s">
        <v>357</v>
      </c>
      <c r="O4048" s="21" t="str">
        <f aca="false">Def_Sistemas_Conectores_Cabos!$B$24</f>
        <v>Allectra triax</v>
      </c>
      <c r="P4048" s="4" t="str">
        <f aca="false">Def_Sistemas_Conectores_Cabos!$B$25</f>
        <v>Lemo FFC.00.650</v>
      </c>
      <c r="Q4048" s="8" t="str">
        <f aca="false">K4048&amp;"/"&amp;M4048&amp;CHAR(10)&amp;L4048&amp;"/"&amp;N4048</f>
        <v>SI-11SPFE:DI-PBPMSensor-1/BI
SI-11SPFE:DI-FMCPicoAmm-1/2</v>
      </c>
      <c r="R4048" s="12" t="s">
        <v>354</v>
      </c>
      <c r="S4048" s="12" t="s">
        <v>354</v>
      </c>
      <c r="T4048" s="22" t="str">
        <f aca="false">Def_Sistemas_Conectores_Cabos!$C$15</f>
        <v>Triaxial LEMO</v>
      </c>
      <c r="U4048" s="11" t="s">
        <v>355</v>
      </c>
      <c r="V4048" s="13"/>
    </row>
    <row r="4049" customFormat="false" ht="15.75" hidden="true" customHeight="true" outlineLevel="0" collapsed="false">
      <c r="A4049" s="4" t="str">
        <f aca="false">Def_Sistemas_Conectores_Cabos!$A$23</f>
        <v>BPM de fótons</v>
      </c>
      <c r="B4049" s="5" t="str">
        <f aca="false">Datas_Entregas!$A$3</f>
        <v>BTS/Anel</v>
      </c>
      <c r="C4049" s="6" t="n">
        <f aca="false" t="array" ref="C4049:C4049">INDEX(Datas_Entregas!$B$2:$B$100, MATCH(B4049, Datas_Entregas!$A$2:$A$100, 0), 1)</f>
        <v>43296</v>
      </c>
      <c r="D4049" s="5" t="str">
        <f aca="false">Def_Status_Montagem!$A$2</f>
        <v>A verificar</v>
      </c>
      <c r="E4049" s="4" t="str">
        <f aca="false">Def_Status_Montagem!$B$4</f>
        <v>Contratada (inclui etiqueta)</v>
      </c>
      <c r="F4049" s="7" t="str">
        <f aca="false" t="array" ref="F4049:F4049">INDEX(Def_Instancias_Equipamentos!$F$2:$F$4986, MATCH(K4049, Def_Instancias_Equipamentos!$D$2:$D$4986, 0), 1)</f>
        <v>Túnel (Anel/Front-End)</v>
      </c>
      <c r="G4049" s="8" t="str">
        <f aca="false" t="array" ref="G4049:G4049">INDEX(Def_Instancias_Equipamentos!$F$2:$F$4986, MATCH(L4049, Def_Instancias_Equipamentos!$D$2:$D$4986, 0), 1)</f>
        <v>Sala Racks 11</v>
      </c>
      <c r="H4049" s="7" t="str">
        <f aca="false" t="array" ref="H4049:H4049">INDEX(Def_Instancias_Equipamentos!$E$2:$E$4986, MATCH(K4049, Def_Instancias_Equipamentos!$D$2:$D$4986, 0), 1)</f>
        <v>SI-11SPFE</v>
      </c>
      <c r="I4049" s="8" t="str">
        <f aca="false" t="array" ref="I4049:I4049">INDEX(Def_Instancias_Equipamentos!$E$2:$E$4986, MATCH(L4049, Def_Instancias_Equipamentos!$D$2:$D$4986, 0), 1)</f>
        <v>IA-11RaBPM</v>
      </c>
      <c r="J4049" s="8" t="str">
        <f aca="false">IF(H4049=I4049, "INTERNO", "EXTERNO")</f>
        <v>EXTERNO</v>
      </c>
      <c r="K4049" s="9" t="str">
        <f aca="false">Def_Instancias_Equipamentos!$D$1112</f>
        <v>SI-11SPFE:DI-PBPMSensor-1</v>
      </c>
      <c r="L4049" s="4" t="str">
        <f aca="false">Def_Instancias_Equipamentos!$D$1453</f>
        <v>SI-11SPFE:DI-FMCPicoAmm-1</v>
      </c>
      <c r="M4049" s="10" t="s">
        <v>75</v>
      </c>
      <c r="N4049" s="11" t="s">
        <v>358</v>
      </c>
      <c r="O4049" s="21" t="str">
        <f aca="false">Def_Sistemas_Conectores_Cabos!$B$24</f>
        <v>Allectra triax</v>
      </c>
      <c r="P4049" s="4" t="str">
        <f aca="false">Def_Sistemas_Conectores_Cabos!$B$25</f>
        <v>Lemo FFC.00.650</v>
      </c>
      <c r="Q4049" s="8" t="str">
        <f aca="false">K4049&amp;"/"&amp;M4049&amp;CHAR(10)&amp;L4049&amp;"/"&amp;N4049</f>
        <v>SI-11SPFE:DI-PBPMSensor-1/TI
SI-11SPFE:DI-FMCPicoAmm-1/3</v>
      </c>
      <c r="R4049" s="12" t="s">
        <v>354</v>
      </c>
      <c r="S4049" s="12" t="s">
        <v>354</v>
      </c>
      <c r="T4049" s="22" t="str">
        <f aca="false">Def_Sistemas_Conectores_Cabos!$C$15</f>
        <v>Triaxial LEMO</v>
      </c>
      <c r="U4049" s="11" t="s">
        <v>355</v>
      </c>
      <c r="V4049" s="13"/>
    </row>
    <row r="4050" customFormat="false" ht="15.75" hidden="true" customHeight="true" outlineLevel="0" collapsed="false">
      <c r="A4050" s="4" t="str">
        <f aca="false">Def_Sistemas_Conectores_Cabos!$A$23</f>
        <v>BPM de fótons</v>
      </c>
      <c r="B4050" s="5" t="str">
        <f aca="false">Datas_Entregas!$A$3</f>
        <v>BTS/Anel</v>
      </c>
      <c r="C4050" s="6" t="n">
        <f aca="false" t="array" ref="C4050:C4050">INDEX(Datas_Entregas!$B$2:$B$100, MATCH(B4050, Datas_Entregas!$A$2:$A$100, 0), 1)</f>
        <v>43296</v>
      </c>
      <c r="D4050" s="5" t="str">
        <f aca="false">Def_Status_Montagem!$A$2</f>
        <v>A verificar</v>
      </c>
      <c r="E4050" s="4" t="str">
        <f aca="false">Def_Status_Montagem!$B$4</f>
        <v>Contratada (inclui etiqueta)</v>
      </c>
      <c r="F4050" s="7" t="str">
        <f aca="false" t="array" ref="F4050:F4050">INDEX(Def_Instancias_Equipamentos!$F$2:$F$4986, MATCH(K4050, Def_Instancias_Equipamentos!$D$2:$D$4986, 0), 1)</f>
        <v>Túnel (Anel/Front-End)</v>
      </c>
      <c r="G4050" s="8" t="str">
        <f aca="false" t="array" ref="G4050:G4050">INDEX(Def_Instancias_Equipamentos!$F$2:$F$4986, MATCH(L4050, Def_Instancias_Equipamentos!$D$2:$D$4986, 0), 1)</f>
        <v>Sala Racks 11</v>
      </c>
      <c r="H4050" s="7" t="str">
        <f aca="false" t="array" ref="H4050:H4050">INDEX(Def_Instancias_Equipamentos!$E$2:$E$4986, MATCH(K4050, Def_Instancias_Equipamentos!$D$2:$D$4986, 0), 1)</f>
        <v>SI-11SPFE</v>
      </c>
      <c r="I4050" s="8" t="str">
        <f aca="false" t="array" ref="I4050:I4050">INDEX(Def_Instancias_Equipamentos!$E$2:$E$4986, MATCH(L4050, Def_Instancias_Equipamentos!$D$2:$D$4986, 0), 1)</f>
        <v>IA-11RaBPM</v>
      </c>
      <c r="J4050" s="8" t="str">
        <f aca="false">IF(H4050=I4050, "INTERNO", "EXTERNO")</f>
        <v>EXTERNO</v>
      </c>
      <c r="K4050" s="9" t="str">
        <f aca="false">Def_Instancias_Equipamentos!$D$1112</f>
        <v>SI-11SPFE:DI-PBPMSensor-1</v>
      </c>
      <c r="L4050" s="4" t="str">
        <f aca="false">Def_Instancias_Equipamentos!$D$1453</f>
        <v>SI-11SPFE:DI-FMCPicoAmm-1</v>
      </c>
      <c r="M4050" s="10" t="s">
        <v>72</v>
      </c>
      <c r="N4050" s="11" t="s">
        <v>359</v>
      </c>
      <c r="O4050" s="21" t="str">
        <f aca="false">Def_Sistemas_Conectores_Cabos!$B$24</f>
        <v>Allectra triax</v>
      </c>
      <c r="P4050" s="4" t="str">
        <f aca="false">Def_Sistemas_Conectores_Cabos!$B$25</f>
        <v>Lemo FFC.00.650</v>
      </c>
      <c r="Q4050" s="8" t="str">
        <f aca="false">K4050&amp;"/"&amp;M4050&amp;CHAR(10)&amp;L4050&amp;"/"&amp;N4050</f>
        <v>SI-11SPFE:DI-PBPMSensor-1/BO
SI-11SPFE:DI-FMCPicoAmm-1/4</v>
      </c>
      <c r="R4050" s="12" t="s">
        <v>354</v>
      </c>
      <c r="S4050" s="12" t="s">
        <v>354</v>
      </c>
      <c r="T4050" s="22" t="str">
        <f aca="false">Def_Sistemas_Conectores_Cabos!$C$15</f>
        <v>Triaxial LEMO</v>
      </c>
      <c r="U4050" s="11" t="s">
        <v>355</v>
      </c>
      <c r="V4050" s="13"/>
    </row>
    <row r="4051" customFormat="false" ht="15.75" hidden="true" customHeight="true" outlineLevel="0" collapsed="false">
      <c r="A4051" s="4" t="str">
        <f aca="false">Def_Sistemas_Conectores_Cabos!$A$23</f>
        <v>BPM de fótons</v>
      </c>
      <c r="B4051" s="5" t="str">
        <f aca="false">Datas_Entregas!$A$3</f>
        <v>BTS/Anel</v>
      </c>
      <c r="C4051" s="6" t="n">
        <f aca="false" t="array" ref="C4051:C4051">INDEX(Datas_Entregas!$B$2:$B$100, MATCH(B4051, Datas_Entregas!$A$2:$A$100, 0), 1)</f>
        <v>43296</v>
      </c>
      <c r="D4051" s="5" t="str">
        <f aca="false">Def_Status_Montagem!$A$2</f>
        <v>A verificar</v>
      </c>
      <c r="E4051" s="4" t="str">
        <f aca="false">Def_Status_Montagem!$B$4</f>
        <v>Contratada (inclui etiqueta)</v>
      </c>
      <c r="F4051" s="7" t="str">
        <f aca="false" t="array" ref="F4051:F4051">INDEX(Def_Instancias_Equipamentos!$F$2:$F$4986, MATCH(K4051, Def_Instancias_Equipamentos!$D$2:$D$4986, 0), 1)</f>
        <v>Túnel (Anel/Front-End)</v>
      </c>
      <c r="G4051" s="8" t="str">
        <f aca="false" t="array" ref="G4051:G4051">INDEX(Def_Instancias_Equipamentos!$F$2:$F$4986, MATCH(L4051, Def_Instancias_Equipamentos!$D$2:$D$4986, 0), 1)</f>
        <v>Sala Racks 11</v>
      </c>
      <c r="H4051" s="7" t="str">
        <f aca="false" t="array" ref="H4051:H4051">INDEX(Def_Instancias_Equipamentos!$E$2:$E$4986, MATCH(K4051, Def_Instancias_Equipamentos!$D$2:$D$4986, 0), 1)</f>
        <v>SI-11SPFE</v>
      </c>
      <c r="I4051" s="8" t="str">
        <f aca="false" t="array" ref="I4051:I4051">INDEX(Def_Instancias_Equipamentos!$E$2:$E$4986, MATCH(L4051, Def_Instancias_Equipamentos!$D$2:$D$4986, 0), 1)</f>
        <v>IA-11RaBPM</v>
      </c>
      <c r="J4051" s="8" t="str">
        <f aca="false">IF(H4051=I4051, "INTERNO", "EXTERNO")</f>
        <v>EXTERNO</v>
      </c>
      <c r="K4051" s="9" t="str">
        <f aca="false">Def_Instancias_Equipamentos!$D$1113</f>
        <v>SI-11SPFE:DI-PBPMSensor-2</v>
      </c>
      <c r="L4051" s="4" t="str">
        <f aca="false">Def_Instancias_Equipamentos!$D$1454</f>
        <v>SI-11SPFE:DI-FMCPicoAmm-2</v>
      </c>
      <c r="M4051" s="10" t="s">
        <v>78</v>
      </c>
      <c r="N4051" s="11" t="s">
        <v>356</v>
      </c>
      <c r="O4051" s="21" t="str">
        <f aca="false">Def_Sistemas_Conectores_Cabos!$B$24</f>
        <v>Allectra triax</v>
      </c>
      <c r="P4051" s="4" t="str">
        <f aca="false">Def_Sistemas_Conectores_Cabos!$B$25</f>
        <v>Lemo FFC.00.650</v>
      </c>
      <c r="Q4051" s="8" t="str">
        <f aca="false">K4051&amp;"/"&amp;M4051&amp;CHAR(10)&amp;L4051&amp;"/"&amp;N4051</f>
        <v>SI-11SPFE:DI-PBPMSensor-2/TO
SI-11SPFE:DI-FMCPicoAmm-2/1</v>
      </c>
      <c r="R4051" s="12" t="s">
        <v>354</v>
      </c>
      <c r="S4051" s="12" t="s">
        <v>354</v>
      </c>
      <c r="T4051" s="22" t="str">
        <f aca="false">Def_Sistemas_Conectores_Cabos!$C$15</f>
        <v>Triaxial LEMO</v>
      </c>
      <c r="U4051" s="11" t="s">
        <v>355</v>
      </c>
      <c r="V4051" s="13"/>
    </row>
    <row r="4052" customFormat="false" ht="15.75" hidden="true" customHeight="true" outlineLevel="0" collapsed="false">
      <c r="A4052" s="4" t="str">
        <f aca="false">Def_Sistemas_Conectores_Cabos!$A$23</f>
        <v>BPM de fótons</v>
      </c>
      <c r="B4052" s="5" t="str">
        <f aca="false">Datas_Entregas!$A$3</f>
        <v>BTS/Anel</v>
      </c>
      <c r="C4052" s="6" t="n">
        <f aca="false" t="array" ref="C4052:C4052">INDEX(Datas_Entregas!$B$2:$B$100, MATCH(B4052, Datas_Entregas!$A$2:$A$100, 0), 1)</f>
        <v>43296</v>
      </c>
      <c r="D4052" s="5" t="str">
        <f aca="false">Def_Status_Montagem!$A$2</f>
        <v>A verificar</v>
      </c>
      <c r="E4052" s="4" t="str">
        <f aca="false">Def_Status_Montagem!$B$4</f>
        <v>Contratada (inclui etiqueta)</v>
      </c>
      <c r="F4052" s="7" t="str">
        <f aca="false" t="array" ref="F4052:F4052">INDEX(Def_Instancias_Equipamentos!$F$2:$F$4986, MATCH(K4052, Def_Instancias_Equipamentos!$D$2:$D$4986, 0), 1)</f>
        <v>Túnel (Anel/Front-End)</v>
      </c>
      <c r="G4052" s="8" t="str">
        <f aca="false" t="array" ref="G4052:G4052">INDEX(Def_Instancias_Equipamentos!$F$2:$F$4986, MATCH(L4052, Def_Instancias_Equipamentos!$D$2:$D$4986, 0), 1)</f>
        <v>Sala Racks 11</v>
      </c>
      <c r="H4052" s="7" t="str">
        <f aca="false" t="array" ref="H4052:H4052">INDEX(Def_Instancias_Equipamentos!$E$2:$E$4986, MATCH(K4052, Def_Instancias_Equipamentos!$D$2:$D$4986, 0), 1)</f>
        <v>SI-11SPFE</v>
      </c>
      <c r="I4052" s="8" t="str">
        <f aca="false" t="array" ref="I4052:I4052">INDEX(Def_Instancias_Equipamentos!$E$2:$E$4986, MATCH(L4052, Def_Instancias_Equipamentos!$D$2:$D$4986, 0), 1)</f>
        <v>IA-11RaBPM</v>
      </c>
      <c r="J4052" s="8" t="str">
        <f aca="false">IF(H4052=I4052, "INTERNO", "EXTERNO")</f>
        <v>EXTERNO</v>
      </c>
      <c r="K4052" s="9" t="str">
        <f aca="false">Def_Instancias_Equipamentos!$D$1113</f>
        <v>SI-11SPFE:DI-PBPMSensor-2</v>
      </c>
      <c r="L4052" s="4" t="str">
        <f aca="false">Def_Instancias_Equipamentos!$D$1454</f>
        <v>SI-11SPFE:DI-FMCPicoAmm-2</v>
      </c>
      <c r="M4052" s="10" t="s">
        <v>69</v>
      </c>
      <c r="N4052" s="11" t="s">
        <v>357</v>
      </c>
      <c r="O4052" s="21" t="str">
        <f aca="false">Def_Sistemas_Conectores_Cabos!$B$24</f>
        <v>Allectra triax</v>
      </c>
      <c r="P4052" s="4" t="str">
        <f aca="false">Def_Sistemas_Conectores_Cabos!$B$25</f>
        <v>Lemo FFC.00.650</v>
      </c>
      <c r="Q4052" s="8" t="str">
        <f aca="false">K4052&amp;"/"&amp;M4052&amp;CHAR(10)&amp;L4052&amp;"/"&amp;N4052</f>
        <v>SI-11SPFE:DI-PBPMSensor-2/BI
SI-11SPFE:DI-FMCPicoAmm-2/2</v>
      </c>
      <c r="R4052" s="12" t="s">
        <v>354</v>
      </c>
      <c r="S4052" s="12" t="s">
        <v>354</v>
      </c>
      <c r="T4052" s="22" t="str">
        <f aca="false">Def_Sistemas_Conectores_Cabos!$C$15</f>
        <v>Triaxial LEMO</v>
      </c>
      <c r="U4052" s="11" t="s">
        <v>355</v>
      </c>
      <c r="V4052" s="13"/>
    </row>
    <row r="4053" customFormat="false" ht="15.75" hidden="true" customHeight="true" outlineLevel="0" collapsed="false">
      <c r="A4053" s="4" t="str">
        <f aca="false">Def_Sistemas_Conectores_Cabos!$A$23</f>
        <v>BPM de fótons</v>
      </c>
      <c r="B4053" s="5" t="str">
        <f aca="false">Datas_Entregas!$A$3</f>
        <v>BTS/Anel</v>
      </c>
      <c r="C4053" s="6" t="n">
        <f aca="false" t="array" ref="C4053:C4053">INDEX(Datas_Entregas!$B$2:$B$100, MATCH(B4053, Datas_Entregas!$A$2:$A$100, 0), 1)</f>
        <v>43296</v>
      </c>
      <c r="D4053" s="5" t="str">
        <f aca="false">Def_Status_Montagem!$A$2</f>
        <v>A verificar</v>
      </c>
      <c r="E4053" s="4" t="str">
        <f aca="false">Def_Status_Montagem!$B$4</f>
        <v>Contratada (inclui etiqueta)</v>
      </c>
      <c r="F4053" s="7" t="str">
        <f aca="false" t="array" ref="F4053:F4053">INDEX(Def_Instancias_Equipamentos!$F$2:$F$4986, MATCH(K4053, Def_Instancias_Equipamentos!$D$2:$D$4986, 0), 1)</f>
        <v>Túnel (Anel/Front-End)</v>
      </c>
      <c r="G4053" s="8" t="str">
        <f aca="false" t="array" ref="G4053:G4053">INDEX(Def_Instancias_Equipamentos!$F$2:$F$4986, MATCH(L4053, Def_Instancias_Equipamentos!$D$2:$D$4986, 0), 1)</f>
        <v>Sala Racks 11</v>
      </c>
      <c r="H4053" s="7" t="str">
        <f aca="false" t="array" ref="H4053:H4053">INDEX(Def_Instancias_Equipamentos!$E$2:$E$4986, MATCH(K4053, Def_Instancias_Equipamentos!$D$2:$D$4986, 0), 1)</f>
        <v>SI-11SPFE</v>
      </c>
      <c r="I4053" s="8" t="str">
        <f aca="false" t="array" ref="I4053:I4053">INDEX(Def_Instancias_Equipamentos!$E$2:$E$4986, MATCH(L4053, Def_Instancias_Equipamentos!$D$2:$D$4986, 0), 1)</f>
        <v>IA-11RaBPM</v>
      </c>
      <c r="J4053" s="8" t="str">
        <f aca="false">IF(H4053=I4053, "INTERNO", "EXTERNO")</f>
        <v>EXTERNO</v>
      </c>
      <c r="K4053" s="9" t="str">
        <f aca="false">Def_Instancias_Equipamentos!$D$1113</f>
        <v>SI-11SPFE:DI-PBPMSensor-2</v>
      </c>
      <c r="L4053" s="4" t="str">
        <f aca="false">Def_Instancias_Equipamentos!$D$1454</f>
        <v>SI-11SPFE:DI-FMCPicoAmm-2</v>
      </c>
      <c r="M4053" s="10" t="s">
        <v>75</v>
      </c>
      <c r="N4053" s="11" t="s">
        <v>358</v>
      </c>
      <c r="O4053" s="21" t="str">
        <f aca="false">Def_Sistemas_Conectores_Cabos!$B$24</f>
        <v>Allectra triax</v>
      </c>
      <c r="P4053" s="4" t="str">
        <f aca="false">Def_Sistemas_Conectores_Cabos!$B$25</f>
        <v>Lemo FFC.00.650</v>
      </c>
      <c r="Q4053" s="8" t="str">
        <f aca="false">K4053&amp;"/"&amp;M4053&amp;CHAR(10)&amp;L4053&amp;"/"&amp;N4053</f>
        <v>SI-11SPFE:DI-PBPMSensor-2/TI
SI-11SPFE:DI-FMCPicoAmm-2/3</v>
      </c>
      <c r="R4053" s="12" t="s">
        <v>354</v>
      </c>
      <c r="S4053" s="12" t="s">
        <v>354</v>
      </c>
      <c r="T4053" s="22" t="str">
        <f aca="false">Def_Sistemas_Conectores_Cabos!$C$15</f>
        <v>Triaxial LEMO</v>
      </c>
      <c r="U4053" s="11" t="s">
        <v>355</v>
      </c>
      <c r="V4053" s="13"/>
    </row>
    <row r="4054" customFormat="false" ht="15.75" hidden="true" customHeight="true" outlineLevel="0" collapsed="false">
      <c r="A4054" s="4" t="str">
        <f aca="false">Def_Sistemas_Conectores_Cabos!$A$23</f>
        <v>BPM de fótons</v>
      </c>
      <c r="B4054" s="5" t="str">
        <f aca="false">Datas_Entregas!$A$3</f>
        <v>BTS/Anel</v>
      </c>
      <c r="C4054" s="6" t="n">
        <f aca="false" t="array" ref="C4054:C4054">INDEX(Datas_Entregas!$B$2:$B$100, MATCH(B4054, Datas_Entregas!$A$2:$A$100, 0), 1)</f>
        <v>43296</v>
      </c>
      <c r="D4054" s="5" t="str">
        <f aca="false">Def_Status_Montagem!$A$2</f>
        <v>A verificar</v>
      </c>
      <c r="E4054" s="4" t="str">
        <f aca="false">Def_Status_Montagem!$B$4</f>
        <v>Contratada (inclui etiqueta)</v>
      </c>
      <c r="F4054" s="7" t="str">
        <f aca="false" t="array" ref="F4054:F4054">INDEX(Def_Instancias_Equipamentos!$F$2:$F$4986, MATCH(K4054, Def_Instancias_Equipamentos!$D$2:$D$4986, 0), 1)</f>
        <v>Túnel (Anel/Front-End)</v>
      </c>
      <c r="G4054" s="8" t="str">
        <f aca="false" t="array" ref="G4054:G4054">INDEX(Def_Instancias_Equipamentos!$F$2:$F$4986, MATCH(L4054, Def_Instancias_Equipamentos!$D$2:$D$4986, 0), 1)</f>
        <v>Sala Racks 11</v>
      </c>
      <c r="H4054" s="7" t="str">
        <f aca="false" t="array" ref="H4054:H4054">INDEX(Def_Instancias_Equipamentos!$E$2:$E$4986, MATCH(K4054, Def_Instancias_Equipamentos!$D$2:$D$4986, 0), 1)</f>
        <v>SI-11SPFE</v>
      </c>
      <c r="I4054" s="8" t="str">
        <f aca="false" t="array" ref="I4054:I4054">INDEX(Def_Instancias_Equipamentos!$E$2:$E$4986, MATCH(L4054, Def_Instancias_Equipamentos!$D$2:$D$4986, 0), 1)</f>
        <v>IA-11RaBPM</v>
      </c>
      <c r="J4054" s="8" t="str">
        <f aca="false">IF(H4054=I4054, "INTERNO", "EXTERNO")</f>
        <v>EXTERNO</v>
      </c>
      <c r="K4054" s="9" t="str">
        <f aca="false">Def_Instancias_Equipamentos!$D$1113</f>
        <v>SI-11SPFE:DI-PBPMSensor-2</v>
      </c>
      <c r="L4054" s="4" t="str">
        <f aca="false">Def_Instancias_Equipamentos!$D$1454</f>
        <v>SI-11SPFE:DI-FMCPicoAmm-2</v>
      </c>
      <c r="M4054" s="10" t="s">
        <v>72</v>
      </c>
      <c r="N4054" s="11" t="s">
        <v>359</v>
      </c>
      <c r="O4054" s="21" t="str">
        <f aca="false">Def_Sistemas_Conectores_Cabos!$B$24</f>
        <v>Allectra triax</v>
      </c>
      <c r="P4054" s="4" t="str">
        <f aca="false">Def_Sistemas_Conectores_Cabos!$B$25</f>
        <v>Lemo FFC.00.650</v>
      </c>
      <c r="Q4054" s="8" t="str">
        <f aca="false">K4054&amp;"/"&amp;M4054&amp;CHAR(10)&amp;L4054&amp;"/"&amp;N4054</f>
        <v>SI-11SPFE:DI-PBPMSensor-2/BO
SI-11SPFE:DI-FMCPicoAmm-2/4</v>
      </c>
      <c r="R4054" s="12" t="s">
        <v>354</v>
      </c>
      <c r="S4054" s="12" t="s">
        <v>354</v>
      </c>
      <c r="T4054" s="22" t="str">
        <f aca="false">Def_Sistemas_Conectores_Cabos!$C$15</f>
        <v>Triaxial LEMO</v>
      </c>
      <c r="U4054" s="11" t="s">
        <v>355</v>
      </c>
      <c r="V4054" s="13"/>
    </row>
    <row r="4055" customFormat="false" ht="15.75" hidden="true" customHeight="true" outlineLevel="0" collapsed="false">
      <c r="A4055" s="4" t="str">
        <f aca="false">Def_Sistemas_Conectores_Cabos!$A$23</f>
        <v>BPM de fótons</v>
      </c>
      <c r="B4055" s="5" t="str">
        <f aca="false">Datas_Entregas!$A$3</f>
        <v>BTS/Anel</v>
      </c>
      <c r="C4055" s="6" t="n">
        <f aca="false" t="array" ref="C4055:C4055">INDEX(Datas_Entregas!$B$2:$B$100, MATCH(B4055, Datas_Entregas!$A$2:$A$100, 0), 1)</f>
        <v>43296</v>
      </c>
      <c r="D4055" s="5" t="str">
        <f aca="false">Def_Status_Montagem!$A$2</f>
        <v>A verificar</v>
      </c>
      <c r="E4055" s="4" t="str">
        <f aca="false">Def_Status_Montagem!$B$4</f>
        <v>Contratada (inclui etiqueta)</v>
      </c>
      <c r="F4055" s="7" t="str">
        <f aca="false" t="array" ref="F4055:F4055">INDEX(Def_Instancias_Equipamentos!$F$2:$F$4986, MATCH(K4055, Def_Instancias_Equipamentos!$D$2:$D$4986, 0), 1)</f>
        <v>Túnel (Anel/Front-End)</v>
      </c>
      <c r="G4055" s="8" t="str">
        <f aca="false" t="array" ref="G4055:G4055">INDEX(Def_Instancias_Equipamentos!$F$2:$F$4986, MATCH(L4055, Def_Instancias_Equipamentos!$D$2:$D$4986, 0), 1)</f>
        <v>Sala Racks 12</v>
      </c>
      <c r="H4055" s="7" t="str">
        <f aca="false" t="array" ref="H4055:H4055">INDEX(Def_Instancias_Equipamentos!$E$2:$E$4986, MATCH(K4055, Def_Instancias_Equipamentos!$D$2:$D$4986, 0), 1)</f>
        <v>SI-12BCFE</v>
      </c>
      <c r="I4055" s="8" t="str">
        <f aca="false" t="array" ref="I4055:I4055">INDEX(Def_Instancias_Equipamentos!$E$2:$E$4986, MATCH(L4055, Def_Instancias_Equipamentos!$D$2:$D$4986, 0), 1)</f>
        <v>IA-12RaBPM</v>
      </c>
      <c r="J4055" s="8" t="str">
        <f aca="false">IF(H4055=I4055, "INTERNO", "EXTERNO")</f>
        <v>EXTERNO</v>
      </c>
      <c r="K4055" s="9" t="str">
        <f aca="false">Def_Instancias_Equipamentos!$D$1154</f>
        <v>SI-12BCFE:DI-PBPMSensor-1</v>
      </c>
      <c r="L4055" s="4" t="str">
        <f aca="false">Def_Instancias_Equipamentos!$D$1495</f>
        <v>SI-12BCFE:DI-FMCPicoAmm-1</v>
      </c>
      <c r="M4055" s="10" t="s">
        <v>78</v>
      </c>
      <c r="N4055" s="11" t="s">
        <v>356</v>
      </c>
      <c r="O4055" s="21" t="str">
        <f aca="false">Def_Sistemas_Conectores_Cabos!$B$24</f>
        <v>Allectra triax</v>
      </c>
      <c r="P4055" s="4" t="str">
        <f aca="false">Def_Sistemas_Conectores_Cabos!$B$25</f>
        <v>Lemo FFC.00.650</v>
      </c>
      <c r="Q4055" s="8" t="str">
        <f aca="false">K4055&amp;"/"&amp;M4055&amp;CHAR(10)&amp;L4055&amp;"/"&amp;N4055</f>
        <v>SI-12BCFE:DI-PBPMSensor-1/TO
SI-12BCFE:DI-FMCPicoAmm-1/1</v>
      </c>
      <c r="R4055" s="12" t="s">
        <v>354</v>
      </c>
      <c r="S4055" s="12" t="s">
        <v>354</v>
      </c>
      <c r="T4055" s="22" t="str">
        <f aca="false">Def_Sistemas_Conectores_Cabos!$C$15</f>
        <v>Triaxial LEMO</v>
      </c>
      <c r="U4055" s="11" t="s">
        <v>355</v>
      </c>
      <c r="V4055" s="13"/>
    </row>
    <row r="4056" customFormat="false" ht="15.75" hidden="true" customHeight="true" outlineLevel="0" collapsed="false">
      <c r="A4056" s="4" t="str">
        <f aca="false">Def_Sistemas_Conectores_Cabos!$A$23</f>
        <v>BPM de fótons</v>
      </c>
      <c r="B4056" s="5" t="str">
        <f aca="false">Datas_Entregas!$A$3</f>
        <v>BTS/Anel</v>
      </c>
      <c r="C4056" s="6" t="n">
        <f aca="false" t="array" ref="C4056:C4056">INDEX(Datas_Entregas!$B$2:$B$100, MATCH(B4056, Datas_Entregas!$A$2:$A$100, 0), 1)</f>
        <v>43296</v>
      </c>
      <c r="D4056" s="5" t="str">
        <f aca="false">Def_Status_Montagem!$A$2</f>
        <v>A verificar</v>
      </c>
      <c r="E4056" s="4" t="str">
        <f aca="false">Def_Status_Montagem!$B$4</f>
        <v>Contratada (inclui etiqueta)</v>
      </c>
      <c r="F4056" s="7" t="str">
        <f aca="false" t="array" ref="F4056:F4056">INDEX(Def_Instancias_Equipamentos!$F$2:$F$4986, MATCH(K4056, Def_Instancias_Equipamentos!$D$2:$D$4986, 0), 1)</f>
        <v>Túnel (Anel/Front-End)</v>
      </c>
      <c r="G4056" s="8" t="str">
        <f aca="false" t="array" ref="G4056:G4056">INDEX(Def_Instancias_Equipamentos!$F$2:$F$4986, MATCH(L4056, Def_Instancias_Equipamentos!$D$2:$D$4986, 0), 1)</f>
        <v>Sala Racks 12</v>
      </c>
      <c r="H4056" s="7" t="str">
        <f aca="false" t="array" ref="H4056:H4056">INDEX(Def_Instancias_Equipamentos!$E$2:$E$4986, MATCH(K4056, Def_Instancias_Equipamentos!$D$2:$D$4986, 0), 1)</f>
        <v>SI-12BCFE</v>
      </c>
      <c r="I4056" s="8" t="str">
        <f aca="false" t="array" ref="I4056:I4056">INDEX(Def_Instancias_Equipamentos!$E$2:$E$4986, MATCH(L4056, Def_Instancias_Equipamentos!$D$2:$D$4986, 0), 1)</f>
        <v>IA-12RaBPM</v>
      </c>
      <c r="J4056" s="8" t="str">
        <f aca="false">IF(H4056=I4056, "INTERNO", "EXTERNO")</f>
        <v>EXTERNO</v>
      </c>
      <c r="K4056" s="9" t="str">
        <f aca="false">Def_Instancias_Equipamentos!$D$1154</f>
        <v>SI-12BCFE:DI-PBPMSensor-1</v>
      </c>
      <c r="L4056" s="4" t="str">
        <f aca="false">Def_Instancias_Equipamentos!$D$1495</f>
        <v>SI-12BCFE:DI-FMCPicoAmm-1</v>
      </c>
      <c r="M4056" s="10" t="s">
        <v>69</v>
      </c>
      <c r="N4056" s="11" t="s">
        <v>357</v>
      </c>
      <c r="O4056" s="21" t="str">
        <f aca="false">Def_Sistemas_Conectores_Cabos!$B$24</f>
        <v>Allectra triax</v>
      </c>
      <c r="P4056" s="4" t="str">
        <f aca="false">Def_Sistemas_Conectores_Cabos!$B$25</f>
        <v>Lemo FFC.00.650</v>
      </c>
      <c r="Q4056" s="8" t="str">
        <f aca="false">K4056&amp;"/"&amp;M4056&amp;CHAR(10)&amp;L4056&amp;"/"&amp;N4056</f>
        <v>SI-12BCFE:DI-PBPMSensor-1/BI
SI-12BCFE:DI-FMCPicoAmm-1/2</v>
      </c>
      <c r="R4056" s="12" t="s">
        <v>354</v>
      </c>
      <c r="S4056" s="12" t="s">
        <v>354</v>
      </c>
      <c r="T4056" s="22" t="str">
        <f aca="false">Def_Sistemas_Conectores_Cabos!$C$15</f>
        <v>Triaxial LEMO</v>
      </c>
      <c r="U4056" s="11" t="s">
        <v>355</v>
      </c>
      <c r="V4056" s="13"/>
    </row>
    <row r="4057" customFormat="false" ht="15.75" hidden="true" customHeight="true" outlineLevel="0" collapsed="false">
      <c r="A4057" s="4" t="str">
        <f aca="false">Def_Sistemas_Conectores_Cabos!$A$23</f>
        <v>BPM de fótons</v>
      </c>
      <c r="B4057" s="5" t="str">
        <f aca="false">Datas_Entregas!$A$3</f>
        <v>BTS/Anel</v>
      </c>
      <c r="C4057" s="6" t="n">
        <f aca="false" t="array" ref="C4057:C4057">INDEX(Datas_Entregas!$B$2:$B$100, MATCH(B4057, Datas_Entregas!$A$2:$A$100, 0), 1)</f>
        <v>43296</v>
      </c>
      <c r="D4057" s="5" t="str">
        <f aca="false">Def_Status_Montagem!$A$2</f>
        <v>A verificar</v>
      </c>
      <c r="E4057" s="4" t="str">
        <f aca="false">Def_Status_Montagem!$B$4</f>
        <v>Contratada (inclui etiqueta)</v>
      </c>
      <c r="F4057" s="7" t="str">
        <f aca="false" t="array" ref="F4057:F4057">INDEX(Def_Instancias_Equipamentos!$F$2:$F$4986, MATCH(K4057, Def_Instancias_Equipamentos!$D$2:$D$4986, 0), 1)</f>
        <v>Túnel (Anel/Front-End)</v>
      </c>
      <c r="G4057" s="8" t="str">
        <f aca="false" t="array" ref="G4057:G4057">INDEX(Def_Instancias_Equipamentos!$F$2:$F$4986, MATCH(L4057, Def_Instancias_Equipamentos!$D$2:$D$4986, 0), 1)</f>
        <v>Sala Racks 12</v>
      </c>
      <c r="H4057" s="7" t="str">
        <f aca="false" t="array" ref="H4057:H4057">INDEX(Def_Instancias_Equipamentos!$E$2:$E$4986, MATCH(K4057, Def_Instancias_Equipamentos!$D$2:$D$4986, 0), 1)</f>
        <v>SI-12BCFE</v>
      </c>
      <c r="I4057" s="8" t="str">
        <f aca="false" t="array" ref="I4057:I4057">INDEX(Def_Instancias_Equipamentos!$E$2:$E$4986, MATCH(L4057, Def_Instancias_Equipamentos!$D$2:$D$4986, 0), 1)</f>
        <v>IA-12RaBPM</v>
      </c>
      <c r="J4057" s="8" t="str">
        <f aca="false">IF(H4057=I4057, "INTERNO", "EXTERNO")</f>
        <v>EXTERNO</v>
      </c>
      <c r="K4057" s="9" t="str">
        <f aca="false">Def_Instancias_Equipamentos!$D$1154</f>
        <v>SI-12BCFE:DI-PBPMSensor-1</v>
      </c>
      <c r="L4057" s="4" t="str">
        <f aca="false">Def_Instancias_Equipamentos!$D$1495</f>
        <v>SI-12BCFE:DI-FMCPicoAmm-1</v>
      </c>
      <c r="M4057" s="10" t="s">
        <v>75</v>
      </c>
      <c r="N4057" s="11" t="s">
        <v>358</v>
      </c>
      <c r="O4057" s="21" t="str">
        <f aca="false">Def_Sistemas_Conectores_Cabos!$B$24</f>
        <v>Allectra triax</v>
      </c>
      <c r="P4057" s="4" t="str">
        <f aca="false">Def_Sistemas_Conectores_Cabos!$B$25</f>
        <v>Lemo FFC.00.650</v>
      </c>
      <c r="Q4057" s="8" t="str">
        <f aca="false">K4057&amp;"/"&amp;M4057&amp;CHAR(10)&amp;L4057&amp;"/"&amp;N4057</f>
        <v>SI-12BCFE:DI-PBPMSensor-1/TI
SI-12BCFE:DI-FMCPicoAmm-1/3</v>
      </c>
      <c r="R4057" s="12" t="s">
        <v>354</v>
      </c>
      <c r="S4057" s="12" t="s">
        <v>354</v>
      </c>
      <c r="T4057" s="22" t="str">
        <f aca="false">Def_Sistemas_Conectores_Cabos!$C$15</f>
        <v>Triaxial LEMO</v>
      </c>
      <c r="U4057" s="11" t="s">
        <v>355</v>
      </c>
      <c r="V4057" s="13"/>
    </row>
    <row r="4058" customFormat="false" ht="15.75" hidden="true" customHeight="true" outlineLevel="0" collapsed="false">
      <c r="A4058" s="4" t="str">
        <f aca="false">Def_Sistemas_Conectores_Cabos!$A$23</f>
        <v>BPM de fótons</v>
      </c>
      <c r="B4058" s="5" t="str">
        <f aca="false">Datas_Entregas!$A$3</f>
        <v>BTS/Anel</v>
      </c>
      <c r="C4058" s="6" t="n">
        <f aca="false" t="array" ref="C4058:C4058">INDEX(Datas_Entregas!$B$2:$B$100, MATCH(B4058, Datas_Entregas!$A$2:$A$100, 0), 1)</f>
        <v>43296</v>
      </c>
      <c r="D4058" s="5" t="str">
        <f aca="false">Def_Status_Montagem!$A$2</f>
        <v>A verificar</v>
      </c>
      <c r="E4058" s="4" t="str">
        <f aca="false">Def_Status_Montagem!$B$4</f>
        <v>Contratada (inclui etiqueta)</v>
      </c>
      <c r="F4058" s="7" t="str">
        <f aca="false" t="array" ref="F4058:F4058">INDEX(Def_Instancias_Equipamentos!$F$2:$F$4986, MATCH(K4058, Def_Instancias_Equipamentos!$D$2:$D$4986, 0), 1)</f>
        <v>Túnel (Anel/Front-End)</v>
      </c>
      <c r="G4058" s="8" t="str">
        <f aca="false" t="array" ref="G4058:G4058">INDEX(Def_Instancias_Equipamentos!$F$2:$F$4986, MATCH(L4058, Def_Instancias_Equipamentos!$D$2:$D$4986, 0), 1)</f>
        <v>Sala Racks 12</v>
      </c>
      <c r="H4058" s="7" t="str">
        <f aca="false" t="array" ref="H4058:H4058">INDEX(Def_Instancias_Equipamentos!$E$2:$E$4986, MATCH(K4058, Def_Instancias_Equipamentos!$D$2:$D$4986, 0), 1)</f>
        <v>SI-12BCFE</v>
      </c>
      <c r="I4058" s="8" t="str">
        <f aca="false" t="array" ref="I4058:I4058">INDEX(Def_Instancias_Equipamentos!$E$2:$E$4986, MATCH(L4058, Def_Instancias_Equipamentos!$D$2:$D$4986, 0), 1)</f>
        <v>IA-12RaBPM</v>
      </c>
      <c r="J4058" s="8" t="str">
        <f aca="false">IF(H4058=I4058, "INTERNO", "EXTERNO")</f>
        <v>EXTERNO</v>
      </c>
      <c r="K4058" s="9" t="str">
        <f aca="false">Def_Instancias_Equipamentos!$D$1154</f>
        <v>SI-12BCFE:DI-PBPMSensor-1</v>
      </c>
      <c r="L4058" s="4" t="str">
        <f aca="false">Def_Instancias_Equipamentos!$D$1495</f>
        <v>SI-12BCFE:DI-FMCPicoAmm-1</v>
      </c>
      <c r="M4058" s="10" t="s">
        <v>72</v>
      </c>
      <c r="N4058" s="11" t="s">
        <v>359</v>
      </c>
      <c r="O4058" s="21" t="str">
        <f aca="false">Def_Sistemas_Conectores_Cabos!$B$24</f>
        <v>Allectra triax</v>
      </c>
      <c r="P4058" s="4" t="str">
        <f aca="false">Def_Sistemas_Conectores_Cabos!$B$25</f>
        <v>Lemo FFC.00.650</v>
      </c>
      <c r="Q4058" s="8" t="str">
        <f aca="false">K4058&amp;"/"&amp;M4058&amp;CHAR(10)&amp;L4058&amp;"/"&amp;N4058</f>
        <v>SI-12BCFE:DI-PBPMSensor-1/BO
SI-12BCFE:DI-FMCPicoAmm-1/4</v>
      </c>
      <c r="R4058" s="12" t="s">
        <v>354</v>
      </c>
      <c r="S4058" s="12" t="s">
        <v>354</v>
      </c>
      <c r="T4058" s="22" t="str">
        <f aca="false">Def_Sistemas_Conectores_Cabos!$C$15</f>
        <v>Triaxial LEMO</v>
      </c>
      <c r="U4058" s="11" t="s">
        <v>355</v>
      </c>
      <c r="V4058" s="13"/>
    </row>
    <row r="4059" customFormat="false" ht="15.75" hidden="true" customHeight="true" outlineLevel="0" collapsed="false">
      <c r="A4059" s="4" t="str">
        <f aca="false">Def_Sistemas_Conectores_Cabos!$A$23</f>
        <v>BPM de fótons</v>
      </c>
      <c r="B4059" s="5" t="str">
        <f aca="false">Datas_Entregas!$A$3</f>
        <v>BTS/Anel</v>
      </c>
      <c r="C4059" s="6" t="n">
        <f aca="false" t="array" ref="C4059:C4059">INDEX(Datas_Entregas!$B$2:$B$100, MATCH(B4059, Datas_Entregas!$A$2:$A$100, 0), 1)</f>
        <v>43296</v>
      </c>
      <c r="D4059" s="5" t="str">
        <f aca="false">Def_Status_Montagem!$A$2</f>
        <v>A verificar</v>
      </c>
      <c r="E4059" s="4" t="str">
        <f aca="false">Def_Status_Montagem!$B$4</f>
        <v>Contratada (inclui etiqueta)</v>
      </c>
      <c r="F4059" s="7" t="str">
        <f aca="false" t="array" ref="F4059:F4059">INDEX(Def_Instancias_Equipamentos!$F$2:$F$4986, MATCH(K4059, Def_Instancias_Equipamentos!$D$2:$D$4986, 0), 1)</f>
        <v>Túnel (Anel/Front-End)</v>
      </c>
      <c r="G4059" s="8" t="str">
        <f aca="false" t="array" ref="G4059:G4059">INDEX(Def_Instancias_Equipamentos!$F$2:$F$4986, MATCH(L4059, Def_Instancias_Equipamentos!$D$2:$D$4986, 0), 1)</f>
        <v>Sala Racks 12</v>
      </c>
      <c r="H4059" s="7" t="str">
        <f aca="false" t="array" ref="H4059:H4059">INDEX(Def_Instancias_Equipamentos!$E$2:$E$4986, MATCH(K4059, Def_Instancias_Equipamentos!$D$2:$D$4986, 0), 1)</f>
        <v>SI-12BCFE</v>
      </c>
      <c r="I4059" s="8" t="str">
        <f aca="false" t="array" ref="I4059:I4059">INDEX(Def_Instancias_Equipamentos!$E$2:$E$4986, MATCH(L4059, Def_Instancias_Equipamentos!$D$2:$D$4986, 0), 1)</f>
        <v>IA-12RaBPM</v>
      </c>
      <c r="J4059" s="8" t="str">
        <f aca="false">IF(H4059=I4059, "INTERNO", "EXTERNO")</f>
        <v>EXTERNO</v>
      </c>
      <c r="K4059" s="9" t="str">
        <f aca="false">Def_Instancias_Equipamentos!$D$1155</f>
        <v>SI-12BCFE:DI-PBPMSensor-2</v>
      </c>
      <c r="L4059" s="4" t="str">
        <f aca="false">Def_Instancias_Equipamentos!$D$1496</f>
        <v>SI-12BCFE:DI-FMCPicoAmm-2</v>
      </c>
      <c r="M4059" s="10" t="s">
        <v>78</v>
      </c>
      <c r="N4059" s="11" t="s">
        <v>356</v>
      </c>
      <c r="O4059" s="21" t="str">
        <f aca="false">Def_Sistemas_Conectores_Cabos!$B$24</f>
        <v>Allectra triax</v>
      </c>
      <c r="P4059" s="4" t="str">
        <f aca="false">Def_Sistemas_Conectores_Cabos!$B$25</f>
        <v>Lemo FFC.00.650</v>
      </c>
      <c r="Q4059" s="8" t="str">
        <f aca="false">K4059&amp;"/"&amp;M4059&amp;CHAR(10)&amp;L4059&amp;"/"&amp;N4059</f>
        <v>SI-12BCFE:DI-PBPMSensor-2/TO
SI-12BCFE:DI-FMCPicoAmm-2/1</v>
      </c>
      <c r="R4059" s="12" t="s">
        <v>354</v>
      </c>
      <c r="S4059" s="12" t="s">
        <v>354</v>
      </c>
      <c r="T4059" s="22" t="str">
        <f aca="false">Def_Sistemas_Conectores_Cabos!$C$15</f>
        <v>Triaxial LEMO</v>
      </c>
      <c r="U4059" s="11" t="s">
        <v>355</v>
      </c>
      <c r="V4059" s="13"/>
    </row>
    <row r="4060" customFormat="false" ht="15.75" hidden="true" customHeight="true" outlineLevel="0" collapsed="false">
      <c r="A4060" s="4" t="str">
        <f aca="false">Def_Sistemas_Conectores_Cabos!$A$23</f>
        <v>BPM de fótons</v>
      </c>
      <c r="B4060" s="5" t="str">
        <f aca="false">Datas_Entregas!$A$3</f>
        <v>BTS/Anel</v>
      </c>
      <c r="C4060" s="6" t="n">
        <f aca="false" t="array" ref="C4060:C4060">INDEX(Datas_Entregas!$B$2:$B$100, MATCH(B4060, Datas_Entregas!$A$2:$A$100, 0), 1)</f>
        <v>43296</v>
      </c>
      <c r="D4060" s="5" t="str">
        <f aca="false">Def_Status_Montagem!$A$2</f>
        <v>A verificar</v>
      </c>
      <c r="E4060" s="4" t="str">
        <f aca="false">Def_Status_Montagem!$B$4</f>
        <v>Contratada (inclui etiqueta)</v>
      </c>
      <c r="F4060" s="7" t="str">
        <f aca="false" t="array" ref="F4060:F4060">INDEX(Def_Instancias_Equipamentos!$F$2:$F$4986, MATCH(K4060, Def_Instancias_Equipamentos!$D$2:$D$4986, 0), 1)</f>
        <v>Túnel (Anel/Front-End)</v>
      </c>
      <c r="G4060" s="8" t="str">
        <f aca="false" t="array" ref="G4060:G4060">INDEX(Def_Instancias_Equipamentos!$F$2:$F$4986, MATCH(L4060, Def_Instancias_Equipamentos!$D$2:$D$4986, 0), 1)</f>
        <v>Sala Racks 12</v>
      </c>
      <c r="H4060" s="7" t="str">
        <f aca="false" t="array" ref="H4060:H4060">INDEX(Def_Instancias_Equipamentos!$E$2:$E$4986, MATCH(K4060, Def_Instancias_Equipamentos!$D$2:$D$4986, 0), 1)</f>
        <v>SI-12BCFE</v>
      </c>
      <c r="I4060" s="8" t="str">
        <f aca="false" t="array" ref="I4060:I4060">INDEX(Def_Instancias_Equipamentos!$E$2:$E$4986, MATCH(L4060, Def_Instancias_Equipamentos!$D$2:$D$4986, 0), 1)</f>
        <v>IA-12RaBPM</v>
      </c>
      <c r="J4060" s="8" t="str">
        <f aca="false">IF(H4060=I4060, "INTERNO", "EXTERNO")</f>
        <v>EXTERNO</v>
      </c>
      <c r="K4060" s="9" t="str">
        <f aca="false">Def_Instancias_Equipamentos!$D$1155</f>
        <v>SI-12BCFE:DI-PBPMSensor-2</v>
      </c>
      <c r="L4060" s="4" t="str">
        <f aca="false">Def_Instancias_Equipamentos!$D$1496</f>
        <v>SI-12BCFE:DI-FMCPicoAmm-2</v>
      </c>
      <c r="M4060" s="10" t="s">
        <v>69</v>
      </c>
      <c r="N4060" s="11" t="s">
        <v>357</v>
      </c>
      <c r="O4060" s="21" t="str">
        <f aca="false">Def_Sistemas_Conectores_Cabos!$B$24</f>
        <v>Allectra triax</v>
      </c>
      <c r="P4060" s="4" t="str">
        <f aca="false">Def_Sistemas_Conectores_Cabos!$B$25</f>
        <v>Lemo FFC.00.650</v>
      </c>
      <c r="Q4060" s="8" t="str">
        <f aca="false">K4060&amp;"/"&amp;M4060&amp;CHAR(10)&amp;L4060&amp;"/"&amp;N4060</f>
        <v>SI-12BCFE:DI-PBPMSensor-2/BI
SI-12BCFE:DI-FMCPicoAmm-2/2</v>
      </c>
      <c r="R4060" s="12" t="s">
        <v>354</v>
      </c>
      <c r="S4060" s="12" t="s">
        <v>354</v>
      </c>
      <c r="T4060" s="22" t="str">
        <f aca="false">Def_Sistemas_Conectores_Cabos!$C$15</f>
        <v>Triaxial LEMO</v>
      </c>
      <c r="U4060" s="11" t="s">
        <v>355</v>
      </c>
      <c r="V4060" s="13"/>
    </row>
    <row r="4061" customFormat="false" ht="15.75" hidden="true" customHeight="true" outlineLevel="0" collapsed="false">
      <c r="A4061" s="4" t="str">
        <f aca="false">Def_Sistemas_Conectores_Cabos!$A$23</f>
        <v>BPM de fótons</v>
      </c>
      <c r="B4061" s="5" t="str">
        <f aca="false">Datas_Entregas!$A$3</f>
        <v>BTS/Anel</v>
      </c>
      <c r="C4061" s="6" t="n">
        <f aca="false" t="array" ref="C4061:C4061">INDEX(Datas_Entregas!$B$2:$B$100, MATCH(B4061, Datas_Entregas!$A$2:$A$100, 0), 1)</f>
        <v>43296</v>
      </c>
      <c r="D4061" s="5" t="str">
        <f aca="false">Def_Status_Montagem!$A$2</f>
        <v>A verificar</v>
      </c>
      <c r="E4061" s="4" t="str">
        <f aca="false">Def_Status_Montagem!$B$4</f>
        <v>Contratada (inclui etiqueta)</v>
      </c>
      <c r="F4061" s="7" t="str">
        <f aca="false" t="array" ref="F4061:F4061">INDEX(Def_Instancias_Equipamentos!$F$2:$F$4986, MATCH(K4061, Def_Instancias_Equipamentos!$D$2:$D$4986, 0), 1)</f>
        <v>Túnel (Anel/Front-End)</v>
      </c>
      <c r="G4061" s="8" t="str">
        <f aca="false" t="array" ref="G4061:G4061">INDEX(Def_Instancias_Equipamentos!$F$2:$F$4986, MATCH(L4061, Def_Instancias_Equipamentos!$D$2:$D$4986, 0), 1)</f>
        <v>Sala Racks 12</v>
      </c>
      <c r="H4061" s="7" t="str">
        <f aca="false" t="array" ref="H4061:H4061">INDEX(Def_Instancias_Equipamentos!$E$2:$E$4986, MATCH(K4061, Def_Instancias_Equipamentos!$D$2:$D$4986, 0), 1)</f>
        <v>SI-12BCFE</v>
      </c>
      <c r="I4061" s="8" t="str">
        <f aca="false" t="array" ref="I4061:I4061">INDEX(Def_Instancias_Equipamentos!$E$2:$E$4986, MATCH(L4061, Def_Instancias_Equipamentos!$D$2:$D$4986, 0), 1)</f>
        <v>IA-12RaBPM</v>
      </c>
      <c r="J4061" s="8" t="str">
        <f aca="false">IF(H4061=I4061, "INTERNO", "EXTERNO")</f>
        <v>EXTERNO</v>
      </c>
      <c r="K4061" s="9" t="str">
        <f aca="false">Def_Instancias_Equipamentos!$D$1155</f>
        <v>SI-12BCFE:DI-PBPMSensor-2</v>
      </c>
      <c r="L4061" s="4" t="str">
        <f aca="false">Def_Instancias_Equipamentos!$D$1496</f>
        <v>SI-12BCFE:DI-FMCPicoAmm-2</v>
      </c>
      <c r="M4061" s="10" t="s">
        <v>75</v>
      </c>
      <c r="N4061" s="11" t="s">
        <v>358</v>
      </c>
      <c r="O4061" s="21" t="str">
        <f aca="false">Def_Sistemas_Conectores_Cabos!$B$24</f>
        <v>Allectra triax</v>
      </c>
      <c r="P4061" s="4" t="str">
        <f aca="false">Def_Sistemas_Conectores_Cabos!$B$25</f>
        <v>Lemo FFC.00.650</v>
      </c>
      <c r="Q4061" s="8" t="str">
        <f aca="false">K4061&amp;"/"&amp;M4061&amp;CHAR(10)&amp;L4061&amp;"/"&amp;N4061</f>
        <v>SI-12BCFE:DI-PBPMSensor-2/TI
SI-12BCFE:DI-FMCPicoAmm-2/3</v>
      </c>
      <c r="R4061" s="12" t="s">
        <v>354</v>
      </c>
      <c r="S4061" s="12" t="s">
        <v>354</v>
      </c>
      <c r="T4061" s="22" t="str">
        <f aca="false">Def_Sistemas_Conectores_Cabos!$C$15</f>
        <v>Triaxial LEMO</v>
      </c>
      <c r="U4061" s="11" t="s">
        <v>355</v>
      </c>
      <c r="V4061" s="13"/>
    </row>
    <row r="4062" customFormat="false" ht="15.75" hidden="true" customHeight="true" outlineLevel="0" collapsed="false">
      <c r="A4062" s="4" t="str">
        <f aca="false">Def_Sistemas_Conectores_Cabos!$A$23</f>
        <v>BPM de fótons</v>
      </c>
      <c r="B4062" s="5" t="str">
        <f aca="false">Datas_Entregas!$A$3</f>
        <v>BTS/Anel</v>
      </c>
      <c r="C4062" s="6" t="n">
        <f aca="false" t="array" ref="C4062:C4062">INDEX(Datas_Entregas!$B$2:$B$100, MATCH(B4062, Datas_Entregas!$A$2:$A$100, 0), 1)</f>
        <v>43296</v>
      </c>
      <c r="D4062" s="5" t="str">
        <f aca="false">Def_Status_Montagem!$A$2</f>
        <v>A verificar</v>
      </c>
      <c r="E4062" s="4" t="str">
        <f aca="false">Def_Status_Montagem!$B$4</f>
        <v>Contratada (inclui etiqueta)</v>
      </c>
      <c r="F4062" s="7" t="str">
        <f aca="false" t="array" ref="F4062:F4062">INDEX(Def_Instancias_Equipamentos!$F$2:$F$4986, MATCH(K4062, Def_Instancias_Equipamentos!$D$2:$D$4986, 0), 1)</f>
        <v>Túnel (Anel/Front-End)</v>
      </c>
      <c r="G4062" s="8" t="str">
        <f aca="false" t="array" ref="G4062:G4062">INDEX(Def_Instancias_Equipamentos!$F$2:$F$4986, MATCH(L4062, Def_Instancias_Equipamentos!$D$2:$D$4986, 0), 1)</f>
        <v>Sala Racks 12</v>
      </c>
      <c r="H4062" s="7" t="str">
        <f aca="false" t="array" ref="H4062:H4062">INDEX(Def_Instancias_Equipamentos!$E$2:$E$4986, MATCH(K4062, Def_Instancias_Equipamentos!$D$2:$D$4986, 0), 1)</f>
        <v>SI-12BCFE</v>
      </c>
      <c r="I4062" s="8" t="str">
        <f aca="false" t="array" ref="I4062:I4062">INDEX(Def_Instancias_Equipamentos!$E$2:$E$4986, MATCH(L4062, Def_Instancias_Equipamentos!$D$2:$D$4986, 0), 1)</f>
        <v>IA-12RaBPM</v>
      </c>
      <c r="J4062" s="8" t="str">
        <f aca="false">IF(H4062=I4062, "INTERNO", "EXTERNO")</f>
        <v>EXTERNO</v>
      </c>
      <c r="K4062" s="9" t="str">
        <f aca="false">Def_Instancias_Equipamentos!$D$1155</f>
        <v>SI-12BCFE:DI-PBPMSensor-2</v>
      </c>
      <c r="L4062" s="4" t="str">
        <f aca="false">Def_Instancias_Equipamentos!$D$1496</f>
        <v>SI-12BCFE:DI-FMCPicoAmm-2</v>
      </c>
      <c r="M4062" s="10" t="s">
        <v>72</v>
      </c>
      <c r="N4062" s="11" t="s">
        <v>359</v>
      </c>
      <c r="O4062" s="21" t="str">
        <f aca="false">Def_Sistemas_Conectores_Cabos!$B$24</f>
        <v>Allectra triax</v>
      </c>
      <c r="P4062" s="4" t="str">
        <f aca="false">Def_Sistemas_Conectores_Cabos!$B$25</f>
        <v>Lemo FFC.00.650</v>
      </c>
      <c r="Q4062" s="8" t="str">
        <f aca="false">K4062&amp;"/"&amp;M4062&amp;CHAR(10)&amp;L4062&amp;"/"&amp;N4062</f>
        <v>SI-12BCFE:DI-PBPMSensor-2/BO
SI-12BCFE:DI-FMCPicoAmm-2/4</v>
      </c>
      <c r="R4062" s="12" t="s">
        <v>354</v>
      </c>
      <c r="S4062" s="12" t="s">
        <v>354</v>
      </c>
      <c r="T4062" s="22" t="str">
        <f aca="false">Def_Sistemas_Conectores_Cabos!$C$15</f>
        <v>Triaxial LEMO</v>
      </c>
      <c r="U4062" s="11" t="s">
        <v>355</v>
      </c>
      <c r="V4062" s="13"/>
    </row>
    <row r="4063" customFormat="false" ht="15.75" hidden="true" customHeight="true" outlineLevel="0" collapsed="false">
      <c r="A4063" s="4" t="str">
        <f aca="false">Def_Sistemas_Conectores_Cabos!$A$23</f>
        <v>BPM de fótons</v>
      </c>
      <c r="B4063" s="5" t="str">
        <f aca="false">Datas_Entregas!$A$3</f>
        <v>BTS/Anel</v>
      </c>
      <c r="C4063" s="6" t="n">
        <f aca="false" t="array" ref="C4063:C4063">INDEX(Datas_Entregas!$B$2:$B$100, MATCH(B4063, Datas_Entregas!$A$2:$A$100, 0), 1)</f>
        <v>43296</v>
      </c>
      <c r="D4063" s="5" t="str">
        <f aca="false">Def_Status_Montagem!$A$2</f>
        <v>A verificar</v>
      </c>
      <c r="E4063" s="4" t="str">
        <f aca="false">Def_Status_Montagem!$B$4</f>
        <v>Contratada (inclui etiqueta)</v>
      </c>
      <c r="F4063" s="7" t="str">
        <f aca="false" t="array" ref="F4063:F4063">INDEX(Def_Instancias_Equipamentos!$F$2:$F$4986, MATCH(K4063, Def_Instancias_Equipamentos!$D$2:$D$4986, 0), 1)</f>
        <v>Túnel (Anel/Front-End)</v>
      </c>
      <c r="G4063" s="8" t="str">
        <f aca="false" t="array" ref="G4063:G4063">INDEX(Def_Instancias_Equipamentos!$F$2:$F$4986, MATCH(L4063, Def_Instancias_Equipamentos!$D$2:$D$4986, 0), 1)</f>
        <v>Sala Racks 12</v>
      </c>
      <c r="H4063" s="7" t="str">
        <f aca="false" t="array" ref="H4063:H4063">INDEX(Def_Instancias_Equipamentos!$E$2:$E$4986, MATCH(K4063, Def_Instancias_Equipamentos!$D$2:$D$4986, 0), 1)</f>
        <v>SI-12SBFE</v>
      </c>
      <c r="I4063" s="8" t="str">
        <f aca="false" t="array" ref="I4063:I4063">INDEX(Def_Instancias_Equipamentos!$E$2:$E$4986, MATCH(L4063, Def_Instancias_Equipamentos!$D$2:$D$4986, 0), 1)</f>
        <v>IA-12RaBPM</v>
      </c>
      <c r="J4063" s="8" t="str">
        <f aca="false">IF(H4063=I4063, "INTERNO", "EXTERNO")</f>
        <v>EXTERNO</v>
      </c>
      <c r="K4063" s="9" t="str">
        <f aca="false">Def_Instancias_Equipamentos!$D$1114</f>
        <v>SI-12SBFE:DI-PBPMSensor-1</v>
      </c>
      <c r="L4063" s="4" t="str">
        <f aca="false">Def_Instancias_Equipamentos!$D$1455</f>
        <v>SI-12SBFE:DI-FMCPicoAmm-1</v>
      </c>
      <c r="M4063" s="10" t="s">
        <v>78</v>
      </c>
      <c r="N4063" s="11" t="s">
        <v>356</v>
      </c>
      <c r="O4063" s="21" t="str">
        <f aca="false">Def_Sistemas_Conectores_Cabos!$B$24</f>
        <v>Allectra triax</v>
      </c>
      <c r="P4063" s="4" t="str">
        <f aca="false">Def_Sistemas_Conectores_Cabos!$B$25</f>
        <v>Lemo FFC.00.650</v>
      </c>
      <c r="Q4063" s="8" t="str">
        <f aca="false">K4063&amp;"/"&amp;M4063&amp;CHAR(10)&amp;L4063&amp;"/"&amp;N4063</f>
        <v>SI-12SBFE:DI-PBPMSensor-1/TO
SI-12SBFE:DI-FMCPicoAmm-1/1</v>
      </c>
      <c r="R4063" s="12" t="s">
        <v>354</v>
      </c>
      <c r="S4063" s="12" t="s">
        <v>354</v>
      </c>
      <c r="T4063" s="22" t="str">
        <f aca="false">Def_Sistemas_Conectores_Cabos!$C$15</f>
        <v>Triaxial LEMO</v>
      </c>
      <c r="U4063" s="11" t="s">
        <v>355</v>
      </c>
      <c r="V4063" s="13"/>
    </row>
    <row r="4064" customFormat="false" ht="15.75" hidden="true" customHeight="true" outlineLevel="0" collapsed="false">
      <c r="A4064" s="4" t="str">
        <f aca="false">Def_Sistemas_Conectores_Cabos!$A$23</f>
        <v>BPM de fótons</v>
      </c>
      <c r="B4064" s="5" t="str">
        <f aca="false">Datas_Entregas!$A$3</f>
        <v>BTS/Anel</v>
      </c>
      <c r="C4064" s="6" t="n">
        <f aca="false" t="array" ref="C4064:C4064">INDEX(Datas_Entregas!$B$2:$B$100, MATCH(B4064, Datas_Entregas!$A$2:$A$100, 0), 1)</f>
        <v>43296</v>
      </c>
      <c r="D4064" s="5" t="str">
        <f aca="false">Def_Status_Montagem!$A$2</f>
        <v>A verificar</v>
      </c>
      <c r="E4064" s="4" t="str">
        <f aca="false">Def_Status_Montagem!$B$4</f>
        <v>Contratada (inclui etiqueta)</v>
      </c>
      <c r="F4064" s="7" t="str">
        <f aca="false" t="array" ref="F4064:F4064">INDEX(Def_Instancias_Equipamentos!$F$2:$F$4986, MATCH(K4064, Def_Instancias_Equipamentos!$D$2:$D$4986, 0), 1)</f>
        <v>Túnel (Anel/Front-End)</v>
      </c>
      <c r="G4064" s="8" t="str">
        <f aca="false" t="array" ref="G4064:G4064">INDEX(Def_Instancias_Equipamentos!$F$2:$F$4986, MATCH(L4064, Def_Instancias_Equipamentos!$D$2:$D$4986, 0), 1)</f>
        <v>Sala Racks 12</v>
      </c>
      <c r="H4064" s="7" t="str">
        <f aca="false" t="array" ref="H4064:H4064">INDEX(Def_Instancias_Equipamentos!$E$2:$E$4986, MATCH(K4064, Def_Instancias_Equipamentos!$D$2:$D$4986, 0), 1)</f>
        <v>SI-12SBFE</v>
      </c>
      <c r="I4064" s="8" t="str">
        <f aca="false" t="array" ref="I4064:I4064">INDEX(Def_Instancias_Equipamentos!$E$2:$E$4986, MATCH(L4064, Def_Instancias_Equipamentos!$D$2:$D$4986, 0), 1)</f>
        <v>IA-12RaBPM</v>
      </c>
      <c r="J4064" s="8" t="str">
        <f aca="false">IF(H4064=I4064, "INTERNO", "EXTERNO")</f>
        <v>EXTERNO</v>
      </c>
      <c r="K4064" s="9" t="str">
        <f aca="false">Def_Instancias_Equipamentos!$D$1114</f>
        <v>SI-12SBFE:DI-PBPMSensor-1</v>
      </c>
      <c r="L4064" s="4" t="str">
        <f aca="false">Def_Instancias_Equipamentos!$D$1455</f>
        <v>SI-12SBFE:DI-FMCPicoAmm-1</v>
      </c>
      <c r="M4064" s="10" t="s">
        <v>69</v>
      </c>
      <c r="N4064" s="11" t="s">
        <v>357</v>
      </c>
      <c r="O4064" s="21" t="str">
        <f aca="false">Def_Sistemas_Conectores_Cabos!$B$24</f>
        <v>Allectra triax</v>
      </c>
      <c r="P4064" s="4" t="str">
        <f aca="false">Def_Sistemas_Conectores_Cabos!$B$25</f>
        <v>Lemo FFC.00.650</v>
      </c>
      <c r="Q4064" s="8" t="str">
        <f aca="false">K4064&amp;"/"&amp;M4064&amp;CHAR(10)&amp;L4064&amp;"/"&amp;N4064</f>
        <v>SI-12SBFE:DI-PBPMSensor-1/BI
SI-12SBFE:DI-FMCPicoAmm-1/2</v>
      </c>
      <c r="R4064" s="12" t="s">
        <v>354</v>
      </c>
      <c r="S4064" s="12" t="s">
        <v>354</v>
      </c>
      <c r="T4064" s="22" t="str">
        <f aca="false">Def_Sistemas_Conectores_Cabos!$C$15</f>
        <v>Triaxial LEMO</v>
      </c>
      <c r="U4064" s="11" t="s">
        <v>355</v>
      </c>
      <c r="V4064" s="13"/>
    </row>
    <row r="4065" customFormat="false" ht="15.75" hidden="true" customHeight="true" outlineLevel="0" collapsed="false">
      <c r="A4065" s="4" t="str">
        <f aca="false">Def_Sistemas_Conectores_Cabos!$A$23</f>
        <v>BPM de fótons</v>
      </c>
      <c r="B4065" s="5" t="str">
        <f aca="false">Datas_Entregas!$A$3</f>
        <v>BTS/Anel</v>
      </c>
      <c r="C4065" s="6" t="n">
        <f aca="false" t="array" ref="C4065:C4065">INDEX(Datas_Entregas!$B$2:$B$100, MATCH(B4065, Datas_Entregas!$A$2:$A$100, 0), 1)</f>
        <v>43296</v>
      </c>
      <c r="D4065" s="5" t="str">
        <f aca="false">Def_Status_Montagem!$A$2</f>
        <v>A verificar</v>
      </c>
      <c r="E4065" s="4" t="str">
        <f aca="false">Def_Status_Montagem!$B$4</f>
        <v>Contratada (inclui etiqueta)</v>
      </c>
      <c r="F4065" s="7" t="str">
        <f aca="false" t="array" ref="F4065:F4065">INDEX(Def_Instancias_Equipamentos!$F$2:$F$4986, MATCH(K4065, Def_Instancias_Equipamentos!$D$2:$D$4986, 0), 1)</f>
        <v>Túnel (Anel/Front-End)</v>
      </c>
      <c r="G4065" s="8" t="str">
        <f aca="false" t="array" ref="G4065:G4065">INDEX(Def_Instancias_Equipamentos!$F$2:$F$4986, MATCH(L4065, Def_Instancias_Equipamentos!$D$2:$D$4986, 0), 1)</f>
        <v>Sala Racks 12</v>
      </c>
      <c r="H4065" s="7" t="str">
        <f aca="false" t="array" ref="H4065:H4065">INDEX(Def_Instancias_Equipamentos!$E$2:$E$4986, MATCH(K4065, Def_Instancias_Equipamentos!$D$2:$D$4986, 0), 1)</f>
        <v>SI-12SBFE</v>
      </c>
      <c r="I4065" s="8" t="str">
        <f aca="false" t="array" ref="I4065:I4065">INDEX(Def_Instancias_Equipamentos!$E$2:$E$4986, MATCH(L4065, Def_Instancias_Equipamentos!$D$2:$D$4986, 0), 1)</f>
        <v>IA-12RaBPM</v>
      </c>
      <c r="J4065" s="8" t="str">
        <f aca="false">IF(H4065=I4065, "INTERNO", "EXTERNO")</f>
        <v>EXTERNO</v>
      </c>
      <c r="K4065" s="9" t="str">
        <f aca="false">Def_Instancias_Equipamentos!$D$1114</f>
        <v>SI-12SBFE:DI-PBPMSensor-1</v>
      </c>
      <c r="L4065" s="4" t="str">
        <f aca="false">Def_Instancias_Equipamentos!$D$1455</f>
        <v>SI-12SBFE:DI-FMCPicoAmm-1</v>
      </c>
      <c r="M4065" s="10" t="s">
        <v>75</v>
      </c>
      <c r="N4065" s="11" t="s">
        <v>358</v>
      </c>
      <c r="O4065" s="21" t="str">
        <f aca="false">Def_Sistemas_Conectores_Cabos!$B$24</f>
        <v>Allectra triax</v>
      </c>
      <c r="P4065" s="4" t="str">
        <f aca="false">Def_Sistemas_Conectores_Cabos!$B$25</f>
        <v>Lemo FFC.00.650</v>
      </c>
      <c r="Q4065" s="8" t="str">
        <f aca="false">K4065&amp;"/"&amp;M4065&amp;CHAR(10)&amp;L4065&amp;"/"&amp;N4065</f>
        <v>SI-12SBFE:DI-PBPMSensor-1/TI
SI-12SBFE:DI-FMCPicoAmm-1/3</v>
      </c>
      <c r="R4065" s="12" t="s">
        <v>354</v>
      </c>
      <c r="S4065" s="12" t="s">
        <v>354</v>
      </c>
      <c r="T4065" s="22" t="str">
        <f aca="false">Def_Sistemas_Conectores_Cabos!$C$15</f>
        <v>Triaxial LEMO</v>
      </c>
      <c r="U4065" s="11" t="s">
        <v>355</v>
      </c>
      <c r="V4065" s="13"/>
    </row>
    <row r="4066" customFormat="false" ht="15.75" hidden="true" customHeight="true" outlineLevel="0" collapsed="false">
      <c r="A4066" s="4" t="str">
        <f aca="false">Def_Sistemas_Conectores_Cabos!$A$23</f>
        <v>BPM de fótons</v>
      </c>
      <c r="B4066" s="5" t="str">
        <f aca="false">Datas_Entregas!$A$3</f>
        <v>BTS/Anel</v>
      </c>
      <c r="C4066" s="6" t="n">
        <f aca="false" t="array" ref="C4066:C4066">INDEX(Datas_Entregas!$B$2:$B$100, MATCH(B4066, Datas_Entregas!$A$2:$A$100, 0), 1)</f>
        <v>43296</v>
      </c>
      <c r="D4066" s="5" t="str">
        <f aca="false">Def_Status_Montagem!$A$2</f>
        <v>A verificar</v>
      </c>
      <c r="E4066" s="4" t="str">
        <f aca="false">Def_Status_Montagem!$B$4</f>
        <v>Contratada (inclui etiqueta)</v>
      </c>
      <c r="F4066" s="7" t="str">
        <f aca="false" t="array" ref="F4066:F4066">INDEX(Def_Instancias_Equipamentos!$F$2:$F$4986, MATCH(K4066, Def_Instancias_Equipamentos!$D$2:$D$4986, 0), 1)</f>
        <v>Túnel (Anel/Front-End)</v>
      </c>
      <c r="G4066" s="8" t="str">
        <f aca="false" t="array" ref="G4066:G4066">INDEX(Def_Instancias_Equipamentos!$F$2:$F$4986, MATCH(L4066, Def_Instancias_Equipamentos!$D$2:$D$4986, 0), 1)</f>
        <v>Sala Racks 12</v>
      </c>
      <c r="H4066" s="7" t="str">
        <f aca="false" t="array" ref="H4066:H4066">INDEX(Def_Instancias_Equipamentos!$E$2:$E$4986, MATCH(K4066, Def_Instancias_Equipamentos!$D$2:$D$4986, 0), 1)</f>
        <v>SI-12SBFE</v>
      </c>
      <c r="I4066" s="8" t="str">
        <f aca="false" t="array" ref="I4066:I4066">INDEX(Def_Instancias_Equipamentos!$E$2:$E$4986, MATCH(L4066, Def_Instancias_Equipamentos!$D$2:$D$4986, 0), 1)</f>
        <v>IA-12RaBPM</v>
      </c>
      <c r="J4066" s="8" t="str">
        <f aca="false">IF(H4066=I4066, "INTERNO", "EXTERNO")</f>
        <v>EXTERNO</v>
      </c>
      <c r="K4066" s="9" t="str">
        <f aca="false">Def_Instancias_Equipamentos!$D$1114</f>
        <v>SI-12SBFE:DI-PBPMSensor-1</v>
      </c>
      <c r="L4066" s="4" t="str">
        <f aca="false">Def_Instancias_Equipamentos!$D$1455</f>
        <v>SI-12SBFE:DI-FMCPicoAmm-1</v>
      </c>
      <c r="M4066" s="10" t="s">
        <v>72</v>
      </c>
      <c r="N4066" s="11" t="s">
        <v>359</v>
      </c>
      <c r="O4066" s="21" t="str">
        <f aca="false">Def_Sistemas_Conectores_Cabos!$B$24</f>
        <v>Allectra triax</v>
      </c>
      <c r="P4066" s="4" t="str">
        <f aca="false">Def_Sistemas_Conectores_Cabos!$B$25</f>
        <v>Lemo FFC.00.650</v>
      </c>
      <c r="Q4066" s="8" t="str">
        <f aca="false">K4066&amp;"/"&amp;M4066&amp;CHAR(10)&amp;L4066&amp;"/"&amp;N4066</f>
        <v>SI-12SBFE:DI-PBPMSensor-1/BO
SI-12SBFE:DI-FMCPicoAmm-1/4</v>
      </c>
      <c r="R4066" s="12" t="s">
        <v>354</v>
      </c>
      <c r="S4066" s="12" t="s">
        <v>354</v>
      </c>
      <c r="T4066" s="22" t="str">
        <f aca="false">Def_Sistemas_Conectores_Cabos!$C$15</f>
        <v>Triaxial LEMO</v>
      </c>
      <c r="U4066" s="11" t="s">
        <v>355</v>
      </c>
      <c r="V4066" s="13"/>
    </row>
    <row r="4067" customFormat="false" ht="15.75" hidden="true" customHeight="true" outlineLevel="0" collapsed="false">
      <c r="A4067" s="4" t="str">
        <f aca="false">Def_Sistemas_Conectores_Cabos!$A$23</f>
        <v>BPM de fótons</v>
      </c>
      <c r="B4067" s="5" t="str">
        <f aca="false">Datas_Entregas!$A$3</f>
        <v>BTS/Anel</v>
      </c>
      <c r="C4067" s="6" t="n">
        <f aca="false" t="array" ref="C4067:C4067">INDEX(Datas_Entregas!$B$2:$B$100, MATCH(B4067, Datas_Entregas!$A$2:$A$100, 0), 1)</f>
        <v>43296</v>
      </c>
      <c r="D4067" s="5" t="str">
        <f aca="false">Def_Status_Montagem!$A$2</f>
        <v>A verificar</v>
      </c>
      <c r="E4067" s="4" t="str">
        <f aca="false">Def_Status_Montagem!$B$4</f>
        <v>Contratada (inclui etiqueta)</v>
      </c>
      <c r="F4067" s="7" t="str">
        <f aca="false" t="array" ref="F4067:F4067">INDEX(Def_Instancias_Equipamentos!$F$2:$F$4986, MATCH(K4067, Def_Instancias_Equipamentos!$D$2:$D$4986, 0), 1)</f>
        <v>Túnel (Anel/Front-End)</v>
      </c>
      <c r="G4067" s="8" t="str">
        <f aca="false" t="array" ref="G4067:G4067">INDEX(Def_Instancias_Equipamentos!$F$2:$F$4986, MATCH(L4067, Def_Instancias_Equipamentos!$D$2:$D$4986, 0), 1)</f>
        <v>Sala Racks 12</v>
      </c>
      <c r="H4067" s="7" t="str">
        <f aca="false" t="array" ref="H4067:H4067">INDEX(Def_Instancias_Equipamentos!$E$2:$E$4986, MATCH(K4067, Def_Instancias_Equipamentos!$D$2:$D$4986, 0), 1)</f>
        <v>SI-12SBFE</v>
      </c>
      <c r="I4067" s="8" t="str">
        <f aca="false" t="array" ref="I4067:I4067">INDEX(Def_Instancias_Equipamentos!$E$2:$E$4986, MATCH(L4067, Def_Instancias_Equipamentos!$D$2:$D$4986, 0), 1)</f>
        <v>IA-12RaBPM</v>
      </c>
      <c r="J4067" s="8" t="str">
        <f aca="false">IF(H4067=I4067, "INTERNO", "EXTERNO")</f>
        <v>EXTERNO</v>
      </c>
      <c r="K4067" s="9" t="str">
        <f aca="false">Def_Instancias_Equipamentos!$D$1115</f>
        <v>SI-12SBFE:DI-PBPMSensor-2</v>
      </c>
      <c r="L4067" s="4" t="str">
        <f aca="false">Def_Instancias_Equipamentos!$D$1456</f>
        <v>SI-12SBFE:DI-FMCPicoAmm-2</v>
      </c>
      <c r="M4067" s="10" t="s">
        <v>78</v>
      </c>
      <c r="N4067" s="11" t="s">
        <v>356</v>
      </c>
      <c r="O4067" s="21" t="str">
        <f aca="false">Def_Sistemas_Conectores_Cabos!$B$24</f>
        <v>Allectra triax</v>
      </c>
      <c r="P4067" s="4" t="str">
        <f aca="false">Def_Sistemas_Conectores_Cabos!$B$25</f>
        <v>Lemo FFC.00.650</v>
      </c>
      <c r="Q4067" s="8" t="str">
        <f aca="false">K4067&amp;"/"&amp;M4067&amp;CHAR(10)&amp;L4067&amp;"/"&amp;N4067</f>
        <v>SI-12SBFE:DI-PBPMSensor-2/TO
SI-12SBFE:DI-FMCPicoAmm-2/1</v>
      </c>
      <c r="R4067" s="12" t="s">
        <v>354</v>
      </c>
      <c r="S4067" s="12" t="s">
        <v>354</v>
      </c>
      <c r="T4067" s="22" t="str">
        <f aca="false">Def_Sistemas_Conectores_Cabos!$C$15</f>
        <v>Triaxial LEMO</v>
      </c>
      <c r="U4067" s="11" t="s">
        <v>355</v>
      </c>
      <c r="V4067" s="13"/>
    </row>
    <row r="4068" customFormat="false" ht="15.75" hidden="true" customHeight="true" outlineLevel="0" collapsed="false">
      <c r="A4068" s="4" t="str">
        <f aca="false">Def_Sistemas_Conectores_Cabos!$A$23</f>
        <v>BPM de fótons</v>
      </c>
      <c r="B4068" s="5" t="str">
        <f aca="false">Datas_Entregas!$A$3</f>
        <v>BTS/Anel</v>
      </c>
      <c r="C4068" s="6" t="n">
        <f aca="false" t="array" ref="C4068:C4068">INDEX(Datas_Entregas!$B$2:$B$100, MATCH(B4068, Datas_Entregas!$A$2:$A$100, 0), 1)</f>
        <v>43296</v>
      </c>
      <c r="D4068" s="5" t="str">
        <f aca="false">Def_Status_Montagem!$A$2</f>
        <v>A verificar</v>
      </c>
      <c r="E4068" s="4" t="str">
        <f aca="false">Def_Status_Montagem!$B$4</f>
        <v>Contratada (inclui etiqueta)</v>
      </c>
      <c r="F4068" s="7" t="str">
        <f aca="false" t="array" ref="F4068:F4068">INDEX(Def_Instancias_Equipamentos!$F$2:$F$4986, MATCH(K4068, Def_Instancias_Equipamentos!$D$2:$D$4986, 0), 1)</f>
        <v>Túnel (Anel/Front-End)</v>
      </c>
      <c r="G4068" s="8" t="str">
        <f aca="false" t="array" ref="G4068:G4068">INDEX(Def_Instancias_Equipamentos!$F$2:$F$4986, MATCH(L4068, Def_Instancias_Equipamentos!$D$2:$D$4986, 0), 1)</f>
        <v>Sala Racks 12</v>
      </c>
      <c r="H4068" s="7" t="str">
        <f aca="false" t="array" ref="H4068:H4068">INDEX(Def_Instancias_Equipamentos!$E$2:$E$4986, MATCH(K4068, Def_Instancias_Equipamentos!$D$2:$D$4986, 0), 1)</f>
        <v>SI-12SBFE</v>
      </c>
      <c r="I4068" s="8" t="str">
        <f aca="false" t="array" ref="I4068:I4068">INDEX(Def_Instancias_Equipamentos!$E$2:$E$4986, MATCH(L4068, Def_Instancias_Equipamentos!$D$2:$D$4986, 0), 1)</f>
        <v>IA-12RaBPM</v>
      </c>
      <c r="J4068" s="8" t="str">
        <f aca="false">IF(H4068=I4068, "INTERNO", "EXTERNO")</f>
        <v>EXTERNO</v>
      </c>
      <c r="K4068" s="9" t="str">
        <f aca="false">Def_Instancias_Equipamentos!$D$1115</f>
        <v>SI-12SBFE:DI-PBPMSensor-2</v>
      </c>
      <c r="L4068" s="4" t="str">
        <f aca="false">Def_Instancias_Equipamentos!$D$1456</f>
        <v>SI-12SBFE:DI-FMCPicoAmm-2</v>
      </c>
      <c r="M4068" s="10" t="s">
        <v>69</v>
      </c>
      <c r="N4068" s="11" t="s">
        <v>357</v>
      </c>
      <c r="O4068" s="21" t="str">
        <f aca="false">Def_Sistemas_Conectores_Cabos!$B$24</f>
        <v>Allectra triax</v>
      </c>
      <c r="P4068" s="4" t="str">
        <f aca="false">Def_Sistemas_Conectores_Cabos!$B$25</f>
        <v>Lemo FFC.00.650</v>
      </c>
      <c r="Q4068" s="8" t="str">
        <f aca="false">K4068&amp;"/"&amp;M4068&amp;CHAR(10)&amp;L4068&amp;"/"&amp;N4068</f>
        <v>SI-12SBFE:DI-PBPMSensor-2/BI
SI-12SBFE:DI-FMCPicoAmm-2/2</v>
      </c>
      <c r="R4068" s="12" t="s">
        <v>354</v>
      </c>
      <c r="S4068" s="12" t="s">
        <v>354</v>
      </c>
      <c r="T4068" s="22" t="str">
        <f aca="false">Def_Sistemas_Conectores_Cabos!$C$15</f>
        <v>Triaxial LEMO</v>
      </c>
      <c r="U4068" s="11" t="s">
        <v>355</v>
      </c>
      <c r="V4068" s="13"/>
    </row>
    <row r="4069" customFormat="false" ht="15.75" hidden="true" customHeight="true" outlineLevel="0" collapsed="false">
      <c r="A4069" s="4" t="str">
        <f aca="false">Def_Sistemas_Conectores_Cabos!$A$23</f>
        <v>BPM de fótons</v>
      </c>
      <c r="B4069" s="5" t="str">
        <f aca="false">Datas_Entregas!$A$3</f>
        <v>BTS/Anel</v>
      </c>
      <c r="C4069" s="6" t="n">
        <f aca="false" t="array" ref="C4069:C4069">INDEX(Datas_Entregas!$B$2:$B$100, MATCH(B4069, Datas_Entregas!$A$2:$A$100, 0), 1)</f>
        <v>43296</v>
      </c>
      <c r="D4069" s="5" t="str">
        <f aca="false">Def_Status_Montagem!$A$2</f>
        <v>A verificar</v>
      </c>
      <c r="E4069" s="4" t="str">
        <f aca="false">Def_Status_Montagem!$B$4</f>
        <v>Contratada (inclui etiqueta)</v>
      </c>
      <c r="F4069" s="7" t="str">
        <f aca="false" t="array" ref="F4069:F4069">INDEX(Def_Instancias_Equipamentos!$F$2:$F$4986, MATCH(K4069, Def_Instancias_Equipamentos!$D$2:$D$4986, 0), 1)</f>
        <v>Túnel (Anel/Front-End)</v>
      </c>
      <c r="G4069" s="8" t="str">
        <f aca="false" t="array" ref="G4069:G4069">INDEX(Def_Instancias_Equipamentos!$F$2:$F$4986, MATCH(L4069, Def_Instancias_Equipamentos!$D$2:$D$4986, 0), 1)</f>
        <v>Sala Racks 12</v>
      </c>
      <c r="H4069" s="7" t="str">
        <f aca="false" t="array" ref="H4069:H4069">INDEX(Def_Instancias_Equipamentos!$E$2:$E$4986, MATCH(K4069, Def_Instancias_Equipamentos!$D$2:$D$4986, 0), 1)</f>
        <v>SI-12SBFE</v>
      </c>
      <c r="I4069" s="8" t="str">
        <f aca="false" t="array" ref="I4069:I4069">INDEX(Def_Instancias_Equipamentos!$E$2:$E$4986, MATCH(L4069, Def_Instancias_Equipamentos!$D$2:$D$4986, 0), 1)</f>
        <v>IA-12RaBPM</v>
      </c>
      <c r="J4069" s="8" t="str">
        <f aca="false">IF(H4069=I4069, "INTERNO", "EXTERNO")</f>
        <v>EXTERNO</v>
      </c>
      <c r="K4069" s="9" t="str">
        <f aca="false">Def_Instancias_Equipamentos!$D$1115</f>
        <v>SI-12SBFE:DI-PBPMSensor-2</v>
      </c>
      <c r="L4069" s="4" t="str">
        <f aca="false">Def_Instancias_Equipamentos!$D$1456</f>
        <v>SI-12SBFE:DI-FMCPicoAmm-2</v>
      </c>
      <c r="M4069" s="10" t="s">
        <v>75</v>
      </c>
      <c r="N4069" s="11" t="s">
        <v>358</v>
      </c>
      <c r="O4069" s="21" t="str">
        <f aca="false">Def_Sistemas_Conectores_Cabos!$B$24</f>
        <v>Allectra triax</v>
      </c>
      <c r="P4069" s="4" t="str">
        <f aca="false">Def_Sistemas_Conectores_Cabos!$B$25</f>
        <v>Lemo FFC.00.650</v>
      </c>
      <c r="Q4069" s="8" t="str">
        <f aca="false">K4069&amp;"/"&amp;M4069&amp;CHAR(10)&amp;L4069&amp;"/"&amp;N4069</f>
        <v>SI-12SBFE:DI-PBPMSensor-2/TI
SI-12SBFE:DI-FMCPicoAmm-2/3</v>
      </c>
      <c r="R4069" s="12" t="s">
        <v>354</v>
      </c>
      <c r="S4069" s="12" t="s">
        <v>354</v>
      </c>
      <c r="T4069" s="22" t="str">
        <f aca="false">Def_Sistemas_Conectores_Cabos!$C$15</f>
        <v>Triaxial LEMO</v>
      </c>
      <c r="U4069" s="11" t="s">
        <v>355</v>
      </c>
      <c r="V4069" s="13"/>
    </row>
    <row r="4070" customFormat="false" ht="15.75" hidden="true" customHeight="true" outlineLevel="0" collapsed="false">
      <c r="A4070" s="4" t="str">
        <f aca="false">Def_Sistemas_Conectores_Cabos!$A$23</f>
        <v>BPM de fótons</v>
      </c>
      <c r="B4070" s="5" t="str">
        <f aca="false">Datas_Entregas!$A$3</f>
        <v>BTS/Anel</v>
      </c>
      <c r="C4070" s="6" t="n">
        <f aca="false" t="array" ref="C4070:C4070">INDEX(Datas_Entregas!$B$2:$B$100, MATCH(B4070, Datas_Entregas!$A$2:$A$100, 0), 1)</f>
        <v>43296</v>
      </c>
      <c r="D4070" s="5" t="str">
        <f aca="false">Def_Status_Montagem!$A$2</f>
        <v>A verificar</v>
      </c>
      <c r="E4070" s="4" t="str">
        <f aca="false">Def_Status_Montagem!$B$4</f>
        <v>Contratada (inclui etiqueta)</v>
      </c>
      <c r="F4070" s="7" t="str">
        <f aca="false" t="array" ref="F4070:F4070">INDEX(Def_Instancias_Equipamentos!$F$2:$F$4986, MATCH(K4070, Def_Instancias_Equipamentos!$D$2:$D$4986, 0), 1)</f>
        <v>Túnel (Anel/Front-End)</v>
      </c>
      <c r="G4070" s="8" t="str">
        <f aca="false" t="array" ref="G4070:G4070">INDEX(Def_Instancias_Equipamentos!$F$2:$F$4986, MATCH(L4070, Def_Instancias_Equipamentos!$D$2:$D$4986, 0), 1)</f>
        <v>Sala Racks 12</v>
      </c>
      <c r="H4070" s="7" t="str">
        <f aca="false" t="array" ref="H4070:H4070">INDEX(Def_Instancias_Equipamentos!$E$2:$E$4986, MATCH(K4070, Def_Instancias_Equipamentos!$D$2:$D$4986, 0), 1)</f>
        <v>SI-12SBFE</v>
      </c>
      <c r="I4070" s="8" t="str">
        <f aca="false" t="array" ref="I4070:I4070">INDEX(Def_Instancias_Equipamentos!$E$2:$E$4986, MATCH(L4070, Def_Instancias_Equipamentos!$D$2:$D$4986, 0), 1)</f>
        <v>IA-12RaBPM</v>
      </c>
      <c r="J4070" s="8" t="str">
        <f aca="false">IF(H4070=I4070, "INTERNO", "EXTERNO")</f>
        <v>EXTERNO</v>
      </c>
      <c r="K4070" s="9" t="str">
        <f aca="false">Def_Instancias_Equipamentos!$D$1115</f>
        <v>SI-12SBFE:DI-PBPMSensor-2</v>
      </c>
      <c r="L4070" s="4" t="str">
        <f aca="false">Def_Instancias_Equipamentos!$D$1456</f>
        <v>SI-12SBFE:DI-FMCPicoAmm-2</v>
      </c>
      <c r="M4070" s="10" t="s">
        <v>72</v>
      </c>
      <c r="N4070" s="11" t="s">
        <v>359</v>
      </c>
      <c r="O4070" s="21" t="str">
        <f aca="false">Def_Sistemas_Conectores_Cabos!$B$24</f>
        <v>Allectra triax</v>
      </c>
      <c r="P4070" s="4" t="str">
        <f aca="false">Def_Sistemas_Conectores_Cabos!$B$25</f>
        <v>Lemo FFC.00.650</v>
      </c>
      <c r="Q4070" s="8" t="str">
        <f aca="false">K4070&amp;"/"&amp;M4070&amp;CHAR(10)&amp;L4070&amp;"/"&amp;N4070</f>
        <v>SI-12SBFE:DI-PBPMSensor-2/BO
SI-12SBFE:DI-FMCPicoAmm-2/4</v>
      </c>
      <c r="R4070" s="12" t="s">
        <v>354</v>
      </c>
      <c r="S4070" s="12" t="s">
        <v>354</v>
      </c>
      <c r="T4070" s="22" t="str">
        <f aca="false">Def_Sistemas_Conectores_Cabos!$C$15</f>
        <v>Triaxial LEMO</v>
      </c>
      <c r="U4070" s="11" t="s">
        <v>355</v>
      </c>
      <c r="V4070" s="13"/>
    </row>
    <row r="4071" customFormat="false" ht="15.75" hidden="true" customHeight="true" outlineLevel="0" collapsed="false">
      <c r="A4071" s="4" t="str">
        <f aca="false">Def_Sistemas_Conectores_Cabos!$A$23</f>
        <v>BPM de fótons</v>
      </c>
      <c r="B4071" s="5" t="str">
        <f aca="false">Datas_Entregas!$A$3</f>
        <v>BTS/Anel</v>
      </c>
      <c r="C4071" s="6" t="n">
        <f aca="false" t="array" ref="C4071:C4071">INDEX(Datas_Entregas!$B$2:$B$100, MATCH(B4071, Datas_Entregas!$A$2:$A$100, 0), 1)</f>
        <v>43296</v>
      </c>
      <c r="D4071" s="5" t="str">
        <f aca="false">Def_Status_Montagem!$A$2</f>
        <v>A verificar</v>
      </c>
      <c r="E4071" s="4" t="str">
        <f aca="false">Def_Status_Montagem!$B$4</f>
        <v>Contratada (inclui etiqueta)</v>
      </c>
      <c r="F4071" s="7" t="str">
        <f aca="false" t="array" ref="F4071:F4071">INDEX(Def_Instancias_Equipamentos!$F$2:$F$4986, MATCH(K4071, Def_Instancias_Equipamentos!$D$2:$D$4986, 0), 1)</f>
        <v>Túnel (Anel/Front-End)</v>
      </c>
      <c r="G4071" s="8" t="str">
        <f aca="false" t="array" ref="G4071:G4071">INDEX(Def_Instancias_Equipamentos!$F$2:$F$4986, MATCH(L4071, Def_Instancias_Equipamentos!$D$2:$D$4986, 0), 1)</f>
        <v>Sala Racks 13</v>
      </c>
      <c r="H4071" s="7" t="str">
        <f aca="false" t="array" ref="H4071:H4071">INDEX(Def_Instancias_Equipamentos!$E$2:$E$4986, MATCH(K4071, Def_Instancias_Equipamentos!$D$2:$D$4986, 0), 1)</f>
        <v>SI-13BCFE</v>
      </c>
      <c r="I4071" s="8" t="str">
        <f aca="false" t="array" ref="I4071:I4071">INDEX(Def_Instancias_Equipamentos!$E$2:$E$4986, MATCH(L4071, Def_Instancias_Equipamentos!$D$2:$D$4986, 0), 1)</f>
        <v>IA-13RaBPM</v>
      </c>
      <c r="J4071" s="8" t="str">
        <f aca="false">IF(H4071=I4071, "INTERNO", "EXTERNO")</f>
        <v>EXTERNO</v>
      </c>
      <c r="K4071" s="9" t="str">
        <f aca="false">Def_Instancias_Equipamentos!$D$1156</f>
        <v>SI-13BCFE:DI-PBPMSensor-1</v>
      </c>
      <c r="L4071" s="4" t="str">
        <f aca="false">Def_Instancias_Equipamentos!$D$1497</f>
        <v>SI-13BCFE:DI-FMCPicoAmm-1</v>
      </c>
      <c r="M4071" s="10" t="s">
        <v>78</v>
      </c>
      <c r="N4071" s="11" t="s">
        <v>356</v>
      </c>
      <c r="O4071" s="21" t="str">
        <f aca="false">Def_Sistemas_Conectores_Cabos!$B$24</f>
        <v>Allectra triax</v>
      </c>
      <c r="P4071" s="4" t="str">
        <f aca="false">Def_Sistemas_Conectores_Cabos!$B$25</f>
        <v>Lemo FFC.00.650</v>
      </c>
      <c r="Q4071" s="8" t="str">
        <f aca="false">K4071&amp;"/"&amp;M4071&amp;CHAR(10)&amp;L4071&amp;"/"&amp;N4071</f>
        <v>SI-13BCFE:DI-PBPMSensor-1/TO
SI-13BCFE:DI-FMCPicoAmm-1/1</v>
      </c>
      <c r="R4071" s="12" t="s">
        <v>354</v>
      </c>
      <c r="S4071" s="12" t="s">
        <v>354</v>
      </c>
      <c r="T4071" s="22" t="str">
        <f aca="false">Def_Sistemas_Conectores_Cabos!$C$15</f>
        <v>Triaxial LEMO</v>
      </c>
      <c r="U4071" s="11" t="s">
        <v>355</v>
      </c>
      <c r="V4071" s="13"/>
    </row>
    <row r="4072" customFormat="false" ht="15.75" hidden="true" customHeight="true" outlineLevel="0" collapsed="false">
      <c r="A4072" s="4" t="str">
        <f aca="false">Def_Sistemas_Conectores_Cabos!$A$23</f>
        <v>BPM de fótons</v>
      </c>
      <c r="B4072" s="5" t="str">
        <f aca="false">Datas_Entregas!$A$3</f>
        <v>BTS/Anel</v>
      </c>
      <c r="C4072" s="6" t="n">
        <f aca="false" t="array" ref="C4072:C4072">INDEX(Datas_Entregas!$B$2:$B$100, MATCH(B4072, Datas_Entregas!$A$2:$A$100, 0), 1)</f>
        <v>43296</v>
      </c>
      <c r="D4072" s="5" t="str">
        <f aca="false">Def_Status_Montagem!$A$2</f>
        <v>A verificar</v>
      </c>
      <c r="E4072" s="4" t="str">
        <f aca="false">Def_Status_Montagem!$B$4</f>
        <v>Contratada (inclui etiqueta)</v>
      </c>
      <c r="F4072" s="7" t="str">
        <f aca="false" t="array" ref="F4072:F4072">INDEX(Def_Instancias_Equipamentos!$F$2:$F$4986, MATCH(K4072, Def_Instancias_Equipamentos!$D$2:$D$4986, 0), 1)</f>
        <v>Túnel (Anel/Front-End)</v>
      </c>
      <c r="G4072" s="8" t="str">
        <f aca="false" t="array" ref="G4072:G4072">INDEX(Def_Instancias_Equipamentos!$F$2:$F$4986, MATCH(L4072, Def_Instancias_Equipamentos!$D$2:$D$4986, 0), 1)</f>
        <v>Sala Racks 13</v>
      </c>
      <c r="H4072" s="7" t="str">
        <f aca="false" t="array" ref="H4072:H4072">INDEX(Def_Instancias_Equipamentos!$E$2:$E$4986, MATCH(K4072, Def_Instancias_Equipamentos!$D$2:$D$4986, 0), 1)</f>
        <v>SI-13BCFE</v>
      </c>
      <c r="I4072" s="8" t="str">
        <f aca="false" t="array" ref="I4072:I4072">INDEX(Def_Instancias_Equipamentos!$E$2:$E$4986, MATCH(L4072, Def_Instancias_Equipamentos!$D$2:$D$4986, 0), 1)</f>
        <v>IA-13RaBPM</v>
      </c>
      <c r="J4072" s="8" t="str">
        <f aca="false">IF(H4072=I4072, "INTERNO", "EXTERNO")</f>
        <v>EXTERNO</v>
      </c>
      <c r="K4072" s="9" t="str">
        <f aca="false">Def_Instancias_Equipamentos!$D$1156</f>
        <v>SI-13BCFE:DI-PBPMSensor-1</v>
      </c>
      <c r="L4072" s="4" t="str">
        <f aca="false">Def_Instancias_Equipamentos!$D$1497</f>
        <v>SI-13BCFE:DI-FMCPicoAmm-1</v>
      </c>
      <c r="M4072" s="10" t="s">
        <v>69</v>
      </c>
      <c r="N4072" s="11" t="s">
        <v>357</v>
      </c>
      <c r="O4072" s="21" t="str">
        <f aca="false">Def_Sistemas_Conectores_Cabos!$B$24</f>
        <v>Allectra triax</v>
      </c>
      <c r="P4072" s="4" t="str">
        <f aca="false">Def_Sistemas_Conectores_Cabos!$B$25</f>
        <v>Lemo FFC.00.650</v>
      </c>
      <c r="Q4072" s="8" t="str">
        <f aca="false">K4072&amp;"/"&amp;M4072&amp;CHAR(10)&amp;L4072&amp;"/"&amp;N4072</f>
        <v>SI-13BCFE:DI-PBPMSensor-1/BI
SI-13BCFE:DI-FMCPicoAmm-1/2</v>
      </c>
      <c r="R4072" s="12" t="s">
        <v>354</v>
      </c>
      <c r="S4072" s="12" t="s">
        <v>354</v>
      </c>
      <c r="T4072" s="22" t="str">
        <f aca="false">Def_Sistemas_Conectores_Cabos!$C$15</f>
        <v>Triaxial LEMO</v>
      </c>
      <c r="U4072" s="11" t="s">
        <v>355</v>
      </c>
      <c r="V4072" s="13"/>
    </row>
    <row r="4073" customFormat="false" ht="15.75" hidden="true" customHeight="true" outlineLevel="0" collapsed="false">
      <c r="A4073" s="4" t="str">
        <f aca="false">Def_Sistemas_Conectores_Cabos!$A$23</f>
        <v>BPM de fótons</v>
      </c>
      <c r="B4073" s="5" t="str">
        <f aca="false">Datas_Entregas!$A$3</f>
        <v>BTS/Anel</v>
      </c>
      <c r="C4073" s="6" t="n">
        <f aca="false" t="array" ref="C4073:C4073">INDEX(Datas_Entregas!$B$2:$B$100, MATCH(B4073, Datas_Entregas!$A$2:$A$100, 0), 1)</f>
        <v>43296</v>
      </c>
      <c r="D4073" s="5" t="str">
        <f aca="false">Def_Status_Montagem!$A$2</f>
        <v>A verificar</v>
      </c>
      <c r="E4073" s="4" t="str">
        <f aca="false">Def_Status_Montagem!$B$4</f>
        <v>Contratada (inclui etiqueta)</v>
      </c>
      <c r="F4073" s="7" t="str">
        <f aca="false" t="array" ref="F4073:F4073">INDEX(Def_Instancias_Equipamentos!$F$2:$F$4986, MATCH(K4073, Def_Instancias_Equipamentos!$D$2:$D$4986, 0), 1)</f>
        <v>Túnel (Anel/Front-End)</v>
      </c>
      <c r="G4073" s="8" t="str">
        <f aca="false" t="array" ref="G4073:G4073">INDEX(Def_Instancias_Equipamentos!$F$2:$F$4986, MATCH(L4073, Def_Instancias_Equipamentos!$D$2:$D$4986, 0), 1)</f>
        <v>Sala Racks 13</v>
      </c>
      <c r="H4073" s="7" t="str">
        <f aca="false" t="array" ref="H4073:H4073">INDEX(Def_Instancias_Equipamentos!$E$2:$E$4986, MATCH(K4073, Def_Instancias_Equipamentos!$D$2:$D$4986, 0), 1)</f>
        <v>SI-13BCFE</v>
      </c>
      <c r="I4073" s="8" t="str">
        <f aca="false" t="array" ref="I4073:I4073">INDEX(Def_Instancias_Equipamentos!$E$2:$E$4986, MATCH(L4073, Def_Instancias_Equipamentos!$D$2:$D$4986, 0), 1)</f>
        <v>IA-13RaBPM</v>
      </c>
      <c r="J4073" s="8" t="str">
        <f aca="false">IF(H4073=I4073, "INTERNO", "EXTERNO")</f>
        <v>EXTERNO</v>
      </c>
      <c r="K4073" s="9" t="str">
        <f aca="false">Def_Instancias_Equipamentos!$D$1156</f>
        <v>SI-13BCFE:DI-PBPMSensor-1</v>
      </c>
      <c r="L4073" s="4" t="str">
        <f aca="false">Def_Instancias_Equipamentos!$D$1497</f>
        <v>SI-13BCFE:DI-FMCPicoAmm-1</v>
      </c>
      <c r="M4073" s="10" t="s">
        <v>75</v>
      </c>
      <c r="N4073" s="11" t="s">
        <v>358</v>
      </c>
      <c r="O4073" s="21" t="str">
        <f aca="false">Def_Sistemas_Conectores_Cabos!$B$24</f>
        <v>Allectra triax</v>
      </c>
      <c r="P4073" s="4" t="str">
        <f aca="false">Def_Sistemas_Conectores_Cabos!$B$25</f>
        <v>Lemo FFC.00.650</v>
      </c>
      <c r="Q4073" s="8" t="str">
        <f aca="false">K4073&amp;"/"&amp;M4073&amp;CHAR(10)&amp;L4073&amp;"/"&amp;N4073</f>
        <v>SI-13BCFE:DI-PBPMSensor-1/TI
SI-13BCFE:DI-FMCPicoAmm-1/3</v>
      </c>
      <c r="R4073" s="12" t="s">
        <v>354</v>
      </c>
      <c r="S4073" s="12" t="s">
        <v>354</v>
      </c>
      <c r="T4073" s="22" t="str">
        <f aca="false">Def_Sistemas_Conectores_Cabos!$C$15</f>
        <v>Triaxial LEMO</v>
      </c>
      <c r="U4073" s="11" t="s">
        <v>355</v>
      </c>
      <c r="V4073" s="13"/>
    </row>
    <row r="4074" customFormat="false" ht="15.75" hidden="true" customHeight="true" outlineLevel="0" collapsed="false">
      <c r="A4074" s="4" t="str">
        <f aca="false">Def_Sistemas_Conectores_Cabos!$A$23</f>
        <v>BPM de fótons</v>
      </c>
      <c r="B4074" s="5" t="str">
        <f aca="false">Datas_Entregas!$A$3</f>
        <v>BTS/Anel</v>
      </c>
      <c r="C4074" s="6" t="n">
        <f aca="false" t="array" ref="C4074:C4074">INDEX(Datas_Entregas!$B$2:$B$100, MATCH(B4074, Datas_Entregas!$A$2:$A$100, 0), 1)</f>
        <v>43296</v>
      </c>
      <c r="D4074" s="5" t="str">
        <f aca="false">Def_Status_Montagem!$A$2</f>
        <v>A verificar</v>
      </c>
      <c r="E4074" s="4" t="str">
        <f aca="false">Def_Status_Montagem!$B$4</f>
        <v>Contratada (inclui etiqueta)</v>
      </c>
      <c r="F4074" s="7" t="str">
        <f aca="false" t="array" ref="F4074:F4074">INDEX(Def_Instancias_Equipamentos!$F$2:$F$4986, MATCH(K4074, Def_Instancias_Equipamentos!$D$2:$D$4986, 0), 1)</f>
        <v>Túnel (Anel/Front-End)</v>
      </c>
      <c r="G4074" s="8" t="str">
        <f aca="false" t="array" ref="G4074:G4074">INDEX(Def_Instancias_Equipamentos!$F$2:$F$4986, MATCH(L4074, Def_Instancias_Equipamentos!$D$2:$D$4986, 0), 1)</f>
        <v>Sala Racks 13</v>
      </c>
      <c r="H4074" s="7" t="str">
        <f aca="false" t="array" ref="H4074:H4074">INDEX(Def_Instancias_Equipamentos!$E$2:$E$4986, MATCH(K4074, Def_Instancias_Equipamentos!$D$2:$D$4986, 0), 1)</f>
        <v>SI-13BCFE</v>
      </c>
      <c r="I4074" s="8" t="str">
        <f aca="false" t="array" ref="I4074:I4074">INDEX(Def_Instancias_Equipamentos!$E$2:$E$4986, MATCH(L4074, Def_Instancias_Equipamentos!$D$2:$D$4986, 0), 1)</f>
        <v>IA-13RaBPM</v>
      </c>
      <c r="J4074" s="8" t="str">
        <f aca="false">IF(H4074=I4074, "INTERNO", "EXTERNO")</f>
        <v>EXTERNO</v>
      </c>
      <c r="K4074" s="9" t="str">
        <f aca="false">Def_Instancias_Equipamentos!$D$1156</f>
        <v>SI-13BCFE:DI-PBPMSensor-1</v>
      </c>
      <c r="L4074" s="4" t="str">
        <f aca="false">Def_Instancias_Equipamentos!$D$1497</f>
        <v>SI-13BCFE:DI-FMCPicoAmm-1</v>
      </c>
      <c r="M4074" s="10" t="s">
        <v>72</v>
      </c>
      <c r="N4074" s="11" t="s">
        <v>359</v>
      </c>
      <c r="O4074" s="21" t="str">
        <f aca="false">Def_Sistemas_Conectores_Cabos!$B$24</f>
        <v>Allectra triax</v>
      </c>
      <c r="P4074" s="4" t="str">
        <f aca="false">Def_Sistemas_Conectores_Cabos!$B$25</f>
        <v>Lemo FFC.00.650</v>
      </c>
      <c r="Q4074" s="8" t="str">
        <f aca="false">K4074&amp;"/"&amp;M4074&amp;CHAR(10)&amp;L4074&amp;"/"&amp;N4074</f>
        <v>SI-13BCFE:DI-PBPMSensor-1/BO
SI-13BCFE:DI-FMCPicoAmm-1/4</v>
      </c>
      <c r="R4074" s="12" t="s">
        <v>354</v>
      </c>
      <c r="S4074" s="12" t="s">
        <v>354</v>
      </c>
      <c r="T4074" s="22" t="str">
        <f aca="false">Def_Sistemas_Conectores_Cabos!$C$15</f>
        <v>Triaxial LEMO</v>
      </c>
      <c r="U4074" s="11" t="s">
        <v>355</v>
      </c>
      <c r="V4074" s="13"/>
    </row>
    <row r="4075" customFormat="false" ht="15.75" hidden="true" customHeight="true" outlineLevel="0" collapsed="false">
      <c r="A4075" s="4" t="str">
        <f aca="false">Def_Sistemas_Conectores_Cabos!$A$23</f>
        <v>BPM de fótons</v>
      </c>
      <c r="B4075" s="5" t="str">
        <f aca="false">Datas_Entregas!$A$3</f>
        <v>BTS/Anel</v>
      </c>
      <c r="C4075" s="6" t="n">
        <f aca="false" t="array" ref="C4075:C4075">INDEX(Datas_Entregas!$B$2:$B$100, MATCH(B4075, Datas_Entregas!$A$2:$A$100, 0), 1)</f>
        <v>43296</v>
      </c>
      <c r="D4075" s="5" t="str">
        <f aca="false">Def_Status_Montagem!$A$2</f>
        <v>A verificar</v>
      </c>
      <c r="E4075" s="4" t="str">
        <f aca="false">Def_Status_Montagem!$B$4</f>
        <v>Contratada (inclui etiqueta)</v>
      </c>
      <c r="F4075" s="7" t="str">
        <f aca="false" t="array" ref="F4075:F4075">INDEX(Def_Instancias_Equipamentos!$F$2:$F$4986, MATCH(K4075, Def_Instancias_Equipamentos!$D$2:$D$4986, 0), 1)</f>
        <v>Túnel (Anel/Front-End)</v>
      </c>
      <c r="G4075" s="8" t="str">
        <f aca="false" t="array" ref="G4075:G4075">INDEX(Def_Instancias_Equipamentos!$F$2:$F$4986, MATCH(L4075, Def_Instancias_Equipamentos!$D$2:$D$4986, 0), 1)</f>
        <v>Sala Racks 13</v>
      </c>
      <c r="H4075" s="7" t="str">
        <f aca="false" t="array" ref="H4075:H4075">INDEX(Def_Instancias_Equipamentos!$E$2:$E$4986, MATCH(K4075, Def_Instancias_Equipamentos!$D$2:$D$4986, 0), 1)</f>
        <v>SI-13BCFE</v>
      </c>
      <c r="I4075" s="8" t="str">
        <f aca="false" t="array" ref="I4075:I4075">INDEX(Def_Instancias_Equipamentos!$E$2:$E$4986, MATCH(L4075, Def_Instancias_Equipamentos!$D$2:$D$4986, 0), 1)</f>
        <v>IA-13RaBPM</v>
      </c>
      <c r="J4075" s="8" t="str">
        <f aca="false">IF(H4075=I4075, "INTERNO", "EXTERNO")</f>
        <v>EXTERNO</v>
      </c>
      <c r="K4075" s="9" t="str">
        <f aca="false">Def_Instancias_Equipamentos!$D$1157</f>
        <v>SI-13BCFE:DI-PBPMSensor-2</v>
      </c>
      <c r="L4075" s="4" t="str">
        <f aca="false">Def_Instancias_Equipamentos!$D$1498</f>
        <v>SI-13BCFE:DI-FMCPicoAmm-2</v>
      </c>
      <c r="M4075" s="10" t="s">
        <v>78</v>
      </c>
      <c r="N4075" s="11" t="s">
        <v>356</v>
      </c>
      <c r="O4075" s="21" t="str">
        <f aca="false">Def_Sistemas_Conectores_Cabos!$B$24</f>
        <v>Allectra triax</v>
      </c>
      <c r="P4075" s="4" t="str">
        <f aca="false">Def_Sistemas_Conectores_Cabos!$B$25</f>
        <v>Lemo FFC.00.650</v>
      </c>
      <c r="Q4075" s="8" t="str">
        <f aca="false">K4075&amp;"/"&amp;M4075&amp;CHAR(10)&amp;L4075&amp;"/"&amp;N4075</f>
        <v>SI-13BCFE:DI-PBPMSensor-2/TO
SI-13BCFE:DI-FMCPicoAmm-2/1</v>
      </c>
      <c r="R4075" s="12" t="s">
        <v>354</v>
      </c>
      <c r="S4075" s="12" t="s">
        <v>354</v>
      </c>
      <c r="T4075" s="22" t="str">
        <f aca="false">Def_Sistemas_Conectores_Cabos!$C$15</f>
        <v>Triaxial LEMO</v>
      </c>
      <c r="U4075" s="11" t="s">
        <v>355</v>
      </c>
      <c r="V4075" s="13"/>
    </row>
    <row r="4076" customFormat="false" ht="15.75" hidden="true" customHeight="true" outlineLevel="0" collapsed="false">
      <c r="A4076" s="4" t="str">
        <f aca="false">Def_Sistemas_Conectores_Cabos!$A$23</f>
        <v>BPM de fótons</v>
      </c>
      <c r="B4076" s="5" t="str">
        <f aca="false">Datas_Entregas!$A$3</f>
        <v>BTS/Anel</v>
      </c>
      <c r="C4076" s="6" t="n">
        <f aca="false" t="array" ref="C4076:C4076">INDEX(Datas_Entregas!$B$2:$B$100, MATCH(B4076, Datas_Entregas!$A$2:$A$100, 0), 1)</f>
        <v>43296</v>
      </c>
      <c r="D4076" s="5" t="str">
        <f aca="false">Def_Status_Montagem!$A$2</f>
        <v>A verificar</v>
      </c>
      <c r="E4076" s="4" t="str">
        <f aca="false">Def_Status_Montagem!$B$4</f>
        <v>Contratada (inclui etiqueta)</v>
      </c>
      <c r="F4076" s="7" t="str">
        <f aca="false" t="array" ref="F4076:F4076">INDEX(Def_Instancias_Equipamentos!$F$2:$F$4986, MATCH(K4076, Def_Instancias_Equipamentos!$D$2:$D$4986, 0), 1)</f>
        <v>Túnel (Anel/Front-End)</v>
      </c>
      <c r="G4076" s="8" t="str">
        <f aca="false" t="array" ref="G4076:G4076">INDEX(Def_Instancias_Equipamentos!$F$2:$F$4986, MATCH(L4076, Def_Instancias_Equipamentos!$D$2:$D$4986, 0), 1)</f>
        <v>Sala Racks 13</v>
      </c>
      <c r="H4076" s="7" t="str">
        <f aca="false" t="array" ref="H4076:H4076">INDEX(Def_Instancias_Equipamentos!$E$2:$E$4986, MATCH(K4076, Def_Instancias_Equipamentos!$D$2:$D$4986, 0), 1)</f>
        <v>SI-13BCFE</v>
      </c>
      <c r="I4076" s="8" t="str">
        <f aca="false" t="array" ref="I4076:I4076">INDEX(Def_Instancias_Equipamentos!$E$2:$E$4986, MATCH(L4076, Def_Instancias_Equipamentos!$D$2:$D$4986, 0), 1)</f>
        <v>IA-13RaBPM</v>
      </c>
      <c r="J4076" s="8" t="str">
        <f aca="false">IF(H4076=I4076, "INTERNO", "EXTERNO")</f>
        <v>EXTERNO</v>
      </c>
      <c r="K4076" s="9" t="str">
        <f aca="false">Def_Instancias_Equipamentos!$D$1157</f>
        <v>SI-13BCFE:DI-PBPMSensor-2</v>
      </c>
      <c r="L4076" s="4" t="str">
        <f aca="false">Def_Instancias_Equipamentos!$D$1498</f>
        <v>SI-13BCFE:DI-FMCPicoAmm-2</v>
      </c>
      <c r="M4076" s="10" t="s">
        <v>69</v>
      </c>
      <c r="N4076" s="11" t="s">
        <v>357</v>
      </c>
      <c r="O4076" s="21" t="str">
        <f aca="false">Def_Sistemas_Conectores_Cabos!$B$24</f>
        <v>Allectra triax</v>
      </c>
      <c r="P4076" s="4" t="str">
        <f aca="false">Def_Sistemas_Conectores_Cabos!$B$25</f>
        <v>Lemo FFC.00.650</v>
      </c>
      <c r="Q4076" s="8" t="str">
        <f aca="false">K4076&amp;"/"&amp;M4076&amp;CHAR(10)&amp;L4076&amp;"/"&amp;N4076</f>
        <v>SI-13BCFE:DI-PBPMSensor-2/BI
SI-13BCFE:DI-FMCPicoAmm-2/2</v>
      </c>
      <c r="R4076" s="12" t="s">
        <v>354</v>
      </c>
      <c r="S4076" s="12" t="s">
        <v>354</v>
      </c>
      <c r="T4076" s="22" t="str">
        <f aca="false">Def_Sistemas_Conectores_Cabos!$C$15</f>
        <v>Triaxial LEMO</v>
      </c>
      <c r="U4076" s="11" t="s">
        <v>355</v>
      </c>
      <c r="V4076" s="13"/>
    </row>
    <row r="4077" customFormat="false" ht="15.75" hidden="true" customHeight="true" outlineLevel="0" collapsed="false">
      <c r="A4077" s="4" t="str">
        <f aca="false">Def_Sistemas_Conectores_Cabos!$A$23</f>
        <v>BPM de fótons</v>
      </c>
      <c r="B4077" s="5" t="str">
        <f aca="false">Datas_Entregas!$A$3</f>
        <v>BTS/Anel</v>
      </c>
      <c r="C4077" s="6" t="n">
        <f aca="false" t="array" ref="C4077:C4077">INDEX(Datas_Entregas!$B$2:$B$100, MATCH(B4077, Datas_Entregas!$A$2:$A$100, 0), 1)</f>
        <v>43296</v>
      </c>
      <c r="D4077" s="5" t="str">
        <f aca="false">Def_Status_Montagem!$A$2</f>
        <v>A verificar</v>
      </c>
      <c r="E4077" s="4" t="str">
        <f aca="false">Def_Status_Montagem!$B$4</f>
        <v>Contratada (inclui etiqueta)</v>
      </c>
      <c r="F4077" s="7" t="str">
        <f aca="false" t="array" ref="F4077:F4077">INDEX(Def_Instancias_Equipamentos!$F$2:$F$4986, MATCH(K4077, Def_Instancias_Equipamentos!$D$2:$D$4986, 0), 1)</f>
        <v>Túnel (Anel/Front-End)</v>
      </c>
      <c r="G4077" s="8" t="str">
        <f aca="false" t="array" ref="G4077:G4077">INDEX(Def_Instancias_Equipamentos!$F$2:$F$4986, MATCH(L4077, Def_Instancias_Equipamentos!$D$2:$D$4986, 0), 1)</f>
        <v>Sala Racks 13</v>
      </c>
      <c r="H4077" s="7" t="str">
        <f aca="false" t="array" ref="H4077:H4077">INDEX(Def_Instancias_Equipamentos!$E$2:$E$4986, MATCH(K4077, Def_Instancias_Equipamentos!$D$2:$D$4986, 0), 1)</f>
        <v>SI-13BCFE</v>
      </c>
      <c r="I4077" s="8" t="str">
        <f aca="false" t="array" ref="I4077:I4077">INDEX(Def_Instancias_Equipamentos!$E$2:$E$4986, MATCH(L4077, Def_Instancias_Equipamentos!$D$2:$D$4986, 0), 1)</f>
        <v>IA-13RaBPM</v>
      </c>
      <c r="J4077" s="8" t="str">
        <f aca="false">IF(H4077=I4077, "INTERNO", "EXTERNO")</f>
        <v>EXTERNO</v>
      </c>
      <c r="K4077" s="9" t="str">
        <f aca="false">Def_Instancias_Equipamentos!$D$1157</f>
        <v>SI-13BCFE:DI-PBPMSensor-2</v>
      </c>
      <c r="L4077" s="4" t="str">
        <f aca="false">Def_Instancias_Equipamentos!$D$1498</f>
        <v>SI-13BCFE:DI-FMCPicoAmm-2</v>
      </c>
      <c r="M4077" s="10" t="s">
        <v>75</v>
      </c>
      <c r="N4077" s="11" t="s">
        <v>358</v>
      </c>
      <c r="O4077" s="21" t="str">
        <f aca="false">Def_Sistemas_Conectores_Cabos!$B$24</f>
        <v>Allectra triax</v>
      </c>
      <c r="P4077" s="4" t="str">
        <f aca="false">Def_Sistemas_Conectores_Cabos!$B$25</f>
        <v>Lemo FFC.00.650</v>
      </c>
      <c r="Q4077" s="8" t="str">
        <f aca="false">K4077&amp;"/"&amp;M4077&amp;CHAR(10)&amp;L4077&amp;"/"&amp;N4077</f>
        <v>SI-13BCFE:DI-PBPMSensor-2/TI
SI-13BCFE:DI-FMCPicoAmm-2/3</v>
      </c>
      <c r="R4077" s="12" t="s">
        <v>354</v>
      </c>
      <c r="S4077" s="12" t="s">
        <v>354</v>
      </c>
      <c r="T4077" s="22" t="str">
        <f aca="false">Def_Sistemas_Conectores_Cabos!$C$15</f>
        <v>Triaxial LEMO</v>
      </c>
      <c r="U4077" s="11" t="s">
        <v>355</v>
      </c>
      <c r="V4077" s="13"/>
    </row>
    <row r="4078" customFormat="false" ht="15.75" hidden="true" customHeight="true" outlineLevel="0" collapsed="false">
      <c r="A4078" s="4" t="str">
        <f aca="false">Def_Sistemas_Conectores_Cabos!$A$23</f>
        <v>BPM de fótons</v>
      </c>
      <c r="B4078" s="5" t="str">
        <f aca="false">Datas_Entregas!$A$3</f>
        <v>BTS/Anel</v>
      </c>
      <c r="C4078" s="6" t="n">
        <f aca="false" t="array" ref="C4078:C4078">INDEX(Datas_Entregas!$B$2:$B$100, MATCH(B4078, Datas_Entregas!$A$2:$A$100, 0), 1)</f>
        <v>43296</v>
      </c>
      <c r="D4078" s="5" t="str">
        <f aca="false">Def_Status_Montagem!$A$2</f>
        <v>A verificar</v>
      </c>
      <c r="E4078" s="4" t="str">
        <f aca="false">Def_Status_Montagem!$B$4</f>
        <v>Contratada (inclui etiqueta)</v>
      </c>
      <c r="F4078" s="7" t="str">
        <f aca="false" t="array" ref="F4078:F4078">INDEX(Def_Instancias_Equipamentos!$F$2:$F$4986, MATCH(K4078, Def_Instancias_Equipamentos!$D$2:$D$4986, 0), 1)</f>
        <v>Túnel (Anel/Front-End)</v>
      </c>
      <c r="G4078" s="8" t="str">
        <f aca="false" t="array" ref="G4078:G4078">INDEX(Def_Instancias_Equipamentos!$F$2:$F$4986, MATCH(L4078, Def_Instancias_Equipamentos!$D$2:$D$4986, 0), 1)</f>
        <v>Sala Racks 13</v>
      </c>
      <c r="H4078" s="7" t="str">
        <f aca="false" t="array" ref="H4078:H4078">INDEX(Def_Instancias_Equipamentos!$E$2:$E$4986, MATCH(K4078, Def_Instancias_Equipamentos!$D$2:$D$4986, 0), 1)</f>
        <v>SI-13BCFE</v>
      </c>
      <c r="I4078" s="8" t="str">
        <f aca="false" t="array" ref="I4078:I4078">INDEX(Def_Instancias_Equipamentos!$E$2:$E$4986, MATCH(L4078, Def_Instancias_Equipamentos!$D$2:$D$4986, 0), 1)</f>
        <v>IA-13RaBPM</v>
      </c>
      <c r="J4078" s="8" t="str">
        <f aca="false">IF(H4078=I4078, "INTERNO", "EXTERNO")</f>
        <v>EXTERNO</v>
      </c>
      <c r="K4078" s="9" t="str">
        <f aca="false">Def_Instancias_Equipamentos!$D$1157</f>
        <v>SI-13BCFE:DI-PBPMSensor-2</v>
      </c>
      <c r="L4078" s="4" t="str">
        <f aca="false">Def_Instancias_Equipamentos!$D$1498</f>
        <v>SI-13BCFE:DI-FMCPicoAmm-2</v>
      </c>
      <c r="M4078" s="10" t="s">
        <v>72</v>
      </c>
      <c r="N4078" s="11" t="s">
        <v>359</v>
      </c>
      <c r="O4078" s="21" t="str">
        <f aca="false">Def_Sistemas_Conectores_Cabos!$B$24</f>
        <v>Allectra triax</v>
      </c>
      <c r="P4078" s="4" t="str">
        <f aca="false">Def_Sistemas_Conectores_Cabos!$B$25</f>
        <v>Lemo FFC.00.650</v>
      </c>
      <c r="Q4078" s="8" t="str">
        <f aca="false">K4078&amp;"/"&amp;M4078&amp;CHAR(10)&amp;L4078&amp;"/"&amp;N4078</f>
        <v>SI-13BCFE:DI-PBPMSensor-2/BO
SI-13BCFE:DI-FMCPicoAmm-2/4</v>
      </c>
      <c r="R4078" s="12" t="s">
        <v>354</v>
      </c>
      <c r="S4078" s="12" t="s">
        <v>354</v>
      </c>
      <c r="T4078" s="22" t="str">
        <f aca="false">Def_Sistemas_Conectores_Cabos!$C$15</f>
        <v>Triaxial LEMO</v>
      </c>
      <c r="U4078" s="11" t="s">
        <v>355</v>
      </c>
      <c r="V4078" s="13"/>
    </row>
    <row r="4079" customFormat="false" ht="15.75" hidden="true" customHeight="true" outlineLevel="0" collapsed="false">
      <c r="A4079" s="4" t="str">
        <f aca="false">Def_Sistemas_Conectores_Cabos!$A$23</f>
        <v>BPM de fótons</v>
      </c>
      <c r="B4079" s="5" t="str">
        <f aca="false">Datas_Entregas!$A$6</f>
        <v>Linhas de Luz (fases I-A e II)</v>
      </c>
      <c r="C4079" s="6" t="n">
        <f aca="false" t="array" ref="C4079:C4079">INDEX(Datas_Entregas!$B$2:$B$100, MATCH(B4079, Datas_Entregas!$A$2:$A$100, 0), 1)</f>
        <v>43374</v>
      </c>
      <c r="D4079" s="5" t="str">
        <f aca="false">Def_Status_Montagem!$A$2</f>
        <v>A verificar</v>
      </c>
      <c r="E4079" s="4" t="str">
        <f aca="false">Def_Status_Montagem!$B$4</f>
        <v>Contratada (inclui etiqueta)</v>
      </c>
      <c r="F4079" s="7" t="str">
        <f aca="false" t="array" ref="F4079:F4079">INDEX(Def_Instancias_Equipamentos!$F$2:$F$4986, MATCH(K4079, Def_Instancias_Equipamentos!$D$2:$D$4986, 0), 1)</f>
        <v>Túnel (Anel/Front-End)</v>
      </c>
      <c r="G4079" s="8" t="str">
        <f aca="false" t="array" ref="G4079:G4079">INDEX(Def_Instancias_Equipamentos!$F$2:$F$4986, MATCH(L4079, Def_Instancias_Equipamentos!$D$2:$D$4986, 0), 1)</f>
        <v>Sala Racks 13</v>
      </c>
      <c r="H4079" s="7" t="str">
        <f aca="false" t="array" ref="H4079:H4079">INDEX(Def_Instancias_Equipamentos!$E$2:$E$4986, MATCH(K4079, Def_Instancias_Equipamentos!$D$2:$D$4986, 0), 1)</f>
        <v>SI-13SAFE</v>
      </c>
      <c r="I4079" s="8" t="str">
        <f aca="false" t="array" ref="I4079:I4079">INDEX(Def_Instancias_Equipamentos!$E$2:$E$4986, MATCH(L4079, Def_Instancias_Equipamentos!$D$2:$D$4986, 0), 1)</f>
        <v>IA-13RaBPM</v>
      </c>
      <c r="J4079" s="8" t="str">
        <f aca="false">IF(H4079=I4079, "INTERNO", "EXTERNO")</f>
        <v>EXTERNO</v>
      </c>
      <c r="K4079" s="9" t="str">
        <f aca="false">Def_Instancias_Equipamentos!$D$1116</f>
        <v>SI-13SAFE:DI-PBPMSensor-1</v>
      </c>
      <c r="L4079" s="4" t="str">
        <f aca="false">Def_Instancias_Equipamentos!$D$1457</f>
        <v>SI-13SAFE:DI-FMCPicoAmm-1</v>
      </c>
      <c r="M4079" s="10" t="s">
        <v>78</v>
      </c>
      <c r="N4079" s="11" t="s">
        <v>356</v>
      </c>
      <c r="O4079" s="21" t="str">
        <f aca="false">Def_Sistemas_Conectores_Cabos!$B$24</f>
        <v>Allectra triax</v>
      </c>
      <c r="P4079" s="4" t="str">
        <f aca="false">Def_Sistemas_Conectores_Cabos!$B$25</f>
        <v>Lemo FFC.00.650</v>
      </c>
      <c r="Q4079" s="8" t="str">
        <f aca="false">K4079&amp;"/"&amp;M4079&amp;CHAR(10)&amp;L4079&amp;"/"&amp;N4079</f>
        <v>SI-13SAFE:DI-PBPMSensor-1/TO
SI-13SAFE:DI-FMCPicoAmm-1/1</v>
      </c>
      <c r="R4079" s="12" t="s">
        <v>354</v>
      </c>
      <c r="S4079" s="12" t="s">
        <v>354</v>
      </c>
      <c r="T4079" s="22" t="str">
        <f aca="false">Def_Sistemas_Conectores_Cabos!$C$15</f>
        <v>Triaxial LEMO</v>
      </c>
      <c r="U4079" s="11" t="s">
        <v>355</v>
      </c>
      <c r="V4079" s="13"/>
    </row>
    <row r="4080" customFormat="false" ht="15.75" hidden="true" customHeight="true" outlineLevel="0" collapsed="false">
      <c r="A4080" s="4" t="str">
        <f aca="false">Def_Sistemas_Conectores_Cabos!$A$23</f>
        <v>BPM de fótons</v>
      </c>
      <c r="B4080" s="5" t="str">
        <f aca="false">Datas_Entregas!$A$6</f>
        <v>Linhas de Luz (fases I-A e II)</v>
      </c>
      <c r="C4080" s="6" t="n">
        <f aca="false" t="array" ref="C4080:C4080">INDEX(Datas_Entregas!$B$2:$B$100, MATCH(B4080, Datas_Entregas!$A$2:$A$100, 0), 1)</f>
        <v>43374</v>
      </c>
      <c r="D4080" s="5" t="str">
        <f aca="false">Def_Status_Montagem!$A$2</f>
        <v>A verificar</v>
      </c>
      <c r="E4080" s="4" t="str">
        <f aca="false">Def_Status_Montagem!$B$4</f>
        <v>Contratada (inclui etiqueta)</v>
      </c>
      <c r="F4080" s="7" t="str">
        <f aca="false" t="array" ref="F4080:F4080">INDEX(Def_Instancias_Equipamentos!$F$2:$F$4986, MATCH(K4080, Def_Instancias_Equipamentos!$D$2:$D$4986, 0), 1)</f>
        <v>Túnel (Anel/Front-End)</v>
      </c>
      <c r="G4080" s="8" t="str">
        <f aca="false" t="array" ref="G4080:G4080">INDEX(Def_Instancias_Equipamentos!$F$2:$F$4986, MATCH(L4080, Def_Instancias_Equipamentos!$D$2:$D$4986, 0), 1)</f>
        <v>Sala Racks 13</v>
      </c>
      <c r="H4080" s="7" t="str">
        <f aca="false" t="array" ref="H4080:H4080">INDEX(Def_Instancias_Equipamentos!$E$2:$E$4986, MATCH(K4080, Def_Instancias_Equipamentos!$D$2:$D$4986, 0), 1)</f>
        <v>SI-13SAFE</v>
      </c>
      <c r="I4080" s="8" t="str">
        <f aca="false" t="array" ref="I4080:I4080">INDEX(Def_Instancias_Equipamentos!$E$2:$E$4986, MATCH(L4080, Def_Instancias_Equipamentos!$D$2:$D$4986, 0), 1)</f>
        <v>IA-13RaBPM</v>
      </c>
      <c r="J4080" s="8" t="str">
        <f aca="false">IF(H4080=I4080, "INTERNO", "EXTERNO")</f>
        <v>EXTERNO</v>
      </c>
      <c r="K4080" s="9" t="str">
        <f aca="false">Def_Instancias_Equipamentos!$D$1116</f>
        <v>SI-13SAFE:DI-PBPMSensor-1</v>
      </c>
      <c r="L4080" s="4" t="str">
        <f aca="false">Def_Instancias_Equipamentos!$D$1457</f>
        <v>SI-13SAFE:DI-FMCPicoAmm-1</v>
      </c>
      <c r="M4080" s="10" t="s">
        <v>69</v>
      </c>
      <c r="N4080" s="11" t="s">
        <v>357</v>
      </c>
      <c r="O4080" s="21" t="str">
        <f aca="false">Def_Sistemas_Conectores_Cabos!$B$24</f>
        <v>Allectra triax</v>
      </c>
      <c r="P4080" s="4" t="str">
        <f aca="false">Def_Sistemas_Conectores_Cabos!$B$25</f>
        <v>Lemo FFC.00.650</v>
      </c>
      <c r="Q4080" s="8" t="str">
        <f aca="false">K4080&amp;"/"&amp;M4080&amp;CHAR(10)&amp;L4080&amp;"/"&amp;N4080</f>
        <v>SI-13SAFE:DI-PBPMSensor-1/BI
SI-13SAFE:DI-FMCPicoAmm-1/2</v>
      </c>
      <c r="R4080" s="12" t="s">
        <v>354</v>
      </c>
      <c r="S4080" s="12" t="s">
        <v>354</v>
      </c>
      <c r="T4080" s="22" t="str">
        <f aca="false">Def_Sistemas_Conectores_Cabos!$C$15</f>
        <v>Triaxial LEMO</v>
      </c>
      <c r="U4080" s="11" t="s">
        <v>355</v>
      </c>
      <c r="V4080" s="13"/>
    </row>
    <row r="4081" customFormat="false" ht="15.75" hidden="true" customHeight="true" outlineLevel="0" collapsed="false">
      <c r="A4081" s="4" t="str">
        <f aca="false">Def_Sistemas_Conectores_Cabos!$A$23</f>
        <v>BPM de fótons</v>
      </c>
      <c r="B4081" s="5" t="str">
        <f aca="false">Datas_Entregas!$A$6</f>
        <v>Linhas de Luz (fases I-A e II)</v>
      </c>
      <c r="C4081" s="6" t="n">
        <f aca="false" t="array" ref="C4081:C4081">INDEX(Datas_Entregas!$B$2:$B$100, MATCH(B4081, Datas_Entregas!$A$2:$A$100, 0), 1)</f>
        <v>43374</v>
      </c>
      <c r="D4081" s="5" t="str">
        <f aca="false">Def_Status_Montagem!$A$2</f>
        <v>A verificar</v>
      </c>
      <c r="E4081" s="4" t="str">
        <f aca="false">Def_Status_Montagem!$B$4</f>
        <v>Contratada (inclui etiqueta)</v>
      </c>
      <c r="F4081" s="7" t="str">
        <f aca="false" t="array" ref="F4081:F4081">INDEX(Def_Instancias_Equipamentos!$F$2:$F$4986, MATCH(K4081, Def_Instancias_Equipamentos!$D$2:$D$4986, 0), 1)</f>
        <v>Túnel (Anel/Front-End)</v>
      </c>
      <c r="G4081" s="8" t="str">
        <f aca="false" t="array" ref="G4081:G4081">INDEX(Def_Instancias_Equipamentos!$F$2:$F$4986, MATCH(L4081, Def_Instancias_Equipamentos!$D$2:$D$4986, 0), 1)</f>
        <v>Sala Racks 13</v>
      </c>
      <c r="H4081" s="7" t="str">
        <f aca="false" t="array" ref="H4081:H4081">INDEX(Def_Instancias_Equipamentos!$E$2:$E$4986, MATCH(K4081, Def_Instancias_Equipamentos!$D$2:$D$4986, 0), 1)</f>
        <v>SI-13SAFE</v>
      </c>
      <c r="I4081" s="8" t="str">
        <f aca="false" t="array" ref="I4081:I4081">INDEX(Def_Instancias_Equipamentos!$E$2:$E$4986, MATCH(L4081, Def_Instancias_Equipamentos!$D$2:$D$4986, 0), 1)</f>
        <v>IA-13RaBPM</v>
      </c>
      <c r="J4081" s="8" t="str">
        <f aca="false">IF(H4081=I4081, "INTERNO", "EXTERNO")</f>
        <v>EXTERNO</v>
      </c>
      <c r="K4081" s="9" t="str">
        <f aca="false">Def_Instancias_Equipamentos!$D$1116</f>
        <v>SI-13SAFE:DI-PBPMSensor-1</v>
      </c>
      <c r="L4081" s="4" t="str">
        <f aca="false">Def_Instancias_Equipamentos!$D$1457</f>
        <v>SI-13SAFE:DI-FMCPicoAmm-1</v>
      </c>
      <c r="M4081" s="10" t="s">
        <v>75</v>
      </c>
      <c r="N4081" s="11" t="s">
        <v>358</v>
      </c>
      <c r="O4081" s="21" t="str">
        <f aca="false">Def_Sistemas_Conectores_Cabos!$B$24</f>
        <v>Allectra triax</v>
      </c>
      <c r="P4081" s="4" t="str">
        <f aca="false">Def_Sistemas_Conectores_Cabos!$B$25</f>
        <v>Lemo FFC.00.650</v>
      </c>
      <c r="Q4081" s="8" t="str">
        <f aca="false">K4081&amp;"/"&amp;M4081&amp;CHAR(10)&amp;L4081&amp;"/"&amp;N4081</f>
        <v>SI-13SAFE:DI-PBPMSensor-1/TI
SI-13SAFE:DI-FMCPicoAmm-1/3</v>
      </c>
      <c r="R4081" s="12" t="s">
        <v>354</v>
      </c>
      <c r="S4081" s="12" t="s">
        <v>354</v>
      </c>
      <c r="T4081" s="22" t="str">
        <f aca="false">Def_Sistemas_Conectores_Cabos!$C$15</f>
        <v>Triaxial LEMO</v>
      </c>
      <c r="U4081" s="11" t="s">
        <v>355</v>
      </c>
      <c r="V4081" s="13"/>
    </row>
    <row r="4082" customFormat="false" ht="15.75" hidden="true" customHeight="true" outlineLevel="0" collapsed="false">
      <c r="A4082" s="4" t="str">
        <f aca="false">Def_Sistemas_Conectores_Cabos!$A$23</f>
        <v>BPM de fótons</v>
      </c>
      <c r="B4082" s="5" t="str">
        <f aca="false">Datas_Entregas!$A$6</f>
        <v>Linhas de Luz (fases I-A e II)</v>
      </c>
      <c r="C4082" s="6" t="n">
        <f aca="false" t="array" ref="C4082:C4082">INDEX(Datas_Entregas!$B$2:$B$100, MATCH(B4082, Datas_Entregas!$A$2:$A$100, 0), 1)</f>
        <v>43374</v>
      </c>
      <c r="D4082" s="5" t="str">
        <f aca="false">Def_Status_Montagem!$A$2</f>
        <v>A verificar</v>
      </c>
      <c r="E4082" s="4" t="str">
        <f aca="false">Def_Status_Montagem!$B$4</f>
        <v>Contratada (inclui etiqueta)</v>
      </c>
      <c r="F4082" s="7" t="str">
        <f aca="false" t="array" ref="F4082:F4082">INDEX(Def_Instancias_Equipamentos!$F$2:$F$4986, MATCH(K4082, Def_Instancias_Equipamentos!$D$2:$D$4986, 0), 1)</f>
        <v>Túnel (Anel/Front-End)</v>
      </c>
      <c r="G4082" s="8" t="str">
        <f aca="false" t="array" ref="G4082:G4082">INDEX(Def_Instancias_Equipamentos!$F$2:$F$4986, MATCH(L4082, Def_Instancias_Equipamentos!$D$2:$D$4986, 0), 1)</f>
        <v>Sala Racks 13</v>
      </c>
      <c r="H4082" s="7" t="str">
        <f aca="false" t="array" ref="H4082:H4082">INDEX(Def_Instancias_Equipamentos!$E$2:$E$4986, MATCH(K4082, Def_Instancias_Equipamentos!$D$2:$D$4986, 0), 1)</f>
        <v>SI-13SAFE</v>
      </c>
      <c r="I4082" s="8" t="str">
        <f aca="false" t="array" ref="I4082:I4082">INDEX(Def_Instancias_Equipamentos!$E$2:$E$4986, MATCH(L4082, Def_Instancias_Equipamentos!$D$2:$D$4986, 0), 1)</f>
        <v>IA-13RaBPM</v>
      </c>
      <c r="J4082" s="8" t="str">
        <f aca="false">IF(H4082=I4082, "INTERNO", "EXTERNO")</f>
        <v>EXTERNO</v>
      </c>
      <c r="K4082" s="9" t="str">
        <f aca="false">Def_Instancias_Equipamentos!$D$1116</f>
        <v>SI-13SAFE:DI-PBPMSensor-1</v>
      </c>
      <c r="L4082" s="4" t="str">
        <f aca="false">Def_Instancias_Equipamentos!$D$1457</f>
        <v>SI-13SAFE:DI-FMCPicoAmm-1</v>
      </c>
      <c r="M4082" s="10" t="s">
        <v>72</v>
      </c>
      <c r="N4082" s="11" t="s">
        <v>359</v>
      </c>
      <c r="O4082" s="21" t="str">
        <f aca="false">Def_Sistemas_Conectores_Cabos!$B$24</f>
        <v>Allectra triax</v>
      </c>
      <c r="P4082" s="4" t="str">
        <f aca="false">Def_Sistemas_Conectores_Cabos!$B$25</f>
        <v>Lemo FFC.00.650</v>
      </c>
      <c r="Q4082" s="8" t="str">
        <f aca="false">K4082&amp;"/"&amp;M4082&amp;CHAR(10)&amp;L4082&amp;"/"&amp;N4082</f>
        <v>SI-13SAFE:DI-PBPMSensor-1/BO
SI-13SAFE:DI-FMCPicoAmm-1/4</v>
      </c>
      <c r="R4082" s="12" t="s">
        <v>354</v>
      </c>
      <c r="S4082" s="12" t="s">
        <v>354</v>
      </c>
      <c r="T4082" s="22" t="str">
        <f aca="false">Def_Sistemas_Conectores_Cabos!$C$15</f>
        <v>Triaxial LEMO</v>
      </c>
      <c r="U4082" s="11" t="s">
        <v>355</v>
      </c>
      <c r="V4082" s="13"/>
    </row>
    <row r="4083" customFormat="false" ht="15.75" hidden="true" customHeight="true" outlineLevel="0" collapsed="false">
      <c r="A4083" s="4" t="str">
        <f aca="false">Def_Sistemas_Conectores_Cabos!$A$23</f>
        <v>BPM de fótons</v>
      </c>
      <c r="B4083" s="5" t="str">
        <f aca="false">Datas_Entregas!$A$6</f>
        <v>Linhas de Luz (fases I-A e II)</v>
      </c>
      <c r="C4083" s="6" t="n">
        <f aca="false" t="array" ref="C4083:C4083">INDEX(Datas_Entregas!$B$2:$B$100, MATCH(B4083, Datas_Entregas!$A$2:$A$100, 0), 1)</f>
        <v>43374</v>
      </c>
      <c r="D4083" s="5" t="str">
        <f aca="false">Def_Status_Montagem!$A$2</f>
        <v>A verificar</v>
      </c>
      <c r="E4083" s="4" t="str">
        <f aca="false">Def_Status_Montagem!$B$4</f>
        <v>Contratada (inclui etiqueta)</v>
      </c>
      <c r="F4083" s="7" t="str">
        <f aca="false" t="array" ref="F4083:F4083">INDEX(Def_Instancias_Equipamentos!$F$2:$F$4986, MATCH(K4083, Def_Instancias_Equipamentos!$D$2:$D$4986, 0), 1)</f>
        <v>Túnel (Anel/Front-End)</v>
      </c>
      <c r="G4083" s="8" t="str">
        <f aca="false" t="array" ref="G4083:G4083">INDEX(Def_Instancias_Equipamentos!$F$2:$F$4986, MATCH(L4083, Def_Instancias_Equipamentos!$D$2:$D$4986, 0), 1)</f>
        <v>Sala Racks 13</v>
      </c>
      <c r="H4083" s="7" t="str">
        <f aca="false" t="array" ref="H4083:H4083">INDEX(Def_Instancias_Equipamentos!$E$2:$E$4986, MATCH(K4083, Def_Instancias_Equipamentos!$D$2:$D$4986, 0), 1)</f>
        <v>SI-13SAFE</v>
      </c>
      <c r="I4083" s="8" t="str">
        <f aca="false" t="array" ref="I4083:I4083">INDEX(Def_Instancias_Equipamentos!$E$2:$E$4986, MATCH(L4083, Def_Instancias_Equipamentos!$D$2:$D$4986, 0), 1)</f>
        <v>IA-13RaBPM</v>
      </c>
      <c r="J4083" s="8" t="str">
        <f aca="false">IF(H4083=I4083, "INTERNO", "EXTERNO")</f>
        <v>EXTERNO</v>
      </c>
      <c r="K4083" s="9" t="str">
        <f aca="false">Def_Instancias_Equipamentos!$D$1117</f>
        <v>SI-13SAFE:DI-PBPMSensor-2</v>
      </c>
      <c r="L4083" s="4" t="str">
        <f aca="false">Def_Instancias_Equipamentos!$D$1458</f>
        <v>SI-13SAFE:DI-FMCPicoAmm-2</v>
      </c>
      <c r="M4083" s="10" t="s">
        <v>78</v>
      </c>
      <c r="N4083" s="11" t="s">
        <v>356</v>
      </c>
      <c r="O4083" s="21" t="str">
        <f aca="false">Def_Sistemas_Conectores_Cabos!$B$24</f>
        <v>Allectra triax</v>
      </c>
      <c r="P4083" s="4" t="str">
        <f aca="false">Def_Sistemas_Conectores_Cabos!$B$25</f>
        <v>Lemo FFC.00.650</v>
      </c>
      <c r="Q4083" s="8" t="str">
        <f aca="false">K4083&amp;"/"&amp;M4083&amp;CHAR(10)&amp;L4083&amp;"/"&amp;N4083</f>
        <v>SI-13SAFE:DI-PBPMSensor-2/TO
SI-13SAFE:DI-FMCPicoAmm-2/1</v>
      </c>
      <c r="R4083" s="12" t="s">
        <v>354</v>
      </c>
      <c r="S4083" s="12" t="s">
        <v>354</v>
      </c>
      <c r="T4083" s="22" t="str">
        <f aca="false">Def_Sistemas_Conectores_Cabos!$C$15</f>
        <v>Triaxial LEMO</v>
      </c>
      <c r="U4083" s="11" t="s">
        <v>355</v>
      </c>
      <c r="V4083" s="13"/>
    </row>
    <row r="4084" customFormat="false" ht="15.75" hidden="true" customHeight="true" outlineLevel="0" collapsed="false">
      <c r="A4084" s="4" t="str">
        <f aca="false">Def_Sistemas_Conectores_Cabos!$A$23</f>
        <v>BPM de fótons</v>
      </c>
      <c r="B4084" s="5" t="str">
        <f aca="false">Datas_Entregas!$A$6</f>
        <v>Linhas de Luz (fases I-A e II)</v>
      </c>
      <c r="C4084" s="6" t="n">
        <f aca="false" t="array" ref="C4084:C4084">INDEX(Datas_Entregas!$B$2:$B$100, MATCH(B4084, Datas_Entregas!$A$2:$A$100, 0), 1)</f>
        <v>43374</v>
      </c>
      <c r="D4084" s="5" t="str">
        <f aca="false">Def_Status_Montagem!$A$2</f>
        <v>A verificar</v>
      </c>
      <c r="E4084" s="4" t="str">
        <f aca="false">Def_Status_Montagem!$B$4</f>
        <v>Contratada (inclui etiqueta)</v>
      </c>
      <c r="F4084" s="7" t="str">
        <f aca="false" t="array" ref="F4084:F4084">INDEX(Def_Instancias_Equipamentos!$F$2:$F$4986, MATCH(K4084, Def_Instancias_Equipamentos!$D$2:$D$4986, 0), 1)</f>
        <v>Túnel (Anel/Front-End)</v>
      </c>
      <c r="G4084" s="8" t="str">
        <f aca="false" t="array" ref="G4084:G4084">INDEX(Def_Instancias_Equipamentos!$F$2:$F$4986, MATCH(L4084, Def_Instancias_Equipamentos!$D$2:$D$4986, 0), 1)</f>
        <v>Sala Racks 13</v>
      </c>
      <c r="H4084" s="7" t="str">
        <f aca="false" t="array" ref="H4084:H4084">INDEX(Def_Instancias_Equipamentos!$E$2:$E$4986, MATCH(K4084, Def_Instancias_Equipamentos!$D$2:$D$4986, 0), 1)</f>
        <v>SI-13SAFE</v>
      </c>
      <c r="I4084" s="8" t="str">
        <f aca="false" t="array" ref="I4084:I4084">INDEX(Def_Instancias_Equipamentos!$E$2:$E$4986, MATCH(L4084, Def_Instancias_Equipamentos!$D$2:$D$4986, 0), 1)</f>
        <v>IA-13RaBPM</v>
      </c>
      <c r="J4084" s="8" t="str">
        <f aca="false">IF(H4084=I4084, "INTERNO", "EXTERNO")</f>
        <v>EXTERNO</v>
      </c>
      <c r="K4084" s="9" t="str">
        <f aca="false">Def_Instancias_Equipamentos!$D$1117</f>
        <v>SI-13SAFE:DI-PBPMSensor-2</v>
      </c>
      <c r="L4084" s="4" t="str">
        <f aca="false">Def_Instancias_Equipamentos!$D$1458</f>
        <v>SI-13SAFE:DI-FMCPicoAmm-2</v>
      </c>
      <c r="M4084" s="10" t="s">
        <v>69</v>
      </c>
      <c r="N4084" s="11" t="s">
        <v>357</v>
      </c>
      <c r="O4084" s="21" t="str">
        <f aca="false">Def_Sistemas_Conectores_Cabos!$B$24</f>
        <v>Allectra triax</v>
      </c>
      <c r="P4084" s="4" t="str">
        <f aca="false">Def_Sistemas_Conectores_Cabos!$B$25</f>
        <v>Lemo FFC.00.650</v>
      </c>
      <c r="Q4084" s="8" t="str">
        <f aca="false">K4084&amp;"/"&amp;M4084&amp;CHAR(10)&amp;L4084&amp;"/"&amp;N4084</f>
        <v>SI-13SAFE:DI-PBPMSensor-2/BI
SI-13SAFE:DI-FMCPicoAmm-2/2</v>
      </c>
      <c r="R4084" s="12" t="s">
        <v>354</v>
      </c>
      <c r="S4084" s="12" t="s">
        <v>354</v>
      </c>
      <c r="T4084" s="22" t="str">
        <f aca="false">Def_Sistemas_Conectores_Cabos!$C$15</f>
        <v>Triaxial LEMO</v>
      </c>
      <c r="U4084" s="11" t="s">
        <v>355</v>
      </c>
      <c r="V4084" s="13"/>
    </row>
    <row r="4085" customFormat="false" ht="15.75" hidden="true" customHeight="true" outlineLevel="0" collapsed="false">
      <c r="A4085" s="4" t="str">
        <f aca="false">Def_Sistemas_Conectores_Cabos!$A$23</f>
        <v>BPM de fótons</v>
      </c>
      <c r="B4085" s="5" t="str">
        <f aca="false">Datas_Entregas!$A$6</f>
        <v>Linhas de Luz (fases I-A e II)</v>
      </c>
      <c r="C4085" s="6" t="n">
        <f aca="false" t="array" ref="C4085:C4085">INDEX(Datas_Entregas!$B$2:$B$100, MATCH(B4085, Datas_Entregas!$A$2:$A$100, 0), 1)</f>
        <v>43374</v>
      </c>
      <c r="D4085" s="5" t="str">
        <f aca="false">Def_Status_Montagem!$A$2</f>
        <v>A verificar</v>
      </c>
      <c r="E4085" s="4" t="str">
        <f aca="false">Def_Status_Montagem!$B$4</f>
        <v>Contratada (inclui etiqueta)</v>
      </c>
      <c r="F4085" s="7" t="str">
        <f aca="false" t="array" ref="F4085:F4085">INDEX(Def_Instancias_Equipamentos!$F$2:$F$4986, MATCH(K4085, Def_Instancias_Equipamentos!$D$2:$D$4986, 0), 1)</f>
        <v>Túnel (Anel/Front-End)</v>
      </c>
      <c r="G4085" s="8" t="str">
        <f aca="false" t="array" ref="G4085:G4085">INDEX(Def_Instancias_Equipamentos!$F$2:$F$4986, MATCH(L4085, Def_Instancias_Equipamentos!$D$2:$D$4986, 0), 1)</f>
        <v>Sala Racks 13</v>
      </c>
      <c r="H4085" s="7" t="str">
        <f aca="false" t="array" ref="H4085:H4085">INDEX(Def_Instancias_Equipamentos!$E$2:$E$4986, MATCH(K4085, Def_Instancias_Equipamentos!$D$2:$D$4986, 0), 1)</f>
        <v>SI-13SAFE</v>
      </c>
      <c r="I4085" s="8" t="str">
        <f aca="false" t="array" ref="I4085:I4085">INDEX(Def_Instancias_Equipamentos!$E$2:$E$4986, MATCH(L4085, Def_Instancias_Equipamentos!$D$2:$D$4986, 0), 1)</f>
        <v>IA-13RaBPM</v>
      </c>
      <c r="J4085" s="8" t="str">
        <f aca="false">IF(H4085=I4085, "INTERNO", "EXTERNO")</f>
        <v>EXTERNO</v>
      </c>
      <c r="K4085" s="9" t="str">
        <f aca="false">Def_Instancias_Equipamentos!$D$1117</f>
        <v>SI-13SAFE:DI-PBPMSensor-2</v>
      </c>
      <c r="L4085" s="4" t="str">
        <f aca="false">Def_Instancias_Equipamentos!$D$1458</f>
        <v>SI-13SAFE:DI-FMCPicoAmm-2</v>
      </c>
      <c r="M4085" s="10" t="s">
        <v>75</v>
      </c>
      <c r="N4085" s="11" t="s">
        <v>358</v>
      </c>
      <c r="O4085" s="21" t="str">
        <f aca="false">Def_Sistemas_Conectores_Cabos!$B$24</f>
        <v>Allectra triax</v>
      </c>
      <c r="P4085" s="4" t="str">
        <f aca="false">Def_Sistemas_Conectores_Cabos!$B$25</f>
        <v>Lemo FFC.00.650</v>
      </c>
      <c r="Q4085" s="8" t="str">
        <f aca="false">K4085&amp;"/"&amp;M4085&amp;CHAR(10)&amp;L4085&amp;"/"&amp;N4085</f>
        <v>SI-13SAFE:DI-PBPMSensor-2/TI
SI-13SAFE:DI-FMCPicoAmm-2/3</v>
      </c>
      <c r="R4085" s="12" t="s">
        <v>354</v>
      </c>
      <c r="S4085" s="12" t="s">
        <v>354</v>
      </c>
      <c r="T4085" s="22" t="str">
        <f aca="false">Def_Sistemas_Conectores_Cabos!$C$15</f>
        <v>Triaxial LEMO</v>
      </c>
      <c r="U4085" s="11" t="s">
        <v>355</v>
      </c>
      <c r="V4085" s="13"/>
    </row>
    <row r="4086" customFormat="false" ht="15.75" hidden="true" customHeight="true" outlineLevel="0" collapsed="false">
      <c r="A4086" s="4" t="str">
        <f aca="false">Def_Sistemas_Conectores_Cabos!$A$23</f>
        <v>BPM de fótons</v>
      </c>
      <c r="B4086" s="5" t="str">
        <f aca="false">Datas_Entregas!$A$6</f>
        <v>Linhas de Luz (fases I-A e II)</v>
      </c>
      <c r="C4086" s="6" t="n">
        <f aca="false" t="array" ref="C4086:C4086">INDEX(Datas_Entregas!$B$2:$B$100, MATCH(B4086, Datas_Entregas!$A$2:$A$100, 0), 1)</f>
        <v>43374</v>
      </c>
      <c r="D4086" s="5" t="str">
        <f aca="false">Def_Status_Montagem!$A$2</f>
        <v>A verificar</v>
      </c>
      <c r="E4086" s="4" t="str">
        <f aca="false">Def_Status_Montagem!$B$4</f>
        <v>Contratada (inclui etiqueta)</v>
      </c>
      <c r="F4086" s="7" t="str">
        <f aca="false" t="array" ref="F4086:F4086">INDEX(Def_Instancias_Equipamentos!$F$2:$F$4986, MATCH(K4086, Def_Instancias_Equipamentos!$D$2:$D$4986, 0), 1)</f>
        <v>Túnel (Anel/Front-End)</v>
      </c>
      <c r="G4086" s="8" t="str">
        <f aca="false" t="array" ref="G4086:G4086">INDEX(Def_Instancias_Equipamentos!$F$2:$F$4986, MATCH(L4086, Def_Instancias_Equipamentos!$D$2:$D$4986, 0), 1)</f>
        <v>Sala Racks 13</v>
      </c>
      <c r="H4086" s="7" t="str">
        <f aca="false" t="array" ref="H4086:H4086">INDEX(Def_Instancias_Equipamentos!$E$2:$E$4986, MATCH(K4086, Def_Instancias_Equipamentos!$D$2:$D$4986, 0), 1)</f>
        <v>SI-13SAFE</v>
      </c>
      <c r="I4086" s="8" t="str">
        <f aca="false" t="array" ref="I4086:I4086">INDEX(Def_Instancias_Equipamentos!$E$2:$E$4986, MATCH(L4086, Def_Instancias_Equipamentos!$D$2:$D$4986, 0), 1)</f>
        <v>IA-13RaBPM</v>
      </c>
      <c r="J4086" s="8" t="str">
        <f aca="false">IF(H4086=I4086, "INTERNO", "EXTERNO")</f>
        <v>EXTERNO</v>
      </c>
      <c r="K4086" s="9" t="str">
        <f aca="false">Def_Instancias_Equipamentos!$D$1117</f>
        <v>SI-13SAFE:DI-PBPMSensor-2</v>
      </c>
      <c r="L4086" s="4" t="str">
        <f aca="false">Def_Instancias_Equipamentos!$D$1458</f>
        <v>SI-13SAFE:DI-FMCPicoAmm-2</v>
      </c>
      <c r="M4086" s="10" t="s">
        <v>72</v>
      </c>
      <c r="N4086" s="11" t="s">
        <v>359</v>
      </c>
      <c r="O4086" s="21" t="str">
        <f aca="false">Def_Sistemas_Conectores_Cabos!$B$24</f>
        <v>Allectra triax</v>
      </c>
      <c r="P4086" s="4" t="str">
        <f aca="false">Def_Sistemas_Conectores_Cabos!$B$25</f>
        <v>Lemo FFC.00.650</v>
      </c>
      <c r="Q4086" s="8" t="str">
        <f aca="false">K4086&amp;"/"&amp;M4086&amp;CHAR(10)&amp;L4086&amp;"/"&amp;N4086</f>
        <v>SI-13SAFE:DI-PBPMSensor-2/BO
SI-13SAFE:DI-FMCPicoAmm-2/4</v>
      </c>
      <c r="R4086" s="12" t="s">
        <v>354</v>
      </c>
      <c r="S4086" s="12" t="s">
        <v>354</v>
      </c>
      <c r="T4086" s="22" t="str">
        <f aca="false">Def_Sistemas_Conectores_Cabos!$C$15</f>
        <v>Triaxial LEMO</v>
      </c>
      <c r="U4086" s="11" t="s">
        <v>355</v>
      </c>
      <c r="V4086" s="13"/>
    </row>
    <row r="4087" customFormat="false" ht="15.75" hidden="true" customHeight="true" outlineLevel="0" collapsed="false">
      <c r="A4087" s="4" t="str">
        <f aca="false">Def_Sistemas_Conectores_Cabos!$A$23</f>
        <v>BPM de fótons</v>
      </c>
      <c r="B4087" s="5" t="str">
        <f aca="false">Datas_Entregas!$A$3</f>
        <v>BTS/Anel</v>
      </c>
      <c r="C4087" s="6" t="n">
        <f aca="false" t="array" ref="C4087:C4087">INDEX(Datas_Entregas!$B$2:$B$100, MATCH(B4087, Datas_Entregas!$A$2:$A$100, 0), 1)</f>
        <v>43296</v>
      </c>
      <c r="D4087" s="5" t="str">
        <f aca="false">Def_Status_Montagem!$A$2</f>
        <v>A verificar</v>
      </c>
      <c r="E4087" s="4" t="str">
        <f aca="false">Def_Status_Montagem!$B$4</f>
        <v>Contratada (inclui etiqueta)</v>
      </c>
      <c r="F4087" s="7" t="str">
        <f aca="false" t="array" ref="F4087:F4087">INDEX(Def_Instancias_Equipamentos!$F$2:$F$4986, MATCH(K4087, Def_Instancias_Equipamentos!$D$2:$D$4986, 0), 1)</f>
        <v>Túnel (Anel/Front-End)</v>
      </c>
      <c r="G4087" s="8" t="str">
        <f aca="false" t="array" ref="G4087:G4087">INDEX(Def_Instancias_Equipamentos!$F$2:$F$4986, MATCH(L4087, Def_Instancias_Equipamentos!$D$2:$D$4986, 0), 1)</f>
        <v>Sala Racks 14</v>
      </c>
      <c r="H4087" s="7" t="str">
        <f aca="false" t="array" ref="H4087:H4087">INDEX(Def_Instancias_Equipamentos!$E$2:$E$4986, MATCH(K4087, Def_Instancias_Equipamentos!$D$2:$D$4986, 0), 1)</f>
        <v>SI-14BCFE</v>
      </c>
      <c r="I4087" s="8" t="str">
        <f aca="false" t="array" ref="I4087:I4087">INDEX(Def_Instancias_Equipamentos!$E$2:$E$4986, MATCH(L4087, Def_Instancias_Equipamentos!$D$2:$D$4986, 0), 1)</f>
        <v>IA-14RaBPM</v>
      </c>
      <c r="J4087" s="8" t="str">
        <f aca="false">IF(H4087=I4087, "INTERNO", "EXTERNO")</f>
        <v>EXTERNO</v>
      </c>
      <c r="K4087" s="9" t="str">
        <f aca="false">Def_Instancias_Equipamentos!$D$1158</f>
        <v>SI-14BCFE:DI-PBPMSensor-1</v>
      </c>
      <c r="L4087" s="4" t="str">
        <f aca="false">Def_Instancias_Equipamentos!$D$1499</f>
        <v>SI-14BCFE:DI-FMCPicoAmm-1</v>
      </c>
      <c r="M4087" s="10" t="s">
        <v>78</v>
      </c>
      <c r="N4087" s="11" t="s">
        <v>356</v>
      </c>
      <c r="O4087" s="21" t="str">
        <f aca="false">Def_Sistemas_Conectores_Cabos!$B$24</f>
        <v>Allectra triax</v>
      </c>
      <c r="P4087" s="4" t="str">
        <f aca="false">Def_Sistemas_Conectores_Cabos!$B$25</f>
        <v>Lemo FFC.00.650</v>
      </c>
      <c r="Q4087" s="8" t="str">
        <f aca="false">K4087&amp;"/"&amp;M4087&amp;CHAR(10)&amp;L4087&amp;"/"&amp;N4087</f>
        <v>SI-14BCFE:DI-PBPMSensor-1/TO
SI-14BCFE:DI-FMCPicoAmm-1/1</v>
      </c>
      <c r="R4087" s="12" t="s">
        <v>354</v>
      </c>
      <c r="S4087" s="12" t="s">
        <v>354</v>
      </c>
      <c r="T4087" s="22" t="str">
        <f aca="false">Def_Sistemas_Conectores_Cabos!$C$15</f>
        <v>Triaxial LEMO</v>
      </c>
      <c r="U4087" s="11" t="s">
        <v>355</v>
      </c>
      <c r="V4087" s="13"/>
    </row>
    <row r="4088" customFormat="false" ht="15.75" hidden="true" customHeight="true" outlineLevel="0" collapsed="false">
      <c r="A4088" s="4" t="str">
        <f aca="false">Def_Sistemas_Conectores_Cabos!$A$23</f>
        <v>BPM de fótons</v>
      </c>
      <c r="B4088" s="5" t="str">
        <f aca="false">Datas_Entregas!$A$3</f>
        <v>BTS/Anel</v>
      </c>
      <c r="C4088" s="6" t="n">
        <f aca="false" t="array" ref="C4088:C4088">INDEX(Datas_Entregas!$B$2:$B$100, MATCH(B4088, Datas_Entregas!$A$2:$A$100, 0), 1)</f>
        <v>43296</v>
      </c>
      <c r="D4088" s="5" t="str">
        <f aca="false">Def_Status_Montagem!$A$2</f>
        <v>A verificar</v>
      </c>
      <c r="E4088" s="4" t="str">
        <f aca="false">Def_Status_Montagem!$B$4</f>
        <v>Contratada (inclui etiqueta)</v>
      </c>
      <c r="F4088" s="7" t="str">
        <f aca="false" t="array" ref="F4088:F4088">INDEX(Def_Instancias_Equipamentos!$F$2:$F$4986, MATCH(K4088, Def_Instancias_Equipamentos!$D$2:$D$4986, 0), 1)</f>
        <v>Túnel (Anel/Front-End)</v>
      </c>
      <c r="G4088" s="8" t="str">
        <f aca="false" t="array" ref="G4088:G4088">INDEX(Def_Instancias_Equipamentos!$F$2:$F$4986, MATCH(L4088, Def_Instancias_Equipamentos!$D$2:$D$4986, 0), 1)</f>
        <v>Sala Racks 14</v>
      </c>
      <c r="H4088" s="7" t="str">
        <f aca="false" t="array" ref="H4088:H4088">INDEX(Def_Instancias_Equipamentos!$E$2:$E$4986, MATCH(K4088, Def_Instancias_Equipamentos!$D$2:$D$4986, 0), 1)</f>
        <v>SI-14BCFE</v>
      </c>
      <c r="I4088" s="8" t="str">
        <f aca="false" t="array" ref="I4088:I4088">INDEX(Def_Instancias_Equipamentos!$E$2:$E$4986, MATCH(L4088, Def_Instancias_Equipamentos!$D$2:$D$4986, 0), 1)</f>
        <v>IA-14RaBPM</v>
      </c>
      <c r="J4088" s="8" t="str">
        <f aca="false">IF(H4088=I4088, "INTERNO", "EXTERNO")</f>
        <v>EXTERNO</v>
      </c>
      <c r="K4088" s="9" t="str">
        <f aca="false">Def_Instancias_Equipamentos!$D$1158</f>
        <v>SI-14BCFE:DI-PBPMSensor-1</v>
      </c>
      <c r="L4088" s="4" t="str">
        <f aca="false">Def_Instancias_Equipamentos!$D$1499</f>
        <v>SI-14BCFE:DI-FMCPicoAmm-1</v>
      </c>
      <c r="M4088" s="10" t="s">
        <v>69</v>
      </c>
      <c r="N4088" s="11" t="s">
        <v>357</v>
      </c>
      <c r="O4088" s="21" t="str">
        <f aca="false">Def_Sistemas_Conectores_Cabos!$B$24</f>
        <v>Allectra triax</v>
      </c>
      <c r="P4088" s="4" t="str">
        <f aca="false">Def_Sistemas_Conectores_Cabos!$B$25</f>
        <v>Lemo FFC.00.650</v>
      </c>
      <c r="Q4088" s="8" t="str">
        <f aca="false">K4088&amp;"/"&amp;M4088&amp;CHAR(10)&amp;L4088&amp;"/"&amp;N4088</f>
        <v>SI-14BCFE:DI-PBPMSensor-1/BI
SI-14BCFE:DI-FMCPicoAmm-1/2</v>
      </c>
      <c r="R4088" s="12" t="s">
        <v>354</v>
      </c>
      <c r="S4088" s="12" t="s">
        <v>354</v>
      </c>
      <c r="T4088" s="22" t="str">
        <f aca="false">Def_Sistemas_Conectores_Cabos!$C$15</f>
        <v>Triaxial LEMO</v>
      </c>
      <c r="U4088" s="11" t="s">
        <v>355</v>
      </c>
      <c r="V4088" s="13"/>
    </row>
    <row r="4089" customFormat="false" ht="15.75" hidden="true" customHeight="true" outlineLevel="0" collapsed="false">
      <c r="A4089" s="4" t="str">
        <f aca="false">Def_Sistemas_Conectores_Cabos!$A$23</f>
        <v>BPM de fótons</v>
      </c>
      <c r="B4089" s="5" t="str">
        <f aca="false">Datas_Entregas!$A$3</f>
        <v>BTS/Anel</v>
      </c>
      <c r="C4089" s="6" t="n">
        <f aca="false" t="array" ref="C4089:C4089">INDEX(Datas_Entregas!$B$2:$B$100, MATCH(B4089, Datas_Entregas!$A$2:$A$100, 0), 1)</f>
        <v>43296</v>
      </c>
      <c r="D4089" s="5" t="str">
        <f aca="false">Def_Status_Montagem!$A$2</f>
        <v>A verificar</v>
      </c>
      <c r="E4089" s="4" t="str">
        <f aca="false">Def_Status_Montagem!$B$4</f>
        <v>Contratada (inclui etiqueta)</v>
      </c>
      <c r="F4089" s="7" t="str">
        <f aca="false" t="array" ref="F4089:F4089">INDEX(Def_Instancias_Equipamentos!$F$2:$F$4986, MATCH(K4089, Def_Instancias_Equipamentos!$D$2:$D$4986, 0), 1)</f>
        <v>Túnel (Anel/Front-End)</v>
      </c>
      <c r="G4089" s="8" t="str">
        <f aca="false" t="array" ref="G4089:G4089">INDEX(Def_Instancias_Equipamentos!$F$2:$F$4986, MATCH(L4089, Def_Instancias_Equipamentos!$D$2:$D$4986, 0), 1)</f>
        <v>Sala Racks 14</v>
      </c>
      <c r="H4089" s="7" t="str">
        <f aca="false" t="array" ref="H4089:H4089">INDEX(Def_Instancias_Equipamentos!$E$2:$E$4986, MATCH(K4089, Def_Instancias_Equipamentos!$D$2:$D$4986, 0), 1)</f>
        <v>SI-14BCFE</v>
      </c>
      <c r="I4089" s="8" t="str">
        <f aca="false" t="array" ref="I4089:I4089">INDEX(Def_Instancias_Equipamentos!$E$2:$E$4986, MATCH(L4089, Def_Instancias_Equipamentos!$D$2:$D$4986, 0), 1)</f>
        <v>IA-14RaBPM</v>
      </c>
      <c r="J4089" s="8" t="str">
        <f aca="false">IF(H4089=I4089, "INTERNO", "EXTERNO")</f>
        <v>EXTERNO</v>
      </c>
      <c r="K4089" s="9" t="str">
        <f aca="false">Def_Instancias_Equipamentos!$D$1158</f>
        <v>SI-14BCFE:DI-PBPMSensor-1</v>
      </c>
      <c r="L4089" s="4" t="str">
        <f aca="false">Def_Instancias_Equipamentos!$D$1499</f>
        <v>SI-14BCFE:DI-FMCPicoAmm-1</v>
      </c>
      <c r="M4089" s="10" t="s">
        <v>75</v>
      </c>
      <c r="N4089" s="11" t="s">
        <v>358</v>
      </c>
      <c r="O4089" s="21" t="str">
        <f aca="false">Def_Sistemas_Conectores_Cabos!$B$24</f>
        <v>Allectra triax</v>
      </c>
      <c r="P4089" s="4" t="str">
        <f aca="false">Def_Sistemas_Conectores_Cabos!$B$25</f>
        <v>Lemo FFC.00.650</v>
      </c>
      <c r="Q4089" s="8" t="str">
        <f aca="false">K4089&amp;"/"&amp;M4089&amp;CHAR(10)&amp;L4089&amp;"/"&amp;N4089</f>
        <v>SI-14BCFE:DI-PBPMSensor-1/TI
SI-14BCFE:DI-FMCPicoAmm-1/3</v>
      </c>
      <c r="R4089" s="12" t="s">
        <v>354</v>
      </c>
      <c r="S4089" s="12" t="s">
        <v>354</v>
      </c>
      <c r="T4089" s="22" t="str">
        <f aca="false">Def_Sistemas_Conectores_Cabos!$C$15</f>
        <v>Triaxial LEMO</v>
      </c>
      <c r="U4089" s="11" t="s">
        <v>355</v>
      </c>
      <c r="V4089" s="13"/>
    </row>
    <row r="4090" customFormat="false" ht="15.75" hidden="true" customHeight="true" outlineLevel="0" collapsed="false">
      <c r="A4090" s="4" t="str">
        <f aca="false">Def_Sistemas_Conectores_Cabos!$A$23</f>
        <v>BPM de fótons</v>
      </c>
      <c r="B4090" s="5" t="str">
        <f aca="false">Datas_Entregas!$A$3</f>
        <v>BTS/Anel</v>
      </c>
      <c r="C4090" s="6" t="n">
        <f aca="false" t="array" ref="C4090:C4090">INDEX(Datas_Entregas!$B$2:$B$100, MATCH(B4090, Datas_Entregas!$A$2:$A$100, 0), 1)</f>
        <v>43296</v>
      </c>
      <c r="D4090" s="5" t="str">
        <f aca="false">Def_Status_Montagem!$A$2</f>
        <v>A verificar</v>
      </c>
      <c r="E4090" s="4" t="str">
        <f aca="false">Def_Status_Montagem!$B$4</f>
        <v>Contratada (inclui etiqueta)</v>
      </c>
      <c r="F4090" s="7" t="str">
        <f aca="false" t="array" ref="F4090:F4090">INDEX(Def_Instancias_Equipamentos!$F$2:$F$4986, MATCH(K4090, Def_Instancias_Equipamentos!$D$2:$D$4986, 0), 1)</f>
        <v>Túnel (Anel/Front-End)</v>
      </c>
      <c r="G4090" s="8" t="str">
        <f aca="false" t="array" ref="G4090:G4090">INDEX(Def_Instancias_Equipamentos!$F$2:$F$4986, MATCH(L4090, Def_Instancias_Equipamentos!$D$2:$D$4986, 0), 1)</f>
        <v>Sala Racks 14</v>
      </c>
      <c r="H4090" s="7" t="str">
        <f aca="false" t="array" ref="H4090:H4090">INDEX(Def_Instancias_Equipamentos!$E$2:$E$4986, MATCH(K4090, Def_Instancias_Equipamentos!$D$2:$D$4986, 0), 1)</f>
        <v>SI-14BCFE</v>
      </c>
      <c r="I4090" s="8" t="str">
        <f aca="false" t="array" ref="I4090:I4090">INDEX(Def_Instancias_Equipamentos!$E$2:$E$4986, MATCH(L4090, Def_Instancias_Equipamentos!$D$2:$D$4986, 0), 1)</f>
        <v>IA-14RaBPM</v>
      </c>
      <c r="J4090" s="8" t="str">
        <f aca="false">IF(H4090=I4090, "INTERNO", "EXTERNO")</f>
        <v>EXTERNO</v>
      </c>
      <c r="K4090" s="9" t="str">
        <f aca="false">Def_Instancias_Equipamentos!$D$1158</f>
        <v>SI-14BCFE:DI-PBPMSensor-1</v>
      </c>
      <c r="L4090" s="4" t="str">
        <f aca="false">Def_Instancias_Equipamentos!$D$1499</f>
        <v>SI-14BCFE:DI-FMCPicoAmm-1</v>
      </c>
      <c r="M4090" s="10" t="s">
        <v>72</v>
      </c>
      <c r="N4090" s="11" t="s">
        <v>359</v>
      </c>
      <c r="O4090" s="21" t="str">
        <f aca="false">Def_Sistemas_Conectores_Cabos!$B$24</f>
        <v>Allectra triax</v>
      </c>
      <c r="P4090" s="4" t="str">
        <f aca="false">Def_Sistemas_Conectores_Cabos!$B$25</f>
        <v>Lemo FFC.00.650</v>
      </c>
      <c r="Q4090" s="8" t="str">
        <f aca="false">K4090&amp;"/"&amp;M4090&amp;CHAR(10)&amp;L4090&amp;"/"&amp;N4090</f>
        <v>SI-14BCFE:DI-PBPMSensor-1/BO
SI-14BCFE:DI-FMCPicoAmm-1/4</v>
      </c>
      <c r="R4090" s="12" t="s">
        <v>354</v>
      </c>
      <c r="S4090" s="12" t="s">
        <v>354</v>
      </c>
      <c r="T4090" s="22" t="str">
        <f aca="false">Def_Sistemas_Conectores_Cabos!$C$15</f>
        <v>Triaxial LEMO</v>
      </c>
      <c r="U4090" s="11" t="s">
        <v>355</v>
      </c>
      <c r="V4090" s="13"/>
    </row>
    <row r="4091" customFormat="false" ht="15.75" hidden="true" customHeight="true" outlineLevel="0" collapsed="false">
      <c r="A4091" s="4" t="str">
        <f aca="false">Def_Sistemas_Conectores_Cabos!$A$23</f>
        <v>BPM de fótons</v>
      </c>
      <c r="B4091" s="5" t="str">
        <f aca="false">Datas_Entregas!$A$3</f>
        <v>BTS/Anel</v>
      </c>
      <c r="C4091" s="6" t="n">
        <f aca="false" t="array" ref="C4091:C4091">INDEX(Datas_Entregas!$B$2:$B$100, MATCH(B4091, Datas_Entregas!$A$2:$A$100, 0), 1)</f>
        <v>43296</v>
      </c>
      <c r="D4091" s="5" t="str">
        <f aca="false">Def_Status_Montagem!$A$2</f>
        <v>A verificar</v>
      </c>
      <c r="E4091" s="4" t="str">
        <f aca="false">Def_Status_Montagem!$B$4</f>
        <v>Contratada (inclui etiqueta)</v>
      </c>
      <c r="F4091" s="7" t="str">
        <f aca="false" t="array" ref="F4091:F4091">INDEX(Def_Instancias_Equipamentos!$F$2:$F$4986, MATCH(K4091, Def_Instancias_Equipamentos!$D$2:$D$4986, 0), 1)</f>
        <v>Túnel (Anel/Front-End)</v>
      </c>
      <c r="G4091" s="8" t="str">
        <f aca="false" t="array" ref="G4091:G4091">INDEX(Def_Instancias_Equipamentos!$F$2:$F$4986, MATCH(L4091, Def_Instancias_Equipamentos!$D$2:$D$4986, 0), 1)</f>
        <v>Sala Racks 14</v>
      </c>
      <c r="H4091" s="7" t="str">
        <f aca="false" t="array" ref="H4091:H4091">INDEX(Def_Instancias_Equipamentos!$E$2:$E$4986, MATCH(K4091, Def_Instancias_Equipamentos!$D$2:$D$4986, 0), 1)</f>
        <v>SI-14BCFE</v>
      </c>
      <c r="I4091" s="8" t="str">
        <f aca="false" t="array" ref="I4091:I4091">INDEX(Def_Instancias_Equipamentos!$E$2:$E$4986, MATCH(L4091, Def_Instancias_Equipamentos!$D$2:$D$4986, 0), 1)</f>
        <v>IA-14RaBPM</v>
      </c>
      <c r="J4091" s="8" t="str">
        <f aca="false">IF(H4091=I4091, "INTERNO", "EXTERNO")</f>
        <v>EXTERNO</v>
      </c>
      <c r="K4091" s="9" t="str">
        <f aca="false">Def_Instancias_Equipamentos!$D$1159</f>
        <v>SI-14BCFE:DI-PBPMSensor-2</v>
      </c>
      <c r="L4091" s="4" t="str">
        <f aca="false">Def_Instancias_Equipamentos!$D$1500</f>
        <v>SI-14BCFE:DI-FMCPicoAmm-2</v>
      </c>
      <c r="M4091" s="10" t="s">
        <v>78</v>
      </c>
      <c r="N4091" s="11" t="s">
        <v>356</v>
      </c>
      <c r="O4091" s="21" t="str">
        <f aca="false">Def_Sistemas_Conectores_Cabos!$B$24</f>
        <v>Allectra triax</v>
      </c>
      <c r="P4091" s="4" t="str">
        <f aca="false">Def_Sistemas_Conectores_Cabos!$B$25</f>
        <v>Lemo FFC.00.650</v>
      </c>
      <c r="Q4091" s="8" t="str">
        <f aca="false">K4091&amp;"/"&amp;M4091&amp;CHAR(10)&amp;L4091&amp;"/"&amp;N4091</f>
        <v>SI-14BCFE:DI-PBPMSensor-2/TO
SI-14BCFE:DI-FMCPicoAmm-2/1</v>
      </c>
      <c r="R4091" s="12" t="s">
        <v>354</v>
      </c>
      <c r="S4091" s="12" t="s">
        <v>354</v>
      </c>
      <c r="T4091" s="22" t="str">
        <f aca="false">Def_Sistemas_Conectores_Cabos!$C$15</f>
        <v>Triaxial LEMO</v>
      </c>
      <c r="U4091" s="11" t="s">
        <v>355</v>
      </c>
      <c r="V4091" s="13"/>
    </row>
    <row r="4092" customFormat="false" ht="15.75" hidden="true" customHeight="true" outlineLevel="0" collapsed="false">
      <c r="A4092" s="4" t="str">
        <f aca="false">Def_Sistemas_Conectores_Cabos!$A$23</f>
        <v>BPM de fótons</v>
      </c>
      <c r="B4092" s="5" t="str">
        <f aca="false">Datas_Entregas!$A$3</f>
        <v>BTS/Anel</v>
      </c>
      <c r="C4092" s="6" t="n">
        <f aca="false" t="array" ref="C4092:C4092">INDEX(Datas_Entregas!$B$2:$B$100, MATCH(B4092, Datas_Entregas!$A$2:$A$100, 0), 1)</f>
        <v>43296</v>
      </c>
      <c r="D4092" s="5" t="str">
        <f aca="false">Def_Status_Montagem!$A$2</f>
        <v>A verificar</v>
      </c>
      <c r="E4092" s="4" t="str">
        <f aca="false">Def_Status_Montagem!$B$4</f>
        <v>Contratada (inclui etiqueta)</v>
      </c>
      <c r="F4092" s="7" t="str">
        <f aca="false" t="array" ref="F4092:F4092">INDEX(Def_Instancias_Equipamentos!$F$2:$F$4986, MATCH(K4092, Def_Instancias_Equipamentos!$D$2:$D$4986, 0), 1)</f>
        <v>Túnel (Anel/Front-End)</v>
      </c>
      <c r="G4092" s="8" t="str">
        <f aca="false" t="array" ref="G4092:G4092">INDEX(Def_Instancias_Equipamentos!$F$2:$F$4986, MATCH(L4092, Def_Instancias_Equipamentos!$D$2:$D$4986, 0), 1)</f>
        <v>Sala Racks 14</v>
      </c>
      <c r="H4092" s="7" t="str">
        <f aca="false" t="array" ref="H4092:H4092">INDEX(Def_Instancias_Equipamentos!$E$2:$E$4986, MATCH(K4092, Def_Instancias_Equipamentos!$D$2:$D$4986, 0), 1)</f>
        <v>SI-14BCFE</v>
      </c>
      <c r="I4092" s="8" t="str">
        <f aca="false" t="array" ref="I4092:I4092">INDEX(Def_Instancias_Equipamentos!$E$2:$E$4986, MATCH(L4092, Def_Instancias_Equipamentos!$D$2:$D$4986, 0), 1)</f>
        <v>IA-14RaBPM</v>
      </c>
      <c r="J4092" s="8" t="str">
        <f aca="false">IF(H4092=I4092, "INTERNO", "EXTERNO")</f>
        <v>EXTERNO</v>
      </c>
      <c r="K4092" s="9" t="str">
        <f aca="false">Def_Instancias_Equipamentos!$D$1159</f>
        <v>SI-14BCFE:DI-PBPMSensor-2</v>
      </c>
      <c r="L4092" s="4" t="str">
        <f aca="false">Def_Instancias_Equipamentos!$D$1500</f>
        <v>SI-14BCFE:DI-FMCPicoAmm-2</v>
      </c>
      <c r="M4092" s="10" t="s">
        <v>69</v>
      </c>
      <c r="N4092" s="11" t="s">
        <v>357</v>
      </c>
      <c r="O4092" s="21" t="str">
        <f aca="false">Def_Sistemas_Conectores_Cabos!$B$24</f>
        <v>Allectra triax</v>
      </c>
      <c r="P4092" s="4" t="str">
        <f aca="false">Def_Sistemas_Conectores_Cabos!$B$25</f>
        <v>Lemo FFC.00.650</v>
      </c>
      <c r="Q4092" s="8" t="str">
        <f aca="false">K4092&amp;"/"&amp;M4092&amp;CHAR(10)&amp;L4092&amp;"/"&amp;N4092</f>
        <v>SI-14BCFE:DI-PBPMSensor-2/BI
SI-14BCFE:DI-FMCPicoAmm-2/2</v>
      </c>
      <c r="R4092" s="12" t="s">
        <v>354</v>
      </c>
      <c r="S4092" s="12" t="s">
        <v>354</v>
      </c>
      <c r="T4092" s="22" t="str">
        <f aca="false">Def_Sistemas_Conectores_Cabos!$C$15</f>
        <v>Triaxial LEMO</v>
      </c>
      <c r="U4092" s="11" t="s">
        <v>355</v>
      </c>
      <c r="V4092" s="13"/>
    </row>
    <row r="4093" customFormat="false" ht="15.75" hidden="true" customHeight="true" outlineLevel="0" collapsed="false">
      <c r="A4093" s="4" t="str">
        <f aca="false">Def_Sistemas_Conectores_Cabos!$A$23</f>
        <v>BPM de fótons</v>
      </c>
      <c r="B4093" s="5" t="str">
        <f aca="false">Datas_Entregas!$A$3</f>
        <v>BTS/Anel</v>
      </c>
      <c r="C4093" s="6" t="n">
        <f aca="false" t="array" ref="C4093:C4093">INDEX(Datas_Entregas!$B$2:$B$100, MATCH(B4093, Datas_Entregas!$A$2:$A$100, 0), 1)</f>
        <v>43296</v>
      </c>
      <c r="D4093" s="5" t="str">
        <f aca="false">Def_Status_Montagem!$A$2</f>
        <v>A verificar</v>
      </c>
      <c r="E4093" s="4" t="str">
        <f aca="false">Def_Status_Montagem!$B$4</f>
        <v>Contratada (inclui etiqueta)</v>
      </c>
      <c r="F4093" s="7" t="str">
        <f aca="false" t="array" ref="F4093:F4093">INDEX(Def_Instancias_Equipamentos!$F$2:$F$4986, MATCH(K4093, Def_Instancias_Equipamentos!$D$2:$D$4986, 0), 1)</f>
        <v>Túnel (Anel/Front-End)</v>
      </c>
      <c r="G4093" s="8" t="str">
        <f aca="false" t="array" ref="G4093:G4093">INDEX(Def_Instancias_Equipamentos!$F$2:$F$4986, MATCH(L4093, Def_Instancias_Equipamentos!$D$2:$D$4986, 0), 1)</f>
        <v>Sala Racks 14</v>
      </c>
      <c r="H4093" s="7" t="str">
        <f aca="false" t="array" ref="H4093:H4093">INDEX(Def_Instancias_Equipamentos!$E$2:$E$4986, MATCH(K4093, Def_Instancias_Equipamentos!$D$2:$D$4986, 0), 1)</f>
        <v>SI-14BCFE</v>
      </c>
      <c r="I4093" s="8" t="str">
        <f aca="false" t="array" ref="I4093:I4093">INDEX(Def_Instancias_Equipamentos!$E$2:$E$4986, MATCH(L4093, Def_Instancias_Equipamentos!$D$2:$D$4986, 0), 1)</f>
        <v>IA-14RaBPM</v>
      </c>
      <c r="J4093" s="8" t="str">
        <f aca="false">IF(H4093=I4093, "INTERNO", "EXTERNO")</f>
        <v>EXTERNO</v>
      </c>
      <c r="K4093" s="9" t="str">
        <f aca="false">Def_Instancias_Equipamentos!$D$1159</f>
        <v>SI-14BCFE:DI-PBPMSensor-2</v>
      </c>
      <c r="L4093" s="4" t="str">
        <f aca="false">Def_Instancias_Equipamentos!$D$1500</f>
        <v>SI-14BCFE:DI-FMCPicoAmm-2</v>
      </c>
      <c r="M4093" s="10" t="s">
        <v>75</v>
      </c>
      <c r="N4093" s="11" t="s">
        <v>358</v>
      </c>
      <c r="O4093" s="21" t="str">
        <f aca="false">Def_Sistemas_Conectores_Cabos!$B$24</f>
        <v>Allectra triax</v>
      </c>
      <c r="P4093" s="4" t="str">
        <f aca="false">Def_Sistemas_Conectores_Cabos!$B$25</f>
        <v>Lemo FFC.00.650</v>
      </c>
      <c r="Q4093" s="8" t="str">
        <f aca="false">K4093&amp;"/"&amp;M4093&amp;CHAR(10)&amp;L4093&amp;"/"&amp;N4093</f>
        <v>SI-14BCFE:DI-PBPMSensor-2/TI
SI-14BCFE:DI-FMCPicoAmm-2/3</v>
      </c>
      <c r="R4093" s="12" t="s">
        <v>354</v>
      </c>
      <c r="S4093" s="12" t="s">
        <v>354</v>
      </c>
      <c r="T4093" s="22" t="str">
        <f aca="false">Def_Sistemas_Conectores_Cabos!$C$15</f>
        <v>Triaxial LEMO</v>
      </c>
      <c r="U4093" s="11" t="s">
        <v>355</v>
      </c>
      <c r="V4093" s="13"/>
    </row>
    <row r="4094" customFormat="false" ht="15.75" hidden="true" customHeight="true" outlineLevel="0" collapsed="false">
      <c r="A4094" s="4" t="str">
        <f aca="false">Def_Sistemas_Conectores_Cabos!$A$23</f>
        <v>BPM de fótons</v>
      </c>
      <c r="B4094" s="5" t="str">
        <f aca="false">Datas_Entregas!$A$3</f>
        <v>BTS/Anel</v>
      </c>
      <c r="C4094" s="6" t="n">
        <f aca="false" t="array" ref="C4094:C4094">INDEX(Datas_Entregas!$B$2:$B$100, MATCH(B4094, Datas_Entregas!$A$2:$A$100, 0), 1)</f>
        <v>43296</v>
      </c>
      <c r="D4094" s="5" t="str">
        <f aca="false">Def_Status_Montagem!$A$2</f>
        <v>A verificar</v>
      </c>
      <c r="E4094" s="4" t="str">
        <f aca="false">Def_Status_Montagem!$B$4</f>
        <v>Contratada (inclui etiqueta)</v>
      </c>
      <c r="F4094" s="7" t="str">
        <f aca="false" t="array" ref="F4094:F4094">INDEX(Def_Instancias_Equipamentos!$F$2:$F$4986, MATCH(K4094, Def_Instancias_Equipamentos!$D$2:$D$4986, 0), 1)</f>
        <v>Túnel (Anel/Front-End)</v>
      </c>
      <c r="G4094" s="8" t="str">
        <f aca="false" t="array" ref="G4094:G4094">INDEX(Def_Instancias_Equipamentos!$F$2:$F$4986, MATCH(L4094, Def_Instancias_Equipamentos!$D$2:$D$4986, 0), 1)</f>
        <v>Sala Racks 14</v>
      </c>
      <c r="H4094" s="7" t="str">
        <f aca="false" t="array" ref="H4094:H4094">INDEX(Def_Instancias_Equipamentos!$E$2:$E$4986, MATCH(K4094, Def_Instancias_Equipamentos!$D$2:$D$4986, 0), 1)</f>
        <v>SI-14BCFE</v>
      </c>
      <c r="I4094" s="8" t="str">
        <f aca="false" t="array" ref="I4094:I4094">INDEX(Def_Instancias_Equipamentos!$E$2:$E$4986, MATCH(L4094, Def_Instancias_Equipamentos!$D$2:$D$4986, 0), 1)</f>
        <v>IA-14RaBPM</v>
      </c>
      <c r="J4094" s="8" t="str">
        <f aca="false">IF(H4094=I4094, "INTERNO", "EXTERNO")</f>
        <v>EXTERNO</v>
      </c>
      <c r="K4094" s="9" t="str">
        <f aca="false">Def_Instancias_Equipamentos!$D$1159</f>
        <v>SI-14BCFE:DI-PBPMSensor-2</v>
      </c>
      <c r="L4094" s="4" t="str">
        <f aca="false">Def_Instancias_Equipamentos!$D$1500</f>
        <v>SI-14BCFE:DI-FMCPicoAmm-2</v>
      </c>
      <c r="M4094" s="10" t="s">
        <v>72</v>
      </c>
      <c r="N4094" s="11" t="s">
        <v>359</v>
      </c>
      <c r="O4094" s="21" t="str">
        <f aca="false">Def_Sistemas_Conectores_Cabos!$B$24</f>
        <v>Allectra triax</v>
      </c>
      <c r="P4094" s="4" t="str">
        <f aca="false">Def_Sistemas_Conectores_Cabos!$B$25</f>
        <v>Lemo FFC.00.650</v>
      </c>
      <c r="Q4094" s="8" t="str">
        <f aca="false">K4094&amp;"/"&amp;M4094&amp;CHAR(10)&amp;L4094&amp;"/"&amp;N4094</f>
        <v>SI-14BCFE:DI-PBPMSensor-2/BO
SI-14BCFE:DI-FMCPicoAmm-2/4</v>
      </c>
      <c r="R4094" s="12" t="s">
        <v>354</v>
      </c>
      <c r="S4094" s="12" t="s">
        <v>354</v>
      </c>
      <c r="T4094" s="22" t="str">
        <f aca="false">Def_Sistemas_Conectores_Cabos!$C$15</f>
        <v>Triaxial LEMO</v>
      </c>
      <c r="U4094" s="11" t="s">
        <v>355</v>
      </c>
      <c r="V4094" s="13"/>
    </row>
    <row r="4095" customFormat="false" ht="15.75" hidden="true" customHeight="true" outlineLevel="0" collapsed="false">
      <c r="A4095" s="4" t="str">
        <f aca="false">Def_Sistemas_Conectores_Cabos!$A$23</f>
        <v>BPM de fótons</v>
      </c>
      <c r="B4095" s="5" t="str">
        <f aca="false">Datas_Entregas!$A$3</f>
        <v>BTS/Anel</v>
      </c>
      <c r="C4095" s="6" t="n">
        <f aca="false" t="array" ref="C4095:C4095">INDEX(Datas_Entregas!$B$2:$B$100, MATCH(B4095, Datas_Entregas!$A$2:$A$100, 0), 1)</f>
        <v>43296</v>
      </c>
      <c r="D4095" s="5" t="str">
        <f aca="false">Def_Status_Montagem!$A$2</f>
        <v>A verificar</v>
      </c>
      <c r="E4095" s="4" t="str">
        <f aca="false">Def_Status_Montagem!$B$4</f>
        <v>Contratada (inclui etiqueta)</v>
      </c>
      <c r="F4095" s="7" t="str">
        <f aca="false" t="array" ref="F4095:F4095">INDEX(Def_Instancias_Equipamentos!$F$2:$F$4986, MATCH(K4095, Def_Instancias_Equipamentos!$D$2:$D$4986, 0), 1)</f>
        <v>Túnel (Anel/Front-End)</v>
      </c>
      <c r="G4095" s="8" t="str">
        <f aca="false" t="array" ref="G4095:G4095">INDEX(Def_Instancias_Equipamentos!$F$2:$F$4986, MATCH(L4095, Def_Instancias_Equipamentos!$D$2:$D$4986, 0), 1)</f>
        <v>Sala Racks 14</v>
      </c>
      <c r="H4095" s="7" t="str">
        <f aca="false" t="array" ref="H4095:H4095">INDEX(Def_Instancias_Equipamentos!$E$2:$E$4986, MATCH(K4095, Def_Instancias_Equipamentos!$D$2:$D$4986, 0), 1)</f>
        <v>SI-14SBFE</v>
      </c>
      <c r="I4095" s="8" t="str">
        <f aca="false" t="array" ref="I4095:I4095">INDEX(Def_Instancias_Equipamentos!$E$2:$E$4986, MATCH(L4095, Def_Instancias_Equipamentos!$D$2:$D$4986, 0), 1)</f>
        <v>IA-14RaBPM</v>
      </c>
      <c r="J4095" s="8" t="str">
        <f aca="false">IF(H4095=I4095, "INTERNO", "EXTERNO")</f>
        <v>EXTERNO</v>
      </c>
      <c r="K4095" s="9" t="str">
        <f aca="false">Def_Instancias_Equipamentos!$D$1118</f>
        <v>SI-14SBFE:DI-PBPMSensor-1</v>
      </c>
      <c r="L4095" s="4" t="str">
        <f aca="false">Def_Instancias_Equipamentos!$D$1459</f>
        <v>SI-14SBFE:DI-FMCPicoAmm-1</v>
      </c>
      <c r="M4095" s="10" t="s">
        <v>78</v>
      </c>
      <c r="N4095" s="11" t="s">
        <v>356</v>
      </c>
      <c r="O4095" s="21" t="str">
        <f aca="false">Def_Sistemas_Conectores_Cabos!$B$24</f>
        <v>Allectra triax</v>
      </c>
      <c r="P4095" s="4" t="str">
        <f aca="false">Def_Sistemas_Conectores_Cabos!$B$25</f>
        <v>Lemo FFC.00.650</v>
      </c>
      <c r="Q4095" s="8" t="str">
        <f aca="false">K4095&amp;"/"&amp;M4095&amp;CHAR(10)&amp;L4095&amp;"/"&amp;N4095</f>
        <v>SI-14SBFE:DI-PBPMSensor-1/TO
SI-14SBFE:DI-FMCPicoAmm-1/1</v>
      </c>
      <c r="R4095" s="12" t="s">
        <v>354</v>
      </c>
      <c r="S4095" s="12" t="s">
        <v>354</v>
      </c>
      <c r="T4095" s="22" t="str">
        <f aca="false">Def_Sistemas_Conectores_Cabos!$C$15</f>
        <v>Triaxial LEMO</v>
      </c>
      <c r="U4095" s="11" t="s">
        <v>355</v>
      </c>
      <c r="V4095" s="13"/>
    </row>
    <row r="4096" customFormat="false" ht="15.75" hidden="true" customHeight="true" outlineLevel="0" collapsed="false">
      <c r="A4096" s="4" t="str">
        <f aca="false">Def_Sistemas_Conectores_Cabos!$A$23</f>
        <v>BPM de fótons</v>
      </c>
      <c r="B4096" s="5" t="str">
        <f aca="false">Datas_Entregas!$A$3</f>
        <v>BTS/Anel</v>
      </c>
      <c r="C4096" s="6" t="n">
        <f aca="false" t="array" ref="C4096:C4096">INDEX(Datas_Entregas!$B$2:$B$100, MATCH(B4096, Datas_Entregas!$A$2:$A$100, 0), 1)</f>
        <v>43296</v>
      </c>
      <c r="D4096" s="5" t="str">
        <f aca="false">Def_Status_Montagem!$A$2</f>
        <v>A verificar</v>
      </c>
      <c r="E4096" s="4" t="str">
        <f aca="false">Def_Status_Montagem!$B$4</f>
        <v>Contratada (inclui etiqueta)</v>
      </c>
      <c r="F4096" s="7" t="str">
        <f aca="false" t="array" ref="F4096:F4096">INDEX(Def_Instancias_Equipamentos!$F$2:$F$4986, MATCH(K4096, Def_Instancias_Equipamentos!$D$2:$D$4986, 0), 1)</f>
        <v>Túnel (Anel/Front-End)</v>
      </c>
      <c r="G4096" s="8" t="str">
        <f aca="false" t="array" ref="G4096:G4096">INDEX(Def_Instancias_Equipamentos!$F$2:$F$4986, MATCH(L4096, Def_Instancias_Equipamentos!$D$2:$D$4986, 0), 1)</f>
        <v>Sala Racks 14</v>
      </c>
      <c r="H4096" s="7" t="str">
        <f aca="false" t="array" ref="H4096:H4096">INDEX(Def_Instancias_Equipamentos!$E$2:$E$4986, MATCH(K4096, Def_Instancias_Equipamentos!$D$2:$D$4986, 0), 1)</f>
        <v>SI-14SBFE</v>
      </c>
      <c r="I4096" s="8" t="str">
        <f aca="false" t="array" ref="I4096:I4096">INDEX(Def_Instancias_Equipamentos!$E$2:$E$4986, MATCH(L4096, Def_Instancias_Equipamentos!$D$2:$D$4986, 0), 1)</f>
        <v>IA-14RaBPM</v>
      </c>
      <c r="J4096" s="8" t="str">
        <f aca="false">IF(H4096=I4096, "INTERNO", "EXTERNO")</f>
        <v>EXTERNO</v>
      </c>
      <c r="K4096" s="9" t="str">
        <f aca="false">Def_Instancias_Equipamentos!$D$1118</f>
        <v>SI-14SBFE:DI-PBPMSensor-1</v>
      </c>
      <c r="L4096" s="4" t="str">
        <f aca="false">Def_Instancias_Equipamentos!$D$1459</f>
        <v>SI-14SBFE:DI-FMCPicoAmm-1</v>
      </c>
      <c r="M4096" s="10" t="s">
        <v>69</v>
      </c>
      <c r="N4096" s="11" t="s">
        <v>357</v>
      </c>
      <c r="O4096" s="21" t="str">
        <f aca="false">Def_Sistemas_Conectores_Cabos!$B$24</f>
        <v>Allectra triax</v>
      </c>
      <c r="P4096" s="4" t="str">
        <f aca="false">Def_Sistemas_Conectores_Cabos!$B$25</f>
        <v>Lemo FFC.00.650</v>
      </c>
      <c r="Q4096" s="8" t="str">
        <f aca="false">K4096&amp;"/"&amp;M4096&amp;CHAR(10)&amp;L4096&amp;"/"&amp;N4096</f>
        <v>SI-14SBFE:DI-PBPMSensor-1/BI
SI-14SBFE:DI-FMCPicoAmm-1/2</v>
      </c>
      <c r="R4096" s="12" t="s">
        <v>354</v>
      </c>
      <c r="S4096" s="12" t="s">
        <v>354</v>
      </c>
      <c r="T4096" s="22" t="str">
        <f aca="false">Def_Sistemas_Conectores_Cabos!$C$15</f>
        <v>Triaxial LEMO</v>
      </c>
      <c r="U4096" s="11" t="s">
        <v>355</v>
      </c>
      <c r="V4096" s="13"/>
    </row>
    <row r="4097" customFormat="false" ht="15.75" hidden="true" customHeight="true" outlineLevel="0" collapsed="false">
      <c r="A4097" s="4" t="str">
        <f aca="false">Def_Sistemas_Conectores_Cabos!$A$23</f>
        <v>BPM de fótons</v>
      </c>
      <c r="B4097" s="5" t="str">
        <f aca="false">Datas_Entregas!$A$3</f>
        <v>BTS/Anel</v>
      </c>
      <c r="C4097" s="6" t="n">
        <f aca="false" t="array" ref="C4097:C4097">INDEX(Datas_Entregas!$B$2:$B$100, MATCH(B4097, Datas_Entregas!$A$2:$A$100, 0), 1)</f>
        <v>43296</v>
      </c>
      <c r="D4097" s="5" t="str">
        <f aca="false">Def_Status_Montagem!$A$2</f>
        <v>A verificar</v>
      </c>
      <c r="E4097" s="4" t="str">
        <f aca="false">Def_Status_Montagem!$B$4</f>
        <v>Contratada (inclui etiqueta)</v>
      </c>
      <c r="F4097" s="7" t="str">
        <f aca="false" t="array" ref="F4097:F4097">INDEX(Def_Instancias_Equipamentos!$F$2:$F$4986, MATCH(K4097, Def_Instancias_Equipamentos!$D$2:$D$4986, 0), 1)</f>
        <v>Túnel (Anel/Front-End)</v>
      </c>
      <c r="G4097" s="8" t="str">
        <f aca="false" t="array" ref="G4097:G4097">INDEX(Def_Instancias_Equipamentos!$F$2:$F$4986, MATCH(L4097, Def_Instancias_Equipamentos!$D$2:$D$4986, 0), 1)</f>
        <v>Sala Racks 14</v>
      </c>
      <c r="H4097" s="7" t="str">
        <f aca="false" t="array" ref="H4097:H4097">INDEX(Def_Instancias_Equipamentos!$E$2:$E$4986, MATCH(K4097, Def_Instancias_Equipamentos!$D$2:$D$4986, 0), 1)</f>
        <v>SI-14SBFE</v>
      </c>
      <c r="I4097" s="8" t="str">
        <f aca="false" t="array" ref="I4097:I4097">INDEX(Def_Instancias_Equipamentos!$E$2:$E$4986, MATCH(L4097, Def_Instancias_Equipamentos!$D$2:$D$4986, 0), 1)</f>
        <v>IA-14RaBPM</v>
      </c>
      <c r="J4097" s="8" t="str">
        <f aca="false">IF(H4097=I4097, "INTERNO", "EXTERNO")</f>
        <v>EXTERNO</v>
      </c>
      <c r="K4097" s="9" t="str">
        <f aca="false">Def_Instancias_Equipamentos!$D$1118</f>
        <v>SI-14SBFE:DI-PBPMSensor-1</v>
      </c>
      <c r="L4097" s="4" t="str">
        <f aca="false">Def_Instancias_Equipamentos!$D$1459</f>
        <v>SI-14SBFE:DI-FMCPicoAmm-1</v>
      </c>
      <c r="M4097" s="10" t="s">
        <v>75</v>
      </c>
      <c r="N4097" s="11" t="s">
        <v>358</v>
      </c>
      <c r="O4097" s="21" t="str">
        <f aca="false">Def_Sistemas_Conectores_Cabos!$B$24</f>
        <v>Allectra triax</v>
      </c>
      <c r="P4097" s="4" t="str">
        <f aca="false">Def_Sistemas_Conectores_Cabos!$B$25</f>
        <v>Lemo FFC.00.650</v>
      </c>
      <c r="Q4097" s="8" t="str">
        <f aca="false">K4097&amp;"/"&amp;M4097&amp;CHAR(10)&amp;L4097&amp;"/"&amp;N4097</f>
        <v>SI-14SBFE:DI-PBPMSensor-1/TI
SI-14SBFE:DI-FMCPicoAmm-1/3</v>
      </c>
      <c r="R4097" s="12" t="s">
        <v>354</v>
      </c>
      <c r="S4097" s="12" t="s">
        <v>354</v>
      </c>
      <c r="T4097" s="22" t="str">
        <f aca="false">Def_Sistemas_Conectores_Cabos!$C$15</f>
        <v>Triaxial LEMO</v>
      </c>
      <c r="U4097" s="11" t="s">
        <v>355</v>
      </c>
      <c r="V4097" s="13"/>
    </row>
    <row r="4098" customFormat="false" ht="15.75" hidden="true" customHeight="true" outlineLevel="0" collapsed="false">
      <c r="A4098" s="4" t="str">
        <f aca="false">Def_Sistemas_Conectores_Cabos!$A$23</f>
        <v>BPM de fótons</v>
      </c>
      <c r="B4098" s="5" t="str">
        <f aca="false">Datas_Entregas!$A$3</f>
        <v>BTS/Anel</v>
      </c>
      <c r="C4098" s="6" t="n">
        <f aca="false" t="array" ref="C4098:C4098">INDEX(Datas_Entregas!$B$2:$B$100, MATCH(B4098, Datas_Entregas!$A$2:$A$100, 0), 1)</f>
        <v>43296</v>
      </c>
      <c r="D4098" s="5" t="str">
        <f aca="false">Def_Status_Montagem!$A$2</f>
        <v>A verificar</v>
      </c>
      <c r="E4098" s="4" t="str">
        <f aca="false">Def_Status_Montagem!$B$4</f>
        <v>Contratada (inclui etiqueta)</v>
      </c>
      <c r="F4098" s="7" t="str">
        <f aca="false" t="array" ref="F4098:F4098">INDEX(Def_Instancias_Equipamentos!$F$2:$F$4986, MATCH(K4098, Def_Instancias_Equipamentos!$D$2:$D$4986, 0), 1)</f>
        <v>Túnel (Anel/Front-End)</v>
      </c>
      <c r="G4098" s="8" t="str">
        <f aca="false" t="array" ref="G4098:G4098">INDEX(Def_Instancias_Equipamentos!$F$2:$F$4986, MATCH(L4098, Def_Instancias_Equipamentos!$D$2:$D$4986, 0), 1)</f>
        <v>Sala Racks 14</v>
      </c>
      <c r="H4098" s="7" t="str">
        <f aca="false" t="array" ref="H4098:H4098">INDEX(Def_Instancias_Equipamentos!$E$2:$E$4986, MATCH(K4098, Def_Instancias_Equipamentos!$D$2:$D$4986, 0), 1)</f>
        <v>SI-14SBFE</v>
      </c>
      <c r="I4098" s="8" t="str">
        <f aca="false" t="array" ref="I4098:I4098">INDEX(Def_Instancias_Equipamentos!$E$2:$E$4986, MATCH(L4098, Def_Instancias_Equipamentos!$D$2:$D$4986, 0), 1)</f>
        <v>IA-14RaBPM</v>
      </c>
      <c r="J4098" s="8" t="str">
        <f aca="false">IF(H4098=I4098, "INTERNO", "EXTERNO")</f>
        <v>EXTERNO</v>
      </c>
      <c r="K4098" s="9" t="str">
        <f aca="false">Def_Instancias_Equipamentos!$D$1118</f>
        <v>SI-14SBFE:DI-PBPMSensor-1</v>
      </c>
      <c r="L4098" s="4" t="str">
        <f aca="false">Def_Instancias_Equipamentos!$D$1459</f>
        <v>SI-14SBFE:DI-FMCPicoAmm-1</v>
      </c>
      <c r="M4098" s="10" t="s">
        <v>72</v>
      </c>
      <c r="N4098" s="11" t="s">
        <v>359</v>
      </c>
      <c r="O4098" s="21" t="str">
        <f aca="false">Def_Sistemas_Conectores_Cabos!$B$24</f>
        <v>Allectra triax</v>
      </c>
      <c r="P4098" s="4" t="str">
        <f aca="false">Def_Sistemas_Conectores_Cabos!$B$25</f>
        <v>Lemo FFC.00.650</v>
      </c>
      <c r="Q4098" s="8" t="str">
        <f aca="false">K4098&amp;"/"&amp;M4098&amp;CHAR(10)&amp;L4098&amp;"/"&amp;N4098</f>
        <v>SI-14SBFE:DI-PBPMSensor-1/BO
SI-14SBFE:DI-FMCPicoAmm-1/4</v>
      </c>
      <c r="R4098" s="12" t="s">
        <v>354</v>
      </c>
      <c r="S4098" s="12" t="s">
        <v>354</v>
      </c>
      <c r="T4098" s="22" t="str">
        <f aca="false">Def_Sistemas_Conectores_Cabos!$C$15</f>
        <v>Triaxial LEMO</v>
      </c>
      <c r="U4098" s="11" t="s">
        <v>355</v>
      </c>
      <c r="V4098" s="13"/>
    </row>
    <row r="4099" customFormat="false" ht="15.75" hidden="true" customHeight="true" outlineLevel="0" collapsed="false">
      <c r="A4099" s="4" t="str">
        <f aca="false">Def_Sistemas_Conectores_Cabos!$A$23</f>
        <v>BPM de fótons</v>
      </c>
      <c r="B4099" s="5" t="str">
        <f aca="false">Datas_Entregas!$A$3</f>
        <v>BTS/Anel</v>
      </c>
      <c r="C4099" s="6" t="n">
        <f aca="false" t="array" ref="C4099:C4099">INDEX(Datas_Entregas!$B$2:$B$100, MATCH(B4099, Datas_Entregas!$A$2:$A$100, 0), 1)</f>
        <v>43296</v>
      </c>
      <c r="D4099" s="5" t="str">
        <f aca="false">Def_Status_Montagem!$A$2</f>
        <v>A verificar</v>
      </c>
      <c r="E4099" s="4" t="str">
        <f aca="false">Def_Status_Montagem!$B$4</f>
        <v>Contratada (inclui etiqueta)</v>
      </c>
      <c r="F4099" s="7" t="str">
        <f aca="false" t="array" ref="F4099:F4099">INDEX(Def_Instancias_Equipamentos!$F$2:$F$4986, MATCH(K4099, Def_Instancias_Equipamentos!$D$2:$D$4986, 0), 1)</f>
        <v>Túnel (Anel/Front-End)</v>
      </c>
      <c r="G4099" s="8" t="str">
        <f aca="false" t="array" ref="G4099:G4099">INDEX(Def_Instancias_Equipamentos!$F$2:$F$4986, MATCH(L4099, Def_Instancias_Equipamentos!$D$2:$D$4986, 0), 1)</f>
        <v>Sala Racks 14</v>
      </c>
      <c r="H4099" s="7" t="str">
        <f aca="false" t="array" ref="H4099:H4099">INDEX(Def_Instancias_Equipamentos!$E$2:$E$4986, MATCH(K4099, Def_Instancias_Equipamentos!$D$2:$D$4986, 0), 1)</f>
        <v>SI-14SBFE</v>
      </c>
      <c r="I4099" s="8" t="str">
        <f aca="false" t="array" ref="I4099:I4099">INDEX(Def_Instancias_Equipamentos!$E$2:$E$4986, MATCH(L4099, Def_Instancias_Equipamentos!$D$2:$D$4986, 0), 1)</f>
        <v>IA-14RaBPM</v>
      </c>
      <c r="J4099" s="8" t="str">
        <f aca="false">IF(H4099=I4099, "INTERNO", "EXTERNO")</f>
        <v>EXTERNO</v>
      </c>
      <c r="K4099" s="9" t="str">
        <f aca="false">Def_Instancias_Equipamentos!$D$1119</f>
        <v>SI-14SBFE:DI-PBPMSensor-2</v>
      </c>
      <c r="L4099" s="4" t="str">
        <f aca="false">Def_Instancias_Equipamentos!$D$1460</f>
        <v>SI-14SBFE:DI-FMCPicoAmm-2</v>
      </c>
      <c r="M4099" s="10" t="s">
        <v>78</v>
      </c>
      <c r="N4099" s="11" t="s">
        <v>356</v>
      </c>
      <c r="O4099" s="21" t="str">
        <f aca="false">Def_Sistemas_Conectores_Cabos!$B$24</f>
        <v>Allectra triax</v>
      </c>
      <c r="P4099" s="4" t="str">
        <f aca="false">Def_Sistemas_Conectores_Cabos!$B$25</f>
        <v>Lemo FFC.00.650</v>
      </c>
      <c r="Q4099" s="8" t="str">
        <f aca="false">K4099&amp;"/"&amp;M4099&amp;CHAR(10)&amp;L4099&amp;"/"&amp;N4099</f>
        <v>SI-14SBFE:DI-PBPMSensor-2/TO
SI-14SBFE:DI-FMCPicoAmm-2/1</v>
      </c>
      <c r="R4099" s="12" t="s">
        <v>354</v>
      </c>
      <c r="S4099" s="12" t="s">
        <v>354</v>
      </c>
      <c r="T4099" s="22" t="str">
        <f aca="false">Def_Sistemas_Conectores_Cabos!$C$15</f>
        <v>Triaxial LEMO</v>
      </c>
      <c r="U4099" s="11" t="s">
        <v>355</v>
      </c>
      <c r="V4099" s="13"/>
    </row>
    <row r="4100" customFormat="false" ht="15.75" hidden="true" customHeight="true" outlineLevel="0" collapsed="false">
      <c r="A4100" s="4" t="str">
        <f aca="false">Def_Sistemas_Conectores_Cabos!$A$23</f>
        <v>BPM de fótons</v>
      </c>
      <c r="B4100" s="5" t="str">
        <f aca="false">Datas_Entregas!$A$3</f>
        <v>BTS/Anel</v>
      </c>
      <c r="C4100" s="6" t="n">
        <f aca="false" t="array" ref="C4100:C4100">INDEX(Datas_Entregas!$B$2:$B$100, MATCH(B4100, Datas_Entregas!$A$2:$A$100, 0), 1)</f>
        <v>43296</v>
      </c>
      <c r="D4100" s="5" t="str">
        <f aca="false">Def_Status_Montagem!$A$2</f>
        <v>A verificar</v>
      </c>
      <c r="E4100" s="4" t="str">
        <f aca="false">Def_Status_Montagem!$B$4</f>
        <v>Contratada (inclui etiqueta)</v>
      </c>
      <c r="F4100" s="7" t="str">
        <f aca="false" t="array" ref="F4100:F4100">INDEX(Def_Instancias_Equipamentos!$F$2:$F$4986, MATCH(K4100, Def_Instancias_Equipamentos!$D$2:$D$4986, 0), 1)</f>
        <v>Túnel (Anel/Front-End)</v>
      </c>
      <c r="G4100" s="8" t="str">
        <f aca="false" t="array" ref="G4100:G4100">INDEX(Def_Instancias_Equipamentos!$F$2:$F$4986, MATCH(L4100, Def_Instancias_Equipamentos!$D$2:$D$4986, 0), 1)</f>
        <v>Sala Racks 14</v>
      </c>
      <c r="H4100" s="7" t="str">
        <f aca="false" t="array" ref="H4100:H4100">INDEX(Def_Instancias_Equipamentos!$E$2:$E$4986, MATCH(K4100, Def_Instancias_Equipamentos!$D$2:$D$4986, 0), 1)</f>
        <v>SI-14SBFE</v>
      </c>
      <c r="I4100" s="8" t="str">
        <f aca="false" t="array" ref="I4100:I4100">INDEX(Def_Instancias_Equipamentos!$E$2:$E$4986, MATCH(L4100, Def_Instancias_Equipamentos!$D$2:$D$4986, 0), 1)</f>
        <v>IA-14RaBPM</v>
      </c>
      <c r="J4100" s="8" t="str">
        <f aca="false">IF(H4100=I4100, "INTERNO", "EXTERNO")</f>
        <v>EXTERNO</v>
      </c>
      <c r="K4100" s="9" t="str">
        <f aca="false">Def_Instancias_Equipamentos!$D$1119</f>
        <v>SI-14SBFE:DI-PBPMSensor-2</v>
      </c>
      <c r="L4100" s="4" t="str">
        <f aca="false">Def_Instancias_Equipamentos!$D$1460</f>
        <v>SI-14SBFE:DI-FMCPicoAmm-2</v>
      </c>
      <c r="M4100" s="10" t="s">
        <v>69</v>
      </c>
      <c r="N4100" s="11" t="s">
        <v>357</v>
      </c>
      <c r="O4100" s="21" t="str">
        <f aca="false">Def_Sistemas_Conectores_Cabos!$B$24</f>
        <v>Allectra triax</v>
      </c>
      <c r="P4100" s="4" t="str">
        <f aca="false">Def_Sistemas_Conectores_Cabos!$B$25</f>
        <v>Lemo FFC.00.650</v>
      </c>
      <c r="Q4100" s="8" t="str">
        <f aca="false">K4100&amp;"/"&amp;M4100&amp;CHAR(10)&amp;L4100&amp;"/"&amp;N4100</f>
        <v>SI-14SBFE:DI-PBPMSensor-2/BI
SI-14SBFE:DI-FMCPicoAmm-2/2</v>
      </c>
      <c r="R4100" s="12" t="s">
        <v>354</v>
      </c>
      <c r="S4100" s="12" t="s">
        <v>354</v>
      </c>
      <c r="T4100" s="22" t="str">
        <f aca="false">Def_Sistemas_Conectores_Cabos!$C$15</f>
        <v>Triaxial LEMO</v>
      </c>
      <c r="U4100" s="11" t="s">
        <v>355</v>
      </c>
      <c r="V4100" s="13"/>
    </row>
    <row r="4101" customFormat="false" ht="15.75" hidden="true" customHeight="true" outlineLevel="0" collapsed="false">
      <c r="A4101" s="4" t="str">
        <f aca="false">Def_Sistemas_Conectores_Cabos!$A$23</f>
        <v>BPM de fótons</v>
      </c>
      <c r="B4101" s="5" t="str">
        <f aca="false">Datas_Entregas!$A$3</f>
        <v>BTS/Anel</v>
      </c>
      <c r="C4101" s="6" t="n">
        <f aca="false" t="array" ref="C4101:C4101">INDEX(Datas_Entregas!$B$2:$B$100, MATCH(B4101, Datas_Entregas!$A$2:$A$100, 0), 1)</f>
        <v>43296</v>
      </c>
      <c r="D4101" s="5" t="str">
        <f aca="false">Def_Status_Montagem!$A$2</f>
        <v>A verificar</v>
      </c>
      <c r="E4101" s="4" t="str">
        <f aca="false">Def_Status_Montagem!$B$4</f>
        <v>Contratada (inclui etiqueta)</v>
      </c>
      <c r="F4101" s="7" t="str">
        <f aca="false" t="array" ref="F4101:F4101">INDEX(Def_Instancias_Equipamentos!$F$2:$F$4986, MATCH(K4101, Def_Instancias_Equipamentos!$D$2:$D$4986, 0), 1)</f>
        <v>Túnel (Anel/Front-End)</v>
      </c>
      <c r="G4101" s="8" t="str">
        <f aca="false" t="array" ref="G4101:G4101">INDEX(Def_Instancias_Equipamentos!$F$2:$F$4986, MATCH(L4101, Def_Instancias_Equipamentos!$D$2:$D$4986, 0), 1)</f>
        <v>Sala Racks 14</v>
      </c>
      <c r="H4101" s="7" t="str">
        <f aca="false" t="array" ref="H4101:H4101">INDEX(Def_Instancias_Equipamentos!$E$2:$E$4986, MATCH(K4101, Def_Instancias_Equipamentos!$D$2:$D$4986, 0), 1)</f>
        <v>SI-14SBFE</v>
      </c>
      <c r="I4101" s="8" t="str">
        <f aca="false" t="array" ref="I4101:I4101">INDEX(Def_Instancias_Equipamentos!$E$2:$E$4986, MATCH(L4101, Def_Instancias_Equipamentos!$D$2:$D$4986, 0), 1)</f>
        <v>IA-14RaBPM</v>
      </c>
      <c r="J4101" s="8" t="str">
        <f aca="false">IF(H4101=I4101, "INTERNO", "EXTERNO")</f>
        <v>EXTERNO</v>
      </c>
      <c r="K4101" s="9" t="str">
        <f aca="false">Def_Instancias_Equipamentos!$D$1119</f>
        <v>SI-14SBFE:DI-PBPMSensor-2</v>
      </c>
      <c r="L4101" s="4" t="str">
        <f aca="false">Def_Instancias_Equipamentos!$D$1460</f>
        <v>SI-14SBFE:DI-FMCPicoAmm-2</v>
      </c>
      <c r="M4101" s="10" t="s">
        <v>75</v>
      </c>
      <c r="N4101" s="11" t="s">
        <v>358</v>
      </c>
      <c r="O4101" s="21" t="str">
        <f aca="false">Def_Sistemas_Conectores_Cabos!$B$24</f>
        <v>Allectra triax</v>
      </c>
      <c r="P4101" s="4" t="str">
        <f aca="false">Def_Sistemas_Conectores_Cabos!$B$25</f>
        <v>Lemo FFC.00.650</v>
      </c>
      <c r="Q4101" s="8" t="str">
        <f aca="false">K4101&amp;"/"&amp;M4101&amp;CHAR(10)&amp;L4101&amp;"/"&amp;N4101</f>
        <v>SI-14SBFE:DI-PBPMSensor-2/TI
SI-14SBFE:DI-FMCPicoAmm-2/3</v>
      </c>
      <c r="R4101" s="12" t="s">
        <v>354</v>
      </c>
      <c r="S4101" s="12" t="s">
        <v>354</v>
      </c>
      <c r="T4101" s="22" t="str">
        <f aca="false">Def_Sistemas_Conectores_Cabos!$C$15</f>
        <v>Triaxial LEMO</v>
      </c>
      <c r="U4101" s="11" t="s">
        <v>355</v>
      </c>
      <c r="V4101" s="13"/>
    </row>
    <row r="4102" customFormat="false" ht="15.75" hidden="true" customHeight="true" outlineLevel="0" collapsed="false">
      <c r="A4102" s="4" t="str">
        <f aca="false">Def_Sistemas_Conectores_Cabos!$A$23</f>
        <v>BPM de fótons</v>
      </c>
      <c r="B4102" s="5" t="str">
        <f aca="false">Datas_Entregas!$A$3</f>
        <v>BTS/Anel</v>
      </c>
      <c r="C4102" s="6" t="n">
        <f aca="false" t="array" ref="C4102:C4102">INDEX(Datas_Entregas!$B$2:$B$100, MATCH(B4102, Datas_Entregas!$A$2:$A$100, 0), 1)</f>
        <v>43296</v>
      </c>
      <c r="D4102" s="5" t="str">
        <f aca="false">Def_Status_Montagem!$A$2</f>
        <v>A verificar</v>
      </c>
      <c r="E4102" s="4" t="str">
        <f aca="false">Def_Status_Montagem!$B$4</f>
        <v>Contratada (inclui etiqueta)</v>
      </c>
      <c r="F4102" s="7" t="str">
        <f aca="false" t="array" ref="F4102:F4102">INDEX(Def_Instancias_Equipamentos!$F$2:$F$4986, MATCH(K4102, Def_Instancias_Equipamentos!$D$2:$D$4986, 0), 1)</f>
        <v>Túnel (Anel/Front-End)</v>
      </c>
      <c r="G4102" s="8" t="str">
        <f aca="false" t="array" ref="G4102:G4102">INDEX(Def_Instancias_Equipamentos!$F$2:$F$4986, MATCH(L4102, Def_Instancias_Equipamentos!$D$2:$D$4986, 0), 1)</f>
        <v>Sala Racks 14</v>
      </c>
      <c r="H4102" s="7" t="str">
        <f aca="false" t="array" ref="H4102:H4102">INDEX(Def_Instancias_Equipamentos!$E$2:$E$4986, MATCH(K4102, Def_Instancias_Equipamentos!$D$2:$D$4986, 0), 1)</f>
        <v>SI-14SBFE</v>
      </c>
      <c r="I4102" s="8" t="str">
        <f aca="false" t="array" ref="I4102:I4102">INDEX(Def_Instancias_Equipamentos!$E$2:$E$4986, MATCH(L4102, Def_Instancias_Equipamentos!$D$2:$D$4986, 0), 1)</f>
        <v>IA-14RaBPM</v>
      </c>
      <c r="J4102" s="8" t="str">
        <f aca="false">IF(H4102=I4102, "INTERNO", "EXTERNO")</f>
        <v>EXTERNO</v>
      </c>
      <c r="K4102" s="9" t="str">
        <f aca="false">Def_Instancias_Equipamentos!$D$1119</f>
        <v>SI-14SBFE:DI-PBPMSensor-2</v>
      </c>
      <c r="L4102" s="4" t="str">
        <f aca="false">Def_Instancias_Equipamentos!$D$1460</f>
        <v>SI-14SBFE:DI-FMCPicoAmm-2</v>
      </c>
      <c r="M4102" s="10" t="s">
        <v>72</v>
      </c>
      <c r="N4102" s="11" t="s">
        <v>359</v>
      </c>
      <c r="O4102" s="21" t="str">
        <f aca="false">Def_Sistemas_Conectores_Cabos!$B$24</f>
        <v>Allectra triax</v>
      </c>
      <c r="P4102" s="4" t="str">
        <f aca="false">Def_Sistemas_Conectores_Cabos!$B$25</f>
        <v>Lemo FFC.00.650</v>
      </c>
      <c r="Q4102" s="8" t="str">
        <f aca="false">K4102&amp;"/"&amp;M4102&amp;CHAR(10)&amp;L4102&amp;"/"&amp;N4102</f>
        <v>SI-14SBFE:DI-PBPMSensor-2/BO
SI-14SBFE:DI-FMCPicoAmm-2/4</v>
      </c>
      <c r="R4102" s="12" t="s">
        <v>354</v>
      </c>
      <c r="S4102" s="12" t="s">
        <v>354</v>
      </c>
      <c r="T4102" s="22" t="str">
        <f aca="false">Def_Sistemas_Conectores_Cabos!$C$15</f>
        <v>Triaxial LEMO</v>
      </c>
      <c r="U4102" s="11" t="s">
        <v>355</v>
      </c>
      <c r="V4102" s="13"/>
    </row>
    <row r="4103" customFormat="false" ht="15.75" hidden="true" customHeight="true" outlineLevel="0" collapsed="false">
      <c r="A4103" s="4" t="str">
        <f aca="false">Def_Sistemas_Conectores_Cabos!$A$23</f>
        <v>BPM de fótons</v>
      </c>
      <c r="B4103" s="5" t="str">
        <f aca="false">Datas_Entregas!$A$6</f>
        <v>Linhas de Luz (fases I-A e II)</v>
      </c>
      <c r="C4103" s="6" t="n">
        <f aca="false" t="array" ref="C4103:C4103">INDEX(Datas_Entregas!$B$2:$B$100, MATCH(B4103, Datas_Entregas!$A$2:$A$100, 0), 1)</f>
        <v>43374</v>
      </c>
      <c r="D4103" s="5" t="str">
        <f aca="false">Def_Status_Montagem!$A$2</f>
        <v>A verificar</v>
      </c>
      <c r="E4103" s="4" t="str">
        <f aca="false">Def_Status_Montagem!$B$4</f>
        <v>Contratada (inclui etiqueta)</v>
      </c>
      <c r="F4103" s="7" t="str">
        <f aca="false" t="array" ref="F4103:F4103">INDEX(Def_Instancias_Equipamentos!$F$2:$F$4986, MATCH(K4103, Def_Instancias_Equipamentos!$D$2:$D$4986, 0), 1)</f>
        <v>Túnel (Anel/Front-End)</v>
      </c>
      <c r="G4103" s="8" t="str">
        <f aca="false" t="array" ref="G4103:G4103">INDEX(Def_Instancias_Equipamentos!$F$2:$F$4986, MATCH(L4103, Def_Instancias_Equipamentos!$D$2:$D$4986, 0), 1)</f>
        <v>Sala Racks 15</v>
      </c>
      <c r="H4103" s="7" t="str">
        <f aca="false" t="array" ref="H4103:H4103">INDEX(Def_Instancias_Equipamentos!$E$2:$E$4986, MATCH(K4103, Def_Instancias_Equipamentos!$D$2:$D$4986, 0), 1)</f>
        <v>SI-15BCFE</v>
      </c>
      <c r="I4103" s="8" t="str">
        <f aca="false" t="array" ref="I4103:I4103">INDEX(Def_Instancias_Equipamentos!$E$2:$E$4986, MATCH(L4103, Def_Instancias_Equipamentos!$D$2:$D$4986, 0), 1)</f>
        <v>IA-15RaBPM</v>
      </c>
      <c r="J4103" s="8" t="str">
        <f aca="false">IF(H4103=I4103, "INTERNO", "EXTERNO")</f>
        <v>EXTERNO</v>
      </c>
      <c r="K4103" s="9" t="str">
        <f aca="false">Def_Instancias_Equipamentos!$D$1160</f>
        <v>SI-15BCFE:DI-PBPMSensor-1</v>
      </c>
      <c r="L4103" s="4" t="str">
        <f aca="false">Def_Instancias_Equipamentos!$D$1501</f>
        <v>SI-15BCFE:DI-FMCPicoAmm-1</v>
      </c>
      <c r="M4103" s="10" t="s">
        <v>78</v>
      </c>
      <c r="N4103" s="11" t="s">
        <v>356</v>
      </c>
      <c r="O4103" s="21" t="str">
        <f aca="false">Def_Sistemas_Conectores_Cabos!$B$24</f>
        <v>Allectra triax</v>
      </c>
      <c r="P4103" s="4" t="str">
        <f aca="false">Def_Sistemas_Conectores_Cabos!$B$25</f>
        <v>Lemo FFC.00.650</v>
      </c>
      <c r="Q4103" s="8" t="str">
        <f aca="false">K4103&amp;"/"&amp;M4103&amp;CHAR(10)&amp;L4103&amp;"/"&amp;N4103</f>
        <v>SI-15BCFE:DI-PBPMSensor-1/TO
SI-15BCFE:DI-FMCPicoAmm-1/1</v>
      </c>
      <c r="R4103" s="12" t="s">
        <v>354</v>
      </c>
      <c r="S4103" s="12" t="s">
        <v>354</v>
      </c>
      <c r="T4103" s="22" t="str">
        <f aca="false">Def_Sistemas_Conectores_Cabos!$C$15</f>
        <v>Triaxial LEMO</v>
      </c>
      <c r="U4103" s="11" t="s">
        <v>355</v>
      </c>
      <c r="V4103" s="13"/>
    </row>
    <row r="4104" customFormat="false" ht="15.75" hidden="true" customHeight="true" outlineLevel="0" collapsed="false">
      <c r="A4104" s="4" t="str">
        <f aca="false">Def_Sistemas_Conectores_Cabos!$A$23</f>
        <v>BPM de fótons</v>
      </c>
      <c r="B4104" s="5" t="str">
        <f aca="false">Datas_Entregas!$A$6</f>
        <v>Linhas de Luz (fases I-A e II)</v>
      </c>
      <c r="C4104" s="6" t="n">
        <f aca="false" t="array" ref="C4104:C4104">INDEX(Datas_Entregas!$B$2:$B$100, MATCH(B4104, Datas_Entregas!$A$2:$A$100, 0), 1)</f>
        <v>43374</v>
      </c>
      <c r="D4104" s="5" t="str">
        <f aca="false">Def_Status_Montagem!$A$2</f>
        <v>A verificar</v>
      </c>
      <c r="E4104" s="4" t="str">
        <f aca="false">Def_Status_Montagem!$B$4</f>
        <v>Contratada (inclui etiqueta)</v>
      </c>
      <c r="F4104" s="7" t="str">
        <f aca="false" t="array" ref="F4104:F4104">INDEX(Def_Instancias_Equipamentos!$F$2:$F$4986, MATCH(K4104, Def_Instancias_Equipamentos!$D$2:$D$4986, 0), 1)</f>
        <v>Túnel (Anel/Front-End)</v>
      </c>
      <c r="G4104" s="8" t="str">
        <f aca="false" t="array" ref="G4104:G4104">INDEX(Def_Instancias_Equipamentos!$F$2:$F$4986, MATCH(L4104, Def_Instancias_Equipamentos!$D$2:$D$4986, 0), 1)</f>
        <v>Sala Racks 15</v>
      </c>
      <c r="H4104" s="7" t="str">
        <f aca="false" t="array" ref="H4104:H4104">INDEX(Def_Instancias_Equipamentos!$E$2:$E$4986, MATCH(K4104, Def_Instancias_Equipamentos!$D$2:$D$4986, 0), 1)</f>
        <v>SI-15BCFE</v>
      </c>
      <c r="I4104" s="8" t="str">
        <f aca="false" t="array" ref="I4104:I4104">INDEX(Def_Instancias_Equipamentos!$E$2:$E$4986, MATCH(L4104, Def_Instancias_Equipamentos!$D$2:$D$4986, 0), 1)</f>
        <v>IA-15RaBPM</v>
      </c>
      <c r="J4104" s="8" t="str">
        <f aca="false">IF(H4104=I4104, "INTERNO", "EXTERNO")</f>
        <v>EXTERNO</v>
      </c>
      <c r="K4104" s="9" t="str">
        <f aca="false">Def_Instancias_Equipamentos!$D$1160</f>
        <v>SI-15BCFE:DI-PBPMSensor-1</v>
      </c>
      <c r="L4104" s="4" t="str">
        <f aca="false">Def_Instancias_Equipamentos!$D$1501</f>
        <v>SI-15BCFE:DI-FMCPicoAmm-1</v>
      </c>
      <c r="M4104" s="10" t="s">
        <v>69</v>
      </c>
      <c r="N4104" s="11" t="s">
        <v>357</v>
      </c>
      <c r="O4104" s="21" t="str">
        <f aca="false">Def_Sistemas_Conectores_Cabos!$B$24</f>
        <v>Allectra triax</v>
      </c>
      <c r="P4104" s="4" t="str">
        <f aca="false">Def_Sistemas_Conectores_Cabos!$B$25</f>
        <v>Lemo FFC.00.650</v>
      </c>
      <c r="Q4104" s="8" t="str">
        <f aca="false">K4104&amp;"/"&amp;M4104&amp;CHAR(10)&amp;L4104&amp;"/"&amp;N4104</f>
        <v>SI-15BCFE:DI-PBPMSensor-1/BI
SI-15BCFE:DI-FMCPicoAmm-1/2</v>
      </c>
      <c r="R4104" s="12" t="s">
        <v>354</v>
      </c>
      <c r="S4104" s="12" t="s">
        <v>354</v>
      </c>
      <c r="T4104" s="22" t="str">
        <f aca="false">Def_Sistemas_Conectores_Cabos!$C$15</f>
        <v>Triaxial LEMO</v>
      </c>
      <c r="U4104" s="11" t="s">
        <v>355</v>
      </c>
      <c r="V4104" s="13"/>
    </row>
    <row r="4105" customFormat="false" ht="15.75" hidden="true" customHeight="true" outlineLevel="0" collapsed="false">
      <c r="A4105" s="4" t="str">
        <f aca="false">Def_Sistemas_Conectores_Cabos!$A$23</f>
        <v>BPM de fótons</v>
      </c>
      <c r="B4105" s="5" t="str">
        <f aca="false">Datas_Entregas!$A$6</f>
        <v>Linhas de Luz (fases I-A e II)</v>
      </c>
      <c r="C4105" s="6" t="n">
        <f aca="false" t="array" ref="C4105:C4105">INDEX(Datas_Entregas!$B$2:$B$100, MATCH(B4105, Datas_Entregas!$A$2:$A$100, 0), 1)</f>
        <v>43374</v>
      </c>
      <c r="D4105" s="5" t="str">
        <f aca="false">Def_Status_Montagem!$A$2</f>
        <v>A verificar</v>
      </c>
      <c r="E4105" s="4" t="str">
        <f aca="false">Def_Status_Montagem!$B$4</f>
        <v>Contratada (inclui etiqueta)</v>
      </c>
      <c r="F4105" s="7" t="str">
        <f aca="false" t="array" ref="F4105:F4105">INDEX(Def_Instancias_Equipamentos!$F$2:$F$4986, MATCH(K4105, Def_Instancias_Equipamentos!$D$2:$D$4986, 0), 1)</f>
        <v>Túnel (Anel/Front-End)</v>
      </c>
      <c r="G4105" s="8" t="str">
        <f aca="false" t="array" ref="G4105:G4105">INDEX(Def_Instancias_Equipamentos!$F$2:$F$4986, MATCH(L4105, Def_Instancias_Equipamentos!$D$2:$D$4986, 0), 1)</f>
        <v>Sala Racks 15</v>
      </c>
      <c r="H4105" s="7" t="str">
        <f aca="false" t="array" ref="H4105:H4105">INDEX(Def_Instancias_Equipamentos!$E$2:$E$4986, MATCH(K4105, Def_Instancias_Equipamentos!$D$2:$D$4986, 0), 1)</f>
        <v>SI-15BCFE</v>
      </c>
      <c r="I4105" s="8" t="str">
        <f aca="false" t="array" ref="I4105:I4105">INDEX(Def_Instancias_Equipamentos!$E$2:$E$4986, MATCH(L4105, Def_Instancias_Equipamentos!$D$2:$D$4986, 0), 1)</f>
        <v>IA-15RaBPM</v>
      </c>
      <c r="J4105" s="8" t="str">
        <f aca="false">IF(H4105=I4105, "INTERNO", "EXTERNO")</f>
        <v>EXTERNO</v>
      </c>
      <c r="K4105" s="9" t="str">
        <f aca="false">Def_Instancias_Equipamentos!$D$1160</f>
        <v>SI-15BCFE:DI-PBPMSensor-1</v>
      </c>
      <c r="L4105" s="4" t="str">
        <f aca="false">Def_Instancias_Equipamentos!$D$1501</f>
        <v>SI-15BCFE:DI-FMCPicoAmm-1</v>
      </c>
      <c r="M4105" s="10" t="s">
        <v>75</v>
      </c>
      <c r="N4105" s="11" t="s">
        <v>358</v>
      </c>
      <c r="O4105" s="21" t="str">
        <f aca="false">Def_Sistemas_Conectores_Cabos!$B$24</f>
        <v>Allectra triax</v>
      </c>
      <c r="P4105" s="4" t="str">
        <f aca="false">Def_Sistemas_Conectores_Cabos!$B$25</f>
        <v>Lemo FFC.00.650</v>
      </c>
      <c r="Q4105" s="8" t="str">
        <f aca="false">K4105&amp;"/"&amp;M4105&amp;CHAR(10)&amp;L4105&amp;"/"&amp;N4105</f>
        <v>SI-15BCFE:DI-PBPMSensor-1/TI
SI-15BCFE:DI-FMCPicoAmm-1/3</v>
      </c>
      <c r="R4105" s="12" t="s">
        <v>354</v>
      </c>
      <c r="S4105" s="12" t="s">
        <v>354</v>
      </c>
      <c r="T4105" s="22" t="str">
        <f aca="false">Def_Sistemas_Conectores_Cabos!$C$15</f>
        <v>Triaxial LEMO</v>
      </c>
      <c r="U4105" s="11" t="s">
        <v>355</v>
      </c>
      <c r="V4105" s="13"/>
    </row>
    <row r="4106" customFormat="false" ht="15.75" hidden="true" customHeight="true" outlineLevel="0" collapsed="false">
      <c r="A4106" s="4" t="str">
        <f aca="false">Def_Sistemas_Conectores_Cabos!$A$23</f>
        <v>BPM de fótons</v>
      </c>
      <c r="B4106" s="5" t="str">
        <f aca="false">Datas_Entregas!$A$6</f>
        <v>Linhas de Luz (fases I-A e II)</v>
      </c>
      <c r="C4106" s="6" t="n">
        <f aca="false" t="array" ref="C4106:C4106">INDEX(Datas_Entregas!$B$2:$B$100, MATCH(B4106, Datas_Entregas!$A$2:$A$100, 0), 1)</f>
        <v>43374</v>
      </c>
      <c r="D4106" s="5" t="str">
        <f aca="false">Def_Status_Montagem!$A$2</f>
        <v>A verificar</v>
      </c>
      <c r="E4106" s="4" t="str">
        <f aca="false">Def_Status_Montagem!$B$4</f>
        <v>Contratada (inclui etiqueta)</v>
      </c>
      <c r="F4106" s="7" t="str">
        <f aca="false" t="array" ref="F4106:F4106">INDEX(Def_Instancias_Equipamentos!$F$2:$F$4986, MATCH(K4106, Def_Instancias_Equipamentos!$D$2:$D$4986, 0), 1)</f>
        <v>Túnel (Anel/Front-End)</v>
      </c>
      <c r="G4106" s="8" t="str">
        <f aca="false" t="array" ref="G4106:G4106">INDEX(Def_Instancias_Equipamentos!$F$2:$F$4986, MATCH(L4106, Def_Instancias_Equipamentos!$D$2:$D$4986, 0), 1)</f>
        <v>Sala Racks 15</v>
      </c>
      <c r="H4106" s="7" t="str">
        <f aca="false" t="array" ref="H4106:H4106">INDEX(Def_Instancias_Equipamentos!$E$2:$E$4986, MATCH(K4106, Def_Instancias_Equipamentos!$D$2:$D$4986, 0), 1)</f>
        <v>SI-15BCFE</v>
      </c>
      <c r="I4106" s="8" t="str">
        <f aca="false" t="array" ref="I4106:I4106">INDEX(Def_Instancias_Equipamentos!$E$2:$E$4986, MATCH(L4106, Def_Instancias_Equipamentos!$D$2:$D$4986, 0), 1)</f>
        <v>IA-15RaBPM</v>
      </c>
      <c r="J4106" s="8" t="str">
        <f aca="false">IF(H4106=I4106, "INTERNO", "EXTERNO")</f>
        <v>EXTERNO</v>
      </c>
      <c r="K4106" s="9" t="str">
        <f aca="false">Def_Instancias_Equipamentos!$D$1160</f>
        <v>SI-15BCFE:DI-PBPMSensor-1</v>
      </c>
      <c r="L4106" s="4" t="str">
        <f aca="false">Def_Instancias_Equipamentos!$D$1501</f>
        <v>SI-15BCFE:DI-FMCPicoAmm-1</v>
      </c>
      <c r="M4106" s="10" t="s">
        <v>72</v>
      </c>
      <c r="N4106" s="11" t="s">
        <v>359</v>
      </c>
      <c r="O4106" s="21" t="str">
        <f aca="false">Def_Sistemas_Conectores_Cabos!$B$24</f>
        <v>Allectra triax</v>
      </c>
      <c r="P4106" s="4" t="str">
        <f aca="false">Def_Sistemas_Conectores_Cabos!$B$25</f>
        <v>Lemo FFC.00.650</v>
      </c>
      <c r="Q4106" s="8" t="str">
        <f aca="false">K4106&amp;"/"&amp;M4106&amp;CHAR(10)&amp;L4106&amp;"/"&amp;N4106</f>
        <v>SI-15BCFE:DI-PBPMSensor-1/BO
SI-15BCFE:DI-FMCPicoAmm-1/4</v>
      </c>
      <c r="R4106" s="12" t="s">
        <v>354</v>
      </c>
      <c r="S4106" s="12" t="s">
        <v>354</v>
      </c>
      <c r="T4106" s="22" t="str">
        <f aca="false">Def_Sistemas_Conectores_Cabos!$C$15</f>
        <v>Triaxial LEMO</v>
      </c>
      <c r="U4106" s="11" t="s">
        <v>355</v>
      </c>
      <c r="V4106" s="13"/>
    </row>
    <row r="4107" customFormat="false" ht="15.75" hidden="true" customHeight="true" outlineLevel="0" collapsed="false">
      <c r="A4107" s="4" t="str">
        <f aca="false">Def_Sistemas_Conectores_Cabos!$A$23</f>
        <v>BPM de fótons</v>
      </c>
      <c r="B4107" s="5" t="str">
        <f aca="false">Datas_Entregas!$A$6</f>
        <v>Linhas de Luz (fases I-A e II)</v>
      </c>
      <c r="C4107" s="6" t="n">
        <f aca="false" t="array" ref="C4107:C4107">INDEX(Datas_Entregas!$B$2:$B$100, MATCH(B4107, Datas_Entregas!$A$2:$A$100, 0), 1)</f>
        <v>43374</v>
      </c>
      <c r="D4107" s="5" t="str">
        <f aca="false">Def_Status_Montagem!$A$2</f>
        <v>A verificar</v>
      </c>
      <c r="E4107" s="4" t="str">
        <f aca="false">Def_Status_Montagem!$B$4</f>
        <v>Contratada (inclui etiqueta)</v>
      </c>
      <c r="F4107" s="7" t="str">
        <f aca="false" t="array" ref="F4107:F4107">INDEX(Def_Instancias_Equipamentos!$F$2:$F$4986, MATCH(K4107, Def_Instancias_Equipamentos!$D$2:$D$4986, 0), 1)</f>
        <v>Túnel (Anel/Front-End)</v>
      </c>
      <c r="G4107" s="8" t="str">
        <f aca="false" t="array" ref="G4107:G4107">INDEX(Def_Instancias_Equipamentos!$F$2:$F$4986, MATCH(L4107, Def_Instancias_Equipamentos!$D$2:$D$4986, 0), 1)</f>
        <v>Sala Racks 15</v>
      </c>
      <c r="H4107" s="7" t="str">
        <f aca="false" t="array" ref="H4107:H4107">INDEX(Def_Instancias_Equipamentos!$E$2:$E$4986, MATCH(K4107, Def_Instancias_Equipamentos!$D$2:$D$4986, 0), 1)</f>
        <v>SI-15BCFE</v>
      </c>
      <c r="I4107" s="8" t="str">
        <f aca="false" t="array" ref="I4107:I4107">INDEX(Def_Instancias_Equipamentos!$E$2:$E$4986, MATCH(L4107, Def_Instancias_Equipamentos!$D$2:$D$4986, 0), 1)</f>
        <v>IA-15RaBPM</v>
      </c>
      <c r="J4107" s="8" t="str">
        <f aca="false">IF(H4107=I4107, "INTERNO", "EXTERNO")</f>
        <v>EXTERNO</v>
      </c>
      <c r="K4107" s="9" t="str">
        <f aca="false">Def_Instancias_Equipamentos!$D$1161</f>
        <v>SI-15BCFE:DI-PBPMSensor-2</v>
      </c>
      <c r="L4107" s="4" t="str">
        <f aca="false">Def_Instancias_Equipamentos!$D$1502</f>
        <v>SI-15BCFE:DI-FMCPicoAmm-2</v>
      </c>
      <c r="M4107" s="10" t="s">
        <v>78</v>
      </c>
      <c r="N4107" s="11" t="s">
        <v>356</v>
      </c>
      <c r="O4107" s="21" t="str">
        <f aca="false">Def_Sistemas_Conectores_Cabos!$B$24</f>
        <v>Allectra triax</v>
      </c>
      <c r="P4107" s="4" t="str">
        <f aca="false">Def_Sistemas_Conectores_Cabos!$B$25</f>
        <v>Lemo FFC.00.650</v>
      </c>
      <c r="Q4107" s="8" t="str">
        <f aca="false">K4107&amp;"/"&amp;M4107&amp;CHAR(10)&amp;L4107&amp;"/"&amp;N4107</f>
        <v>SI-15BCFE:DI-PBPMSensor-2/TO
SI-15BCFE:DI-FMCPicoAmm-2/1</v>
      </c>
      <c r="R4107" s="12" t="s">
        <v>354</v>
      </c>
      <c r="S4107" s="12" t="s">
        <v>354</v>
      </c>
      <c r="T4107" s="22" t="str">
        <f aca="false">Def_Sistemas_Conectores_Cabos!$C$15</f>
        <v>Triaxial LEMO</v>
      </c>
      <c r="U4107" s="11" t="s">
        <v>355</v>
      </c>
      <c r="V4107" s="13"/>
    </row>
    <row r="4108" customFormat="false" ht="15.75" hidden="true" customHeight="true" outlineLevel="0" collapsed="false">
      <c r="A4108" s="4" t="str">
        <f aca="false">Def_Sistemas_Conectores_Cabos!$A$23</f>
        <v>BPM de fótons</v>
      </c>
      <c r="B4108" s="5" t="str">
        <f aca="false">Datas_Entregas!$A$6</f>
        <v>Linhas de Luz (fases I-A e II)</v>
      </c>
      <c r="C4108" s="6" t="n">
        <f aca="false" t="array" ref="C4108:C4108">INDEX(Datas_Entregas!$B$2:$B$100, MATCH(B4108, Datas_Entregas!$A$2:$A$100, 0), 1)</f>
        <v>43374</v>
      </c>
      <c r="D4108" s="5" t="str">
        <f aca="false">Def_Status_Montagem!$A$2</f>
        <v>A verificar</v>
      </c>
      <c r="E4108" s="4" t="str">
        <f aca="false">Def_Status_Montagem!$B$4</f>
        <v>Contratada (inclui etiqueta)</v>
      </c>
      <c r="F4108" s="7" t="str">
        <f aca="false" t="array" ref="F4108:F4108">INDEX(Def_Instancias_Equipamentos!$F$2:$F$4986, MATCH(K4108, Def_Instancias_Equipamentos!$D$2:$D$4986, 0), 1)</f>
        <v>Túnel (Anel/Front-End)</v>
      </c>
      <c r="G4108" s="8" t="str">
        <f aca="false" t="array" ref="G4108:G4108">INDEX(Def_Instancias_Equipamentos!$F$2:$F$4986, MATCH(L4108, Def_Instancias_Equipamentos!$D$2:$D$4986, 0), 1)</f>
        <v>Sala Racks 15</v>
      </c>
      <c r="H4108" s="7" t="str">
        <f aca="false" t="array" ref="H4108:H4108">INDEX(Def_Instancias_Equipamentos!$E$2:$E$4986, MATCH(K4108, Def_Instancias_Equipamentos!$D$2:$D$4986, 0), 1)</f>
        <v>SI-15BCFE</v>
      </c>
      <c r="I4108" s="8" t="str">
        <f aca="false" t="array" ref="I4108:I4108">INDEX(Def_Instancias_Equipamentos!$E$2:$E$4986, MATCH(L4108, Def_Instancias_Equipamentos!$D$2:$D$4986, 0), 1)</f>
        <v>IA-15RaBPM</v>
      </c>
      <c r="J4108" s="8" t="str">
        <f aca="false">IF(H4108=I4108, "INTERNO", "EXTERNO")</f>
        <v>EXTERNO</v>
      </c>
      <c r="K4108" s="9" t="str">
        <f aca="false">Def_Instancias_Equipamentos!$D$1161</f>
        <v>SI-15BCFE:DI-PBPMSensor-2</v>
      </c>
      <c r="L4108" s="4" t="str">
        <f aca="false">Def_Instancias_Equipamentos!$D$1502</f>
        <v>SI-15BCFE:DI-FMCPicoAmm-2</v>
      </c>
      <c r="M4108" s="10" t="s">
        <v>69</v>
      </c>
      <c r="N4108" s="11" t="s">
        <v>357</v>
      </c>
      <c r="O4108" s="21" t="str">
        <f aca="false">Def_Sistemas_Conectores_Cabos!$B$24</f>
        <v>Allectra triax</v>
      </c>
      <c r="P4108" s="4" t="str">
        <f aca="false">Def_Sistemas_Conectores_Cabos!$B$25</f>
        <v>Lemo FFC.00.650</v>
      </c>
      <c r="Q4108" s="8" t="str">
        <f aca="false">K4108&amp;"/"&amp;M4108&amp;CHAR(10)&amp;L4108&amp;"/"&amp;N4108</f>
        <v>SI-15BCFE:DI-PBPMSensor-2/BI
SI-15BCFE:DI-FMCPicoAmm-2/2</v>
      </c>
      <c r="R4108" s="12" t="s">
        <v>354</v>
      </c>
      <c r="S4108" s="12" t="s">
        <v>354</v>
      </c>
      <c r="T4108" s="22" t="str">
        <f aca="false">Def_Sistemas_Conectores_Cabos!$C$15</f>
        <v>Triaxial LEMO</v>
      </c>
      <c r="U4108" s="11" t="s">
        <v>355</v>
      </c>
      <c r="V4108" s="13"/>
    </row>
    <row r="4109" customFormat="false" ht="15.75" hidden="true" customHeight="true" outlineLevel="0" collapsed="false">
      <c r="A4109" s="4" t="str">
        <f aca="false">Def_Sistemas_Conectores_Cabos!$A$23</f>
        <v>BPM de fótons</v>
      </c>
      <c r="B4109" s="5" t="str">
        <f aca="false">Datas_Entregas!$A$6</f>
        <v>Linhas de Luz (fases I-A e II)</v>
      </c>
      <c r="C4109" s="6" t="n">
        <f aca="false" t="array" ref="C4109:C4109">INDEX(Datas_Entregas!$B$2:$B$100, MATCH(B4109, Datas_Entregas!$A$2:$A$100, 0), 1)</f>
        <v>43374</v>
      </c>
      <c r="D4109" s="5" t="str">
        <f aca="false">Def_Status_Montagem!$A$2</f>
        <v>A verificar</v>
      </c>
      <c r="E4109" s="4" t="str">
        <f aca="false">Def_Status_Montagem!$B$4</f>
        <v>Contratada (inclui etiqueta)</v>
      </c>
      <c r="F4109" s="7" t="str">
        <f aca="false" t="array" ref="F4109:F4109">INDEX(Def_Instancias_Equipamentos!$F$2:$F$4986, MATCH(K4109, Def_Instancias_Equipamentos!$D$2:$D$4986, 0), 1)</f>
        <v>Túnel (Anel/Front-End)</v>
      </c>
      <c r="G4109" s="8" t="str">
        <f aca="false" t="array" ref="G4109:G4109">INDEX(Def_Instancias_Equipamentos!$F$2:$F$4986, MATCH(L4109, Def_Instancias_Equipamentos!$D$2:$D$4986, 0), 1)</f>
        <v>Sala Racks 15</v>
      </c>
      <c r="H4109" s="7" t="str">
        <f aca="false" t="array" ref="H4109:H4109">INDEX(Def_Instancias_Equipamentos!$E$2:$E$4986, MATCH(K4109, Def_Instancias_Equipamentos!$D$2:$D$4986, 0), 1)</f>
        <v>SI-15BCFE</v>
      </c>
      <c r="I4109" s="8" t="str">
        <f aca="false" t="array" ref="I4109:I4109">INDEX(Def_Instancias_Equipamentos!$E$2:$E$4986, MATCH(L4109, Def_Instancias_Equipamentos!$D$2:$D$4986, 0), 1)</f>
        <v>IA-15RaBPM</v>
      </c>
      <c r="J4109" s="8" t="str">
        <f aca="false">IF(H4109=I4109, "INTERNO", "EXTERNO")</f>
        <v>EXTERNO</v>
      </c>
      <c r="K4109" s="9" t="str">
        <f aca="false">Def_Instancias_Equipamentos!$D$1161</f>
        <v>SI-15BCFE:DI-PBPMSensor-2</v>
      </c>
      <c r="L4109" s="4" t="str">
        <f aca="false">Def_Instancias_Equipamentos!$D$1502</f>
        <v>SI-15BCFE:DI-FMCPicoAmm-2</v>
      </c>
      <c r="M4109" s="10" t="s">
        <v>75</v>
      </c>
      <c r="N4109" s="11" t="s">
        <v>358</v>
      </c>
      <c r="O4109" s="21" t="str">
        <f aca="false">Def_Sistemas_Conectores_Cabos!$B$24</f>
        <v>Allectra triax</v>
      </c>
      <c r="P4109" s="4" t="str">
        <f aca="false">Def_Sistemas_Conectores_Cabos!$B$25</f>
        <v>Lemo FFC.00.650</v>
      </c>
      <c r="Q4109" s="8" t="str">
        <f aca="false">K4109&amp;"/"&amp;M4109&amp;CHAR(10)&amp;L4109&amp;"/"&amp;N4109</f>
        <v>SI-15BCFE:DI-PBPMSensor-2/TI
SI-15BCFE:DI-FMCPicoAmm-2/3</v>
      </c>
      <c r="R4109" s="12" t="s">
        <v>354</v>
      </c>
      <c r="S4109" s="12" t="s">
        <v>354</v>
      </c>
      <c r="T4109" s="22" t="str">
        <f aca="false">Def_Sistemas_Conectores_Cabos!$C$15</f>
        <v>Triaxial LEMO</v>
      </c>
      <c r="U4109" s="11" t="s">
        <v>355</v>
      </c>
      <c r="V4109" s="13"/>
    </row>
    <row r="4110" customFormat="false" ht="15.75" hidden="true" customHeight="true" outlineLevel="0" collapsed="false">
      <c r="A4110" s="4" t="str">
        <f aca="false">Def_Sistemas_Conectores_Cabos!$A$23</f>
        <v>BPM de fótons</v>
      </c>
      <c r="B4110" s="5" t="str">
        <f aca="false">Datas_Entregas!$A$6</f>
        <v>Linhas de Luz (fases I-A e II)</v>
      </c>
      <c r="C4110" s="6" t="n">
        <f aca="false" t="array" ref="C4110:C4110">INDEX(Datas_Entregas!$B$2:$B$100, MATCH(B4110, Datas_Entregas!$A$2:$A$100, 0), 1)</f>
        <v>43374</v>
      </c>
      <c r="D4110" s="5" t="str">
        <f aca="false">Def_Status_Montagem!$A$2</f>
        <v>A verificar</v>
      </c>
      <c r="E4110" s="4" t="str">
        <f aca="false">Def_Status_Montagem!$B$4</f>
        <v>Contratada (inclui etiqueta)</v>
      </c>
      <c r="F4110" s="7" t="str">
        <f aca="false" t="array" ref="F4110:F4110">INDEX(Def_Instancias_Equipamentos!$F$2:$F$4986, MATCH(K4110, Def_Instancias_Equipamentos!$D$2:$D$4986, 0), 1)</f>
        <v>Túnel (Anel/Front-End)</v>
      </c>
      <c r="G4110" s="8" t="str">
        <f aca="false" t="array" ref="G4110:G4110">INDEX(Def_Instancias_Equipamentos!$F$2:$F$4986, MATCH(L4110, Def_Instancias_Equipamentos!$D$2:$D$4986, 0), 1)</f>
        <v>Sala Racks 15</v>
      </c>
      <c r="H4110" s="7" t="str">
        <f aca="false" t="array" ref="H4110:H4110">INDEX(Def_Instancias_Equipamentos!$E$2:$E$4986, MATCH(K4110, Def_Instancias_Equipamentos!$D$2:$D$4986, 0), 1)</f>
        <v>SI-15BCFE</v>
      </c>
      <c r="I4110" s="8" t="str">
        <f aca="false" t="array" ref="I4110:I4110">INDEX(Def_Instancias_Equipamentos!$E$2:$E$4986, MATCH(L4110, Def_Instancias_Equipamentos!$D$2:$D$4986, 0), 1)</f>
        <v>IA-15RaBPM</v>
      </c>
      <c r="J4110" s="8" t="str">
        <f aca="false">IF(H4110=I4110, "INTERNO", "EXTERNO")</f>
        <v>EXTERNO</v>
      </c>
      <c r="K4110" s="9" t="str">
        <f aca="false">Def_Instancias_Equipamentos!$D$1161</f>
        <v>SI-15BCFE:DI-PBPMSensor-2</v>
      </c>
      <c r="L4110" s="4" t="str">
        <f aca="false">Def_Instancias_Equipamentos!$D$1502</f>
        <v>SI-15BCFE:DI-FMCPicoAmm-2</v>
      </c>
      <c r="M4110" s="10" t="s">
        <v>72</v>
      </c>
      <c r="N4110" s="11" t="s">
        <v>359</v>
      </c>
      <c r="O4110" s="21" t="str">
        <f aca="false">Def_Sistemas_Conectores_Cabos!$B$24</f>
        <v>Allectra triax</v>
      </c>
      <c r="P4110" s="4" t="str">
        <f aca="false">Def_Sistemas_Conectores_Cabos!$B$25</f>
        <v>Lemo FFC.00.650</v>
      </c>
      <c r="Q4110" s="8" t="str">
        <f aca="false">K4110&amp;"/"&amp;M4110&amp;CHAR(10)&amp;L4110&amp;"/"&amp;N4110</f>
        <v>SI-15BCFE:DI-PBPMSensor-2/BO
SI-15BCFE:DI-FMCPicoAmm-2/4</v>
      </c>
      <c r="R4110" s="12" t="s">
        <v>354</v>
      </c>
      <c r="S4110" s="12" t="s">
        <v>354</v>
      </c>
      <c r="T4110" s="22" t="str">
        <f aca="false">Def_Sistemas_Conectores_Cabos!$C$15</f>
        <v>Triaxial LEMO</v>
      </c>
      <c r="U4110" s="11" t="s">
        <v>355</v>
      </c>
      <c r="V4110" s="13"/>
    </row>
    <row r="4111" customFormat="false" ht="15.75" hidden="true" customHeight="true" outlineLevel="0" collapsed="false">
      <c r="A4111" s="4" t="str">
        <f aca="false">Def_Sistemas_Conectores_Cabos!$A$23</f>
        <v>BPM de fótons</v>
      </c>
      <c r="B4111" s="5" t="str">
        <f aca="false">Datas_Entregas!$A$3</f>
        <v>BTS/Anel</v>
      </c>
      <c r="C4111" s="6" t="n">
        <f aca="false" t="array" ref="C4111:C4111">INDEX(Datas_Entregas!$B$2:$B$100, MATCH(B4111, Datas_Entregas!$A$2:$A$100, 0), 1)</f>
        <v>43296</v>
      </c>
      <c r="D4111" s="5" t="str">
        <f aca="false">Def_Status_Montagem!$A$2</f>
        <v>A verificar</v>
      </c>
      <c r="E4111" s="4" t="str">
        <f aca="false">Def_Status_Montagem!$B$4</f>
        <v>Contratada (inclui etiqueta)</v>
      </c>
      <c r="F4111" s="7" t="str">
        <f aca="false" t="array" ref="F4111:F4111">INDEX(Def_Instancias_Equipamentos!$F$2:$F$4986, MATCH(K4111, Def_Instancias_Equipamentos!$D$2:$D$4986, 0), 1)</f>
        <v>Túnel (Anel/Front-End)</v>
      </c>
      <c r="G4111" s="8" t="str">
        <f aca="false" t="array" ref="G4111:G4111">INDEX(Def_Instancias_Equipamentos!$F$2:$F$4986, MATCH(L4111, Def_Instancias_Equipamentos!$D$2:$D$4986, 0), 1)</f>
        <v>Sala Racks 15</v>
      </c>
      <c r="H4111" s="7" t="str">
        <f aca="false" t="array" ref="H4111:H4111">INDEX(Def_Instancias_Equipamentos!$E$2:$E$4986, MATCH(K4111, Def_Instancias_Equipamentos!$D$2:$D$4986, 0), 1)</f>
        <v>SI-15SPFE</v>
      </c>
      <c r="I4111" s="8" t="str">
        <f aca="false" t="array" ref="I4111:I4111">INDEX(Def_Instancias_Equipamentos!$E$2:$E$4986, MATCH(L4111, Def_Instancias_Equipamentos!$D$2:$D$4986, 0), 1)</f>
        <v>IA-15RaBPM</v>
      </c>
      <c r="J4111" s="8" t="str">
        <f aca="false">IF(H4111=I4111, "INTERNO", "EXTERNO")</f>
        <v>EXTERNO</v>
      </c>
      <c r="K4111" s="9" t="str">
        <f aca="false">Def_Instancias_Equipamentos!$D$1120</f>
        <v>SI-15SPFE:DI-PBPMSensor-1</v>
      </c>
      <c r="L4111" s="4" t="str">
        <f aca="false">Def_Instancias_Equipamentos!$D$1461</f>
        <v>SI-15SPFE:DI-FMCPicoAmm-1</v>
      </c>
      <c r="M4111" s="10" t="s">
        <v>78</v>
      </c>
      <c r="N4111" s="11" t="s">
        <v>356</v>
      </c>
      <c r="O4111" s="21" t="str">
        <f aca="false">Def_Sistemas_Conectores_Cabos!$B$24</f>
        <v>Allectra triax</v>
      </c>
      <c r="P4111" s="4" t="str">
        <f aca="false">Def_Sistemas_Conectores_Cabos!$B$25</f>
        <v>Lemo FFC.00.650</v>
      </c>
      <c r="Q4111" s="8" t="str">
        <f aca="false">K4111&amp;"/"&amp;M4111&amp;CHAR(10)&amp;L4111&amp;"/"&amp;N4111</f>
        <v>SI-15SPFE:DI-PBPMSensor-1/TO
SI-15SPFE:DI-FMCPicoAmm-1/1</v>
      </c>
      <c r="R4111" s="12" t="s">
        <v>354</v>
      </c>
      <c r="S4111" s="12" t="s">
        <v>354</v>
      </c>
      <c r="T4111" s="22" t="str">
        <f aca="false">Def_Sistemas_Conectores_Cabos!$C$15</f>
        <v>Triaxial LEMO</v>
      </c>
      <c r="U4111" s="11" t="s">
        <v>355</v>
      </c>
      <c r="V4111" s="13"/>
    </row>
    <row r="4112" customFormat="false" ht="15.75" hidden="true" customHeight="true" outlineLevel="0" collapsed="false">
      <c r="A4112" s="4" t="str">
        <f aca="false">Def_Sistemas_Conectores_Cabos!$A$23</f>
        <v>BPM de fótons</v>
      </c>
      <c r="B4112" s="5" t="str">
        <f aca="false">Datas_Entregas!$A$3</f>
        <v>BTS/Anel</v>
      </c>
      <c r="C4112" s="6" t="n">
        <f aca="false" t="array" ref="C4112:C4112">INDEX(Datas_Entregas!$B$2:$B$100, MATCH(B4112, Datas_Entregas!$A$2:$A$100, 0), 1)</f>
        <v>43296</v>
      </c>
      <c r="D4112" s="5" t="str">
        <f aca="false">Def_Status_Montagem!$A$2</f>
        <v>A verificar</v>
      </c>
      <c r="E4112" s="4" t="str">
        <f aca="false">Def_Status_Montagem!$B$4</f>
        <v>Contratada (inclui etiqueta)</v>
      </c>
      <c r="F4112" s="7" t="str">
        <f aca="false" t="array" ref="F4112:F4112">INDEX(Def_Instancias_Equipamentos!$F$2:$F$4986, MATCH(K4112, Def_Instancias_Equipamentos!$D$2:$D$4986, 0), 1)</f>
        <v>Túnel (Anel/Front-End)</v>
      </c>
      <c r="G4112" s="8" t="str">
        <f aca="false" t="array" ref="G4112:G4112">INDEX(Def_Instancias_Equipamentos!$F$2:$F$4986, MATCH(L4112, Def_Instancias_Equipamentos!$D$2:$D$4986, 0), 1)</f>
        <v>Sala Racks 15</v>
      </c>
      <c r="H4112" s="7" t="str">
        <f aca="false" t="array" ref="H4112:H4112">INDEX(Def_Instancias_Equipamentos!$E$2:$E$4986, MATCH(K4112, Def_Instancias_Equipamentos!$D$2:$D$4986, 0), 1)</f>
        <v>SI-15SPFE</v>
      </c>
      <c r="I4112" s="8" t="str">
        <f aca="false" t="array" ref="I4112:I4112">INDEX(Def_Instancias_Equipamentos!$E$2:$E$4986, MATCH(L4112, Def_Instancias_Equipamentos!$D$2:$D$4986, 0), 1)</f>
        <v>IA-15RaBPM</v>
      </c>
      <c r="J4112" s="8" t="str">
        <f aca="false">IF(H4112=I4112, "INTERNO", "EXTERNO")</f>
        <v>EXTERNO</v>
      </c>
      <c r="K4112" s="9" t="str">
        <f aca="false">Def_Instancias_Equipamentos!$D$1120</f>
        <v>SI-15SPFE:DI-PBPMSensor-1</v>
      </c>
      <c r="L4112" s="4" t="str">
        <f aca="false">Def_Instancias_Equipamentos!$D$1461</f>
        <v>SI-15SPFE:DI-FMCPicoAmm-1</v>
      </c>
      <c r="M4112" s="10" t="s">
        <v>69</v>
      </c>
      <c r="N4112" s="11" t="s">
        <v>357</v>
      </c>
      <c r="O4112" s="21" t="str">
        <f aca="false">Def_Sistemas_Conectores_Cabos!$B$24</f>
        <v>Allectra triax</v>
      </c>
      <c r="P4112" s="4" t="str">
        <f aca="false">Def_Sistemas_Conectores_Cabos!$B$25</f>
        <v>Lemo FFC.00.650</v>
      </c>
      <c r="Q4112" s="8" t="str">
        <f aca="false">K4112&amp;"/"&amp;M4112&amp;CHAR(10)&amp;L4112&amp;"/"&amp;N4112</f>
        <v>SI-15SPFE:DI-PBPMSensor-1/BI
SI-15SPFE:DI-FMCPicoAmm-1/2</v>
      </c>
      <c r="R4112" s="12" t="s">
        <v>354</v>
      </c>
      <c r="S4112" s="12" t="s">
        <v>354</v>
      </c>
      <c r="T4112" s="22" t="str">
        <f aca="false">Def_Sistemas_Conectores_Cabos!$C$15</f>
        <v>Triaxial LEMO</v>
      </c>
      <c r="U4112" s="11" t="s">
        <v>355</v>
      </c>
      <c r="V4112" s="13"/>
    </row>
    <row r="4113" customFormat="false" ht="15.75" hidden="true" customHeight="true" outlineLevel="0" collapsed="false">
      <c r="A4113" s="4" t="str">
        <f aca="false">Def_Sistemas_Conectores_Cabos!$A$23</f>
        <v>BPM de fótons</v>
      </c>
      <c r="B4113" s="5" t="str">
        <f aca="false">Datas_Entregas!$A$3</f>
        <v>BTS/Anel</v>
      </c>
      <c r="C4113" s="6" t="n">
        <f aca="false" t="array" ref="C4113:C4113">INDEX(Datas_Entregas!$B$2:$B$100, MATCH(B4113, Datas_Entregas!$A$2:$A$100, 0), 1)</f>
        <v>43296</v>
      </c>
      <c r="D4113" s="5" t="str">
        <f aca="false">Def_Status_Montagem!$A$2</f>
        <v>A verificar</v>
      </c>
      <c r="E4113" s="4" t="str">
        <f aca="false">Def_Status_Montagem!$B$4</f>
        <v>Contratada (inclui etiqueta)</v>
      </c>
      <c r="F4113" s="7" t="str">
        <f aca="false" t="array" ref="F4113:F4113">INDEX(Def_Instancias_Equipamentos!$F$2:$F$4986, MATCH(K4113, Def_Instancias_Equipamentos!$D$2:$D$4986, 0), 1)</f>
        <v>Túnel (Anel/Front-End)</v>
      </c>
      <c r="G4113" s="8" t="str">
        <f aca="false" t="array" ref="G4113:G4113">INDEX(Def_Instancias_Equipamentos!$F$2:$F$4986, MATCH(L4113, Def_Instancias_Equipamentos!$D$2:$D$4986, 0), 1)</f>
        <v>Sala Racks 15</v>
      </c>
      <c r="H4113" s="7" t="str">
        <f aca="false" t="array" ref="H4113:H4113">INDEX(Def_Instancias_Equipamentos!$E$2:$E$4986, MATCH(K4113, Def_Instancias_Equipamentos!$D$2:$D$4986, 0), 1)</f>
        <v>SI-15SPFE</v>
      </c>
      <c r="I4113" s="8" t="str">
        <f aca="false" t="array" ref="I4113:I4113">INDEX(Def_Instancias_Equipamentos!$E$2:$E$4986, MATCH(L4113, Def_Instancias_Equipamentos!$D$2:$D$4986, 0), 1)</f>
        <v>IA-15RaBPM</v>
      </c>
      <c r="J4113" s="8" t="str">
        <f aca="false">IF(H4113=I4113, "INTERNO", "EXTERNO")</f>
        <v>EXTERNO</v>
      </c>
      <c r="K4113" s="9" t="str">
        <f aca="false">Def_Instancias_Equipamentos!$D$1120</f>
        <v>SI-15SPFE:DI-PBPMSensor-1</v>
      </c>
      <c r="L4113" s="4" t="str">
        <f aca="false">Def_Instancias_Equipamentos!$D$1461</f>
        <v>SI-15SPFE:DI-FMCPicoAmm-1</v>
      </c>
      <c r="M4113" s="10" t="s">
        <v>75</v>
      </c>
      <c r="N4113" s="11" t="s">
        <v>358</v>
      </c>
      <c r="O4113" s="21" t="str">
        <f aca="false">Def_Sistemas_Conectores_Cabos!$B$24</f>
        <v>Allectra triax</v>
      </c>
      <c r="P4113" s="4" t="str">
        <f aca="false">Def_Sistemas_Conectores_Cabos!$B$25</f>
        <v>Lemo FFC.00.650</v>
      </c>
      <c r="Q4113" s="8" t="str">
        <f aca="false">K4113&amp;"/"&amp;M4113&amp;CHAR(10)&amp;L4113&amp;"/"&amp;N4113</f>
        <v>SI-15SPFE:DI-PBPMSensor-1/TI
SI-15SPFE:DI-FMCPicoAmm-1/3</v>
      </c>
      <c r="R4113" s="12" t="s">
        <v>354</v>
      </c>
      <c r="S4113" s="12" t="s">
        <v>354</v>
      </c>
      <c r="T4113" s="22" t="str">
        <f aca="false">Def_Sistemas_Conectores_Cabos!$C$15</f>
        <v>Triaxial LEMO</v>
      </c>
      <c r="U4113" s="11" t="s">
        <v>355</v>
      </c>
      <c r="V4113" s="13"/>
    </row>
    <row r="4114" customFormat="false" ht="15.75" hidden="true" customHeight="true" outlineLevel="0" collapsed="false">
      <c r="A4114" s="4" t="str">
        <f aca="false">Def_Sistemas_Conectores_Cabos!$A$23</f>
        <v>BPM de fótons</v>
      </c>
      <c r="B4114" s="5" t="str">
        <f aca="false">Datas_Entregas!$A$3</f>
        <v>BTS/Anel</v>
      </c>
      <c r="C4114" s="6" t="n">
        <f aca="false" t="array" ref="C4114:C4114">INDEX(Datas_Entregas!$B$2:$B$100, MATCH(B4114, Datas_Entregas!$A$2:$A$100, 0), 1)</f>
        <v>43296</v>
      </c>
      <c r="D4114" s="5" t="str">
        <f aca="false">Def_Status_Montagem!$A$2</f>
        <v>A verificar</v>
      </c>
      <c r="E4114" s="4" t="str">
        <f aca="false">Def_Status_Montagem!$B$4</f>
        <v>Contratada (inclui etiqueta)</v>
      </c>
      <c r="F4114" s="7" t="str">
        <f aca="false" t="array" ref="F4114:F4114">INDEX(Def_Instancias_Equipamentos!$F$2:$F$4986, MATCH(K4114, Def_Instancias_Equipamentos!$D$2:$D$4986, 0), 1)</f>
        <v>Túnel (Anel/Front-End)</v>
      </c>
      <c r="G4114" s="8" t="str">
        <f aca="false" t="array" ref="G4114:G4114">INDEX(Def_Instancias_Equipamentos!$F$2:$F$4986, MATCH(L4114, Def_Instancias_Equipamentos!$D$2:$D$4986, 0), 1)</f>
        <v>Sala Racks 15</v>
      </c>
      <c r="H4114" s="7" t="str">
        <f aca="false" t="array" ref="H4114:H4114">INDEX(Def_Instancias_Equipamentos!$E$2:$E$4986, MATCH(K4114, Def_Instancias_Equipamentos!$D$2:$D$4986, 0), 1)</f>
        <v>SI-15SPFE</v>
      </c>
      <c r="I4114" s="8" t="str">
        <f aca="false" t="array" ref="I4114:I4114">INDEX(Def_Instancias_Equipamentos!$E$2:$E$4986, MATCH(L4114, Def_Instancias_Equipamentos!$D$2:$D$4986, 0), 1)</f>
        <v>IA-15RaBPM</v>
      </c>
      <c r="J4114" s="8" t="str">
        <f aca="false">IF(H4114=I4114, "INTERNO", "EXTERNO")</f>
        <v>EXTERNO</v>
      </c>
      <c r="K4114" s="9" t="str">
        <f aca="false">Def_Instancias_Equipamentos!$D$1120</f>
        <v>SI-15SPFE:DI-PBPMSensor-1</v>
      </c>
      <c r="L4114" s="4" t="str">
        <f aca="false">Def_Instancias_Equipamentos!$D$1461</f>
        <v>SI-15SPFE:DI-FMCPicoAmm-1</v>
      </c>
      <c r="M4114" s="10" t="s">
        <v>72</v>
      </c>
      <c r="N4114" s="11" t="s">
        <v>359</v>
      </c>
      <c r="O4114" s="21" t="str">
        <f aca="false">Def_Sistemas_Conectores_Cabos!$B$24</f>
        <v>Allectra triax</v>
      </c>
      <c r="P4114" s="4" t="str">
        <f aca="false">Def_Sistemas_Conectores_Cabos!$B$25</f>
        <v>Lemo FFC.00.650</v>
      </c>
      <c r="Q4114" s="8" t="str">
        <f aca="false">K4114&amp;"/"&amp;M4114&amp;CHAR(10)&amp;L4114&amp;"/"&amp;N4114</f>
        <v>SI-15SPFE:DI-PBPMSensor-1/BO
SI-15SPFE:DI-FMCPicoAmm-1/4</v>
      </c>
      <c r="R4114" s="12" t="s">
        <v>354</v>
      </c>
      <c r="S4114" s="12" t="s">
        <v>354</v>
      </c>
      <c r="T4114" s="22" t="str">
        <f aca="false">Def_Sistemas_Conectores_Cabos!$C$15</f>
        <v>Triaxial LEMO</v>
      </c>
      <c r="U4114" s="11" t="s">
        <v>355</v>
      </c>
      <c r="V4114" s="13"/>
    </row>
    <row r="4115" customFormat="false" ht="15.75" hidden="true" customHeight="true" outlineLevel="0" collapsed="false">
      <c r="A4115" s="4" t="str">
        <f aca="false">Def_Sistemas_Conectores_Cabos!$A$23</f>
        <v>BPM de fótons</v>
      </c>
      <c r="B4115" s="5" t="str">
        <f aca="false">Datas_Entregas!$A$3</f>
        <v>BTS/Anel</v>
      </c>
      <c r="C4115" s="6" t="n">
        <f aca="false" t="array" ref="C4115:C4115">INDEX(Datas_Entregas!$B$2:$B$100, MATCH(B4115, Datas_Entregas!$A$2:$A$100, 0), 1)</f>
        <v>43296</v>
      </c>
      <c r="D4115" s="5" t="str">
        <f aca="false">Def_Status_Montagem!$A$2</f>
        <v>A verificar</v>
      </c>
      <c r="E4115" s="4" t="str">
        <f aca="false">Def_Status_Montagem!$B$4</f>
        <v>Contratada (inclui etiqueta)</v>
      </c>
      <c r="F4115" s="7" t="str">
        <f aca="false" t="array" ref="F4115:F4115">INDEX(Def_Instancias_Equipamentos!$F$2:$F$4986, MATCH(K4115, Def_Instancias_Equipamentos!$D$2:$D$4986, 0), 1)</f>
        <v>Túnel (Anel/Front-End)</v>
      </c>
      <c r="G4115" s="8" t="str">
        <f aca="false" t="array" ref="G4115:G4115">INDEX(Def_Instancias_Equipamentos!$F$2:$F$4986, MATCH(L4115, Def_Instancias_Equipamentos!$D$2:$D$4986, 0), 1)</f>
        <v>Sala Racks 15</v>
      </c>
      <c r="H4115" s="7" t="str">
        <f aca="false" t="array" ref="H4115:H4115">INDEX(Def_Instancias_Equipamentos!$E$2:$E$4986, MATCH(K4115, Def_Instancias_Equipamentos!$D$2:$D$4986, 0), 1)</f>
        <v>SI-15SPFE</v>
      </c>
      <c r="I4115" s="8" t="str">
        <f aca="false" t="array" ref="I4115:I4115">INDEX(Def_Instancias_Equipamentos!$E$2:$E$4986, MATCH(L4115, Def_Instancias_Equipamentos!$D$2:$D$4986, 0), 1)</f>
        <v>IA-15RaBPM</v>
      </c>
      <c r="J4115" s="8" t="str">
        <f aca="false">IF(H4115=I4115, "INTERNO", "EXTERNO")</f>
        <v>EXTERNO</v>
      </c>
      <c r="K4115" s="9" t="str">
        <f aca="false">Def_Instancias_Equipamentos!$D$1121</f>
        <v>SI-15SPFE:DI-PBPMSensor-2</v>
      </c>
      <c r="L4115" s="4" t="str">
        <f aca="false">Def_Instancias_Equipamentos!$D$1462</f>
        <v>SI-15SPFE:DI-FMCPicoAmm-2</v>
      </c>
      <c r="M4115" s="10" t="s">
        <v>78</v>
      </c>
      <c r="N4115" s="11" t="s">
        <v>356</v>
      </c>
      <c r="O4115" s="21" t="str">
        <f aca="false">Def_Sistemas_Conectores_Cabos!$B$24</f>
        <v>Allectra triax</v>
      </c>
      <c r="P4115" s="4" t="str">
        <f aca="false">Def_Sistemas_Conectores_Cabos!$B$25</f>
        <v>Lemo FFC.00.650</v>
      </c>
      <c r="Q4115" s="8" t="str">
        <f aca="false">K4115&amp;"/"&amp;M4115&amp;CHAR(10)&amp;L4115&amp;"/"&amp;N4115</f>
        <v>SI-15SPFE:DI-PBPMSensor-2/TO
SI-15SPFE:DI-FMCPicoAmm-2/1</v>
      </c>
      <c r="R4115" s="12" t="s">
        <v>354</v>
      </c>
      <c r="S4115" s="12" t="s">
        <v>354</v>
      </c>
      <c r="T4115" s="22" t="str">
        <f aca="false">Def_Sistemas_Conectores_Cabos!$C$15</f>
        <v>Triaxial LEMO</v>
      </c>
      <c r="U4115" s="11" t="s">
        <v>355</v>
      </c>
      <c r="V4115" s="13"/>
    </row>
    <row r="4116" customFormat="false" ht="15.75" hidden="true" customHeight="true" outlineLevel="0" collapsed="false">
      <c r="A4116" s="4" t="str">
        <f aca="false">Def_Sistemas_Conectores_Cabos!$A$23</f>
        <v>BPM de fótons</v>
      </c>
      <c r="B4116" s="5" t="str">
        <f aca="false">Datas_Entregas!$A$3</f>
        <v>BTS/Anel</v>
      </c>
      <c r="C4116" s="6" t="n">
        <f aca="false" t="array" ref="C4116:C4116">INDEX(Datas_Entregas!$B$2:$B$100, MATCH(B4116, Datas_Entregas!$A$2:$A$100, 0), 1)</f>
        <v>43296</v>
      </c>
      <c r="D4116" s="5" t="str">
        <f aca="false">Def_Status_Montagem!$A$2</f>
        <v>A verificar</v>
      </c>
      <c r="E4116" s="4" t="str">
        <f aca="false">Def_Status_Montagem!$B$4</f>
        <v>Contratada (inclui etiqueta)</v>
      </c>
      <c r="F4116" s="7" t="str">
        <f aca="false" t="array" ref="F4116:F4116">INDEX(Def_Instancias_Equipamentos!$F$2:$F$4986, MATCH(K4116, Def_Instancias_Equipamentos!$D$2:$D$4986, 0), 1)</f>
        <v>Túnel (Anel/Front-End)</v>
      </c>
      <c r="G4116" s="8" t="str">
        <f aca="false" t="array" ref="G4116:G4116">INDEX(Def_Instancias_Equipamentos!$F$2:$F$4986, MATCH(L4116, Def_Instancias_Equipamentos!$D$2:$D$4986, 0), 1)</f>
        <v>Sala Racks 15</v>
      </c>
      <c r="H4116" s="7" t="str">
        <f aca="false" t="array" ref="H4116:H4116">INDEX(Def_Instancias_Equipamentos!$E$2:$E$4986, MATCH(K4116, Def_Instancias_Equipamentos!$D$2:$D$4986, 0), 1)</f>
        <v>SI-15SPFE</v>
      </c>
      <c r="I4116" s="8" t="str">
        <f aca="false" t="array" ref="I4116:I4116">INDEX(Def_Instancias_Equipamentos!$E$2:$E$4986, MATCH(L4116, Def_Instancias_Equipamentos!$D$2:$D$4986, 0), 1)</f>
        <v>IA-15RaBPM</v>
      </c>
      <c r="J4116" s="8" t="str">
        <f aca="false">IF(H4116=I4116, "INTERNO", "EXTERNO")</f>
        <v>EXTERNO</v>
      </c>
      <c r="K4116" s="9" t="str">
        <f aca="false">Def_Instancias_Equipamentos!$D$1121</f>
        <v>SI-15SPFE:DI-PBPMSensor-2</v>
      </c>
      <c r="L4116" s="4" t="str">
        <f aca="false">Def_Instancias_Equipamentos!$D$1462</f>
        <v>SI-15SPFE:DI-FMCPicoAmm-2</v>
      </c>
      <c r="M4116" s="10" t="s">
        <v>69</v>
      </c>
      <c r="N4116" s="11" t="s">
        <v>357</v>
      </c>
      <c r="O4116" s="21" t="str">
        <f aca="false">Def_Sistemas_Conectores_Cabos!$B$24</f>
        <v>Allectra triax</v>
      </c>
      <c r="P4116" s="4" t="str">
        <f aca="false">Def_Sistemas_Conectores_Cabos!$B$25</f>
        <v>Lemo FFC.00.650</v>
      </c>
      <c r="Q4116" s="8" t="str">
        <f aca="false">K4116&amp;"/"&amp;M4116&amp;CHAR(10)&amp;L4116&amp;"/"&amp;N4116</f>
        <v>SI-15SPFE:DI-PBPMSensor-2/BI
SI-15SPFE:DI-FMCPicoAmm-2/2</v>
      </c>
      <c r="R4116" s="12" t="s">
        <v>354</v>
      </c>
      <c r="S4116" s="12" t="s">
        <v>354</v>
      </c>
      <c r="T4116" s="22" t="str">
        <f aca="false">Def_Sistemas_Conectores_Cabos!$C$15</f>
        <v>Triaxial LEMO</v>
      </c>
      <c r="U4116" s="11" t="s">
        <v>355</v>
      </c>
      <c r="V4116" s="13"/>
    </row>
    <row r="4117" customFormat="false" ht="15.75" hidden="true" customHeight="true" outlineLevel="0" collapsed="false">
      <c r="A4117" s="4" t="str">
        <f aca="false">Def_Sistemas_Conectores_Cabos!$A$23</f>
        <v>BPM de fótons</v>
      </c>
      <c r="B4117" s="5" t="str">
        <f aca="false">Datas_Entregas!$A$3</f>
        <v>BTS/Anel</v>
      </c>
      <c r="C4117" s="6" t="n">
        <f aca="false" t="array" ref="C4117:C4117">INDEX(Datas_Entregas!$B$2:$B$100, MATCH(B4117, Datas_Entregas!$A$2:$A$100, 0), 1)</f>
        <v>43296</v>
      </c>
      <c r="D4117" s="5" t="str">
        <f aca="false">Def_Status_Montagem!$A$2</f>
        <v>A verificar</v>
      </c>
      <c r="E4117" s="4" t="str">
        <f aca="false">Def_Status_Montagem!$B$4</f>
        <v>Contratada (inclui etiqueta)</v>
      </c>
      <c r="F4117" s="7" t="str">
        <f aca="false" t="array" ref="F4117:F4117">INDEX(Def_Instancias_Equipamentos!$F$2:$F$4986, MATCH(K4117, Def_Instancias_Equipamentos!$D$2:$D$4986, 0), 1)</f>
        <v>Túnel (Anel/Front-End)</v>
      </c>
      <c r="G4117" s="8" t="str">
        <f aca="false" t="array" ref="G4117:G4117">INDEX(Def_Instancias_Equipamentos!$F$2:$F$4986, MATCH(L4117, Def_Instancias_Equipamentos!$D$2:$D$4986, 0), 1)</f>
        <v>Sala Racks 15</v>
      </c>
      <c r="H4117" s="7" t="str">
        <f aca="false" t="array" ref="H4117:H4117">INDEX(Def_Instancias_Equipamentos!$E$2:$E$4986, MATCH(K4117, Def_Instancias_Equipamentos!$D$2:$D$4986, 0), 1)</f>
        <v>SI-15SPFE</v>
      </c>
      <c r="I4117" s="8" t="str">
        <f aca="false" t="array" ref="I4117:I4117">INDEX(Def_Instancias_Equipamentos!$E$2:$E$4986, MATCH(L4117, Def_Instancias_Equipamentos!$D$2:$D$4986, 0), 1)</f>
        <v>IA-15RaBPM</v>
      </c>
      <c r="J4117" s="8" t="str">
        <f aca="false">IF(H4117=I4117, "INTERNO", "EXTERNO")</f>
        <v>EXTERNO</v>
      </c>
      <c r="K4117" s="9" t="str">
        <f aca="false">Def_Instancias_Equipamentos!$D$1121</f>
        <v>SI-15SPFE:DI-PBPMSensor-2</v>
      </c>
      <c r="L4117" s="4" t="str">
        <f aca="false">Def_Instancias_Equipamentos!$D$1462</f>
        <v>SI-15SPFE:DI-FMCPicoAmm-2</v>
      </c>
      <c r="M4117" s="10" t="s">
        <v>75</v>
      </c>
      <c r="N4117" s="11" t="s">
        <v>358</v>
      </c>
      <c r="O4117" s="21" t="str">
        <f aca="false">Def_Sistemas_Conectores_Cabos!$B$24</f>
        <v>Allectra triax</v>
      </c>
      <c r="P4117" s="4" t="str">
        <f aca="false">Def_Sistemas_Conectores_Cabos!$B$25</f>
        <v>Lemo FFC.00.650</v>
      </c>
      <c r="Q4117" s="8" t="str">
        <f aca="false">K4117&amp;"/"&amp;M4117&amp;CHAR(10)&amp;L4117&amp;"/"&amp;N4117</f>
        <v>SI-15SPFE:DI-PBPMSensor-2/TI
SI-15SPFE:DI-FMCPicoAmm-2/3</v>
      </c>
      <c r="R4117" s="12" t="s">
        <v>354</v>
      </c>
      <c r="S4117" s="12" t="s">
        <v>354</v>
      </c>
      <c r="T4117" s="22" t="str">
        <f aca="false">Def_Sistemas_Conectores_Cabos!$C$15</f>
        <v>Triaxial LEMO</v>
      </c>
      <c r="U4117" s="11" t="s">
        <v>355</v>
      </c>
      <c r="V4117" s="13"/>
    </row>
    <row r="4118" customFormat="false" ht="15.75" hidden="true" customHeight="true" outlineLevel="0" collapsed="false">
      <c r="A4118" s="4" t="str">
        <f aca="false">Def_Sistemas_Conectores_Cabos!$A$23</f>
        <v>BPM de fótons</v>
      </c>
      <c r="B4118" s="5" t="str">
        <f aca="false">Datas_Entregas!$A$3</f>
        <v>BTS/Anel</v>
      </c>
      <c r="C4118" s="6" t="n">
        <f aca="false" t="array" ref="C4118:C4118">INDEX(Datas_Entregas!$B$2:$B$100, MATCH(B4118, Datas_Entregas!$A$2:$A$100, 0), 1)</f>
        <v>43296</v>
      </c>
      <c r="D4118" s="5" t="str">
        <f aca="false">Def_Status_Montagem!$A$2</f>
        <v>A verificar</v>
      </c>
      <c r="E4118" s="4" t="str">
        <f aca="false">Def_Status_Montagem!$B$4</f>
        <v>Contratada (inclui etiqueta)</v>
      </c>
      <c r="F4118" s="7" t="str">
        <f aca="false" t="array" ref="F4118:F4118">INDEX(Def_Instancias_Equipamentos!$F$2:$F$4986, MATCH(K4118, Def_Instancias_Equipamentos!$D$2:$D$4986, 0), 1)</f>
        <v>Túnel (Anel/Front-End)</v>
      </c>
      <c r="G4118" s="8" t="str">
        <f aca="false" t="array" ref="G4118:G4118">INDEX(Def_Instancias_Equipamentos!$F$2:$F$4986, MATCH(L4118, Def_Instancias_Equipamentos!$D$2:$D$4986, 0), 1)</f>
        <v>Sala Racks 15</v>
      </c>
      <c r="H4118" s="7" t="str">
        <f aca="false" t="array" ref="H4118:H4118">INDEX(Def_Instancias_Equipamentos!$E$2:$E$4986, MATCH(K4118, Def_Instancias_Equipamentos!$D$2:$D$4986, 0), 1)</f>
        <v>SI-15SPFE</v>
      </c>
      <c r="I4118" s="8" t="str">
        <f aca="false" t="array" ref="I4118:I4118">INDEX(Def_Instancias_Equipamentos!$E$2:$E$4986, MATCH(L4118, Def_Instancias_Equipamentos!$D$2:$D$4986, 0), 1)</f>
        <v>IA-15RaBPM</v>
      </c>
      <c r="J4118" s="8" t="str">
        <f aca="false">IF(H4118=I4118, "INTERNO", "EXTERNO")</f>
        <v>EXTERNO</v>
      </c>
      <c r="K4118" s="9" t="str">
        <f aca="false">Def_Instancias_Equipamentos!$D$1121</f>
        <v>SI-15SPFE:DI-PBPMSensor-2</v>
      </c>
      <c r="L4118" s="4" t="str">
        <f aca="false">Def_Instancias_Equipamentos!$D$1462</f>
        <v>SI-15SPFE:DI-FMCPicoAmm-2</v>
      </c>
      <c r="M4118" s="10" t="s">
        <v>72</v>
      </c>
      <c r="N4118" s="11" t="s">
        <v>359</v>
      </c>
      <c r="O4118" s="21" t="str">
        <f aca="false">Def_Sistemas_Conectores_Cabos!$B$24</f>
        <v>Allectra triax</v>
      </c>
      <c r="P4118" s="4" t="str">
        <f aca="false">Def_Sistemas_Conectores_Cabos!$B$25</f>
        <v>Lemo FFC.00.650</v>
      </c>
      <c r="Q4118" s="8" t="str">
        <f aca="false">K4118&amp;"/"&amp;M4118&amp;CHAR(10)&amp;L4118&amp;"/"&amp;N4118</f>
        <v>SI-15SPFE:DI-PBPMSensor-2/BO
SI-15SPFE:DI-FMCPicoAmm-2/4</v>
      </c>
      <c r="R4118" s="12" t="s">
        <v>354</v>
      </c>
      <c r="S4118" s="12" t="s">
        <v>354</v>
      </c>
      <c r="T4118" s="22" t="str">
        <f aca="false">Def_Sistemas_Conectores_Cabos!$C$15</f>
        <v>Triaxial LEMO</v>
      </c>
      <c r="U4118" s="11" t="s">
        <v>355</v>
      </c>
      <c r="V4118" s="13"/>
    </row>
    <row r="4119" customFormat="false" ht="15.75" hidden="true" customHeight="true" outlineLevel="0" collapsed="false">
      <c r="A4119" s="4" t="str">
        <f aca="false">Def_Sistemas_Conectores_Cabos!$A$23</f>
        <v>BPM de fótons</v>
      </c>
      <c r="B4119" s="5" t="str">
        <f aca="false">Datas_Entregas!$A$6</f>
        <v>Linhas de Luz (fases I-A e II)</v>
      </c>
      <c r="C4119" s="6" t="n">
        <f aca="false" t="array" ref="C4119:C4119">INDEX(Datas_Entregas!$B$2:$B$100, MATCH(B4119, Datas_Entregas!$A$2:$A$100, 0), 1)</f>
        <v>43374</v>
      </c>
      <c r="D4119" s="5" t="str">
        <f aca="false">Def_Status_Montagem!$A$2</f>
        <v>A verificar</v>
      </c>
      <c r="E4119" s="4" t="str">
        <f aca="false">Def_Status_Montagem!$B$4</f>
        <v>Contratada (inclui etiqueta)</v>
      </c>
      <c r="F4119" s="7" t="str">
        <f aca="false" t="array" ref="F4119:F4119">INDEX(Def_Instancias_Equipamentos!$F$2:$F$4986, MATCH(K4119, Def_Instancias_Equipamentos!$D$2:$D$4986, 0), 1)</f>
        <v>Túnel (Anel/Front-End)</v>
      </c>
      <c r="G4119" s="8" t="str">
        <f aca="false" t="array" ref="G4119:G4119">INDEX(Def_Instancias_Equipamentos!$F$2:$F$4986, MATCH(L4119, Def_Instancias_Equipamentos!$D$2:$D$4986, 0), 1)</f>
        <v>Sala Racks 16</v>
      </c>
      <c r="H4119" s="7" t="str">
        <f aca="false" t="array" ref="H4119:H4119">INDEX(Def_Instancias_Equipamentos!$E$2:$E$4986, MATCH(K4119, Def_Instancias_Equipamentos!$D$2:$D$4986, 0), 1)</f>
        <v>SI-16BCFE</v>
      </c>
      <c r="I4119" s="8" t="str">
        <f aca="false" t="array" ref="I4119:I4119">INDEX(Def_Instancias_Equipamentos!$E$2:$E$4986, MATCH(L4119, Def_Instancias_Equipamentos!$D$2:$D$4986, 0), 1)</f>
        <v>IA-16RaBPM</v>
      </c>
      <c r="J4119" s="8" t="str">
        <f aca="false">IF(H4119=I4119, "INTERNO", "EXTERNO")</f>
        <v>EXTERNO</v>
      </c>
      <c r="K4119" s="9" t="str">
        <f aca="false">Def_Instancias_Equipamentos!$D$1162</f>
        <v>SI-16BCFE:DI-PBPMSensor-1</v>
      </c>
      <c r="L4119" s="4" t="str">
        <f aca="false">Def_Instancias_Equipamentos!$D$1503</f>
        <v>SI-16BCFE:DI-FMCPicoAmm-1</v>
      </c>
      <c r="M4119" s="10" t="s">
        <v>78</v>
      </c>
      <c r="N4119" s="11" t="s">
        <v>356</v>
      </c>
      <c r="O4119" s="21" t="str">
        <f aca="false">Def_Sistemas_Conectores_Cabos!$B$24</f>
        <v>Allectra triax</v>
      </c>
      <c r="P4119" s="4" t="str">
        <f aca="false">Def_Sistemas_Conectores_Cabos!$B$25</f>
        <v>Lemo FFC.00.650</v>
      </c>
      <c r="Q4119" s="8" t="str">
        <f aca="false">K4119&amp;"/"&amp;M4119&amp;CHAR(10)&amp;L4119&amp;"/"&amp;N4119</f>
        <v>SI-16BCFE:DI-PBPMSensor-1/TO
SI-16BCFE:DI-FMCPicoAmm-1/1</v>
      </c>
      <c r="R4119" s="12" t="s">
        <v>354</v>
      </c>
      <c r="S4119" s="12" t="s">
        <v>354</v>
      </c>
      <c r="T4119" s="22" t="str">
        <f aca="false">Def_Sistemas_Conectores_Cabos!$C$15</f>
        <v>Triaxial LEMO</v>
      </c>
      <c r="U4119" s="11" t="s">
        <v>355</v>
      </c>
      <c r="V4119" s="13"/>
    </row>
    <row r="4120" customFormat="false" ht="15.75" hidden="true" customHeight="true" outlineLevel="0" collapsed="false">
      <c r="A4120" s="4" t="str">
        <f aca="false">Def_Sistemas_Conectores_Cabos!$A$23</f>
        <v>BPM de fótons</v>
      </c>
      <c r="B4120" s="5" t="str">
        <f aca="false">Datas_Entregas!$A$6</f>
        <v>Linhas de Luz (fases I-A e II)</v>
      </c>
      <c r="C4120" s="6" t="n">
        <f aca="false" t="array" ref="C4120:C4120">INDEX(Datas_Entregas!$B$2:$B$100, MATCH(B4120, Datas_Entregas!$A$2:$A$100, 0), 1)</f>
        <v>43374</v>
      </c>
      <c r="D4120" s="5" t="str">
        <f aca="false">Def_Status_Montagem!$A$2</f>
        <v>A verificar</v>
      </c>
      <c r="E4120" s="4" t="str">
        <f aca="false">Def_Status_Montagem!$B$4</f>
        <v>Contratada (inclui etiqueta)</v>
      </c>
      <c r="F4120" s="7" t="str">
        <f aca="false" t="array" ref="F4120:F4120">INDEX(Def_Instancias_Equipamentos!$F$2:$F$4986, MATCH(K4120, Def_Instancias_Equipamentos!$D$2:$D$4986, 0), 1)</f>
        <v>Túnel (Anel/Front-End)</v>
      </c>
      <c r="G4120" s="8" t="str">
        <f aca="false" t="array" ref="G4120:G4120">INDEX(Def_Instancias_Equipamentos!$F$2:$F$4986, MATCH(L4120, Def_Instancias_Equipamentos!$D$2:$D$4986, 0), 1)</f>
        <v>Sala Racks 16</v>
      </c>
      <c r="H4120" s="7" t="str">
        <f aca="false" t="array" ref="H4120:H4120">INDEX(Def_Instancias_Equipamentos!$E$2:$E$4986, MATCH(K4120, Def_Instancias_Equipamentos!$D$2:$D$4986, 0), 1)</f>
        <v>SI-16BCFE</v>
      </c>
      <c r="I4120" s="8" t="str">
        <f aca="false" t="array" ref="I4120:I4120">INDEX(Def_Instancias_Equipamentos!$E$2:$E$4986, MATCH(L4120, Def_Instancias_Equipamentos!$D$2:$D$4986, 0), 1)</f>
        <v>IA-16RaBPM</v>
      </c>
      <c r="J4120" s="8" t="str">
        <f aca="false">IF(H4120=I4120, "INTERNO", "EXTERNO")</f>
        <v>EXTERNO</v>
      </c>
      <c r="K4120" s="9" t="str">
        <f aca="false">Def_Instancias_Equipamentos!$D$1162</f>
        <v>SI-16BCFE:DI-PBPMSensor-1</v>
      </c>
      <c r="L4120" s="4" t="str">
        <f aca="false">Def_Instancias_Equipamentos!$D$1503</f>
        <v>SI-16BCFE:DI-FMCPicoAmm-1</v>
      </c>
      <c r="M4120" s="10" t="s">
        <v>69</v>
      </c>
      <c r="N4120" s="11" t="s">
        <v>357</v>
      </c>
      <c r="O4120" s="21" t="str">
        <f aca="false">Def_Sistemas_Conectores_Cabos!$B$24</f>
        <v>Allectra triax</v>
      </c>
      <c r="P4120" s="4" t="str">
        <f aca="false">Def_Sistemas_Conectores_Cabos!$B$25</f>
        <v>Lemo FFC.00.650</v>
      </c>
      <c r="Q4120" s="8" t="str">
        <f aca="false">K4120&amp;"/"&amp;M4120&amp;CHAR(10)&amp;L4120&amp;"/"&amp;N4120</f>
        <v>SI-16BCFE:DI-PBPMSensor-1/BI
SI-16BCFE:DI-FMCPicoAmm-1/2</v>
      </c>
      <c r="R4120" s="12" t="s">
        <v>354</v>
      </c>
      <c r="S4120" s="12" t="s">
        <v>354</v>
      </c>
      <c r="T4120" s="22" t="str">
        <f aca="false">Def_Sistemas_Conectores_Cabos!$C$15</f>
        <v>Triaxial LEMO</v>
      </c>
      <c r="U4120" s="11" t="s">
        <v>355</v>
      </c>
      <c r="V4120" s="13"/>
    </row>
    <row r="4121" customFormat="false" ht="15.75" hidden="true" customHeight="true" outlineLevel="0" collapsed="false">
      <c r="A4121" s="4" t="str">
        <f aca="false">Def_Sistemas_Conectores_Cabos!$A$23</f>
        <v>BPM de fótons</v>
      </c>
      <c r="B4121" s="5" t="str">
        <f aca="false">Datas_Entregas!$A$6</f>
        <v>Linhas de Luz (fases I-A e II)</v>
      </c>
      <c r="C4121" s="6" t="n">
        <f aca="false" t="array" ref="C4121:C4121">INDEX(Datas_Entregas!$B$2:$B$100, MATCH(B4121, Datas_Entregas!$A$2:$A$100, 0), 1)</f>
        <v>43374</v>
      </c>
      <c r="D4121" s="5" t="str">
        <f aca="false">Def_Status_Montagem!$A$2</f>
        <v>A verificar</v>
      </c>
      <c r="E4121" s="4" t="str">
        <f aca="false">Def_Status_Montagem!$B$4</f>
        <v>Contratada (inclui etiqueta)</v>
      </c>
      <c r="F4121" s="7" t="str">
        <f aca="false" t="array" ref="F4121:F4121">INDEX(Def_Instancias_Equipamentos!$F$2:$F$4986, MATCH(K4121, Def_Instancias_Equipamentos!$D$2:$D$4986, 0), 1)</f>
        <v>Túnel (Anel/Front-End)</v>
      </c>
      <c r="G4121" s="8" t="str">
        <f aca="false" t="array" ref="G4121:G4121">INDEX(Def_Instancias_Equipamentos!$F$2:$F$4986, MATCH(L4121, Def_Instancias_Equipamentos!$D$2:$D$4986, 0), 1)</f>
        <v>Sala Racks 16</v>
      </c>
      <c r="H4121" s="7" t="str">
        <f aca="false" t="array" ref="H4121:H4121">INDEX(Def_Instancias_Equipamentos!$E$2:$E$4986, MATCH(K4121, Def_Instancias_Equipamentos!$D$2:$D$4986, 0), 1)</f>
        <v>SI-16BCFE</v>
      </c>
      <c r="I4121" s="8" t="str">
        <f aca="false" t="array" ref="I4121:I4121">INDEX(Def_Instancias_Equipamentos!$E$2:$E$4986, MATCH(L4121, Def_Instancias_Equipamentos!$D$2:$D$4986, 0), 1)</f>
        <v>IA-16RaBPM</v>
      </c>
      <c r="J4121" s="8" t="str">
        <f aca="false">IF(H4121=I4121, "INTERNO", "EXTERNO")</f>
        <v>EXTERNO</v>
      </c>
      <c r="K4121" s="9" t="str">
        <f aca="false">Def_Instancias_Equipamentos!$D$1162</f>
        <v>SI-16BCFE:DI-PBPMSensor-1</v>
      </c>
      <c r="L4121" s="4" t="str">
        <f aca="false">Def_Instancias_Equipamentos!$D$1503</f>
        <v>SI-16BCFE:DI-FMCPicoAmm-1</v>
      </c>
      <c r="M4121" s="10" t="s">
        <v>75</v>
      </c>
      <c r="N4121" s="11" t="s">
        <v>358</v>
      </c>
      <c r="O4121" s="21" t="str">
        <f aca="false">Def_Sistemas_Conectores_Cabos!$B$24</f>
        <v>Allectra triax</v>
      </c>
      <c r="P4121" s="4" t="str">
        <f aca="false">Def_Sistemas_Conectores_Cabos!$B$25</f>
        <v>Lemo FFC.00.650</v>
      </c>
      <c r="Q4121" s="8" t="str">
        <f aca="false">K4121&amp;"/"&amp;M4121&amp;CHAR(10)&amp;L4121&amp;"/"&amp;N4121</f>
        <v>SI-16BCFE:DI-PBPMSensor-1/TI
SI-16BCFE:DI-FMCPicoAmm-1/3</v>
      </c>
      <c r="R4121" s="12" t="s">
        <v>354</v>
      </c>
      <c r="S4121" s="12" t="s">
        <v>354</v>
      </c>
      <c r="T4121" s="22" t="str">
        <f aca="false">Def_Sistemas_Conectores_Cabos!$C$15</f>
        <v>Triaxial LEMO</v>
      </c>
      <c r="U4121" s="11" t="s">
        <v>355</v>
      </c>
      <c r="V4121" s="13"/>
    </row>
    <row r="4122" customFormat="false" ht="15.75" hidden="true" customHeight="true" outlineLevel="0" collapsed="false">
      <c r="A4122" s="4" t="str">
        <f aca="false">Def_Sistemas_Conectores_Cabos!$A$23</f>
        <v>BPM de fótons</v>
      </c>
      <c r="B4122" s="5" t="str">
        <f aca="false">Datas_Entregas!$A$6</f>
        <v>Linhas de Luz (fases I-A e II)</v>
      </c>
      <c r="C4122" s="6" t="n">
        <f aca="false" t="array" ref="C4122:C4122">INDEX(Datas_Entregas!$B$2:$B$100, MATCH(B4122, Datas_Entregas!$A$2:$A$100, 0), 1)</f>
        <v>43374</v>
      </c>
      <c r="D4122" s="5" t="str">
        <f aca="false">Def_Status_Montagem!$A$2</f>
        <v>A verificar</v>
      </c>
      <c r="E4122" s="4" t="str">
        <f aca="false">Def_Status_Montagem!$B$4</f>
        <v>Contratada (inclui etiqueta)</v>
      </c>
      <c r="F4122" s="7" t="str">
        <f aca="false" t="array" ref="F4122:F4122">INDEX(Def_Instancias_Equipamentos!$F$2:$F$4986, MATCH(K4122, Def_Instancias_Equipamentos!$D$2:$D$4986, 0), 1)</f>
        <v>Túnel (Anel/Front-End)</v>
      </c>
      <c r="G4122" s="8" t="str">
        <f aca="false" t="array" ref="G4122:G4122">INDEX(Def_Instancias_Equipamentos!$F$2:$F$4986, MATCH(L4122, Def_Instancias_Equipamentos!$D$2:$D$4986, 0), 1)</f>
        <v>Sala Racks 16</v>
      </c>
      <c r="H4122" s="7" t="str">
        <f aca="false" t="array" ref="H4122:H4122">INDEX(Def_Instancias_Equipamentos!$E$2:$E$4986, MATCH(K4122, Def_Instancias_Equipamentos!$D$2:$D$4986, 0), 1)</f>
        <v>SI-16BCFE</v>
      </c>
      <c r="I4122" s="8" t="str">
        <f aca="false" t="array" ref="I4122:I4122">INDEX(Def_Instancias_Equipamentos!$E$2:$E$4986, MATCH(L4122, Def_Instancias_Equipamentos!$D$2:$D$4986, 0), 1)</f>
        <v>IA-16RaBPM</v>
      </c>
      <c r="J4122" s="8" t="str">
        <f aca="false">IF(H4122=I4122, "INTERNO", "EXTERNO")</f>
        <v>EXTERNO</v>
      </c>
      <c r="K4122" s="9" t="str">
        <f aca="false">Def_Instancias_Equipamentos!$D$1162</f>
        <v>SI-16BCFE:DI-PBPMSensor-1</v>
      </c>
      <c r="L4122" s="4" t="str">
        <f aca="false">Def_Instancias_Equipamentos!$D$1503</f>
        <v>SI-16BCFE:DI-FMCPicoAmm-1</v>
      </c>
      <c r="M4122" s="10" t="s">
        <v>72</v>
      </c>
      <c r="N4122" s="11" t="s">
        <v>359</v>
      </c>
      <c r="O4122" s="21" t="str">
        <f aca="false">Def_Sistemas_Conectores_Cabos!$B$24</f>
        <v>Allectra triax</v>
      </c>
      <c r="P4122" s="4" t="str">
        <f aca="false">Def_Sistemas_Conectores_Cabos!$B$25</f>
        <v>Lemo FFC.00.650</v>
      </c>
      <c r="Q4122" s="8" t="str">
        <f aca="false">K4122&amp;"/"&amp;M4122&amp;CHAR(10)&amp;L4122&amp;"/"&amp;N4122</f>
        <v>SI-16BCFE:DI-PBPMSensor-1/BO
SI-16BCFE:DI-FMCPicoAmm-1/4</v>
      </c>
      <c r="R4122" s="12" t="s">
        <v>354</v>
      </c>
      <c r="S4122" s="12" t="s">
        <v>354</v>
      </c>
      <c r="T4122" s="22" t="str">
        <f aca="false">Def_Sistemas_Conectores_Cabos!$C$15</f>
        <v>Triaxial LEMO</v>
      </c>
      <c r="U4122" s="11" t="s">
        <v>355</v>
      </c>
      <c r="V4122" s="13"/>
    </row>
    <row r="4123" customFormat="false" ht="15.75" hidden="true" customHeight="true" outlineLevel="0" collapsed="false">
      <c r="A4123" s="4" t="str">
        <f aca="false">Def_Sistemas_Conectores_Cabos!$A$23</f>
        <v>BPM de fótons</v>
      </c>
      <c r="B4123" s="5" t="str">
        <f aca="false">Datas_Entregas!$A$6</f>
        <v>Linhas de Luz (fases I-A e II)</v>
      </c>
      <c r="C4123" s="6" t="n">
        <f aca="false" t="array" ref="C4123:C4123">INDEX(Datas_Entregas!$B$2:$B$100, MATCH(B4123, Datas_Entregas!$A$2:$A$100, 0), 1)</f>
        <v>43374</v>
      </c>
      <c r="D4123" s="5" t="str">
        <f aca="false">Def_Status_Montagem!$A$2</f>
        <v>A verificar</v>
      </c>
      <c r="E4123" s="4" t="str">
        <f aca="false">Def_Status_Montagem!$B$4</f>
        <v>Contratada (inclui etiqueta)</v>
      </c>
      <c r="F4123" s="7" t="str">
        <f aca="false" t="array" ref="F4123:F4123">INDEX(Def_Instancias_Equipamentos!$F$2:$F$4986, MATCH(K4123, Def_Instancias_Equipamentos!$D$2:$D$4986, 0), 1)</f>
        <v>Túnel (Anel/Front-End)</v>
      </c>
      <c r="G4123" s="8" t="str">
        <f aca="false" t="array" ref="G4123:G4123">INDEX(Def_Instancias_Equipamentos!$F$2:$F$4986, MATCH(L4123, Def_Instancias_Equipamentos!$D$2:$D$4986, 0), 1)</f>
        <v>Sala Racks 16</v>
      </c>
      <c r="H4123" s="7" t="str">
        <f aca="false" t="array" ref="H4123:H4123">INDEX(Def_Instancias_Equipamentos!$E$2:$E$4986, MATCH(K4123, Def_Instancias_Equipamentos!$D$2:$D$4986, 0), 1)</f>
        <v>SI-16BCFE</v>
      </c>
      <c r="I4123" s="8" t="str">
        <f aca="false" t="array" ref="I4123:I4123">INDEX(Def_Instancias_Equipamentos!$E$2:$E$4986, MATCH(L4123, Def_Instancias_Equipamentos!$D$2:$D$4986, 0), 1)</f>
        <v>IA-16RaBPM</v>
      </c>
      <c r="J4123" s="8" t="str">
        <f aca="false">IF(H4123=I4123, "INTERNO", "EXTERNO")</f>
        <v>EXTERNO</v>
      </c>
      <c r="K4123" s="9" t="str">
        <f aca="false">Def_Instancias_Equipamentos!$D$1163</f>
        <v>SI-16BCFE:DI-PBPMSensor-2</v>
      </c>
      <c r="L4123" s="4" t="str">
        <f aca="false">Def_Instancias_Equipamentos!$D$1504</f>
        <v>SI-16BCFE:DI-FMCPicoAmm-2</v>
      </c>
      <c r="M4123" s="10" t="s">
        <v>78</v>
      </c>
      <c r="N4123" s="11" t="s">
        <v>356</v>
      </c>
      <c r="O4123" s="21" t="str">
        <f aca="false">Def_Sistemas_Conectores_Cabos!$B$24</f>
        <v>Allectra triax</v>
      </c>
      <c r="P4123" s="4" t="str">
        <f aca="false">Def_Sistemas_Conectores_Cabos!$B$25</f>
        <v>Lemo FFC.00.650</v>
      </c>
      <c r="Q4123" s="8" t="str">
        <f aca="false">K4123&amp;"/"&amp;M4123&amp;CHAR(10)&amp;L4123&amp;"/"&amp;N4123</f>
        <v>SI-16BCFE:DI-PBPMSensor-2/TO
SI-16BCFE:DI-FMCPicoAmm-2/1</v>
      </c>
      <c r="R4123" s="12" t="s">
        <v>354</v>
      </c>
      <c r="S4123" s="12" t="s">
        <v>354</v>
      </c>
      <c r="T4123" s="22" t="str">
        <f aca="false">Def_Sistemas_Conectores_Cabos!$C$15</f>
        <v>Triaxial LEMO</v>
      </c>
      <c r="U4123" s="11" t="s">
        <v>355</v>
      </c>
      <c r="V4123" s="13"/>
    </row>
    <row r="4124" customFormat="false" ht="15.75" hidden="true" customHeight="true" outlineLevel="0" collapsed="false">
      <c r="A4124" s="4" t="str">
        <f aca="false">Def_Sistemas_Conectores_Cabos!$A$23</f>
        <v>BPM de fótons</v>
      </c>
      <c r="B4124" s="5" t="str">
        <f aca="false">Datas_Entregas!$A$6</f>
        <v>Linhas de Luz (fases I-A e II)</v>
      </c>
      <c r="C4124" s="6" t="n">
        <f aca="false" t="array" ref="C4124:C4124">INDEX(Datas_Entregas!$B$2:$B$100, MATCH(B4124, Datas_Entregas!$A$2:$A$100, 0), 1)</f>
        <v>43374</v>
      </c>
      <c r="D4124" s="5" t="str">
        <f aca="false">Def_Status_Montagem!$A$2</f>
        <v>A verificar</v>
      </c>
      <c r="E4124" s="4" t="str">
        <f aca="false">Def_Status_Montagem!$B$4</f>
        <v>Contratada (inclui etiqueta)</v>
      </c>
      <c r="F4124" s="7" t="str">
        <f aca="false" t="array" ref="F4124:F4124">INDEX(Def_Instancias_Equipamentos!$F$2:$F$4986, MATCH(K4124, Def_Instancias_Equipamentos!$D$2:$D$4986, 0), 1)</f>
        <v>Túnel (Anel/Front-End)</v>
      </c>
      <c r="G4124" s="8" t="str">
        <f aca="false" t="array" ref="G4124:G4124">INDEX(Def_Instancias_Equipamentos!$F$2:$F$4986, MATCH(L4124, Def_Instancias_Equipamentos!$D$2:$D$4986, 0), 1)</f>
        <v>Sala Racks 16</v>
      </c>
      <c r="H4124" s="7" t="str">
        <f aca="false" t="array" ref="H4124:H4124">INDEX(Def_Instancias_Equipamentos!$E$2:$E$4986, MATCH(K4124, Def_Instancias_Equipamentos!$D$2:$D$4986, 0), 1)</f>
        <v>SI-16BCFE</v>
      </c>
      <c r="I4124" s="8" t="str">
        <f aca="false" t="array" ref="I4124:I4124">INDEX(Def_Instancias_Equipamentos!$E$2:$E$4986, MATCH(L4124, Def_Instancias_Equipamentos!$D$2:$D$4986, 0), 1)</f>
        <v>IA-16RaBPM</v>
      </c>
      <c r="J4124" s="8" t="str">
        <f aca="false">IF(H4124=I4124, "INTERNO", "EXTERNO")</f>
        <v>EXTERNO</v>
      </c>
      <c r="K4124" s="9" t="str">
        <f aca="false">Def_Instancias_Equipamentos!$D$1163</f>
        <v>SI-16BCFE:DI-PBPMSensor-2</v>
      </c>
      <c r="L4124" s="4" t="str">
        <f aca="false">Def_Instancias_Equipamentos!$D$1504</f>
        <v>SI-16BCFE:DI-FMCPicoAmm-2</v>
      </c>
      <c r="M4124" s="10" t="s">
        <v>69</v>
      </c>
      <c r="N4124" s="11" t="s">
        <v>357</v>
      </c>
      <c r="O4124" s="21" t="str">
        <f aca="false">Def_Sistemas_Conectores_Cabos!$B$24</f>
        <v>Allectra triax</v>
      </c>
      <c r="P4124" s="4" t="str">
        <f aca="false">Def_Sistemas_Conectores_Cabos!$B$25</f>
        <v>Lemo FFC.00.650</v>
      </c>
      <c r="Q4124" s="8" t="str">
        <f aca="false">K4124&amp;"/"&amp;M4124&amp;CHAR(10)&amp;L4124&amp;"/"&amp;N4124</f>
        <v>SI-16BCFE:DI-PBPMSensor-2/BI
SI-16BCFE:DI-FMCPicoAmm-2/2</v>
      </c>
      <c r="R4124" s="12" t="s">
        <v>354</v>
      </c>
      <c r="S4124" s="12" t="s">
        <v>354</v>
      </c>
      <c r="T4124" s="22" t="str">
        <f aca="false">Def_Sistemas_Conectores_Cabos!$C$15</f>
        <v>Triaxial LEMO</v>
      </c>
      <c r="U4124" s="11" t="s">
        <v>355</v>
      </c>
      <c r="V4124" s="13"/>
    </row>
    <row r="4125" customFormat="false" ht="15.75" hidden="true" customHeight="true" outlineLevel="0" collapsed="false">
      <c r="A4125" s="4" t="str">
        <f aca="false">Def_Sistemas_Conectores_Cabos!$A$23</f>
        <v>BPM de fótons</v>
      </c>
      <c r="B4125" s="5" t="str">
        <f aca="false">Datas_Entregas!$A$6</f>
        <v>Linhas de Luz (fases I-A e II)</v>
      </c>
      <c r="C4125" s="6" t="n">
        <f aca="false" t="array" ref="C4125:C4125">INDEX(Datas_Entregas!$B$2:$B$100, MATCH(B4125, Datas_Entregas!$A$2:$A$100, 0), 1)</f>
        <v>43374</v>
      </c>
      <c r="D4125" s="5" t="str">
        <f aca="false">Def_Status_Montagem!$A$2</f>
        <v>A verificar</v>
      </c>
      <c r="E4125" s="4" t="str">
        <f aca="false">Def_Status_Montagem!$B$4</f>
        <v>Contratada (inclui etiqueta)</v>
      </c>
      <c r="F4125" s="7" t="str">
        <f aca="false" t="array" ref="F4125:F4125">INDEX(Def_Instancias_Equipamentos!$F$2:$F$4986, MATCH(K4125, Def_Instancias_Equipamentos!$D$2:$D$4986, 0), 1)</f>
        <v>Túnel (Anel/Front-End)</v>
      </c>
      <c r="G4125" s="8" t="str">
        <f aca="false" t="array" ref="G4125:G4125">INDEX(Def_Instancias_Equipamentos!$F$2:$F$4986, MATCH(L4125, Def_Instancias_Equipamentos!$D$2:$D$4986, 0), 1)</f>
        <v>Sala Racks 16</v>
      </c>
      <c r="H4125" s="7" t="str">
        <f aca="false" t="array" ref="H4125:H4125">INDEX(Def_Instancias_Equipamentos!$E$2:$E$4986, MATCH(K4125, Def_Instancias_Equipamentos!$D$2:$D$4986, 0), 1)</f>
        <v>SI-16BCFE</v>
      </c>
      <c r="I4125" s="8" t="str">
        <f aca="false" t="array" ref="I4125:I4125">INDEX(Def_Instancias_Equipamentos!$E$2:$E$4986, MATCH(L4125, Def_Instancias_Equipamentos!$D$2:$D$4986, 0), 1)</f>
        <v>IA-16RaBPM</v>
      </c>
      <c r="J4125" s="8" t="str">
        <f aca="false">IF(H4125=I4125, "INTERNO", "EXTERNO")</f>
        <v>EXTERNO</v>
      </c>
      <c r="K4125" s="9" t="str">
        <f aca="false">Def_Instancias_Equipamentos!$D$1163</f>
        <v>SI-16BCFE:DI-PBPMSensor-2</v>
      </c>
      <c r="L4125" s="4" t="str">
        <f aca="false">Def_Instancias_Equipamentos!$D$1504</f>
        <v>SI-16BCFE:DI-FMCPicoAmm-2</v>
      </c>
      <c r="M4125" s="10" t="s">
        <v>75</v>
      </c>
      <c r="N4125" s="11" t="s">
        <v>358</v>
      </c>
      <c r="O4125" s="21" t="str">
        <f aca="false">Def_Sistemas_Conectores_Cabos!$B$24</f>
        <v>Allectra triax</v>
      </c>
      <c r="P4125" s="4" t="str">
        <f aca="false">Def_Sistemas_Conectores_Cabos!$B$25</f>
        <v>Lemo FFC.00.650</v>
      </c>
      <c r="Q4125" s="8" t="str">
        <f aca="false">K4125&amp;"/"&amp;M4125&amp;CHAR(10)&amp;L4125&amp;"/"&amp;N4125</f>
        <v>SI-16BCFE:DI-PBPMSensor-2/TI
SI-16BCFE:DI-FMCPicoAmm-2/3</v>
      </c>
      <c r="R4125" s="12" t="s">
        <v>354</v>
      </c>
      <c r="S4125" s="12" t="s">
        <v>354</v>
      </c>
      <c r="T4125" s="22" t="str">
        <f aca="false">Def_Sistemas_Conectores_Cabos!$C$15</f>
        <v>Triaxial LEMO</v>
      </c>
      <c r="U4125" s="11" t="s">
        <v>355</v>
      </c>
      <c r="V4125" s="13"/>
    </row>
    <row r="4126" customFormat="false" ht="15.75" hidden="true" customHeight="true" outlineLevel="0" collapsed="false">
      <c r="A4126" s="4" t="str">
        <f aca="false">Def_Sistemas_Conectores_Cabos!$A$23</f>
        <v>BPM de fótons</v>
      </c>
      <c r="B4126" s="5" t="str">
        <f aca="false">Datas_Entregas!$A$6</f>
        <v>Linhas de Luz (fases I-A e II)</v>
      </c>
      <c r="C4126" s="6" t="n">
        <f aca="false" t="array" ref="C4126:C4126">INDEX(Datas_Entregas!$B$2:$B$100, MATCH(B4126, Datas_Entregas!$A$2:$A$100, 0), 1)</f>
        <v>43374</v>
      </c>
      <c r="D4126" s="5" t="str">
        <f aca="false">Def_Status_Montagem!$A$2</f>
        <v>A verificar</v>
      </c>
      <c r="E4126" s="4" t="str">
        <f aca="false">Def_Status_Montagem!$B$4</f>
        <v>Contratada (inclui etiqueta)</v>
      </c>
      <c r="F4126" s="7" t="str">
        <f aca="false" t="array" ref="F4126:F4126">INDEX(Def_Instancias_Equipamentos!$F$2:$F$4986, MATCH(K4126, Def_Instancias_Equipamentos!$D$2:$D$4986, 0), 1)</f>
        <v>Túnel (Anel/Front-End)</v>
      </c>
      <c r="G4126" s="8" t="str">
        <f aca="false" t="array" ref="G4126:G4126">INDEX(Def_Instancias_Equipamentos!$F$2:$F$4986, MATCH(L4126, Def_Instancias_Equipamentos!$D$2:$D$4986, 0), 1)</f>
        <v>Sala Racks 16</v>
      </c>
      <c r="H4126" s="7" t="str">
        <f aca="false" t="array" ref="H4126:H4126">INDEX(Def_Instancias_Equipamentos!$E$2:$E$4986, MATCH(K4126, Def_Instancias_Equipamentos!$D$2:$D$4986, 0), 1)</f>
        <v>SI-16BCFE</v>
      </c>
      <c r="I4126" s="8" t="str">
        <f aca="false" t="array" ref="I4126:I4126">INDEX(Def_Instancias_Equipamentos!$E$2:$E$4986, MATCH(L4126, Def_Instancias_Equipamentos!$D$2:$D$4986, 0), 1)</f>
        <v>IA-16RaBPM</v>
      </c>
      <c r="J4126" s="8" t="str">
        <f aca="false">IF(H4126=I4126, "INTERNO", "EXTERNO")</f>
        <v>EXTERNO</v>
      </c>
      <c r="K4126" s="9" t="str">
        <f aca="false">Def_Instancias_Equipamentos!$D$1163</f>
        <v>SI-16BCFE:DI-PBPMSensor-2</v>
      </c>
      <c r="L4126" s="4" t="str">
        <f aca="false">Def_Instancias_Equipamentos!$D$1504</f>
        <v>SI-16BCFE:DI-FMCPicoAmm-2</v>
      </c>
      <c r="M4126" s="10" t="s">
        <v>72</v>
      </c>
      <c r="N4126" s="11" t="s">
        <v>359</v>
      </c>
      <c r="O4126" s="21" t="str">
        <f aca="false">Def_Sistemas_Conectores_Cabos!$B$24</f>
        <v>Allectra triax</v>
      </c>
      <c r="P4126" s="4" t="str">
        <f aca="false">Def_Sistemas_Conectores_Cabos!$B$25</f>
        <v>Lemo FFC.00.650</v>
      </c>
      <c r="Q4126" s="8" t="str">
        <f aca="false">K4126&amp;"/"&amp;M4126&amp;CHAR(10)&amp;L4126&amp;"/"&amp;N4126</f>
        <v>SI-16BCFE:DI-PBPMSensor-2/BO
SI-16BCFE:DI-FMCPicoAmm-2/4</v>
      </c>
      <c r="R4126" s="12" t="s">
        <v>354</v>
      </c>
      <c r="S4126" s="12" t="s">
        <v>354</v>
      </c>
      <c r="T4126" s="22" t="str">
        <f aca="false">Def_Sistemas_Conectores_Cabos!$C$15</f>
        <v>Triaxial LEMO</v>
      </c>
      <c r="U4126" s="11" t="s">
        <v>355</v>
      </c>
      <c r="V4126" s="13"/>
    </row>
    <row r="4127" customFormat="false" ht="15.75" hidden="true" customHeight="true" outlineLevel="0" collapsed="false">
      <c r="A4127" s="4" t="str">
        <f aca="false">Def_Sistemas_Conectores_Cabos!$A$23</f>
        <v>BPM de fótons</v>
      </c>
      <c r="B4127" s="5" t="str">
        <f aca="false">Datas_Entregas!$A$6</f>
        <v>Linhas de Luz (fases I-A e II)</v>
      </c>
      <c r="C4127" s="6" t="n">
        <f aca="false" t="array" ref="C4127:C4127">INDEX(Datas_Entregas!$B$2:$B$100, MATCH(B4127, Datas_Entregas!$A$2:$A$100, 0), 1)</f>
        <v>43374</v>
      </c>
      <c r="D4127" s="5" t="str">
        <f aca="false">Def_Status_Montagem!$A$2</f>
        <v>A verificar</v>
      </c>
      <c r="E4127" s="4" t="str">
        <f aca="false">Def_Status_Montagem!$B$4</f>
        <v>Contratada (inclui etiqueta)</v>
      </c>
      <c r="F4127" s="7" t="str">
        <f aca="false" t="array" ref="F4127:F4127">INDEX(Def_Instancias_Equipamentos!$F$2:$F$4986, MATCH(K4127, Def_Instancias_Equipamentos!$D$2:$D$4986, 0), 1)</f>
        <v>Túnel (Anel/Front-End)</v>
      </c>
      <c r="G4127" s="8" t="str">
        <f aca="false" t="array" ref="G4127:G4127">INDEX(Def_Instancias_Equipamentos!$F$2:$F$4986, MATCH(L4127, Def_Instancias_Equipamentos!$D$2:$D$4986, 0), 1)</f>
        <v>Sala Racks 16</v>
      </c>
      <c r="H4127" s="7" t="str">
        <f aca="false" t="array" ref="H4127:H4127">INDEX(Def_Instancias_Equipamentos!$E$2:$E$4986, MATCH(K4127, Def_Instancias_Equipamentos!$D$2:$D$4986, 0), 1)</f>
        <v>SI-16SBFE</v>
      </c>
      <c r="I4127" s="8" t="str">
        <f aca="false" t="array" ref="I4127:I4127">INDEX(Def_Instancias_Equipamentos!$E$2:$E$4986, MATCH(L4127, Def_Instancias_Equipamentos!$D$2:$D$4986, 0), 1)</f>
        <v>IA-16RaBPM</v>
      </c>
      <c r="J4127" s="8" t="str">
        <f aca="false">IF(H4127=I4127, "INTERNO", "EXTERNO")</f>
        <v>EXTERNO</v>
      </c>
      <c r="K4127" s="9" t="str">
        <f aca="false">Def_Instancias_Equipamentos!$D$1122</f>
        <v>SI-16SBFE:DI-PBPMSensor-1</v>
      </c>
      <c r="L4127" s="4" t="str">
        <f aca="false">Def_Instancias_Equipamentos!$D$1463</f>
        <v>SI-16SBFE:DI-FMCPicoAmm-1</v>
      </c>
      <c r="M4127" s="10" t="s">
        <v>78</v>
      </c>
      <c r="N4127" s="11" t="s">
        <v>356</v>
      </c>
      <c r="O4127" s="21" t="str">
        <f aca="false">Def_Sistemas_Conectores_Cabos!$B$24</f>
        <v>Allectra triax</v>
      </c>
      <c r="P4127" s="4" t="str">
        <f aca="false">Def_Sistemas_Conectores_Cabos!$B$25</f>
        <v>Lemo FFC.00.650</v>
      </c>
      <c r="Q4127" s="8" t="str">
        <f aca="false">K4127&amp;"/"&amp;M4127&amp;CHAR(10)&amp;L4127&amp;"/"&amp;N4127</f>
        <v>SI-16SBFE:DI-PBPMSensor-1/TO
SI-16SBFE:DI-FMCPicoAmm-1/1</v>
      </c>
      <c r="R4127" s="12" t="s">
        <v>354</v>
      </c>
      <c r="S4127" s="12" t="s">
        <v>354</v>
      </c>
      <c r="T4127" s="22" t="str">
        <f aca="false">Def_Sistemas_Conectores_Cabos!$C$15</f>
        <v>Triaxial LEMO</v>
      </c>
      <c r="U4127" s="11" t="s">
        <v>355</v>
      </c>
      <c r="V4127" s="13"/>
    </row>
    <row r="4128" customFormat="false" ht="15.75" hidden="true" customHeight="true" outlineLevel="0" collapsed="false">
      <c r="A4128" s="4" t="str">
        <f aca="false">Def_Sistemas_Conectores_Cabos!$A$23</f>
        <v>BPM de fótons</v>
      </c>
      <c r="B4128" s="5" t="str">
        <f aca="false">Datas_Entregas!$A$6</f>
        <v>Linhas de Luz (fases I-A e II)</v>
      </c>
      <c r="C4128" s="6" t="n">
        <f aca="false" t="array" ref="C4128:C4128">INDEX(Datas_Entregas!$B$2:$B$100, MATCH(B4128, Datas_Entregas!$A$2:$A$100, 0), 1)</f>
        <v>43374</v>
      </c>
      <c r="D4128" s="5" t="str">
        <f aca="false">Def_Status_Montagem!$A$2</f>
        <v>A verificar</v>
      </c>
      <c r="E4128" s="4" t="str">
        <f aca="false">Def_Status_Montagem!$B$4</f>
        <v>Contratada (inclui etiqueta)</v>
      </c>
      <c r="F4128" s="7" t="str">
        <f aca="false" t="array" ref="F4128:F4128">INDEX(Def_Instancias_Equipamentos!$F$2:$F$4986, MATCH(K4128, Def_Instancias_Equipamentos!$D$2:$D$4986, 0), 1)</f>
        <v>Túnel (Anel/Front-End)</v>
      </c>
      <c r="G4128" s="8" t="str">
        <f aca="false" t="array" ref="G4128:G4128">INDEX(Def_Instancias_Equipamentos!$F$2:$F$4986, MATCH(L4128, Def_Instancias_Equipamentos!$D$2:$D$4986, 0), 1)</f>
        <v>Sala Racks 16</v>
      </c>
      <c r="H4128" s="7" t="str">
        <f aca="false" t="array" ref="H4128:H4128">INDEX(Def_Instancias_Equipamentos!$E$2:$E$4986, MATCH(K4128, Def_Instancias_Equipamentos!$D$2:$D$4986, 0), 1)</f>
        <v>SI-16SBFE</v>
      </c>
      <c r="I4128" s="8" t="str">
        <f aca="false" t="array" ref="I4128:I4128">INDEX(Def_Instancias_Equipamentos!$E$2:$E$4986, MATCH(L4128, Def_Instancias_Equipamentos!$D$2:$D$4986, 0), 1)</f>
        <v>IA-16RaBPM</v>
      </c>
      <c r="J4128" s="8" t="str">
        <f aca="false">IF(H4128=I4128, "INTERNO", "EXTERNO")</f>
        <v>EXTERNO</v>
      </c>
      <c r="K4128" s="9" t="str">
        <f aca="false">Def_Instancias_Equipamentos!$D$1122</f>
        <v>SI-16SBFE:DI-PBPMSensor-1</v>
      </c>
      <c r="L4128" s="4" t="str">
        <f aca="false">Def_Instancias_Equipamentos!$D$1463</f>
        <v>SI-16SBFE:DI-FMCPicoAmm-1</v>
      </c>
      <c r="M4128" s="10" t="s">
        <v>69</v>
      </c>
      <c r="N4128" s="11" t="s">
        <v>357</v>
      </c>
      <c r="O4128" s="21" t="str">
        <f aca="false">Def_Sistemas_Conectores_Cabos!$B$24</f>
        <v>Allectra triax</v>
      </c>
      <c r="P4128" s="4" t="str">
        <f aca="false">Def_Sistemas_Conectores_Cabos!$B$25</f>
        <v>Lemo FFC.00.650</v>
      </c>
      <c r="Q4128" s="8" t="str">
        <f aca="false">K4128&amp;"/"&amp;M4128&amp;CHAR(10)&amp;L4128&amp;"/"&amp;N4128</f>
        <v>SI-16SBFE:DI-PBPMSensor-1/BI
SI-16SBFE:DI-FMCPicoAmm-1/2</v>
      </c>
      <c r="R4128" s="12" t="s">
        <v>354</v>
      </c>
      <c r="S4128" s="12" t="s">
        <v>354</v>
      </c>
      <c r="T4128" s="22" t="str">
        <f aca="false">Def_Sistemas_Conectores_Cabos!$C$15</f>
        <v>Triaxial LEMO</v>
      </c>
      <c r="U4128" s="11" t="s">
        <v>355</v>
      </c>
      <c r="V4128" s="13"/>
    </row>
    <row r="4129" customFormat="false" ht="15.75" hidden="true" customHeight="true" outlineLevel="0" collapsed="false">
      <c r="A4129" s="4" t="str">
        <f aca="false">Def_Sistemas_Conectores_Cabos!$A$23</f>
        <v>BPM de fótons</v>
      </c>
      <c r="B4129" s="5" t="str">
        <f aca="false">Datas_Entregas!$A$6</f>
        <v>Linhas de Luz (fases I-A e II)</v>
      </c>
      <c r="C4129" s="6" t="n">
        <f aca="false" t="array" ref="C4129:C4129">INDEX(Datas_Entregas!$B$2:$B$100, MATCH(B4129, Datas_Entregas!$A$2:$A$100, 0), 1)</f>
        <v>43374</v>
      </c>
      <c r="D4129" s="5" t="str">
        <f aca="false">Def_Status_Montagem!$A$2</f>
        <v>A verificar</v>
      </c>
      <c r="E4129" s="4" t="str">
        <f aca="false">Def_Status_Montagem!$B$4</f>
        <v>Contratada (inclui etiqueta)</v>
      </c>
      <c r="F4129" s="7" t="str">
        <f aca="false" t="array" ref="F4129:F4129">INDEX(Def_Instancias_Equipamentos!$F$2:$F$4986, MATCH(K4129, Def_Instancias_Equipamentos!$D$2:$D$4986, 0), 1)</f>
        <v>Túnel (Anel/Front-End)</v>
      </c>
      <c r="G4129" s="8" t="str">
        <f aca="false" t="array" ref="G4129:G4129">INDEX(Def_Instancias_Equipamentos!$F$2:$F$4986, MATCH(L4129, Def_Instancias_Equipamentos!$D$2:$D$4986, 0), 1)</f>
        <v>Sala Racks 16</v>
      </c>
      <c r="H4129" s="7" t="str">
        <f aca="false" t="array" ref="H4129:H4129">INDEX(Def_Instancias_Equipamentos!$E$2:$E$4986, MATCH(K4129, Def_Instancias_Equipamentos!$D$2:$D$4986, 0), 1)</f>
        <v>SI-16SBFE</v>
      </c>
      <c r="I4129" s="8" t="str">
        <f aca="false" t="array" ref="I4129:I4129">INDEX(Def_Instancias_Equipamentos!$E$2:$E$4986, MATCH(L4129, Def_Instancias_Equipamentos!$D$2:$D$4986, 0), 1)</f>
        <v>IA-16RaBPM</v>
      </c>
      <c r="J4129" s="8" t="str">
        <f aca="false">IF(H4129=I4129, "INTERNO", "EXTERNO")</f>
        <v>EXTERNO</v>
      </c>
      <c r="K4129" s="9" t="str">
        <f aca="false">Def_Instancias_Equipamentos!$D$1122</f>
        <v>SI-16SBFE:DI-PBPMSensor-1</v>
      </c>
      <c r="L4129" s="4" t="str">
        <f aca="false">Def_Instancias_Equipamentos!$D$1463</f>
        <v>SI-16SBFE:DI-FMCPicoAmm-1</v>
      </c>
      <c r="M4129" s="10" t="s">
        <v>75</v>
      </c>
      <c r="N4129" s="11" t="s">
        <v>358</v>
      </c>
      <c r="O4129" s="21" t="str">
        <f aca="false">Def_Sistemas_Conectores_Cabos!$B$24</f>
        <v>Allectra triax</v>
      </c>
      <c r="P4129" s="4" t="str">
        <f aca="false">Def_Sistemas_Conectores_Cabos!$B$25</f>
        <v>Lemo FFC.00.650</v>
      </c>
      <c r="Q4129" s="8" t="str">
        <f aca="false">K4129&amp;"/"&amp;M4129&amp;CHAR(10)&amp;L4129&amp;"/"&amp;N4129</f>
        <v>SI-16SBFE:DI-PBPMSensor-1/TI
SI-16SBFE:DI-FMCPicoAmm-1/3</v>
      </c>
      <c r="R4129" s="12" t="s">
        <v>354</v>
      </c>
      <c r="S4129" s="12" t="s">
        <v>354</v>
      </c>
      <c r="T4129" s="22" t="str">
        <f aca="false">Def_Sistemas_Conectores_Cabos!$C$15</f>
        <v>Triaxial LEMO</v>
      </c>
      <c r="U4129" s="11" t="s">
        <v>355</v>
      </c>
      <c r="V4129" s="13"/>
    </row>
    <row r="4130" customFormat="false" ht="15.75" hidden="true" customHeight="true" outlineLevel="0" collapsed="false">
      <c r="A4130" s="4" t="str">
        <f aca="false">Def_Sistemas_Conectores_Cabos!$A$23</f>
        <v>BPM de fótons</v>
      </c>
      <c r="B4130" s="5" t="str">
        <f aca="false">Datas_Entregas!$A$6</f>
        <v>Linhas de Luz (fases I-A e II)</v>
      </c>
      <c r="C4130" s="6" t="n">
        <f aca="false" t="array" ref="C4130:C4130">INDEX(Datas_Entregas!$B$2:$B$100, MATCH(B4130, Datas_Entregas!$A$2:$A$100, 0), 1)</f>
        <v>43374</v>
      </c>
      <c r="D4130" s="5" t="str">
        <f aca="false">Def_Status_Montagem!$A$2</f>
        <v>A verificar</v>
      </c>
      <c r="E4130" s="4" t="str">
        <f aca="false">Def_Status_Montagem!$B$4</f>
        <v>Contratada (inclui etiqueta)</v>
      </c>
      <c r="F4130" s="7" t="str">
        <f aca="false" t="array" ref="F4130:F4130">INDEX(Def_Instancias_Equipamentos!$F$2:$F$4986, MATCH(K4130, Def_Instancias_Equipamentos!$D$2:$D$4986, 0), 1)</f>
        <v>Túnel (Anel/Front-End)</v>
      </c>
      <c r="G4130" s="8" t="str">
        <f aca="false" t="array" ref="G4130:G4130">INDEX(Def_Instancias_Equipamentos!$F$2:$F$4986, MATCH(L4130, Def_Instancias_Equipamentos!$D$2:$D$4986, 0), 1)</f>
        <v>Sala Racks 16</v>
      </c>
      <c r="H4130" s="7" t="str">
        <f aca="false" t="array" ref="H4130:H4130">INDEX(Def_Instancias_Equipamentos!$E$2:$E$4986, MATCH(K4130, Def_Instancias_Equipamentos!$D$2:$D$4986, 0), 1)</f>
        <v>SI-16SBFE</v>
      </c>
      <c r="I4130" s="8" t="str">
        <f aca="false" t="array" ref="I4130:I4130">INDEX(Def_Instancias_Equipamentos!$E$2:$E$4986, MATCH(L4130, Def_Instancias_Equipamentos!$D$2:$D$4986, 0), 1)</f>
        <v>IA-16RaBPM</v>
      </c>
      <c r="J4130" s="8" t="str">
        <f aca="false">IF(H4130=I4130, "INTERNO", "EXTERNO")</f>
        <v>EXTERNO</v>
      </c>
      <c r="K4130" s="9" t="str">
        <f aca="false">Def_Instancias_Equipamentos!$D$1122</f>
        <v>SI-16SBFE:DI-PBPMSensor-1</v>
      </c>
      <c r="L4130" s="4" t="str">
        <f aca="false">Def_Instancias_Equipamentos!$D$1463</f>
        <v>SI-16SBFE:DI-FMCPicoAmm-1</v>
      </c>
      <c r="M4130" s="10" t="s">
        <v>72</v>
      </c>
      <c r="N4130" s="11" t="s">
        <v>359</v>
      </c>
      <c r="O4130" s="21" t="str">
        <f aca="false">Def_Sistemas_Conectores_Cabos!$B$24</f>
        <v>Allectra triax</v>
      </c>
      <c r="P4130" s="4" t="str">
        <f aca="false">Def_Sistemas_Conectores_Cabos!$B$25</f>
        <v>Lemo FFC.00.650</v>
      </c>
      <c r="Q4130" s="8" t="str">
        <f aca="false">K4130&amp;"/"&amp;M4130&amp;CHAR(10)&amp;L4130&amp;"/"&amp;N4130</f>
        <v>SI-16SBFE:DI-PBPMSensor-1/BO
SI-16SBFE:DI-FMCPicoAmm-1/4</v>
      </c>
      <c r="R4130" s="12" t="s">
        <v>354</v>
      </c>
      <c r="S4130" s="12" t="s">
        <v>354</v>
      </c>
      <c r="T4130" s="22" t="str">
        <f aca="false">Def_Sistemas_Conectores_Cabos!$C$15</f>
        <v>Triaxial LEMO</v>
      </c>
      <c r="U4130" s="11" t="s">
        <v>355</v>
      </c>
      <c r="V4130" s="13"/>
    </row>
    <row r="4131" customFormat="false" ht="15.75" hidden="true" customHeight="true" outlineLevel="0" collapsed="false">
      <c r="A4131" s="4" t="str">
        <f aca="false">Def_Sistemas_Conectores_Cabos!$A$23</f>
        <v>BPM de fótons</v>
      </c>
      <c r="B4131" s="5" t="str">
        <f aca="false">Datas_Entregas!$A$6</f>
        <v>Linhas de Luz (fases I-A e II)</v>
      </c>
      <c r="C4131" s="6" t="n">
        <f aca="false" t="array" ref="C4131:C4131">INDEX(Datas_Entregas!$B$2:$B$100, MATCH(B4131, Datas_Entregas!$A$2:$A$100, 0), 1)</f>
        <v>43374</v>
      </c>
      <c r="D4131" s="5" t="str">
        <f aca="false">Def_Status_Montagem!$A$2</f>
        <v>A verificar</v>
      </c>
      <c r="E4131" s="4" t="str">
        <f aca="false">Def_Status_Montagem!$B$4</f>
        <v>Contratada (inclui etiqueta)</v>
      </c>
      <c r="F4131" s="7" t="str">
        <f aca="false" t="array" ref="F4131:F4131">INDEX(Def_Instancias_Equipamentos!$F$2:$F$4986, MATCH(K4131, Def_Instancias_Equipamentos!$D$2:$D$4986, 0), 1)</f>
        <v>Túnel (Anel/Front-End)</v>
      </c>
      <c r="G4131" s="8" t="str">
        <f aca="false" t="array" ref="G4131:G4131">INDEX(Def_Instancias_Equipamentos!$F$2:$F$4986, MATCH(L4131, Def_Instancias_Equipamentos!$D$2:$D$4986, 0), 1)</f>
        <v>Sala Racks 16</v>
      </c>
      <c r="H4131" s="7" t="str">
        <f aca="false" t="array" ref="H4131:H4131">INDEX(Def_Instancias_Equipamentos!$E$2:$E$4986, MATCH(K4131, Def_Instancias_Equipamentos!$D$2:$D$4986, 0), 1)</f>
        <v>SI-16SBFE</v>
      </c>
      <c r="I4131" s="8" t="str">
        <f aca="false" t="array" ref="I4131:I4131">INDEX(Def_Instancias_Equipamentos!$E$2:$E$4986, MATCH(L4131, Def_Instancias_Equipamentos!$D$2:$D$4986, 0), 1)</f>
        <v>IA-16RaBPM</v>
      </c>
      <c r="J4131" s="8" t="str">
        <f aca="false">IF(H4131=I4131, "INTERNO", "EXTERNO")</f>
        <v>EXTERNO</v>
      </c>
      <c r="K4131" s="9" t="str">
        <f aca="false">Def_Instancias_Equipamentos!$D$1123</f>
        <v>SI-16SBFE:DI-PBPMSensor-2</v>
      </c>
      <c r="L4131" s="4" t="str">
        <f aca="false">Def_Instancias_Equipamentos!$D$1464</f>
        <v>SI-16SBFE:DI-FMCPicoAmm-2</v>
      </c>
      <c r="M4131" s="10" t="s">
        <v>78</v>
      </c>
      <c r="N4131" s="11" t="s">
        <v>356</v>
      </c>
      <c r="O4131" s="21" t="str">
        <f aca="false">Def_Sistemas_Conectores_Cabos!$B$24</f>
        <v>Allectra triax</v>
      </c>
      <c r="P4131" s="4" t="str">
        <f aca="false">Def_Sistemas_Conectores_Cabos!$B$25</f>
        <v>Lemo FFC.00.650</v>
      </c>
      <c r="Q4131" s="8" t="str">
        <f aca="false">K4131&amp;"/"&amp;M4131&amp;CHAR(10)&amp;L4131&amp;"/"&amp;N4131</f>
        <v>SI-16SBFE:DI-PBPMSensor-2/TO
SI-16SBFE:DI-FMCPicoAmm-2/1</v>
      </c>
      <c r="R4131" s="12" t="s">
        <v>354</v>
      </c>
      <c r="S4131" s="12" t="s">
        <v>354</v>
      </c>
      <c r="T4131" s="22" t="str">
        <f aca="false">Def_Sistemas_Conectores_Cabos!$C$15</f>
        <v>Triaxial LEMO</v>
      </c>
      <c r="U4131" s="11" t="s">
        <v>355</v>
      </c>
      <c r="V4131" s="13"/>
    </row>
    <row r="4132" customFormat="false" ht="15.75" hidden="true" customHeight="true" outlineLevel="0" collapsed="false">
      <c r="A4132" s="4" t="str">
        <f aca="false">Def_Sistemas_Conectores_Cabos!$A$23</f>
        <v>BPM de fótons</v>
      </c>
      <c r="B4132" s="5" t="str">
        <f aca="false">Datas_Entregas!$A$6</f>
        <v>Linhas de Luz (fases I-A e II)</v>
      </c>
      <c r="C4132" s="6" t="n">
        <f aca="false" t="array" ref="C4132:C4132">INDEX(Datas_Entregas!$B$2:$B$100, MATCH(B4132, Datas_Entregas!$A$2:$A$100, 0), 1)</f>
        <v>43374</v>
      </c>
      <c r="D4132" s="5" t="str">
        <f aca="false">Def_Status_Montagem!$A$2</f>
        <v>A verificar</v>
      </c>
      <c r="E4132" s="4" t="str">
        <f aca="false">Def_Status_Montagem!$B$4</f>
        <v>Contratada (inclui etiqueta)</v>
      </c>
      <c r="F4132" s="7" t="str">
        <f aca="false" t="array" ref="F4132:F4132">INDEX(Def_Instancias_Equipamentos!$F$2:$F$4986, MATCH(K4132, Def_Instancias_Equipamentos!$D$2:$D$4986, 0), 1)</f>
        <v>Túnel (Anel/Front-End)</v>
      </c>
      <c r="G4132" s="8" t="str">
        <f aca="false" t="array" ref="G4132:G4132">INDEX(Def_Instancias_Equipamentos!$F$2:$F$4986, MATCH(L4132, Def_Instancias_Equipamentos!$D$2:$D$4986, 0), 1)</f>
        <v>Sala Racks 16</v>
      </c>
      <c r="H4132" s="7" t="str">
        <f aca="false" t="array" ref="H4132:H4132">INDEX(Def_Instancias_Equipamentos!$E$2:$E$4986, MATCH(K4132, Def_Instancias_Equipamentos!$D$2:$D$4986, 0), 1)</f>
        <v>SI-16SBFE</v>
      </c>
      <c r="I4132" s="8" t="str">
        <f aca="false" t="array" ref="I4132:I4132">INDEX(Def_Instancias_Equipamentos!$E$2:$E$4986, MATCH(L4132, Def_Instancias_Equipamentos!$D$2:$D$4986, 0), 1)</f>
        <v>IA-16RaBPM</v>
      </c>
      <c r="J4132" s="8" t="str">
        <f aca="false">IF(H4132=I4132, "INTERNO", "EXTERNO")</f>
        <v>EXTERNO</v>
      </c>
      <c r="K4132" s="9" t="str">
        <f aca="false">Def_Instancias_Equipamentos!$D$1123</f>
        <v>SI-16SBFE:DI-PBPMSensor-2</v>
      </c>
      <c r="L4132" s="4" t="str">
        <f aca="false">Def_Instancias_Equipamentos!$D$1464</f>
        <v>SI-16SBFE:DI-FMCPicoAmm-2</v>
      </c>
      <c r="M4132" s="10" t="s">
        <v>69</v>
      </c>
      <c r="N4132" s="11" t="s">
        <v>357</v>
      </c>
      <c r="O4132" s="21" t="str">
        <f aca="false">Def_Sistemas_Conectores_Cabos!$B$24</f>
        <v>Allectra triax</v>
      </c>
      <c r="P4132" s="4" t="str">
        <f aca="false">Def_Sistemas_Conectores_Cabos!$B$25</f>
        <v>Lemo FFC.00.650</v>
      </c>
      <c r="Q4132" s="8" t="str">
        <f aca="false">K4132&amp;"/"&amp;M4132&amp;CHAR(10)&amp;L4132&amp;"/"&amp;N4132</f>
        <v>SI-16SBFE:DI-PBPMSensor-2/BI
SI-16SBFE:DI-FMCPicoAmm-2/2</v>
      </c>
      <c r="R4132" s="12" t="s">
        <v>354</v>
      </c>
      <c r="S4132" s="12" t="s">
        <v>354</v>
      </c>
      <c r="T4132" s="22" t="str">
        <f aca="false">Def_Sistemas_Conectores_Cabos!$C$15</f>
        <v>Triaxial LEMO</v>
      </c>
      <c r="U4132" s="11" t="s">
        <v>355</v>
      </c>
      <c r="V4132" s="13"/>
    </row>
    <row r="4133" customFormat="false" ht="15.75" hidden="true" customHeight="true" outlineLevel="0" collapsed="false">
      <c r="A4133" s="4" t="str">
        <f aca="false">Def_Sistemas_Conectores_Cabos!$A$23</f>
        <v>BPM de fótons</v>
      </c>
      <c r="B4133" s="5" t="str">
        <f aca="false">Datas_Entregas!$A$6</f>
        <v>Linhas de Luz (fases I-A e II)</v>
      </c>
      <c r="C4133" s="6" t="n">
        <f aca="false" t="array" ref="C4133:C4133">INDEX(Datas_Entregas!$B$2:$B$100, MATCH(B4133, Datas_Entregas!$A$2:$A$100, 0), 1)</f>
        <v>43374</v>
      </c>
      <c r="D4133" s="5" t="str">
        <f aca="false">Def_Status_Montagem!$A$2</f>
        <v>A verificar</v>
      </c>
      <c r="E4133" s="4" t="str">
        <f aca="false">Def_Status_Montagem!$B$4</f>
        <v>Contratada (inclui etiqueta)</v>
      </c>
      <c r="F4133" s="7" t="str">
        <f aca="false" t="array" ref="F4133:F4133">INDEX(Def_Instancias_Equipamentos!$F$2:$F$4986, MATCH(K4133, Def_Instancias_Equipamentos!$D$2:$D$4986, 0), 1)</f>
        <v>Túnel (Anel/Front-End)</v>
      </c>
      <c r="G4133" s="8" t="str">
        <f aca="false" t="array" ref="G4133:G4133">INDEX(Def_Instancias_Equipamentos!$F$2:$F$4986, MATCH(L4133, Def_Instancias_Equipamentos!$D$2:$D$4986, 0), 1)</f>
        <v>Sala Racks 16</v>
      </c>
      <c r="H4133" s="7" t="str">
        <f aca="false" t="array" ref="H4133:H4133">INDEX(Def_Instancias_Equipamentos!$E$2:$E$4986, MATCH(K4133, Def_Instancias_Equipamentos!$D$2:$D$4986, 0), 1)</f>
        <v>SI-16SBFE</v>
      </c>
      <c r="I4133" s="8" t="str">
        <f aca="false" t="array" ref="I4133:I4133">INDEX(Def_Instancias_Equipamentos!$E$2:$E$4986, MATCH(L4133, Def_Instancias_Equipamentos!$D$2:$D$4986, 0), 1)</f>
        <v>IA-16RaBPM</v>
      </c>
      <c r="J4133" s="8" t="str">
        <f aca="false">IF(H4133=I4133, "INTERNO", "EXTERNO")</f>
        <v>EXTERNO</v>
      </c>
      <c r="K4133" s="9" t="str">
        <f aca="false">Def_Instancias_Equipamentos!$D$1123</f>
        <v>SI-16SBFE:DI-PBPMSensor-2</v>
      </c>
      <c r="L4133" s="4" t="str">
        <f aca="false">Def_Instancias_Equipamentos!$D$1464</f>
        <v>SI-16SBFE:DI-FMCPicoAmm-2</v>
      </c>
      <c r="M4133" s="10" t="s">
        <v>75</v>
      </c>
      <c r="N4133" s="11" t="s">
        <v>358</v>
      </c>
      <c r="O4133" s="21" t="str">
        <f aca="false">Def_Sistemas_Conectores_Cabos!$B$24</f>
        <v>Allectra triax</v>
      </c>
      <c r="P4133" s="4" t="str">
        <f aca="false">Def_Sistemas_Conectores_Cabos!$B$25</f>
        <v>Lemo FFC.00.650</v>
      </c>
      <c r="Q4133" s="8" t="str">
        <f aca="false">K4133&amp;"/"&amp;M4133&amp;CHAR(10)&amp;L4133&amp;"/"&amp;N4133</f>
        <v>SI-16SBFE:DI-PBPMSensor-2/TI
SI-16SBFE:DI-FMCPicoAmm-2/3</v>
      </c>
      <c r="R4133" s="12" t="s">
        <v>354</v>
      </c>
      <c r="S4133" s="12" t="s">
        <v>354</v>
      </c>
      <c r="T4133" s="22" t="str">
        <f aca="false">Def_Sistemas_Conectores_Cabos!$C$15</f>
        <v>Triaxial LEMO</v>
      </c>
      <c r="U4133" s="11" t="s">
        <v>355</v>
      </c>
      <c r="V4133" s="13"/>
    </row>
    <row r="4134" customFormat="false" ht="15.75" hidden="true" customHeight="true" outlineLevel="0" collapsed="false">
      <c r="A4134" s="4" t="str">
        <f aca="false">Def_Sistemas_Conectores_Cabos!$A$23</f>
        <v>BPM de fótons</v>
      </c>
      <c r="B4134" s="5" t="str">
        <f aca="false">Datas_Entregas!$A$6</f>
        <v>Linhas de Luz (fases I-A e II)</v>
      </c>
      <c r="C4134" s="6" t="n">
        <f aca="false" t="array" ref="C4134:C4134">INDEX(Datas_Entregas!$B$2:$B$100, MATCH(B4134, Datas_Entregas!$A$2:$A$100, 0), 1)</f>
        <v>43374</v>
      </c>
      <c r="D4134" s="5" t="str">
        <f aca="false">Def_Status_Montagem!$A$2</f>
        <v>A verificar</v>
      </c>
      <c r="E4134" s="4" t="str">
        <f aca="false">Def_Status_Montagem!$B$4</f>
        <v>Contratada (inclui etiqueta)</v>
      </c>
      <c r="F4134" s="7" t="str">
        <f aca="false" t="array" ref="F4134:F4134">INDEX(Def_Instancias_Equipamentos!$F$2:$F$4986, MATCH(K4134, Def_Instancias_Equipamentos!$D$2:$D$4986, 0), 1)</f>
        <v>Túnel (Anel/Front-End)</v>
      </c>
      <c r="G4134" s="8" t="str">
        <f aca="false" t="array" ref="G4134:G4134">INDEX(Def_Instancias_Equipamentos!$F$2:$F$4986, MATCH(L4134, Def_Instancias_Equipamentos!$D$2:$D$4986, 0), 1)</f>
        <v>Sala Racks 16</v>
      </c>
      <c r="H4134" s="7" t="str">
        <f aca="false" t="array" ref="H4134:H4134">INDEX(Def_Instancias_Equipamentos!$E$2:$E$4986, MATCH(K4134, Def_Instancias_Equipamentos!$D$2:$D$4986, 0), 1)</f>
        <v>SI-16SBFE</v>
      </c>
      <c r="I4134" s="8" t="str">
        <f aca="false" t="array" ref="I4134:I4134">INDEX(Def_Instancias_Equipamentos!$E$2:$E$4986, MATCH(L4134, Def_Instancias_Equipamentos!$D$2:$D$4986, 0), 1)</f>
        <v>IA-16RaBPM</v>
      </c>
      <c r="J4134" s="8" t="str">
        <f aca="false">IF(H4134=I4134, "INTERNO", "EXTERNO")</f>
        <v>EXTERNO</v>
      </c>
      <c r="K4134" s="9" t="str">
        <f aca="false">Def_Instancias_Equipamentos!$D$1123</f>
        <v>SI-16SBFE:DI-PBPMSensor-2</v>
      </c>
      <c r="L4134" s="4" t="str">
        <f aca="false">Def_Instancias_Equipamentos!$D$1464</f>
        <v>SI-16SBFE:DI-FMCPicoAmm-2</v>
      </c>
      <c r="M4134" s="10" t="s">
        <v>72</v>
      </c>
      <c r="N4134" s="11" t="s">
        <v>359</v>
      </c>
      <c r="O4134" s="21" t="str">
        <f aca="false">Def_Sistemas_Conectores_Cabos!$B$24</f>
        <v>Allectra triax</v>
      </c>
      <c r="P4134" s="4" t="str">
        <f aca="false">Def_Sistemas_Conectores_Cabos!$B$25</f>
        <v>Lemo FFC.00.650</v>
      </c>
      <c r="Q4134" s="8" t="str">
        <f aca="false">K4134&amp;"/"&amp;M4134&amp;CHAR(10)&amp;L4134&amp;"/"&amp;N4134</f>
        <v>SI-16SBFE:DI-PBPMSensor-2/BO
SI-16SBFE:DI-FMCPicoAmm-2/4</v>
      </c>
      <c r="R4134" s="12" t="s">
        <v>354</v>
      </c>
      <c r="S4134" s="12" t="s">
        <v>354</v>
      </c>
      <c r="T4134" s="22" t="str">
        <f aca="false">Def_Sistemas_Conectores_Cabos!$C$15</f>
        <v>Triaxial LEMO</v>
      </c>
      <c r="U4134" s="11" t="s">
        <v>355</v>
      </c>
      <c r="V4134" s="13"/>
    </row>
    <row r="4135" customFormat="false" ht="15.75" hidden="true" customHeight="true" outlineLevel="0" collapsed="false">
      <c r="A4135" s="4" t="str">
        <f aca="false">Def_Sistemas_Conectores_Cabos!$A$23</f>
        <v>BPM de fótons</v>
      </c>
      <c r="B4135" s="5" t="str">
        <f aca="false">Datas_Entregas!$A$6</f>
        <v>Linhas de Luz (fases I-A e II)</v>
      </c>
      <c r="C4135" s="6" t="n">
        <f aca="false" t="array" ref="C4135:C4135">INDEX(Datas_Entregas!$B$2:$B$100, MATCH(B4135, Datas_Entregas!$A$2:$A$100, 0), 1)</f>
        <v>43374</v>
      </c>
      <c r="D4135" s="5" t="str">
        <f aca="false">Def_Status_Montagem!$A$2</f>
        <v>A verificar</v>
      </c>
      <c r="E4135" s="4" t="str">
        <f aca="false">Def_Status_Montagem!$B$4</f>
        <v>Contratada (inclui etiqueta)</v>
      </c>
      <c r="F4135" s="7" t="str">
        <f aca="false" t="array" ref="F4135:F4135">INDEX(Def_Instancias_Equipamentos!$F$2:$F$4986, MATCH(K4135, Def_Instancias_Equipamentos!$D$2:$D$4986, 0), 1)</f>
        <v>Túnel (Anel/Front-End)</v>
      </c>
      <c r="G4135" s="8" t="str">
        <f aca="false" t="array" ref="G4135:G4135">INDEX(Def_Instancias_Equipamentos!$F$2:$F$4986, MATCH(L4135, Def_Instancias_Equipamentos!$D$2:$D$4986, 0), 1)</f>
        <v>Sala Racks 17</v>
      </c>
      <c r="H4135" s="7" t="str">
        <f aca="false" t="array" ref="H4135:H4135">INDEX(Def_Instancias_Equipamentos!$E$2:$E$4986, MATCH(K4135, Def_Instancias_Equipamentos!$D$2:$D$4986, 0), 1)</f>
        <v>SI-17BCFE</v>
      </c>
      <c r="I4135" s="8" t="str">
        <f aca="false" t="array" ref="I4135:I4135">INDEX(Def_Instancias_Equipamentos!$E$2:$E$4986, MATCH(L4135, Def_Instancias_Equipamentos!$D$2:$D$4986, 0), 1)</f>
        <v>IA-17RaBPM</v>
      </c>
      <c r="J4135" s="8" t="str">
        <f aca="false">IF(H4135=I4135, "INTERNO", "EXTERNO")</f>
        <v>EXTERNO</v>
      </c>
      <c r="K4135" s="9" t="str">
        <f aca="false">Def_Instancias_Equipamentos!$D$1164</f>
        <v>SI-17BCFE:DI-PBPMSensor-1</v>
      </c>
      <c r="L4135" s="4" t="str">
        <f aca="false">Def_Instancias_Equipamentos!$D$1505</f>
        <v>SI-17BCFE:DI-FMCPicoAmm-1</v>
      </c>
      <c r="M4135" s="10" t="s">
        <v>78</v>
      </c>
      <c r="N4135" s="11" t="s">
        <v>356</v>
      </c>
      <c r="O4135" s="21" t="str">
        <f aca="false">Def_Sistemas_Conectores_Cabos!$B$24</f>
        <v>Allectra triax</v>
      </c>
      <c r="P4135" s="4" t="str">
        <f aca="false">Def_Sistemas_Conectores_Cabos!$B$25</f>
        <v>Lemo FFC.00.650</v>
      </c>
      <c r="Q4135" s="8" t="str">
        <f aca="false">K4135&amp;"/"&amp;M4135&amp;CHAR(10)&amp;L4135&amp;"/"&amp;N4135</f>
        <v>SI-17BCFE:DI-PBPMSensor-1/TO
SI-17BCFE:DI-FMCPicoAmm-1/1</v>
      </c>
      <c r="R4135" s="12" t="s">
        <v>354</v>
      </c>
      <c r="S4135" s="12" t="s">
        <v>354</v>
      </c>
      <c r="T4135" s="22" t="str">
        <f aca="false">Def_Sistemas_Conectores_Cabos!$C$15</f>
        <v>Triaxial LEMO</v>
      </c>
      <c r="U4135" s="11" t="s">
        <v>355</v>
      </c>
      <c r="V4135" s="13"/>
    </row>
    <row r="4136" customFormat="false" ht="15.75" hidden="true" customHeight="true" outlineLevel="0" collapsed="false">
      <c r="A4136" s="4" t="str">
        <f aca="false">Def_Sistemas_Conectores_Cabos!$A$23</f>
        <v>BPM de fótons</v>
      </c>
      <c r="B4136" s="5" t="str">
        <f aca="false">Datas_Entregas!$A$6</f>
        <v>Linhas de Luz (fases I-A e II)</v>
      </c>
      <c r="C4136" s="6" t="n">
        <f aca="false" t="array" ref="C4136:C4136">INDEX(Datas_Entregas!$B$2:$B$100, MATCH(B4136, Datas_Entregas!$A$2:$A$100, 0), 1)</f>
        <v>43374</v>
      </c>
      <c r="D4136" s="5" t="str">
        <f aca="false">Def_Status_Montagem!$A$2</f>
        <v>A verificar</v>
      </c>
      <c r="E4136" s="4" t="str">
        <f aca="false">Def_Status_Montagem!$B$4</f>
        <v>Contratada (inclui etiqueta)</v>
      </c>
      <c r="F4136" s="7" t="str">
        <f aca="false" t="array" ref="F4136:F4136">INDEX(Def_Instancias_Equipamentos!$F$2:$F$4986, MATCH(K4136, Def_Instancias_Equipamentos!$D$2:$D$4986, 0), 1)</f>
        <v>Túnel (Anel/Front-End)</v>
      </c>
      <c r="G4136" s="8" t="str">
        <f aca="false" t="array" ref="G4136:G4136">INDEX(Def_Instancias_Equipamentos!$F$2:$F$4986, MATCH(L4136, Def_Instancias_Equipamentos!$D$2:$D$4986, 0), 1)</f>
        <v>Sala Racks 17</v>
      </c>
      <c r="H4136" s="7" t="str">
        <f aca="false" t="array" ref="H4136:H4136">INDEX(Def_Instancias_Equipamentos!$E$2:$E$4986, MATCH(K4136, Def_Instancias_Equipamentos!$D$2:$D$4986, 0), 1)</f>
        <v>SI-17BCFE</v>
      </c>
      <c r="I4136" s="8" t="str">
        <f aca="false" t="array" ref="I4136:I4136">INDEX(Def_Instancias_Equipamentos!$E$2:$E$4986, MATCH(L4136, Def_Instancias_Equipamentos!$D$2:$D$4986, 0), 1)</f>
        <v>IA-17RaBPM</v>
      </c>
      <c r="J4136" s="8" t="str">
        <f aca="false">IF(H4136=I4136, "INTERNO", "EXTERNO")</f>
        <v>EXTERNO</v>
      </c>
      <c r="K4136" s="9" t="str">
        <f aca="false">Def_Instancias_Equipamentos!$D$1164</f>
        <v>SI-17BCFE:DI-PBPMSensor-1</v>
      </c>
      <c r="L4136" s="4" t="str">
        <f aca="false">Def_Instancias_Equipamentos!$D$1505</f>
        <v>SI-17BCFE:DI-FMCPicoAmm-1</v>
      </c>
      <c r="M4136" s="10" t="s">
        <v>69</v>
      </c>
      <c r="N4136" s="11" t="s">
        <v>357</v>
      </c>
      <c r="O4136" s="21" t="str">
        <f aca="false">Def_Sistemas_Conectores_Cabos!$B$24</f>
        <v>Allectra triax</v>
      </c>
      <c r="P4136" s="4" t="str">
        <f aca="false">Def_Sistemas_Conectores_Cabos!$B$25</f>
        <v>Lemo FFC.00.650</v>
      </c>
      <c r="Q4136" s="8" t="str">
        <f aca="false">K4136&amp;"/"&amp;M4136&amp;CHAR(10)&amp;L4136&amp;"/"&amp;N4136</f>
        <v>SI-17BCFE:DI-PBPMSensor-1/BI
SI-17BCFE:DI-FMCPicoAmm-1/2</v>
      </c>
      <c r="R4136" s="12" t="s">
        <v>354</v>
      </c>
      <c r="S4136" s="12" t="s">
        <v>354</v>
      </c>
      <c r="T4136" s="22" t="str">
        <f aca="false">Def_Sistemas_Conectores_Cabos!$C$15</f>
        <v>Triaxial LEMO</v>
      </c>
      <c r="U4136" s="11" t="s">
        <v>355</v>
      </c>
      <c r="V4136" s="13"/>
    </row>
    <row r="4137" customFormat="false" ht="15.75" hidden="true" customHeight="true" outlineLevel="0" collapsed="false">
      <c r="A4137" s="4" t="str">
        <f aca="false">Def_Sistemas_Conectores_Cabos!$A$23</f>
        <v>BPM de fótons</v>
      </c>
      <c r="B4137" s="5" t="str">
        <f aca="false">Datas_Entregas!$A$6</f>
        <v>Linhas de Luz (fases I-A e II)</v>
      </c>
      <c r="C4137" s="6" t="n">
        <f aca="false" t="array" ref="C4137:C4137">INDEX(Datas_Entregas!$B$2:$B$100, MATCH(B4137, Datas_Entregas!$A$2:$A$100, 0), 1)</f>
        <v>43374</v>
      </c>
      <c r="D4137" s="5" t="str">
        <f aca="false">Def_Status_Montagem!$A$2</f>
        <v>A verificar</v>
      </c>
      <c r="E4137" s="4" t="str">
        <f aca="false">Def_Status_Montagem!$B$4</f>
        <v>Contratada (inclui etiqueta)</v>
      </c>
      <c r="F4137" s="7" t="str">
        <f aca="false" t="array" ref="F4137:F4137">INDEX(Def_Instancias_Equipamentos!$F$2:$F$4986, MATCH(K4137, Def_Instancias_Equipamentos!$D$2:$D$4986, 0), 1)</f>
        <v>Túnel (Anel/Front-End)</v>
      </c>
      <c r="G4137" s="8" t="str">
        <f aca="false" t="array" ref="G4137:G4137">INDEX(Def_Instancias_Equipamentos!$F$2:$F$4986, MATCH(L4137, Def_Instancias_Equipamentos!$D$2:$D$4986, 0), 1)</f>
        <v>Sala Racks 17</v>
      </c>
      <c r="H4137" s="7" t="str">
        <f aca="false" t="array" ref="H4137:H4137">INDEX(Def_Instancias_Equipamentos!$E$2:$E$4986, MATCH(K4137, Def_Instancias_Equipamentos!$D$2:$D$4986, 0), 1)</f>
        <v>SI-17BCFE</v>
      </c>
      <c r="I4137" s="8" t="str">
        <f aca="false" t="array" ref="I4137:I4137">INDEX(Def_Instancias_Equipamentos!$E$2:$E$4986, MATCH(L4137, Def_Instancias_Equipamentos!$D$2:$D$4986, 0), 1)</f>
        <v>IA-17RaBPM</v>
      </c>
      <c r="J4137" s="8" t="str">
        <f aca="false">IF(H4137=I4137, "INTERNO", "EXTERNO")</f>
        <v>EXTERNO</v>
      </c>
      <c r="K4137" s="9" t="str">
        <f aca="false">Def_Instancias_Equipamentos!$D$1164</f>
        <v>SI-17BCFE:DI-PBPMSensor-1</v>
      </c>
      <c r="L4137" s="4" t="str">
        <f aca="false">Def_Instancias_Equipamentos!$D$1505</f>
        <v>SI-17BCFE:DI-FMCPicoAmm-1</v>
      </c>
      <c r="M4137" s="10" t="s">
        <v>75</v>
      </c>
      <c r="N4137" s="11" t="s">
        <v>358</v>
      </c>
      <c r="O4137" s="21" t="str">
        <f aca="false">Def_Sistemas_Conectores_Cabos!$B$24</f>
        <v>Allectra triax</v>
      </c>
      <c r="P4137" s="4" t="str">
        <f aca="false">Def_Sistemas_Conectores_Cabos!$B$25</f>
        <v>Lemo FFC.00.650</v>
      </c>
      <c r="Q4137" s="8" t="str">
        <f aca="false">K4137&amp;"/"&amp;M4137&amp;CHAR(10)&amp;L4137&amp;"/"&amp;N4137</f>
        <v>SI-17BCFE:DI-PBPMSensor-1/TI
SI-17BCFE:DI-FMCPicoAmm-1/3</v>
      </c>
      <c r="R4137" s="12" t="s">
        <v>354</v>
      </c>
      <c r="S4137" s="12" t="s">
        <v>354</v>
      </c>
      <c r="T4137" s="22" t="str">
        <f aca="false">Def_Sistemas_Conectores_Cabos!$C$15</f>
        <v>Triaxial LEMO</v>
      </c>
      <c r="U4137" s="11" t="s">
        <v>355</v>
      </c>
      <c r="V4137" s="13"/>
    </row>
    <row r="4138" customFormat="false" ht="15.75" hidden="true" customHeight="true" outlineLevel="0" collapsed="false">
      <c r="A4138" s="4" t="str">
        <f aca="false">Def_Sistemas_Conectores_Cabos!$A$23</f>
        <v>BPM de fótons</v>
      </c>
      <c r="B4138" s="5" t="str">
        <f aca="false">Datas_Entregas!$A$6</f>
        <v>Linhas de Luz (fases I-A e II)</v>
      </c>
      <c r="C4138" s="6" t="n">
        <f aca="false" t="array" ref="C4138:C4138">INDEX(Datas_Entregas!$B$2:$B$100, MATCH(B4138, Datas_Entregas!$A$2:$A$100, 0), 1)</f>
        <v>43374</v>
      </c>
      <c r="D4138" s="5" t="str">
        <f aca="false">Def_Status_Montagem!$A$2</f>
        <v>A verificar</v>
      </c>
      <c r="E4138" s="4" t="str">
        <f aca="false">Def_Status_Montagem!$B$4</f>
        <v>Contratada (inclui etiqueta)</v>
      </c>
      <c r="F4138" s="7" t="str">
        <f aca="false" t="array" ref="F4138:F4138">INDEX(Def_Instancias_Equipamentos!$F$2:$F$4986, MATCH(K4138, Def_Instancias_Equipamentos!$D$2:$D$4986, 0), 1)</f>
        <v>Túnel (Anel/Front-End)</v>
      </c>
      <c r="G4138" s="8" t="str">
        <f aca="false" t="array" ref="G4138:G4138">INDEX(Def_Instancias_Equipamentos!$F$2:$F$4986, MATCH(L4138, Def_Instancias_Equipamentos!$D$2:$D$4986, 0), 1)</f>
        <v>Sala Racks 17</v>
      </c>
      <c r="H4138" s="7" t="str">
        <f aca="false" t="array" ref="H4138:H4138">INDEX(Def_Instancias_Equipamentos!$E$2:$E$4986, MATCH(K4138, Def_Instancias_Equipamentos!$D$2:$D$4986, 0), 1)</f>
        <v>SI-17BCFE</v>
      </c>
      <c r="I4138" s="8" t="str">
        <f aca="false" t="array" ref="I4138:I4138">INDEX(Def_Instancias_Equipamentos!$E$2:$E$4986, MATCH(L4138, Def_Instancias_Equipamentos!$D$2:$D$4986, 0), 1)</f>
        <v>IA-17RaBPM</v>
      </c>
      <c r="J4138" s="8" t="str">
        <f aca="false">IF(H4138=I4138, "INTERNO", "EXTERNO")</f>
        <v>EXTERNO</v>
      </c>
      <c r="K4138" s="9" t="str">
        <f aca="false">Def_Instancias_Equipamentos!$D$1164</f>
        <v>SI-17BCFE:DI-PBPMSensor-1</v>
      </c>
      <c r="L4138" s="4" t="str">
        <f aca="false">Def_Instancias_Equipamentos!$D$1505</f>
        <v>SI-17BCFE:DI-FMCPicoAmm-1</v>
      </c>
      <c r="M4138" s="10" t="s">
        <v>72</v>
      </c>
      <c r="N4138" s="11" t="s">
        <v>359</v>
      </c>
      <c r="O4138" s="21" t="str">
        <f aca="false">Def_Sistemas_Conectores_Cabos!$B$24</f>
        <v>Allectra triax</v>
      </c>
      <c r="P4138" s="4" t="str">
        <f aca="false">Def_Sistemas_Conectores_Cabos!$B$25</f>
        <v>Lemo FFC.00.650</v>
      </c>
      <c r="Q4138" s="8" t="str">
        <f aca="false">K4138&amp;"/"&amp;M4138&amp;CHAR(10)&amp;L4138&amp;"/"&amp;N4138</f>
        <v>SI-17BCFE:DI-PBPMSensor-1/BO
SI-17BCFE:DI-FMCPicoAmm-1/4</v>
      </c>
      <c r="R4138" s="12" t="s">
        <v>354</v>
      </c>
      <c r="S4138" s="12" t="s">
        <v>354</v>
      </c>
      <c r="T4138" s="22" t="str">
        <f aca="false">Def_Sistemas_Conectores_Cabos!$C$15</f>
        <v>Triaxial LEMO</v>
      </c>
      <c r="U4138" s="11" t="s">
        <v>355</v>
      </c>
      <c r="V4138" s="13"/>
    </row>
    <row r="4139" customFormat="false" ht="15.75" hidden="true" customHeight="true" outlineLevel="0" collapsed="false">
      <c r="A4139" s="4" t="str">
        <f aca="false">Def_Sistemas_Conectores_Cabos!$A$23</f>
        <v>BPM de fótons</v>
      </c>
      <c r="B4139" s="5" t="str">
        <f aca="false">Datas_Entregas!$A$6</f>
        <v>Linhas de Luz (fases I-A e II)</v>
      </c>
      <c r="C4139" s="6" t="n">
        <f aca="false" t="array" ref="C4139:C4139">INDEX(Datas_Entregas!$B$2:$B$100, MATCH(B4139, Datas_Entregas!$A$2:$A$100, 0), 1)</f>
        <v>43374</v>
      </c>
      <c r="D4139" s="5" t="str">
        <f aca="false">Def_Status_Montagem!$A$2</f>
        <v>A verificar</v>
      </c>
      <c r="E4139" s="4" t="str">
        <f aca="false">Def_Status_Montagem!$B$4</f>
        <v>Contratada (inclui etiqueta)</v>
      </c>
      <c r="F4139" s="7" t="str">
        <f aca="false" t="array" ref="F4139:F4139">INDEX(Def_Instancias_Equipamentos!$F$2:$F$4986, MATCH(K4139, Def_Instancias_Equipamentos!$D$2:$D$4986, 0), 1)</f>
        <v>Túnel (Anel/Front-End)</v>
      </c>
      <c r="G4139" s="8" t="str">
        <f aca="false" t="array" ref="G4139:G4139">INDEX(Def_Instancias_Equipamentos!$F$2:$F$4986, MATCH(L4139, Def_Instancias_Equipamentos!$D$2:$D$4986, 0), 1)</f>
        <v>Sala Racks 17</v>
      </c>
      <c r="H4139" s="7" t="str">
        <f aca="false" t="array" ref="H4139:H4139">INDEX(Def_Instancias_Equipamentos!$E$2:$E$4986, MATCH(K4139, Def_Instancias_Equipamentos!$D$2:$D$4986, 0), 1)</f>
        <v>SI-17BCFE</v>
      </c>
      <c r="I4139" s="8" t="str">
        <f aca="false" t="array" ref="I4139:I4139">INDEX(Def_Instancias_Equipamentos!$E$2:$E$4986, MATCH(L4139, Def_Instancias_Equipamentos!$D$2:$D$4986, 0), 1)</f>
        <v>IA-17RaBPM</v>
      </c>
      <c r="J4139" s="8" t="str">
        <f aca="false">IF(H4139=I4139, "INTERNO", "EXTERNO")</f>
        <v>EXTERNO</v>
      </c>
      <c r="K4139" s="9" t="str">
        <f aca="false">Def_Instancias_Equipamentos!$D$1165</f>
        <v>SI-17BCFE:DI-PBPMSensor-2</v>
      </c>
      <c r="L4139" s="4" t="str">
        <f aca="false">Def_Instancias_Equipamentos!$D$1506</f>
        <v>SI-17BCFE:DI-FMCPicoAmm-2</v>
      </c>
      <c r="M4139" s="10" t="s">
        <v>78</v>
      </c>
      <c r="N4139" s="11" t="s">
        <v>356</v>
      </c>
      <c r="O4139" s="21" t="str">
        <f aca="false">Def_Sistemas_Conectores_Cabos!$B$24</f>
        <v>Allectra triax</v>
      </c>
      <c r="P4139" s="4" t="str">
        <f aca="false">Def_Sistemas_Conectores_Cabos!$B$25</f>
        <v>Lemo FFC.00.650</v>
      </c>
      <c r="Q4139" s="8" t="str">
        <f aca="false">K4139&amp;"/"&amp;M4139&amp;CHAR(10)&amp;L4139&amp;"/"&amp;N4139</f>
        <v>SI-17BCFE:DI-PBPMSensor-2/TO
SI-17BCFE:DI-FMCPicoAmm-2/1</v>
      </c>
      <c r="R4139" s="12" t="s">
        <v>354</v>
      </c>
      <c r="S4139" s="12" t="s">
        <v>354</v>
      </c>
      <c r="T4139" s="22" t="str">
        <f aca="false">Def_Sistemas_Conectores_Cabos!$C$15</f>
        <v>Triaxial LEMO</v>
      </c>
      <c r="U4139" s="11" t="s">
        <v>355</v>
      </c>
      <c r="V4139" s="13"/>
    </row>
    <row r="4140" customFormat="false" ht="15.75" hidden="true" customHeight="true" outlineLevel="0" collapsed="false">
      <c r="A4140" s="4" t="str">
        <f aca="false">Def_Sistemas_Conectores_Cabos!$A$23</f>
        <v>BPM de fótons</v>
      </c>
      <c r="B4140" s="5" t="str">
        <f aca="false">Datas_Entregas!$A$6</f>
        <v>Linhas de Luz (fases I-A e II)</v>
      </c>
      <c r="C4140" s="6" t="n">
        <f aca="false" t="array" ref="C4140:C4140">INDEX(Datas_Entregas!$B$2:$B$100, MATCH(B4140, Datas_Entregas!$A$2:$A$100, 0), 1)</f>
        <v>43374</v>
      </c>
      <c r="D4140" s="5" t="str">
        <f aca="false">Def_Status_Montagem!$A$2</f>
        <v>A verificar</v>
      </c>
      <c r="E4140" s="4" t="str">
        <f aca="false">Def_Status_Montagem!$B$4</f>
        <v>Contratada (inclui etiqueta)</v>
      </c>
      <c r="F4140" s="7" t="str">
        <f aca="false" t="array" ref="F4140:F4140">INDEX(Def_Instancias_Equipamentos!$F$2:$F$4986, MATCH(K4140, Def_Instancias_Equipamentos!$D$2:$D$4986, 0), 1)</f>
        <v>Túnel (Anel/Front-End)</v>
      </c>
      <c r="G4140" s="8" t="str">
        <f aca="false" t="array" ref="G4140:G4140">INDEX(Def_Instancias_Equipamentos!$F$2:$F$4986, MATCH(L4140, Def_Instancias_Equipamentos!$D$2:$D$4986, 0), 1)</f>
        <v>Sala Racks 17</v>
      </c>
      <c r="H4140" s="7" t="str">
        <f aca="false" t="array" ref="H4140:H4140">INDEX(Def_Instancias_Equipamentos!$E$2:$E$4986, MATCH(K4140, Def_Instancias_Equipamentos!$D$2:$D$4986, 0), 1)</f>
        <v>SI-17BCFE</v>
      </c>
      <c r="I4140" s="8" t="str">
        <f aca="false" t="array" ref="I4140:I4140">INDEX(Def_Instancias_Equipamentos!$E$2:$E$4986, MATCH(L4140, Def_Instancias_Equipamentos!$D$2:$D$4986, 0), 1)</f>
        <v>IA-17RaBPM</v>
      </c>
      <c r="J4140" s="8" t="str">
        <f aca="false">IF(H4140=I4140, "INTERNO", "EXTERNO")</f>
        <v>EXTERNO</v>
      </c>
      <c r="K4140" s="9" t="str">
        <f aca="false">Def_Instancias_Equipamentos!$D$1165</f>
        <v>SI-17BCFE:DI-PBPMSensor-2</v>
      </c>
      <c r="L4140" s="4" t="str">
        <f aca="false">Def_Instancias_Equipamentos!$D$1506</f>
        <v>SI-17BCFE:DI-FMCPicoAmm-2</v>
      </c>
      <c r="M4140" s="10" t="s">
        <v>69</v>
      </c>
      <c r="N4140" s="11" t="s">
        <v>357</v>
      </c>
      <c r="O4140" s="21" t="str">
        <f aca="false">Def_Sistemas_Conectores_Cabos!$B$24</f>
        <v>Allectra triax</v>
      </c>
      <c r="P4140" s="4" t="str">
        <f aca="false">Def_Sistemas_Conectores_Cabos!$B$25</f>
        <v>Lemo FFC.00.650</v>
      </c>
      <c r="Q4140" s="8" t="str">
        <f aca="false">K4140&amp;"/"&amp;M4140&amp;CHAR(10)&amp;L4140&amp;"/"&amp;N4140</f>
        <v>SI-17BCFE:DI-PBPMSensor-2/BI
SI-17BCFE:DI-FMCPicoAmm-2/2</v>
      </c>
      <c r="R4140" s="12" t="s">
        <v>354</v>
      </c>
      <c r="S4140" s="12" t="s">
        <v>354</v>
      </c>
      <c r="T4140" s="22" t="str">
        <f aca="false">Def_Sistemas_Conectores_Cabos!$C$15</f>
        <v>Triaxial LEMO</v>
      </c>
      <c r="U4140" s="11" t="s">
        <v>355</v>
      </c>
      <c r="V4140" s="13"/>
    </row>
    <row r="4141" customFormat="false" ht="15.75" hidden="true" customHeight="true" outlineLevel="0" collapsed="false">
      <c r="A4141" s="4" t="str">
        <f aca="false">Def_Sistemas_Conectores_Cabos!$A$23</f>
        <v>BPM de fótons</v>
      </c>
      <c r="B4141" s="5" t="str">
        <f aca="false">Datas_Entregas!$A$6</f>
        <v>Linhas de Luz (fases I-A e II)</v>
      </c>
      <c r="C4141" s="6" t="n">
        <f aca="false" t="array" ref="C4141:C4141">INDEX(Datas_Entregas!$B$2:$B$100, MATCH(B4141, Datas_Entregas!$A$2:$A$100, 0), 1)</f>
        <v>43374</v>
      </c>
      <c r="D4141" s="5" t="str">
        <f aca="false">Def_Status_Montagem!$A$2</f>
        <v>A verificar</v>
      </c>
      <c r="E4141" s="4" t="str">
        <f aca="false">Def_Status_Montagem!$B$4</f>
        <v>Contratada (inclui etiqueta)</v>
      </c>
      <c r="F4141" s="7" t="str">
        <f aca="false" t="array" ref="F4141:F4141">INDEX(Def_Instancias_Equipamentos!$F$2:$F$4986, MATCH(K4141, Def_Instancias_Equipamentos!$D$2:$D$4986, 0), 1)</f>
        <v>Túnel (Anel/Front-End)</v>
      </c>
      <c r="G4141" s="8" t="str">
        <f aca="false" t="array" ref="G4141:G4141">INDEX(Def_Instancias_Equipamentos!$F$2:$F$4986, MATCH(L4141, Def_Instancias_Equipamentos!$D$2:$D$4986, 0), 1)</f>
        <v>Sala Racks 17</v>
      </c>
      <c r="H4141" s="7" t="str">
        <f aca="false" t="array" ref="H4141:H4141">INDEX(Def_Instancias_Equipamentos!$E$2:$E$4986, MATCH(K4141, Def_Instancias_Equipamentos!$D$2:$D$4986, 0), 1)</f>
        <v>SI-17BCFE</v>
      </c>
      <c r="I4141" s="8" t="str">
        <f aca="false" t="array" ref="I4141:I4141">INDEX(Def_Instancias_Equipamentos!$E$2:$E$4986, MATCH(L4141, Def_Instancias_Equipamentos!$D$2:$D$4986, 0), 1)</f>
        <v>IA-17RaBPM</v>
      </c>
      <c r="J4141" s="8" t="str">
        <f aca="false">IF(H4141=I4141, "INTERNO", "EXTERNO")</f>
        <v>EXTERNO</v>
      </c>
      <c r="K4141" s="9" t="str">
        <f aca="false">Def_Instancias_Equipamentos!$D$1165</f>
        <v>SI-17BCFE:DI-PBPMSensor-2</v>
      </c>
      <c r="L4141" s="4" t="str">
        <f aca="false">Def_Instancias_Equipamentos!$D$1506</f>
        <v>SI-17BCFE:DI-FMCPicoAmm-2</v>
      </c>
      <c r="M4141" s="10" t="s">
        <v>75</v>
      </c>
      <c r="N4141" s="11" t="s">
        <v>358</v>
      </c>
      <c r="O4141" s="21" t="str">
        <f aca="false">Def_Sistemas_Conectores_Cabos!$B$24</f>
        <v>Allectra triax</v>
      </c>
      <c r="P4141" s="4" t="str">
        <f aca="false">Def_Sistemas_Conectores_Cabos!$B$25</f>
        <v>Lemo FFC.00.650</v>
      </c>
      <c r="Q4141" s="8" t="str">
        <f aca="false">K4141&amp;"/"&amp;M4141&amp;CHAR(10)&amp;L4141&amp;"/"&amp;N4141</f>
        <v>SI-17BCFE:DI-PBPMSensor-2/TI
SI-17BCFE:DI-FMCPicoAmm-2/3</v>
      </c>
      <c r="R4141" s="12" t="s">
        <v>354</v>
      </c>
      <c r="S4141" s="12" t="s">
        <v>354</v>
      </c>
      <c r="T4141" s="22" t="str">
        <f aca="false">Def_Sistemas_Conectores_Cabos!$C$15</f>
        <v>Triaxial LEMO</v>
      </c>
      <c r="U4141" s="11" t="s">
        <v>355</v>
      </c>
      <c r="V4141" s="13"/>
    </row>
    <row r="4142" customFormat="false" ht="15.75" hidden="true" customHeight="true" outlineLevel="0" collapsed="false">
      <c r="A4142" s="4" t="str">
        <f aca="false">Def_Sistemas_Conectores_Cabos!$A$23</f>
        <v>BPM de fótons</v>
      </c>
      <c r="B4142" s="5" t="str">
        <f aca="false">Datas_Entregas!$A$6</f>
        <v>Linhas de Luz (fases I-A e II)</v>
      </c>
      <c r="C4142" s="6" t="n">
        <f aca="false" t="array" ref="C4142:C4142">INDEX(Datas_Entregas!$B$2:$B$100, MATCH(B4142, Datas_Entregas!$A$2:$A$100, 0), 1)</f>
        <v>43374</v>
      </c>
      <c r="D4142" s="5" t="str">
        <f aca="false">Def_Status_Montagem!$A$2</f>
        <v>A verificar</v>
      </c>
      <c r="E4142" s="4" t="str">
        <f aca="false">Def_Status_Montagem!$B$4</f>
        <v>Contratada (inclui etiqueta)</v>
      </c>
      <c r="F4142" s="7" t="str">
        <f aca="false" t="array" ref="F4142:F4142">INDEX(Def_Instancias_Equipamentos!$F$2:$F$4986, MATCH(K4142, Def_Instancias_Equipamentos!$D$2:$D$4986, 0), 1)</f>
        <v>Túnel (Anel/Front-End)</v>
      </c>
      <c r="G4142" s="8" t="str">
        <f aca="false" t="array" ref="G4142:G4142">INDEX(Def_Instancias_Equipamentos!$F$2:$F$4986, MATCH(L4142, Def_Instancias_Equipamentos!$D$2:$D$4986, 0), 1)</f>
        <v>Sala Racks 17</v>
      </c>
      <c r="H4142" s="7" t="str">
        <f aca="false" t="array" ref="H4142:H4142">INDEX(Def_Instancias_Equipamentos!$E$2:$E$4986, MATCH(K4142, Def_Instancias_Equipamentos!$D$2:$D$4986, 0), 1)</f>
        <v>SI-17BCFE</v>
      </c>
      <c r="I4142" s="8" t="str">
        <f aca="false" t="array" ref="I4142:I4142">INDEX(Def_Instancias_Equipamentos!$E$2:$E$4986, MATCH(L4142, Def_Instancias_Equipamentos!$D$2:$D$4986, 0), 1)</f>
        <v>IA-17RaBPM</v>
      </c>
      <c r="J4142" s="8" t="str">
        <f aca="false">IF(H4142=I4142, "INTERNO", "EXTERNO")</f>
        <v>EXTERNO</v>
      </c>
      <c r="K4142" s="9" t="str">
        <f aca="false">Def_Instancias_Equipamentos!$D$1165</f>
        <v>SI-17BCFE:DI-PBPMSensor-2</v>
      </c>
      <c r="L4142" s="4" t="str">
        <f aca="false">Def_Instancias_Equipamentos!$D$1506</f>
        <v>SI-17BCFE:DI-FMCPicoAmm-2</v>
      </c>
      <c r="M4142" s="10" t="s">
        <v>72</v>
      </c>
      <c r="N4142" s="11" t="s">
        <v>359</v>
      </c>
      <c r="O4142" s="21" t="str">
        <f aca="false">Def_Sistemas_Conectores_Cabos!$B$24</f>
        <v>Allectra triax</v>
      </c>
      <c r="P4142" s="4" t="str">
        <f aca="false">Def_Sistemas_Conectores_Cabos!$B$25</f>
        <v>Lemo FFC.00.650</v>
      </c>
      <c r="Q4142" s="8" t="str">
        <f aca="false">K4142&amp;"/"&amp;M4142&amp;CHAR(10)&amp;L4142&amp;"/"&amp;N4142</f>
        <v>SI-17BCFE:DI-PBPMSensor-2/BO
SI-17BCFE:DI-FMCPicoAmm-2/4</v>
      </c>
      <c r="R4142" s="12" t="s">
        <v>354</v>
      </c>
      <c r="S4142" s="12" t="s">
        <v>354</v>
      </c>
      <c r="T4142" s="22" t="str">
        <f aca="false">Def_Sistemas_Conectores_Cabos!$C$15</f>
        <v>Triaxial LEMO</v>
      </c>
      <c r="U4142" s="11" t="s">
        <v>355</v>
      </c>
      <c r="V4142" s="13"/>
    </row>
    <row r="4143" customFormat="false" ht="15.75" hidden="true" customHeight="true" outlineLevel="0" collapsed="false">
      <c r="A4143" s="4" t="str">
        <f aca="false">Def_Sistemas_Conectores_Cabos!$A$23</f>
        <v>BPM de fótons</v>
      </c>
      <c r="B4143" s="5" t="str">
        <f aca="false">Datas_Entregas!$A$6</f>
        <v>Linhas de Luz (fases I-A e II)</v>
      </c>
      <c r="C4143" s="6" t="n">
        <f aca="false" t="array" ref="C4143:C4143">INDEX(Datas_Entregas!$B$2:$B$100, MATCH(B4143, Datas_Entregas!$A$2:$A$100, 0), 1)</f>
        <v>43374</v>
      </c>
      <c r="D4143" s="5" t="str">
        <f aca="false">Def_Status_Montagem!$A$2</f>
        <v>A verificar</v>
      </c>
      <c r="E4143" s="4" t="str">
        <f aca="false">Def_Status_Montagem!$B$4</f>
        <v>Contratada (inclui etiqueta)</v>
      </c>
      <c r="F4143" s="7" t="str">
        <f aca="false" t="array" ref="F4143:F4143">INDEX(Def_Instancias_Equipamentos!$F$2:$F$4986, MATCH(K4143, Def_Instancias_Equipamentos!$D$2:$D$4986, 0), 1)</f>
        <v>Túnel (Anel/Front-End)</v>
      </c>
      <c r="G4143" s="8" t="str">
        <f aca="false" t="array" ref="G4143:G4143">INDEX(Def_Instancias_Equipamentos!$F$2:$F$4986, MATCH(L4143, Def_Instancias_Equipamentos!$D$2:$D$4986, 0), 1)</f>
        <v>Sala Racks 17</v>
      </c>
      <c r="H4143" s="7" t="str">
        <f aca="false" t="array" ref="H4143:H4143">INDEX(Def_Instancias_Equipamentos!$E$2:$E$4986, MATCH(K4143, Def_Instancias_Equipamentos!$D$2:$D$4986, 0), 1)</f>
        <v>SI-17SAFE</v>
      </c>
      <c r="I4143" s="8" t="str">
        <f aca="false" t="array" ref="I4143:I4143">INDEX(Def_Instancias_Equipamentos!$E$2:$E$4986, MATCH(L4143, Def_Instancias_Equipamentos!$D$2:$D$4986, 0), 1)</f>
        <v>IA-17RaBPM</v>
      </c>
      <c r="J4143" s="8" t="str">
        <f aca="false">IF(H4143=I4143, "INTERNO", "EXTERNO")</f>
        <v>EXTERNO</v>
      </c>
      <c r="K4143" s="9" t="str">
        <f aca="false">Def_Instancias_Equipamentos!$D$1124</f>
        <v>SI-17SAFE:DI-PBPMSensor-1</v>
      </c>
      <c r="L4143" s="4" t="str">
        <f aca="false">Def_Instancias_Equipamentos!$D$1465</f>
        <v>SI-17SAFE:DI-FMCPicoAmm-1</v>
      </c>
      <c r="M4143" s="10" t="s">
        <v>78</v>
      </c>
      <c r="N4143" s="11" t="s">
        <v>356</v>
      </c>
      <c r="O4143" s="21" t="str">
        <f aca="false">Def_Sistemas_Conectores_Cabos!$B$24</f>
        <v>Allectra triax</v>
      </c>
      <c r="P4143" s="4" t="str">
        <f aca="false">Def_Sistemas_Conectores_Cabos!$B$25</f>
        <v>Lemo FFC.00.650</v>
      </c>
      <c r="Q4143" s="8" t="str">
        <f aca="false">K4143&amp;"/"&amp;M4143&amp;CHAR(10)&amp;L4143&amp;"/"&amp;N4143</f>
        <v>SI-17SAFE:DI-PBPMSensor-1/TO
SI-17SAFE:DI-FMCPicoAmm-1/1</v>
      </c>
      <c r="R4143" s="12" t="s">
        <v>354</v>
      </c>
      <c r="S4143" s="12" t="s">
        <v>354</v>
      </c>
      <c r="T4143" s="22" t="str">
        <f aca="false">Def_Sistemas_Conectores_Cabos!$C$15</f>
        <v>Triaxial LEMO</v>
      </c>
      <c r="U4143" s="11" t="s">
        <v>355</v>
      </c>
      <c r="V4143" s="13"/>
    </row>
    <row r="4144" customFormat="false" ht="15.75" hidden="true" customHeight="true" outlineLevel="0" collapsed="false">
      <c r="A4144" s="4" t="str">
        <f aca="false">Def_Sistemas_Conectores_Cabos!$A$23</f>
        <v>BPM de fótons</v>
      </c>
      <c r="B4144" s="5" t="str">
        <f aca="false">Datas_Entregas!$A$6</f>
        <v>Linhas de Luz (fases I-A e II)</v>
      </c>
      <c r="C4144" s="6" t="n">
        <f aca="false" t="array" ref="C4144:C4144">INDEX(Datas_Entregas!$B$2:$B$100, MATCH(B4144, Datas_Entregas!$A$2:$A$100, 0), 1)</f>
        <v>43374</v>
      </c>
      <c r="D4144" s="5" t="str">
        <f aca="false">Def_Status_Montagem!$A$2</f>
        <v>A verificar</v>
      </c>
      <c r="E4144" s="4" t="str">
        <f aca="false">Def_Status_Montagem!$B$4</f>
        <v>Contratada (inclui etiqueta)</v>
      </c>
      <c r="F4144" s="7" t="str">
        <f aca="false" t="array" ref="F4144:F4144">INDEX(Def_Instancias_Equipamentos!$F$2:$F$4986, MATCH(K4144, Def_Instancias_Equipamentos!$D$2:$D$4986, 0), 1)</f>
        <v>Túnel (Anel/Front-End)</v>
      </c>
      <c r="G4144" s="8" t="str">
        <f aca="false" t="array" ref="G4144:G4144">INDEX(Def_Instancias_Equipamentos!$F$2:$F$4986, MATCH(L4144, Def_Instancias_Equipamentos!$D$2:$D$4986, 0), 1)</f>
        <v>Sala Racks 17</v>
      </c>
      <c r="H4144" s="7" t="str">
        <f aca="false" t="array" ref="H4144:H4144">INDEX(Def_Instancias_Equipamentos!$E$2:$E$4986, MATCH(K4144, Def_Instancias_Equipamentos!$D$2:$D$4986, 0), 1)</f>
        <v>SI-17SAFE</v>
      </c>
      <c r="I4144" s="8" t="str">
        <f aca="false" t="array" ref="I4144:I4144">INDEX(Def_Instancias_Equipamentos!$E$2:$E$4986, MATCH(L4144, Def_Instancias_Equipamentos!$D$2:$D$4986, 0), 1)</f>
        <v>IA-17RaBPM</v>
      </c>
      <c r="J4144" s="8" t="str">
        <f aca="false">IF(H4144=I4144, "INTERNO", "EXTERNO")</f>
        <v>EXTERNO</v>
      </c>
      <c r="K4144" s="9" t="str">
        <f aca="false">Def_Instancias_Equipamentos!$D$1124</f>
        <v>SI-17SAFE:DI-PBPMSensor-1</v>
      </c>
      <c r="L4144" s="4" t="str">
        <f aca="false">Def_Instancias_Equipamentos!$D$1465</f>
        <v>SI-17SAFE:DI-FMCPicoAmm-1</v>
      </c>
      <c r="M4144" s="10" t="s">
        <v>69</v>
      </c>
      <c r="N4144" s="11" t="s">
        <v>357</v>
      </c>
      <c r="O4144" s="21" t="str">
        <f aca="false">Def_Sistemas_Conectores_Cabos!$B$24</f>
        <v>Allectra triax</v>
      </c>
      <c r="P4144" s="4" t="str">
        <f aca="false">Def_Sistemas_Conectores_Cabos!$B$25</f>
        <v>Lemo FFC.00.650</v>
      </c>
      <c r="Q4144" s="8" t="str">
        <f aca="false">K4144&amp;"/"&amp;M4144&amp;CHAR(10)&amp;L4144&amp;"/"&amp;N4144</f>
        <v>SI-17SAFE:DI-PBPMSensor-1/BI
SI-17SAFE:DI-FMCPicoAmm-1/2</v>
      </c>
      <c r="R4144" s="12" t="s">
        <v>354</v>
      </c>
      <c r="S4144" s="12" t="s">
        <v>354</v>
      </c>
      <c r="T4144" s="22" t="str">
        <f aca="false">Def_Sistemas_Conectores_Cabos!$C$15</f>
        <v>Triaxial LEMO</v>
      </c>
      <c r="U4144" s="11" t="s">
        <v>355</v>
      </c>
      <c r="V4144" s="13"/>
    </row>
    <row r="4145" customFormat="false" ht="15.75" hidden="true" customHeight="true" outlineLevel="0" collapsed="false">
      <c r="A4145" s="4" t="str">
        <f aca="false">Def_Sistemas_Conectores_Cabos!$A$23</f>
        <v>BPM de fótons</v>
      </c>
      <c r="B4145" s="5" t="str">
        <f aca="false">Datas_Entregas!$A$6</f>
        <v>Linhas de Luz (fases I-A e II)</v>
      </c>
      <c r="C4145" s="6" t="n">
        <f aca="false" t="array" ref="C4145:C4145">INDEX(Datas_Entregas!$B$2:$B$100, MATCH(B4145, Datas_Entregas!$A$2:$A$100, 0), 1)</f>
        <v>43374</v>
      </c>
      <c r="D4145" s="5" t="str">
        <f aca="false">Def_Status_Montagem!$A$2</f>
        <v>A verificar</v>
      </c>
      <c r="E4145" s="4" t="str">
        <f aca="false">Def_Status_Montagem!$B$4</f>
        <v>Contratada (inclui etiqueta)</v>
      </c>
      <c r="F4145" s="7" t="str">
        <f aca="false" t="array" ref="F4145:F4145">INDEX(Def_Instancias_Equipamentos!$F$2:$F$4986, MATCH(K4145, Def_Instancias_Equipamentos!$D$2:$D$4986, 0), 1)</f>
        <v>Túnel (Anel/Front-End)</v>
      </c>
      <c r="G4145" s="8" t="str">
        <f aca="false" t="array" ref="G4145:G4145">INDEX(Def_Instancias_Equipamentos!$F$2:$F$4986, MATCH(L4145, Def_Instancias_Equipamentos!$D$2:$D$4986, 0), 1)</f>
        <v>Sala Racks 17</v>
      </c>
      <c r="H4145" s="7" t="str">
        <f aca="false" t="array" ref="H4145:H4145">INDEX(Def_Instancias_Equipamentos!$E$2:$E$4986, MATCH(K4145, Def_Instancias_Equipamentos!$D$2:$D$4986, 0), 1)</f>
        <v>SI-17SAFE</v>
      </c>
      <c r="I4145" s="8" t="str">
        <f aca="false" t="array" ref="I4145:I4145">INDEX(Def_Instancias_Equipamentos!$E$2:$E$4986, MATCH(L4145, Def_Instancias_Equipamentos!$D$2:$D$4986, 0), 1)</f>
        <v>IA-17RaBPM</v>
      </c>
      <c r="J4145" s="8" t="str">
        <f aca="false">IF(H4145=I4145, "INTERNO", "EXTERNO")</f>
        <v>EXTERNO</v>
      </c>
      <c r="K4145" s="9" t="str">
        <f aca="false">Def_Instancias_Equipamentos!$D$1124</f>
        <v>SI-17SAFE:DI-PBPMSensor-1</v>
      </c>
      <c r="L4145" s="4" t="str">
        <f aca="false">Def_Instancias_Equipamentos!$D$1465</f>
        <v>SI-17SAFE:DI-FMCPicoAmm-1</v>
      </c>
      <c r="M4145" s="10" t="s">
        <v>75</v>
      </c>
      <c r="N4145" s="11" t="s">
        <v>358</v>
      </c>
      <c r="O4145" s="21" t="str">
        <f aca="false">Def_Sistemas_Conectores_Cabos!$B$24</f>
        <v>Allectra triax</v>
      </c>
      <c r="P4145" s="4" t="str">
        <f aca="false">Def_Sistemas_Conectores_Cabos!$B$25</f>
        <v>Lemo FFC.00.650</v>
      </c>
      <c r="Q4145" s="8" t="str">
        <f aca="false">K4145&amp;"/"&amp;M4145&amp;CHAR(10)&amp;L4145&amp;"/"&amp;N4145</f>
        <v>SI-17SAFE:DI-PBPMSensor-1/TI
SI-17SAFE:DI-FMCPicoAmm-1/3</v>
      </c>
      <c r="R4145" s="12" t="s">
        <v>354</v>
      </c>
      <c r="S4145" s="12" t="s">
        <v>354</v>
      </c>
      <c r="T4145" s="22" t="str">
        <f aca="false">Def_Sistemas_Conectores_Cabos!$C$15</f>
        <v>Triaxial LEMO</v>
      </c>
      <c r="U4145" s="11" t="s">
        <v>355</v>
      </c>
      <c r="V4145" s="13"/>
    </row>
    <row r="4146" customFormat="false" ht="15.75" hidden="true" customHeight="true" outlineLevel="0" collapsed="false">
      <c r="A4146" s="4" t="str">
        <f aca="false">Def_Sistemas_Conectores_Cabos!$A$23</f>
        <v>BPM de fótons</v>
      </c>
      <c r="B4146" s="5" t="str">
        <f aca="false">Datas_Entregas!$A$6</f>
        <v>Linhas de Luz (fases I-A e II)</v>
      </c>
      <c r="C4146" s="6" t="n">
        <f aca="false" t="array" ref="C4146:C4146">INDEX(Datas_Entregas!$B$2:$B$100, MATCH(B4146, Datas_Entregas!$A$2:$A$100, 0), 1)</f>
        <v>43374</v>
      </c>
      <c r="D4146" s="5" t="str">
        <f aca="false">Def_Status_Montagem!$A$2</f>
        <v>A verificar</v>
      </c>
      <c r="E4146" s="4" t="str">
        <f aca="false">Def_Status_Montagem!$B$4</f>
        <v>Contratada (inclui etiqueta)</v>
      </c>
      <c r="F4146" s="7" t="str">
        <f aca="false" t="array" ref="F4146:F4146">INDEX(Def_Instancias_Equipamentos!$F$2:$F$4986, MATCH(K4146, Def_Instancias_Equipamentos!$D$2:$D$4986, 0), 1)</f>
        <v>Túnel (Anel/Front-End)</v>
      </c>
      <c r="G4146" s="8" t="str">
        <f aca="false" t="array" ref="G4146:G4146">INDEX(Def_Instancias_Equipamentos!$F$2:$F$4986, MATCH(L4146, Def_Instancias_Equipamentos!$D$2:$D$4986, 0), 1)</f>
        <v>Sala Racks 17</v>
      </c>
      <c r="H4146" s="7" t="str">
        <f aca="false" t="array" ref="H4146:H4146">INDEX(Def_Instancias_Equipamentos!$E$2:$E$4986, MATCH(K4146, Def_Instancias_Equipamentos!$D$2:$D$4986, 0), 1)</f>
        <v>SI-17SAFE</v>
      </c>
      <c r="I4146" s="8" t="str">
        <f aca="false" t="array" ref="I4146:I4146">INDEX(Def_Instancias_Equipamentos!$E$2:$E$4986, MATCH(L4146, Def_Instancias_Equipamentos!$D$2:$D$4986, 0), 1)</f>
        <v>IA-17RaBPM</v>
      </c>
      <c r="J4146" s="8" t="str">
        <f aca="false">IF(H4146=I4146, "INTERNO", "EXTERNO")</f>
        <v>EXTERNO</v>
      </c>
      <c r="K4146" s="9" t="str">
        <f aca="false">Def_Instancias_Equipamentos!$D$1124</f>
        <v>SI-17SAFE:DI-PBPMSensor-1</v>
      </c>
      <c r="L4146" s="4" t="str">
        <f aca="false">Def_Instancias_Equipamentos!$D$1465</f>
        <v>SI-17SAFE:DI-FMCPicoAmm-1</v>
      </c>
      <c r="M4146" s="10" t="s">
        <v>72</v>
      </c>
      <c r="N4146" s="11" t="s">
        <v>359</v>
      </c>
      <c r="O4146" s="21" t="str">
        <f aca="false">Def_Sistemas_Conectores_Cabos!$B$24</f>
        <v>Allectra triax</v>
      </c>
      <c r="P4146" s="4" t="str">
        <f aca="false">Def_Sistemas_Conectores_Cabos!$B$25</f>
        <v>Lemo FFC.00.650</v>
      </c>
      <c r="Q4146" s="8" t="str">
        <f aca="false">K4146&amp;"/"&amp;M4146&amp;CHAR(10)&amp;L4146&amp;"/"&amp;N4146</f>
        <v>SI-17SAFE:DI-PBPMSensor-1/BO
SI-17SAFE:DI-FMCPicoAmm-1/4</v>
      </c>
      <c r="R4146" s="12" t="s">
        <v>354</v>
      </c>
      <c r="S4146" s="12" t="s">
        <v>354</v>
      </c>
      <c r="T4146" s="22" t="str">
        <f aca="false">Def_Sistemas_Conectores_Cabos!$C$15</f>
        <v>Triaxial LEMO</v>
      </c>
      <c r="U4146" s="11" t="s">
        <v>355</v>
      </c>
      <c r="V4146" s="13"/>
    </row>
    <row r="4147" customFormat="false" ht="15.75" hidden="true" customHeight="true" outlineLevel="0" collapsed="false">
      <c r="A4147" s="4" t="str">
        <f aca="false">Def_Sistemas_Conectores_Cabos!$A$23</f>
        <v>BPM de fótons</v>
      </c>
      <c r="B4147" s="5" t="str">
        <f aca="false">Datas_Entregas!$A$6</f>
        <v>Linhas de Luz (fases I-A e II)</v>
      </c>
      <c r="C4147" s="6" t="n">
        <f aca="false" t="array" ref="C4147:C4147">INDEX(Datas_Entregas!$B$2:$B$100, MATCH(B4147, Datas_Entregas!$A$2:$A$100, 0), 1)</f>
        <v>43374</v>
      </c>
      <c r="D4147" s="5" t="str">
        <f aca="false">Def_Status_Montagem!$A$2</f>
        <v>A verificar</v>
      </c>
      <c r="E4147" s="4" t="str">
        <f aca="false">Def_Status_Montagem!$B$4</f>
        <v>Contratada (inclui etiqueta)</v>
      </c>
      <c r="F4147" s="7" t="str">
        <f aca="false" t="array" ref="F4147:F4147">INDEX(Def_Instancias_Equipamentos!$F$2:$F$4986, MATCH(K4147, Def_Instancias_Equipamentos!$D$2:$D$4986, 0), 1)</f>
        <v>Túnel (Anel/Front-End)</v>
      </c>
      <c r="G4147" s="8" t="str">
        <f aca="false" t="array" ref="G4147:G4147">INDEX(Def_Instancias_Equipamentos!$F$2:$F$4986, MATCH(L4147, Def_Instancias_Equipamentos!$D$2:$D$4986, 0), 1)</f>
        <v>Sala Racks 17</v>
      </c>
      <c r="H4147" s="7" t="str">
        <f aca="false" t="array" ref="H4147:H4147">INDEX(Def_Instancias_Equipamentos!$E$2:$E$4986, MATCH(K4147, Def_Instancias_Equipamentos!$D$2:$D$4986, 0), 1)</f>
        <v>SI-17SAFE</v>
      </c>
      <c r="I4147" s="8" t="str">
        <f aca="false" t="array" ref="I4147:I4147">INDEX(Def_Instancias_Equipamentos!$E$2:$E$4986, MATCH(L4147, Def_Instancias_Equipamentos!$D$2:$D$4986, 0), 1)</f>
        <v>IA-17RaBPM</v>
      </c>
      <c r="J4147" s="8" t="str">
        <f aca="false">IF(H4147=I4147, "INTERNO", "EXTERNO")</f>
        <v>EXTERNO</v>
      </c>
      <c r="K4147" s="9" t="str">
        <f aca="false">Def_Instancias_Equipamentos!$D$1125</f>
        <v>SI-17SAFE:DI-PBPMSensor-2</v>
      </c>
      <c r="L4147" s="4" t="str">
        <f aca="false">Def_Instancias_Equipamentos!$D$1466</f>
        <v>SI-17SAFE:DI-FMCPicoAmm-2</v>
      </c>
      <c r="M4147" s="10" t="s">
        <v>78</v>
      </c>
      <c r="N4147" s="11" t="s">
        <v>356</v>
      </c>
      <c r="O4147" s="21" t="str">
        <f aca="false">Def_Sistemas_Conectores_Cabos!$B$24</f>
        <v>Allectra triax</v>
      </c>
      <c r="P4147" s="4" t="str">
        <f aca="false">Def_Sistemas_Conectores_Cabos!$B$25</f>
        <v>Lemo FFC.00.650</v>
      </c>
      <c r="Q4147" s="8" t="str">
        <f aca="false">K4147&amp;"/"&amp;M4147&amp;CHAR(10)&amp;L4147&amp;"/"&amp;N4147</f>
        <v>SI-17SAFE:DI-PBPMSensor-2/TO
SI-17SAFE:DI-FMCPicoAmm-2/1</v>
      </c>
      <c r="R4147" s="12" t="s">
        <v>354</v>
      </c>
      <c r="S4147" s="12" t="s">
        <v>354</v>
      </c>
      <c r="T4147" s="22" t="str">
        <f aca="false">Def_Sistemas_Conectores_Cabos!$C$15</f>
        <v>Triaxial LEMO</v>
      </c>
      <c r="U4147" s="11" t="s">
        <v>355</v>
      </c>
      <c r="V4147" s="13"/>
    </row>
    <row r="4148" customFormat="false" ht="15.75" hidden="true" customHeight="true" outlineLevel="0" collapsed="false">
      <c r="A4148" s="4" t="str">
        <f aca="false">Def_Sistemas_Conectores_Cabos!$A$23</f>
        <v>BPM de fótons</v>
      </c>
      <c r="B4148" s="5" t="str">
        <f aca="false">Datas_Entregas!$A$6</f>
        <v>Linhas de Luz (fases I-A e II)</v>
      </c>
      <c r="C4148" s="6" t="n">
        <f aca="false" t="array" ref="C4148:C4148">INDEX(Datas_Entregas!$B$2:$B$100, MATCH(B4148, Datas_Entregas!$A$2:$A$100, 0), 1)</f>
        <v>43374</v>
      </c>
      <c r="D4148" s="5" t="str">
        <f aca="false">Def_Status_Montagem!$A$2</f>
        <v>A verificar</v>
      </c>
      <c r="E4148" s="4" t="str">
        <f aca="false">Def_Status_Montagem!$B$4</f>
        <v>Contratada (inclui etiqueta)</v>
      </c>
      <c r="F4148" s="7" t="str">
        <f aca="false" t="array" ref="F4148:F4148">INDEX(Def_Instancias_Equipamentos!$F$2:$F$4986, MATCH(K4148, Def_Instancias_Equipamentos!$D$2:$D$4986, 0), 1)</f>
        <v>Túnel (Anel/Front-End)</v>
      </c>
      <c r="G4148" s="8" t="str">
        <f aca="false" t="array" ref="G4148:G4148">INDEX(Def_Instancias_Equipamentos!$F$2:$F$4986, MATCH(L4148, Def_Instancias_Equipamentos!$D$2:$D$4986, 0), 1)</f>
        <v>Sala Racks 17</v>
      </c>
      <c r="H4148" s="7" t="str">
        <f aca="false" t="array" ref="H4148:H4148">INDEX(Def_Instancias_Equipamentos!$E$2:$E$4986, MATCH(K4148, Def_Instancias_Equipamentos!$D$2:$D$4986, 0), 1)</f>
        <v>SI-17SAFE</v>
      </c>
      <c r="I4148" s="8" t="str">
        <f aca="false" t="array" ref="I4148:I4148">INDEX(Def_Instancias_Equipamentos!$E$2:$E$4986, MATCH(L4148, Def_Instancias_Equipamentos!$D$2:$D$4986, 0), 1)</f>
        <v>IA-17RaBPM</v>
      </c>
      <c r="J4148" s="8" t="str">
        <f aca="false">IF(H4148=I4148, "INTERNO", "EXTERNO")</f>
        <v>EXTERNO</v>
      </c>
      <c r="K4148" s="9" t="str">
        <f aca="false">Def_Instancias_Equipamentos!$D$1125</f>
        <v>SI-17SAFE:DI-PBPMSensor-2</v>
      </c>
      <c r="L4148" s="4" t="str">
        <f aca="false">Def_Instancias_Equipamentos!$D$1466</f>
        <v>SI-17SAFE:DI-FMCPicoAmm-2</v>
      </c>
      <c r="M4148" s="10" t="s">
        <v>69</v>
      </c>
      <c r="N4148" s="11" t="s">
        <v>357</v>
      </c>
      <c r="O4148" s="21" t="str">
        <f aca="false">Def_Sistemas_Conectores_Cabos!$B$24</f>
        <v>Allectra triax</v>
      </c>
      <c r="P4148" s="4" t="str">
        <f aca="false">Def_Sistemas_Conectores_Cabos!$B$25</f>
        <v>Lemo FFC.00.650</v>
      </c>
      <c r="Q4148" s="8" t="str">
        <f aca="false">K4148&amp;"/"&amp;M4148&amp;CHAR(10)&amp;L4148&amp;"/"&amp;N4148</f>
        <v>SI-17SAFE:DI-PBPMSensor-2/BI
SI-17SAFE:DI-FMCPicoAmm-2/2</v>
      </c>
      <c r="R4148" s="12" t="s">
        <v>354</v>
      </c>
      <c r="S4148" s="12" t="s">
        <v>354</v>
      </c>
      <c r="T4148" s="22" t="str">
        <f aca="false">Def_Sistemas_Conectores_Cabos!$C$15</f>
        <v>Triaxial LEMO</v>
      </c>
      <c r="U4148" s="11" t="s">
        <v>355</v>
      </c>
      <c r="V4148" s="13"/>
    </row>
    <row r="4149" customFormat="false" ht="15.75" hidden="true" customHeight="true" outlineLevel="0" collapsed="false">
      <c r="A4149" s="4" t="str">
        <f aca="false">Def_Sistemas_Conectores_Cabos!$A$23</f>
        <v>BPM de fótons</v>
      </c>
      <c r="B4149" s="5" t="str">
        <f aca="false">Datas_Entregas!$A$6</f>
        <v>Linhas de Luz (fases I-A e II)</v>
      </c>
      <c r="C4149" s="6" t="n">
        <f aca="false" t="array" ref="C4149:C4149">INDEX(Datas_Entregas!$B$2:$B$100, MATCH(B4149, Datas_Entregas!$A$2:$A$100, 0), 1)</f>
        <v>43374</v>
      </c>
      <c r="D4149" s="5" t="str">
        <f aca="false">Def_Status_Montagem!$A$2</f>
        <v>A verificar</v>
      </c>
      <c r="E4149" s="4" t="str">
        <f aca="false">Def_Status_Montagem!$B$4</f>
        <v>Contratada (inclui etiqueta)</v>
      </c>
      <c r="F4149" s="7" t="str">
        <f aca="false" t="array" ref="F4149:F4149">INDEX(Def_Instancias_Equipamentos!$F$2:$F$4986, MATCH(K4149, Def_Instancias_Equipamentos!$D$2:$D$4986, 0), 1)</f>
        <v>Túnel (Anel/Front-End)</v>
      </c>
      <c r="G4149" s="8" t="str">
        <f aca="false" t="array" ref="G4149:G4149">INDEX(Def_Instancias_Equipamentos!$F$2:$F$4986, MATCH(L4149, Def_Instancias_Equipamentos!$D$2:$D$4986, 0), 1)</f>
        <v>Sala Racks 17</v>
      </c>
      <c r="H4149" s="7" t="str">
        <f aca="false" t="array" ref="H4149:H4149">INDEX(Def_Instancias_Equipamentos!$E$2:$E$4986, MATCH(K4149, Def_Instancias_Equipamentos!$D$2:$D$4986, 0), 1)</f>
        <v>SI-17SAFE</v>
      </c>
      <c r="I4149" s="8" t="str">
        <f aca="false" t="array" ref="I4149:I4149">INDEX(Def_Instancias_Equipamentos!$E$2:$E$4986, MATCH(L4149, Def_Instancias_Equipamentos!$D$2:$D$4986, 0), 1)</f>
        <v>IA-17RaBPM</v>
      </c>
      <c r="J4149" s="8" t="str">
        <f aca="false">IF(H4149=I4149, "INTERNO", "EXTERNO")</f>
        <v>EXTERNO</v>
      </c>
      <c r="K4149" s="9" t="str">
        <f aca="false">Def_Instancias_Equipamentos!$D$1125</f>
        <v>SI-17SAFE:DI-PBPMSensor-2</v>
      </c>
      <c r="L4149" s="4" t="str">
        <f aca="false">Def_Instancias_Equipamentos!$D$1466</f>
        <v>SI-17SAFE:DI-FMCPicoAmm-2</v>
      </c>
      <c r="M4149" s="10" t="s">
        <v>75</v>
      </c>
      <c r="N4149" s="11" t="s">
        <v>358</v>
      </c>
      <c r="O4149" s="21" t="str">
        <f aca="false">Def_Sistemas_Conectores_Cabos!$B$24</f>
        <v>Allectra triax</v>
      </c>
      <c r="P4149" s="4" t="str">
        <f aca="false">Def_Sistemas_Conectores_Cabos!$B$25</f>
        <v>Lemo FFC.00.650</v>
      </c>
      <c r="Q4149" s="8" t="str">
        <f aca="false">K4149&amp;"/"&amp;M4149&amp;CHAR(10)&amp;L4149&amp;"/"&amp;N4149</f>
        <v>SI-17SAFE:DI-PBPMSensor-2/TI
SI-17SAFE:DI-FMCPicoAmm-2/3</v>
      </c>
      <c r="R4149" s="12" t="s">
        <v>354</v>
      </c>
      <c r="S4149" s="12" t="s">
        <v>354</v>
      </c>
      <c r="T4149" s="22" t="str">
        <f aca="false">Def_Sistemas_Conectores_Cabos!$C$15</f>
        <v>Triaxial LEMO</v>
      </c>
      <c r="U4149" s="11" t="s">
        <v>355</v>
      </c>
      <c r="V4149" s="13"/>
    </row>
    <row r="4150" customFormat="false" ht="15.75" hidden="true" customHeight="true" outlineLevel="0" collapsed="false">
      <c r="A4150" s="4" t="str">
        <f aca="false">Def_Sistemas_Conectores_Cabos!$A$23</f>
        <v>BPM de fótons</v>
      </c>
      <c r="B4150" s="5" t="str">
        <f aca="false">Datas_Entregas!$A$6</f>
        <v>Linhas de Luz (fases I-A e II)</v>
      </c>
      <c r="C4150" s="6" t="n">
        <f aca="false" t="array" ref="C4150:C4150">INDEX(Datas_Entregas!$B$2:$B$100, MATCH(B4150, Datas_Entregas!$A$2:$A$100, 0), 1)</f>
        <v>43374</v>
      </c>
      <c r="D4150" s="5" t="str">
        <f aca="false">Def_Status_Montagem!$A$2</f>
        <v>A verificar</v>
      </c>
      <c r="E4150" s="4" t="str">
        <f aca="false">Def_Status_Montagem!$B$4</f>
        <v>Contratada (inclui etiqueta)</v>
      </c>
      <c r="F4150" s="7" t="str">
        <f aca="false" t="array" ref="F4150:F4150">INDEX(Def_Instancias_Equipamentos!$F$2:$F$4986, MATCH(K4150, Def_Instancias_Equipamentos!$D$2:$D$4986, 0), 1)</f>
        <v>Túnel (Anel/Front-End)</v>
      </c>
      <c r="G4150" s="8" t="str">
        <f aca="false" t="array" ref="G4150:G4150">INDEX(Def_Instancias_Equipamentos!$F$2:$F$4986, MATCH(L4150, Def_Instancias_Equipamentos!$D$2:$D$4986, 0), 1)</f>
        <v>Sala Racks 17</v>
      </c>
      <c r="H4150" s="7" t="str">
        <f aca="false" t="array" ref="H4150:H4150">INDEX(Def_Instancias_Equipamentos!$E$2:$E$4986, MATCH(K4150, Def_Instancias_Equipamentos!$D$2:$D$4986, 0), 1)</f>
        <v>SI-17SAFE</v>
      </c>
      <c r="I4150" s="8" t="str">
        <f aca="false" t="array" ref="I4150:I4150">INDEX(Def_Instancias_Equipamentos!$E$2:$E$4986, MATCH(L4150, Def_Instancias_Equipamentos!$D$2:$D$4986, 0), 1)</f>
        <v>IA-17RaBPM</v>
      </c>
      <c r="J4150" s="8" t="str">
        <f aca="false">IF(H4150=I4150, "INTERNO", "EXTERNO")</f>
        <v>EXTERNO</v>
      </c>
      <c r="K4150" s="9" t="str">
        <f aca="false">Def_Instancias_Equipamentos!$D$1125</f>
        <v>SI-17SAFE:DI-PBPMSensor-2</v>
      </c>
      <c r="L4150" s="4" t="str">
        <f aca="false">Def_Instancias_Equipamentos!$D$1466</f>
        <v>SI-17SAFE:DI-FMCPicoAmm-2</v>
      </c>
      <c r="M4150" s="10" t="s">
        <v>72</v>
      </c>
      <c r="N4150" s="11" t="s">
        <v>359</v>
      </c>
      <c r="O4150" s="21" t="str">
        <f aca="false">Def_Sistemas_Conectores_Cabos!$B$24</f>
        <v>Allectra triax</v>
      </c>
      <c r="P4150" s="4" t="str">
        <f aca="false">Def_Sistemas_Conectores_Cabos!$B$25</f>
        <v>Lemo FFC.00.650</v>
      </c>
      <c r="Q4150" s="8" t="str">
        <f aca="false">K4150&amp;"/"&amp;M4150&amp;CHAR(10)&amp;L4150&amp;"/"&amp;N4150</f>
        <v>SI-17SAFE:DI-PBPMSensor-2/BO
SI-17SAFE:DI-FMCPicoAmm-2/4</v>
      </c>
      <c r="R4150" s="12" t="s">
        <v>354</v>
      </c>
      <c r="S4150" s="12" t="s">
        <v>354</v>
      </c>
      <c r="T4150" s="22" t="str">
        <f aca="false">Def_Sistemas_Conectores_Cabos!$C$15</f>
        <v>Triaxial LEMO</v>
      </c>
      <c r="U4150" s="11" t="s">
        <v>355</v>
      </c>
      <c r="V4150" s="13"/>
    </row>
    <row r="4151" customFormat="false" ht="15.75" hidden="true" customHeight="true" outlineLevel="0" collapsed="false">
      <c r="A4151" s="4" t="str">
        <f aca="false">Def_Sistemas_Conectores_Cabos!$A$23</f>
        <v>BPM de fótons</v>
      </c>
      <c r="B4151" s="5" t="str">
        <f aca="false">Datas_Entregas!$A$6</f>
        <v>Linhas de Luz (fases I-A e II)</v>
      </c>
      <c r="C4151" s="6" t="n">
        <f aca="false" t="array" ref="C4151:C4151">INDEX(Datas_Entregas!$B$2:$B$100, MATCH(B4151, Datas_Entregas!$A$2:$A$100, 0), 1)</f>
        <v>43374</v>
      </c>
      <c r="D4151" s="5" t="str">
        <f aca="false">Def_Status_Montagem!$A$2</f>
        <v>A verificar</v>
      </c>
      <c r="E4151" s="4" t="str">
        <f aca="false">Def_Status_Montagem!$B$4</f>
        <v>Contratada (inclui etiqueta)</v>
      </c>
      <c r="F4151" s="7" t="str">
        <f aca="false" t="array" ref="F4151:F4151">INDEX(Def_Instancias_Equipamentos!$F$2:$F$4986, MATCH(K4151, Def_Instancias_Equipamentos!$D$2:$D$4986, 0), 1)</f>
        <v>Túnel (Anel/Front-End)</v>
      </c>
      <c r="G4151" s="8" t="str">
        <f aca="false" t="array" ref="G4151:G4151">INDEX(Def_Instancias_Equipamentos!$F$2:$F$4986, MATCH(L4151, Def_Instancias_Equipamentos!$D$2:$D$4986, 0), 1)</f>
        <v>Sala Racks 18 parte 1</v>
      </c>
      <c r="H4151" s="7" t="str">
        <f aca="false" t="array" ref="H4151:H4151">INDEX(Def_Instancias_Equipamentos!$E$2:$E$4986, MATCH(K4151, Def_Instancias_Equipamentos!$D$2:$D$4986, 0), 1)</f>
        <v>SI-18BCFE</v>
      </c>
      <c r="I4151" s="8" t="str">
        <f aca="false" t="array" ref="I4151:I4151">INDEX(Def_Instancias_Equipamentos!$E$2:$E$4986, MATCH(L4151, Def_Instancias_Equipamentos!$D$2:$D$4986, 0), 1)</f>
        <v>IA-18RaBPM</v>
      </c>
      <c r="J4151" s="8" t="str">
        <f aca="false">IF(H4151=I4151, "INTERNO", "EXTERNO")</f>
        <v>EXTERNO</v>
      </c>
      <c r="K4151" s="9" t="str">
        <f aca="false">Def_Instancias_Equipamentos!$D$1166</f>
        <v>SI-18BCFE:DI-PBPMSensor-1</v>
      </c>
      <c r="L4151" s="4" t="str">
        <f aca="false">Def_Instancias_Equipamentos!$D$1507</f>
        <v>SI-18BCFE:DI-FMCPicoAmm-1</v>
      </c>
      <c r="M4151" s="10" t="s">
        <v>78</v>
      </c>
      <c r="N4151" s="11" t="s">
        <v>356</v>
      </c>
      <c r="O4151" s="21" t="str">
        <f aca="false">Def_Sistemas_Conectores_Cabos!$B$24</f>
        <v>Allectra triax</v>
      </c>
      <c r="P4151" s="4" t="str">
        <f aca="false">Def_Sistemas_Conectores_Cabos!$B$25</f>
        <v>Lemo FFC.00.650</v>
      </c>
      <c r="Q4151" s="8" t="str">
        <f aca="false">K4151&amp;"/"&amp;M4151&amp;CHAR(10)&amp;L4151&amp;"/"&amp;N4151</f>
        <v>SI-18BCFE:DI-PBPMSensor-1/TO
SI-18BCFE:DI-FMCPicoAmm-1/1</v>
      </c>
      <c r="R4151" s="12" t="s">
        <v>354</v>
      </c>
      <c r="S4151" s="12" t="s">
        <v>354</v>
      </c>
      <c r="T4151" s="22" t="str">
        <f aca="false">Def_Sistemas_Conectores_Cabos!$C$15</f>
        <v>Triaxial LEMO</v>
      </c>
      <c r="U4151" s="11" t="s">
        <v>355</v>
      </c>
      <c r="V4151" s="13"/>
    </row>
    <row r="4152" customFormat="false" ht="15.75" hidden="true" customHeight="true" outlineLevel="0" collapsed="false">
      <c r="A4152" s="4" t="str">
        <f aca="false">Def_Sistemas_Conectores_Cabos!$A$23</f>
        <v>BPM de fótons</v>
      </c>
      <c r="B4152" s="5" t="str">
        <f aca="false">Datas_Entregas!$A$6</f>
        <v>Linhas de Luz (fases I-A e II)</v>
      </c>
      <c r="C4152" s="6" t="n">
        <f aca="false" t="array" ref="C4152:C4152">INDEX(Datas_Entregas!$B$2:$B$100, MATCH(B4152, Datas_Entregas!$A$2:$A$100, 0), 1)</f>
        <v>43374</v>
      </c>
      <c r="D4152" s="5" t="str">
        <f aca="false">Def_Status_Montagem!$A$2</f>
        <v>A verificar</v>
      </c>
      <c r="E4152" s="4" t="str">
        <f aca="false">Def_Status_Montagem!$B$4</f>
        <v>Contratada (inclui etiqueta)</v>
      </c>
      <c r="F4152" s="7" t="str">
        <f aca="false" t="array" ref="F4152:F4152">INDEX(Def_Instancias_Equipamentos!$F$2:$F$4986, MATCH(K4152, Def_Instancias_Equipamentos!$D$2:$D$4986, 0), 1)</f>
        <v>Túnel (Anel/Front-End)</v>
      </c>
      <c r="G4152" s="8" t="str">
        <f aca="false" t="array" ref="G4152:G4152">INDEX(Def_Instancias_Equipamentos!$F$2:$F$4986, MATCH(L4152, Def_Instancias_Equipamentos!$D$2:$D$4986, 0), 1)</f>
        <v>Sala Racks 18 parte 1</v>
      </c>
      <c r="H4152" s="7" t="str">
        <f aca="false" t="array" ref="H4152:H4152">INDEX(Def_Instancias_Equipamentos!$E$2:$E$4986, MATCH(K4152, Def_Instancias_Equipamentos!$D$2:$D$4986, 0), 1)</f>
        <v>SI-18BCFE</v>
      </c>
      <c r="I4152" s="8" t="str">
        <f aca="false" t="array" ref="I4152:I4152">INDEX(Def_Instancias_Equipamentos!$E$2:$E$4986, MATCH(L4152, Def_Instancias_Equipamentos!$D$2:$D$4986, 0), 1)</f>
        <v>IA-18RaBPM</v>
      </c>
      <c r="J4152" s="8" t="str">
        <f aca="false">IF(H4152=I4152, "INTERNO", "EXTERNO")</f>
        <v>EXTERNO</v>
      </c>
      <c r="K4152" s="9" t="str">
        <f aca="false">Def_Instancias_Equipamentos!$D$1166</f>
        <v>SI-18BCFE:DI-PBPMSensor-1</v>
      </c>
      <c r="L4152" s="4" t="str">
        <f aca="false">Def_Instancias_Equipamentos!$D$1507</f>
        <v>SI-18BCFE:DI-FMCPicoAmm-1</v>
      </c>
      <c r="M4152" s="10" t="s">
        <v>69</v>
      </c>
      <c r="N4152" s="11" t="s">
        <v>357</v>
      </c>
      <c r="O4152" s="21" t="str">
        <f aca="false">Def_Sistemas_Conectores_Cabos!$B$24</f>
        <v>Allectra triax</v>
      </c>
      <c r="P4152" s="4" t="str">
        <f aca="false">Def_Sistemas_Conectores_Cabos!$B$25</f>
        <v>Lemo FFC.00.650</v>
      </c>
      <c r="Q4152" s="8" t="str">
        <f aca="false">K4152&amp;"/"&amp;M4152&amp;CHAR(10)&amp;L4152&amp;"/"&amp;N4152</f>
        <v>SI-18BCFE:DI-PBPMSensor-1/BI
SI-18BCFE:DI-FMCPicoAmm-1/2</v>
      </c>
      <c r="R4152" s="12" t="s">
        <v>354</v>
      </c>
      <c r="S4152" s="12" t="s">
        <v>354</v>
      </c>
      <c r="T4152" s="22" t="str">
        <f aca="false">Def_Sistemas_Conectores_Cabos!$C$15</f>
        <v>Triaxial LEMO</v>
      </c>
      <c r="U4152" s="11" t="s">
        <v>355</v>
      </c>
      <c r="V4152" s="13"/>
    </row>
    <row r="4153" customFormat="false" ht="15.75" hidden="true" customHeight="true" outlineLevel="0" collapsed="false">
      <c r="A4153" s="4" t="str">
        <f aca="false">Def_Sistemas_Conectores_Cabos!$A$23</f>
        <v>BPM de fótons</v>
      </c>
      <c r="B4153" s="5" t="str">
        <f aca="false">Datas_Entregas!$A$6</f>
        <v>Linhas de Luz (fases I-A e II)</v>
      </c>
      <c r="C4153" s="6" t="n">
        <f aca="false" t="array" ref="C4153:C4153">INDEX(Datas_Entregas!$B$2:$B$100, MATCH(B4153, Datas_Entregas!$A$2:$A$100, 0), 1)</f>
        <v>43374</v>
      </c>
      <c r="D4153" s="5" t="str">
        <f aca="false">Def_Status_Montagem!$A$2</f>
        <v>A verificar</v>
      </c>
      <c r="E4153" s="4" t="str">
        <f aca="false">Def_Status_Montagem!$B$4</f>
        <v>Contratada (inclui etiqueta)</v>
      </c>
      <c r="F4153" s="7" t="str">
        <f aca="false" t="array" ref="F4153:F4153">INDEX(Def_Instancias_Equipamentos!$F$2:$F$4986, MATCH(K4153, Def_Instancias_Equipamentos!$D$2:$D$4986, 0), 1)</f>
        <v>Túnel (Anel/Front-End)</v>
      </c>
      <c r="G4153" s="8" t="str">
        <f aca="false" t="array" ref="G4153:G4153">INDEX(Def_Instancias_Equipamentos!$F$2:$F$4986, MATCH(L4153, Def_Instancias_Equipamentos!$D$2:$D$4986, 0), 1)</f>
        <v>Sala Racks 18 parte 1</v>
      </c>
      <c r="H4153" s="7" t="str">
        <f aca="false" t="array" ref="H4153:H4153">INDEX(Def_Instancias_Equipamentos!$E$2:$E$4986, MATCH(K4153, Def_Instancias_Equipamentos!$D$2:$D$4986, 0), 1)</f>
        <v>SI-18BCFE</v>
      </c>
      <c r="I4153" s="8" t="str">
        <f aca="false" t="array" ref="I4153:I4153">INDEX(Def_Instancias_Equipamentos!$E$2:$E$4986, MATCH(L4153, Def_Instancias_Equipamentos!$D$2:$D$4986, 0), 1)</f>
        <v>IA-18RaBPM</v>
      </c>
      <c r="J4153" s="8" t="str">
        <f aca="false">IF(H4153=I4153, "INTERNO", "EXTERNO")</f>
        <v>EXTERNO</v>
      </c>
      <c r="K4153" s="9" t="str">
        <f aca="false">Def_Instancias_Equipamentos!$D$1166</f>
        <v>SI-18BCFE:DI-PBPMSensor-1</v>
      </c>
      <c r="L4153" s="4" t="str">
        <f aca="false">Def_Instancias_Equipamentos!$D$1507</f>
        <v>SI-18BCFE:DI-FMCPicoAmm-1</v>
      </c>
      <c r="M4153" s="10" t="s">
        <v>75</v>
      </c>
      <c r="N4153" s="11" t="s">
        <v>358</v>
      </c>
      <c r="O4153" s="21" t="str">
        <f aca="false">Def_Sistemas_Conectores_Cabos!$B$24</f>
        <v>Allectra triax</v>
      </c>
      <c r="P4153" s="4" t="str">
        <f aca="false">Def_Sistemas_Conectores_Cabos!$B$25</f>
        <v>Lemo FFC.00.650</v>
      </c>
      <c r="Q4153" s="8" t="str">
        <f aca="false">K4153&amp;"/"&amp;M4153&amp;CHAR(10)&amp;L4153&amp;"/"&amp;N4153</f>
        <v>SI-18BCFE:DI-PBPMSensor-1/TI
SI-18BCFE:DI-FMCPicoAmm-1/3</v>
      </c>
      <c r="R4153" s="12" t="s">
        <v>354</v>
      </c>
      <c r="S4153" s="12" t="s">
        <v>354</v>
      </c>
      <c r="T4153" s="22" t="str">
        <f aca="false">Def_Sistemas_Conectores_Cabos!$C$15</f>
        <v>Triaxial LEMO</v>
      </c>
      <c r="U4153" s="11" t="s">
        <v>355</v>
      </c>
      <c r="V4153" s="13"/>
    </row>
    <row r="4154" customFormat="false" ht="15.75" hidden="true" customHeight="true" outlineLevel="0" collapsed="false">
      <c r="A4154" s="4" t="str">
        <f aca="false">Def_Sistemas_Conectores_Cabos!$A$23</f>
        <v>BPM de fótons</v>
      </c>
      <c r="B4154" s="5" t="str">
        <f aca="false">Datas_Entregas!$A$6</f>
        <v>Linhas de Luz (fases I-A e II)</v>
      </c>
      <c r="C4154" s="6" t="n">
        <f aca="false" t="array" ref="C4154:C4154">INDEX(Datas_Entregas!$B$2:$B$100, MATCH(B4154, Datas_Entregas!$A$2:$A$100, 0), 1)</f>
        <v>43374</v>
      </c>
      <c r="D4154" s="5" t="str">
        <f aca="false">Def_Status_Montagem!$A$2</f>
        <v>A verificar</v>
      </c>
      <c r="E4154" s="4" t="str">
        <f aca="false">Def_Status_Montagem!$B$4</f>
        <v>Contratada (inclui etiqueta)</v>
      </c>
      <c r="F4154" s="7" t="str">
        <f aca="false" t="array" ref="F4154:F4154">INDEX(Def_Instancias_Equipamentos!$F$2:$F$4986, MATCH(K4154, Def_Instancias_Equipamentos!$D$2:$D$4986, 0), 1)</f>
        <v>Túnel (Anel/Front-End)</v>
      </c>
      <c r="G4154" s="8" t="str">
        <f aca="false" t="array" ref="G4154:G4154">INDEX(Def_Instancias_Equipamentos!$F$2:$F$4986, MATCH(L4154, Def_Instancias_Equipamentos!$D$2:$D$4986, 0), 1)</f>
        <v>Sala Racks 18 parte 1</v>
      </c>
      <c r="H4154" s="7" t="str">
        <f aca="false" t="array" ref="H4154:H4154">INDEX(Def_Instancias_Equipamentos!$E$2:$E$4986, MATCH(K4154, Def_Instancias_Equipamentos!$D$2:$D$4986, 0), 1)</f>
        <v>SI-18BCFE</v>
      </c>
      <c r="I4154" s="8" t="str">
        <f aca="false" t="array" ref="I4154:I4154">INDEX(Def_Instancias_Equipamentos!$E$2:$E$4986, MATCH(L4154, Def_Instancias_Equipamentos!$D$2:$D$4986, 0), 1)</f>
        <v>IA-18RaBPM</v>
      </c>
      <c r="J4154" s="8" t="str">
        <f aca="false">IF(H4154=I4154, "INTERNO", "EXTERNO")</f>
        <v>EXTERNO</v>
      </c>
      <c r="K4154" s="9" t="str">
        <f aca="false">Def_Instancias_Equipamentos!$D$1166</f>
        <v>SI-18BCFE:DI-PBPMSensor-1</v>
      </c>
      <c r="L4154" s="4" t="str">
        <f aca="false">Def_Instancias_Equipamentos!$D$1507</f>
        <v>SI-18BCFE:DI-FMCPicoAmm-1</v>
      </c>
      <c r="M4154" s="10" t="s">
        <v>72</v>
      </c>
      <c r="N4154" s="11" t="s">
        <v>359</v>
      </c>
      <c r="O4154" s="21" t="str">
        <f aca="false">Def_Sistemas_Conectores_Cabos!$B$24</f>
        <v>Allectra triax</v>
      </c>
      <c r="P4154" s="4" t="str">
        <f aca="false">Def_Sistemas_Conectores_Cabos!$B$25</f>
        <v>Lemo FFC.00.650</v>
      </c>
      <c r="Q4154" s="8" t="str">
        <f aca="false">K4154&amp;"/"&amp;M4154&amp;CHAR(10)&amp;L4154&amp;"/"&amp;N4154</f>
        <v>SI-18BCFE:DI-PBPMSensor-1/BO
SI-18BCFE:DI-FMCPicoAmm-1/4</v>
      </c>
      <c r="R4154" s="12" t="s">
        <v>354</v>
      </c>
      <c r="S4154" s="12" t="s">
        <v>354</v>
      </c>
      <c r="T4154" s="22" t="str">
        <f aca="false">Def_Sistemas_Conectores_Cabos!$C$15</f>
        <v>Triaxial LEMO</v>
      </c>
      <c r="U4154" s="11" t="s">
        <v>355</v>
      </c>
      <c r="V4154" s="13"/>
    </row>
    <row r="4155" customFormat="false" ht="15.75" hidden="true" customHeight="true" outlineLevel="0" collapsed="false">
      <c r="A4155" s="4" t="str">
        <f aca="false">Def_Sistemas_Conectores_Cabos!$A$23</f>
        <v>BPM de fótons</v>
      </c>
      <c r="B4155" s="5" t="str">
        <f aca="false">Datas_Entregas!$A$6</f>
        <v>Linhas de Luz (fases I-A e II)</v>
      </c>
      <c r="C4155" s="6" t="n">
        <f aca="false" t="array" ref="C4155:C4155">INDEX(Datas_Entregas!$B$2:$B$100, MATCH(B4155, Datas_Entregas!$A$2:$A$100, 0), 1)</f>
        <v>43374</v>
      </c>
      <c r="D4155" s="5" t="str">
        <f aca="false">Def_Status_Montagem!$A$2</f>
        <v>A verificar</v>
      </c>
      <c r="E4155" s="4" t="str">
        <f aca="false">Def_Status_Montagem!$B$4</f>
        <v>Contratada (inclui etiqueta)</v>
      </c>
      <c r="F4155" s="7" t="str">
        <f aca="false" t="array" ref="F4155:F4155">INDEX(Def_Instancias_Equipamentos!$F$2:$F$4986, MATCH(K4155, Def_Instancias_Equipamentos!$D$2:$D$4986, 0), 1)</f>
        <v>Túnel (Anel/Front-End)</v>
      </c>
      <c r="G4155" s="8" t="str">
        <f aca="false" t="array" ref="G4155:G4155">INDEX(Def_Instancias_Equipamentos!$F$2:$F$4986, MATCH(L4155, Def_Instancias_Equipamentos!$D$2:$D$4986, 0), 1)</f>
        <v>Sala Racks 18 parte 1</v>
      </c>
      <c r="H4155" s="7" t="str">
        <f aca="false" t="array" ref="H4155:H4155">INDEX(Def_Instancias_Equipamentos!$E$2:$E$4986, MATCH(K4155, Def_Instancias_Equipamentos!$D$2:$D$4986, 0), 1)</f>
        <v>SI-18BCFE</v>
      </c>
      <c r="I4155" s="8" t="str">
        <f aca="false" t="array" ref="I4155:I4155">INDEX(Def_Instancias_Equipamentos!$E$2:$E$4986, MATCH(L4155, Def_Instancias_Equipamentos!$D$2:$D$4986, 0), 1)</f>
        <v>IA-18RaBPM</v>
      </c>
      <c r="J4155" s="8" t="str">
        <f aca="false">IF(H4155=I4155, "INTERNO", "EXTERNO")</f>
        <v>EXTERNO</v>
      </c>
      <c r="K4155" s="9" t="str">
        <f aca="false">Def_Instancias_Equipamentos!$D$1167</f>
        <v>SI-18BCFE:DI-PBPMSensor-2</v>
      </c>
      <c r="L4155" s="4" t="str">
        <f aca="false">Def_Instancias_Equipamentos!$D$1508</f>
        <v>SI-18BCFE:DI-FMCPicoAmm-2</v>
      </c>
      <c r="M4155" s="10" t="s">
        <v>78</v>
      </c>
      <c r="N4155" s="11" t="s">
        <v>356</v>
      </c>
      <c r="O4155" s="21" t="str">
        <f aca="false">Def_Sistemas_Conectores_Cabos!$B$24</f>
        <v>Allectra triax</v>
      </c>
      <c r="P4155" s="4" t="str">
        <f aca="false">Def_Sistemas_Conectores_Cabos!$B$25</f>
        <v>Lemo FFC.00.650</v>
      </c>
      <c r="Q4155" s="8" t="str">
        <f aca="false">K4155&amp;"/"&amp;M4155&amp;CHAR(10)&amp;L4155&amp;"/"&amp;N4155</f>
        <v>SI-18BCFE:DI-PBPMSensor-2/TO
SI-18BCFE:DI-FMCPicoAmm-2/1</v>
      </c>
      <c r="R4155" s="12" t="s">
        <v>354</v>
      </c>
      <c r="S4155" s="12" t="s">
        <v>354</v>
      </c>
      <c r="T4155" s="22" t="str">
        <f aca="false">Def_Sistemas_Conectores_Cabos!$C$15</f>
        <v>Triaxial LEMO</v>
      </c>
      <c r="U4155" s="11" t="s">
        <v>355</v>
      </c>
      <c r="V4155" s="13"/>
    </row>
    <row r="4156" customFormat="false" ht="15.75" hidden="true" customHeight="true" outlineLevel="0" collapsed="false">
      <c r="A4156" s="4" t="str">
        <f aca="false">Def_Sistemas_Conectores_Cabos!$A$23</f>
        <v>BPM de fótons</v>
      </c>
      <c r="B4156" s="5" t="str">
        <f aca="false">Datas_Entregas!$A$6</f>
        <v>Linhas de Luz (fases I-A e II)</v>
      </c>
      <c r="C4156" s="6" t="n">
        <f aca="false" t="array" ref="C4156:C4156">INDEX(Datas_Entregas!$B$2:$B$100, MATCH(B4156, Datas_Entregas!$A$2:$A$100, 0), 1)</f>
        <v>43374</v>
      </c>
      <c r="D4156" s="5" t="str">
        <f aca="false">Def_Status_Montagem!$A$2</f>
        <v>A verificar</v>
      </c>
      <c r="E4156" s="4" t="str">
        <f aca="false">Def_Status_Montagem!$B$4</f>
        <v>Contratada (inclui etiqueta)</v>
      </c>
      <c r="F4156" s="7" t="str">
        <f aca="false" t="array" ref="F4156:F4156">INDEX(Def_Instancias_Equipamentos!$F$2:$F$4986, MATCH(K4156, Def_Instancias_Equipamentos!$D$2:$D$4986, 0), 1)</f>
        <v>Túnel (Anel/Front-End)</v>
      </c>
      <c r="G4156" s="8" t="str">
        <f aca="false" t="array" ref="G4156:G4156">INDEX(Def_Instancias_Equipamentos!$F$2:$F$4986, MATCH(L4156, Def_Instancias_Equipamentos!$D$2:$D$4986, 0), 1)</f>
        <v>Sala Racks 18 parte 1</v>
      </c>
      <c r="H4156" s="7" t="str">
        <f aca="false" t="array" ref="H4156:H4156">INDEX(Def_Instancias_Equipamentos!$E$2:$E$4986, MATCH(K4156, Def_Instancias_Equipamentos!$D$2:$D$4986, 0), 1)</f>
        <v>SI-18BCFE</v>
      </c>
      <c r="I4156" s="8" t="str">
        <f aca="false" t="array" ref="I4156:I4156">INDEX(Def_Instancias_Equipamentos!$E$2:$E$4986, MATCH(L4156, Def_Instancias_Equipamentos!$D$2:$D$4986, 0), 1)</f>
        <v>IA-18RaBPM</v>
      </c>
      <c r="J4156" s="8" t="str">
        <f aca="false">IF(H4156=I4156, "INTERNO", "EXTERNO")</f>
        <v>EXTERNO</v>
      </c>
      <c r="K4156" s="9" t="str">
        <f aca="false">Def_Instancias_Equipamentos!$D$1167</f>
        <v>SI-18BCFE:DI-PBPMSensor-2</v>
      </c>
      <c r="L4156" s="4" t="str">
        <f aca="false">Def_Instancias_Equipamentos!$D$1508</f>
        <v>SI-18BCFE:DI-FMCPicoAmm-2</v>
      </c>
      <c r="M4156" s="10" t="s">
        <v>69</v>
      </c>
      <c r="N4156" s="11" t="s">
        <v>357</v>
      </c>
      <c r="O4156" s="21" t="str">
        <f aca="false">Def_Sistemas_Conectores_Cabos!$B$24</f>
        <v>Allectra triax</v>
      </c>
      <c r="P4156" s="4" t="str">
        <f aca="false">Def_Sistemas_Conectores_Cabos!$B$25</f>
        <v>Lemo FFC.00.650</v>
      </c>
      <c r="Q4156" s="8" t="str">
        <f aca="false">K4156&amp;"/"&amp;M4156&amp;CHAR(10)&amp;L4156&amp;"/"&amp;N4156</f>
        <v>SI-18BCFE:DI-PBPMSensor-2/BI
SI-18BCFE:DI-FMCPicoAmm-2/2</v>
      </c>
      <c r="R4156" s="12" t="s">
        <v>354</v>
      </c>
      <c r="S4156" s="12" t="s">
        <v>354</v>
      </c>
      <c r="T4156" s="22" t="str">
        <f aca="false">Def_Sistemas_Conectores_Cabos!$C$15</f>
        <v>Triaxial LEMO</v>
      </c>
      <c r="U4156" s="11" t="s">
        <v>355</v>
      </c>
      <c r="V4156" s="13"/>
    </row>
    <row r="4157" customFormat="false" ht="15.75" hidden="true" customHeight="true" outlineLevel="0" collapsed="false">
      <c r="A4157" s="4" t="str">
        <f aca="false">Def_Sistemas_Conectores_Cabos!$A$23</f>
        <v>BPM de fótons</v>
      </c>
      <c r="B4157" s="5" t="str">
        <f aca="false">Datas_Entregas!$A$6</f>
        <v>Linhas de Luz (fases I-A e II)</v>
      </c>
      <c r="C4157" s="6" t="n">
        <f aca="false" t="array" ref="C4157:C4157">INDEX(Datas_Entregas!$B$2:$B$100, MATCH(B4157, Datas_Entregas!$A$2:$A$100, 0), 1)</f>
        <v>43374</v>
      </c>
      <c r="D4157" s="5" t="str">
        <f aca="false">Def_Status_Montagem!$A$2</f>
        <v>A verificar</v>
      </c>
      <c r="E4157" s="4" t="str">
        <f aca="false">Def_Status_Montagem!$B$4</f>
        <v>Contratada (inclui etiqueta)</v>
      </c>
      <c r="F4157" s="7" t="str">
        <f aca="false" t="array" ref="F4157:F4157">INDEX(Def_Instancias_Equipamentos!$F$2:$F$4986, MATCH(K4157, Def_Instancias_Equipamentos!$D$2:$D$4986, 0), 1)</f>
        <v>Túnel (Anel/Front-End)</v>
      </c>
      <c r="G4157" s="8" t="str">
        <f aca="false" t="array" ref="G4157:G4157">INDEX(Def_Instancias_Equipamentos!$F$2:$F$4986, MATCH(L4157, Def_Instancias_Equipamentos!$D$2:$D$4986, 0), 1)</f>
        <v>Sala Racks 18 parte 1</v>
      </c>
      <c r="H4157" s="7" t="str">
        <f aca="false" t="array" ref="H4157:H4157">INDEX(Def_Instancias_Equipamentos!$E$2:$E$4986, MATCH(K4157, Def_Instancias_Equipamentos!$D$2:$D$4986, 0), 1)</f>
        <v>SI-18BCFE</v>
      </c>
      <c r="I4157" s="8" t="str">
        <f aca="false" t="array" ref="I4157:I4157">INDEX(Def_Instancias_Equipamentos!$E$2:$E$4986, MATCH(L4157, Def_Instancias_Equipamentos!$D$2:$D$4986, 0), 1)</f>
        <v>IA-18RaBPM</v>
      </c>
      <c r="J4157" s="8" t="str">
        <f aca="false">IF(H4157=I4157, "INTERNO", "EXTERNO")</f>
        <v>EXTERNO</v>
      </c>
      <c r="K4157" s="9" t="str">
        <f aca="false">Def_Instancias_Equipamentos!$D$1167</f>
        <v>SI-18BCFE:DI-PBPMSensor-2</v>
      </c>
      <c r="L4157" s="4" t="str">
        <f aca="false">Def_Instancias_Equipamentos!$D$1508</f>
        <v>SI-18BCFE:DI-FMCPicoAmm-2</v>
      </c>
      <c r="M4157" s="10" t="s">
        <v>75</v>
      </c>
      <c r="N4157" s="11" t="s">
        <v>358</v>
      </c>
      <c r="O4157" s="21" t="str">
        <f aca="false">Def_Sistemas_Conectores_Cabos!$B$24</f>
        <v>Allectra triax</v>
      </c>
      <c r="P4157" s="4" t="str">
        <f aca="false">Def_Sistemas_Conectores_Cabos!$B$25</f>
        <v>Lemo FFC.00.650</v>
      </c>
      <c r="Q4157" s="8" t="str">
        <f aca="false">K4157&amp;"/"&amp;M4157&amp;CHAR(10)&amp;L4157&amp;"/"&amp;N4157</f>
        <v>SI-18BCFE:DI-PBPMSensor-2/TI
SI-18BCFE:DI-FMCPicoAmm-2/3</v>
      </c>
      <c r="R4157" s="12" t="s">
        <v>354</v>
      </c>
      <c r="S4157" s="12" t="s">
        <v>354</v>
      </c>
      <c r="T4157" s="22" t="str">
        <f aca="false">Def_Sistemas_Conectores_Cabos!$C$15</f>
        <v>Triaxial LEMO</v>
      </c>
      <c r="U4157" s="11" t="s">
        <v>355</v>
      </c>
      <c r="V4157" s="13"/>
    </row>
    <row r="4158" customFormat="false" ht="15.75" hidden="true" customHeight="true" outlineLevel="0" collapsed="false">
      <c r="A4158" s="4" t="str">
        <f aca="false">Def_Sistemas_Conectores_Cabos!$A$23</f>
        <v>BPM de fótons</v>
      </c>
      <c r="B4158" s="5" t="str">
        <f aca="false">Datas_Entregas!$A$6</f>
        <v>Linhas de Luz (fases I-A e II)</v>
      </c>
      <c r="C4158" s="6" t="n">
        <f aca="false" t="array" ref="C4158:C4158">INDEX(Datas_Entregas!$B$2:$B$100, MATCH(B4158, Datas_Entregas!$A$2:$A$100, 0), 1)</f>
        <v>43374</v>
      </c>
      <c r="D4158" s="5" t="str">
        <f aca="false">Def_Status_Montagem!$A$2</f>
        <v>A verificar</v>
      </c>
      <c r="E4158" s="4" t="str">
        <f aca="false">Def_Status_Montagem!$B$4</f>
        <v>Contratada (inclui etiqueta)</v>
      </c>
      <c r="F4158" s="7" t="str">
        <f aca="false" t="array" ref="F4158:F4158">INDEX(Def_Instancias_Equipamentos!$F$2:$F$4986, MATCH(K4158, Def_Instancias_Equipamentos!$D$2:$D$4986, 0), 1)</f>
        <v>Túnel (Anel/Front-End)</v>
      </c>
      <c r="G4158" s="8" t="str">
        <f aca="false" t="array" ref="G4158:G4158">INDEX(Def_Instancias_Equipamentos!$F$2:$F$4986, MATCH(L4158, Def_Instancias_Equipamentos!$D$2:$D$4986, 0), 1)</f>
        <v>Sala Racks 18 parte 1</v>
      </c>
      <c r="H4158" s="7" t="str">
        <f aca="false" t="array" ref="H4158:H4158">INDEX(Def_Instancias_Equipamentos!$E$2:$E$4986, MATCH(K4158, Def_Instancias_Equipamentos!$D$2:$D$4986, 0), 1)</f>
        <v>SI-18BCFE</v>
      </c>
      <c r="I4158" s="8" t="str">
        <f aca="false" t="array" ref="I4158:I4158">INDEX(Def_Instancias_Equipamentos!$E$2:$E$4986, MATCH(L4158, Def_Instancias_Equipamentos!$D$2:$D$4986, 0), 1)</f>
        <v>IA-18RaBPM</v>
      </c>
      <c r="J4158" s="8" t="str">
        <f aca="false">IF(H4158=I4158, "INTERNO", "EXTERNO")</f>
        <v>EXTERNO</v>
      </c>
      <c r="K4158" s="9" t="str">
        <f aca="false">Def_Instancias_Equipamentos!$D$1167</f>
        <v>SI-18BCFE:DI-PBPMSensor-2</v>
      </c>
      <c r="L4158" s="4" t="str">
        <f aca="false">Def_Instancias_Equipamentos!$D$1508</f>
        <v>SI-18BCFE:DI-FMCPicoAmm-2</v>
      </c>
      <c r="M4158" s="10" t="s">
        <v>72</v>
      </c>
      <c r="N4158" s="11" t="s">
        <v>359</v>
      </c>
      <c r="O4158" s="21" t="str">
        <f aca="false">Def_Sistemas_Conectores_Cabos!$B$24</f>
        <v>Allectra triax</v>
      </c>
      <c r="P4158" s="4" t="str">
        <f aca="false">Def_Sistemas_Conectores_Cabos!$B$25</f>
        <v>Lemo FFC.00.650</v>
      </c>
      <c r="Q4158" s="8" t="str">
        <f aca="false">K4158&amp;"/"&amp;M4158&amp;CHAR(10)&amp;L4158&amp;"/"&amp;N4158</f>
        <v>SI-18BCFE:DI-PBPMSensor-2/BO
SI-18BCFE:DI-FMCPicoAmm-2/4</v>
      </c>
      <c r="R4158" s="12" t="s">
        <v>354</v>
      </c>
      <c r="S4158" s="12" t="s">
        <v>354</v>
      </c>
      <c r="T4158" s="22" t="str">
        <f aca="false">Def_Sistemas_Conectores_Cabos!$C$15</f>
        <v>Triaxial LEMO</v>
      </c>
      <c r="U4158" s="11" t="s">
        <v>355</v>
      </c>
      <c r="V4158" s="13"/>
    </row>
    <row r="4159" customFormat="false" ht="15.75" hidden="true" customHeight="true" outlineLevel="0" collapsed="false">
      <c r="A4159" s="4" t="str">
        <f aca="false">Def_Sistemas_Conectores_Cabos!$A$23</f>
        <v>BPM de fótons</v>
      </c>
      <c r="B4159" s="5" t="str">
        <f aca="false">Datas_Entregas!$A$6</f>
        <v>Linhas de Luz (fases I-A e II)</v>
      </c>
      <c r="C4159" s="6" t="n">
        <f aca="false" t="array" ref="C4159:C4159">INDEX(Datas_Entregas!$B$2:$B$100, MATCH(B4159, Datas_Entregas!$A$2:$A$100, 0), 1)</f>
        <v>43374</v>
      </c>
      <c r="D4159" s="5" t="str">
        <f aca="false">Def_Status_Montagem!$A$2</f>
        <v>A verificar</v>
      </c>
      <c r="E4159" s="4" t="str">
        <f aca="false">Def_Status_Montagem!$B$4</f>
        <v>Contratada (inclui etiqueta)</v>
      </c>
      <c r="F4159" s="7" t="str">
        <f aca="false" t="array" ref="F4159:F4159">INDEX(Def_Instancias_Equipamentos!$F$2:$F$4986, MATCH(K4159, Def_Instancias_Equipamentos!$D$2:$D$4986, 0), 1)</f>
        <v>Túnel (Anel/Front-End)</v>
      </c>
      <c r="G4159" s="8" t="str">
        <f aca="false" t="array" ref="G4159:G4159">INDEX(Def_Instancias_Equipamentos!$F$2:$F$4986, MATCH(L4159, Def_Instancias_Equipamentos!$D$2:$D$4986, 0), 1)</f>
        <v>Sala Racks 18 parte 1</v>
      </c>
      <c r="H4159" s="7" t="str">
        <f aca="false" t="array" ref="H4159:H4159">INDEX(Def_Instancias_Equipamentos!$E$2:$E$4986, MATCH(K4159, Def_Instancias_Equipamentos!$D$2:$D$4986, 0), 1)</f>
        <v>SI-18SBFE</v>
      </c>
      <c r="I4159" s="8" t="str">
        <f aca="false" t="array" ref="I4159:I4159">INDEX(Def_Instancias_Equipamentos!$E$2:$E$4986, MATCH(L4159, Def_Instancias_Equipamentos!$D$2:$D$4986, 0), 1)</f>
        <v>IA-18RaBPM</v>
      </c>
      <c r="J4159" s="8" t="str">
        <f aca="false">IF(H4159=I4159, "INTERNO", "EXTERNO")</f>
        <v>EXTERNO</v>
      </c>
      <c r="K4159" s="9" t="str">
        <f aca="false">Def_Instancias_Equipamentos!$D$1126</f>
        <v>SI-18SBFE:DI-PBPMSensor-1</v>
      </c>
      <c r="L4159" s="4" t="str">
        <f aca="false">Def_Instancias_Equipamentos!$D$1467</f>
        <v>SI-18SBFE:DI-FMCPicoAmm-1</v>
      </c>
      <c r="M4159" s="10" t="s">
        <v>78</v>
      </c>
      <c r="N4159" s="11" t="s">
        <v>356</v>
      </c>
      <c r="O4159" s="21" t="str">
        <f aca="false">Def_Sistemas_Conectores_Cabos!$B$24</f>
        <v>Allectra triax</v>
      </c>
      <c r="P4159" s="4" t="str">
        <f aca="false">Def_Sistemas_Conectores_Cabos!$B$25</f>
        <v>Lemo FFC.00.650</v>
      </c>
      <c r="Q4159" s="8" t="str">
        <f aca="false">K4159&amp;"/"&amp;M4159&amp;CHAR(10)&amp;L4159&amp;"/"&amp;N4159</f>
        <v>SI-18SBFE:DI-PBPMSensor-1/TO
SI-18SBFE:DI-FMCPicoAmm-1/1</v>
      </c>
      <c r="R4159" s="12" t="s">
        <v>354</v>
      </c>
      <c r="S4159" s="12" t="s">
        <v>354</v>
      </c>
      <c r="T4159" s="22" t="str">
        <f aca="false">Def_Sistemas_Conectores_Cabos!$C$15</f>
        <v>Triaxial LEMO</v>
      </c>
      <c r="U4159" s="11" t="s">
        <v>355</v>
      </c>
      <c r="V4159" s="13"/>
    </row>
    <row r="4160" customFormat="false" ht="15.75" hidden="true" customHeight="true" outlineLevel="0" collapsed="false">
      <c r="A4160" s="4" t="str">
        <f aca="false">Def_Sistemas_Conectores_Cabos!$A$23</f>
        <v>BPM de fótons</v>
      </c>
      <c r="B4160" s="5" t="str">
        <f aca="false">Datas_Entregas!$A$6</f>
        <v>Linhas de Luz (fases I-A e II)</v>
      </c>
      <c r="C4160" s="6" t="n">
        <f aca="false" t="array" ref="C4160:C4160">INDEX(Datas_Entregas!$B$2:$B$100, MATCH(B4160, Datas_Entregas!$A$2:$A$100, 0), 1)</f>
        <v>43374</v>
      </c>
      <c r="D4160" s="5" t="str">
        <f aca="false">Def_Status_Montagem!$A$2</f>
        <v>A verificar</v>
      </c>
      <c r="E4160" s="4" t="str">
        <f aca="false">Def_Status_Montagem!$B$4</f>
        <v>Contratada (inclui etiqueta)</v>
      </c>
      <c r="F4160" s="7" t="str">
        <f aca="false" t="array" ref="F4160:F4160">INDEX(Def_Instancias_Equipamentos!$F$2:$F$4986, MATCH(K4160, Def_Instancias_Equipamentos!$D$2:$D$4986, 0), 1)</f>
        <v>Túnel (Anel/Front-End)</v>
      </c>
      <c r="G4160" s="8" t="str">
        <f aca="false" t="array" ref="G4160:G4160">INDEX(Def_Instancias_Equipamentos!$F$2:$F$4986, MATCH(L4160, Def_Instancias_Equipamentos!$D$2:$D$4986, 0), 1)</f>
        <v>Sala Racks 18 parte 1</v>
      </c>
      <c r="H4160" s="7" t="str">
        <f aca="false" t="array" ref="H4160:H4160">INDEX(Def_Instancias_Equipamentos!$E$2:$E$4986, MATCH(K4160, Def_Instancias_Equipamentos!$D$2:$D$4986, 0), 1)</f>
        <v>SI-18SBFE</v>
      </c>
      <c r="I4160" s="8" t="str">
        <f aca="false" t="array" ref="I4160:I4160">INDEX(Def_Instancias_Equipamentos!$E$2:$E$4986, MATCH(L4160, Def_Instancias_Equipamentos!$D$2:$D$4986, 0), 1)</f>
        <v>IA-18RaBPM</v>
      </c>
      <c r="J4160" s="8" t="str">
        <f aca="false">IF(H4160=I4160, "INTERNO", "EXTERNO")</f>
        <v>EXTERNO</v>
      </c>
      <c r="K4160" s="9" t="str">
        <f aca="false">Def_Instancias_Equipamentos!$D$1126</f>
        <v>SI-18SBFE:DI-PBPMSensor-1</v>
      </c>
      <c r="L4160" s="4" t="str">
        <f aca="false">Def_Instancias_Equipamentos!$D$1467</f>
        <v>SI-18SBFE:DI-FMCPicoAmm-1</v>
      </c>
      <c r="M4160" s="10" t="s">
        <v>69</v>
      </c>
      <c r="N4160" s="11" t="s">
        <v>357</v>
      </c>
      <c r="O4160" s="21" t="str">
        <f aca="false">Def_Sistemas_Conectores_Cabos!$B$24</f>
        <v>Allectra triax</v>
      </c>
      <c r="P4160" s="4" t="str">
        <f aca="false">Def_Sistemas_Conectores_Cabos!$B$25</f>
        <v>Lemo FFC.00.650</v>
      </c>
      <c r="Q4160" s="8" t="str">
        <f aca="false">K4160&amp;"/"&amp;M4160&amp;CHAR(10)&amp;L4160&amp;"/"&amp;N4160</f>
        <v>SI-18SBFE:DI-PBPMSensor-1/BI
SI-18SBFE:DI-FMCPicoAmm-1/2</v>
      </c>
      <c r="R4160" s="12" t="s">
        <v>354</v>
      </c>
      <c r="S4160" s="12" t="s">
        <v>354</v>
      </c>
      <c r="T4160" s="22" t="str">
        <f aca="false">Def_Sistemas_Conectores_Cabos!$C$15</f>
        <v>Triaxial LEMO</v>
      </c>
      <c r="U4160" s="11" t="s">
        <v>355</v>
      </c>
      <c r="V4160" s="13"/>
    </row>
    <row r="4161" customFormat="false" ht="15.75" hidden="true" customHeight="true" outlineLevel="0" collapsed="false">
      <c r="A4161" s="4" t="str">
        <f aca="false">Def_Sistemas_Conectores_Cabos!$A$23</f>
        <v>BPM de fótons</v>
      </c>
      <c r="B4161" s="5" t="str">
        <f aca="false">Datas_Entregas!$A$6</f>
        <v>Linhas de Luz (fases I-A e II)</v>
      </c>
      <c r="C4161" s="6" t="n">
        <f aca="false" t="array" ref="C4161:C4161">INDEX(Datas_Entregas!$B$2:$B$100, MATCH(B4161, Datas_Entregas!$A$2:$A$100, 0), 1)</f>
        <v>43374</v>
      </c>
      <c r="D4161" s="5" t="str">
        <f aca="false">Def_Status_Montagem!$A$2</f>
        <v>A verificar</v>
      </c>
      <c r="E4161" s="4" t="str">
        <f aca="false">Def_Status_Montagem!$B$4</f>
        <v>Contratada (inclui etiqueta)</v>
      </c>
      <c r="F4161" s="7" t="str">
        <f aca="false" t="array" ref="F4161:F4161">INDEX(Def_Instancias_Equipamentos!$F$2:$F$4986, MATCH(K4161, Def_Instancias_Equipamentos!$D$2:$D$4986, 0), 1)</f>
        <v>Túnel (Anel/Front-End)</v>
      </c>
      <c r="G4161" s="8" t="str">
        <f aca="false" t="array" ref="G4161:G4161">INDEX(Def_Instancias_Equipamentos!$F$2:$F$4986, MATCH(L4161, Def_Instancias_Equipamentos!$D$2:$D$4986, 0), 1)</f>
        <v>Sala Racks 18 parte 1</v>
      </c>
      <c r="H4161" s="7" t="str">
        <f aca="false" t="array" ref="H4161:H4161">INDEX(Def_Instancias_Equipamentos!$E$2:$E$4986, MATCH(K4161, Def_Instancias_Equipamentos!$D$2:$D$4986, 0), 1)</f>
        <v>SI-18SBFE</v>
      </c>
      <c r="I4161" s="8" t="str">
        <f aca="false" t="array" ref="I4161:I4161">INDEX(Def_Instancias_Equipamentos!$E$2:$E$4986, MATCH(L4161, Def_Instancias_Equipamentos!$D$2:$D$4986, 0), 1)</f>
        <v>IA-18RaBPM</v>
      </c>
      <c r="J4161" s="8" t="str">
        <f aca="false">IF(H4161=I4161, "INTERNO", "EXTERNO")</f>
        <v>EXTERNO</v>
      </c>
      <c r="K4161" s="9" t="str">
        <f aca="false">Def_Instancias_Equipamentos!$D$1126</f>
        <v>SI-18SBFE:DI-PBPMSensor-1</v>
      </c>
      <c r="L4161" s="4" t="str">
        <f aca="false">Def_Instancias_Equipamentos!$D$1467</f>
        <v>SI-18SBFE:DI-FMCPicoAmm-1</v>
      </c>
      <c r="M4161" s="10" t="s">
        <v>75</v>
      </c>
      <c r="N4161" s="11" t="s">
        <v>358</v>
      </c>
      <c r="O4161" s="21" t="str">
        <f aca="false">Def_Sistemas_Conectores_Cabos!$B$24</f>
        <v>Allectra triax</v>
      </c>
      <c r="P4161" s="4" t="str">
        <f aca="false">Def_Sistemas_Conectores_Cabos!$B$25</f>
        <v>Lemo FFC.00.650</v>
      </c>
      <c r="Q4161" s="8" t="str">
        <f aca="false">K4161&amp;"/"&amp;M4161&amp;CHAR(10)&amp;L4161&amp;"/"&amp;N4161</f>
        <v>SI-18SBFE:DI-PBPMSensor-1/TI
SI-18SBFE:DI-FMCPicoAmm-1/3</v>
      </c>
      <c r="R4161" s="12" t="s">
        <v>354</v>
      </c>
      <c r="S4161" s="12" t="s">
        <v>354</v>
      </c>
      <c r="T4161" s="22" t="str">
        <f aca="false">Def_Sistemas_Conectores_Cabos!$C$15</f>
        <v>Triaxial LEMO</v>
      </c>
      <c r="U4161" s="11" t="s">
        <v>355</v>
      </c>
      <c r="V4161" s="13"/>
    </row>
    <row r="4162" customFormat="false" ht="15.75" hidden="true" customHeight="true" outlineLevel="0" collapsed="false">
      <c r="A4162" s="4" t="str">
        <f aca="false">Def_Sistemas_Conectores_Cabos!$A$23</f>
        <v>BPM de fótons</v>
      </c>
      <c r="B4162" s="5" t="str">
        <f aca="false">Datas_Entregas!$A$6</f>
        <v>Linhas de Luz (fases I-A e II)</v>
      </c>
      <c r="C4162" s="6" t="n">
        <f aca="false" t="array" ref="C4162:C4162">INDEX(Datas_Entregas!$B$2:$B$100, MATCH(B4162, Datas_Entregas!$A$2:$A$100, 0), 1)</f>
        <v>43374</v>
      </c>
      <c r="D4162" s="5" t="str">
        <f aca="false">Def_Status_Montagem!$A$2</f>
        <v>A verificar</v>
      </c>
      <c r="E4162" s="4" t="str">
        <f aca="false">Def_Status_Montagem!$B$4</f>
        <v>Contratada (inclui etiqueta)</v>
      </c>
      <c r="F4162" s="7" t="str">
        <f aca="false" t="array" ref="F4162:F4162">INDEX(Def_Instancias_Equipamentos!$F$2:$F$4986, MATCH(K4162, Def_Instancias_Equipamentos!$D$2:$D$4986, 0), 1)</f>
        <v>Túnel (Anel/Front-End)</v>
      </c>
      <c r="G4162" s="8" t="str">
        <f aca="false" t="array" ref="G4162:G4162">INDEX(Def_Instancias_Equipamentos!$F$2:$F$4986, MATCH(L4162, Def_Instancias_Equipamentos!$D$2:$D$4986, 0), 1)</f>
        <v>Sala Racks 18 parte 1</v>
      </c>
      <c r="H4162" s="7" t="str">
        <f aca="false" t="array" ref="H4162:H4162">INDEX(Def_Instancias_Equipamentos!$E$2:$E$4986, MATCH(K4162, Def_Instancias_Equipamentos!$D$2:$D$4986, 0), 1)</f>
        <v>SI-18SBFE</v>
      </c>
      <c r="I4162" s="8" t="str">
        <f aca="false" t="array" ref="I4162:I4162">INDEX(Def_Instancias_Equipamentos!$E$2:$E$4986, MATCH(L4162, Def_Instancias_Equipamentos!$D$2:$D$4986, 0), 1)</f>
        <v>IA-18RaBPM</v>
      </c>
      <c r="J4162" s="8" t="str">
        <f aca="false">IF(H4162=I4162, "INTERNO", "EXTERNO")</f>
        <v>EXTERNO</v>
      </c>
      <c r="K4162" s="9" t="str">
        <f aca="false">Def_Instancias_Equipamentos!$D$1126</f>
        <v>SI-18SBFE:DI-PBPMSensor-1</v>
      </c>
      <c r="L4162" s="4" t="str">
        <f aca="false">Def_Instancias_Equipamentos!$D$1467</f>
        <v>SI-18SBFE:DI-FMCPicoAmm-1</v>
      </c>
      <c r="M4162" s="10" t="s">
        <v>72</v>
      </c>
      <c r="N4162" s="11" t="s">
        <v>359</v>
      </c>
      <c r="O4162" s="21" t="str">
        <f aca="false">Def_Sistemas_Conectores_Cabos!$B$24</f>
        <v>Allectra triax</v>
      </c>
      <c r="P4162" s="4" t="str">
        <f aca="false">Def_Sistemas_Conectores_Cabos!$B$25</f>
        <v>Lemo FFC.00.650</v>
      </c>
      <c r="Q4162" s="8" t="str">
        <f aca="false">K4162&amp;"/"&amp;M4162&amp;CHAR(10)&amp;L4162&amp;"/"&amp;N4162</f>
        <v>SI-18SBFE:DI-PBPMSensor-1/BO
SI-18SBFE:DI-FMCPicoAmm-1/4</v>
      </c>
      <c r="R4162" s="12" t="s">
        <v>354</v>
      </c>
      <c r="S4162" s="12" t="s">
        <v>354</v>
      </c>
      <c r="T4162" s="22" t="str">
        <f aca="false">Def_Sistemas_Conectores_Cabos!$C$15</f>
        <v>Triaxial LEMO</v>
      </c>
      <c r="U4162" s="11" t="s">
        <v>355</v>
      </c>
      <c r="V4162" s="13"/>
    </row>
    <row r="4163" customFormat="false" ht="15.75" hidden="true" customHeight="true" outlineLevel="0" collapsed="false">
      <c r="A4163" s="4" t="str">
        <f aca="false">Def_Sistemas_Conectores_Cabos!$A$23</f>
        <v>BPM de fótons</v>
      </c>
      <c r="B4163" s="5" t="str">
        <f aca="false">Datas_Entregas!$A$6</f>
        <v>Linhas de Luz (fases I-A e II)</v>
      </c>
      <c r="C4163" s="6" t="n">
        <f aca="false" t="array" ref="C4163:C4163">INDEX(Datas_Entregas!$B$2:$B$100, MATCH(B4163, Datas_Entregas!$A$2:$A$100, 0), 1)</f>
        <v>43374</v>
      </c>
      <c r="D4163" s="5" t="str">
        <f aca="false">Def_Status_Montagem!$A$2</f>
        <v>A verificar</v>
      </c>
      <c r="E4163" s="4" t="str">
        <f aca="false">Def_Status_Montagem!$B$4</f>
        <v>Contratada (inclui etiqueta)</v>
      </c>
      <c r="F4163" s="7" t="str">
        <f aca="false" t="array" ref="F4163:F4163">INDEX(Def_Instancias_Equipamentos!$F$2:$F$4986, MATCH(K4163, Def_Instancias_Equipamentos!$D$2:$D$4986, 0), 1)</f>
        <v>Túnel (Anel/Front-End)</v>
      </c>
      <c r="G4163" s="8" t="str">
        <f aca="false" t="array" ref="G4163:G4163">INDEX(Def_Instancias_Equipamentos!$F$2:$F$4986, MATCH(L4163, Def_Instancias_Equipamentos!$D$2:$D$4986, 0), 1)</f>
        <v>Sala Racks 18 parte 1</v>
      </c>
      <c r="H4163" s="7" t="str">
        <f aca="false" t="array" ref="H4163:H4163">INDEX(Def_Instancias_Equipamentos!$E$2:$E$4986, MATCH(K4163, Def_Instancias_Equipamentos!$D$2:$D$4986, 0), 1)</f>
        <v>SI-18SBFE</v>
      </c>
      <c r="I4163" s="8" t="str">
        <f aca="false" t="array" ref="I4163:I4163">INDEX(Def_Instancias_Equipamentos!$E$2:$E$4986, MATCH(L4163, Def_Instancias_Equipamentos!$D$2:$D$4986, 0), 1)</f>
        <v>IA-18RaBPM</v>
      </c>
      <c r="J4163" s="8" t="str">
        <f aca="false">IF(H4163=I4163, "INTERNO", "EXTERNO")</f>
        <v>EXTERNO</v>
      </c>
      <c r="K4163" s="9" t="str">
        <f aca="false">Def_Instancias_Equipamentos!$D$1127</f>
        <v>SI-18SBFE:DI-PBPMSensor-2</v>
      </c>
      <c r="L4163" s="4" t="str">
        <f aca="false">Def_Instancias_Equipamentos!$D$1468</f>
        <v>SI-18SBFE:DI-FMCPicoAmm-2</v>
      </c>
      <c r="M4163" s="10" t="s">
        <v>78</v>
      </c>
      <c r="N4163" s="11" t="s">
        <v>356</v>
      </c>
      <c r="O4163" s="21" t="str">
        <f aca="false">Def_Sistemas_Conectores_Cabos!$B$24</f>
        <v>Allectra triax</v>
      </c>
      <c r="P4163" s="4" t="str">
        <f aca="false">Def_Sistemas_Conectores_Cabos!$B$25</f>
        <v>Lemo FFC.00.650</v>
      </c>
      <c r="Q4163" s="8" t="str">
        <f aca="false">K4163&amp;"/"&amp;M4163&amp;CHAR(10)&amp;L4163&amp;"/"&amp;N4163</f>
        <v>SI-18SBFE:DI-PBPMSensor-2/TO
SI-18SBFE:DI-FMCPicoAmm-2/1</v>
      </c>
      <c r="R4163" s="12" t="s">
        <v>354</v>
      </c>
      <c r="S4163" s="12" t="s">
        <v>354</v>
      </c>
      <c r="T4163" s="22" t="str">
        <f aca="false">Def_Sistemas_Conectores_Cabos!$C$15</f>
        <v>Triaxial LEMO</v>
      </c>
      <c r="U4163" s="11" t="s">
        <v>355</v>
      </c>
      <c r="V4163" s="13"/>
    </row>
    <row r="4164" customFormat="false" ht="15.75" hidden="true" customHeight="true" outlineLevel="0" collapsed="false">
      <c r="A4164" s="4" t="str">
        <f aca="false">Def_Sistemas_Conectores_Cabos!$A$23</f>
        <v>BPM de fótons</v>
      </c>
      <c r="B4164" s="5" t="str">
        <f aca="false">Datas_Entregas!$A$6</f>
        <v>Linhas de Luz (fases I-A e II)</v>
      </c>
      <c r="C4164" s="6" t="n">
        <f aca="false" t="array" ref="C4164:C4164">INDEX(Datas_Entregas!$B$2:$B$100, MATCH(B4164, Datas_Entregas!$A$2:$A$100, 0), 1)</f>
        <v>43374</v>
      </c>
      <c r="D4164" s="5" t="str">
        <f aca="false">Def_Status_Montagem!$A$2</f>
        <v>A verificar</v>
      </c>
      <c r="E4164" s="4" t="str">
        <f aca="false">Def_Status_Montagem!$B$4</f>
        <v>Contratada (inclui etiqueta)</v>
      </c>
      <c r="F4164" s="7" t="str">
        <f aca="false" t="array" ref="F4164:F4164">INDEX(Def_Instancias_Equipamentos!$F$2:$F$4986, MATCH(K4164, Def_Instancias_Equipamentos!$D$2:$D$4986, 0), 1)</f>
        <v>Túnel (Anel/Front-End)</v>
      </c>
      <c r="G4164" s="8" t="str">
        <f aca="false" t="array" ref="G4164:G4164">INDEX(Def_Instancias_Equipamentos!$F$2:$F$4986, MATCH(L4164, Def_Instancias_Equipamentos!$D$2:$D$4986, 0), 1)</f>
        <v>Sala Racks 18 parte 1</v>
      </c>
      <c r="H4164" s="7" t="str">
        <f aca="false" t="array" ref="H4164:H4164">INDEX(Def_Instancias_Equipamentos!$E$2:$E$4986, MATCH(K4164, Def_Instancias_Equipamentos!$D$2:$D$4986, 0), 1)</f>
        <v>SI-18SBFE</v>
      </c>
      <c r="I4164" s="8" t="str">
        <f aca="false" t="array" ref="I4164:I4164">INDEX(Def_Instancias_Equipamentos!$E$2:$E$4986, MATCH(L4164, Def_Instancias_Equipamentos!$D$2:$D$4986, 0), 1)</f>
        <v>IA-18RaBPM</v>
      </c>
      <c r="J4164" s="8" t="str">
        <f aca="false">IF(H4164=I4164, "INTERNO", "EXTERNO")</f>
        <v>EXTERNO</v>
      </c>
      <c r="K4164" s="9" t="str">
        <f aca="false">Def_Instancias_Equipamentos!$D$1127</f>
        <v>SI-18SBFE:DI-PBPMSensor-2</v>
      </c>
      <c r="L4164" s="4" t="str">
        <f aca="false">Def_Instancias_Equipamentos!$D$1468</f>
        <v>SI-18SBFE:DI-FMCPicoAmm-2</v>
      </c>
      <c r="M4164" s="10" t="s">
        <v>69</v>
      </c>
      <c r="N4164" s="11" t="s">
        <v>357</v>
      </c>
      <c r="O4164" s="21" t="str">
        <f aca="false">Def_Sistemas_Conectores_Cabos!$B$24</f>
        <v>Allectra triax</v>
      </c>
      <c r="P4164" s="4" t="str">
        <f aca="false">Def_Sistemas_Conectores_Cabos!$B$25</f>
        <v>Lemo FFC.00.650</v>
      </c>
      <c r="Q4164" s="8" t="str">
        <f aca="false">K4164&amp;"/"&amp;M4164&amp;CHAR(10)&amp;L4164&amp;"/"&amp;N4164</f>
        <v>SI-18SBFE:DI-PBPMSensor-2/BI
SI-18SBFE:DI-FMCPicoAmm-2/2</v>
      </c>
      <c r="R4164" s="12" t="s">
        <v>354</v>
      </c>
      <c r="S4164" s="12" t="s">
        <v>354</v>
      </c>
      <c r="T4164" s="22" t="str">
        <f aca="false">Def_Sistemas_Conectores_Cabos!$C$15</f>
        <v>Triaxial LEMO</v>
      </c>
      <c r="U4164" s="11" t="s">
        <v>355</v>
      </c>
      <c r="V4164" s="13"/>
    </row>
    <row r="4165" customFormat="false" ht="15.75" hidden="true" customHeight="true" outlineLevel="0" collapsed="false">
      <c r="A4165" s="4" t="str">
        <f aca="false">Def_Sistemas_Conectores_Cabos!$A$23</f>
        <v>BPM de fótons</v>
      </c>
      <c r="B4165" s="5" t="str">
        <f aca="false">Datas_Entregas!$A$6</f>
        <v>Linhas de Luz (fases I-A e II)</v>
      </c>
      <c r="C4165" s="6" t="n">
        <f aca="false" t="array" ref="C4165:C4165">INDEX(Datas_Entregas!$B$2:$B$100, MATCH(B4165, Datas_Entregas!$A$2:$A$100, 0), 1)</f>
        <v>43374</v>
      </c>
      <c r="D4165" s="5" t="str">
        <f aca="false">Def_Status_Montagem!$A$2</f>
        <v>A verificar</v>
      </c>
      <c r="E4165" s="4" t="str">
        <f aca="false">Def_Status_Montagem!$B$4</f>
        <v>Contratada (inclui etiqueta)</v>
      </c>
      <c r="F4165" s="7" t="str">
        <f aca="false" t="array" ref="F4165:F4165">INDEX(Def_Instancias_Equipamentos!$F$2:$F$4986, MATCH(K4165, Def_Instancias_Equipamentos!$D$2:$D$4986, 0), 1)</f>
        <v>Túnel (Anel/Front-End)</v>
      </c>
      <c r="G4165" s="8" t="str">
        <f aca="false" t="array" ref="G4165:G4165">INDEX(Def_Instancias_Equipamentos!$F$2:$F$4986, MATCH(L4165, Def_Instancias_Equipamentos!$D$2:$D$4986, 0), 1)</f>
        <v>Sala Racks 18 parte 1</v>
      </c>
      <c r="H4165" s="7" t="str">
        <f aca="false" t="array" ref="H4165:H4165">INDEX(Def_Instancias_Equipamentos!$E$2:$E$4986, MATCH(K4165, Def_Instancias_Equipamentos!$D$2:$D$4986, 0), 1)</f>
        <v>SI-18SBFE</v>
      </c>
      <c r="I4165" s="8" t="str">
        <f aca="false" t="array" ref="I4165:I4165">INDEX(Def_Instancias_Equipamentos!$E$2:$E$4986, MATCH(L4165, Def_Instancias_Equipamentos!$D$2:$D$4986, 0), 1)</f>
        <v>IA-18RaBPM</v>
      </c>
      <c r="J4165" s="8" t="str">
        <f aca="false">IF(H4165=I4165, "INTERNO", "EXTERNO")</f>
        <v>EXTERNO</v>
      </c>
      <c r="K4165" s="9" t="str">
        <f aca="false">Def_Instancias_Equipamentos!$D$1127</f>
        <v>SI-18SBFE:DI-PBPMSensor-2</v>
      </c>
      <c r="L4165" s="4" t="str">
        <f aca="false">Def_Instancias_Equipamentos!$D$1468</f>
        <v>SI-18SBFE:DI-FMCPicoAmm-2</v>
      </c>
      <c r="M4165" s="10" t="s">
        <v>75</v>
      </c>
      <c r="N4165" s="11" t="s">
        <v>358</v>
      </c>
      <c r="O4165" s="21" t="str">
        <f aca="false">Def_Sistemas_Conectores_Cabos!$B$24</f>
        <v>Allectra triax</v>
      </c>
      <c r="P4165" s="4" t="str">
        <f aca="false">Def_Sistemas_Conectores_Cabos!$B$25</f>
        <v>Lemo FFC.00.650</v>
      </c>
      <c r="Q4165" s="8" t="str">
        <f aca="false">K4165&amp;"/"&amp;M4165&amp;CHAR(10)&amp;L4165&amp;"/"&amp;N4165</f>
        <v>SI-18SBFE:DI-PBPMSensor-2/TI
SI-18SBFE:DI-FMCPicoAmm-2/3</v>
      </c>
      <c r="R4165" s="12" t="s">
        <v>354</v>
      </c>
      <c r="S4165" s="12" t="s">
        <v>354</v>
      </c>
      <c r="T4165" s="22" t="str">
        <f aca="false">Def_Sistemas_Conectores_Cabos!$C$15</f>
        <v>Triaxial LEMO</v>
      </c>
      <c r="U4165" s="11" t="s">
        <v>355</v>
      </c>
      <c r="V4165" s="13"/>
    </row>
    <row r="4166" customFormat="false" ht="15.75" hidden="true" customHeight="true" outlineLevel="0" collapsed="false">
      <c r="A4166" s="4" t="str">
        <f aca="false">Def_Sistemas_Conectores_Cabos!$A$23</f>
        <v>BPM de fótons</v>
      </c>
      <c r="B4166" s="5" t="str">
        <f aca="false">Datas_Entregas!$A$6</f>
        <v>Linhas de Luz (fases I-A e II)</v>
      </c>
      <c r="C4166" s="6" t="n">
        <f aca="false" t="array" ref="C4166:C4166">INDEX(Datas_Entregas!$B$2:$B$100, MATCH(B4166, Datas_Entregas!$A$2:$A$100, 0), 1)</f>
        <v>43374</v>
      </c>
      <c r="D4166" s="5" t="str">
        <f aca="false">Def_Status_Montagem!$A$2</f>
        <v>A verificar</v>
      </c>
      <c r="E4166" s="4" t="str">
        <f aca="false">Def_Status_Montagem!$B$4</f>
        <v>Contratada (inclui etiqueta)</v>
      </c>
      <c r="F4166" s="7" t="str">
        <f aca="false" t="array" ref="F4166:F4166">INDEX(Def_Instancias_Equipamentos!$F$2:$F$4986, MATCH(K4166, Def_Instancias_Equipamentos!$D$2:$D$4986, 0), 1)</f>
        <v>Túnel (Anel/Front-End)</v>
      </c>
      <c r="G4166" s="8" t="str">
        <f aca="false" t="array" ref="G4166:G4166">INDEX(Def_Instancias_Equipamentos!$F$2:$F$4986, MATCH(L4166, Def_Instancias_Equipamentos!$D$2:$D$4986, 0), 1)</f>
        <v>Sala Racks 18 parte 1</v>
      </c>
      <c r="H4166" s="7" t="str">
        <f aca="false" t="array" ref="H4166:H4166">INDEX(Def_Instancias_Equipamentos!$E$2:$E$4986, MATCH(K4166, Def_Instancias_Equipamentos!$D$2:$D$4986, 0), 1)</f>
        <v>SI-18SBFE</v>
      </c>
      <c r="I4166" s="8" t="str">
        <f aca="false" t="array" ref="I4166:I4166">INDEX(Def_Instancias_Equipamentos!$E$2:$E$4986, MATCH(L4166, Def_Instancias_Equipamentos!$D$2:$D$4986, 0), 1)</f>
        <v>IA-18RaBPM</v>
      </c>
      <c r="J4166" s="8" t="str">
        <f aca="false">IF(H4166=I4166, "INTERNO", "EXTERNO")</f>
        <v>EXTERNO</v>
      </c>
      <c r="K4166" s="9" t="str">
        <f aca="false">Def_Instancias_Equipamentos!$D$1127</f>
        <v>SI-18SBFE:DI-PBPMSensor-2</v>
      </c>
      <c r="L4166" s="4" t="str">
        <f aca="false">Def_Instancias_Equipamentos!$D$1468</f>
        <v>SI-18SBFE:DI-FMCPicoAmm-2</v>
      </c>
      <c r="M4166" s="10" t="s">
        <v>72</v>
      </c>
      <c r="N4166" s="11" t="s">
        <v>359</v>
      </c>
      <c r="O4166" s="21" t="str">
        <f aca="false">Def_Sistemas_Conectores_Cabos!$B$24</f>
        <v>Allectra triax</v>
      </c>
      <c r="P4166" s="4" t="str">
        <f aca="false">Def_Sistemas_Conectores_Cabos!$B$25</f>
        <v>Lemo FFC.00.650</v>
      </c>
      <c r="Q4166" s="8" t="str">
        <f aca="false">K4166&amp;"/"&amp;M4166&amp;CHAR(10)&amp;L4166&amp;"/"&amp;N4166</f>
        <v>SI-18SBFE:DI-PBPMSensor-2/BO
SI-18SBFE:DI-FMCPicoAmm-2/4</v>
      </c>
      <c r="R4166" s="12" t="s">
        <v>354</v>
      </c>
      <c r="S4166" s="12" t="s">
        <v>354</v>
      </c>
      <c r="T4166" s="22" t="str">
        <f aca="false">Def_Sistemas_Conectores_Cabos!$C$15</f>
        <v>Triaxial LEMO</v>
      </c>
      <c r="U4166" s="11" t="s">
        <v>355</v>
      </c>
      <c r="V4166" s="13"/>
    </row>
    <row r="4167" customFormat="false" ht="15.75" hidden="true" customHeight="true" outlineLevel="0" collapsed="false">
      <c r="A4167" s="4" t="str">
        <f aca="false">Def_Sistemas_Conectores_Cabos!$A$23</f>
        <v>BPM de fótons</v>
      </c>
      <c r="B4167" s="5" t="str">
        <f aca="false">Datas_Entregas!$A$6</f>
        <v>Linhas de Luz (fases I-A e II)</v>
      </c>
      <c r="C4167" s="6" t="n">
        <f aca="false" t="array" ref="C4167:C4167">INDEX(Datas_Entregas!$B$2:$B$100, MATCH(B4167, Datas_Entregas!$A$2:$A$100, 0), 1)</f>
        <v>43374</v>
      </c>
      <c r="D4167" s="5" t="str">
        <f aca="false">Def_Status_Montagem!$A$2</f>
        <v>A verificar</v>
      </c>
      <c r="E4167" s="4" t="str">
        <f aca="false">Def_Status_Montagem!$B$4</f>
        <v>Contratada (inclui etiqueta)</v>
      </c>
      <c r="F4167" s="7" t="str">
        <f aca="false" t="array" ref="F4167:F4167">INDEX(Def_Instancias_Equipamentos!$F$2:$F$4986, MATCH(K4167, Def_Instancias_Equipamentos!$D$2:$D$4986, 0), 1)</f>
        <v>Túnel (Anel/Front-End)</v>
      </c>
      <c r="G4167" s="8" t="str">
        <f aca="false" t="array" ref="G4167:G4167">INDEX(Def_Instancias_Equipamentos!$F$2:$F$4986, MATCH(L4167, Def_Instancias_Equipamentos!$D$2:$D$4986, 0), 1)</f>
        <v>Sala Racks 18 parte 2</v>
      </c>
      <c r="H4167" s="7" t="str">
        <f aca="false" t="array" ref="H4167:H4167">INDEX(Def_Instancias_Equipamentos!$E$2:$E$4986, MATCH(K4167, Def_Instancias_Equipamentos!$D$2:$D$4986, 0), 1)</f>
        <v>SI-19BCFE</v>
      </c>
      <c r="I4167" s="8" t="str">
        <f aca="false" t="array" ref="I4167:I4167">INDEX(Def_Instancias_Equipamentos!$E$2:$E$4986, MATCH(L4167, Def_Instancias_Equipamentos!$D$2:$D$4986, 0), 1)</f>
        <v>IA-19RaBPM</v>
      </c>
      <c r="J4167" s="8" t="str">
        <f aca="false">IF(H4167=I4167, "INTERNO", "EXTERNO")</f>
        <v>EXTERNO</v>
      </c>
      <c r="K4167" s="9" t="str">
        <f aca="false">Def_Instancias_Equipamentos!$D$1168</f>
        <v>SI-19BCFE:DI-PBPMSensor-1</v>
      </c>
      <c r="L4167" s="4" t="str">
        <f aca="false">Def_Instancias_Equipamentos!$D$1509</f>
        <v>SI-19BCFE:DI-FMCPicoAmm-1</v>
      </c>
      <c r="M4167" s="10" t="s">
        <v>78</v>
      </c>
      <c r="N4167" s="11" t="s">
        <v>356</v>
      </c>
      <c r="O4167" s="21" t="str">
        <f aca="false">Def_Sistemas_Conectores_Cabos!$B$24</f>
        <v>Allectra triax</v>
      </c>
      <c r="P4167" s="4" t="str">
        <f aca="false">Def_Sistemas_Conectores_Cabos!$B$25</f>
        <v>Lemo FFC.00.650</v>
      </c>
      <c r="Q4167" s="8" t="str">
        <f aca="false">K4167&amp;"/"&amp;M4167&amp;CHAR(10)&amp;L4167&amp;"/"&amp;N4167</f>
        <v>SI-19BCFE:DI-PBPMSensor-1/TO
SI-19BCFE:DI-FMCPicoAmm-1/1</v>
      </c>
      <c r="R4167" s="12" t="s">
        <v>354</v>
      </c>
      <c r="S4167" s="12" t="s">
        <v>354</v>
      </c>
      <c r="T4167" s="22" t="str">
        <f aca="false">Def_Sistemas_Conectores_Cabos!$C$15</f>
        <v>Triaxial LEMO</v>
      </c>
      <c r="U4167" s="11" t="s">
        <v>355</v>
      </c>
      <c r="V4167" s="13"/>
    </row>
    <row r="4168" customFormat="false" ht="15.75" hidden="true" customHeight="true" outlineLevel="0" collapsed="false">
      <c r="A4168" s="4" t="str">
        <f aca="false">Def_Sistemas_Conectores_Cabos!$A$23</f>
        <v>BPM de fótons</v>
      </c>
      <c r="B4168" s="5" t="str">
        <f aca="false">Datas_Entregas!$A$6</f>
        <v>Linhas de Luz (fases I-A e II)</v>
      </c>
      <c r="C4168" s="6" t="n">
        <f aca="false" t="array" ref="C4168:C4168">INDEX(Datas_Entregas!$B$2:$B$100, MATCH(B4168, Datas_Entregas!$A$2:$A$100, 0), 1)</f>
        <v>43374</v>
      </c>
      <c r="D4168" s="5" t="str">
        <f aca="false">Def_Status_Montagem!$A$2</f>
        <v>A verificar</v>
      </c>
      <c r="E4168" s="4" t="str">
        <f aca="false">Def_Status_Montagem!$B$4</f>
        <v>Contratada (inclui etiqueta)</v>
      </c>
      <c r="F4168" s="7" t="str">
        <f aca="false" t="array" ref="F4168:F4168">INDEX(Def_Instancias_Equipamentos!$F$2:$F$4986, MATCH(K4168, Def_Instancias_Equipamentos!$D$2:$D$4986, 0), 1)</f>
        <v>Túnel (Anel/Front-End)</v>
      </c>
      <c r="G4168" s="8" t="str">
        <f aca="false" t="array" ref="G4168:G4168">INDEX(Def_Instancias_Equipamentos!$F$2:$F$4986, MATCH(L4168, Def_Instancias_Equipamentos!$D$2:$D$4986, 0), 1)</f>
        <v>Sala Racks 18 parte 2</v>
      </c>
      <c r="H4168" s="7" t="str">
        <f aca="false" t="array" ref="H4168:H4168">INDEX(Def_Instancias_Equipamentos!$E$2:$E$4986, MATCH(K4168, Def_Instancias_Equipamentos!$D$2:$D$4986, 0), 1)</f>
        <v>SI-19BCFE</v>
      </c>
      <c r="I4168" s="8" t="str">
        <f aca="false" t="array" ref="I4168:I4168">INDEX(Def_Instancias_Equipamentos!$E$2:$E$4986, MATCH(L4168, Def_Instancias_Equipamentos!$D$2:$D$4986, 0), 1)</f>
        <v>IA-19RaBPM</v>
      </c>
      <c r="J4168" s="8" t="str">
        <f aca="false">IF(H4168=I4168, "INTERNO", "EXTERNO")</f>
        <v>EXTERNO</v>
      </c>
      <c r="K4168" s="9" t="str">
        <f aca="false">Def_Instancias_Equipamentos!$D$1168</f>
        <v>SI-19BCFE:DI-PBPMSensor-1</v>
      </c>
      <c r="L4168" s="4" t="str">
        <f aca="false">Def_Instancias_Equipamentos!$D$1509</f>
        <v>SI-19BCFE:DI-FMCPicoAmm-1</v>
      </c>
      <c r="M4168" s="10" t="s">
        <v>69</v>
      </c>
      <c r="N4168" s="11" t="s">
        <v>357</v>
      </c>
      <c r="O4168" s="21" t="str">
        <f aca="false">Def_Sistemas_Conectores_Cabos!$B$24</f>
        <v>Allectra triax</v>
      </c>
      <c r="P4168" s="4" t="str">
        <f aca="false">Def_Sistemas_Conectores_Cabos!$B$25</f>
        <v>Lemo FFC.00.650</v>
      </c>
      <c r="Q4168" s="8" t="str">
        <f aca="false">K4168&amp;"/"&amp;M4168&amp;CHAR(10)&amp;L4168&amp;"/"&amp;N4168</f>
        <v>SI-19BCFE:DI-PBPMSensor-1/BI
SI-19BCFE:DI-FMCPicoAmm-1/2</v>
      </c>
      <c r="R4168" s="12" t="s">
        <v>354</v>
      </c>
      <c r="S4168" s="12" t="s">
        <v>354</v>
      </c>
      <c r="T4168" s="22" t="str">
        <f aca="false">Def_Sistemas_Conectores_Cabos!$C$15</f>
        <v>Triaxial LEMO</v>
      </c>
      <c r="U4168" s="11" t="s">
        <v>355</v>
      </c>
      <c r="V4168" s="13"/>
    </row>
    <row r="4169" customFormat="false" ht="15.75" hidden="true" customHeight="true" outlineLevel="0" collapsed="false">
      <c r="A4169" s="4" t="str">
        <f aca="false">Def_Sistemas_Conectores_Cabos!$A$23</f>
        <v>BPM de fótons</v>
      </c>
      <c r="B4169" s="5" t="str">
        <f aca="false">Datas_Entregas!$A$6</f>
        <v>Linhas de Luz (fases I-A e II)</v>
      </c>
      <c r="C4169" s="6" t="n">
        <f aca="false" t="array" ref="C4169:C4169">INDEX(Datas_Entregas!$B$2:$B$100, MATCH(B4169, Datas_Entregas!$A$2:$A$100, 0), 1)</f>
        <v>43374</v>
      </c>
      <c r="D4169" s="5" t="str">
        <f aca="false">Def_Status_Montagem!$A$2</f>
        <v>A verificar</v>
      </c>
      <c r="E4169" s="4" t="str">
        <f aca="false">Def_Status_Montagem!$B$4</f>
        <v>Contratada (inclui etiqueta)</v>
      </c>
      <c r="F4169" s="7" t="str">
        <f aca="false" t="array" ref="F4169:F4169">INDEX(Def_Instancias_Equipamentos!$F$2:$F$4986, MATCH(K4169, Def_Instancias_Equipamentos!$D$2:$D$4986, 0), 1)</f>
        <v>Túnel (Anel/Front-End)</v>
      </c>
      <c r="G4169" s="8" t="str">
        <f aca="false" t="array" ref="G4169:G4169">INDEX(Def_Instancias_Equipamentos!$F$2:$F$4986, MATCH(L4169, Def_Instancias_Equipamentos!$D$2:$D$4986, 0), 1)</f>
        <v>Sala Racks 18 parte 2</v>
      </c>
      <c r="H4169" s="7" t="str">
        <f aca="false" t="array" ref="H4169:H4169">INDEX(Def_Instancias_Equipamentos!$E$2:$E$4986, MATCH(K4169, Def_Instancias_Equipamentos!$D$2:$D$4986, 0), 1)</f>
        <v>SI-19BCFE</v>
      </c>
      <c r="I4169" s="8" t="str">
        <f aca="false" t="array" ref="I4169:I4169">INDEX(Def_Instancias_Equipamentos!$E$2:$E$4986, MATCH(L4169, Def_Instancias_Equipamentos!$D$2:$D$4986, 0), 1)</f>
        <v>IA-19RaBPM</v>
      </c>
      <c r="J4169" s="8" t="str">
        <f aca="false">IF(H4169=I4169, "INTERNO", "EXTERNO")</f>
        <v>EXTERNO</v>
      </c>
      <c r="K4169" s="9" t="str">
        <f aca="false">Def_Instancias_Equipamentos!$D$1168</f>
        <v>SI-19BCFE:DI-PBPMSensor-1</v>
      </c>
      <c r="L4169" s="4" t="str">
        <f aca="false">Def_Instancias_Equipamentos!$D$1509</f>
        <v>SI-19BCFE:DI-FMCPicoAmm-1</v>
      </c>
      <c r="M4169" s="10" t="s">
        <v>75</v>
      </c>
      <c r="N4169" s="11" t="s">
        <v>358</v>
      </c>
      <c r="O4169" s="21" t="str">
        <f aca="false">Def_Sistemas_Conectores_Cabos!$B$24</f>
        <v>Allectra triax</v>
      </c>
      <c r="P4169" s="4" t="str">
        <f aca="false">Def_Sistemas_Conectores_Cabos!$B$25</f>
        <v>Lemo FFC.00.650</v>
      </c>
      <c r="Q4169" s="8" t="str">
        <f aca="false">K4169&amp;"/"&amp;M4169&amp;CHAR(10)&amp;L4169&amp;"/"&amp;N4169</f>
        <v>SI-19BCFE:DI-PBPMSensor-1/TI
SI-19BCFE:DI-FMCPicoAmm-1/3</v>
      </c>
      <c r="R4169" s="12" t="s">
        <v>354</v>
      </c>
      <c r="S4169" s="12" t="s">
        <v>354</v>
      </c>
      <c r="T4169" s="22" t="str">
        <f aca="false">Def_Sistemas_Conectores_Cabos!$C$15</f>
        <v>Triaxial LEMO</v>
      </c>
      <c r="U4169" s="11" t="s">
        <v>355</v>
      </c>
      <c r="V4169" s="13"/>
    </row>
    <row r="4170" customFormat="false" ht="15.75" hidden="true" customHeight="true" outlineLevel="0" collapsed="false">
      <c r="A4170" s="4" t="str">
        <f aca="false">Def_Sistemas_Conectores_Cabos!$A$23</f>
        <v>BPM de fótons</v>
      </c>
      <c r="B4170" s="5" t="str">
        <f aca="false">Datas_Entregas!$A$6</f>
        <v>Linhas de Luz (fases I-A e II)</v>
      </c>
      <c r="C4170" s="6" t="n">
        <f aca="false" t="array" ref="C4170:C4170">INDEX(Datas_Entregas!$B$2:$B$100, MATCH(B4170, Datas_Entregas!$A$2:$A$100, 0), 1)</f>
        <v>43374</v>
      </c>
      <c r="D4170" s="5" t="str">
        <f aca="false">Def_Status_Montagem!$A$2</f>
        <v>A verificar</v>
      </c>
      <c r="E4170" s="4" t="str">
        <f aca="false">Def_Status_Montagem!$B$4</f>
        <v>Contratada (inclui etiqueta)</v>
      </c>
      <c r="F4170" s="7" t="str">
        <f aca="false" t="array" ref="F4170:F4170">INDEX(Def_Instancias_Equipamentos!$F$2:$F$4986, MATCH(K4170, Def_Instancias_Equipamentos!$D$2:$D$4986, 0), 1)</f>
        <v>Túnel (Anel/Front-End)</v>
      </c>
      <c r="G4170" s="8" t="str">
        <f aca="false" t="array" ref="G4170:G4170">INDEX(Def_Instancias_Equipamentos!$F$2:$F$4986, MATCH(L4170, Def_Instancias_Equipamentos!$D$2:$D$4986, 0), 1)</f>
        <v>Sala Racks 18 parte 2</v>
      </c>
      <c r="H4170" s="7" t="str">
        <f aca="false" t="array" ref="H4170:H4170">INDEX(Def_Instancias_Equipamentos!$E$2:$E$4986, MATCH(K4170, Def_Instancias_Equipamentos!$D$2:$D$4986, 0), 1)</f>
        <v>SI-19BCFE</v>
      </c>
      <c r="I4170" s="8" t="str">
        <f aca="false" t="array" ref="I4170:I4170">INDEX(Def_Instancias_Equipamentos!$E$2:$E$4986, MATCH(L4170, Def_Instancias_Equipamentos!$D$2:$D$4986, 0), 1)</f>
        <v>IA-19RaBPM</v>
      </c>
      <c r="J4170" s="8" t="str">
        <f aca="false">IF(H4170=I4170, "INTERNO", "EXTERNO")</f>
        <v>EXTERNO</v>
      </c>
      <c r="K4170" s="9" t="str">
        <f aca="false">Def_Instancias_Equipamentos!$D$1168</f>
        <v>SI-19BCFE:DI-PBPMSensor-1</v>
      </c>
      <c r="L4170" s="4" t="str">
        <f aca="false">Def_Instancias_Equipamentos!$D$1509</f>
        <v>SI-19BCFE:DI-FMCPicoAmm-1</v>
      </c>
      <c r="M4170" s="10" t="s">
        <v>72</v>
      </c>
      <c r="N4170" s="11" t="s">
        <v>359</v>
      </c>
      <c r="O4170" s="21" t="str">
        <f aca="false">Def_Sistemas_Conectores_Cabos!$B$24</f>
        <v>Allectra triax</v>
      </c>
      <c r="P4170" s="4" t="str">
        <f aca="false">Def_Sistemas_Conectores_Cabos!$B$25</f>
        <v>Lemo FFC.00.650</v>
      </c>
      <c r="Q4170" s="8" t="str">
        <f aca="false">K4170&amp;"/"&amp;M4170&amp;CHAR(10)&amp;L4170&amp;"/"&amp;N4170</f>
        <v>SI-19BCFE:DI-PBPMSensor-1/BO
SI-19BCFE:DI-FMCPicoAmm-1/4</v>
      </c>
      <c r="R4170" s="12" t="s">
        <v>354</v>
      </c>
      <c r="S4170" s="12" t="s">
        <v>354</v>
      </c>
      <c r="T4170" s="22" t="str">
        <f aca="false">Def_Sistemas_Conectores_Cabos!$C$15</f>
        <v>Triaxial LEMO</v>
      </c>
      <c r="U4170" s="11" t="s">
        <v>355</v>
      </c>
      <c r="V4170" s="13"/>
    </row>
    <row r="4171" customFormat="false" ht="15.75" hidden="true" customHeight="true" outlineLevel="0" collapsed="false">
      <c r="A4171" s="4" t="str">
        <f aca="false">Def_Sistemas_Conectores_Cabos!$A$23</f>
        <v>BPM de fótons</v>
      </c>
      <c r="B4171" s="5" t="str">
        <f aca="false">Datas_Entregas!$A$6</f>
        <v>Linhas de Luz (fases I-A e II)</v>
      </c>
      <c r="C4171" s="6" t="n">
        <f aca="false" t="array" ref="C4171:C4171">INDEX(Datas_Entregas!$B$2:$B$100, MATCH(B4171, Datas_Entregas!$A$2:$A$100, 0), 1)</f>
        <v>43374</v>
      </c>
      <c r="D4171" s="5" t="str">
        <f aca="false">Def_Status_Montagem!$A$2</f>
        <v>A verificar</v>
      </c>
      <c r="E4171" s="4" t="str">
        <f aca="false">Def_Status_Montagem!$B$4</f>
        <v>Contratada (inclui etiqueta)</v>
      </c>
      <c r="F4171" s="7" t="str">
        <f aca="false" t="array" ref="F4171:F4171">INDEX(Def_Instancias_Equipamentos!$F$2:$F$4986, MATCH(K4171, Def_Instancias_Equipamentos!$D$2:$D$4986, 0), 1)</f>
        <v>Túnel (Anel/Front-End)</v>
      </c>
      <c r="G4171" s="8" t="str">
        <f aca="false" t="array" ref="G4171:G4171">INDEX(Def_Instancias_Equipamentos!$F$2:$F$4986, MATCH(L4171, Def_Instancias_Equipamentos!$D$2:$D$4986, 0), 1)</f>
        <v>Sala Racks 18 parte 2</v>
      </c>
      <c r="H4171" s="7" t="str">
        <f aca="false" t="array" ref="H4171:H4171">INDEX(Def_Instancias_Equipamentos!$E$2:$E$4986, MATCH(K4171, Def_Instancias_Equipamentos!$D$2:$D$4986, 0), 1)</f>
        <v>SI-19BCFE</v>
      </c>
      <c r="I4171" s="8" t="str">
        <f aca="false" t="array" ref="I4171:I4171">INDEX(Def_Instancias_Equipamentos!$E$2:$E$4986, MATCH(L4171, Def_Instancias_Equipamentos!$D$2:$D$4986, 0), 1)</f>
        <v>IA-19RaBPM</v>
      </c>
      <c r="J4171" s="8" t="str">
        <f aca="false">IF(H4171=I4171, "INTERNO", "EXTERNO")</f>
        <v>EXTERNO</v>
      </c>
      <c r="K4171" s="9" t="str">
        <f aca="false">Def_Instancias_Equipamentos!$D$1169</f>
        <v>SI-19BCFE:DI-PBPMSensor-2</v>
      </c>
      <c r="L4171" s="4" t="str">
        <f aca="false">Def_Instancias_Equipamentos!$D$1510</f>
        <v>SI-19BCFE:DI-FMCPicoAmm-2</v>
      </c>
      <c r="M4171" s="10" t="s">
        <v>78</v>
      </c>
      <c r="N4171" s="11" t="s">
        <v>356</v>
      </c>
      <c r="O4171" s="21" t="str">
        <f aca="false">Def_Sistemas_Conectores_Cabos!$B$24</f>
        <v>Allectra triax</v>
      </c>
      <c r="P4171" s="4" t="str">
        <f aca="false">Def_Sistemas_Conectores_Cabos!$B$25</f>
        <v>Lemo FFC.00.650</v>
      </c>
      <c r="Q4171" s="8" t="str">
        <f aca="false">K4171&amp;"/"&amp;M4171&amp;CHAR(10)&amp;L4171&amp;"/"&amp;N4171</f>
        <v>SI-19BCFE:DI-PBPMSensor-2/TO
SI-19BCFE:DI-FMCPicoAmm-2/1</v>
      </c>
      <c r="R4171" s="12" t="s">
        <v>354</v>
      </c>
      <c r="S4171" s="12" t="s">
        <v>354</v>
      </c>
      <c r="T4171" s="22" t="str">
        <f aca="false">Def_Sistemas_Conectores_Cabos!$C$15</f>
        <v>Triaxial LEMO</v>
      </c>
      <c r="U4171" s="11" t="s">
        <v>355</v>
      </c>
      <c r="V4171" s="13"/>
    </row>
    <row r="4172" customFormat="false" ht="15.75" hidden="true" customHeight="true" outlineLevel="0" collapsed="false">
      <c r="A4172" s="4" t="str">
        <f aca="false">Def_Sistemas_Conectores_Cabos!$A$23</f>
        <v>BPM de fótons</v>
      </c>
      <c r="B4172" s="5" t="str">
        <f aca="false">Datas_Entregas!$A$6</f>
        <v>Linhas de Luz (fases I-A e II)</v>
      </c>
      <c r="C4172" s="6" t="n">
        <f aca="false" t="array" ref="C4172:C4172">INDEX(Datas_Entregas!$B$2:$B$100, MATCH(B4172, Datas_Entregas!$A$2:$A$100, 0), 1)</f>
        <v>43374</v>
      </c>
      <c r="D4172" s="5" t="str">
        <f aca="false">Def_Status_Montagem!$A$2</f>
        <v>A verificar</v>
      </c>
      <c r="E4172" s="4" t="str">
        <f aca="false">Def_Status_Montagem!$B$4</f>
        <v>Contratada (inclui etiqueta)</v>
      </c>
      <c r="F4172" s="7" t="str">
        <f aca="false" t="array" ref="F4172:F4172">INDEX(Def_Instancias_Equipamentos!$F$2:$F$4986, MATCH(K4172, Def_Instancias_Equipamentos!$D$2:$D$4986, 0), 1)</f>
        <v>Túnel (Anel/Front-End)</v>
      </c>
      <c r="G4172" s="8" t="str">
        <f aca="false" t="array" ref="G4172:G4172">INDEX(Def_Instancias_Equipamentos!$F$2:$F$4986, MATCH(L4172, Def_Instancias_Equipamentos!$D$2:$D$4986, 0), 1)</f>
        <v>Sala Racks 18 parte 2</v>
      </c>
      <c r="H4172" s="7" t="str">
        <f aca="false" t="array" ref="H4172:H4172">INDEX(Def_Instancias_Equipamentos!$E$2:$E$4986, MATCH(K4172, Def_Instancias_Equipamentos!$D$2:$D$4986, 0), 1)</f>
        <v>SI-19BCFE</v>
      </c>
      <c r="I4172" s="8" t="str">
        <f aca="false" t="array" ref="I4172:I4172">INDEX(Def_Instancias_Equipamentos!$E$2:$E$4986, MATCH(L4172, Def_Instancias_Equipamentos!$D$2:$D$4986, 0), 1)</f>
        <v>IA-19RaBPM</v>
      </c>
      <c r="J4172" s="8" t="str">
        <f aca="false">IF(H4172=I4172, "INTERNO", "EXTERNO")</f>
        <v>EXTERNO</v>
      </c>
      <c r="K4172" s="9" t="str">
        <f aca="false">Def_Instancias_Equipamentos!$D$1169</f>
        <v>SI-19BCFE:DI-PBPMSensor-2</v>
      </c>
      <c r="L4172" s="4" t="str">
        <f aca="false">Def_Instancias_Equipamentos!$D$1510</f>
        <v>SI-19BCFE:DI-FMCPicoAmm-2</v>
      </c>
      <c r="M4172" s="10" t="s">
        <v>69</v>
      </c>
      <c r="N4172" s="11" t="s">
        <v>357</v>
      </c>
      <c r="O4172" s="21" t="str">
        <f aca="false">Def_Sistemas_Conectores_Cabos!$B$24</f>
        <v>Allectra triax</v>
      </c>
      <c r="P4172" s="4" t="str">
        <f aca="false">Def_Sistemas_Conectores_Cabos!$B$25</f>
        <v>Lemo FFC.00.650</v>
      </c>
      <c r="Q4172" s="8" t="str">
        <f aca="false">K4172&amp;"/"&amp;M4172&amp;CHAR(10)&amp;L4172&amp;"/"&amp;N4172</f>
        <v>SI-19BCFE:DI-PBPMSensor-2/BI
SI-19BCFE:DI-FMCPicoAmm-2/2</v>
      </c>
      <c r="R4172" s="12" t="s">
        <v>354</v>
      </c>
      <c r="S4172" s="12" t="s">
        <v>354</v>
      </c>
      <c r="T4172" s="22" t="str">
        <f aca="false">Def_Sistemas_Conectores_Cabos!$C$15</f>
        <v>Triaxial LEMO</v>
      </c>
      <c r="U4172" s="11" t="s">
        <v>355</v>
      </c>
      <c r="V4172" s="13"/>
    </row>
    <row r="4173" customFormat="false" ht="15.75" hidden="true" customHeight="true" outlineLevel="0" collapsed="false">
      <c r="A4173" s="4" t="str">
        <f aca="false">Def_Sistemas_Conectores_Cabos!$A$23</f>
        <v>BPM de fótons</v>
      </c>
      <c r="B4173" s="5" t="str">
        <f aca="false">Datas_Entregas!$A$6</f>
        <v>Linhas de Luz (fases I-A e II)</v>
      </c>
      <c r="C4173" s="6" t="n">
        <f aca="false" t="array" ref="C4173:C4173">INDEX(Datas_Entregas!$B$2:$B$100, MATCH(B4173, Datas_Entregas!$A$2:$A$100, 0), 1)</f>
        <v>43374</v>
      </c>
      <c r="D4173" s="5" t="str">
        <f aca="false">Def_Status_Montagem!$A$2</f>
        <v>A verificar</v>
      </c>
      <c r="E4173" s="4" t="str">
        <f aca="false">Def_Status_Montagem!$B$4</f>
        <v>Contratada (inclui etiqueta)</v>
      </c>
      <c r="F4173" s="7" t="str">
        <f aca="false" t="array" ref="F4173:F4173">INDEX(Def_Instancias_Equipamentos!$F$2:$F$4986, MATCH(K4173, Def_Instancias_Equipamentos!$D$2:$D$4986, 0), 1)</f>
        <v>Túnel (Anel/Front-End)</v>
      </c>
      <c r="G4173" s="8" t="str">
        <f aca="false" t="array" ref="G4173:G4173">INDEX(Def_Instancias_Equipamentos!$F$2:$F$4986, MATCH(L4173, Def_Instancias_Equipamentos!$D$2:$D$4986, 0), 1)</f>
        <v>Sala Racks 18 parte 2</v>
      </c>
      <c r="H4173" s="7" t="str">
        <f aca="false" t="array" ref="H4173:H4173">INDEX(Def_Instancias_Equipamentos!$E$2:$E$4986, MATCH(K4173, Def_Instancias_Equipamentos!$D$2:$D$4986, 0), 1)</f>
        <v>SI-19BCFE</v>
      </c>
      <c r="I4173" s="8" t="str">
        <f aca="false" t="array" ref="I4173:I4173">INDEX(Def_Instancias_Equipamentos!$E$2:$E$4986, MATCH(L4173, Def_Instancias_Equipamentos!$D$2:$D$4986, 0), 1)</f>
        <v>IA-19RaBPM</v>
      </c>
      <c r="J4173" s="8" t="str">
        <f aca="false">IF(H4173=I4173, "INTERNO", "EXTERNO")</f>
        <v>EXTERNO</v>
      </c>
      <c r="K4173" s="9" t="str">
        <f aca="false">Def_Instancias_Equipamentos!$D$1169</f>
        <v>SI-19BCFE:DI-PBPMSensor-2</v>
      </c>
      <c r="L4173" s="4" t="str">
        <f aca="false">Def_Instancias_Equipamentos!$D$1510</f>
        <v>SI-19BCFE:DI-FMCPicoAmm-2</v>
      </c>
      <c r="M4173" s="10" t="s">
        <v>75</v>
      </c>
      <c r="N4173" s="11" t="s">
        <v>358</v>
      </c>
      <c r="O4173" s="21" t="str">
        <f aca="false">Def_Sistemas_Conectores_Cabos!$B$24</f>
        <v>Allectra triax</v>
      </c>
      <c r="P4173" s="4" t="str">
        <f aca="false">Def_Sistemas_Conectores_Cabos!$B$25</f>
        <v>Lemo FFC.00.650</v>
      </c>
      <c r="Q4173" s="8" t="str">
        <f aca="false">K4173&amp;"/"&amp;M4173&amp;CHAR(10)&amp;L4173&amp;"/"&amp;N4173</f>
        <v>SI-19BCFE:DI-PBPMSensor-2/TI
SI-19BCFE:DI-FMCPicoAmm-2/3</v>
      </c>
      <c r="R4173" s="12" t="s">
        <v>354</v>
      </c>
      <c r="S4173" s="12" t="s">
        <v>354</v>
      </c>
      <c r="T4173" s="22" t="str">
        <f aca="false">Def_Sistemas_Conectores_Cabos!$C$15</f>
        <v>Triaxial LEMO</v>
      </c>
      <c r="U4173" s="11" t="s">
        <v>355</v>
      </c>
      <c r="V4173" s="13"/>
    </row>
    <row r="4174" customFormat="false" ht="15.75" hidden="true" customHeight="true" outlineLevel="0" collapsed="false">
      <c r="A4174" s="4" t="str">
        <f aca="false">Def_Sistemas_Conectores_Cabos!$A$23</f>
        <v>BPM de fótons</v>
      </c>
      <c r="B4174" s="5" t="str">
        <f aca="false">Datas_Entregas!$A$6</f>
        <v>Linhas de Luz (fases I-A e II)</v>
      </c>
      <c r="C4174" s="6" t="n">
        <f aca="false" t="array" ref="C4174:C4174">INDEX(Datas_Entregas!$B$2:$B$100, MATCH(B4174, Datas_Entregas!$A$2:$A$100, 0), 1)</f>
        <v>43374</v>
      </c>
      <c r="D4174" s="5" t="str">
        <f aca="false">Def_Status_Montagem!$A$2</f>
        <v>A verificar</v>
      </c>
      <c r="E4174" s="4" t="str">
        <f aca="false">Def_Status_Montagem!$B$4</f>
        <v>Contratada (inclui etiqueta)</v>
      </c>
      <c r="F4174" s="7" t="str">
        <f aca="false" t="array" ref="F4174:F4174">INDEX(Def_Instancias_Equipamentos!$F$2:$F$4986, MATCH(K4174, Def_Instancias_Equipamentos!$D$2:$D$4986, 0), 1)</f>
        <v>Túnel (Anel/Front-End)</v>
      </c>
      <c r="G4174" s="8" t="str">
        <f aca="false" t="array" ref="G4174:G4174">INDEX(Def_Instancias_Equipamentos!$F$2:$F$4986, MATCH(L4174, Def_Instancias_Equipamentos!$D$2:$D$4986, 0), 1)</f>
        <v>Sala Racks 18 parte 2</v>
      </c>
      <c r="H4174" s="7" t="str">
        <f aca="false" t="array" ref="H4174:H4174">INDEX(Def_Instancias_Equipamentos!$E$2:$E$4986, MATCH(K4174, Def_Instancias_Equipamentos!$D$2:$D$4986, 0), 1)</f>
        <v>SI-19BCFE</v>
      </c>
      <c r="I4174" s="8" t="str">
        <f aca="false" t="array" ref="I4174:I4174">INDEX(Def_Instancias_Equipamentos!$E$2:$E$4986, MATCH(L4174, Def_Instancias_Equipamentos!$D$2:$D$4986, 0), 1)</f>
        <v>IA-19RaBPM</v>
      </c>
      <c r="J4174" s="8" t="str">
        <f aca="false">IF(H4174=I4174, "INTERNO", "EXTERNO")</f>
        <v>EXTERNO</v>
      </c>
      <c r="K4174" s="9" t="str">
        <f aca="false">Def_Instancias_Equipamentos!$D$1169</f>
        <v>SI-19BCFE:DI-PBPMSensor-2</v>
      </c>
      <c r="L4174" s="4" t="str">
        <f aca="false">Def_Instancias_Equipamentos!$D$1510</f>
        <v>SI-19BCFE:DI-FMCPicoAmm-2</v>
      </c>
      <c r="M4174" s="10" t="s">
        <v>72</v>
      </c>
      <c r="N4174" s="11" t="s">
        <v>359</v>
      </c>
      <c r="O4174" s="21" t="str">
        <f aca="false">Def_Sistemas_Conectores_Cabos!$B$24</f>
        <v>Allectra triax</v>
      </c>
      <c r="P4174" s="4" t="str">
        <f aca="false">Def_Sistemas_Conectores_Cabos!$B$25</f>
        <v>Lemo FFC.00.650</v>
      </c>
      <c r="Q4174" s="8" t="str">
        <f aca="false">K4174&amp;"/"&amp;M4174&amp;CHAR(10)&amp;L4174&amp;"/"&amp;N4174</f>
        <v>SI-19BCFE:DI-PBPMSensor-2/BO
SI-19BCFE:DI-FMCPicoAmm-2/4</v>
      </c>
      <c r="R4174" s="12" t="s">
        <v>354</v>
      </c>
      <c r="S4174" s="12" t="s">
        <v>354</v>
      </c>
      <c r="T4174" s="22" t="str">
        <f aca="false">Def_Sistemas_Conectores_Cabos!$C$15</f>
        <v>Triaxial LEMO</v>
      </c>
      <c r="U4174" s="11" t="s">
        <v>355</v>
      </c>
      <c r="V4174" s="13"/>
    </row>
    <row r="4175" customFormat="false" ht="15.75" hidden="true" customHeight="true" outlineLevel="0" collapsed="false">
      <c r="A4175" s="4" t="str">
        <f aca="false">Def_Sistemas_Conectores_Cabos!$A$23</f>
        <v>BPM de fótons</v>
      </c>
      <c r="B4175" s="5" t="str">
        <f aca="false">Datas_Entregas!$A$6</f>
        <v>Linhas de Luz (fases I-A e II)</v>
      </c>
      <c r="C4175" s="6" t="n">
        <f aca="false" t="array" ref="C4175:C4175">INDEX(Datas_Entregas!$B$2:$B$100, MATCH(B4175, Datas_Entregas!$A$2:$A$100, 0), 1)</f>
        <v>43374</v>
      </c>
      <c r="D4175" s="5" t="str">
        <f aca="false">Def_Status_Montagem!$A$2</f>
        <v>A verificar</v>
      </c>
      <c r="E4175" s="4" t="str">
        <f aca="false">Def_Status_Montagem!$B$4</f>
        <v>Contratada (inclui etiqueta)</v>
      </c>
      <c r="F4175" s="7" t="str">
        <f aca="false" t="array" ref="F4175:F4175">INDEX(Def_Instancias_Equipamentos!$F$2:$F$4986, MATCH(K4175, Def_Instancias_Equipamentos!$D$2:$D$4986, 0), 1)</f>
        <v>Túnel (Anel/Front-End)</v>
      </c>
      <c r="G4175" s="8" t="str">
        <f aca="false" t="array" ref="G4175:G4175">INDEX(Def_Instancias_Equipamentos!$F$2:$F$4986, MATCH(L4175, Def_Instancias_Equipamentos!$D$2:$D$4986, 0), 1)</f>
        <v>Sala Racks 18 parte 2</v>
      </c>
      <c r="H4175" s="7" t="str">
        <f aca="false" t="array" ref="H4175:H4175">INDEX(Def_Instancias_Equipamentos!$E$2:$E$4986, MATCH(K4175, Def_Instancias_Equipamentos!$D$2:$D$4986, 0), 1)</f>
        <v>SI-19SPFE</v>
      </c>
      <c r="I4175" s="8" t="str">
        <f aca="false" t="array" ref="I4175:I4175">INDEX(Def_Instancias_Equipamentos!$E$2:$E$4986, MATCH(L4175, Def_Instancias_Equipamentos!$D$2:$D$4986, 0), 1)</f>
        <v>IA-19RaBPM</v>
      </c>
      <c r="J4175" s="8" t="str">
        <f aca="false">IF(H4175=I4175, "INTERNO", "EXTERNO")</f>
        <v>EXTERNO</v>
      </c>
      <c r="K4175" s="9" t="str">
        <f aca="false">Def_Instancias_Equipamentos!$D$1128</f>
        <v>SI-19SPFE:DI-PBPMSensor-1</v>
      </c>
      <c r="L4175" s="4" t="str">
        <f aca="false">Def_Instancias_Equipamentos!$D$1469</f>
        <v>SI-19SPFE:DI-FMCPicoAmm-1</v>
      </c>
      <c r="M4175" s="10" t="s">
        <v>78</v>
      </c>
      <c r="N4175" s="11" t="s">
        <v>356</v>
      </c>
      <c r="O4175" s="21" t="str">
        <f aca="false">Def_Sistemas_Conectores_Cabos!$B$24</f>
        <v>Allectra triax</v>
      </c>
      <c r="P4175" s="4" t="str">
        <f aca="false">Def_Sistemas_Conectores_Cabos!$B$25</f>
        <v>Lemo FFC.00.650</v>
      </c>
      <c r="Q4175" s="8" t="str">
        <f aca="false">K4175&amp;"/"&amp;M4175&amp;CHAR(10)&amp;L4175&amp;"/"&amp;N4175</f>
        <v>SI-19SPFE:DI-PBPMSensor-1/TO
SI-19SPFE:DI-FMCPicoAmm-1/1</v>
      </c>
      <c r="R4175" s="12" t="s">
        <v>354</v>
      </c>
      <c r="S4175" s="12" t="s">
        <v>354</v>
      </c>
      <c r="T4175" s="22" t="str">
        <f aca="false">Def_Sistemas_Conectores_Cabos!$C$15</f>
        <v>Triaxial LEMO</v>
      </c>
      <c r="U4175" s="11" t="s">
        <v>355</v>
      </c>
      <c r="V4175" s="13"/>
    </row>
    <row r="4176" customFormat="false" ht="15.75" hidden="true" customHeight="true" outlineLevel="0" collapsed="false">
      <c r="A4176" s="4" t="str">
        <f aca="false">Def_Sistemas_Conectores_Cabos!$A$23</f>
        <v>BPM de fótons</v>
      </c>
      <c r="B4176" s="5" t="str">
        <f aca="false">Datas_Entregas!$A$6</f>
        <v>Linhas de Luz (fases I-A e II)</v>
      </c>
      <c r="C4176" s="6" t="n">
        <f aca="false" t="array" ref="C4176:C4176">INDEX(Datas_Entregas!$B$2:$B$100, MATCH(B4176, Datas_Entregas!$A$2:$A$100, 0), 1)</f>
        <v>43374</v>
      </c>
      <c r="D4176" s="5" t="str">
        <f aca="false">Def_Status_Montagem!$A$2</f>
        <v>A verificar</v>
      </c>
      <c r="E4176" s="4" t="str">
        <f aca="false">Def_Status_Montagem!$B$4</f>
        <v>Contratada (inclui etiqueta)</v>
      </c>
      <c r="F4176" s="7" t="str">
        <f aca="false" t="array" ref="F4176:F4176">INDEX(Def_Instancias_Equipamentos!$F$2:$F$4986, MATCH(K4176, Def_Instancias_Equipamentos!$D$2:$D$4986, 0), 1)</f>
        <v>Túnel (Anel/Front-End)</v>
      </c>
      <c r="G4176" s="8" t="str">
        <f aca="false" t="array" ref="G4176:G4176">INDEX(Def_Instancias_Equipamentos!$F$2:$F$4986, MATCH(L4176, Def_Instancias_Equipamentos!$D$2:$D$4986, 0), 1)</f>
        <v>Sala Racks 18 parte 2</v>
      </c>
      <c r="H4176" s="7" t="str">
        <f aca="false" t="array" ref="H4176:H4176">INDEX(Def_Instancias_Equipamentos!$E$2:$E$4986, MATCH(K4176, Def_Instancias_Equipamentos!$D$2:$D$4986, 0), 1)</f>
        <v>SI-19SPFE</v>
      </c>
      <c r="I4176" s="8" t="str">
        <f aca="false" t="array" ref="I4176:I4176">INDEX(Def_Instancias_Equipamentos!$E$2:$E$4986, MATCH(L4176, Def_Instancias_Equipamentos!$D$2:$D$4986, 0), 1)</f>
        <v>IA-19RaBPM</v>
      </c>
      <c r="J4176" s="8" t="str">
        <f aca="false">IF(H4176=I4176, "INTERNO", "EXTERNO")</f>
        <v>EXTERNO</v>
      </c>
      <c r="K4176" s="9" t="str">
        <f aca="false">Def_Instancias_Equipamentos!$D$1128</f>
        <v>SI-19SPFE:DI-PBPMSensor-1</v>
      </c>
      <c r="L4176" s="4" t="str">
        <f aca="false">Def_Instancias_Equipamentos!$D$1469</f>
        <v>SI-19SPFE:DI-FMCPicoAmm-1</v>
      </c>
      <c r="M4176" s="10" t="s">
        <v>69</v>
      </c>
      <c r="N4176" s="11" t="s">
        <v>357</v>
      </c>
      <c r="O4176" s="21" t="str">
        <f aca="false">Def_Sistemas_Conectores_Cabos!$B$24</f>
        <v>Allectra triax</v>
      </c>
      <c r="P4176" s="4" t="str">
        <f aca="false">Def_Sistemas_Conectores_Cabos!$B$25</f>
        <v>Lemo FFC.00.650</v>
      </c>
      <c r="Q4176" s="8" t="str">
        <f aca="false">K4176&amp;"/"&amp;M4176&amp;CHAR(10)&amp;L4176&amp;"/"&amp;N4176</f>
        <v>SI-19SPFE:DI-PBPMSensor-1/BI
SI-19SPFE:DI-FMCPicoAmm-1/2</v>
      </c>
      <c r="R4176" s="12" t="s">
        <v>354</v>
      </c>
      <c r="S4176" s="12" t="s">
        <v>354</v>
      </c>
      <c r="T4176" s="22" t="str">
        <f aca="false">Def_Sistemas_Conectores_Cabos!$C$15</f>
        <v>Triaxial LEMO</v>
      </c>
      <c r="U4176" s="11" t="s">
        <v>355</v>
      </c>
      <c r="V4176" s="13"/>
    </row>
    <row r="4177" customFormat="false" ht="15.75" hidden="true" customHeight="true" outlineLevel="0" collapsed="false">
      <c r="A4177" s="4" t="str">
        <f aca="false">Def_Sistemas_Conectores_Cabos!$A$23</f>
        <v>BPM de fótons</v>
      </c>
      <c r="B4177" s="5" t="str">
        <f aca="false">Datas_Entregas!$A$6</f>
        <v>Linhas de Luz (fases I-A e II)</v>
      </c>
      <c r="C4177" s="6" t="n">
        <f aca="false" t="array" ref="C4177:C4177">INDEX(Datas_Entregas!$B$2:$B$100, MATCH(B4177, Datas_Entregas!$A$2:$A$100, 0), 1)</f>
        <v>43374</v>
      </c>
      <c r="D4177" s="5" t="str">
        <f aca="false">Def_Status_Montagem!$A$2</f>
        <v>A verificar</v>
      </c>
      <c r="E4177" s="4" t="str">
        <f aca="false">Def_Status_Montagem!$B$4</f>
        <v>Contratada (inclui etiqueta)</v>
      </c>
      <c r="F4177" s="7" t="str">
        <f aca="false" t="array" ref="F4177:F4177">INDEX(Def_Instancias_Equipamentos!$F$2:$F$4986, MATCH(K4177, Def_Instancias_Equipamentos!$D$2:$D$4986, 0), 1)</f>
        <v>Túnel (Anel/Front-End)</v>
      </c>
      <c r="G4177" s="8" t="str">
        <f aca="false" t="array" ref="G4177:G4177">INDEX(Def_Instancias_Equipamentos!$F$2:$F$4986, MATCH(L4177, Def_Instancias_Equipamentos!$D$2:$D$4986, 0), 1)</f>
        <v>Sala Racks 18 parte 2</v>
      </c>
      <c r="H4177" s="7" t="str">
        <f aca="false" t="array" ref="H4177:H4177">INDEX(Def_Instancias_Equipamentos!$E$2:$E$4986, MATCH(K4177, Def_Instancias_Equipamentos!$D$2:$D$4986, 0), 1)</f>
        <v>SI-19SPFE</v>
      </c>
      <c r="I4177" s="8" t="str">
        <f aca="false" t="array" ref="I4177:I4177">INDEX(Def_Instancias_Equipamentos!$E$2:$E$4986, MATCH(L4177, Def_Instancias_Equipamentos!$D$2:$D$4986, 0), 1)</f>
        <v>IA-19RaBPM</v>
      </c>
      <c r="J4177" s="8" t="str">
        <f aca="false">IF(H4177=I4177, "INTERNO", "EXTERNO")</f>
        <v>EXTERNO</v>
      </c>
      <c r="K4177" s="9" t="str">
        <f aca="false">Def_Instancias_Equipamentos!$D$1128</f>
        <v>SI-19SPFE:DI-PBPMSensor-1</v>
      </c>
      <c r="L4177" s="4" t="str">
        <f aca="false">Def_Instancias_Equipamentos!$D$1469</f>
        <v>SI-19SPFE:DI-FMCPicoAmm-1</v>
      </c>
      <c r="M4177" s="10" t="s">
        <v>75</v>
      </c>
      <c r="N4177" s="11" t="s">
        <v>358</v>
      </c>
      <c r="O4177" s="21" t="str">
        <f aca="false">Def_Sistemas_Conectores_Cabos!$B$24</f>
        <v>Allectra triax</v>
      </c>
      <c r="P4177" s="4" t="str">
        <f aca="false">Def_Sistemas_Conectores_Cabos!$B$25</f>
        <v>Lemo FFC.00.650</v>
      </c>
      <c r="Q4177" s="8" t="str">
        <f aca="false">K4177&amp;"/"&amp;M4177&amp;CHAR(10)&amp;L4177&amp;"/"&amp;N4177</f>
        <v>SI-19SPFE:DI-PBPMSensor-1/TI
SI-19SPFE:DI-FMCPicoAmm-1/3</v>
      </c>
      <c r="R4177" s="12" t="s">
        <v>354</v>
      </c>
      <c r="S4177" s="12" t="s">
        <v>354</v>
      </c>
      <c r="T4177" s="22" t="str">
        <f aca="false">Def_Sistemas_Conectores_Cabos!$C$15</f>
        <v>Triaxial LEMO</v>
      </c>
      <c r="U4177" s="11" t="s">
        <v>355</v>
      </c>
      <c r="V4177" s="13"/>
    </row>
    <row r="4178" customFormat="false" ht="15.75" hidden="true" customHeight="true" outlineLevel="0" collapsed="false">
      <c r="A4178" s="4" t="str">
        <f aca="false">Def_Sistemas_Conectores_Cabos!$A$23</f>
        <v>BPM de fótons</v>
      </c>
      <c r="B4178" s="5" t="str">
        <f aca="false">Datas_Entregas!$A$6</f>
        <v>Linhas de Luz (fases I-A e II)</v>
      </c>
      <c r="C4178" s="6" t="n">
        <f aca="false" t="array" ref="C4178:C4178">INDEX(Datas_Entregas!$B$2:$B$100, MATCH(B4178, Datas_Entregas!$A$2:$A$100, 0), 1)</f>
        <v>43374</v>
      </c>
      <c r="D4178" s="5" t="str">
        <f aca="false">Def_Status_Montagem!$A$2</f>
        <v>A verificar</v>
      </c>
      <c r="E4178" s="4" t="str">
        <f aca="false">Def_Status_Montagem!$B$4</f>
        <v>Contratada (inclui etiqueta)</v>
      </c>
      <c r="F4178" s="7" t="str">
        <f aca="false" t="array" ref="F4178:F4178">INDEX(Def_Instancias_Equipamentos!$F$2:$F$4986, MATCH(K4178, Def_Instancias_Equipamentos!$D$2:$D$4986, 0), 1)</f>
        <v>Túnel (Anel/Front-End)</v>
      </c>
      <c r="G4178" s="8" t="str">
        <f aca="false" t="array" ref="G4178:G4178">INDEX(Def_Instancias_Equipamentos!$F$2:$F$4986, MATCH(L4178, Def_Instancias_Equipamentos!$D$2:$D$4986, 0), 1)</f>
        <v>Sala Racks 18 parte 2</v>
      </c>
      <c r="H4178" s="7" t="str">
        <f aca="false" t="array" ref="H4178:H4178">INDEX(Def_Instancias_Equipamentos!$E$2:$E$4986, MATCH(K4178, Def_Instancias_Equipamentos!$D$2:$D$4986, 0), 1)</f>
        <v>SI-19SPFE</v>
      </c>
      <c r="I4178" s="8" t="str">
        <f aca="false" t="array" ref="I4178:I4178">INDEX(Def_Instancias_Equipamentos!$E$2:$E$4986, MATCH(L4178, Def_Instancias_Equipamentos!$D$2:$D$4986, 0), 1)</f>
        <v>IA-19RaBPM</v>
      </c>
      <c r="J4178" s="8" t="str">
        <f aca="false">IF(H4178=I4178, "INTERNO", "EXTERNO")</f>
        <v>EXTERNO</v>
      </c>
      <c r="K4178" s="9" t="str">
        <f aca="false">Def_Instancias_Equipamentos!$D$1128</f>
        <v>SI-19SPFE:DI-PBPMSensor-1</v>
      </c>
      <c r="L4178" s="4" t="str">
        <f aca="false">Def_Instancias_Equipamentos!$D$1469</f>
        <v>SI-19SPFE:DI-FMCPicoAmm-1</v>
      </c>
      <c r="M4178" s="10" t="s">
        <v>72</v>
      </c>
      <c r="N4178" s="11" t="s">
        <v>359</v>
      </c>
      <c r="O4178" s="21" t="str">
        <f aca="false">Def_Sistemas_Conectores_Cabos!$B$24</f>
        <v>Allectra triax</v>
      </c>
      <c r="P4178" s="4" t="str">
        <f aca="false">Def_Sistemas_Conectores_Cabos!$B$25</f>
        <v>Lemo FFC.00.650</v>
      </c>
      <c r="Q4178" s="8" t="str">
        <f aca="false">K4178&amp;"/"&amp;M4178&amp;CHAR(10)&amp;L4178&amp;"/"&amp;N4178</f>
        <v>SI-19SPFE:DI-PBPMSensor-1/BO
SI-19SPFE:DI-FMCPicoAmm-1/4</v>
      </c>
      <c r="R4178" s="12" t="s">
        <v>354</v>
      </c>
      <c r="S4178" s="12" t="s">
        <v>354</v>
      </c>
      <c r="T4178" s="22" t="str">
        <f aca="false">Def_Sistemas_Conectores_Cabos!$C$15</f>
        <v>Triaxial LEMO</v>
      </c>
      <c r="U4178" s="11" t="s">
        <v>355</v>
      </c>
      <c r="V4178" s="13"/>
    </row>
    <row r="4179" customFormat="false" ht="15.75" hidden="true" customHeight="true" outlineLevel="0" collapsed="false">
      <c r="A4179" s="4" t="str">
        <f aca="false">Def_Sistemas_Conectores_Cabos!$A$23</f>
        <v>BPM de fótons</v>
      </c>
      <c r="B4179" s="5" t="str">
        <f aca="false">Datas_Entregas!$A$6</f>
        <v>Linhas de Luz (fases I-A e II)</v>
      </c>
      <c r="C4179" s="6" t="n">
        <f aca="false" t="array" ref="C4179:C4179">INDEX(Datas_Entregas!$B$2:$B$100, MATCH(B4179, Datas_Entregas!$A$2:$A$100, 0), 1)</f>
        <v>43374</v>
      </c>
      <c r="D4179" s="5" t="str">
        <f aca="false">Def_Status_Montagem!$A$2</f>
        <v>A verificar</v>
      </c>
      <c r="E4179" s="4" t="str">
        <f aca="false">Def_Status_Montagem!$B$4</f>
        <v>Contratada (inclui etiqueta)</v>
      </c>
      <c r="F4179" s="7" t="str">
        <f aca="false" t="array" ref="F4179:F4179">INDEX(Def_Instancias_Equipamentos!$F$2:$F$4986, MATCH(K4179, Def_Instancias_Equipamentos!$D$2:$D$4986, 0), 1)</f>
        <v>Túnel (Anel/Front-End)</v>
      </c>
      <c r="G4179" s="8" t="str">
        <f aca="false" t="array" ref="G4179:G4179">INDEX(Def_Instancias_Equipamentos!$F$2:$F$4986, MATCH(L4179, Def_Instancias_Equipamentos!$D$2:$D$4986, 0), 1)</f>
        <v>Sala Racks 18 parte 2</v>
      </c>
      <c r="H4179" s="7" t="str">
        <f aca="false" t="array" ref="H4179:H4179">INDEX(Def_Instancias_Equipamentos!$E$2:$E$4986, MATCH(K4179, Def_Instancias_Equipamentos!$D$2:$D$4986, 0), 1)</f>
        <v>SI-19SPFE</v>
      </c>
      <c r="I4179" s="8" t="str">
        <f aca="false" t="array" ref="I4179:I4179">INDEX(Def_Instancias_Equipamentos!$E$2:$E$4986, MATCH(L4179, Def_Instancias_Equipamentos!$D$2:$D$4986, 0), 1)</f>
        <v>IA-19RaBPM</v>
      </c>
      <c r="J4179" s="8" t="str">
        <f aca="false">IF(H4179=I4179, "INTERNO", "EXTERNO")</f>
        <v>EXTERNO</v>
      </c>
      <c r="K4179" s="9" t="str">
        <f aca="false">Def_Instancias_Equipamentos!$D$1129</f>
        <v>SI-19SPFE:DI-PBPMSensor-2</v>
      </c>
      <c r="L4179" s="4" t="str">
        <f aca="false">Def_Instancias_Equipamentos!$D$1470</f>
        <v>SI-19SPFE:DI-FMCPicoAmm-2</v>
      </c>
      <c r="M4179" s="10" t="s">
        <v>78</v>
      </c>
      <c r="N4179" s="11" t="s">
        <v>356</v>
      </c>
      <c r="O4179" s="21" t="str">
        <f aca="false">Def_Sistemas_Conectores_Cabos!$B$24</f>
        <v>Allectra triax</v>
      </c>
      <c r="P4179" s="4" t="str">
        <f aca="false">Def_Sistemas_Conectores_Cabos!$B$25</f>
        <v>Lemo FFC.00.650</v>
      </c>
      <c r="Q4179" s="8" t="str">
        <f aca="false">K4179&amp;"/"&amp;M4179&amp;CHAR(10)&amp;L4179&amp;"/"&amp;N4179</f>
        <v>SI-19SPFE:DI-PBPMSensor-2/TO
SI-19SPFE:DI-FMCPicoAmm-2/1</v>
      </c>
      <c r="R4179" s="12" t="s">
        <v>354</v>
      </c>
      <c r="S4179" s="12" t="s">
        <v>354</v>
      </c>
      <c r="T4179" s="22" t="str">
        <f aca="false">Def_Sistemas_Conectores_Cabos!$C$15</f>
        <v>Triaxial LEMO</v>
      </c>
      <c r="U4179" s="11" t="s">
        <v>355</v>
      </c>
      <c r="V4179" s="13"/>
    </row>
    <row r="4180" customFormat="false" ht="15.75" hidden="true" customHeight="true" outlineLevel="0" collapsed="false">
      <c r="A4180" s="4" t="str">
        <f aca="false">Def_Sistemas_Conectores_Cabos!$A$23</f>
        <v>BPM de fótons</v>
      </c>
      <c r="B4180" s="5" t="str">
        <f aca="false">Datas_Entregas!$A$6</f>
        <v>Linhas de Luz (fases I-A e II)</v>
      </c>
      <c r="C4180" s="6" t="n">
        <f aca="false" t="array" ref="C4180:C4180">INDEX(Datas_Entregas!$B$2:$B$100, MATCH(B4180, Datas_Entregas!$A$2:$A$100, 0), 1)</f>
        <v>43374</v>
      </c>
      <c r="D4180" s="5" t="str">
        <f aca="false">Def_Status_Montagem!$A$2</f>
        <v>A verificar</v>
      </c>
      <c r="E4180" s="4" t="str">
        <f aca="false">Def_Status_Montagem!$B$4</f>
        <v>Contratada (inclui etiqueta)</v>
      </c>
      <c r="F4180" s="7" t="str">
        <f aca="false" t="array" ref="F4180:F4180">INDEX(Def_Instancias_Equipamentos!$F$2:$F$4986, MATCH(K4180, Def_Instancias_Equipamentos!$D$2:$D$4986, 0), 1)</f>
        <v>Túnel (Anel/Front-End)</v>
      </c>
      <c r="G4180" s="8" t="str">
        <f aca="false" t="array" ref="G4180:G4180">INDEX(Def_Instancias_Equipamentos!$F$2:$F$4986, MATCH(L4180, Def_Instancias_Equipamentos!$D$2:$D$4986, 0), 1)</f>
        <v>Sala Racks 18 parte 2</v>
      </c>
      <c r="H4180" s="7" t="str">
        <f aca="false" t="array" ref="H4180:H4180">INDEX(Def_Instancias_Equipamentos!$E$2:$E$4986, MATCH(K4180, Def_Instancias_Equipamentos!$D$2:$D$4986, 0), 1)</f>
        <v>SI-19SPFE</v>
      </c>
      <c r="I4180" s="8" t="str">
        <f aca="false" t="array" ref="I4180:I4180">INDEX(Def_Instancias_Equipamentos!$E$2:$E$4986, MATCH(L4180, Def_Instancias_Equipamentos!$D$2:$D$4986, 0), 1)</f>
        <v>IA-19RaBPM</v>
      </c>
      <c r="J4180" s="8" t="str">
        <f aca="false">IF(H4180=I4180, "INTERNO", "EXTERNO")</f>
        <v>EXTERNO</v>
      </c>
      <c r="K4180" s="9" t="str">
        <f aca="false">Def_Instancias_Equipamentos!$D$1129</f>
        <v>SI-19SPFE:DI-PBPMSensor-2</v>
      </c>
      <c r="L4180" s="4" t="str">
        <f aca="false">Def_Instancias_Equipamentos!$D$1470</f>
        <v>SI-19SPFE:DI-FMCPicoAmm-2</v>
      </c>
      <c r="M4180" s="10" t="s">
        <v>69</v>
      </c>
      <c r="N4180" s="11" t="s">
        <v>357</v>
      </c>
      <c r="O4180" s="21" t="str">
        <f aca="false">Def_Sistemas_Conectores_Cabos!$B$24</f>
        <v>Allectra triax</v>
      </c>
      <c r="P4180" s="4" t="str">
        <f aca="false">Def_Sistemas_Conectores_Cabos!$B$25</f>
        <v>Lemo FFC.00.650</v>
      </c>
      <c r="Q4180" s="8" t="str">
        <f aca="false">K4180&amp;"/"&amp;M4180&amp;CHAR(10)&amp;L4180&amp;"/"&amp;N4180</f>
        <v>SI-19SPFE:DI-PBPMSensor-2/BI
SI-19SPFE:DI-FMCPicoAmm-2/2</v>
      </c>
      <c r="R4180" s="12" t="s">
        <v>354</v>
      </c>
      <c r="S4180" s="12" t="s">
        <v>354</v>
      </c>
      <c r="T4180" s="22" t="str">
        <f aca="false">Def_Sistemas_Conectores_Cabos!$C$15</f>
        <v>Triaxial LEMO</v>
      </c>
      <c r="U4180" s="11" t="s">
        <v>355</v>
      </c>
      <c r="V4180" s="13"/>
    </row>
    <row r="4181" customFormat="false" ht="15.75" hidden="true" customHeight="true" outlineLevel="0" collapsed="false">
      <c r="A4181" s="4" t="str">
        <f aca="false">Def_Sistemas_Conectores_Cabos!$A$23</f>
        <v>BPM de fótons</v>
      </c>
      <c r="B4181" s="5" t="str">
        <f aca="false">Datas_Entregas!$A$6</f>
        <v>Linhas de Luz (fases I-A e II)</v>
      </c>
      <c r="C4181" s="6" t="n">
        <f aca="false" t="array" ref="C4181:C4181">INDEX(Datas_Entregas!$B$2:$B$100, MATCH(B4181, Datas_Entregas!$A$2:$A$100, 0), 1)</f>
        <v>43374</v>
      </c>
      <c r="D4181" s="5" t="str">
        <f aca="false">Def_Status_Montagem!$A$2</f>
        <v>A verificar</v>
      </c>
      <c r="E4181" s="4" t="str">
        <f aca="false">Def_Status_Montagem!$B$4</f>
        <v>Contratada (inclui etiqueta)</v>
      </c>
      <c r="F4181" s="7" t="str">
        <f aca="false" t="array" ref="F4181:F4181">INDEX(Def_Instancias_Equipamentos!$F$2:$F$4986, MATCH(K4181, Def_Instancias_Equipamentos!$D$2:$D$4986, 0), 1)</f>
        <v>Túnel (Anel/Front-End)</v>
      </c>
      <c r="G4181" s="8" t="str">
        <f aca="false" t="array" ref="G4181:G4181">INDEX(Def_Instancias_Equipamentos!$F$2:$F$4986, MATCH(L4181, Def_Instancias_Equipamentos!$D$2:$D$4986, 0), 1)</f>
        <v>Sala Racks 18 parte 2</v>
      </c>
      <c r="H4181" s="7" t="str">
        <f aca="false" t="array" ref="H4181:H4181">INDEX(Def_Instancias_Equipamentos!$E$2:$E$4986, MATCH(K4181, Def_Instancias_Equipamentos!$D$2:$D$4986, 0), 1)</f>
        <v>SI-19SPFE</v>
      </c>
      <c r="I4181" s="8" t="str">
        <f aca="false" t="array" ref="I4181:I4181">INDEX(Def_Instancias_Equipamentos!$E$2:$E$4986, MATCH(L4181, Def_Instancias_Equipamentos!$D$2:$D$4986, 0), 1)</f>
        <v>IA-19RaBPM</v>
      </c>
      <c r="J4181" s="8" t="str">
        <f aca="false">IF(H4181=I4181, "INTERNO", "EXTERNO")</f>
        <v>EXTERNO</v>
      </c>
      <c r="K4181" s="9" t="str">
        <f aca="false">Def_Instancias_Equipamentos!$D$1129</f>
        <v>SI-19SPFE:DI-PBPMSensor-2</v>
      </c>
      <c r="L4181" s="4" t="str">
        <f aca="false">Def_Instancias_Equipamentos!$D$1470</f>
        <v>SI-19SPFE:DI-FMCPicoAmm-2</v>
      </c>
      <c r="M4181" s="10" t="s">
        <v>75</v>
      </c>
      <c r="N4181" s="11" t="s">
        <v>358</v>
      </c>
      <c r="O4181" s="21" t="str">
        <f aca="false">Def_Sistemas_Conectores_Cabos!$B$24</f>
        <v>Allectra triax</v>
      </c>
      <c r="P4181" s="4" t="str">
        <f aca="false">Def_Sistemas_Conectores_Cabos!$B$25</f>
        <v>Lemo FFC.00.650</v>
      </c>
      <c r="Q4181" s="8" t="str">
        <f aca="false">K4181&amp;"/"&amp;M4181&amp;CHAR(10)&amp;L4181&amp;"/"&amp;N4181</f>
        <v>SI-19SPFE:DI-PBPMSensor-2/TI
SI-19SPFE:DI-FMCPicoAmm-2/3</v>
      </c>
      <c r="R4181" s="12" t="s">
        <v>354</v>
      </c>
      <c r="S4181" s="12" t="s">
        <v>354</v>
      </c>
      <c r="T4181" s="22" t="str">
        <f aca="false">Def_Sistemas_Conectores_Cabos!$C$15</f>
        <v>Triaxial LEMO</v>
      </c>
      <c r="U4181" s="11" t="s">
        <v>355</v>
      </c>
      <c r="V4181" s="13"/>
    </row>
    <row r="4182" customFormat="false" ht="15.75" hidden="true" customHeight="true" outlineLevel="0" collapsed="false">
      <c r="A4182" s="4" t="str">
        <f aca="false">Def_Sistemas_Conectores_Cabos!$A$23</f>
        <v>BPM de fótons</v>
      </c>
      <c r="B4182" s="5" t="str">
        <f aca="false">Datas_Entregas!$A$6</f>
        <v>Linhas de Luz (fases I-A e II)</v>
      </c>
      <c r="C4182" s="6" t="n">
        <f aca="false" t="array" ref="C4182:C4182">INDEX(Datas_Entregas!$B$2:$B$100, MATCH(B4182, Datas_Entregas!$A$2:$A$100, 0), 1)</f>
        <v>43374</v>
      </c>
      <c r="D4182" s="5" t="str">
        <f aca="false">Def_Status_Montagem!$A$2</f>
        <v>A verificar</v>
      </c>
      <c r="E4182" s="4" t="str">
        <f aca="false">Def_Status_Montagem!$B$4</f>
        <v>Contratada (inclui etiqueta)</v>
      </c>
      <c r="F4182" s="7" t="str">
        <f aca="false" t="array" ref="F4182:F4182">INDEX(Def_Instancias_Equipamentos!$F$2:$F$4986, MATCH(K4182, Def_Instancias_Equipamentos!$D$2:$D$4986, 0), 1)</f>
        <v>Túnel (Anel/Front-End)</v>
      </c>
      <c r="G4182" s="8" t="str">
        <f aca="false" t="array" ref="G4182:G4182">INDEX(Def_Instancias_Equipamentos!$F$2:$F$4986, MATCH(L4182, Def_Instancias_Equipamentos!$D$2:$D$4986, 0), 1)</f>
        <v>Sala Racks 18 parte 2</v>
      </c>
      <c r="H4182" s="7" t="str">
        <f aca="false" t="array" ref="H4182:H4182">INDEX(Def_Instancias_Equipamentos!$E$2:$E$4986, MATCH(K4182, Def_Instancias_Equipamentos!$D$2:$D$4986, 0), 1)</f>
        <v>SI-19SPFE</v>
      </c>
      <c r="I4182" s="8" t="str">
        <f aca="false" t="array" ref="I4182:I4182">INDEX(Def_Instancias_Equipamentos!$E$2:$E$4986, MATCH(L4182, Def_Instancias_Equipamentos!$D$2:$D$4986, 0), 1)</f>
        <v>IA-19RaBPM</v>
      </c>
      <c r="J4182" s="8" t="str">
        <f aca="false">IF(H4182=I4182, "INTERNO", "EXTERNO")</f>
        <v>EXTERNO</v>
      </c>
      <c r="K4182" s="9" t="str">
        <f aca="false">Def_Instancias_Equipamentos!$D$1129</f>
        <v>SI-19SPFE:DI-PBPMSensor-2</v>
      </c>
      <c r="L4182" s="4" t="str">
        <f aca="false">Def_Instancias_Equipamentos!$D$1470</f>
        <v>SI-19SPFE:DI-FMCPicoAmm-2</v>
      </c>
      <c r="M4182" s="10" t="s">
        <v>72</v>
      </c>
      <c r="N4182" s="11" t="s">
        <v>359</v>
      </c>
      <c r="O4182" s="21" t="str">
        <f aca="false">Def_Sistemas_Conectores_Cabos!$B$24</f>
        <v>Allectra triax</v>
      </c>
      <c r="P4182" s="4" t="str">
        <f aca="false">Def_Sistemas_Conectores_Cabos!$B$25</f>
        <v>Lemo FFC.00.650</v>
      </c>
      <c r="Q4182" s="8" t="str">
        <f aca="false">K4182&amp;"/"&amp;M4182&amp;CHAR(10)&amp;L4182&amp;"/"&amp;N4182</f>
        <v>SI-19SPFE:DI-PBPMSensor-2/BO
SI-19SPFE:DI-FMCPicoAmm-2/4</v>
      </c>
      <c r="R4182" s="12" t="s">
        <v>354</v>
      </c>
      <c r="S4182" s="12" t="s">
        <v>354</v>
      </c>
      <c r="T4182" s="22" t="str">
        <f aca="false">Def_Sistemas_Conectores_Cabos!$C$15</f>
        <v>Triaxial LEMO</v>
      </c>
      <c r="U4182" s="11" t="s">
        <v>355</v>
      </c>
      <c r="V4182" s="13"/>
    </row>
    <row r="4183" customFormat="false" ht="15.75" hidden="true" customHeight="true" outlineLevel="0" collapsed="false">
      <c r="A4183" s="4" t="str">
        <f aca="false">Def_Sistemas_Conectores_Cabos!$A$23</f>
        <v>BPM de fótons</v>
      </c>
      <c r="B4183" s="5" t="str">
        <f aca="false">Datas_Entregas!$A$6</f>
        <v>Linhas de Luz (fases I-A e II)</v>
      </c>
      <c r="C4183" s="6" t="n">
        <f aca="false" t="array" ref="C4183:C4183">INDEX(Datas_Entregas!$B$2:$B$100, MATCH(B4183, Datas_Entregas!$A$2:$A$100, 0), 1)</f>
        <v>43374</v>
      </c>
      <c r="D4183" s="5" t="str">
        <f aca="false">Def_Status_Montagem!$A$2</f>
        <v>A verificar</v>
      </c>
      <c r="E4183" s="4" t="str">
        <f aca="false">Def_Status_Montagem!$B$4</f>
        <v>Contratada (inclui etiqueta)</v>
      </c>
      <c r="F4183" s="7" t="str">
        <f aca="false" t="array" ref="F4183:F4183">INDEX(Def_Instancias_Equipamentos!$F$2:$F$4986, MATCH(K4183, Def_Instancias_Equipamentos!$D$2:$D$4986, 0), 1)</f>
        <v>Túnel (Anel/Front-End)</v>
      </c>
      <c r="G4183" s="8" t="str">
        <f aca="false" t="array" ref="G4183:G4183">INDEX(Def_Instancias_Equipamentos!$F$2:$F$4986, MATCH(L4183, Def_Instancias_Equipamentos!$D$2:$D$4986, 0), 1)</f>
        <v>Sala Racks 19&amp;20</v>
      </c>
      <c r="H4183" s="7" t="str">
        <f aca="false" t="array" ref="H4183:H4183">INDEX(Def_Instancias_Equipamentos!$E$2:$E$4986, MATCH(K4183, Def_Instancias_Equipamentos!$D$2:$D$4986, 0), 1)</f>
        <v>SI-20BCFE</v>
      </c>
      <c r="I4183" s="8" t="str">
        <f aca="false" t="array" ref="I4183:I4183">INDEX(Def_Instancias_Equipamentos!$E$2:$E$4986, MATCH(L4183, Def_Instancias_Equipamentos!$D$2:$D$4986, 0), 1)</f>
        <v>IA-20RaBPM</v>
      </c>
      <c r="J4183" s="8" t="str">
        <f aca="false">IF(H4183=I4183, "INTERNO", "EXTERNO")</f>
        <v>EXTERNO</v>
      </c>
      <c r="K4183" s="9" t="str">
        <f aca="false">Def_Instancias_Equipamentos!$D$1170</f>
        <v>SI-20BCFE:DI-PBPMSensor-1</v>
      </c>
      <c r="L4183" s="4" t="str">
        <f aca="false">Def_Instancias_Equipamentos!$D$1511</f>
        <v>SI-20BCFE:DI-FMCPicoAmm-1</v>
      </c>
      <c r="M4183" s="10" t="s">
        <v>78</v>
      </c>
      <c r="N4183" s="11" t="s">
        <v>356</v>
      </c>
      <c r="O4183" s="21" t="str">
        <f aca="false">Def_Sistemas_Conectores_Cabos!$B$24</f>
        <v>Allectra triax</v>
      </c>
      <c r="P4183" s="4" t="str">
        <f aca="false">Def_Sistemas_Conectores_Cabos!$B$25</f>
        <v>Lemo FFC.00.650</v>
      </c>
      <c r="Q4183" s="8" t="str">
        <f aca="false">K4183&amp;"/"&amp;M4183&amp;CHAR(10)&amp;L4183&amp;"/"&amp;N4183</f>
        <v>SI-20BCFE:DI-PBPMSensor-1/TO
SI-20BCFE:DI-FMCPicoAmm-1/1</v>
      </c>
      <c r="R4183" s="12" t="s">
        <v>354</v>
      </c>
      <c r="S4183" s="12" t="s">
        <v>354</v>
      </c>
      <c r="T4183" s="22" t="str">
        <f aca="false">Def_Sistemas_Conectores_Cabos!$C$15</f>
        <v>Triaxial LEMO</v>
      </c>
      <c r="U4183" s="11" t="s">
        <v>355</v>
      </c>
      <c r="V4183" s="13"/>
    </row>
    <row r="4184" customFormat="false" ht="15.75" hidden="true" customHeight="true" outlineLevel="0" collapsed="false">
      <c r="A4184" s="4" t="str">
        <f aca="false">Def_Sistemas_Conectores_Cabos!$A$23</f>
        <v>BPM de fótons</v>
      </c>
      <c r="B4184" s="5" t="str">
        <f aca="false">Datas_Entregas!$A$6</f>
        <v>Linhas de Luz (fases I-A e II)</v>
      </c>
      <c r="C4184" s="6" t="n">
        <f aca="false" t="array" ref="C4184:C4184">INDEX(Datas_Entregas!$B$2:$B$100, MATCH(B4184, Datas_Entregas!$A$2:$A$100, 0), 1)</f>
        <v>43374</v>
      </c>
      <c r="D4184" s="5" t="str">
        <f aca="false">Def_Status_Montagem!$A$2</f>
        <v>A verificar</v>
      </c>
      <c r="E4184" s="4" t="str">
        <f aca="false">Def_Status_Montagem!$B$4</f>
        <v>Contratada (inclui etiqueta)</v>
      </c>
      <c r="F4184" s="7" t="str">
        <f aca="false" t="array" ref="F4184:F4184">INDEX(Def_Instancias_Equipamentos!$F$2:$F$4986, MATCH(K4184, Def_Instancias_Equipamentos!$D$2:$D$4986, 0), 1)</f>
        <v>Túnel (Anel/Front-End)</v>
      </c>
      <c r="G4184" s="8" t="str">
        <f aca="false" t="array" ref="G4184:G4184">INDEX(Def_Instancias_Equipamentos!$F$2:$F$4986, MATCH(L4184, Def_Instancias_Equipamentos!$D$2:$D$4986, 0), 1)</f>
        <v>Sala Racks 19&amp;20</v>
      </c>
      <c r="H4184" s="7" t="str">
        <f aca="false" t="array" ref="H4184:H4184">INDEX(Def_Instancias_Equipamentos!$E$2:$E$4986, MATCH(K4184, Def_Instancias_Equipamentos!$D$2:$D$4986, 0), 1)</f>
        <v>SI-20BCFE</v>
      </c>
      <c r="I4184" s="8" t="str">
        <f aca="false" t="array" ref="I4184:I4184">INDEX(Def_Instancias_Equipamentos!$E$2:$E$4986, MATCH(L4184, Def_Instancias_Equipamentos!$D$2:$D$4986, 0), 1)</f>
        <v>IA-20RaBPM</v>
      </c>
      <c r="J4184" s="8" t="str">
        <f aca="false">IF(H4184=I4184, "INTERNO", "EXTERNO")</f>
        <v>EXTERNO</v>
      </c>
      <c r="K4184" s="9" t="str">
        <f aca="false">Def_Instancias_Equipamentos!$D$1170</f>
        <v>SI-20BCFE:DI-PBPMSensor-1</v>
      </c>
      <c r="L4184" s="4" t="str">
        <f aca="false">Def_Instancias_Equipamentos!$D$1511</f>
        <v>SI-20BCFE:DI-FMCPicoAmm-1</v>
      </c>
      <c r="M4184" s="10" t="s">
        <v>69</v>
      </c>
      <c r="N4184" s="11" t="s">
        <v>357</v>
      </c>
      <c r="O4184" s="21" t="str">
        <f aca="false">Def_Sistemas_Conectores_Cabos!$B$24</f>
        <v>Allectra triax</v>
      </c>
      <c r="P4184" s="4" t="str">
        <f aca="false">Def_Sistemas_Conectores_Cabos!$B$25</f>
        <v>Lemo FFC.00.650</v>
      </c>
      <c r="Q4184" s="8" t="str">
        <f aca="false">K4184&amp;"/"&amp;M4184&amp;CHAR(10)&amp;L4184&amp;"/"&amp;N4184</f>
        <v>SI-20BCFE:DI-PBPMSensor-1/BI
SI-20BCFE:DI-FMCPicoAmm-1/2</v>
      </c>
      <c r="R4184" s="12" t="s">
        <v>354</v>
      </c>
      <c r="S4184" s="12" t="s">
        <v>354</v>
      </c>
      <c r="T4184" s="22" t="str">
        <f aca="false">Def_Sistemas_Conectores_Cabos!$C$15</f>
        <v>Triaxial LEMO</v>
      </c>
      <c r="U4184" s="11" t="s">
        <v>355</v>
      </c>
      <c r="V4184" s="13"/>
    </row>
    <row r="4185" customFormat="false" ht="15.75" hidden="true" customHeight="true" outlineLevel="0" collapsed="false">
      <c r="A4185" s="4" t="str">
        <f aca="false">Def_Sistemas_Conectores_Cabos!$A$23</f>
        <v>BPM de fótons</v>
      </c>
      <c r="B4185" s="5" t="str">
        <f aca="false">Datas_Entregas!$A$6</f>
        <v>Linhas de Luz (fases I-A e II)</v>
      </c>
      <c r="C4185" s="6" t="n">
        <f aca="false" t="array" ref="C4185:C4185">INDEX(Datas_Entregas!$B$2:$B$100, MATCH(B4185, Datas_Entregas!$A$2:$A$100, 0), 1)</f>
        <v>43374</v>
      </c>
      <c r="D4185" s="5" t="str">
        <f aca="false">Def_Status_Montagem!$A$2</f>
        <v>A verificar</v>
      </c>
      <c r="E4185" s="4" t="str">
        <f aca="false">Def_Status_Montagem!$B$4</f>
        <v>Contratada (inclui etiqueta)</v>
      </c>
      <c r="F4185" s="7" t="str">
        <f aca="false" t="array" ref="F4185:F4185">INDEX(Def_Instancias_Equipamentos!$F$2:$F$4986, MATCH(K4185, Def_Instancias_Equipamentos!$D$2:$D$4986, 0), 1)</f>
        <v>Túnel (Anel/Front-End)</v>
      </c>
      <c r="G4185" s="8" t="str">
        <f aca="false" t="array" ref="G4185:G4185">INDEX(Def_Instancias_Equipamentos!$F$2:$F$4986, MATCH(L4185, Def_Instancias_Equipamentos!$D$2:$D$4986, 0), 1)</f>
        <v>Sala Racks 19&amp;20</v>
      </c>
      <c r="H4185" s="7" t="str">
        <f aca="false" t="array" ref="H4185:H4185">INDEX(Def_Instancias_Equipamentos!$E$2:$E$4986, MATCH(K4185, Def_Instancias_Equipamentos!$D$2:$D$4986, 0), 1)</f>
        <v>SI-20BCFE</v>
      </c>
      <c r="I4185" s="8" t="str">
        <f aca="false" t="array" ref="I4185:I4185">INDEX(Def_Instancias_Equipamentos!$E$2:$E$4986, MATCH(L4185, Def_Instancias_Equipamentos!$D$2:$D$4986, 0), 1)</f>
        <v>IA-20RaBPM</v>
      </c>
      <c r="J4185" s="8" t="str">
        <f aca="false">IF(H4185=I4185, "INTERNO", "EXTERNO")</f>
        <v>EXTERNO</v>
      </c>
      <c r="K4185" s="9" t="str">
        <f aca="false">Def_Instancias_Equipamentos!$D$1170</f>
        <v>SI-20BCFE:DI-PBPMSensor-1</v>
      </c>
      <c r="L4185" s="4" t="str">
        <f aca="false">Def_Instancias_Equipamentos!$D$1511</f>
        <v>SI-20BCFE:DI-FMCPicoAmm-1</v>
      </c>
      <c r="M4185" s="10" t="s">
        <v>75</v>
      </c>
      <c r="N4185" s="11" t="s">
        <v>358</v>
      </c>
      <c r="O4185" s="21" t="str">
        <f aca="false">Def_Sistemas_Conectores_Cabos!$B$24</f>
        <v>Allectra triax</v>
      </c>
      <c r="P4185" s="4" t="str">
        <f aca="false">Def_Sistemas_Conectores_Cabos!$B$25</f>
        <v>Lemo FFC.00.650</v>
      </c>
      <c r="Q4185" s="8" t="str">
        <f aca="false">K4185&amp;"/"&amp;M4185&amp;CHAR(10)&amp;L4185&amp;"/"&amp;N4185</f>
        <v>SI-20BCFE:DI-PBPMSensor-1/TI
SI-20BCFE:DI-FMCPicoAmm-1/3</v>
      </c>
      <c r="R4185" s="12" t="s">
        <v>354</v>
      </c>
      <c r="S4185" s="12" t="s">
        <v>354</v>
      </c>
      <c r="T4185" s="22" t="str">
        <f aca="false">Def_Sistemas_Conectores_Cabos!$C$15</f>
        <v>Triaxial LEMO</v>
      </c>
      <c r="U4185" s="11" t="s">
        <v>355</v>
      </c>
      <c r="V4185" s="13"/>
    </row>
    <row r="4186" customFormat="false" ht="15.75" hidden="true" customHeight="true" outlineLevel="0" collapsed="false">
      <c r="A4186" s="4" t="str">
        <f aca="false">Def_Sistemas_Conectores_Cabos!$A$23</f>
        <v>BPM de fótons</v>
      </c>
      <c r="B4186" s="5" t="str">
        <f aca="false">Datas_Entregas!$A$6</f>
        <v>Linhas de Luz (fases I-A e II)</v>
      </c>
      <c r="C4186" s="6" t="n">
        <f aca="false" t="array" ref="C4186:C4186">INDEX(Datas_Entregas!$B$2:$B$100, MATCH(B4186, Datas_Entregas!$A$2:$A$100, 0), 1)</f>
        <v>43374</v>
      </c>
      <c r="D4186" s="5" t="str">
        <f aca="false">Def_Status_Montagem!$A$2</f>
        <v>A verificar</v>
      </c>
      <c r="E4186" s="4" t="str">
        <f aca="false">Def_Status_Montagem!$B$4</f>
        <v>Contratada (inclui etiqueta)</v>
      </c>
      <c r="F4186" s="7" t="str">
        <f aca="false" t="array" ref="F4186:F4186">INDEX(Def_Instancias_Equipamentos!$F$2:$F$4986, MATCH(K4186, Def_Instancias_Equipamentos!$D$2:$D$4986, 0), 1)</f>
        <v>Túnel (Anel/Front-End)</v>
      </c>
      <c r="G4186" s="8" t="str">
        <f aca="false" t="array" ref="G4186:G4186">INDEX(Def_Instancias_Equipamentos!$F$2:$F$4986, MATCH(L4186, Def_Instancias_Equipamentos!$D$2:$D$4986, 0), 1)</f>
        <v>Sala Racks 19&amp;20</v>
      </c>
      <c r="H4186" s="7" t="str">
        <f aca="false" t="array" ref="H4186:H4186">INDEX(Def_Instancias_Equipamentos!$E$2:$E$4986, MATCH(K4186, Def_Instancias_Equipamentos!$D$2:$D$4986, 0), 1)</f>
        <v>SI-20BCFE</v>
      </c>
      <c r="I4186" s="8" t="str">
        <f aca="false" t="array" ref="I4186:I4186">INDEX(Def_Instancias_Equipamentos!$E$2:$E$4986, MATCH(L4186, Def_Instancias_Equipamentos!$D$2:$D$4986, 0), 1)</f>
        <v>IA-20RaBPM</v>
      </c>
      <c r="J4186" s="8" t="str">
        <f aca="false">IF(H4186=I4186, "INTERNO", "EXTERNO")</f>
        <v>EXTERNO</v>
      </c>
      <c r="K4186" s="9" t="str">
        <f aca="false">Def_Instancias_Equipamentos!$D$1170</f>
        <v>SI-20BCFE:DI-PBPMSensor-1</v>
      </c>
      <c r="L4186" s="4" t="str">
        <f aca="false">Def_Instancias_Equipamentos!$D$1511</f>
        <v>SI-20BCFE:DI-FMCPicoAmm-1</v>
      </c>
      <c r="M4186" s="10" t="s">
        <v>72</v>
      </c>
      <c r="N4186" s="11" t="s">
        <v>359</v>
      </c>
      <c r="O4186" s="21" t="str">
        <f aca="false">Def_Sistemas_Conectores_Cabos!$B$24</f>
        <v>Allectra triax</v>
      </c>
      <c r="P4186" s="4" t="str">
        <f aca="false">Def_Sistemas_Conectores_Cabos!$B$25</f>
        <v>Lemo FFC.00.650</v>
      </c>
      <c r="Q4186" s="8" t="str">
        <f aca="false">K4186&amp;"/"&amp;M4186&amp;CHAR(10)&amp;L4186&amp;"/"&amp;N4186</f>
        <v>SI-20BCFE:DI-PBPMSensor-1/BO
SI-20BCFE:DI-FMCPicoAmm-1/4</v>
      </c>
      <c r="R4186" s="12" t="s">
        <v>354</v>
      </c>
      <c r="S4186" s="12" t="s">
        <v>354</v>
      </c>
      <c r="T4186" s="22" t="str">
        <f aca="false">Def_Sistemas_Conectores_Cabos!$C$15</f>
        <v>Triaxial LEMO</v>
      </c>
      <c r="U4186" s="11" t="s">
        <v>355</v>
      </c>
      <c r="V4186" s="13"/>
    </row>
    <row r="4187" customFormat="false" ht="15.75" hidden="true" customHeight="true" outlineLevel="0" collapsed="false">
      <c r="A4187" s="4" t="str">
        <f aca="false">Def_Sistemas_Conectores_Cabos!$A$23</f>
        <v>BPM de fótons</v>
      </c>
      <c r="B4187" s="5" t="str">
        <f aca="false">Datas_Entregas!$A$6</f>
        <v>Linhas de Luz (fases I-A e II)</v>
      </c>
      <c r="C4187" s="6" t="n">
        <f aca="false" t="array" ref="C4187:C4187">INDEX(Datas_Entregas!$B$2:$B$100, MATCH(B4187, Datas_Entregas!$A$2:$A$100, 0), 1)</f>
        <v>43374</v>
      </c>
      <c r="D4187" s="5" t="str">
        <f aca="false">Def_Status_Montagem!$A$2</f>
        <v>A verificar</v>
      </c>
      <c r="E4187" s="4" t="str">
        <f aca="false">Def_Status_Montagem!$B$4</f>
        <v>Contratada (inclui etiqueta)</v>
      </c>
      <c r="F4187" s="7" t="str">
        <f aca="false" t="array" ref="F4187:F4187">INDEX(Def_Instancias_Equipamentos!$F$2:$F$4986, MATCH(K4187, Def_Instancias_Equipamentos!$D$2:$D$4986, 0), 1)</f>
        <v>Túnel (Anel/Front-End)</v>
      </c>
      <c r="G4187" s="8" t="str">
        <f aca="false" t="array" ref="G4187:G4187">INDEX(Def_Instancias_Equipamentos!$F$2:$F$4986, MATCH(L4187, Def_Instancias_Equipamentos!$D$2:$D$4986, 0), 1)</f>
        <v>Sala Racks 19&amp;20</v>
      </c>
      <c r="H4187" s="7" t="str">
        <f aca="false" t="array" ref="H4187:H4187">INDEX(Def_Instancias_Equipamentos!$E$2:$E$4986, MATCH(K4187, Def_Instancias_Equipamentos!$D$2:$D$4986, 0), 1)</f>
        <v>SI-20BCFE</v>
      </c>
      <c r="I4187" s="8" t="str">
        <f aca="false" t="array" ref="I4187:I4187">INDEX(Def_Instancias_Equipamentos!$E$2:$E$4986, MATCH(L4187, Def_Instancias_Equipamentos!$D$2:$D$4986, 0), 1)</f>
        <v>IA-20RaBPM</v>
      </c>
      <c r="J4187" s="8" t="str">
        <f aca="false">IF(H4187=I4187, "INTERNO", "EXTERNO")</f>
        <v>EXTERNO</v>
      </c>
      <c r="K4187" s="9" t="str">
        <f aca="false">Def_Instancias_Equipamentos!$D$1171</f>
        <v>SI-20BCFE:DI-PBPMSensor-2</v>
      </c>
      <c r="L4187" s="4" t="str">
        <f aca="false">Def_Instancias_Equipamentos!$D$1512</f>
        <v>SI-20BCFE:DI-FMCPicoAmm-2</v>
      </c>
      <c r="M4187" s="10" t="s">
        <v>78</v>
      </c>
      <c r="N4187" s="11" t="s">
        <v>356</v>
      </c>
      <c r="O4187" s="21" t="str">
        <f aca="false">Def_Sistemas_Conectores_Cabos!$B$24</f>
        <v>Allectra triax</v>
      </c>
      <c r="P4187" s="4" t="str">
        <f aca="false">Def_Sistemas_Conectores_Cabos!$B$25</f>
        <v>Lemo FFC.00.650</v>
      </c>
      <c r="Q4187" s="8" t="str">
        <f aca="false">K4187&amp;"/"&amp;M4187&amp;CHAR(10)&amp;L4187&amp;"/"&amp;N4187</f>
        <v>SI-20BCFE:DI-PBPMSensor-2/TO
SI-20BCFE:DI-FMCPicoAmm-2/1</v>
      </c>
      <c r="R4187" s="12" t="s">
        <v>354</v>
      </c>
      <c r="S4187" s="12" t="s">
        <v>354</v>
      </c>
      <c r="T4187" s="22" t="str">
        <f aca="false">Def_Sistemas_Conectores_Cabos!$C$15</f>
        <v>Triaxial LEMO</v>
      </c>
      <c r="U4187" s="11" t="s">
        <v>355</v>
      </c>
      <c r="V4187" s="13"/>
    </row>
    <row r="4188" customFormat="false" ht="15.75" hidden="true" customHeight="true" outlineLevel="0" collapsed="false">
      <c r="A4188" s="4" t="str">
        <f aca="false">Def_Sistemas_Conectores_Cabos!$A$23</f>
        <v>BPM de fótons</v>
      </c>
      <c r="B4188" s="5" t="str">
        <f aca="false">Datas_Entregas!$A$6</f>
        <v>Linhas de Luz (fases I-A e II)</v>
      </c>
      <c r="C4188" s="6" t="n">
        <f aca="false" t="array" ref="C4188:C4188">INDEX(Datas_Entregas!$B$2:$B$100, MATCH(B4188, Datas_Entregas!$A$2:$A$100, 0), 1)</f>
        <v>43374</v>
      </c>
      <c r="D4188" s="5" t="str">
        <f aca="false">Def_Status_Montagem!$A$2</f>
        <v>A verificar</v>
      </c>
      <c r="E4188" s="4" t="str">
        <f aca="false">Def_Status_Montagem!$B$4</f>
        <v>Contratada (inclui etiqueta)</v>
      </c>
      <c r="F4188" s="7" t="str">
        <f aca="false" t="array" ref="F4188:F4188">INDEX(Def_Instancias_Equipamentos!$F$2:$F$4986, MATCH(K4188, Def_Instancias_Equipamentos!$D$2:$D$4986, 0), 1)</f>
        <v>Túnel (Anel/Front-End)</v>
      </c>
      <c r="G4188" s="8" t="str">
        <f aca="false" t="array" ref="G4188:G4188">INDEX(Def_Instancias_Equipamentos!$F$2:$F$4986, MATCH(L4188, Def_Instancias_Equipamentos!$D$2:$D$4986, 0), 1)</f>
        <v>Sala Racks 19&amp;20</v>
      </c>
      <c r="H4188" s="7" t="str">
        <f aca="false" t="array" ref="H4188:H4188">INDEX(Def_Instancias_Equipamentos!$E$2:$E$4986, MATCH(K4188, Def_Instancias_Equipamentos!$D$2:$D$4986, 0), 1)</f>
        <v>SI-20BCFE</v>
      </c>
      <c r="I4188" s="8" t="str">
        <f aca="false" t="array" ref="I4188:I4188">INDEX(Def_Instancias_Equipamentos!$E$2:$E$4986, MATCH(L4188, Def_Instancias_Equipamentos!$D$2:$D$4986, 0), 1)</f>
        <v>IA-20RaBPM</v>
      </c>
      <c r="J4188" s="8" t="str">
        <f aca="false">IF(H4188=I4188, "INTERNO", "EXTERNO")</f>
        <v>EXTERNO</v>
      </c>
      <c r="K4188" s="9" t="str">
        <f aca="false">Def_Instancias_Equipamentos!$D$1171</f>
        <v>SI-20BCFE:DI-PBPMSensor-2</v>
      </c>
      <c r="L4188" s="4" t="str">
        <f aca="false">Def_Instancias_Equipamentos!$D$1512</f>
        <v>SI-20BCFE:DI-FMCPicoAmm-2</v>
      </c>
      <c r="M4188" s="10" t="s">
        <v>69</v>
      </c>
      <c r="N4188" s="11" t="s">
        <v>357</v>
      </c>
      <c r="O4188" s="21" t="str">
        <f aca="false">Def_Sistemas_Conectores_Cabos!$B$24</f>
        <v>Allectra triax</v>
      </c>
      <c r="P4188" s="4" t="str">
        <f aca="false">Def_Sistemas_Conectores_Cabos!$B$25</f>
        <v>Lemo FFC.00.650</v>
      </c>
      <c r="Q4188" s="8" t="str">
        <f aca="false">K4188&amp;"/"&amp;M4188&amp;CHAR(10)&amp;L4188&amp;"/"&amp;N4188</f>
        <v>SI-20BCFE:DI-PBPMSensor-2/BI
SI-20BCFE:DI-FMCPicoAmm-2/2</v>
      </c>
      <c r="R4188" s="12" t="s">
        <v>354</v>
      </c>
      <c r="S4188" s="12" t="s">
        <v>354</v>
      </c>
      <c r="T4188" s="22" t="str">
        <f aca="false">Def_Sistemas_Conectores_Cabos!$C$15</f>
        <v>Triaxial LEMO</v>
      </c>
      <c r="U4188" s="11" t="s">
        <v>355</v>
      </c>
      <c r="V4188" s="13"/>
    </row>
    <row r="4189" customFormat="false" ht="15.75" hidden="true" customHeight="true" outlineLevel="0" collapsed="false">
      <c r="A4189" s="4" t="str">
        <f aca="false">Def_Sistemas_Conectores_Cabos!$A$23</f>
        <v>BPM de fótons</v>
      </c>
      <c r="B4189" s="5" t="str">
        <f aca="false">Datas_Entregas!$A$6</f>
        <v>Linhas de Luz (fases I-A e II)</v>
      </c>
      <c r="C4189" s="6" t="n">
        <f aca="false" t="array" ref="C4189:C4189">INDEX(Datas_Entregas!$B$2:$B$100, MATCH(B4189, Datas_Entregas!$A$2:$A$100, 0), 1)</f>
        <v>43374</v>
      </c>
      <c r="D4189" s="5" t="str">
        <f aca="false">Def_Status_Montagem!$A$2</f>
        <v>A verificar</v>
      </c>
      <c r="E4189" s="4" t="str">
        <f aca="false">Def_Status_Montagem!$B$4</f>
        <v>Contratada (inclui etiqueta)</v>
      </c>
      <c r="F4189" s="7" t="str">
        <f aca="false" t="array" ref="F4189:F4189">INDEX(Def_Instancias_Equipamentos!$F$2:$F$4986, MATCH(K4189, Def_Instancias_Equipamentos!$D$2:$D$4986, 0), 1)</f>
        <v>Túnel (Anel/Front-End)</v>
      </c>
      <c r="G4189" s="8" t="str">
        <f aca="false" t="array" ref="G4189:G4189">INDEX(Def_Instancias_Equipamentos!$F$2:$F$4986, MATCH(L4189, Def_Instancias_Equipamentos!$D$2:$D$4986, 0), 1)</f>
        <v>Sala Racks 19&amp;20</v>
      </c>
      <c r="H4189" s="7" t="str">
        <f aca="false" t="array" ref="H4189:H4189">INDEX(Def_Instancias_Equipamentos!$E$2:$E$4986, MATCH(K4189, Def_Instancias_Equipamentos!$D$2:$D$4986, 0), 1)</f>
        <v>SI-20BCFE</v>
      </c>
      <c r="I4189" s="8" t="str">
        <f aca="false" t="array" ref="I4189:I4189">INDEX(Def_Instancias_Equipamentos!$E$2:$E$4986, MATCH(L4189, Def_Instancias_Equipamentos!$D$2:$D$4986, 0), 1)</f>
        <v>IA-20RaBPM</v>
      </c>
      <c r="J4189" s="8" t="str">
        <f aca="false">IF(H4189=I4189, "INTERNO", "EXTERNO")</f>
        <v>EXTERNO</v>
      </c>
      <c r="K4189" s="9" t="str">
        <f aca="false">Def_Instancias_Equipamentos!$D$1171</f>
        <v>SI-20BCFE:DI-PBPMSensor-2</v>
      </c>
      <c r="L4189" s="4" t="str">
        <f aca="false">Def_Instancias_Equipamentos!$D$1512</f>
        <v>SI-20BCFE:DI-FMCPicoAmm-2</v>
      </c>
      <c r="M4189" s="10" t="s">
        <v>75</v>
      </c>
      <c r="N4189" s="11" t="s">
        <v>358</v>
      </c>
      <c r="O4189" s="21" t="str">
        <f aca="false">Def_Sistemas_Conectores_Cabos!$B$24</f>
        <v>Allectra triax</v>
      </c>
      <c r="P4189" s="4" t="str">
        <f aca="false">Def_Sistemas_Conectores_Cabos!$B$25</f>
        <v>Lemo FFC.00.650</v>
      </c>
      <c r="Q4189" s="8" t="str">
        <f aca="false">K4189&amp;"/"&amp;M4189&amp;CHAR(10)&amp;L4189&amp;"/"&amp;N4189</f>
        <v>SI-20BCFE:DI-PBPMSensor-2/TI
SI-20BCFE:DI-FMCPicoAmm-2/3</v>
      </c>
      <c r="R4189" s="12" t="s">
        <v>354</v>
      </c>
      <c r="S4189" s="12" t="s">
        <v>354</v>
      </c>
      <c r="T4189" s="22" t="str">
        <f aca="false">Def_Sistemas_Conectores_Cabos!$C$15</f>
        <v>Triaxial LEMO</v>
      </c>
      <c r="U4189" s="11" t="s">
        <v>355</v>
      </c>
      <c r="V4189" s="13"/>
    </row>
    <row r="4190" customFormat="false" ht="15.75" hidden="true" customHeight="true" outlineLevel="0" collapsed="false">
      <c r="A4190" s="4" t="str">
        <f aca="false">Def_Sistemas_Conectores_Cabos!$A$23</f>
        <v>BPM de fótons</v>
      </c>
      <c r="B4190" s="5" t="str">
        <f aca="false">Datas_Entregas!$A$6</f>
        <v>Linhas de Luz (fases I-A e II)</v>
      </c>
      <c r="C4190" s="6" t="n">
        <f aca="false" t="array" ref="C4190:C4190">INDEX(Datas_Entregas!$B$2:$B$100, MATCH(B4190, Datas_Entregas!$A$2:$A$100, 0), 1)</f>
        <v>43374</v>
      </c>
      <c r="D4190" s="5" t="str">
        <f aca="false">Def_Status_Montagem!$A$2</f>
        <v>A verificar</v>
      </c>
      <c r="E4190" s="4" t="str">
        <f aca="false">Def_Status_Montagem!$B$4</f>
        <v>Contratada (inclui etiqueta)</v>
      </c>
      <c r="F4190" s="7" t="str">
        <f aca="false" t="array" ref="F4190:F4190">INDEX(Def_Instancias_Equipamentos!$F$2:$F$4986, MATCH(K4190, Def_Instancias_Equipamentos!$D$2:$D$4986, 0), 1)</f>
        <v>Túnel (Anel/Front-End)</v>
      </c>
      <c r="G4190" s="8" t="str">
        <f aca="false" t="array" ref="G4190:G4190">INDEX(Def_Instancias_Equipamentos!$F$2:$F$4986, MATCH(L4190, Def_Instancias_Equipamentos!$D$2:$D$4986, 0), 1)</f>
        <v>Sala Racks 19&amp;20</v>
      </c>
      <c r="H4190" s="7" t="str">
        <f aca="false" t="array" ref="H4190:H4190">INDEX(Def_Instancias_Equipamentos!$E$2:$E$4986, MATCH(K4190, Def_Instancias_Equipamentos!$D$2:$D$4986, 0), 1)</f>
        <v>SI-20BCFE</v>
      </c>
      <c r="I4190" s="8" t="str">
        <f aca="false" t="array" ref="I4190:I4190">INDEX(Def_Instancias_Equipamentos!$E$2:$E$4986, MATCH(L4190, Def_Instancias_Equipamentos!$D$2:$D$4986, 0), 1)</f>
        <v>IA-20RaBPM</v>
      </c>
      <c r="J4190" s="8" t="str">
        <f aca="false">IF(H4190=I4190, "INTERNO", "EXTERNO")</f>
        <v>EXTERNO</v>
      </c>
      <c r="K4190" s="9" t="str">
        <f aca="false">Def_Instancias_Equipamentos!$D$1171</f>
        <v>SI-20BCFE:DI-PBPMSensor-2</v>
      </c>
      <c r="L4190" s="4" t="str">
        <f aca="false">Def_Instancias_Equipamentos!$D$1512</f>
        <v>SI-20BCFE:DI-FMCPicoAmm-2</v>
      </c>
      <c r="M4190" s="10" t="s">
        <v>72</v>
      </c>
      <c r="N4190" s="11" t="s">
        <v>359</v>
      </c>
      <c r="O4190" s="21" t="str">
        <f aca="false">Def_Sistemas_Conectores_Cabos!$B$24</f>
        <v>Allectra triax</v>
      </c>
      <c r="P4190" s="4" t="str">
        <f aca="false">Def_Sistemas_Conectores_Cabos!$B$25</f>
        <v>Lemo FFC.00.650</v>
      </c>
      <c r="Q4190" s="8" t="str">
        <f aca="false">K4190&amp;"/"&amp;M4190&amp;CHAR(10)&amp;L4190&amp;"/"&amp;N4190</f>
        <v>SI-20BCFE:DI-PBPMSensor-2/BO
SI-20BCFE:DI-FMCPicoAmm-2/4</v>
      </c>
      <c r="R4190" s="12" t="s">
        <v>354</v>
      </c>
      <c r="S4190" s="12" t="s">
        <v>354</v>
      </c>
      <c r="T4190" s="22" t="str">
        <f aca="false">Def_Sistemas_Conectores_Cabos!$C$15</f>
        <v>Triaxial LEMO</v>
      </c>
      <c r="U4190" s="11" t="s">
        <v>355</v>
      </c>
      <c r="V4190" s="13"/>
    </row>
    <row r="4191" customFormat="false" ht="15.75" hidden="true" customHeight="true" outlineLevel="0" collapsed="false">
      <c r="A4191" s="4" t="str">
        <f aca="false">Def_Sistemas_Conectores_Cabos!$A$23</f>
        <v>BPM de fótons</v>
      </c>
      <c r="B4191" s="5" t="str">
        <f aca="false">Datas_Entregas!$A$6</f>
        <v>Linhas de Luz (fases I-A e II)</v>
      </c>
      <c r="C4191" s="6" t="n">
        <f aca="false" t="array" ref="C4191:C4191">INDEX(Datas_Entregas!$B$2:$B$100, MATCH(B4191, Datas_Entregas!$A$2:$A$100, 0), 1)</f>
        <v>43374</v>
      </c>
      <c r="D4191" s="5" t="str">
        <f aca="false">Def_Status_Montagem!$A$2</f>
        <v>A verificar</v>
      </c>
      <c r="E4191" s="4" t="str">
        <f aca="false">Def_Status_Montagem!$B$4</f>
        <v>Contratada (inclui etiqueta)</v>
      </c>
      <c r="F4191" s="7" t="str">
        <f aca="false" t="array" ref="F4191:F4191">INDEX(Def_Instancias_Equipamentos!$F$2:$F$4986, MATCH(K4191, Def_Instancias_Equipamentos!$D$2:$D$4986, 0), 1)</f>
        <v>Túnel (Anel/Front-End)</v>
      </c>
      <c r="G4191" s="8" t="str">
        <f aca="false" t="array" ref="G4191:G4191">INDEX(Def_Instancias_Equipamentos!$F$2:$F$4986, MATCH(L4191, Def_Instancias_Equipamentos!$D$2:$D$4986, 0), 1)</f>
        <v>Sala Racks 19&amp;20</v>
      </c>
      <c r="H4191" s="7" t="str">
        <f aca="false" t="array" ref="H4191:H4191">INDEX(Def_Instancias_Equipamentos!$E$2:$E$4986, MATCH(K4191, Def_Instancias_Equipamentos!$D$2:$D$4986, 0), 1)</f>
        <v>SI-20SBFE</v>
      </c>
      <c r="I4191" s="8" t="str">
        <f aca="false" t="array" ref="I4191:I4191">INDEX(Def_Instancias_Equipamentos!$E$2:$E$4986, MATCH(L4191, Def_Instancias_Equipamentos!$D$2:$D$4986, 0), 1)</f>
        <v>IA-20RaBPM</v>
      </c>
      <c r="J4191" s="8" t="str">
        <f aca="false">IF(H4191=I4191, "INTERNO", "EXTERNO")</f>
        <v>EXTERNO</v>
      </c>
      <c r="K4191" s="9" t="str">
        <f aca="false">Def_Instancias_Equipamentos!$D$1130</f>
        <v>SI-20SBFE:DI-PBPMSensor-1</v>
      </c>
      <c r="L4191" s="4" t="str">
        <f aca="false">Def_Instancias_Equipamentos!$D$1471</f>
        <v>SI-20SBFE:DI-FMCPicoAmm-1</v>
      </c>
      <c r="M4191" s="10" t="s">
        <v>78</v>
      </c>
      <c r="N4191" s="11" t="s">
        <v>356</v>
      </c>
      <c r="O4191" s="21" t="str">
        <f aca="false">Def_Sistemas_Conectores_Cabos!$B$24</f>
        <v>Allectra triax</v>
      </c>
      <c r="P4191" s="4" t="str">
        <f aca="false">Def_Sistemas_Conectores_Cabos!$B$25</f>
        <v>Lemo FFC.00.650</v>
      </c>
      <c r="Q4191" s="8" t="str">
        <f aca="false">K4191&amp;"/"&amp;M4191&amp;CHAR(10)&amp;L4191&amp;"/"&amp;N4191</f>
        <v>SI-20SBFE:DI-PBPMSensor-1/TO
SI-20SBFE:DI-FMCPicoAmm-1/1</v>
      </c>
      <c r="R4191" s="12" t="s">
        <v>354</v>
      </c>
      <c r="S4191" s="12" t="s">
        <v>354</v>
      </c>
      <c r="T4191" s="22" t="str">
        <f aca="false">Def_Sistemas_Conectores_Cabos!$C$15</f>
        <v>Triaxial LEMO</v>
      </c>
      <c r="U4191" s="11" t="s">
        <v>355</v>
      </c>
      <c r="V4191" s="13"/>
    </row>
    <row r="4192" customFormat="false" ht="15.75" hidden="true" customHeight="true" outlineLevel="0" collapsed="false">
      <c r="A4192" s="4" t="str">
        <f aca="false">Def_Sistemas_Conectores_Cabos!$A$23</f>
        <v>BPM de fótons</v>
      </c>
      <c r="B4192" s="5" t="str">
        <f aca="false">Datas_Entregas!$A$6</f>
        <v>Linhas de Luz (fases I-A e II)</v>
      </c>
      <c r="C4192" s="6" t="n">
        <f aca="false" t="array" ref="C4192:C4192">INDEX(Datas_Entregas!$B$2:$B$100, MATCH(B4192, Datas_Entregas!$A$2:$A$100, 0), 1)</f>
        <v>43374</v>
      </c>
      <c r="D4192" s="5" t="str">
        <f aca="false">Def_Status_Montagem!$A$2</f>
        <v>A verificar</v>
      </c>
      <c r="E4192" s="4" t="str">
        <f aca="false">Def_Status_Montagem!$B$4</f>
        <v>Contratada (inclui etiqueta)</v>
      </c>
      <c r="F4192" s="7" t="str">
        <f aca="false" t="array" ref="F4192:F4192">INDEX(Def_Instancias_Equipamentos!$F$2:$F$4986, MATCH(K4192, Def_Instancias_Equipamentos!$D$2:$D$4986, 0), 1)</f>
        <v>Túnel (Anel/Front-End)</v>
      </c>
      <c r="G4192" s="8" t="str">
        <f aca="false" t="array" ref="G4192:G4192">INDEX(Def_Instancias_Equipamentos!$F$2:$F$4986, MATCH(L4192, Def_Instancias_Equipamentos!$D$2:$D$4986, 0), 1)</f>
        <v>Sala Racks 19&amp;20</v>
      </c>
      <c r="H4192" s="7" t="str">
        <f aca="false" t="array" ref="H4192:H4192">INDEX(Def_Instancias_Equipamentos!$E$2:$E$4986, MATCH(K4192, Def_Instancias_Equipamentos!$D$2:$D$4986, 0), 1)</f>
        <v>SI-20SBFE</v>
      </c>
      <c r="I4192" s="8" t="str">
        <f aca="false" t="array" ref="I4192:I4192">INDEX(Def_Instancias_Equipamentos!$E$2:$E$4986, MATCH(L4192, Def_Instancias_Equipamentos!$D$2:$D$4986, 0), 1)</f>
        <v>IA-20RaBPM</v>
      </c>
      <c r="J4192" s="8" t="str">
        <f aca="false">IF(H4192=I4192, "INTERNO", "EXTERNO")</f>
        <v>EXTERNO</v>
      </c>
      <c r="K4192" s="9" t="str">
        <f aca="false">Def_Instancias_Equipamentos!$D$1130</f>
        <v>SI-20SBFE:DI-PBPMSensor-1</v>
      </c>
      <c r="L4192" s="4" t="str">
        <f aca="false">Def_Instancias_Equipamentos!$D$1471</f>
        <v>SI-20SBFE:DI-FMCPicoAmm-1</v>
      </c>
      <c r="M4192" s="10" t="s">
        <v>69</v>
      </c>
      <c r="N4192" s="11" t="s">
        <v>357</v>
      </c>
      <c r="O4192" s="21" t="str">
        <f aca="false">Def_Sistemas_Conectores_Cabos!$B$24</f>
        <v>Allectra triax</v>
      </c>
      <c r="P4192" s="4" t="str">
        <f aca="false">Def_Sistemas_Conectores_Cabos!$B$25</f>
        <v>Lemo FFC.00.650</v>
      </c>
      <c r="Q4192" s="8" t="str">
        <f aca="false">K4192&amp;"/"&amp;M4192&amp;CHAR(10)&amp;L4192&amp;"/"&amp;N4192</f>
        <v>SI-20SBFE:DI-PBPMSensor-1/BI
SI-20SBFE:DI-FMCPicoAmm-1/2</v>
      </c>
      <c r="R4192" s="12" t="s">
        <v>354</v>
      </c>
      <c r="S4192" s="12" t="s">
        <v>354</v>
      </c>
      <c r="T4192" s="22" t="str">
        <f aca="false">Def_Sistemas_Conectores_Cabos!$C$15</f>
        <v>Triaxial LEMO</v>
      </c>
      <c r="U4192" s="11" t="s">
        <v>355</v>
      </c>
      <c r="V4192" s="13"/>
    </row>
    <row r="4193" customFormat="false" ht="15.75" hidden="true" customHeight="true" outlineLevel="0" collapsed="false">
      <c r="A4193" s="4" t="str">
        <f aca="false">Def_Sistemas_Conectores_Cabos!$A$23</f>
        <v>BPM de fótons</v>
      </c>
      <c r="B4193" s="5" t="str">
        <f aca="false">Datas_Entregas!$A$6</f>
        <v>Linhas de Luz (fases I-A e II)</v>
      </c>
      <c r="C4193" s="6" t="n">
        <f aca="false" t="array" ref="C4193:C4193">INDEX(Datas_Entregas!$B$2:$B$100, MATCH(B4193, Datas_Entregas!$A$2:$A$100, 0), 1)</f>
        <v>43374</v>
      </c>
      <c r="D4193" s="5" t="str">
        <f aca="false">Def_Status_Montagem!$A$2</f>
        <v>A verificar</v>
      </c>
      <c r="E4193" s="4" t="str">
        <f aca="false">Def_Status_Montagem!$B$4</f>
        <v>Contratada (inclui etiqueta)</v>
      </c>
      <c r="F4193" s="7" t="str">
        <f aca="false" t="array" ref="F4193:F4193">INDEX(Def_Instancias_Equipamentos!$F$2:$F$4986, MATCH(K4193, Def_Instancias_Equipamentos!$D$2:$D$4986, 0), 1)</f>
        <v>Túnel (Anel/Front-End)</v>
      </c>
      <c r="G4193" s="8" t="str">
        <f aca="false" t="array" ref="G4193:G4193">INDEX(Def_Instancias_Equipamentos!$F$2:$F$4986, MATCH(L4193, Def_Instancias_Equipamentos!$D$2:$D$4986, 0), 1)</f>
        <v>Sala Racks 19&amp;20</v>
      </c>
      <c r="H4193" s="7" t="str">
        <f aca="false" t="array" ref="H4193:H4193">INDEX(Def_Instancias_Equipamentos!$E$2:$E$4986, MATCH(K4193, Def_Instancias_Equipamentos!$D$2:$D$4986, 0), 1)</f>
        <v>SI-20SBFE</v>
      </c>
      <c r="I4193" s="8" t="str">
        <f aca="false" t="array" ref="I4193:I4193">INDEX(Def_Instancias_Equipamentos!$E$2:$E$4986, MATCH(L4193, Def_Instancias_Equipamentos!$D$2:$D$4986, 0), 1)</f>
        <v>IA-20RaBPM</v>
      </c>
      <c r="J4193" s="8" t="str">
        <f aca="false">IF(H4193=I4193, "INTERNO", "EXTERNO")</f>
        <v>EXTERNO</v>
      </c>
      <c r="K4193" s="9" t="str">
        <f aca="false">Def_Instancias_Equipamentos!$D$1130</f>
        <v>SI-20SBFE:DI-PBPMSensor-1</v>
      </c>
      <c r="L4193" s="4" t="str">
        <f aca="false">Def_Instancias_Equipamentos!$D$1471</f>
        <v>SI-20SBFE:DI-FMCPicoAmm-1</v>
      </c>
      <c r="M4193" s="10" t="s">
        <v>75</v>
      </c>
      <c r="N4193" s="11" t="s">
        <v>358</v>
      </c>
      <c r="O4193" s="21" t="str">
        <f aca="false">Def_Sistemas_Conectores_Cabos!$B$24</f>
        <v>Allectra triax</v>
      </c>
      <c r="P4193" s="4" t="str">
        <f aca="false">Def_Sistemas_Conectores_Cabos!$B$25</f>
        <v>Lemo FFC.00.650</v>
      </c>
      <c r="Q4193" s="8" t="str">
        <f aca="false">K4193&amp;"/"&amp;M4193&amp;CHAR(10)&amp;L4193&amp;"/"&amp;N4193</f>
        <v>SI-20SBFE:DI-PBPMSensor-1/TI
SI-20SBFE:DI-FMCPicoAmm-1/3</v>
      </c>
      <c r="R4193" s="12" t="s">
        <v>354</v>
      </c>
      <c r="S4193" s="12" t="s">
        <v>354</v>
      </c>
      <c r="T4193" s="22" t="str">
        <f aca="false">Def_Sistemas_Conectores_Cabos!$C$15</f>
        <v>Triaxial LEMO</v>
      </c>
      <c r="U4193" s="11" t="s">
        <v>355</v>
      </c>
      <c r="V4193" s="13"/>
    </row>
    <row r="4194" customFormat="false" ht="15.75" hidden="true" customHeight="true" outlineLevel="0" collapsed="false">
      <c r="A4194" s="4" t="str">
        <f aca="false">Def_Sistemas_Conectores_Cabos!$A$23</f>
        <v>BPM de fótons</v>
      </c>
      <c r="B4194" s="5" t="str">
        <f aca="false">Datas_Entregas!$A$6</f>
        <v>Linhas de Luz (fases I-A e II)</v>
      </c>
      <c r="C4194" s="6" t="n">
        <f aca="false" t="array" ref="C4194:C4194">INDEX(Datas_Entregas!$B$2:$B$100, MATCH(B4194, Datas_Entregas!$A$2:$A$100, 0), 1)</f>
        <v>43374</v>
      </c>
      <c r="D4194" s="5" t="str">
        <f aca="false">Def_Status_Montagem!$A$2</f>
        <v>A verificar</v>
      </c>
      <c r="E4194" s="4" t="str">
        <f aca="false">Def_Status_Montagem!$B$4</f>
        <v>Contratada (inclui etiqueta)</v>
      </c>
      <c r="F4194" s="7" t="str">
        <f aca="false" t="array" ref="F4194:F4194">INDEX(Def_Instancias_Equipamentos!$F$2:$F$4986, MATCH(K4194, Def_Instancias_Equipamentos!$D$2:$D$4986, 0), 1)</f>
        <v>Túnel (Anel/Front-End)</v>
      </c>
      <c r="G4194" s="8" t="str">
        <f aca="false" t="array" ref="G4194:G4194">INDEX(Def_Instancias_Equipamentos!$F$2:$F$4986, MATCH(L4194, Def_Instancias_Equipamentos!$D$2:$D$4986, 0), 1)</f>
        <v>Sala Racks 19&amp;20</v>
      </c>
      <c r="H4194" s="7" t="str">
        <f aca="false" t="array" ref="H4194:H4194">INDEX(Def_Instancias_Equipamentos!$E$2:$E$4986, MATCH(K4194, Def_Instancias_Equipamentos!$D$2:$D$4986, 0), 1)</f>
        <v>SI-20SBFE</v>
      </c>
      <c r="I4194" s="8" t="str">
        <f aca="false" t="array" ref="I4194:I4194">INDEX(Def_Instancias_Equipamentos!$E$2:$E$4986, MATCH(L4194, Def_Instancias_Equipamentos!$D$2:$D$4986, 0), 1)</f>
        <v>IA-20RaBPM</v>
      </c>
      <c r="J4194" s="8" t="str">
        <f aca="false">IF(H4194=I4194, "INTERNO", "EXTERNO")</f>
        <v>EXTERNO</v>
      </c>
      <c r="K4194" s="9" t="str">
        <f aca="false">Def_Instancias_Equipamentos!$D$1130</f>
        <v>SI-20SBFE:DI-PBPMSensor-1</v>
      </c>
      <c r="L4194" s="4" t="str">
        <f aca="false">Def_Instancias_Equipamentos!$D$1471</f>
        <v>SI-20SBFE:DI-FMCPicoAmm-1</v>
      </c>
      <c r="M4194" s="10" t="s">
        <v>72</v>
      </c>
      <c r="N4194" s="11" t="s">
        <v>359</v>
      </c>
      <c r="O4194" s="21" t="str">
        <f aca="false">Def_Sistemas_Conectores_Cabos!$B$24</f>
        <v>Allectra triax</v>
      </c>
      <c r="P4194" s="4" t="str">
        <f aca="false">Def_Sistemas_Conectores_Cabos!$B$25</f>
        <v>Lemo FFC.00.650</v>
      </c>
      <c r="Q4194" s="8" t="str">
        <f aca="false">K4194&amp;"/"&amp;M4194&amp;CHAR(10)&amp;L4194&amp;"/"&amp;N4194</f>
        <v>SI-20SBFE:DI-PBPMSensor-1/BO
SI-20SBFE:DI-FMCPicoAmm-1/4</v>
      </c>
      <c r="R4194" s="12" t="s">
        <v>354</v>
      </c>
      <c r="S4194" s="12" t="s">
        <v>354</v>
      </c>
      <c r="T4194" s="22" t="str">
        <f aca="false">Def_Sistemas_Conectores_Cabos!$C$15</f>
        <v>Triaxial LEMO</v>
      </c>
      <c r="U4194" s="11" t="s">
        <v>355</v>
      </c>
      <c r="V4194" s="13"/>
    </row>
    <row r="4195" customFormat="false" ht="15.75" hidden="true" customHeight="true" outlineLevel="0" collapsed="false">
      <c r="A4195" s="4" t="str">
        <f aca="false">Def_Sistemas_Conectores_Cabos!$A$23</f>
        <v>BPM de fótons</v>
      </c>
      <c r="B4195" s="5" t="str">
        <f aca="false">Datas_Entregas!$A$6</f>
        <v>Linhas de Luz (fases I-A e II)</v>
      </c>
      <c r="C4195" s="6" t="n">
        <f aca="false" t="array" ref="C4195:C4195">INDEX(Datas_Entregas!$B$2:$B$100, MATCH(B4195, Datas_Entregas!$A$2:$A$100, 0), 1)</f>
        <v>43374</v>
      </c>
      <c r="D4195" s="5" t="str">
        <f aca="false">Def_Status_Montagem!$A$2</f>
        <v>A verificar</v>
      </c>
      <c r="E4195" s="4" t="str">
        <f aca="false">Def_Status_Montagem!$B$4</f>
        <v>Contratada (inclui etiqueta)</v>
      </c>
      <c r="F4195" s="7" t="str">
        <f aca="false" t="array" ref="F4195:F4195">INDEX(Def_Instancias_Equipamentos!$F$2:$F$4986, MATCH(K4195, Def_Instancias_Equipamentos!$D$2:$D$4986, 0), 1)</f>
        <v>Túnel (Anel/Front-End)</v>
      </c>
      <c r="G4195" s="8" t="str">
        <f aca="false" t="array" ref="G4195:G4195">INDEX(Def_Instancias_Equipamentos!$F$2:$F$4986, MATCH(L4195, Def_Instancias_Equipamentos!$D$2:$D$4986, 0), 1)</f>
        <v>Sala Racks 19&amp;20</v>
      </c>
      <c r="H4195" s="7" t="str">
        <f aca="false" t="array" ref="H4195:H4195">INDEX(Def_Instancias_Equipamentos!$E$2:$E$4986, MATCH(K4195, Def_Instancias_Equipamentos!$D$2:$D$4986, 0), 1)</f>
        <v>SI-20SBFE</v>
      </c>
      <c r="I4195" s="8" t="str">
        <f aca="false" t="array" ref="I4195:I4195">INDEX(Def_Instancias_Equipamentos!$E$2:$E$4986, MATCH(L4195, Def_Instancias_Equipamentos!$D$2:$D$4986, 0), 1)</f>
        <v>IA-20RaBPM</v>
      </c>
      <c r="J4195" s="8" t="str">
        <f aca="false">IF(H4195=I4195, "INTERNO", "EXTERNO")</f>
        <v>EXTERNO</v>
      </c>
      <c r="K4195" s="9" t="str">
        <f aca="false">Def_Instancias_Equipamentos!$D$1131</f>
        <v>SI-20SBFE:DI-PBPMSensor-2</v>
      </c>
      <c r="L4195" s="4" t="str">
        <f aca="false">Def_Instancias_Equipamentos!$D$1472</f>
        <v>SI-20SBFE:DI-FMCPicoAmm-2</v>
      </c>
      <c r="M4195" s="10" t="s">
        <v>78</v>
      </c>
      <c r="N4195" s="11" t="s">
        <v>356</v>
      </c>
      <c r="O4195" s="21" t="str">
        <f aca="false">Def_Sistemas_Conectores_Cabos!$B$24</f>
        <v>Allectra triax</v>
      </c>
      <c r="P4195" s="4" t="str">
        <f aca="false">Def_Sistemas_Conectores_Cabos!$B$25</f>
        <v>Lemo FFC.00.650</v>
      </c>
      <c r="Q4195" s="8" t="str">
        <f aca="false">K4195&amp;"/"&amp;M4195&amp;CHAR(10)&amp;L4195&amp;"/"&amp;N4195</f>
        <v>SI-20SBFE:DI-PBPMSensor-2/TO
SI-20SBFE:DI-FMCPicoAmm-2/1</v>
      </c>
      <c r="R4195" s="12" t="s">
        <v>354</v>
      </c>
      <c r="S4195" s="12" t="s">
        <v>354</v>
      </c>
      <c r="T4195" s="22" t="str">
        <f aca="false">Def_Sistemas_Conectores_Cabos!$C$15</f>
        <v>Triaxial LEMO</v>
      </c>
      <c r="U4195" s="11" t="s">
        <v>355</v>
      </c>
      <c r="V4195" s="13"/>
    </row>
    <row r="4196" customFormat="false" ht="15.75" hidden="true" customHeight="true" outlineLevel="0" collapsed="false">
      <c r="A4196" s="4" t="str">
        <f aca="false">Def_Sistemas_Conectores_Cabos!$A$23</f>
        <v>BPM de fótons</v>
      </c>
      <c r="B4196" s="5" t="str">
        <f aca="false">Datas_Entregas!$A$6</f>
        <v>Linhas de Luz (fases I-A e II)</v>
      </c>
      <c r="C4196" s="6" t="n">
        <f aca="false" t="array" ref="C4196:C4196">INDEX(Datas_Entregas!$B$2:$B$100, MATCH(B4196, Datas_Entregas!$A$2:$A$100, 0), 1)</f>
        <v>43374</v>
      </c>
      <c r="D4196" s="5" t="str">
        <f aca="false">Def_Status_Montagem!$A$2</f>
        <v>A verificar</v>
      </c>
      <c r="E4196" s="4" t="str">
        <f aca="false">Def_Status_Montagem!$B$4</f>
        <v>Contratada (inclui etiqueta)</v>
      </c>
      <c r="F4196" s="7" t="str">
        <f aca="false" t="array" ref="F4196:F4196">INDEX(Def_Instancias_Equipamentos!$F$2:$F$4986, MATCH(K4196, Def_Instancias_Equipamentos!$D$2:$D$4986, 0), 1)</f>
        <v>Túnel (Anel/Front-End)</v>
      </c>
      <c r="G4196" s="8" t="str">
        <f aca="false" t="array" ref="G4196:G4196">INDEX(Def_Instancias_Equipamentos!$F$2:$F$4986, MATCH(L4196, Def_Instancias_Equipamentos!$D$2:$D$4986, 0), 1)</f>
        <v>Sala Racks 19&amp;20</v>
      </c>
      <c r="H4196" s="7" t="str">
        <f aca="false" t="array" ref="H4196:H4196">INDEX(Def_Instancias_Equipamentos!$E$2:$E$4986, MATCH(K4196, Def_Instancias_Equipamentos!$D$2:$D$4986, 0), 1)</f>
        <v>SI-20SBFE</v>
      </c>
      <c r="I4196" s="8" t="str">
        <f aca="false" t="array" ref="I4196:I4196">INDEX(Def_Instancias_Equipamentos!$E$2:$E$4986, MATCH(L4196, Def_Instancias_Equipamentos!$D$2:$D$4986, 0), 1)</f>
        <v>IA-20RaBPM</v>
      </c>
      <c r="J4196" s="8" t="str">
        <f aca="false">IF(H4196=I4196, "INTERNO", "EXTERNO")</f>
        <v>EXTERNO</v>
      </c>
      <c r="K4196" s="9" t="str">
        <f aca="false">Def_Instancias_Equipamentos!$D$1131</f>
        <v>SI-20SBFE:DI-PBPMSensor-2</v>
      </c>
      <c r="L4196" s="4" t="str">
        <f aca="false">Def_Instancias_Equipamentos!$D$1472</f>
        <v>SI-20SBFE:DI-FMCPicoAmm-2</v>
      </c>
      <c r="M4196" s="10" t="s">
        <v>69</v>
      </c>
      <c r="N4196" s="11" t="s">
        <v>357</v>
      </c>
      <c r="O4196" s="21" t="str">
        <f aca="false">Def_Sistemas_Conectores_Cabos!$B$24</f>
        <v>Allectra triax</v>
      </c>
      <c r="P4196" s="4" t="str">
        <f aca="false">Def_Sistemas_Conectores_Cabos!$B$25</f>
        <v>Lemo FFC.00.650</v>
      </c>
      <c r="Q4196" s="8" t="str">
        <f aca="false">K4196&amp;"/"&amp;M4196&amp;CHAR(10)&amp;L4196&amp;"/"&amp;N4196</f>
        <v>SI-20SBFE:DI-PBPMSensor-2/BI
SI-20SBFE:DI-FMCPicoAmm-2/2</v>
      </c>
      <c r="R4196" s="12" t="s">
        <v>354</v>
      </c>
      <c r="S4196" s="12" t="s">
        <v>354</v>
      </c>
      <c r="T4196" s="22" t="str">
        <f aca="false">Def_Sistemas_Conectores_Cabos!$C$15</f>
        <v>Triaxial LEMO</v>
      </c>
      <c r="U4196" s="11" t="s">
        <v>355</v>
      </c>
      <c r="V4196" s="13"/>
    </row>
    <row r="4197" customFormat="false" ht="15.75" hidden="true" customHeight="true" outlineLevel="0" collapsed="false">
      <c r="A4197" s="4" t="str">
        <f aca="false">Def_Sistemas_Conectores_Cabos!$A$23</f>
        <v>BPM de fótons</v>
      </c>
      <c r="B4197" s="5" t="str">
        <f aca="false">Datas_Entregas!$A$6</f>
        <v>Linhas de Luz (fases I-A e II)</v>
      </c>
      <c r="C4197" s="6" t="n">
        <f aca="false" t="array" ref="C4197:C4197">INDEX(Datas_Entregas!$B$2:$B$100, MATCH(B4197, Datas_Entregas!$A$2:$A$100, 0), 1)</f>
        <v>43374</v>
      </c>
      <c r="D4197" s="5" t="str">
        <f aca="false">Def_Status_Montagem!$A$2</f>
        <v>A verificar</v>
      </c>
      <c r="E4197" s="4" t="str">
        <f aca="false">Def_Status_Montagem!$B$4</f>
        <v>Contratada (inclui etiqueta)</v>
      </c>
      <c r="F4197" s="7" t="str">
        <f aca="false" t="array" ref="F4197:F4197">INDEX(Def_Instancias_Equipamentos!$F$2:$F$4986, MATCH(K4197, Def_Instancias_Equipamentos!$D$2:$D$4986, 0), 1)</f>
        <v>Túnel (Anel/Front-End)</v>
      </c>
      <c r="G4197" s="8" t="str">
        <f aca="false" t="array" ref="G4197:G4197">INDEX(Def_Instancias_Equipamentos!$F$2:$F$4986, MATCH(L4197, Def_Instancias_Equipamentos!$D$2:$D$4986, 0), 1)</f>
        <v>Sala Racks 19&amp;20</v>
      </c>
      <c r="H4197" s="7" t="str">
        <f aca="false" t="array" ref="H4197:H4197">INDEX(Def_Instancias_Equipamentos!$E$2:$E$4986, MATCH(K4197, Def_Instancias_Equipamentos!$D$2:$D$4986, 0), 1)</f>
        <v>SI-20SBFE</v>
      </c>
      <c r="I4197" s="8" t="str">
        <f aca="false" t="array" ref="I4197:I4197">INDEX(Def_Instancias_Equipamentos!$E$2:$E$4986, MATCH(L4197, Def_Instancias_Equipamentos!$D$2:$D$4986, 0), 1)</f>
        <v>IA-20RaBPM</v>
      </c>
      <c r="J4197" s="8" t="str">
        <f aca="false">IF(H4197=I4197, "INTERNO", "EXTERNO")</f>
        <v>EXTERNO</v>
      </c>
      <c r="K4197" s="9" t="str">
        <f aca="false">Def_Instancias_Equipamentos!$D$1131</f>
        <v>SI-20SBFE:DI-PBPMSensor-2</v>
      </c>
      <c r="L4197" s="4" t="str">
        <f aca="false">Def_Instancias_Equipamentos!$D$1472</f>
        <v>SI-20SBFE:DI-FMCPicoAmm-2</v>
      </c>
      <c r="M4197" s="10" t="s">
        <v>75</v>
      </c>
      <c r="N4197" s="11" t="s">
        <v>358</v>
      </c>
      <c r="O4197" s="21" t="str">
        <f aca="false">Def_Sistemas_Conectores_Cabos!$B$24</f>
        <v>Allectra triax</v>
      </c>
      <c r="P4197" s="4" t="str">
        <f aca="false">Def_Sistemas_Conectores_Cabos!$B$25</f>
        <v>Lemo FFC.00.650</v>
      </c>
      <c r="Q4197" s="8" t="str">
        <f aca="false">K4197&amp;"/"&amp;M4197&amp;CHAR(10)&amp;L4197&amp;"/"&amp;N4197</f>
        <v>SI-20SBFE:DI-PBPMSensor-2/TI
SI-20SBFE:DI-FMCPicoAmm-2/3</v>
      </c>
      <c r="R4197" s="12" t="s">
        <v>354</v>
      </c>
      <c r="S4197" s="12" t="s">
        <v>354</v>
      </c>
      <c r="T4197" s="22" t="str">
        <f aca="false">Def_Sistemas_Conectores_Cabos!$C$15</f>
        <v>Triaxial LEMO</v>
      </c>
      <c r="U4197" s="11" t="s">
        <v>355</v>
      </c>
      <c r="V4197" s="13"/>
    </row>
    <row r="4198" customFormat="false" ht="15.75" hidden="true" customHeight="true" outlineLevel="0" collapsed="false">
      <c r="A4198" s="4" t="str">
        <f aca="false">Def_Sistemas_Conectores_Cabos!$A$23</f>
        <v>BPM de fótons</v>
      </c>
      <c r="B4198" s="5" t="str">
        <f aca="false">Datas_Entregas!$A$6</f>
        <v>Linhas de Luz (fases I-A e II)</v>
      </c>
      <c r="C4198" s="6" t="n">
        <f aca="false" t="array" ref="C4198:C4198">INDEX(Datas_Entregas!$B$2:$B$100, MATCH(B4198, Datas_Entregas!$A$2:$A$100, 0), 1)</f>
        <v>43374</v>
      </c>
      <c r="D4198" s="5" t="str">
        <f aca="false">Def_Status_Montagem!$A$2</f>
        <v>A verificar</v>
      </c>
      <c r="E4198" s="4" t="str">
        <f aca="false">Def_Status_Montagem!$B$4</f>
        <v>Contratada (inclui etiqueta)</v>
      </c>
      <c r="F4198" s="7" t="str">
        <f aca="false" t="array" ref="F4198:F4198">INDEX(Def_Instancias_Equipamentos!$F$2:$F$4986, MATCH(K4198, Def_Instancias_Equipamentos!$D$2:$D$4986, 0), 1)</f>
        <v>Túnel (Anel/Front-End)</v>
      </c>
      <c r="G4198" s="8" t="str">
        <f aca="false" t="array" ref="G4198:G4198">INDEX(Def_Instancias_Equipamentos!$F$2:$F$4986, MATCH(L4198, Def_Instancias_Equipamentos!$D$2:$D$4986, 0), 1)</f>
        <v>Sala Racks 19&amp;20</v>
      </c>
      <c r="H4198" s="7" t="str">
        <f aca="false" t="array" ref="H4198:H4198">INDEX(Def_Instancias_Equipamentos!$E$2:$E$4986, MATCH(K4198, Def_Instancias_Equipamentos!$D$2:$D$4986, 0), 1)</f>
        <v>SI-20SBFE</v>
      </c>
      <c r="I4198" s="8" t="str">
        <f aca="false" t="array" ref="I4198:I4198">INDEX(Def_Instancias_Equipamentos!$E$2:$E$4986, MATCH(L4198, Def_Instancias_Equipamentos!$D$2:$D$4986, 0), 1)</f>
        <v>IA-20RaBPM</v>
      </c>
      <c r="J4198" s="8" t="str">
        <f aca="false">IF(H4198=I4198, "INTERNO", "EXTERNO")</f>
        <v>EXTERNO</v>
      </c>
      <c r="K4198" s="9" t="str">
        <f aca="false">Def_Instancias_Equipamentos!$D$1131</f>
        <v>SI-20SBFE:DI-PBPMSensor-2</v>
      </c>
      <c r="L4198" s="4" t="str">
        <f aca="false">Def_Instancias_Equipamentos!$D$1472</f>
        <v>SI-20SBFE:DI-FMCPicoAmm-2</v>
      </c>
      <c r="M4198" s="10" t="s">
        <v>72</v>
      </c>
      <c r="N4198" s="11" t="s">
        <v>359</v>
      </c>
      <c r="O4198" s="21" t="str">
        <f aca="false">Def_Sistemas_Conectores_Cabos!$B$24</f>
        <v>Allectra triax</v>
      </c>
      <c r="P4198" s="4" t="str">
        <f aca="false">Def_Sistemas_Conectores_Cabos!$B$25</f>
        <v>Lemo FFC.00.650</v>
      </c>
      <c r="Q4198" s="8" t="str">
        <f aca="false">K4198&amp;"/"&amp;M4198&amp;CHAR(10)&amp;L4198&amp;"/"&amp;N4198</f>
        <v>SI-20SBFE:DI-PBPMSensor-2/BO
SI-20SBFE:DI-FMCPicoAmm-2/4</v>
      </c>
      <c r="R4198" s="12" t="s">
        <v>354</v>
      </c>
      <c r="S4198" s="12" t="s">
        <v>354</v>
      </c>
      <c r="T4198" s="22" t="str">
        <f aca="false">Def_Sistemas_Conectores_Cabos!$C$15</f>
        <v>Triaxial LEMO</v>
      </c>
      <c r="U4198" s="11" t="s">
        <v>355</v>
      </c>
      <c r="V4198" s="13"/>
    </row>
    <row r="4199" customFormat="false" ht="15.75" hidden="true" customHeight="true" outlineLevel="0" collapsed="false">
      <c r="A4199" s="4" t="str">
        <f aca="false">Def_Sistemas_Conectores_Cabos!$A$4</f>
        <v>Timing</v>
      </c>
      <c r="B4199" s="5" t="str">
        <f aca="false">Datas_Entregas!$A$5</f>
        <v>Streak Camera</v>
      </c>
      <c r="C4199" s="6" t="str">
        <f aca="false" t="array" ref="C4199:C4199">INDEX(Datas_Entregas!$B$2:$B$100, MATCH(B4199, Datas_Entregas!$A$2:$A$100, 0), 1)</f>
        <v>?</v>
      </c>
      <c r="D4199" s="5" t="str">
        <f aca="false">Def_Status_Montagem!$A$4</f>
        <v>Comprado / Esperando entrega</v>
      </c>
      <c r="E4199" s="4" t="str">
        <f aca="false">Def_Status_Montagem!$B$3</f>
        <v>Contratada / Etiqueta pelo DIG</v>
      </c>
      <c r="F4199" s="7" t="str">
        <f aca="false" t="array" ref="F4199:F4199">INDEX(Def_Instancias_Equipamentos!$F$2:$F$1224, MATCH(K4199, Def_Instancias_Equipamentos!$D$2:$D$1224, 0), 1)</f>
        <v>?</v>
      </c>
      <c r="G4199" s="8" t="str">
        <f aca="false" t="array" ref="G4199:G4199">INDEX(Def_Instancias_Equipamentos!$F$2:$F$1224, MATCH(L4199, Def_Instancias_Equipamentos!$D$2:$D$1224, 0), 1)</f>
        <v>Streak Camera</v>
      </c>
      <c r="H4199" s="7" t="str">
        <f aca="false" t="array" ref="H4199:H4199">INDEX(Def_Instancias_Equipamentos!$E$2:$E$1224, MATCH(K4199, Def_Instancias_Equipamentos!$D$2:$D$1224, 0), 1)</f>
        <v>?</v>
      </c>
      <c r="I4199" s="8" t="str">
        <f aca="false" t="array" ref="I4199:I4199">INDEX(Def_Instancias_Equipamentos!$E$2:$E$1224, MATCH(L4199, Def_Instancias_Equipamentos!$D$2:$D$1224, 0), 1)</f>
        <v>"Rack" Streak Camera</v>
      </c>
      <c r="J4199" s="8" t="str">
        <f aca="false">IF(H4199=I4199, "INTERNO", "EXTERNO")</f>
        <v>EXTERNO</v>
      </c>
      <c r="K4199" s="9" t="s">
        <v>354</v>
      </c>
      <c r="L4199" s="4" t="str">
        <f aca="false">Def_Instancias_Equipamentos!$D$77</f>
        <v>"Rack" Streak Camera:TI-EVE</v>
      </c>
      <c r="M4199" s="27" t="s">
        <v>360</v>
      </c>
      <c r="N4199" s="17" t="s">
        <v>361</v>
      </c>
      <c r="O4199" s="9" t="str">
        <f aca="false">Def_Sistemas_Conectores_Cabos!$B$3</f>
        <v>LC duplex</v>
      </c>
      <c r="P4199" s="4" t="str">
        <f aca="false">Def_Sistemas_Conectores_Cabos!$B$3</f>
        <v>LC duplex</v>
      </c>
      <c r="Q4199" s="8" t="str">
        <f aca="false">K4199&amp;"/"&amp;M4199&amp;CHAR(10)&amp;L4199&amp;"/"&amp;N4199</f>
        <v>?/p048
"Rack" Streak Camera:TI-EVE/UPLINK</v>
      </c>
      <c r="R4199" s="11"/>
      <c r="S4199" s="11"/>
      <c r="T4199" s="4" t="str">
        <f aca="false">Def_Sistemas_Conectores_Cabos!$C$3</f>
        <v>Fibra OM4 duplex</v>
      </c>
      <c r="U4199" s="11" t="s">
        <v>362</v>
      </c>
      <c r="V4199" s="13"/>
    </row>
    <row r="4200" customFormat="false" ht="15.75" hidden="true" customHeight="true" outlineLevel="0" collapsed="false">
      <c r="A4200" s="4" t="str">
        <f aca="false">Def_Sistemas_Conectores_Cabos!$A$7</f>
        <v>Timing Linac</v>
      </c>
      <c r="B4200" s="5" t="str">
        <f aca="false">Datas_Entregas!$A$8</f>
        <v>Finalização LINAC</v>
      </c>
      <c r="C4200" s="6" t="str">
        <f aca="false" t="array" ref="C4200:C4200">INDEX(Datas_Entregas!$B$2:$B$100, MATCH(B4200, Datas_Entregas!$A$2:$A$100, 0), 1)</f>
        <v>?</v>
      </c>
      <c r="D4200" s="5" t="str">
        <f aca="false">Def_Status_Montagem!$A$7</f>
        <v>Instalado protótipo/provisório</v>
      </c>
      <c r="E4200" s="5" t="str">
        <f aca="false">Def_Status_Montagem!$B$3</f>
        <v>Contratada / Etiqueta pelo DIG</v>
      </c>
      <c r="F4200" s="7" t="str">
        <f aca="false" t="array" ref="F4200:F4200">INDEX(Def_Instancias_Equipamentos!$F$2:$F$1224, MATCH(K4200, Def_Instancias_Equipamentos!$D$2:$D$1224, 0), 1)</f>
        <v>Sala Racks do LINAC</v>
      </c>
      <c r="G4200" s="8" t="str">
        <f aca="false" t="array" ref="G4200:G4200">INDEX(Def_Instancias_Equipamentos!$F$2:$F$1224, MATCH(L4200, Def_Instancias_Equipamentos!$D$2:$D$1224, 0), 1)</f>
        <v>Túnel (LINAC)</v>
      </c>
      <c r="H4200" s="7" t="str">
        <f aca="false" t="array" ref="H4200:H4200">INDEX(Def_Instancias_Equipamentos!$E$2:$E$1224, MATCH(K4200, Def_Instancias_Equipamentos!$D$2:$D$1224, 0), 1)</f>
        <v>LA-RFH01RACK2</v>
      </c>
      <c r="I4200" s="8" t="str">
        <f aca="false" t="array" ref="I4200:I4200">INDEX(Def_Instancias_Equipamentos!$E$2:$E$1224, MATCH(L4200, Def_Instancias_Equipamentos!$D$2:$D$1224, 0), 1)</f>
        <v>LI-IET01RACK1</v>
      </c>
      <c r="J4200" s="8" t="str">
        <f aca="false">IF(H4200=I4200, "INTERNO", "EXTERNO")</f>
        <v>EXTERNO</v>
      </c>
      <c r="K4200" s="9" t="str">
        <f aca="false">Def_Instancias_Equipamentos!$D$82</f>
        <v>LA-RFH01RACK2:TI-EVR</v>
      </c>
      <c r="L4200" s="4" t="str">
        <f aca="false">Def_Instancias_Equipamentos!$D$107</f>
        <v>LI-IET01RACK1:TI-OEMultSFP</v>
      </c>
      <c r="M4200" s="10" t="s">
        <v>17</v>
      </c>
      <c r="N4200" s="11" t="s">
        <v>330</v>
      </c>
      <c r="O4200" s="9" t="str">
        <f aca="false">Def_Sistemas_Conectores_Cabos!$B$3</f>
        <v>LC duplex</v>
      </c>
      <c r="P4200" s="4" t="str">
        <f aca="false">Def_Sistemas_Conectores_Cabos!$B$3</f>
        <v>LC duplex</v>
      </c>
      <c r="Q4200" s="8" t="str">
        <f aca="false">K4200&amp;"/"&amp;M4200&amp;CHAR(10)&amp;L4200&amp;"/"&amp;N4200</f>
        <v>LA-RFH01RACK2:TI-EVR/OUT0
LI-IET01RACK1:TI-OEMultSFP/OE1</v>
      </c>
      <c r="R4200" s="11"/>
      <c r="S4200" s="11"/>
      <c r="T4200" s="4" t="str">
        <f aca="false">Def_Sistemas_Conectores_Cabos!$C$3</f>
        <v>Fibra OM4 duplex</v>
      </c>
      <c r="U4200" s="11" t="s">
        <v>363</v>
      </c>
      <c r="V4200" s="13"/>
    </row>
    <row r="4201" customFormat="false" ht="15.75" hidden="true" customHeight="true" outlineLevel="0" collapsed="false">
      <c r="A4201" s="4" t="str">
        <f aca="false">Def_Sistemas_Conectores_Cabos!$A$7</f>
        <v>Timing Linac</v>
      </c>
      <c r="B4201" s="5" t="str">
        <f aca="false">Datas_Entregas!$A$8</f>
        <v>Finalização LINAC</v>
      </c>
      <c r="C4201" s="6" t="str">
        <f aca="false" t="array" ref="C4201:C4201">INDEX(Datas_Entregas!$B$2:$B$100, MATCH(B4201, Datas_Entregas!$A$2:$A$100, 0), 1)</f>
        <v>?</v>
      </c>
      <c r="D4201" s="5" t="str">
        <f aca="false">Def_Status_Montagem!$A$7</f>
        <v>Instalado protótipo/provisório</v>
      </c>
      <c r="E4201" s="5" t="str">
        <f aca="false">Def_Status_Montagem!$B$3</f>
        <v>Contratada / Etiqueta pelo DIG</v>
      </c>
      <c r="F4201" s="7" t="str">
        <f aca="false" t="array" ref="F4201:F4201">INDEX(Def_Instancias_Equipamentos!$F$2:$F$1224, MATCH(K4201, Def_Instancias_Equipamentos!$D$2:$D$1224, 0), 1)</f>
        <v>Sala Racks do LINAC</v>
      </c>
      <c r="G4201" s="8" t="str">
        <f aca="false" t="array" ref="G4201:G4201">INDEX(Def_Instancias_Equipamentos!$F$2:$F$1224, MATCH(L4201, Def_Instancias_Equipamentos!$D$2:$D$1224, 0), 1)</f>
        <v>Túnel (LINAC)</v>
      </c>
      <c r="H4201" s="7" t="str">
        <f aca="false" t="array" ref="H4201:H4201">INDEX(Def_Instancias_Equipamentos!$E$2:$E$1224, MATCH(K4201, Def_Instancias_Equipamentos!$D$2:$D$1224, 0), 1)</f>
        <v>LA-RFH01RACK2</v>
      </c>
      <c r="I4201" s="8" t="str">
        <f aca="false" t="array" ref="I4201:I4201">INDEX(Def_Instancias_Equipamentos!$E$2:$E$1224, MATCH(L4201, Def_Instancias_Equipamentos!$D$2:$D$1224, 0), 1)</f>
        <v>LI-IET01RACK1</v>
      </c>
      <c r="J4201" s="8" t="str">
        <f aca="false">IF(H4201=I4201, "INTERNO", "EXTERNO")</f>
        <v>EXTERNO</v>
      </c>
      <c r="K4201" s="9" t="str">
        <f aca="false">Def_Instancias_Equipamentos!$D$82</f>
        <v>LA-RFH01RACK2:TI-EVR</v>
      </c>
      <c r="L4201" s="4" t="str">
        <f aca="false">Def_Instancias_Equipamentos!$D$107</f>
        <v>LI-IET01RACK1:TI-OEMultSFP</v>
      </c>
      <c r="M4201" s="10" t="s">
        <v>20</v>
      </c>
      <c r="N4201" s="11" t="s">
        <v>339</v>
      </c>
      <c r="O4201" s="9" t="str">
        <f aca="false">Def_Sistemas_Conectores_Cabos!$B$3</f>
        <v>LC duplex</v>
      </c>
      <c r="P4201" s="4" t="str">
        <f aca="false">Def_Sistemas_Conectores_Cabos!$B$3</f>
        <v>LC duplex</v>
      </c>
      <c r="Q4201" s="8" t="str">
        <f aca="false">K4201&amp;"/"&amp;M4201&amp;CHAR(10)&amp;L4201&amp;"/"&amp;N4201</f>
        <v>LA-RFH01RACK2:TI-EVR/OUT1
LI-IET01RACK1:TI-OEMultSFP/OE2</v>
      </c>
      <c r="R4201" s="11"/>
      <c r="S4201" s="11"/>
      <c r="T4201" s="4" t="str">
        <f aca="false">Def_Sistemas_Conectores_Cabos!$C$3</f>
        <v>Fibra OM4 duplex</v>
      </c>
      <c r="U4201" s="11" t="s">
        <v>364</v>
      </c>
      <c r="V4201" s="13"/>
    </row>
    <row r="4202" customFormat="false" ht="15.75" hidden="true" customHeight="true" outlineLevel="0" collapsed="false">
      <c r="A4202" s="4" t="str">
        <f aca="false">Def_Sistemas_Conectores_Cabos!$A$9</f>
        <v>Timing Pulsados</v>
      </c>
      <c r="B4202" s="5" t="str">
        <f aca="false">Datas_Entregas!$A$2</f>
        <v>Booster/LTB</v>
      </c>
      <c r="C4202" s="6" t="n">
        <f aca="false" t="array" ref="C4202:C4202">INDEX(Datas_Entregas!$B$2:$B$100, MATCH(B4202, Datas_Entregas!$A$2:$A$100, 0), 1)</f>
        <v>43266</v>
      </c>
      <c r="D4202" s="5" t="str">
        <f aca="false">Def_Status_Montagem!$A$3</f>
        <v>Verficado - Pronto para Produção</v>
      </c>
      <c r="E4202" s="4" t="str">
        <f aca="false">Def_Status_Montagem!$B$4</f>
        <v>Contratada (inclui etiqueta)</v>
      </c>
      <c r="F4202" s="7" t="str">
        <f aca="false" t="array" ref="F4202:F4202">INDEX(Def_Instancias_Equipamentos!$F$2:$F$1224, MATCH(K4202, Def_Instancias_Equipamentos!$D$2:$D$1224, 0), 1)</f>
        <v>Sala Racks 1</v>
      </c>
      <c r="G4202" s="8" t="str">
        <f aca="false" t="array" ref="G4202:G4202">INDEX(Def_Instancias_Equipamentos!$F$2:$F$1224, MATCH(L4202, Def_Instancias_Equipamentos!$D$2:$D$1224, 0), 1)</f>
        <v>Sala Racks 1</v>
      </c>
      <c r="H4202" s="7" t="str">
        <f aca="false" t="array" ref="H4202:H4202">INDEX(Def_Instancias_Equipamentos!$E$2:$E$1224, MATCH(K4202, Def_Instancias_Equipamentos!$D$2:$D$1224, 0), 1)</f>
        <v>IA-01RaInj05</v>
      </c>
      <c r="I4202" s="8" t="str">
        <f aca="false" t="array" ref="I4202:I4202">INDEX(Def_Instancias_Equipamentos!$E$2:$E$1224, MATCH(L4202, Def_Instancias_Equipamentos!$D$2:$D$1224, 0), 1)</f>
        <v>IA-01RaInj01</v>
      </c>
      <c r="J4202" s="8" t="str">
        <f aca="false">IF(H4202=I4202, "INTERNO", "EXTERNO")</f>
        <v>EXTERNO</v>
      </c>
      <c r="K4202" s="9" t="str">
        <f aca="false">Def_Instancias_Equipamentos!$D$83</f>
        <v>IA-01RaInj05:TI-EVR</v>
      </c>
      <c r="L4202" s="4" t="str">
        <f aca="false">Def_Instancias_Equipamentos!$D$115</f>
        <v>IA-01RaInj01:TI-OEMultPOF</v>
      </c>
      <c r="M4202" s="10" t="s">
        <v>48</v>
      </c>
      <c r="N4202" s="11" t="s">
        <v>143</v>
      </c>
      <c r="O4202" s="9" t="str">
        <f aca="false">Def_Sistemas_Conectores_Cabos!$B$6</f>
        <v>Simplex (HFBR-4525Z)</v>
      </c>
      <c r="P4202" s="4" t="str">
        <f aca="false">Def_Sistemas_Conectores_Cabos!$B$6</f>
        <v>Simplex (HFBR-4525Z)</v>
      </c>
      <c r="Q4202" s="8" t="str">
        <f aca="false">K4202&amp;"/"&amp;M4202&amp;CHAR(10)&amp;L4202&amp;"/"&amp;N4202</f>
        <v>IA-01RaInj05:TI-EVR/OTP0
IA-01RaInj01:TI-OEMultPOF/IN1</v>
      </c>
      <c r="R4202" s="11" t="n">
        <v>10</v>
      </c>
      <c r="S4202" s="11" t="n">
        <f aca="false">R4202</f>
        <v>10</v>
      </c>
      <c r="T4202" s="4" t="str">
        <f aca="false">Def_Sistemas_Conectores_Cabos!$C$6</f>
        <v>Fibra plástica 1 mm</v>
      </c>
      <c r="U4202" s="11" t="s">
        <v>365</v>
      </c>
      <c r="V4202" s="13"/>
    </row>
    <row r="4203" customFormat="false" ht="15.75" hidden="true" customHeight="true" outlineLevel="0" collapsed="false">
      <c r="A4203" s="4" t="str">
        <f aca="false">Def_Sistemas_Conectores_Cabos!$A$9</f>
        <v>Timing Pulsados</v>
      </c>
      <c r="B4203" s="5" t="str">
        <f aca="false">Datas_Entregas!$A$2</f>
        <v>Booster/LTB</v>
      </c>
      <c r="C4203" s="6" t="n">
        <f aca="false" t="array" ref="C4203:C4203">INDEX(Datas_Entregas!$B$2:$B$100, MATCH(B4203, Datas_Entregas!$A$2:$A$100, 0), 1)</f>
        <v>43266</v>
      </c>
      <c r="D4203" s="5" t="str">
        <f aca="false">Def_Status_Montagem!$A$3</f>
        <v>Verficado - Pronto para Produção</v>
      </c>
      <c r="E4203" s="4" t="str">
        <f aca="false">Def_Status_Montagem!$B$4</f>
        <v>Contratada (inclui etiqueta)</v>
      </c>
      <c r="F4203" s="7" t="str">
        <f aca="false" t="array" ref="F4203:F4203">INDEX(Def_Instancias_Equipamentos!$F$2:$F$1224, MATCH(K4203, Def_Instancias_Equipamentos!$D$2:$D$1224, 0), 1)</f>
        <v>Sala Racks 1</v>
      </c>
      <c r="G4203" s="8" t="str">
        <f aca="false" t="array" ref="G4203:G4203">INDEX(Def_Instancias_Equipamentos!$F$2:$F$1224, MATCH(L4203, Def_Instancias_Equipamentos!$D$2:$D$1224, 0), 1)</f>
        <v>Sala Racks 1</v>
      </c>
      <c r="H4203" s="7" t="str">
        <f aca="false" t="array" ref="H4203:H4203">INDEX(Def_Instancias_Equipamentos!$E$2:$E$1224, MATCH(K4203, Def_Instancias_Equipamentos!$D$2:$D$1224, 0), 1)</f>
        <v>IA-01RaInj05</v>
      </c>
      <c r="I4203" s="8" t="str">
        <f aca="false" t="array" ref="I4203:I4203">INDEX(Def_Instancias_Equipamentos!$E$2:$E$1224, MATCH(L4203, Def_Instancias_Equipamentos!$D$2:$D$1224, 0), 1)</f>
        <v>IA-01RaInj01</v>
      </c>
      <c r="J4203" s="8" t="str">
        <f aca="false">IF(H4203=I4203, "INTERNO", "EXTERNO")</f>
        <v>EXTERNO</v>
      </c>
      <c r="K4203" s="9" t="str">
        <f aca="false">Def_Instancias_Equipamentos!$D$83</f>
        <v>IA-01RaInj05:TI-EVR</v>
      </c>
      <c r="L4203" s="4" t="str">
        <f aca="false">Def_Instancias_Equipamentos!$D$115</f>
        <v>IA-01RaInj01:TI-OEMultPOF</v>
      </c>
      <c r="M4203" s="10" t="s">
        <v>51</v>
      </c>
      <c r="N4203" s="11" t="s">
        <v>145</v>
      </c>
      <c r="O4203" s="9" t="str">
        <f aca="false">Def_Sistemas_Conectores_Cabos!$B$6</f>
        <v>Simplex (HFBR-4525Z)</v>
      </c>
      <c r="P4203" s="4" t="str">
        <f aca="false">Def_Sistemas_Conectores_Cabos!$B$6</f>
        <v>Simplex (HFBR-4525Z)</v>
      </c>
      <c r="Q4203" s="8" t="str">
        <f aca="false">K4203&amp;"/"&amp;M4203&amp;CHAR(10)&amp;L4203&amp;"/"&amp;N4203</f>
        <v>IA-01RaInj05:TI-EVR/OTP1
IA-01RaInj01:TI-OEMultPOF/IN2</v>
      </c>
      <c r="R4203" s="11" t="n">
        <v>10</v>
      </c>
      <c r="S4203" s="11" t="n">
        <f aca="false">R4203</f>
        <v>10</v>
      </c>
      <c r="T4203" s="4" t="str">
        <f aca="false">Def_Sistemas_Conectores_Cabos!$C$6</f>
        <v>Fibra plástica 1 mm</v>
      </c>
      <c r="U4203" s="11" t="s">
        <v>366</v>
      </c>
      <c r="V4203" s="13"/>
    </row>
    <row r="4204" customFormat="false" ht="15.75" hidden="true" customHeight="true" outlineLevel="0" collapsed="false">
      <c r="A4204" s="4" t="str">
        <f aca="false">Def_Sistemas_Conectores_Cabos!$A$9</f>
        <v>Timing Pulsados</v>
      </c>
      <c r="B4204" s="5" t="str">
        <f aca="false">Datas_Entregas!$A$2</f>
        <v>Booster/LTB</v>
      </c>
      <c r="C4204" s="6" t="n">
        <f aca="false" t="array" ref="C4204:C4204">INDEX(Datas_Entregas!$B$2:$B$100, MATCH(B4204, Datas_Entregas!$A$2:$A$100, 0), 1)</f>
        <v>43266</v>
      </c>
      <c r="D4204" s="5" t="str">
        <f aca="false">Def_Status_Montagem!$A$3</f>
        <v>Verficado - Pronto para Produção</v>
      </c>
      <c r="E4204" s="4" t="str">
        <f aca="false">Def_Status_Montagem!$B$4</f>
        <v>Contratada (inclui etiqueta)</v>
      </c>
      <c r="F4204" s="7" t="str">
        <f aca="false" t="array" ref="F4204:F4204">INDEX(Def_Instancias_Equipamentos!$F$2:$F$1224, MATCH(K4204, Def_Instancias_Equipamentos!$D$2:$D$1224, 0), 1)</f>
        <v>Sala Racks 1</v>
      </c>
      <c r="G4204" s="8" t="str">
        <f aca="false" t="array" ref="G4204:G4204">INDEX(Def_Instancias_Equipamentos!$F$2:$F$1224, MATCH(L4204, Def_Instancias_Equipamentos!$D$2:$D$1224, 0), 1)</f>
        <v>Sala Racks 1</v>
      </c>
      <c r="H4204" s="7" t="str">
        <f aca="false" t="array" ref="H4204:H4204">INDEX(Def_Instancias_Equipamentos!$E$2:$E$1224, MATCH(K4204, Def_Instancias_Equipamentos!$D$2:$D$1224, 0), 1)</f>
        <v>IA-01RaInj05</v>
      </c>
      <c r="I4204" s="8" t="str">
        <f aca="false" t="array" ref="I4204:I4204">INDEX(Def_Instancias_Equipamentos!$E$2:$E$1224, MATCH(L4204, Def_Instancias_Equipamentos!$D$2:$D$1224, 0), 1)</f>
        <v>IA-01RaInj01</v>
      </c>
      <c r="J4204" s="8" t="str">
        <f aca="false">IF(H4204=I4204, "INTERNO", "EXTERNO")</f>
        <v>EXTERNO</v>
      </c>
      <c r="K4204" s="9" t="str">
        <f aca="false">Def_Instancias_Equipamentos!$D$83</f>
        <v>IA-01RaInj05:TI-EVR</v>
      </c>
      <c r="L4204" s="4" t="str">
        <f aca="false">Def_Instancias_Equipamentos!$D$115</f>
        <v>IA-01RaInj01:TI-OEMultPOF</v>
      </c>
      <c r="M4204" s="10" t="s">
        <v>53</v>
      </c>
      <c r="N4204" s="11" t="s">
        <v>172</v>
      </c>
      <c r="O4204" s="9" t="str">
        <f aca="false">Def_Sistemas_Conectores_Cabos!$B$6</f>
        <v>Simplex (HFBR-4525Z)</v>
      </c>
      <c r="P4204" s="4" t="str">
        <f aca="false">Def_Sistemas_Conectores_Cabos!$B$6</f>
        <v>Simplex (HFBR-4525Z)</v>
      </c>
      <c r="Q4204" s="8" t="str">
        <f aca="false">K4204&amp;"/"&amp;M4204&amp;CHAR(10)&amp;L4204&amp;"/"&amp;N4204</f>
        <v>IA-01RaInj05:TI-EVR/OTP2
IA-01RaInj01:TI-OEMultPOF/IN3</v>
      </c>
      <c r="R4204" s="11" t="n">
        <v>10</v>
      </c>
      <c r="S4204" s="11" t="n">
        <f aca="false">R4204</f>
        <v>10</v>
      </c>
      <c r="T4204" s="4" t="str">
        <f aca="false">Def_Sistemas_Conectores_Cabos!$C$6</f>
        <v>Fibra plástica 1 mm</v>
      </c>
      <c r="U4204" s="11" t="s">
        <v>367</v>
      </c>
      <c r="V4204" s="13"/>
    </row>
    <row r="4205" customFormat="false" ht="15.75" hidden="true" customHeight="true" outlineLevel="0" collapsed="false">
      <c r="A4205" s="4" t="str">
        <f aca="false">Def_Sistemas_Conectores_Cabos!$A$9</f>
        <v>Timing Pulsados</v>
      </c>
      <c r="B4205" s="5" t="str">
        <f aca="false">Datas_Entregas!$A$2</f>
        <v>Booster/LTB</v>
      </c>
      <c r="C4205" s="6" t="n">
        <f aca="false" t="array" ref="C4205:C4205">INDEX(Datas_Entregas!$B$2:$B$100, MATCH(B4205, Datas_Entregas!$A$2:$A$100, 0), 1)</f>
        <v>43266</v>
      </c>
      <c r="D4205" s="5" t="str">
        <f aca="false">Def_Status_Montagem!$A$3</f>
        <v>Verficado - Pronto para Produção</v>
      </c>
      <c r="E4205" s="4" t="str">
        <f aca="false">Def_Status_Montagem!$B$4</f>
        <v>Contratada (inclui etiqueta)</v>
      </c>
      <c r="F4205" s="7" t="str">
        <f aca="false" t="array" ref="F4205:F4205">INDEX(Def_Instancias_Equipamentos!$F$2:$F$1224, MATCH(K4205, Def_Instancias_Equipamentos!$D$2:$D$1224, 0), 1)</f>
        <v>Sala Racks 1</v>
      </c>
      <c r="G4205" s="8" t="str">
        <f aca="false" t="array" ref="G4205:G4205">INDEX(Def_Instancias_Equipamentos!$F$2:$F$1224, MATCH(L4205, Def_Instancias_Equipamentos!$D$2:$D$1224, 0), 1)</f>
        <v>Sala Racks 1</v>
      </c>
      <c r="H4205" s="7" t="str">
        <f aca="false" t="array" ref="H4205:H4205">INDEX(Def_Instancias_Equipamentos!$E$2:$E$1224, MATCH(K4205, Def_Instancias_Equipamentos!$D$2:$D$1224, 0), 1)</f>
        <v>IA-01RaInj05</v>
      </c>
      <c r="I4205" s="8" t="str">
        <f aca="false" t="array" ref="I4205:I4205">INDEX(Def_Instancias_Equipamentos!$E$2:$E$1224, MATCH(L4205, Def_Instancias_Equipamentos!$D$2:$D$1224, 0), 1)</f>
        <v>IA-01RaInj04</v>
      </c>
      <c r="J4205" s="8" t="str">
        <f aca="false">IF(H4205=I4205, "INTERNO", "EXTERNO")</f>
        <v>EXTERNO</v>
      </c>
      <c r="K4205" s="9" t="str">
        <f aca="false">Def_Instancias_Equipamentos!$D$83</f>
        <v>IA-01RaInj05:TI-EVR</v>
      </c>
      <c r="L4205" s="4" t="str">
        <f aca="false">Def_Instancias_Equipamentos!$D$116</f>
        <v>IA-01RaInj04:TI-OEMultPOF</v>
      </c>
      <c r="M4205" s="10" t="s">
        <v>54</v>
      </c>
      <c r="N4205" s="11" t="s">
        <v>143</v>
      </c>
      <c r="O4205" s="9" t="str">
        <f aca="false">Def_Sistemas_Conectores_Cabos!$B$6</f>
        <v>Simplex (HFBR-4525Z)</v>
      </c>
      <c r="P4205" s="4" t="str">
        <f aca="false">Def_Sistemas_Conectores_Cabos!$B$6</f>
        <v>Simplex (HFBR-4525Z)</v>
      </c>
      <c r="Q4205" s="8" t="str">
        <f aca="false">K4205&amp;"/"&amp;M4205&amp;CHAR(10)&amp;L4205&amp;"/"&amp;N4205</f>
        <v>IA-01RaInj05:TI-EVR/OTP3
IA-01RaInj04:TI-OEMultPOF/IN1</v>
      </c>
      <c r="R4205" s="11" t="n">
        <v>10</v>
      </c>
      <c r="S4205" s="11" t="n">
        <f aca="false">R4205</f>
        <v>10</v>
      </c>
      <c r="T4205" s="4" t="str">
        <f aca="false">Def_Sistemas_Conectores_Cabos!$C$6</f>
        <v>Fibra plástica 1 mm</v>
      </c>
      <c r="U4205" s="11" t="s">
        <v>368</v>
      </c>
      <c r="V4205" s="13"/>
    </row>
    <row r="4206" customFormat="false" ht="15.75" hidden="true" customHeight="true" outlineLevel="0" collapsed="false">
      <c r="A4206" s="4" t="str">
        <f aca="false">Def_Sistemas_Conectores_Cabos!$A$9</f>
        <v>Timing Pulsados</v>
      </c>
      <c r="B4206" s="5" t="str">
        <f aca="false">Datas_Entregas!$A$2</f>
        <v>Booster/LTB</v>
      </c>
      <c r="C4206" s="6" t="n">
        <f aca="false" t="array" ref="C4206:C4206">INDEX(Datas_Entregas!$B$2:$B$100, MATCH(B4206, Datas_Entregas!$A$2:$A$100, 0), 1)</f>
        <v>43266</v>
      </c>
      <c r="D4206" s="5" t="str">
        <f aca="false">Def_Status_Montagem!$A$3</f>
        <v>Verficado - Pronto para Produção</v>
      </c>
      <c r="E4206" s="4" t="str">
        <f aca="false">Def_Status_Montagem!$B$4</f>
        <v>Contratada (inclui etiqueta)</v>
      </c>
      <c r="F4206" s="7" t="str">
        <f aca="false" t="array" ref="F4206:F4206">INDEX(Def_Instancias_Equipamentos!$F$2:$F$1224, MATCH(K4206, Def_Instancias_Equipamentos!$D$2:$D$1224, 0), 1)</f>
        <v>Sala Racks 1</v>
      </c>
      <c r="G4206" s="8" t="str">
        <f aca="false" t="array" ref="G4206:G4206">INDEX(Def_Instancias_Equipamentos!$F$2:$F$1224, MATCH(L4206, Def_Instancias_Equipamentos!$D$2:$D$1224, 0), 1)</f>
        <v>Sala Racks 1</v>
      </c>
      <c r="H4206" s="7" t="str">
        <f aca="false" t="array" ref="H4206:H4206">INDEX(Def_Instancias_Equipamentos!$E$2:$E$1224, MATCH(K4206, Def_Instancias_Equipamentos!$D$2:$D$1224, 0), 1)</f>
        <v>IA-01RaInj05</v>
      </c>
      <c r="I4206" s="8" t="str">
        <f aca="false" t="array" ref="I4206:I4206">INDEX(Def_Instancias_Equipamentos!$E$2:$E$1224, MATCH(L4206, Def_Instancias_Equipamentos!$D$2:$D$1224, 0), 1)</f>
        <v>IA-01RaInj04</v>
      </c>
      <c r="J4206" s="8" t="str">
        <f aca="false">IF(H4206=I4206, "INTERNO", "EXTERNO")</f>
        <v>EXTERNO</v>
      </c>
      <c r="K4206" s="9" t="str">
        <f aca="false">Def_Instancias_Equipamentos!$D$83</f>
        <v>IA-01RaInj05:TI-EVR</v>
      </c>
      <c r="L4206" s="4" t="str">
        <f aca="false">Def_Instancias_Equipamentos!$D$116</f>
        <v>IA-01RaInj04:TI-OEMultPOF</v>
      </c>
      <c r="M4206" s="10" t="s">
        <v>55</v>
      </c>
      <c r="N4206" s="11" t="s">
        <v>145</v>
      </c>
      <c r="O4206" s="9" t="str">
        <f aca="false">Def_Sistemas_Conectores_Cabos!$B$6</f>
        <v>Simplex (HFBR-4525Z)</v>
      </c>
      <c r="P4206" s="4" t="str">
        <f aca="false">Def_Sistemas_Conectores_Cabos!$B$6</f>
        <v>Simplex (HFBR-4525Z)</v>
      </c>
      <c r="Q4206" s="8" t="str">
        <f aca="false">K4206&amp;"/"&amp;M4206&amp;CHAR(10)&amp;L4206&amp;"/"&amp;N4206</f>
        <v>IA-01RaInj05:TI-EVR/OTP4
IA-01RaInj04:TI-OEMultPOF/IN2</v>
      </c>
      <c r="R4206" s="11" t="n">
        <v>10</v>
      </c>
      <c r="S4206" s="11" t="n">
        <f aca="false">R4206</f>
        <v>10</v>
      </c>
      <c r="T4206" s="4" t="str">
        <f aca="false">Def_Sistemas_Conectores_Cabos!$C$6</f>
        <v>Fibra plástica 1 mm</v>
      </c>
      <c r="U4206" s="11" t="s">
        <v>369</v>
      </c>
      <c r="V4206" s="13"/>
    </row>
    <row r="4207" customFormat="false" ht="15.75" hidden="true" customHeight="true" outlineLevel="0" collapsed="false">
      <c r="A4207" s="4" t="str">
        <f aca="false">Def_Sistemas_Conectores_Cabos!$A$9</f>
        <v>Timing Pulsados</v>
      </c>
      <c r="B4207" s="5" t="str">
        <f aca="false">Datas_Entregas!$A$2</f>
        <v>Booster/LTB</v>
      </c>
      <c r="C4207" s="6" t="n">
        <f aca="false" t="array" ref="C4207:C4207">INDEX(Datas_Entregas!$B$2:$B$100, MATCH(B4207, Datas_Entregas!$A$2:$A$100, 0), 1)</f>
        <v>43266</v>
      </c>
      <c r="D4207" s="5" t="str">
        <f aca="false">Def_Status_Montagem!$A$3</f>
        <v>Verficado - Pronto para Produção</v>
      </c>
      <c r="E4207" s="4" t="str">
        <f aca="false">Def_Status_Montagem!$B$4</f>
        <v>Contratada (inclui etiqueta)</v>
      </c>
      <c r="F4207" s="7" t="str">
        <f aca="false" t="array" ref="F4207:F4207">INDEX(Def_Instancias_Equipamentos!$F$2:$F$1224, MATCH(K4207, Def_Instancias_Equipamentos!$D$2:$D$1224, 0), 1)</f>
        <v>Sala Racks 1</v>
      </c>
      <c r="G4207" s="8" t="str">
        <f aca="false" t="array" ref="G4207:G4207">INDEX(Def_Instancias_Equipamentos!$F$2:$F$1224, MATCH(L4207, Def_Instancias_Equipamentos!$D$2:$D$1224, 0), 1)</f>
        <v>Sala Racks 1</v>
      </c>
      <c r="H4207" s="7" t="str">
        <f aca="false" t="array" ref="H4207:H4207">INDEX(Def_Instancias_Equipamentos!$E$2:$E$1224, MATCH(K4207, Def_Instancias_Equipamentos!$D$2:$D$1224, 0), 1)</f>
        <v>IA-01RaInj05</v>
      </c>
      <c r="I4207" s="8" t="str">
        <f aca="false" t="array" ref="I4207:I4207">INDEX(Def_Instancias_Equipamentos!$E$2:$E$1224, MATCH(L4207, Def_Instancias_Equipamentos!$D$2:$D$1224, 0), 1)</f>
        <v>IA-01RaInj04</v>
      </c>
      <c r="J4207" s="8" t="str">
        <f aca="false">IF(H4207=I4207, "INTERNO", "EXTERNO")</f>
        <v>EXTERNO</v>
      </c>
      <c r="K4207" s="9" t="str">
        <f aca="false">Def_Instancias_Equipamentos!$D$83</f>
        <v>IA-01RaInj05:TI-EVR</v>
      </c>
      <c r="L4207" s="4" t="str">
        <f aca="false">Def_Instancias_Equipamentos!$D$116</f>
        <v>IA-01RaInj04:TI-OEMultPOF</v>
      </c>
      <c r="M4207" s="10" t="s">
        <v>56</v>
      </c>
      <c r="N4207" s="11" t="s">
        <v>172</v>
      </c>
      <c r="O4207" s="9" t="str">
        <f aca="false">Def_Sistemas_Conectores_Cabos!$B$6</f>
        <v>Simplex (HFBR-4525Z)</v>
      </c>
      <c r="P4207" s="4" t="str">
        <f aca="false">Def_Sistemas_Conectores_Cabos!$B$6</f>
        <v>Simplex (HFBR-4525Z)</v>
      </c>
      <c r="Q4207" s="8" t="str">
        <f aca="false">K4207&amp;"/"&amp;M4207&amp;CHAR(10)&amp;L4207&amp;"/"&amp;N4207</f>
        <v>IA-01RaInj05:TI-EVR/OTP5
IA-01RaInj04:TI-OEMultPOF/IN3</v>
      </c>
      <c r="R4207" s="11" t="n">
        <v>10</v>
      </c>
      <c r="S4207" s="11" t="n">
        <f aca="false">R4207</f>
        <v>10</v>
      </c>
      <c r="T4207" s="4" t="str">
        <f aca="false">Def_Sistemas_Conectores_Cabos!$C$6</f>
        <v>Fibra plástica 1 mm</v>
      </c>
      <c r="U4207" s="11" t="s">
        <v>370</v>
      </c>
      <c r="V4207" s="13"/>
    </row>
    <row r="4208" customFormat="false" ht="15.75" hidden="true" customHeight="true" outlineLevel="0" collapsed="false">
      <c r="A4208" s="4" t="str">
        <f aca="false">Def_Sistemas_Conectores_Cabos!$A$9</f>
        <v>Timing Pulsados</v>
      </c>
      <c r="B4208" s="5" t="str">
        <f aca="false">Datas_Entregas!$A$2</f>
        <v>Booster/LTB</v>
      </c>
      <c r="C4208" s="6" t="n">
        <f aca="false" t="array" ref="C4208:C4208">INDEX(Datas_Entregas!$B$2:$B$100, MATCH(B4208, Datas_Entregas!$A$2:$A$100, 0), 1)</f>
        <v>43266</v>
      </c>
      <c r="D4208" s="5" t="str">
        <f aca="false">Def_Status_Montagem!$A$3</f>
        <v>Verficado - Pronto para Produção</v>
      </c>
      <c r="E4208" s="4" t="str">
        <f aca="false">Def_Status_Montagem!$B$4</f>
        <v>Contratada (inclui etiqueta)</v>
      </c>
      <c r="F4208" s="7" t="str">
        <f aca="false" t="array" ref="F4208:F4208">INDEX(Def_Instancias_Equipamentos!$F$2:$F$1224, MATCH(K4208, Def_Instancias_Equipamentos!$D$2:$D$1224, 0), 1)</f>
        <v>Sala Racks 1</v>
      </c>
      <c r="G4208" s="8" t="str">
        <f aca="false" t="array" ref="G4208:G4208">INDEX(Def_Instancias_Equipamentos!$F$2:$F$1224, MATCH(L4208, Def_Instancias_Equipamentos!$D$2:$D$1224, 0), 1)</f>
        <v>Sala Racks 1</v>
      </c>
      <c r="H4208" s="7" t="str">
        <f aca="false" t="array" ref="H4208:H4208">INDEX(Def_Instancias_Equipamentos!$E$2:$E$1224, MATCH(K4208, Def_Instancias_Equipamentos!$D$2:$D$1224, 0), 1)</f>
        <v>IA-01RaInj05</v>
      </c>
      <c r="I4208" s="8" t="str">
        <f aca="false" t="array" ref="I4208:I4208">INDEX(Def_Instancias_Equipamentos!$E$2:$E$1224, MATCH(L4208, Def_Instancias_Equipamentos!$D$2:$D$1224, 0), 1)</f>
        <v>IA-01RaInj04</v>
      </c>
      <c r="J4208" s="8" t="str">
        <f aca="false">IF(H4208=I4208, "INTERNO", "EXTERNO")</f>
        <v>EXTERNO</v>
      </c>
      <c r="K4208" s="9" t="str">
        <f aca="false">Def_Instancias_Equipamentos!$D$83</f>
        <v>IA-01RaInj05:TI-EVR</v>
      </c>
      <c r="L4208" s="4" t="str">
        <f aca="false">Def_Instancias_Equipamentos!$D$116</f>
        <v>IA-01RaInj04:TI-OEMultPOF</v>
      </c>
      <c r="M4208" s="10" t="s">
        <v>57</v>
      </c>
      <c r="N4208" s="11" t="s">
        <v>174</v>
      </c>
      <c r="O4208" s="9" t="str">
        <f aca="false">Def_Sistemas_Conectores_Cabos!$B$6</f>
        <v>Simplex (HFBR-4525Z)</v>
      </c>
      <c r="P4208" s="4" t="str">
        <f aca="false">Def_Sistemas_Conectores_Cabos!$B$6</f>
        <v>Simplex (HFBR-4525Z)</v>
      </c>
      <c r="Q4208" s="8" t="str">
        <f aca="false">K4208&amp;"/"&amp;M4208&amp;CHAR(10)&amp;L4208&amp;"/"&amp;N4208</f>
        <v>IA-01RaInj05:TI-EVR/OTP6
IA-01RaInj04:TI-OEMultPOF/IN4</v>
      </c>
      <c r="R4208" s="11" t="n">
        <v>10</v>
      </c>
      <c r="S4208" s="11" t="n">
        <f aca="false">R4208</f>
        <v>10</v>
      </c>
      <c r="T4208" s="4" t="str">
        <f aca="false">Def_Sistemas_Conectores_Cabos!$C$6</f>
        <v>Fibra plástica 1 mm</v>
      </c>
      <c r="U4208" s="11" t="s">
        <v>371</v>
      </c>
      <c r="V4208" s="13"/>
    </row>
    <row r="4209" customFormat="false" ht="15.75" hidden="true" customHeight="true" outlineLevel="0" collapsed="false">
      <c r="A4209" s="4" t="str">
        <f aca="false">Def_Sistemas_Conectores_Cabos!$A$9</f>
        <v>Timing Pulsados</v>
      </c>
      <c r="B4209" s="5" t="str">
        <f aca="false">Datas_Entregas!$A$2</f>
        <v>Booster/LTB</v>
      </c>
      <c r="C4209" s="6" t="n">
        <f aca="false" t="array" ref="C4209:C4209">INDEX(Datas_Entregas!$B$2:$B$100, MATCH(B4209, Datas_Entregas!$A$2:$A$100, 0), 1)</f>
        <v>43266</v>
      </c>
      <c r="D4209" s="5" t="str">
        <f aca="false">Def_Status_Montagem!$A$3</f>
        <v>Verficado - Pronto para Produção</v>
      </c>
      <c r="E4209" s="4" t="str">
        <f aca="false">Def_Status_Montagem!$B$4</f>
        <v>Contratada (inclui etiqueta)</v>
      </c>
      <c r="F4209" s="7" t="str">
        <f aca="false" t="array" ref="F4209:F4209">INDEX(Def_Instancias_Equipamentos!$F$2:$F$1224, MATCH(K4209, Def_Instancias_Equipamentos!$D$2:$D$1224, 0), 1)</f>
        <v>Sala Racks 1</v>
      </c>
      <c r="G4209" s="8" t="str">
        <f aca="false" t="array" ref="G4209:G4209">INDEX(Def_Instancias_Equipamentos!$F$2:$F$1224, MATCH(L4209, Def_Instancias_Equipamentos!$D$2:$D$1224, 0), 1)</f>
        <v>Sala Racks 1</v>
      </c>
      <c r="H4209" s="7" t="str">
        <f aca="false" t="array" ref="H4209:H4209">INDEX(Def_Instancias_Equipamentos!$E$2:$E$1224, MATCH(K4209, Def_Instancias_Equipamentos!$D$2:$D$1224, 0), 1)</f>
        <v>IA-01RaInj05</v>
      </c>
      <c r="I4209" s="8" t="str">
        <f aca="false" t="array" ref="I4209:I4209">INDEX(Def_Instancias_Equipamentos!$E$2:$E$1224, MATCH(L4209, Def_Instancias_Equipamentos!$D$2:$D$1224, 0), 1)</f>
        <v>IA-01RaInj05</v>
      </c>
      <c r="J4209" s="8" t="str">
        <f aca="false">IF(H4209=I4209, "INTERNO", "EXTERNO")</f>
        <v>INTERNO</v>
      </c>
      <c r="K4209" s="9" t="str">
        <f aca="false">Def_Instancias_Equipamentos!$D$83</f>
        <v>IA-01RaInj05:TI-EVR</v>
      </c>
      <c r="L4209" s="4" t="str">
        <f aca="false">Def_Instancias_Equipamentos!$D$117</f>
        <v>IA-01RaInj05:TI-OEMultPOF</v>
      </c>
      <c r="M4209" s="10" t="s">
        <v>59</v>
      </c>
      <c r="N4209" s="11" t="s">
        <v>143</v>
      </c>
      <c r="O4209" s="9" t="str">
        <f aca="false">Def_Sistemas_Conectores_Cabos!$B$6</f>
        <v>Simplex (HFBR-4525Z)</v>
      </c>
      <c r="P4209" s="4" t="str">
        <f aca="false">Def_Sistemas_Conectores_Cabos!$B$6</f>
        <v>Simplex (HFBR-4525Z)</v>
      </c>
      <c r="Q4209" s="8" t="str">
        <f aca="false">K4209&amp;"/"&amp;M4209&amp;CHAR(10)&amp;L4209&amp;"/"&amp;N4209</f>
        <v>IA-01RaInj05:TI-EVR/OTP7
IA-01RaInj05:TI-OEMultPOF/IN1</v>
      </c>
      <c r="R4209" s="11" t="n">
        <v>10</v>
      </c>
      <c r="S4209" s="11" t="n">
        <f aca="false">R4209</f>
        <v>10</v>
      </c>
      <c r="T4209" s="4" t="str">
        <f aca="false">Def_Sistemas_Conectores_Cabos!$C$6</f>
        <v>Fibra plástica 1 mm</v>
      </c>
      <c r="U4209" s="11" t="s">
        <v>372</v>
      </c>
      <c r="V4209" s="13"/>
    </row>
    <row r="4210" customFormat="false" ht="15.75" hidden="true" customHeight="true" outlineLevel="0" collapsed="false">
      <c r="A4210" s="4" t="str">
        <f aca="false">Def_Sistemas_Conectores_Cabos!$A$9</f>
        <v>Timing Pulsados</v>
      </c>
      <c r="B4210" s="5" t="str">
        <f aca="false">Datas_Entregas!$A$2</f>
        <v>Booster/LTB</v>
      </c>
      <c r="C4210" s="6" t="n">
        <f aca="false" t="array" ref="C4210:C4210">INDEX(Datas_Entregas!$B$2:$B$100, MATCH(B4210, Datas_Entregas!$A$2:$A$100, 0), 1)</f>
        <v>43266</v>
      </c>
      <c r="D4210" s="5" t="str">
        <f aca="false">Def_Status_Montagem!$A$3</f>
        <v>Verficado - Pronto para Produção</v>
      </c>
      <c r="E4210" s="4" t="str">
        <f aca="false">Def_Status_Montagem!$B$4</f>
        <v>Contratada (inclui etiqueta)</v>
      </c>
      <c r="F4210" s="7" t="str">
        <f aca="false" t="array" ref="F4210:F4210">INDEX(Def_Instancias_Equipamentos!$F$2:$F$1224, MATCH(K4210, Def_Instancias_Equipamentos!$D$2:$D$1224, 0), 1)</f>
        <v>Sala Racks 1</v>
      </c>
      <c r="G4210" s="8" t="str">
        <f aca="false" t="array" ref="G4210:G4210">INDEX(Def_Instancias_Equipamentos!$F$2:$F$1224, MATCH(L4210, Def_Instancias_Equipamentos!$D$2:$D$1224, 0), 1)</f>
        <v>Sala Racks 1</v>
      </c>
      <c r="H4210" s="7" t="str">
        <f aca="false" t="array" ref="H4210:H4210">INDEX(Def_Instancias_Equipamentos!$E$2:$E$1224, MATCH(K4210, Def_Instancias_Equipamentos!$D$2:$D$1224, 0), 1)</f>
        <v>IA-01RaInj05</v>
      </c>
      <c r="I4210" s="8" t="str">
        <f aca="false" t="array" ref="I4210:I4210">INDEX(Def_Instancias_Equipamentos!$E$2:$E$1224, MATCH(L4210, Def_Instancias_Equipamentos!$D$2:$D$1224, 0), 1)</f>
        <v>IA-01RaInj05</v>
      </c>
      <c r="J4210" s="8" t="str">
        <f aca="false">IF(H4210=I4210, "INTERNO", "EXTERNO")</f>
        <v>INTERNO</v>
      </c>
      <c r="K4210" s="9" t="str">
        <f aca="false">Def_Instancias_Equipamentos!$D$83</f>
        <v>IA-01RaInj05:TI-EVR</v>
      </c>
      <c r="L4210" s="4" t="str">
        <f aca="false">Def_Instancias_Equipamentos!$D$117</f>
        <v>IA-01RaInj05:TI-OEMultPOF</v>
      </c>
      <c r="M4210" s="10" t="s">
        <v>91</v>
      </c>
      <c r="N4210" s="11" t="s">
        <v>145</v>
      </c>
      <c r="O4210" s="9" t="str">
        <f aca="false">Def_Sistemas_Conectores_Cabos!$B$6</f>
        <v>Simplex (HFBR-4525Z)</v>
      </c>
      <c r="P4210" s="4" t="str">
        <f aca="false">Def_Sistemas_Conectores_Cabos!$B$6</f>
        <v>Simplex (HFBR-4525Z)</v>
      </c>
      <c r="Q4210" s="8" t="str">
        <f aca="false">K4210&amp;"/"&amp;M4210&amp;CHAR(10)&amp;L4210&amp;"/"&amp;N4210</f>
        <v>IA-01RaInj05:TI-EVR/OTP8
IA-01RaInj05:TI-OEMultPOF/IN2</v>
      </c>
      <c r="R4210" s="11" t="n">
        <v>10</v>
      </c>
      <c r="S4210" s="11" t="n">
        <f aca="false">R4210</f>
        <v>10</v>
      </c>
      <c r="T4210" s="4" t="str">
        <f aca="false">Def_Sistemas_Conectores_Cabos!$C$6</f>
        <v>Fibra plástica 1 mm</v>
      </c>
      <c r="U4210" s="11" t="s">
        <v>373</v>
      </c>
      <c r="V4210" s="13"/>
    </row>
    <row r="4211" customFormat="false" ht="15.75" hidden="true" customHeight="true" outlineLevel="0" collapsed="false">
      <c r="A4211" s="4" t="str">
        <f aca="false">Def_Sistemas_Conectores_Cabos!$A$9</f>
        <v>Timing Pulsados</v>
      </c>
      <c r="B4211" s="5" t="str">
        <f aca="false">Datas_Entregas!$A$2</f>
        <v>Booster/LTB</v>
      </c>
      <c r="C4211" s="6" t="n">
        <f aca="false" t="array" ref="C4211:C4211">INDEX(Datas_Entregas!$B$2:$B$100, MATCH(B4211, Datas_Entregas!$A$2:$A$100, 0), 1)</f>
        <v>43266</v>
      </c>
      <c r="D4211" s="5" t="str">
        <f aca="false">Def_Status_Montagem!$A$3</f>
        <v>Verficado - Pronto para Produção</v>
      </c>
      <c r="E4211" s="4" t="str">
        <f aca="false">Def_Status_Montagem!$B$4</f>
        <v>Contratada (inclui etiqueta)</v>
      </c>
      <c r="F4211" s="7" t="str">
        <f aca="false" t="array" ref="F4211:F4211">INDEX(Def_Instancias_Equipamentos!$F$2:$F$1224, MATCH(K4211, Def_Instancias_Equipamentos!$D$2:$D$1224, 0), 1)</f>
        <v>Sala Racks 1</v>
      </c>
      <c r="G4211" s="8" t="str">
        <f aca="false" t="array" ref="G4211:G4211">INDEX(Def_Instancias_Equipamentos!$F$2:$F$1224, MATCH(L4211, Def_Instancias_Equipamentos!$D$2:$D$1224, 0), 1)</f>
        <v>Sala Racks 1</v>
      </c>
      <c r="H4211" s="7" t="str">
        <f aca="false" t="array" ref="H4211:H4211">INDEX(Def_Instancias_Equipamentos!$E$2:$E$1224, MATCH(K4211, Def_Instancias_Equipamentos!$D$2:$D$1224, 0), 1)</f>
        <v>IA-01RaInj05</v>
      </c>
      <c r="I4211" s="8" t="str">
        <f aca="false" t="array" ref="I4211:I4211">INDEX(Def_Instancias_Equipamentos!$E$2:$E$1224, MATCH(L4211, Def_Instancias_Equipamentos!$D$2:$D$1224, 0), 1)</f>
        <v>IA-01RaInj05</v>
      </c>
      <c r="J4211" s="8" t="str">
        <f aca="false">IF(H4211=I4211, "INTERNO", "EXTERNO")</f>
        <v>INTERNO</v>
      </c>
      <c r="K4211" s="9" t="str">
        <f aca="false">Def_Instancias_Equipamentos!$D$83</f>
        <v>IA-01RaInj05:TI-EVR</v>
      </c>
      <c r="L4211" s="4" t="str">
        <f aca="false">Def_Instancias_Equipamentos!$D$117</f>
        <v>IA-01RaInj05:TI-OEMultPOF</v>
      </c>
      <c r="M4211" s="10" t="s">
        <v>374</v>
      </c>
      <c r="N4211" s="11" t="s">
        <v>172</v>
      </c>
      <c r="O4211" s="9" t="str">
        <f aca="false">Def_Sistemas_Conectores_Cabos!$B$6</f>
        <v>Simplex (HFBR-4525Z)</v>
      </c>
      <c r="P4211" s="4" t="str">
        <f aca="false">Def_Sistemas_Conectores_Cabos!$B$6</f>
        <v>Simplex (HFBR-4525Z)</v>
      </c>
      <c r="Q4211" s="8" t="str">
        <f aca="false">K4211&amp;"/"&amp;M4211&amp;CHAR(10)&amp;L4211&amp;"/"&amp;N4211</f>
        <v>IA-01RaInj05:TI-EVR/OTP9
IA-01RaInj05:TI-OEMultPOF/IN3</v>
      </c>
      <c r="R4211" s="11" t="n">
        <v>10</v>
      </c>
      <c r="S4211" s="11" t="n">
        <f aca="false">R4211</f>
        <v>10</v>
      </c>
      <c r="T4211" s="4" t="str">
        <f aca="false">Def_Sistemas_Conectores_Cabos!$C$6</f>
        <v>Fibra plástica 1 mm</v>
      </c>
      <c r="U4211" s="11" t="s">
        <v>375</v>
      </c>
      <c r="V4211" s="13"/>
    </row>
    <row r="4212" customFormat="false" ht="15.75" hidden="true" customHeight="true" outlineLevel="0" collapsed="false">
      <c r="A4212" s="4" t="str">
        <f aca="false">Def_Sistemas_Conectores_Cabos!$A$9</f>
        <v>Timing Pulsados</v>
      </c>
      <c r="B4212" s="5" t="str">
        <f aca="false">Datas_Entregas!$A$2</f>
        <v>Booster/LTB</v>
      </c>
      <c r="C4212" s="6" t="n">
        <f aca="false" t="array" ref="C4212:C4212">INDEX(Datas_Entregas!$B$2:$B$100, MATCH(B4212, Datas_Entregas!$A$2:$A$100, 0), 1)</f>
        <v>43266</v>
      </c>
      <c r="D4212" s="5" t="str">
        <f aca="false">Def_Status_Montagem!$A$3</f>
        <v>Verficado - Pronto para Produção</v>
      </c>
      <c r="E4212" s="5" t="str">
        <f aca="false">Def_Status_Montagem!$B$3</f>
        <v>Contratada / Etiqueta pelo DIG</v>
      </c>
      <c r="F4212" s="7" t="str">
        <f aca="false" t="array" ref="F4212:F4212">INDEX(Def_Instancias_Equipamentos!$F$2:$F$1224, MATCH(K4212, Def_Instancias_Equipamentos!$D$2:$D$1224, 0), 1)</f>
        <v>Sala Racks 1</v>
      </c>
      <c r="G4212" s="8" t="str">
        <f aca="false" t="array" ref="G4212:G4212">INDEX(Def_Instancias_Equipamentos!$F$2:$F$1224, MATCH(L4212, Def_Instancias_Equipamentos!$D$2:$D$1224, 0), 1)</f>
        <v>Sala Racks 19&amp;20</v>
      </c>
      <c r="H4212" s="7" t="str">
        <f aca="false" t="array" ref="H4212:H4212">INDEX(Def_Instancias_Equipamentos!$E$2:$E$1224, MATCH(K4212, Def_Instancias_Equipamentos!$D$2:$D$1224, 0), 1)</f>
        <v>IA-01RaInj05</v>
      </c>
      <c r="I4212" s="8" t="str">
        <f aca="false" t="array" ref="I4212:I4212">INDEX(Def_Instancias_Equipamentos!$E$2:$E$1224, MATCH(L4212, Def_Instancias_Equipamentos!$D$2:$D$1224, 0), 1)</f>
        <v>IA-20RaInj02</v>
      </c>
      <c r="J4212" s="8" t="str">
        <f aca="false">IF(H4212=I4212, "INTERNO", "EXTERNO")</f>
        <v>EXTERNO</v>
      </c>
      <c r="K4212" s="9" t="str">
        <f aca="false">Def_Instancias_Equipamentos!$D$83</f>
        <v>IA-01RaInj05:TI-EVR</v>
      </c>
      <c r="L4212" s="4" t="str">
        <f aca="false">Def_Instancias_Equipamentos!$D$108</f>
        <v>IA-20RaInj02:TI-OEMultSFP</v>
      </c>
      <c r="M4212" s="10" t="s">
        <v>17</v>
      </c>
      <c r="N4212" s="11" t="s">
        <v>330</v>
      </c>
      <c r="O4212" s="9" t="str">
        <f aca="false">Def_Sistemas_Conectores_Cabos!$B$3</f>
        <v>LC duplex</v>
      </c>
      <c r="P4212" s="4" t="str">
        <f aca="false">Def_Sistemas_Conectores_Cabos!$B$3</f>
        <v>LC duplex</v>
      </c>
      <c r="Q4212" s="8" t="str">
        <f aca="false">K4212&amp;"/"&amp;M4212&amp;CHAR(10)&amp;L4212&amp;"/"&amp;N4212</f>
        <v>IA-01RaInj05:TI-EVR/OUT0
IA-20RaInj02:TI-OEMultSFP/OE1</v>
      </c>
      <c r="R4212" s="11"/>
      <c r="S4212" s="11"/>
      <c r="T4212" s="4" t="str">
        <f aca="false">Def_Sistemas_Conectores_Cabos!$C$3</f>
        <v>Fibra OM4 duplex</v>
      </c>
      <c r="U4212" s="11" t="s">
        <v>376</v>
      </c>
      <c r="V4212" s="13"/>
    </row>
    <row r="4213" customFormat="false" ht="15.75" hidden="true" customHeight="true" outlineLevel="0" collapsed="false">
      <c r="A4213" s="4" t="str">
        <f aca="false">Def_Sistemas_Conectores_Cabos!$A$9</f>
        <v>Timing Pulsados</v>
      </c>
      <c r="B4213" s="5" t="str">
        <f aca="false">Datas_Entregas!$A$2</f>
        <v>Booster/LTB</v>
      </c>
      <c r="C4213" s="6" t="n">
        <f aca="false" t="array" ref="C4213:C4213">INDEX(Datas_Entregas!$B$2:$B$100, MATCH(B4213, Datas_Entregas!$A$2:$A$100, 0), 1)</f>
        <v>43266</v>
      </c>
      <c r="D4213" s="5" t="str">
        <f aca="false">Def_Status_Montagem!$A$3</f>
        <v>Verficado - Pronto para Produção</v>
      </c>
      <c r="E4213" s="5" t="str">
        <f aca="false">Def_Status_Montagem!$B$3</f>
        <v>Contratada / Etiqueta pelo DIG</v>
      </c>
      <c r="F4213" s="7" t="str">
        <f aca="false" t="array" ref="F4213:F4213">INDEX(Def_Instancias_Equipamentos!$F$2:$F$1224, MATCH(K4213, Def_Instancias_Equipamentos!$D$2:$D$1224, 0), 1)</f>
        <v>Sala Racks 1</v>
      </c>
      <c r="G4213" s="8" t="str">
        <f aca="false" t="array" ref="G4213:G4213">INDEX(Def_Instancias_Equipamentos!$F$2:$F$1224, MATCH(L4213, Def_Instancias_Equipamentos!$D$2:$D$1224, 0), 1)</f>
        <v>Sala Racks 19&amp;20</v>
      </c>
      <c r="H4213" s="7" t="str">
        <f aca="false" t="array" ref="H4213:H4213">INDEX(Def_Instancias_Equipamentos!$E$2:$E$1224, MATCH(K4213, Def_Instancias_Equipamentos!$D$2:$D$1224, 0), 1)</f>
        <v>IA-01RaInj05</v>
      </c>
      <c r="I4213" s="8" t="str">
        <f aca="false" t="array" ref="I4213:I4213">INDEX(Def_Instancias_Equipamentos!$E$2:$E$1224, MATCH(L4213, Def_Instancias_Equipamentos!$D$2:$D$1224, 0), 1)</f>
        <v>IA-20RaInj02</v>
      </c>
      <c r="J4213" s="8" t="str">
        <f aca="false">IF(H4213=I4213, "INTERNO", "EXTERNO")</f>
        <v>EXTERNO</v>
      </c>
      <c r="K4213" s="9" t="str">
        <f aca="false">Def_Instancias_Equipamentos!$D$83</f>
        <v>IA-01RaInj05:TI-EVR</v>
      </c>
      <c r="L4213" s="4" t="str">
        <f aca="false">Def_Instancias_Equipamentos!$D$108</f>
        <v>IA-20RaInj02:TI-OEMultSFP</v>
      </c>
      <c r="M4213" s="10" t="s">
        <v>20</v>
      </c>
      <c r="N4213" s="11" t="s">
        <v>339</v>
      </c>
      <c r="O4213" s="9" t="str">
        <f aca="false">Def_Sistemas_Conectores_Cabos!$B$3</f>
        <v>LC duplex</v>
      </c>
      <c r="P4213" s="4" t="str">
        <f aca="false">Def_Sistemas_Conectores_Cabos!$B$3</f>
        <v>LC duplex</v>
      </c>
      <c r="Q4213" s="8" t="str">
        <f aca="false">K4213&amp;"/"&amp;M4213&amp;CHAR(10)&amp;L4213&amp;"/"&amp;N4213</f>
        <v>IA-01RaInj05:TI-EVR/OUT1
IA-20RaInj02:TI-OEMultSFP/OE2</v>
      </c>
      <c r="R4213" s="11"/>
      <c r="S4213" s="11"/>
      <c r="T4213" s="4" t="str">
        <f aca="false">Def_Sistemas_Conectores_Cabos!$C$3</f>
        <v>Fibra OM4 duplex</v>
      </c>
      <c r="U4213" s="11" t="s">
        <v>377</v>
      </c>
      <c r="V4213" s="13"/>
    </row>
    <row r="4214" customFormat="false" ht="15.75" hidden="true" customHeight="true" outlineLevel="0" collapsed="false">
      <c r="A4214" s="4" t="str">
        <f aca="false">Def_Sistemas_Conectores_Cabos!$A$9</f>
        <v>Timing Pulsados</v>
      </c>
      <c r="B4214" s="5" t="str">
        <f aca="false">Datas_Entregas!$A$2</f>
        <v>Booster/LTB</v>
      </c>
      <c r="C4214" s="6" t="n">
        <f aca="false" t="array" ref="C4214:C4214">INDEX(Datas_Entregas!$B$2:$B$100, MATCH(B4214, Datas_Entregas!$A$2:$A$100, 0), 1)</f>
        <v>43266</v>
      </c>
      <c r="D4214" s="5" t="str">
        <f aca="false">Def_Status_Montagem!$A$3</f>
        <v>Verficado - Pronto para Produção</v>
      </c>
      <c r="E4214" s="5" t="str">
        <f aca="false">Def_Status_Montagem!$B$3</f>
        <v>Contratada / Etiqueta pelo DIG</v>
      </c>
      <c r="F4214" s="7" t="str">
        <f aca="false" t="array" ref="F4214:F4214">INDEX(Def_Instancias_Equipamentos!$F$2:$F$1224, MATCH(K4214, Def_Instancias_Equipamentos!$D$2:$D$1224, 0), 1)</f>
        <v>Sala Racks 1</v>
      </c>
      <c r="G4214" s="8" t="str">
        <f aca="false" t="array" ref="G4214:G4214">INDEX(Def_Instancias_Equipamentos!$F$2:$F$1224, MATCH(L4214, Def_Instancias_Equipamentos!$D$2:$D$1224, 0), 1)</f>
        <v>Sala Racks 19&amp;20</v>
      </c>
      <c r="H4214" s="7" t="str">
        <f aca="false" t="array" ref="H4214:H4214">INDEX(Def_Instancias_Equipamentos!$E$2:$E$1224, MATCH(K4214, Def_Instancias_Equipamentos!$D$2:$D$1224, 0), 1)</f>
        <v>IA-01RaInj05</v>
      </c>
      <c r="I4214" s="8" t="str">
        <f aca="false" t="array" ref="I4214:I4214">INDEX(Def_Instancias_Equipamentos!$E$2:$E$1224, MATCH(L4214, Def_Instancias_Equipamentos!$D$2:$D$1224, 0), 1)</f>
        <v>IA-20RaInj03</v>
      </c>
      <c r="J4214" s="8" t="str">
        <f aca="false">IF(H4214=I4214, "INTERNO", "EXTERNO")</f>
        <v>EXTERNO</v>
      </c>
      <c r="K4214" s="9" t="str">
        <f aca="false">Def_Instancias_Equipamentos!$D$83</f>
        <v>IA-01RaInj05:TI-EVR</v>
      </c>
      <c r="L4214" s="4" t="str">
        <f aca="false">Def_Instancias_Equipamentos!$D$109</f>
        <v>IA-20RaInj03:TI-OEMultSFP</v>
      </c>
      <c r="M4214" s="10" t="s">
        <v>30</v>
      </c>
      <c r="N4214" s="11" t="s">
        <v>330</v>
      </c>
      <c r="O4214" s="9" t="str">
        <f aca="false">Def_Sistemas_Conectores_Cabos!$B$3</f>
        <v>LC duplex</v>
      </c>
      <c r="P4214" s="4" t="str">
        <f aca="false">Def_Sistemas_Conectores_Cabos!$B$3</f>
        <v>LC duplex</v>
      </c>
      <c r="Q4214" s="8" t="str">
        <f aca="false">K4214&amp;"/"&amp;M4214&amp;CHAR(10)&amp;L4214&amp;"/"&amp;N4214</f>
        <v>IA-01RaInj05:TI-EVR/OUT2
IA-20RaInj03:TI-OEMultSFP/OE1</v>
      </c>
      <c r="R4214" s="11"/>
      <c r="S4214" s="11"/>
      <c r="T4214" s="4" t="str">
        <f aca="false">Def_Sistemas_Conectores_Cabos!$C$3</f>
        <v>Fibra OM4 duplex</v>
      </c>
      <c r="U4214" s="11" t="s">
        <v>378</v>
      </c>
      <c r="V4214" s="13"/>
    </row>
    <row r="4215" customFormat="false" ht="15.75" hidden="true" customHeight="true" outlineLevel="0" collapsed="false">
      <c r="A4215" s="4" t="str">
        <f aca="false">Def_Sistemas_Conectores_Cabos!$A$9</f>
        <v>Timing Pulsados</v>
      </c>
      <c r="B4215" s="5" t="str">
        <f aca="false">Datas_Entregas!$A$2</f>
        <v>Booster/LTB</v>
      </c>
      <c r="C4215" s="6" t="n">
        <f aca="false" t="array" ref="C4215:C4215">INDEX(Datas_Entregas!$B$2:$B$100, MATCH(B4215, Datas_Entregas!$A$2:$A$100, 0), 1)</f>
        <v>43266</v>
      </c>
      <c r="D4215" s="5" t="str">
        <f aca="false">Def_Status_Montagem!$A$3</f>
        <v>Verficado - Pronto para Produção</v>
      </c>
      <c r="E4215" s="5" t="str">
        <f aca="false">Def_Status_Montagem!$B$3</f>
        <v>Contratada / Etiqueta pelo DIG</v>
      </c>
      <c r="F4215" s="7" t="str">
        <f aca="false" t="array" ref="F4215:F4215">INDEX(Def_Instancias_Equipamentos!$F$2:$F$1224, MATCH(K4215, Def_Instancias_Equipamentos!$D$2:$D$1224, 0), 1)</f>
        <v>Sala Racks 1</v>
      </c>
      <c r="G4215" s="8" t="str">
        <f aca="false" t="array" ref="G4215:G4215">INDEX(Def_Instancias_Equipamentos!$F$2:$F$1224, MATCH(L4215, Def_Instancias_Equipamentos!$D$2:$D$1224, 0), 1)</f>
        <v>Sala Racks 19&amp;20</v>
      </c>
      <c r="H4215" s="7" t="str">
        <f aca="false" t="array" ref="H4215:H4215">INDEX(Def_Instancias_Equipamentos!$E$2:$E$1224, MATCH(K4215, Def_Instancias_Equipamentos!$D$2:$D$1224, 0), 1)</f>
        <v>IA-01RaInj05</v>
      </c>
      <c r="I4215" s="8" t="str">
        <f aca="false" t="array" ref="I4215:I4215">INDEX(Def_Instancias_Equipamentos!$E$2:$E$1224, MATCH(L4215, Def_Instancias_Equipamentos!$D$2:$D$1224, 0), 1)</f>
        <v>IA-20RaInj03</v>
      </c>
      <c r="J4215" s="8" t="str">
        <f aca="false">IF(H4215=I4215, "INTERNO", "EXTERNO")</f>
        <v>EXTERNO</v>
      </c>
      <c r="K4215" s="9" t="str">
        <f aca="false">Def_Instancias_Equipamentos!$D$83</f>
        <v>IA-01RaInj05:TI-EVR</v>
      </c>
      <c r="L4215" s="4" t="str">
        <f aca="false">Def_Instancias_Equipamentos!$D$109</f>
        <v>IA-20RaInj03:TI-OEMultSFP</v>
      </c>
      <c r="M4215" s="10" t="s">
        <v>139</v>
      </c>
      <c r="N4215" s="11" t="s">
        <v>339</v>
      </c>
      <c r="O4215" s="9" t="str">
        <f aca="false">Def_Sistemas_Conectores_Cabos!$B$3</f>
        <v>LC duplex</v>
      </c>
      <c r="P4215" s="4" t="str">
        <f aca="false">Def_Sistemas_Conectores_Cabos!$B$3</f>
        <v>LC duplex</v>
      </c>
      <c r="Q4215" s="8" t="str">
        <f aca="false">K4215&amp;"/"&amp;M4215&amp;CHAR(10)&amp;L4215&amp;"/"&amp;N4215</f>
        <v>IA-01RaInj05:TI-EVR/OUT3
IA-20RaInj03:TI-OEMultSFP/OE2</v>
      </c>
      <c r="R4215" s="11"/>
      <c r="S4215" s="11"/>
      <c r="T4215" s="4" t="str">
        <f aca="false">Def_Sistemas_Conectores_Cabos!$C$3</f>
        <v>Fibra OM4 duplex</v>
      </c>
      <c r="U4215" s="11" t="s">
        <v>379</v>
      </c>
      <c r="V4215" s="13"/>
    </row>
    <row r="4216" customFormat="false" ht="15.75" hidden="true" customHeight="true" outlineLevel="0" collapsed="false">
      <c r="A4216" s="4" t="str">
        <f aca="false">Def_Sistemas_Conectores_Cabos!$A$9</f>
        <v>Timing Pulsados</v>
      </c>
      <c r="B4216" s="5" t="str">
        <f aca="false">Datas_Entregas!$A$2</f>
        <v>Booster/LTB</v>
      </c>
      <c r="C4216" s="6" t="n">
        <f aca="false" t="array" ref="C4216:C4216">INDEX(Datas_Entregas!$B$2:$B$100, MATCH(B4216, Datas_Entregas!$A$2:$A$100, 0), 1)</f>
        <v>43266</v>
      </c>
      <c r="D4216" s="5" t="str">
        <f aca="false">Def_Status_Montagem!$A$3</f>
        <v>Verficado - Pronto para Produção</v>
      </c>
      <c r="E4216" s="5" t="str">
        <f aca="false">Def_Status_Montagem!$B$3</f>
        <v>Contratada / Etiqueta pelo DIG</v>
      </c>
      <c r="F4216" s="7" t="str">
        <f aca="false" t="array" ref="F4216:F4216">INDEX(Def_Instancias_Equipamentos!$F$2:$F$1224, MATCH(K4216, Def_Instancias_Equipamentos!$D$2:$D$1224, 0), 1)</f>
        <v>Sala Racks 1</v>
      </c>
      <c r="G4216" s="8" t="str">
        <f aca="false" t="array" ref="G4216:G4216">INDEX(Def_Instancias_Equipamentos!$F$2:$F$1224, MATCH(L4216, Def_Instancias_Equipamentos!$D$2:$D$1224, 0), 1)</f>
        <v>Sala Racks 19&amp;20</v>
      </c>
      <c r="H4216" s="7" t="str">
        <f aca="false" t="array" ref="H4216:H4216">INDEX(Def_Instancias_Equipamentos!$E$2:$E$1224, MATCH(K4216, Def_Instancias_Equipamentos!$D$2:$D$1224, 0), 1)</f>
        <v>IA-01RaInj05</v>
      </c>
      <c r="I4216" s="8" t="str">
        <f aca="false" t="array" ref="I4216:I4216">INDEX(Def_Instancias_Equipamentos!$E$2:$E$1224, MATCH(L4216, Def_Instancias_Equipamentos!$D$2:$D$1224, 0), 1)</f>
        <v>IA-20RaInj03</v>
      </c>
      <c r="J4216" s="8" t="str">
        <f aca="false">IF(H4216=I4216, "INTERNO", "EXTERNO")</f>
        <v>EXTERNO</v>
      </c>
      <c r="K4216" s="9" t="str">
        <f aca="false">Def_Instancias_Equipamentos!$D$83</f>
        <v>IA-01RaInj05:TI-EVR</v>
      </c>
      <c r="L4216" s="4" t="str">
        <f aca="false">Def_Instancias_Equipamentos!$D$109</f>
        <v>IA-20RaInj03:TI-OEMultSFP</v>
      </c>
      <c r="M4216" s="10" t="s">
        <v>142</v>
      </c>
      <c r="N4216" s="11" t="s">
        <v>380</v>
      </c>
      <c r="O4216" s="9" t="str">
        <f aca="false">Def_Sistemas_Conectores_Cabos!$B$3</f>
        <v>LC duplex</v>
      </c>
      <c r="P4216" s="4" t="str">
        <f aca="false">Def_Sistemas_Conectores_Cabos!$B$3</f>
        <v>LC duplex</v>
      </c>
      <c r="Q4216" s="8" t="str">
        <f aca="false">K4216&amp;"/"&amp;M4216&amp;CHAR(10)&amp;L4216&amp;"/"&amp;N4216</f>
        <v>IA-01RaInj05:TI-EVR/OUT4
IA-20RaInj03:TI-OEMultSFP/OE3</v>
      </c>
      <c r="R4216" s="11"/>
      <c r="S4216" s="11"/>
      <c r="T4216" s="4" t="str">
        <f aca="false">Def_Sistemas_Conectores_Cabos!$C$3</f>
        <v>Fibra OM4 duplex</v>
      </c>
      <c r="U4216" s="11" t="s">
        <v>381</v>
      </c>
      <c r="V4216" s="13"/>
    </row>
    <row r="4217" customFormat="false" ht="15.75" hidden="true" customHeight="true" outlineLevel="0" collapsed="false">
      <c r="A4217" s="4" t="str">
        <f aca="false">Def_Sistemas_Conectores_Cabos!$A$5</f>
        <v>Timing Fontes BO &amp; SI</v>
      </c>
      <c r="B4217" s="5" t="str">
        <f aca="false">Datas_Entregas!$A$2</f>
        <v>Booster/LTB</v>
      </c>
      <c r="C4217" s="6" t="n">
        <f aca="false" t="array" ref="C4217:C4217">INDEX(Datas_Entregas!$B$2:$B$100, MATCH(B4217, Datas_Entregas!$A$2:$A$100, 0), 1)</f>
        <v>43266</v>
      </c>
      <c r="D4217" s="5" t="str">
        <f aca="false">Def_Status_Montagem!$A$2</f>
        <v>A verificar</v>
      </c>
      <c r="E4217" s="4" t="str">
        <f aca="false">Def_Status_Montagem!$B$4</f>
        <v>Contratada (inclui etiqueta)</v>
      </c>
      <c r="F4217" s="7" t="str">
        <f aca="false" t="array" ref="F4217:F4217">INDEX(Def_Instancias_Equipamentos!$F$2:$F$1224, MATCH(K4217, Def_Instancias_Equipamentos!$D$2:$D$1224, 0), 1)</f>
        <v>Sala Racks 1</v>
      </c>
      <c r="G4217" s="8" t="str">
        <f aca="false" t="array" ref="G4217:G4217">INDEX(Def_Instancias_Equipamentos!$F$2:$F$1224, MATCH(L4217, Def_Instancias_Equipamentos!$D$2:$D$1224, 0), 1)</f>
        <v>Sala Racks 1</v>
      </c>
      <c r="H4217" s="7" t="str">
        <f aca="false" t="array" ref="H4217:H4217">INDEX(Def_Instancias_Equipamentos!$E$2:$E$1224, MATCH(K4217, Def_Instancias_Equipamentos!$D$2:$D$1224, 0), 1)</f>
        <v>IA-01RaBPM</v>
      </c>
      <c r="I4217" s="8" t="str">
        <f aca="false" t="array" ref="I4217:I4217">INDEX(Def_Instancias_Equipamentos!$E$2:$E$1224, MATCH(L4217, Def_Instancias_Equipamentos!$D$2:$D$1224, 0), 1)</f>
        <v>IA-01RaCtrl</v>
      </c>
      <c r="J4217" s="8" t="str">
        <f aca="false">IF(H4217=I4217, "INTERNO", "EXTERNO")</f>
        <v>EXTERNO</v>
      </c>
      <c r="K4217" s="9" t="str">
        <f aca="false">Def_Instancias_Equipamentos!$D$23</f>
        <v>IA-01RaBPM:TI-AMCFPGAEVR</v>
      </c>
      <c r="L4217" s="4" t="str">
        <f aca="false">Def_Instancias_Equipamentos!$D$140</f>
        <v>IA-01RaCtrl:CO-PSCtrl</v>
      </c>
      <c r="M4217" s="10" t="s">
        <v>382</v>
      </c>
      <c r="N4217" s="11" t="s">
        <v>383</v>
      </c>
      <c r="O4217" s="9" t="str">
        <f aca="false">Def_Sistemas_Conectores_Cabos!$B$6</f>
        <v>Simplex (HFBR-4525Z)</v>
      </c>
      <c r="P4217" s="4" t="str">
        <f aca="false">Def_Sistemas_Conectores_Cabos!$B$6</f>
        <v>Simplex (HFBR-4525Z)</v>
      </c>
      <c r="Q4217" s="8" t="str">
        <f aca="false">K4217&amp;"/"&amp;M4217&amp;CHAR(10)&amp;L4217&amp;"/"&amp;N4217</f>
        <v>IA-01RaBPM:TI-AMCFPGAEVR/FMC1CH1
IA-01RaCtrl:CO-PSCtrl/TimIn</v>
      </c>
      <c r="R4217" s="11" t="n">
        <v>15</v>
      </c>
      <c r="S4217" s="11" t="n">
        <f aca="false">R4217</f>
        <v>15</v>
      </c>
      <c r="T4217" s="4" t="str">
        <f aca="false">Def_Sistemas_Conectores_Cabos!$C$6</f>
        <v>Fibra plástica 1 mm</v>
      </c>
      <c r="U4217" s="11" t="s">
        <v>384</v>
      </c>
      <c r="V4217" s="13"/>
    </row>
    <row r="4218" customFormat="false" ht="15.75" hidden="true" customHeight="true" outlineLevel="0" collapsed="false">
      <c r="A4218" s="4" t="str">
        <f aca="false">Def_Sistemas_Conectores_Cabos!$A$5</f>
        <v>Timing Fontes BO &amp; SI</v>
      </c>
      <c r="B4218" s="5" t="str">
        <f aca="false">Datas_Entregas!$A$2</f>
        <v>Booster/LTB</v>
      </c>
      <c r="C4218" s="6" t="n">
        <f aca="false" t="array" ref="C4218:C4218">INDEX(Datas_Entregas!$B$2:$B$100, MATCH(B4218, Datas_Entregas!$A$2:$A$100, 0), 1)</f>
        <v>43266</v>
      </c>
      <c r="D4218" s="5" t="str">
        <f aca="false">Def_Status_Montagem!$A$2</f>
        <v>A verificar</v>
      </c>
      <c r="E4218" s="4" t="str">
        <f aca="false">Def_Status_Montagem!$B$4</f>
        <v>Contratada (inclui etiqueta)</v>
      </c>
      <c r="F4218" s="7" t="str">
        <f aca="false" t="array" ref="F4218:F4218">INDEX(Def_Instancias_Equipamentos!$F$2:$F$1224, MATCH(K4218, Def_Instancias_Equipamentos!$D$2:$D$1224, 0), 1)</f>
        <v>Sala Racks 1</v>
      </c>
      <c r="G4218" s="8" t="str">
        <f aca="false" t="array" ref="G4218:G4218">INDEX(Def_Instancias_Equipamentos!$F$2:$F$1224, MATCH(L4218, Def_Instancias_Equipamentos!$D$2:$D$1224, 0), 1)</f>
        <v>Sala Racks 1</v>
      </c>
      <c r="H4218" s="7" t="str">
        <f aca="false" t="array" ref="H4218:H4218">INDEX(Def_Instancias_Equipamentos!$E$2:$E$1224, MATCH(K4218, Def_Instancias_Equipamentos!$D$2:$D$1224, 0), 1)</f>
        <v>IA-01RaBPM</v>
      </c>
      <c r="I4218" s="8" t="str">
        <f aca="false" t="array" ref="I4218:I4218">INDEX(Def_Instancias_Equipamentos!$E$2:$E$1224, MATCH(L4218, Def_Instancias_Equipamentos!$D$2:$D$1224, 0), 1)</f>
        <v>IA-01RaCtrl</v>
      </c>
      <c r="J4218" s="8" t="str">
        <f aca="false">IF(H4218=I4218, "INTERNO", "EXTERNO")</f>
        <v>EXTERNO</v>
      </c>
      <c r="K4218" s="9" t="str">
        <f aca="false">Def_Instancias_Equipamentos!$D$23</f>
        <v>IA-01RaBPM:TI-AMCFPGAEVR</v>
      </c>
      <c r="L4218" s="4" t="str">
        <f aca="false">Def_Instancias_Equipamentos!$D$140</f>
        <v>IA-01RaCtrl:CO-PSCtrl</v>
      </c>
      <c r="M4218" s="10" t="s">
        <v>385</v>
      </c>
      <c r="N4218" s="11" t="s">
        <v>383</v>
      </c>
      <c r="O4218" s="9" t="str">
        <f aca="false">Def_Sistemas_Conectores_Cabos!$B$6</f>
        <v>Simplex (HFBR-4525Z)</v>
      </c>
      <c r="P4218" s="4" t="str">
        <f aca="false">Def_Sistemas_Conectores_Cabos!$B$6</f>
        <v>Simplex (HFBR-4525Z)</v>
      </c>
      <c r="Q4218" s="8" t="str">
        <f aca="false">K4218&amp;"/"&amp;M4218&amp;CHAR(10)&amp;L4218&amp;"/"&amp;N4218</f>
        <v>IA-01RaBPM:TI-AMCFPGAEVR/FMC1CH2
IA-01RaCtrl:CO-PSCtrl/TimIn</v>
      </c>
      <c r="R4218" s="11" t="n">
        <v>15</v>
      </c>
      <c r="S4218" s="11" t="n">
        <f aca="false">R4218</f>
        <v>15</v>
      </c>
      <c r="T4218" s="4" t="str">
        <f aca="false">Def_Sistemas_Conectores_Cabos!$C$6</f>
        <v>Fibra plástica 1 mm</v>
      </c>
      <c r="U4218" s="11" t="s">
        <v>384</v>
      </c>
      <c r="V4218" s="13"/>
    </row>
    <row r="4219" customFormat="false" ht="15.75" hidden="true" customHeight="true" outlineLevel="0" collapsed="false">
      <c r="A4219" s="4" t="str">
        <f aca="false">Def_Sistemas_Conectores_Cabos!$A$5</f>
        <v>Timing Fontes BO &amp; SI</v>
      </c>
      <c r="B4219" s="5" t="str">
        <f aca="false">Datas_Entregas!$A$2</f>
        <v>Booster/LTB</v>
      </c>
      <c r="C4219" s="6" t="n">
        <f aca="false" t="array" ref="C4219:C4219">INDEX(Datas_Entregas!$B$2:$B$100, MATCH(B4219, Datas_Entregas!$A$2:$A$100, 0), 1)</f>
        <v>43266</v>
      </c>
      <c r="D4219" s="5" t="str">
        <f aca="false">Def_Status_Montagem!$A$2</f>
        <v>A verificar</v>
      </c>
      <c r="E4219" s="4" t="str">
        <f aca="false">Def_Status_Montagem!$B$4</f>
        <v>Contratada (inclui etiqueta)</v>
      </c>
      <c r="F4219" s="7" t="str">
        <f aca="false" t="array" ref="F4219:F4219">INDEX(Def_Instancias_Equipamentos!$F$2:$F$1224, MATCH(K4219, Def_Instancias_Equipamentos!$D$2:$D$1224, 0), 1)</f>
        <v>Sala Racks 1</v>
      </c>
      <c r="G4219" s="8" t="str">
        <f aca="false" t="array" ref="G4219:G4219">INDEX(Def_Instancias_Equipamentos!$F$2:$F$1224, MATCH(L4219, Def_Instancias_Equipamentos!$D$2:$D$1224, 0), 1)</f>
        <v>Sala Racks 1</v>
      </c>
      <c r="H4219" s="7" t="str">
        <f aca="false" t="array" ref="H4219:H4219">INDEX(Def_Instancias_Equipamentos!$E$2:$E$1224, MATCH(K4219, Def_Instancias_Equipamentos!$D$2:$D$1224, 0), 1)</f>
        <v>IA-01RaBPM</v>
      </c>
      <c r="I4219" s="8" t="str">
        <f aca="false" t="array" ref="I4219:I4219">INDEX(Def_Instancias_Equipamentos!$E$2:$E$1224, MATCH(L4219, Def_Instancias_Equipamentos!$D$2:$D$1224, 0), 1)</f>
        <v>IA-01RaCtrl</v>
      </c>
      <c r="J4219" s="8" t="str">
        <f aca="false">IF(H4219=I4219, "INTERNO", "EXTERNO")</f>
        <v>EXTERNO</v>
      </c>
      <c r="K4219" s="9" t="str">
        <f aca="false">Def_Instancias_Equipamentos!$D$23</f>
        <v>IA-01RaBPM:TI-AMCFPGAEVR</v>
      </c>
      <c r="L4219" s="4" t="str">
        <f aca="false">Def_Instancias_Equipamentos!$D$140</f>
        <v>IA-01RaCtrl:CO-PSCtrl</v>
      </c>
      <c r="M4219" s="10" t="s">
        <v>386</v>
      </c>
      <c r="N4219" s="11" t="s">
        <v>383</v>
      </c>
      <c r="O4219" s="9" t="str">
        <f aca="false">Def_Sistemas_Conectores_Cabos!$B$6</f>
        <v>Simplex (HFBR-4525Z)</v>
      </c>
      <c r="P4219" s="4" t="str">
        <f aca="false">Def_Sistemas_Conectores_Cabos!$B$6</f>
        <v>Simplex (HFBR-4525Z)</v>
      </c>
      <c r="Q4219" s="8" t="str">
        <f aca="false">K4219&amp;"/"&amp;M4219&amp;CHAR(10)&amp;L4219&amp;"/"&amp;N4219</f>
        <v>IA-01RaBPM:TI-AMCFPGAEVR/FMC1CH3
IA-01RaCtrl:CO-PSCtrl/TimIn</v>
      </c>
      <c r="R4219" s="11" t="n">
        <v>15</v>
      </c>
      <c r="S4219" s="11" t="n">
        <f aca="false">R4219</f>
        <v>15</v>
      </c>
      <c r="T4219" s="4" t="str">
        <f aca="false">Def_Sistemas_Conectores_Cabos!$C$6</f>
        <v>Fibra plástica 1 mm</v>
      </c>
      <c r="U4219" s="11" t="s">
        <v>384</v>
      </c>
      <c r="V4219" s="13"/>
    </row>
    <row r="4220" customFormat="false" ht="15.75" hidden="true" customHeight="true" outlineLevel="0" collapsed="false">
      <c r="A4220" s="4" t="str">
        <f aca="false">Def_Sistemas_Conectores_Cabos!$A$5</f>
        <v>Timing Fontes BO &amp; SI</v>
      </c>
      <c r="B4220" s="5" t="str">
        <f aca="false">Datas_Entregas!$A$2</f>
        <v>Booster/LTB</v>
      </c>
      <c r="C4220" s="6" t="n">
        <f aca="false" t="array" ref="C4220:C4220">INDEX(Datas_Entregas!$B$2:$B$100, MATCH(B4220, Datas_Entregas!$A$2:$A$100, 0), 1)</f>
        <v>43266</v>
      </c>
      <c r="D4220" s="5" t="str">
        <f aca="false">Def_Status_Montagem!$A$2</f>
        <v>A verificar</v>
      </c>
      <c r="E4220" s="4" t="str">
        <f aca="false">Def_Status_Montagem!$B$4</f>
        <v>Contratada (inclui etiqueta)</v>
      </c>
      <c r="F4220" s="7" t="str">
        <f aca="false" t="array" ref="F4220:F4220">INDEX(Def_Instancias_Equipamentos!$F$2:$F$1224, MATCH(K4220, Def_Instancias_Equipamentos!$D$2:$D$1224, 0), 1)</f>
        <v>Sala Racks 1</v>
      </c>
      <c r="G4220" s="8" t="str">
        <f aca="false" t="array" ref="G4220:G4220">INDEX(Def_Instancias_Equipamentos!$F$2:$F$1224, MATCH(L4220, Def_Instancias_Equipamentos!$D$2:$D$1224, 0), 1)</f>
        <v>Sala Racks 1</v>
      </c>
      <c r="H4220" s="7" t="str">
        <f aca="false" t="array" ref="H4220:H4220">INDEX(Def_Instancias_Equipamentos!$E$2:$E$1224, MATCH(K4220, Def_Instancias_Equipamentos!$D$2:$D$1224, 0), 1)</f>
        <v>IA-01RaBPM</v>
      </c>
      <c r="I4220" s="8" t="str">
        <f aca="false" t="array" ref="I4220:I4220">INDEX(Def_Instancias_Equipamentos!$E$2:$E$1224, MATCH(L4220, Def_Instancias_Equipamentos!$D$2:$D$1224, 0), 1)</f>
        <v>IA-01RaCtrl</v>
      </c>
      <c r="J4220" s="8" t="str">
        <f aca="false">IF(H4220=I4220, "INTERNO", "EXTERNO")</f>
        <v>EXTERNO</v>
      </c>
      <c r="K4220" s="9" t="str">
        <f aca="false">Def_Instancias_Equipamentos!$D$23</f>
        <v>IA-01RaBPM:TI-AMCFPGAEVR</v>
      </c>
      <c r="L4220" s="4" t="str">
        <f aca="false">Def_Instancias_Equipamentos!$D$140</f>
        <v>IA-01RaCtrl:CO-PSCtrl</v>
      </c>
      <c r="M4220" s="10" t="s">
        <v>387</v>
      </c>
      <c r="N4220" s="11" t="s">
        <v>383</v>
      </c>
      <c r="O4220" s="9" t="str">
        <f aca="false">Def_Sistemas_Conectores_Cabos!$B$6</f>
        <v>Simplex (HFBR-4525Z)</v>
      </c>
      <c r="P4220" s="4" t="str">
        <f aca="false">Def_Sistemas_Conectores_Cabos!$B$6</f>
        <v>Simplex (HFBR-4525Z)</v>
      </c>
      <c r="Q4220" s="8" t="str">
        <f aca="false">K4220&amp;"/"&amp;M4220&amp;CHAR(10)&amp;L4220&amp;"/"&amp;N4220</f>
        <v>IA-01RaBPM:TI-AMCFPGAEVR/FMC1CH4
IA-01RaCtrl:CO-PSCtrl/TimIn</v>
      </c>
      <c r="R4220" s="11" t="n">
        <v>15</v>
      </c>
      <c r="S4220" s="11" t="n">
        <f aca="false">R4220</f>
        <v>15</v>
      </c>
      <c r="T4220" s="4" t="str">
        <f aca="false">Def_Sistemas_Conectores_Cabos!$C$6</f>
        <v>Fibra plástica 1 mm</v>
      </c>
      <c r="U4220" s="11" t="s">
        <v>384</v>
      </c>
      <c r="V4220" s="13"/>
    </row>
    <row r="4221" customFormat="false" ht="15.75" hidden="true" customHeight="true" outlineLevel="0" collapsed="false">
      <c r="A4221" s="4" t="str">
        <f aca="false">Def_Sistemas_Conectores_Cabos!$A$5</f>
        <v>Timing Fontes BO &amp; SI</v>
      </c>
      <c r="B4221" s="5" t="str">
        <f aca="false">Datas_Entregas!$A$2</f>
        <v>Booster/LTB</v>
      </c>
      <c r="C4221" s="6" t="n">
        <f aca="false" t="array" ref="C4221:C4221">INDEX(Datas_Entregas!$B$2:$B$100, MATCH(B4221, Datas_Entregas!$A$2:$A$100, 0), 1)</f>
        <v>43266</v>
      </c>
      <c r="D4221" s="5" t="str">
        <f aca="false">Def_Status_Montagem!$A$2</f>
        <v>A verificar</v>
      </c>
      <c r="E4221" s="4" t="str">
        <f aca="false">Def_Status_Montagem!$B$4</f>
        <v>Contratada (inclui etiqueta)</v>
      </c>
      <c r="F4221" s="7" t="str">
        <f aca="false" t="array" ref="F4221:F4221">INDEX(Def_Instancias_Equipamentos!$F$2:$F$1224, MATCH(K4221, Def_Instancias_Equipamentos!$D$2:$D$1224, 0), 1)</f>
        <v>Sala Racks 1</v>
      </c>
      <c r="G4221" s="8" t="str">
        <f aca="false" t="array" ref="G4221:G4221">INDEX(Def_Instancias_Equipamentos!$F$2:$F$1224, MATCH(L4221, Def_Instancias_Equipamentos!$D$2:$D$1224, 0), 1)</f>
        <v>Sala Racks 1</v>
      </c>
      <c r="H4221" s="7" t="str">
        <f aca="false" t="array" ref="H4221:H4221">INDEX(Def_Instancias_Equipamentos!$E$2:$E$1224, MATCH(K4221, Def_Instancias_Equipamentos!$D$2:$D$1224, 0), 1)</f>
        <v>IA-01RaBPM</v>
      </c>
      <c r="I4221" s="8" t="str">
        <f aca="false" t="array" ref="I4221:I4221">INDEX(Def_Instancias_Equipamentos!$E$2:$E$1224, MATCH(L4221, Def_Instancias_Equipamentos!$D$2:$D$1224, 0), 1)</f>
        <v>IA-01RaCtrl</v>
      </c>
      <c r="J4221" s="8" t="str">
        <f aca="false">IF(H4221=I4221, "INTERNO", "EXTERNO")</f>
        <v>EXTERNO</v>
      </c>
      <c r="K4221" s="9" t="str">
        <f aca="false">Def_Instancias_Equipamentos!$D$23</f>
        <v>IA-01RaBPM:TI-AMCFPGAEVR</v>
      </c>
      <c r="L4221" s="4" t="str">
        <f aca="false">Def_Instancias_Equipamentos!$D$140</f>
        <v>IA-01RaCtrl:CO-PSCtrl</v>
      </c>
      <c r="M4221" s="10" t="s">
        <v>388</v>
      </c>
      <c r="N4221" s="11" t="s">
        <v>383</v>
      </c>
      <c r="O4221" s="9" t="str">
        <f aca="false">Def_Sistemas_Conectores_Cabos!$B$6</f>
        <v>Simplex (HFBR-4525Z)</v>
      </c>
      <c r="P4221" s="4" t="str">
        <f aca="false">Def_Sistemas_Conectores_Cabos!$B$6</f>
        <v>Simplex (HFBR-4525Z)</v>
      </c>
      <c r="Q4221" s="8" t="str">
        <f aca="false">K4221&amp;"/"&amp;M4221&amp;CHAR(10)&amp;L4221&amp;"/"&amp;N4221</f>
        <v>IA-01RaBPM:TI-AMCFPGAEVR/FMC1CH5
IA-01RaCtrl:CO-PSCtrl/TimIn</v>
      </c>
      <c r="R4221" s="11" t="n">
        <v>15</v>
      </c>
      <c r="S4221" s="11" t="n">
        <f aca="false">R4221</f>
        <v>15</v>
      </c>
      <c r="T4221" s="4" t="str">
        <f aca="false">Def_Sistemas_Conectores_Cabos!$C$6</f>
        <v>Fibra plástica 1 mm</v>
      </c>
      <c r="U4221" s="11" t="s">
        <v>384</v>
      </c>
      <c r="V4221" s="13"/>
    </row>
    <row r="4222" customFormat="false" ht="15.75" hidden="true" customHeight="true" outlineLevel="0" collapsed="false">
      <c r="A4222" s="4" t="str">
        <f aca="false">Def_Sistemas_Conectores_Cabos!$A$5</f>
        <v>Timing Fontes BO &amp; SI</v>
      </c>
      <c r="B4222" s="5" t="str">
        <f aca="false">Datas_Entregas!$A$2</f>
        <v>Booster/LTB</v>
      </c>
      <c r="C4222" s="6" t="n">
        <f aca="false" t="array" ref="C4222:C4222">INDEX(Datas_Entregas!$B$2:$B$100, MATCH(B4222, Datas_Entregas!$A$2:$A$100, 0), 1)</f>
        <v>43266</v>
      </c>
      <c r="D4222" s="5" t="str">
        <f aca="false">Def_Status_Montagem!$A$2</f>
        <v>A verificar</v>
      </c>
      <c r="E4222" s="4" t="str">
        <f aca="false">Def_Status_Montagem!$B$4</f>
        <v>Contratada (inclui etiqueta)</v>
      </c>
      <c r="F4222" s="7" t="str">
        <f aca="false" t="array" ref="F4222:F4222">INDEX(Def_Instancias_Equipamentos!$F$2:$F$1224, MATCH(K4222, Def_Instancias_Equipamentos!$D$2:$D$1224, 0), 1)</f>
        <v>Sala Racks 1</v>
      </c>
      <c r="G4222" s="8" t="str">
        <f aca="false" t="array" ref="G4222:G4222">INDEX(Def_Instancias_Equipamentos!$F$2:$F$1224, MATCH(L4222, Def_Instancias_Equipamentos!$D$2:$D$1224, 0), 1)</f>
        <v>Sala Racks 1</v>
      </c>
      <c r="H4222" s="7" t="str">
        <f aca="false" t="array" ref="H4222:H4222">INDEX(Def_Instancias_Equipamentos!$E$2:$E$1224, MATCH(K4222, Def_Instancias_Equipamentos!$D$2:$D$1224, 0), 1)</f>
        <v>IA-01RaBPM</v>
      </c>
      <c r="I4222" s="8" t="str">
        <f aca="false" t="array" ref="I4222:I4222">INDEX(Def_Instancias_Equipamentos!$E$2:$E$1224, MATCH(L4222, Def_Instancias_Equipamentos!$D$2:$D$1224, 0), 1)</f>
        <v>IA-01RaCtrl</v>
      </c>
      <c r="J4222" s="8" t="str">
        <f aca="false">IF(H4222=I4222, "INTERNO", "EXTERNO")</f>
        <v>EXTERNO</v>
      </c>
      <c r="K4222" s="9" t="str">
        <f aca="false">Def_Instancias_Equipamentos!$D$23</f>
        <v>IA-01RaBPM:TI-AMCFPGAEVR</v>
      </c>
      <c r="L4222" s="4" t="str">
        <f aca="false">Def_Instancias_Equipamentos!$D$140</f>
        <v>IA-01RaCtrl:CO-PSCtrl</v>
      </c>
      <c r="M4222" s="10" t="s">
        <v>389</v>
      </c>
      <c r="N4222" s="11" t="s">
        <v>383</v>
      </c>
      <c r="O4222" s="9" t="str">
        <f aca="false">Def_Sistemas_Conectores_Cabos!$B$6</f>
        <v>Simplex (HFBR-4525Z)</v>
      </c>
      <c r="P4222" s="4" t="str">
        <f aca="false">Def_Sistemas_Conectores_Cabos!$B$6</f>
        <v>Simplex (HFBR-4525Z)</v>
      </c>
      <c r="Q4222" s="8" t="str">
        <f aca="false">K4222&amp;"/"&amp;M4222&amp;CHAR(10)&amp;L4222&amp;"/"&amp;N4222</f>
        <v>IA-01RaBPM:TI-AMCFPGAEVR/FMC2CH1
IA-01RaCtrl:CO-PSCtrl/TimIn</v>
      </c>
      <c r="R4222" s="11" t="n">
        <v>15</v>
      </c>
      <c r="S4222" s="11" t="n">
        <f aca="false">R4222</f>
        <v>15</v>
      </c>
      <c r="T4222" s="4" t="str">
        <f aca="false">Def_Sistemas_Conectores_Cabos!$C$6</f>
        <v>Fibra plástica 1 mm</v>
      </c>
      <c r="U4222" s="11" t="s">
        <v>384</v>
      </c>
      <c r="V4222" s="13"/>
    </row>
    <row r="4223" customFormat="false" ht="15.75" hidden="true" customHeight="true" outlineLevel="0" collapsed="false">
      <c r="A4223" s="4" t="str">
        <f aca="false">Def_Sistemas_Conectores_Cabos!$A$5</f>
        <v>Timing Fontes BO &amp; SI</v>
      </c>
      <c r="B4223" s="5" t="str">
        <f aca="false">Datas_Entregas!$A$2</f>
        <v>Booster/LTB</v>
      </c>
      <c r="C4223" s="6" t="n">
        <f aca="false" t="array" ref="C4223:C4223">INDEX(Datas_Entregas!$B$2:$B$100, MATCH(B4223, Datas_Entregas!$A$2:$A$100, 0), 1)</f>
        <v>43266</v>
      </c>
      <c r="D4223" s="5" t="str">
        <f aca="false">Def_Status_Montagem!$A$2</f>
        <v>A verificar</v>
      </c>
      <c r="E4223" s="4" t="str">
        <f aca="false">Def_Status_Montagem!$B$4</f>
        <v>Contratada (inclui etiqueta)</v>
      </c>
      <c r="F4223" s="7" t="str">
        <f aca="false" t="array" ref="F4223:F4223">INDEX(Def_Instancias_Equipamentos!$F$2:$F$1224, MATCH(K4223, Def_Instancias_Equipamentos!$D$2:$D$1224, 0), 1)</f>
        <v>Sala Racks 1</v>
      </c>
      <c r="G4223" s="8" t="str">
        <f aca="false" t="array" ref="G4223:G4223">INDEX(Def_Instancias_Equipamentos!$F$2:$F$1224, MATCH(L4223, Def_Instancias_Equipamentos!$D$2:$D$1224, 0), 1)</f>
        <v>Sala Racks 1</v>
      </c>
      <c r="H4223" s="7" t="str">
        <f aca="false" t="array" ref="H4223:H4223">INDEX(Def_Instancias_Equipamentos!$E$2:$E$1224, MATCH(K4223, Def_Instancias_Equipamentos!$D$2:$D$1224, 0), 1)</f>
        <v>IA-01RaBPM</v>
      </c>
      <c r="I4223" s="8" t="str">
        <f aca="false" t="array" ref="I4223:I4223">INDEX(Def_Instancias_Equipamentos!$E$2:$E$1224, MATCH(L4223, Def_Instancias_Equipamentos!$D$2:$D$1224, 0), 1)</f>
        <v>IA-01RaCtrl</v>
      </c>
      <c r="J4223" s="8" t="str">
        <f aca="false">IF(H4223=I4223, "INTERNO", "EXTERNO")</f>
        <v>EXTERNO</v>
      </c>
      <c r="K4223" s="9" t="str">
        <f aca="false">Def_Instancias_Equipamentos!$D$23</f>
        <v>IA-01RaBPM:TI-AMCFPGAEVR</v>
      </c>
      <c r="L4223" s="4" t="str">
        <f aca="false">Def_Instancias_Equipamentos!$D$140</f>
        <v>IA-01RaCtrl:CO-PSCtrl</v>
      </c>
      <c r="M4223" s="10" t="s">
        <v>390</v>
      </c>
      <c r="N4223" s="11" t="s">
        <v>383</v>
      </c>
      <c r="O4223" s="9" t="str">
        <f aca="false">Def_Sistemas_Conectores_Cabos!$B$6</f>
        <v>Simplex (HFBR-4525Z)</v>
      </c>
      <c r="P4223" s="4" t="str">
        <f aca="false">Def_Sistemas_Conectores_Cabos!$B$6</f>
        <v>Simplex (HFBR-4525Z)</v>
      </c>
      <c r="Q4223" s="8" t="str">
        <f aca="false">K4223&amp;"/"&amp;M4223&amp;CHAR(10)&amp;L4223&amp;"/"&amp;N4223</f>
        <v>IA-01RaBPM:TI-AMCFPGAEVR/FMC2CH2
IA-01RaCtrl:CO-PSCtrl/TimIn</v>
      </c>
      <c r="R4223" s="11" t="n">
        <v>15</v>
      </c>
      <c r="S4223" s="11" t="n">
        <f aca="false">R4223</f>
        <v>15</v>
      </c>
      <c r="T4223" s="4" t="str">
        <f aca="false">Def_Sistemas_Conectores_Cabos!$C$6</f>
        <v>Fibra plástica 1 mm</v>
      </c>
      <c r="U4223" s="11" t="s">
        <v>384</v>
      </c>
      <c r="V4223" s="13"/>
    </row>
    <row r="4224" customFormat="false" ht="15.75" hidden="true" customHeight="true" outlineLevel="0" collapsed="false">
      <c r="A4224" s="4" t="str">
        <f aca="false">Def_Sistemas_Conectores_Cabos!$A$5</f>
        <v>Timing Fontes BO &amp; SI</v>
      </c>
      <c r="B4224" s="5" t="str">
        <f aca="false">Datas_Entregas!$A$2</f>
        <v>Booster/LTB</v>
      </c>
      <c r="C4224" s="6" t="n">
        <f aca="false" t="array" ref="C4224:C4224">INDEX(Datas_Entregas!$B$2:$B$100, MATCH(B4224, Datas_Entregas!$A$2:$A$100, 0), 1)</f>
        <v>43266</v>
      </c>
      <c r="D4224" s="5" t="str">
        <f aca="false">Def_Status_Montagem!$A$2</f>
        <v>A verificar</v>
      </c>
      <c r="E4224" s="4" t="str">
        <f aca="false">Def_Status_Montagem!$B$4</f>
        <v>Contratada (inclui etiqueta)</v>
      </c>
      <c r="F4224" s="7" t="str">
        <f aca="false" t="array" ref="F4224:F4224">INDEX(Def_Instancias_Equipamentos!$F$2:$F$1224, MATCH(K4224, Def_Instancias_Equipamentos!$D$2:$D$1224, 0), 1)</f>
        <v>Sala Racks 1</v>
      </c>
      <c r="G4224" s="8" t="str">
        <f aca="false" t="array" ref="G4224:G4224">INDEX(Def_Instancias_Equipamentos!$F$2:$F$1224, MATCH(L4224, Def_Instancias_Equipamentos!$D$2:$D$1224, 0), 1)</f>
        <v>Sala Racks 1</v>
      </c>
      <c r="H4224" s="7" t="str">
        <f aca="false" t="array" ref="H4224:H4224">INDEX(Def_Instancias_Equipamentos!$E$2:$E$1224, MATCH(K4224, Def_Instancias_Equipamentos!$D$2:$D$1224, 0), 1)</f>
        <v>IA-01RaBPM</v>
      </c>
      <c r="I4224" s="8" t="str">
        <f aca="false" t="array" ref="I4224:I4224">INDEX(Def_Instancias_Equipamentos!$E$2:$E$1224, MATCH(L4224, Def_Instancias_Equipamentos!$D$2:$D$1224, 0), 1)</f>
        <v>IA-01RaCtrl</v>
      </c>
      <c r="J4224" s="8" t="str">
        <f aca="false">IF(H4224=I4224, "INTERNO", "EXTERNO")</f>
        <v>EXTERNO</v>
      </c>
      <c r="K4224" s="9" t="str">
        <f aca="false">Def_Instancias_Equipamentos!$D$23</f>
        <v>IA-01RaBPM:TI-AMCFPGAEVR</v>
      </c>
      <c r="L4224" s="4" t="str">
        <f aca="false">Def_Instancias_Equipamentos!$D$140</f>
        <v>IA-01RaCtrl:CO-PSCtrl</v>
      </c>
      <c r="M4224" s="10" t="s">
        <v>391</v>
      </c>
      <c r="N4224" s="11" t="s">
        <v>383</v>
      </c>
      <c r="O4224" s="9" t="str">
        <f aca="false">Def_Sistemas_Conectores_Cabos!$B$6</f>
        <v>Simplex (HFBR-4525Z)</v>
      </c>
      <c r="P4224" s="4" t="str">
        <f aca="false">Def_Sistemas_Conectores_Cabos!$B$6</f>
        <v>Simplex (HFBR-4525Z)</v>
      </c>
      <c r="Q4224" s="8" t="str">
        <f aca="false">K4224&amp;"/"&amp;M4224&amp;CHAR(10)&amp;L4224&amp;"/"&amp;N4224</f>
        <v>IA-01RaBPM:TI-AMCFPGAEVR/FMC2CH3
IA-01RaCtrl:CO-PSCtrl/TimIn</v>
      </c>
      <c r="R4224" s="11" t="n">
        <v>15</v>
      </c>
      <c r="S4224" s="11" t="n">
        <f aca="false">R4224</f>
        <v>15</v>
      </c>
      <c r="T4224" s="4" t="str">
        <f aca="false">Def_Sistemas_Conectores_Cabos!$C$6</f>
        <v>Fibra plástica 1 mm</v>
      </c>
      <c r="U4224" s="11" t="s">
        <v>384</v>
      </c>
      <c r="V4224" s="13"/>
    </row>
    <row r="4225" customFormat="false" ht="15.75" hidden="true" customHeight="true" outlineLevel="0" collapsed="false">
      <c r="A4225" s="4" t="str">
        <f aca="false">Def_Sistemas_Conectores_Cabos!$A$5</f>
        <v>Timing Fontes BO &amp; SI</v>
      </c>
      <c r="B4225" s="5" t="str">
        <f aca="false">Datas_Entregas!$A$2</f>
        <v>Booster/LTB</v>
      </c>
      <c r="C4225" s="6" t="n">
        <f aca="false" t="array" ref="C4225:C4225">INDEX(Datas_Entregas!$B$2:$B$100, MATCH(B4225, Datas_Entregas!$A$2:$A$100, 0), 1)</f>
        <v>43266</v>
      </c>
      <c r="D4225" s="5" t="str">
        <f aca="false">Def_Status_Montagem!$A$2</f>
        <v>A verificar</v>
      </c>
      <c r="E4225" s="4" t="str">
        <f aca="false">Def_Status_Montagem!$B$4</f>
        <v>Contratada (inclui etiqueta)</v>
      </c>
      <c r="F4225" s="7" t="str">
        <f aca="false" t="array" ref="F4225:F4225">INDEX(Def_Instancias_Equipamentos!$F$2:$F$1224, MATCH(K4225, Def_Instancias_Equipamentos!$D$2:$D$1224, 0), 1)</f>
        <v>Sala Racks 1</v>
      </c>
      <c r="G4225" s="8" t="str">
        <f aca="false" t="array" ref="G4225:G4225">INDEX(Def_Instancias_Equipamentos!$F$2:$F$1224, MATCH(L4225, Def_Instancias_Equipamentos!$D$2:$D$1224, 0), 1)</f>
        <v>Sala Racks 1</v>
      </c>
      <c r="H4225" s="7" t="str">
        <f aca="false" t="array" ref="H4225:H4225">INDEX(Def_Instancias_Equipamentos!$E$2:$E$1224, MATCH(K4225, Def_Instancias_Equipamentos!$D$2:$D$1224, 0), 1)</f>
        <v>IA-01RaBPM</v>
      </c>
      <c r="I4225" s="8" t="str">
        <f aca="false" t="array" ref="I4225:I4225">INDEX(Def_Instancias_Equipamentos!$E$2:$E$1224, MATCH(L4225, Def_Instancias_Equipamentos!$D$2:$D$1224, 0), 1)</f>
        <v>IA-01RaCtrl</v>
      </c>
      <c r="J4225" s="8" t="str">
        <f aca="false">IF(H4225=I4225, "INTERNO", "EXTERNO")</f>
        <v>EXTERNO</v>
      </c>
      <c r="K4225" s="9" t="str">
        <f aca="false">Def_Instancias_Equipamentos!$D$23</f>
        <v>IA-01RaBPM:TI-AMCFPGAEVR</v>
      </c>
      <c r="L4225" s="4" t="str">
        <f aca="false">Def_Instancias_Equipamentos!$D$140</f>
        <v>IA-01RaCtrl:CO-PSCtrl</v>
      </c>
      <c r="M4225" s="10" t="s">
        <v>392</v>
      </c>
      <c r="N4225" s="11" t="s">
        <v>383</v>
      </c>
      <c r="O4225" s="9" t="str">
        <f aca="false">Def_Sistemas_Conectores_Cabos!$B$6</f>
        <v>Simplex (HFBR-4525Z)</v>
      </c>
      <c r="P4225" s="4" t="str">
        <f aca="false">Def_Sistemas_Conectores_Cabos!$B$6</f>
        <v>Simplex (HFBR-4525Z)</v>
      </c>
      <c r="Q4225" s="8" t="str">
        <f aca="false">K4225&amp;"/"&amp;M4225&amp;CHAR(10)&amp;L4225&amp;"/"&amp;N4225</f>
        <v>IA-01RaBPM:TI-AMCFPGAEVR/FMC2CH4
IA-01RaCtrl:CO-PSCtrl/TimIn</v>
      </c>
      <c r="R4225" s="11" t="n">
        <v>15</v>
      </c>
      <c r="S4225" s="11" t="n">
        <f aca="false">R4225</f>
        <v>15</v>
      </c>
      <c r="T4225" s="4" t="str">
        <f aca="false">Def_Sistemas_Conectores_Cabos!$C$6</f>
        <v>Fibra plástica 1 mm</v>
      </c>
      <c r="U4225" s="11" t="s">
        <v>384</v>
      </c>
      <c r="V4225" s="13"/>
    </row>
    <row r="4226" customFormat="false" ht="15.75" hidden="true" customHeight="true" outlineLevel="0" collapsed="false">
      <c r="A4226" s="4" t="str">
        <f aca="false">Def_Sistemas_Conectores_Cabos!$A$5</f>
        <v>Timing Fontes BO &amp; SI</v>
      </c>
      <c r="B4226" s="5" t="str">
        <f aca="false">Datas_Entregas!$A$2</f>
        <v>Booster/LTB</v>
      </c>
      <c r="C4226" s="6" t="n">
        <f aca="false" t="array" ref="C4226:C4226">INDEX(Datas_Entregas!$B$2:$B$100, MATCH(B4226, Datas_Entregas!$A$2:$A$100, 0), 1)</f>
        <v>43266</v>
      </c>
      <c r="D4226" s="5" t="str">
        <f aca="false">Def_Status_Montagem!$A$2</f>
        <v>A verificar</v>
      </c>
      <c r="E4226" s="4" t="str">
        <f aca="false">Def_Status_Montagem!$B$4</f>
        <v>Contratada (inclui etiqueta)</v>
      </c>
      <c r="F4226" s="7" t="str">
        <f aca="false" t="array" ref="F4226:F4226">INDEX(Def_Instancias_Equipamentos!$F$2:$F$1224, MATCH(K4226, Def_Instancias_Equipamentos!$D$2:$D$1224, 0), 1)</f>
        <v>Sala Racks 2</v>
      </c>
      <c r="G4226" s="8" t="str">
        <f aca="false" t="array" ref="G4226:G4226">INDEX(Def_Instancias_Equipamentos!$F$2:$F$1224, MATCH(L4226, Def_Instancias_Equipamentos!$D$2:$D$1224, 0), 1)</f>
        <v>Sala Racks 2</v>
      </c>
      <c r="H4226" s="7" t="str">
        <f aca="false" t="array" ref="H4226:H4226">INDEX(Def_Instancias_Equipamentos!$E$2:$E$1224, MATCH(K4226, Def_Instancias_Equipamentos!$D$2:$D$1224, 0), 1)</f>
        <v>IA-02RaBPM</v>
      </c>
      <c r="I4226" s="8" t="str">
        <f aca="false" t="array" ref="I4226:I4226">INDEX(Def_Instancias_Equipamentos!$E$2:$E$1224, MATCH(L4226, Def_Instancias_Equipamentos!$D$2:$D$1224, 0), 1)</f>
        <v>IA-02RaCtrl</v>
      </c>
      <c r="J4226" s="8" t="str">
        <f aca="false">IF(H4226=I4226, "INTERNO", "EXTERNO")</f>
        <v>EXTERNO</v>
      </c>
      <c r="K4226" s="9" t="str">
        <f aca="false">Def_Instancias_Equipamentos!$D$24</f>
        <v>IA-02RaBPM:TI-AMCFPGAEVR</v>
      </c>
      <c r="L4226" s="4" t="str">
        <f aca="false">Def_Instancias_Equipamentos!$D$141</f>
        <v>IA-02RaCtrl:CO-PSCtrl</v>
      </c>
      <c r="M4226" s="10" t="s">
        <v>382</v>
      </c>
      <c r="N4226" s="11" t="s">
        <v>383</v>
      </c>
      <c r="O4226" s="9" t="str">
        <f aca="false">Def_Sistemas_Conectores_Cabos!$B$6</f>
        <v>Simplex (HFBR-4525Z)</v>
      </c>
      <c r="P4226" s="4" t="str">
        <f aca="false">Def_Sistemas_Conectores_Cabos!$B$6</f>
        <v>Simplex (HFBR-4525Z)</v>
      </c>
      <c r="Q4226" s="8" t="str">
        <f aca="false">K4226&amp;"/"&amp;M4226&amp;CHAR(10)&amp;L4226&amp;"/"&amp;N4226</f>
        <v>IA-02RaBPM:TI-AMCFPGAEVR/FMC1CH1
IA-02RaCtrl:CO-PSCtrl/TimIn</v>
      </c>
      <c r="R4226" s="11" t="n">
        <v>15</v>
      </c>
      <c r="S4226" s="11" t="n">
        <f aca="false">R4226</f>
        <v>15</v>
      </c>
      <c r="T4226" s="4" t="str">
        <f aca="false">Def_Sistemas_Conectores_Cabos!$C$6</f>
        <v>Fibra plástica 1 mm</v>
      </c>
      <c r="U4226" s="11" t="s">
        <v>384</v>
      </c>
      <c r="V4226" s="13"/>
    </row>
    <row r="4227" customFormat="false" ht="15.75" hidden="true" customHeight="true" outlineLevel="0" collapsed="false">
      <c r="A4227" s="4" t="str">
        <f aca="false">Def_Sistemas_Conectores_Cabos!$A$6</f>
        <v>Timing Diagnóstico</v>
      </c>
      <c r="B4227" s="5" t="str">
        <f aca="false">Datas_Entregas!$A$2</f>
        <v>Booster/LTB</v>
      </c>
      <c r="C4227" s="6" t="n">
        <f aca="false" t="array" ref="C4227:C4227">INDEX(Datas_Entregas!$B$2:$B$100, MATCH(B4227, Datas_Entregas!$A$2:$A$100, 0), 1)</f>
        <v>43266</v>
      </c>
      <c r="D4227" s="5" t="str">
        <f aca="false">Def_Status_Montagem!$A$3</f>
        <v>Verficado - Pronto para Produção</v>
      </c>
      <c r="E4227" s="4" t="str">
        <f aca="false">Def_Status_Montagem!$B$3</f>
        <v>Contratada / Etiqueta pelo DIG</v>
      </c>
      <c r="F4227" s="7" t="str">
        <f aca="false" t="array" ref="F4227:F4227">INDEX(Def_Instancias_Equipamentos!$F$2:$F$1224, MATCH(K4227, Def_Instancias_Equipamentos!$D$2:$D$1224, 0), 1)</f>
        <v>Sala Racks 19&amp;20</v>
      </c>
      <c r="G4227" s="8" t="str">
        <f aca="false" t="array" ref="G4227:G4227">INDEX(Def_Instancias_Equipamentos!$F$2:$F$1224, MATCH(L4227, Def_Instancias_Equipamentos!$D$2:$D$1224, 0), 1)</f>
        <v>Sala Racks 19&amp;20</v>
      </c>
      <c r="H4227" s="7" t="str">
        <f aca="false" t="array" ref="H4227:H4227">INDEX(Def_Instancias_Equipamentos!$E$2:$E$1224, MATCH(K4227, Def_Instancias_Equipamentos!$D$2:$D$1224, 0), 1)</f>
        <v>IA-20RaDiag02</v>
      </c>
      <c r="I4227" s="8" t="str">
        <f aca="false" t="array" ref="I4227:I4227">INDEX(Def_Instancias_Equipamentos!$E$2:$E$1224, MATCH(L4227, Def_Instancias_Equipamentos!$D$2:$D$1224, 0), 1)</f>
        <v>IA-20RaDiag02</v>
      </c>
      <c r="J4227" s="8" t="str">
        <f aca="false">IF(H4227=I4227, "INTERNO", "EXTERNO")</f>
        <v>INTERNO</v>
      </c>
      <c r="K4227" s="9" t="str">
        <f aca="false">Def_Instancias_Equipamentos!$D$110</f>
        <v>IA-20RaDiag02:TI-OEMultSFP</v>
      </c>
      <c r="L4227" s="4" t="str">
        <f aca="false">Def_Instancias_Equipamentos!$D$212</f>
        <v>AS-Glob:DI-FCTDig</v>
      </c>
      <c r="M4227" s="10" t="s">
        <v>20</v>
      </c>
      <c r="N4227" s="11" t="s">
        <v>88</v>
      </c>
      <c r="O4227" s="9" t="str">
        <f aca="false">Def_Sistemas_Conectores_Cabos!$B$9</f>
        <v>BNC 50-ohm</v>
      </c>
      <c r="P4227" s="4" t="str">
        <f aca="false">Def_Sistemas_Conectores_Cabos!$B$9</f>
        <v>BNC 50-ohm</v>
      </c>
      <c r="Q4227" s="8" t="str">
        <f aca="false">K4227&amp;"/"&amp;M4227&amp;CHAR(10)&amp;L4227&amp;"/"&amp;N4227</f>
        <v>IA-20RaDiag02:TI-OEMultSFP/OUT1
AS-Glob:DI-FCTDig/Ch1</v>
      </c>
      <c r="R4227" s="18" t="n">
        <v>1</v>
      </c>
      <c r="S4227" s="18" t="n">
        <v>1</v>
      </c>
      <c r="T4227" s="4" t="str">
        <f aca="false">Def_Sistemas_Conectores_Cabos!$C$10</f>
        <v>LMR-195</v>
      </c>
      <c r="U4227" s="11" t="s">
        <v>393</v>
      </c>
      <c r="V4227" s="13"/>
    </row>
    <row r="4228" customFormat="false" ht="15.75" hidden="true" customHeight="true" outlineLevel="0" collapsed="false">
      <c r="A4228" s="4" t="str">
        <f aca="false">Def_Sistemas_Conectores_Cabos!$A$6</f>
        <v>Timing Diagnóstico</v>
      </c>
      <c r="B4228" s="5" t="str">
        <f aca="false">Datas_Entregas!$A$2</f>
        <v>Booster/LTB</v>
      </c>
      <c r="C4228" s="6" t="n">
        <f aca="false" t="array" ref="C4228:C4228">INDEX(Datas_Entregas!$B$2:$B$100, MATCH(B4228, Datas_Entregas!$A$2:$A$100, 0), 1)</f>
        <v>43266</v>
      </c>
      <c r="D4228" s="5" t="str">
        <f aca="false">Def_Status_Montagem!$A$3</f>
        <v>Verficado - Pronto para Produção</v>
      </c>
      <c r="E4228" s="4" t="str">
        <f aca="false">Def_Status_Montagem!$B$3</f>
        <v>Contratada / Etiqueta pelo DIG</v>
      </c>
      <c r="F4228" s="7" t="str">
        <f aca="false" t="array" ref="F4228:F4228">INDEX(Def_Instancias_Equipamentos!$F$2:$F$1224, MATCH(K4228, Def_Instancias_Equipamentos!$D$2:$D$1224, 0), 1)</f>
        <v>Sala Racks 19&amp;20</v>
      </c>
      <c r="G4228" s="8" t="str">
        <f aca="false" t="array" ref="G4228:G4228">INDEX(Def_Instancias_Equipamentos!$F$2:$F$1224, MATCH(L4228, Def_Instancias_Equipamentos!$D$2:$D$1224, 0), 1)</f>
        <v>Sala Racks 19&amp;20</v>
      </c>
      <c r="H4228" s="7" t="str">
        <f aca="false" t="array" ref="H4228:H4228">INDEX(Def_Instancias_Equipamentos!$E$2:$E$1224, MATCH(K4228, Def_Instancias_Equipamentos!$D$2:$D$1224, 0), 1)</f>
        <v>IA-20RaDiag02</v>
      </c>
      <c r="I4228" s="8" t="str">
        <f aca="false" t="array" ref="I4228:I4228">INDEX(Def_Instancias_Equipamentos!$E$2:$E$1224, MATCH(L4228, Def_Instancias_Equipamentos!$D$2:$D$1224, 0), 1)</f>
        <v>IA-20RaDiag02</v>
      </c>
      <c r="J4228" s="8" t="str">
        <f aca="false">IF(H4228=I4228, "INTERNO", "EXTERNO")</f>
        <v>INTERNO</v>
      </c>
      <c r="K4228" s="9" t="str">
        <f aca="false">Def_Instancias_Equipamentos!$D$110</f>
        <v>IA-20RaDiag02:TI-OEMultSFP</v>
      </c>
      <c r="L4228" s="4" t="str">
        <f aca="false">Def_Instancias_Equipamentos!$D$213</f>
        <v>AS-Glob:DI-FPMDig</v>
      </c>
      <c r="M4228" s="10" t="s">
        <v>30</v>
      </c>
      <c r="N4228" s="11" t="s">
        <v>88</v>
      </c>
      <c r="O4228" s="9" t="str">
        <f aca="false">Def_Sistemas_Conectores_Cabos!$B$9</f>
        <v>BNC 50-ohm</v>
      </c>
      <c r="P4228" s="4" t="str">
        <f aca="false">Def_Sistemas_Conectores_Cabos!$B$9</f>
        <v>BNC 50-ohm</v>
      </c>
      <c r="Q4228" s="8" t="str">
        <f aca="false">K4228&amp;"/"&amp;M4228&amp;CHAR(10)&amp;L4228&amp;"/"&amp;N4228</f>
        <v>IA-20RaDiag02:TI-OEMultSFP/OUT2
AS-Glob:DI-FPMDig/Ch1</v>
      </c>
      <c r="R4228" s="18" t="n">
        <v>1</v>
      </c>
      <c r="S4228" s="18" t="n">
        <v>1</v>
      </c>
      <c r="T4228" s="4" t="str">
        <f aca="false">Def_Sistemas_Conectores_Cabos!$C$10</f>
        <v>LMR-195</v>
      </c>
      <c r="U4228" s="11" t="s">
        <v>393</v>
      </c>
      <c r="V4228" s="13"/>
    </row>
    <row r="4229" customFormat="false" ht="15.75" hidden="true" customHeight="true" outlineLevel="0" collapsed="false">
      <c r="A4229" s="4" t="str">
        <f aca="false">Def_Sistemas_Conectores_Cabos!$A$6</f>
        <v>Timing Diagnóstico</v>
      </c>
      <c r="B4229" s="5" t="str">
        <f aca="false">Datas_Entregas!$A$2</f>
        <v>Booster/LTB</v>
      </c>
      <c r="C4229" s="6" t="n">
        <f aca="false" t="array" ref="C4229:C4229">INDEX(Datas_Entregas!$B$2:$B$100, MATCH(B4229, Datas_Entregas!$A$2:$A$100, 0), 1)</f>
        <v>43266</v>
      </c>
      <c r="D4229" s="5" t="str">
        <f aca="false">Def_Status_Montagem!$A$2</f>
        <v>A verificar</v>
      </c>
      <c r="E4229" s="4" t="str">
        <f aca="false">Def_Status_Montagem!$B$5</f>
        <v>DIG</v>
      </c>
      <c r="F4229" s="7" t="str">
        <f aca="false" t="array" ref="F4229:F4229">INDEX(Def_Instancias_Equipamentos!$F$2:$F$1224, MATCH(K4229, Def_Instancias_Equipamentos!$D$2:$D$1224, 0), 1)</f>
        <v>Túnel (LTB)</v>
      </c>
      <c r="G4229" s="8" t="str">
        <f aca="false" t="array" ref="G4229:G4229">INDEX(Def_Instancias_Equipamentos!$F$2:$F$1224, MATCH(L4229, Def_Instancias_Equipamentos!$D$2:$D$1224, 0), 1)</f>
        <v>Túnel (LTB)</v>
      </c>
      <c r="H4229" s="7" t="str">
        <f aca="false" t="array" ref="H4229:H4229">INDEX(Def_Instancias_Equipamentos!$E$2:$E$1224, MATCH(K4229, Def_Instancias_Equipamentos!$D$2:$D$1224, 0), 1)</f>
        <v>TB-01</v>
      </c>
      <c r="I4229" s="8" t="str">
        <f aca="false" t="array" ref="I4229:I4229">INDEX(Def_Instancias_Equipamentos!$E$2:$E$1224, MATCH(L4229, Def_Instancias_Equipamentos!$D$2:$D$1224, 0), 1)</f>
        <v>TB-01</v>
      </c>
      <c r="J4229" s="8" t="str">
        <f aca="false">IF(H4229=I4229, "INTERNO", "EXTERNO")</f>
        <v>INTERNO</v>
      </c>
      <c r="K4229" s="9" t="str">
        <f aca="false">Def_Instancias_Equipamentos!$D$92</f>
        <v>TB-01:TI-OESglSFP-1</v>
      </c>
      <c r="L4229" s="4" t="str">
        <f aca="false">Def_Instancias_Equipamentos!$D$172</f>
        <v>TB-01:DI-ScrnCam-1</v>
      </c>
      <c r="M4229" s="10" t="s">
        <v>24</v>
      </c>
      <c r="N4229" s="11" t="s">
        <v>25</v>
      </c>
      <c r="O4229" s="9" t="str">
        <f aca="false">Def_Sistemas_Conectores_Cabos!$B$9</f>
        <v>BNC 50-ohm</v>
      </c>
      <c r="P4229" s="4" t="str">
        <f aca="false">Def_Sistemas_Conectores_Cabos!$B$17</f>
        <v>HR10A-7P-6S (Hirose micro plug)</v>
      </c>
      <c r="Q4229" s="8" t="str">
        <f aca="false">K4229&amp;"/"&amp;M4229&amp;CHAR(10)&amp;L4229&amp;"/"&amp;N4229</f>
        <v>TB-01:TI-OESglSFP-1/OUT
TB-01:DI-ScrnCam-1/Trig_in</v>
      </c>
      <c r="R4229" s="12" t="n">
        <v>0.25</v>
      </c>
      <c r="S4229" s="12" t="n">
        <v>0.25</v>
      </c>
      <c r="T4229" s="4" t="str">
        <f aca="false">Def_Sistemas_Conectores_Cabos!$C$13</f>
        <v>Cabo multivias</v>
      </c>
      <c r="U4229" s="11" t="s">
        <v>394</v>
      </c>
      <c r="V4229" s="13"/>
    </row>
    <row r="4230" customFormat="false" ht="15.75" hidden="true" customHeight="true" outlineLevel="0" collapsed="false">
      <c r="A4230" s="4" t="str">
        <f aca="false">Def_Sistemas_Conectores_Cabos!$A$6</f>
        <v>Timing Diagnóstico</v>
      </c>
      <c r="B4230" s="5" t="str">
        <f aca="false">Datas_Entregas!$A$2</f>
        <v>Booster/LTB</v>
      </c>
      <c r="C4230" s="6" t="n">
        <f aca="false" t="array" ref="C4230:C4230">INDEX(Datas_Entregas!$B$2:$B$100, MATCH(B4230, Datas_Entregas!$A$2:$A$100, 0), 1)</f>
        <v>43266</v>
      </c>
      <c r="D4230" s="5" t="str">
        <f aca="false">Def_Status_Montagem!$A$2</f>
        <v>A verificar</v>
      </c>
      <c r="E4230" s="4" t="str">
        <f aca="false">Def_Status_Montagem!$B$5</f>
        <v>DIG</v>
      </c>
      <c r="F4230" s="7" t="str">
        <f aca="false" t="array" ref="F4230:F4230">INDEX(Def_Instancias_Equipamentos!$F$2:$F$1224, MATCH(K4230, Def_Instancias_Equipamentos!$D$2:$D$1224, 0), 1)</f>
        <v>Túnel (LTB)</v>
      </c>
      <c r="G4230" s="8" t="str">
        <f aca="false" t="array" ref="G4230:G4230">INDEX(Def_Instancias_Equipamentos!$F$2:$F$1224, MATCH(L4230, Def_Instancias_Equipamentos!$D$2:$D$1224, 0), 1)</f>
        <v>Túnel (LTB)</v>
      </c>
      <c r="H4230" s="7" t="str">
        <f aca="false" t="array" ref="H4230:H4230">INDEX(Def_Instancias_Equipamentos!$E$2:$E$1224, MATCH(K4230, Def_Instancias_Equipamentos!$D$2:$D$1224, 0), 1)</f>
        <v>TB-01</v>
      </c>
      <c r="I4230" s="8" t="str">
        <f aca="false" t="array" ref="I4230:I4230">INDEX(Def_Instancias_Equipamentos!$E$2:$E$1224, MATCH(L4230, Def_Instancias_Equipamentos!$D$2:$D$1224, 0), 1)</f>
        <v>TB-01</v>
      </c>
      <c r="J4230" s="8" t="str">
        <f aca="false">IF(H4230=I4230, "INTERNO", "EXTERNO")</f>
        <v>INTERNO</v>
      </c>
      <c r="K4230" s="9" t="str">
        <f aca="false">Def_Instancias_Equipamentos!$D$93</f>
        <v>TB-01:TI-OESglSFP-2</v>
      </c>
      <c r="L4230" s="4" t="str">
        <f aca="false">Def_Instancias_Equipamentos!$D$173</f>
        <v>TB-01:DI-ScrnCam-2</v>
      </c>
      <c r="M4230" s="10" t="s">
        <v>24</v>
      </c>
      <c r="N4230" s="11" t="s">
        <v>25</v>
      </c>
      <c r="O4230" s="9" t="str">
        <f aca="false">Def_Sistemas_Conectores_Cabos!$B$9</f>
        <v>BNC 50-ohm</v>
      </c>
      <c r="P4230" s="4" t="str">
        <f aca="false">Def_Sistemas_Conectores_Cabos!$B$17</f>
        <v>HR10A-7P-6S (Hirose micro plug)</v>
      </c>
      <c r="Q4230" s="8" t="str">
        <f aca="false">K4230&amp;"/"&amp;M4230&amp;CHAR(10)&amp;L4230&amp;"/"&amp;N4230</f>
        <v>TB-01:TI-OESglSFP-2/OUT
TB-01:DI-ScrnCam-2/Trig_in</v>
      </c>
      <c r="R4230" s="12" t="n">
        <v>0.25</v>
      </c>
      <c r="S4230" s="12" t="n">
        <v>0.25</v>
      </c>
      <c r="T4230" s="4" t="str">
        <f aca="false">Def_Sistemas_Conectores_Cabos!$C$13</f>
        <v>Cabo multivias</v>
      </c>
      <c r="U4230" s="11" t="s">
        <v>394</v>
      </c>
      <c r="V4230" s="13"/>
    </row>
    <row r="4231" customFormat="false" ht="15.75" hidden="true" customHeight="true" outlineLevel="0" collapsed="false">
      <c r="A4231" s="4" t="str">
        <f aca="false">Def_Sistemas_Conectores_Cabos!$A$6</f>
        <v>Timing Diagnóstico</v>
      </c>
      <c r="B4231" s="5" t="str">
        <f aca="false">Datas_Entregas!$A$2</f>
        <v>Booster/LTB</v>
      </c>
      <c r="C4231" s="6" t="n">
        <f aca="false" t="array" ref="C4231:C4231">INDEX(Datas_Entregas!$B$2:$B$100, MATCH(B4231, Datas_Entregas!$A$2:$A$100, 0), 1)</f>
        <v>43266</v>
      </c>
      <c r="D4231" s="5" t="str">
        <f aca="false">Def_Status_Montagem!$A$2</f>
        <v>A verificar</v>
      </c>
      <c r="E4231" s="4" t="str">
        <f aca="false">Def_Status_Montagem!$B$3</f>
        <v>Contratada / Etiqueta pelo DIG</v>
      </c>
      <c r="F4231" s="7" t="str">
        <f aca="false" t="array" ref="F4231:F4231">INDEX(Def_Instancias_Equipamentos!$F$2:$F$1224, MATCH(K4231, Def_Instancias_Equipamentos!$D$2:$D$1224, 0), 1)</f>
        <v>Túnel (LTB)</v>
      </c>
      <c r="G4231" s="8" t="str">
        <f aca="false" t="array" ref="G4231:G4231">INDEX(Def_Instancias_Equipamentos!$F$2:$F$1224, MATCH(L4231, Def_Instancias_Equipamentos!$D$2:$D$1224, 0), 1)</f>
        <v>Túnel (LTB)</v>
      </c>
      <c r="H4231" s="7" t="str">
        <f aca="false" t="array" ref="H4231:H4231">INDEX(Def_Instancias_Equipamentos!$E$2:$E$1224, MATCH(K4231, Def_Instancias_Equipamentos!$D$2:$D$1224, 0), 1)</f>
        <v>TB-01</v>
      </c>
      <c r="I4231" s="8" t="str">
        <f aca="false" t="array" ref="I4231:I4231">INDEX(Def_Instancias_Equipamentos!$E$2:$E$1224, MATCH(L4231, Def_Instancias_Equipamentos!$D$2:$D$1224, 0), 1)</f>
        <v>TB-01</v>
      </c>
      <c r="J4231" s="8" t="str">
        <f aca="false">IF(H4231=I4231, "INTERNO", "EXTERNO")</f>
        <v>INTERNO</v>
      </c>
      <c r="K4231" s="9" t="str">
        <f aca="false">Def_Instancias_Equipamentos!$D$92</f>
        <v>TB-01:TI-OESglSFP-1</v>
      </c>
      <c r="L4231" s="4" t="str">
        <f aca="false">Def_Instancias_Equipamentos!$D$93</f>
        <v>TB-01:TI-OESglSFP-2</v>
      </c>
      <c r="M4231" s="10" t="s">
        <v>27</v>
      </c>
      <c r="N4231" s="11" t="s">
        <v>28</v>
      </c>
      <c r="O4231" s="14" t="str">
        <f aca="false">Def_Sistemas_Conectores_Cabos!$B$3</f>
        <v>LC duplex</v>
      </c>
      <c r="P4231" s="15" t="str">
        <f aca="false">Def_Sistemas_Conectores_Cabos!$B$3</f>
        <v>LC duplex</v>
      </c>
      <c r="Q4231" s="8" t="str">
        <f aca="false">K4231&amp;"/"&amp;M4231&amp;CHAR(10)&amp;L4231&amp;"/"&amp;N4231</f>
        <v>TB-01:TI-OESglSFP-1/IN_Tx
TB-01:TI-OESglSFP-2/IN_Rx</v>
      </c>
      <c r="R4231" s="11"/>
      <c r="S4231" s="11"/>
      <c r="T4231" s="4" t="str">
        <f aca="false">Def_Sistemas_Conectores_Cabos!$C$3</f>
        <v>Fibra OM4 duplex</v>
      </c>
      <c r="U4231" s="11" t="s">
        <v>26</v>
      </c>
      <c r="V4231" s="13"/>
    </row>
    <row r="4232" customFormat="false" ht="15.75" hidden="true" customHeight="true" outlineLevel="0" collapsed="false">
      <c r="A4232" s="4" t="str">
        <f aca="false">Def_Sistemas_Conectores_Cabos!$A$6</f>
        <v>Timing Diagnóstico</v>
      </c>
      <c r="B4232" s="5" t="str">
        <f aca="false">Datas_Entregas!$A$2</f>
        <v>Booster/LTB</v>
      </c>
      <c r="C4232" s="6" t="n">
        <f aca="false" t="array" ref="C4232:C4232">INDEX(Datas_Entregas!$B$2:$B$100, MATCH(B4232, Datas_Entregas!$A$2:$A$100, 0), 1)</f>
        <v>43266</v>
      </c>
      <c r="D4232" s="5" t="str">
        <f aca="false">Def_Status_Montagem!$A$2</f>
        <v>A verificar</v>
      </c>
      <c r="E4232" s="4" t="str">
        <f aca="false">Def_Status_Montagem!$B$3</f>
        <v>Contratada / Etiqueta pelo DIG</v>
      </c>
      <c r="F4232" s="7" t="str">
        <f aca="false" t="array" ref="F4232:F4232">INDEX(Def_Instancias_Equipamentos!$F$2:$F$1224, MATCH(K4232, Def_Instancias_Equipamentos!$D$2:$D$1224, 0), 1)</f>
        <v>Túnel (LTB)</v>
      </c>
      <c r="G4232" s="8" t="str">
        <f aca="false" t="array" ref="G4232:G4232">INDEX(Def_Instancias_Equipamentos!$F$2:$F$1224, MATCH(L4232, Def_Instancias_Equipamentos!$D$2:$D$1224, 0), 1)</f>
        <v>Túnel (LTB)</v>
      </c>
      <c r="H4232" s="7" t="str">
        <f aca="false" t="array" ref="H4232:H4232">INDEX(Def_Instancias_Equipamentos!$E$2:$E$1224, MATCH(K4232, Def_Instancias_Equipamentos!$D$2:$D$1224, 0), 1)</f>
        <v>TB-01</v>
      </c>
      <c r="I4232" s="8" t="str">
        <f aca="false" t="array" ref="I4232:I4232">INDEX(Def_Instancias_Equipamentos!$E$2:$E$1224, MATCH(L4232, Def_Instancias_Equipamentos!$D$2:$D$1224, 0), 1)</f>
        <v>TB-02</v>
      </c>
      <c r="J4232" s="8" t="str">
        <f aca="false">IF(H4232=I4232, "INTERNO", "EXTERNO")</f>
        <v>EXTERNO</v>
      </c>
      <c r="K4232" s="9" t="str">
        <f aca="false">Def_Instancias_Equipamentos!$D$93</f>
        <v>TB-01:TI-OESglSFP-2</v>
      </c>
      <c r="L4232" s="4" t="str">
        <f aca="false">Def_Instancias_Equipamentos!$D$94</f>
        <v>TB-02:TI-OESglSFP-1</v>
      </c>
      <c r="M4232" s="10" t="s">
        <v>27</v>
      </c>
      <c r="N4232" s="11" t="s">
        <v>28</v>
      </c>
      <c r="O4232" s="14" t="str">
        <f aca="false">Def_Sistemas_Conectores_Cabos!$B$3</f>
        <v>LC duplex</v>
      </c>
      <c r="P4232" s="15" t="str">
        <f aca="false">Def_Sistemas_Conectores_Cabos!$B$3</f>
        <v>LC duplex</v>
      </c>
      <c r="Q4232" s="8" t="str">
        <f aca="false">K4232&amp;"/"&amp;M4232&amp;CHAR(10)&amp;L4232&amp;"/"&amp;N4232</f>
        <v>TB-01:TI-OESglSFP-2/IN_Tx
TB-02:TI-OESglSFP-1/IN_Rx</v>
      </c>
      <c r="R4232" s="11"/>
      <c r="S4232" s="11"/>
      <c r="T4232" s="4" t="str">
        <f aca="false">Def_Sistemas_Conectores_Cabos!$C$3</f>
        <v>Fibra OM4 duplex</v>
      </c>
      <c r="U4232" s="11" t="s">
        <v>26</v>
      </c>
      <c r="V4232" s="13"/>
    </row>
    <row r="4233" customFormat="false" ht="15.75" hidden="true" customHeight="true" outlineLevel="0" collapsed="false">
      <c r="A4233" s="4" t="str">
        <f aca="false">Def_Sistemas_Conectores_Cabos!$A$6</f>
        <v>Timing Diagnóstico</v>
      </c>
      <c r="B4233" s="5" t="str">
        <f aca="false">Datas_Entregas!$A$2</f>
        <v>Booster/LTB</v>
      </c>
      <c r="C4233" s="6" t="n">
        <f aca="false" t="array" ref="C4233:C4233">INDEX(Datas_Entregas!$B$2:$B$100, MATCH(B4233, Datas_Entregas!$A$2:$A$100, 0), 1)</f>
        <v>43266</v>
      </c>
      <c r="D4233" s="5" t="str">
        <f aca="false">Def_Status_Montagem!$A$2</f>
        <v>A verificar</v>
      </c>
      <c r="E4233" s="4" t="str">
        <f aca="false">Def_Status_Montagem!$B$5</f>
        <v>DIG</v>
      </c>
      <c r="F4233" s="7" t="str">
        <f aca="false" t="array" ref="F4233:F4233">INDEX(Def_Instancias_Equipamentos!$F$2:$F$1224, MATCH(K4233, Def_Instancias_Equipamentos!$D$2:$D$1224, 0), 1)</f>
        <v>Túnel (LTB)</v>
      </c>
      <c r="G4233" s="8" t="str">
        <f aca="false" t="array" ref="G4233:G4233">INDEX(Def_Instancias_Equipamentos!$F$2:$F$1224, MATCH(L4233, Def_Instancias_Equipamentos!$D$2:$D$1224, 0), 1)</f>
        <v>Túnel (LTB)</v>
      </c>
      <c r="H4233" s="7" t="str">
        <f aca="false" t="array" ref="H4233:H4233">INDEX(Def_Instancias_Equipamentos!$E$2:$E$1224, MATCH(K4233, Def_Instancias_Equipamentos!$D$2:$D$1224, 0), 1)</f>
        <v>TB-02</v>
      </c>
      <c r="I4233" s="8" t="str">
        <f aca="false" t="array" ref="I4233:I4233">INDEX(Def_Instancias_Equipamentos!$E$2:$E$1224, MATCH(L4233, Def_Instancias_Equipamentos!$D$2:$D$1224, 0), 1)</f>
        <v>TB-02</v>
      </c>
      <c r="J4233" s="8" t="str">
        <f aca="false">IF(H4233=I4233, "INTERNO", "EXTERNO")</f>
        <v>INTERNO</v>
      </c>
      <c r="K4233" s="9" t="str">
        <f aca="false">Def_Instancias_Equipamentos!$D$94</f>
        <v>TB-02:TI-OESglSFP-1</v>
      </c>
      <c r="L4233" s="4" t="str">
        <f aca="false">Def_Instancias_Equipamentos!$D$174</f>
        <v>TB-02:DI-ScrnCam-1</v>
      </c>
      <c r="M4233" s="10" t="s">
        <v>24</v>
      </c>
      <c r="N4233" s="11" t="s">
        <v>25</v>
      </c>
      <c r="O4233" s="9" t="str">
        <f aca="false">Def_Sistemas_Conectores_Cabos!$B$9</f>
        <v>BNC 50-ohm</v>
      </c>
      <c r="P4233" s="4" t="str">
        <f aca="false">Def_Sistemas_Conectores_Cabos!$B$17</f>
        <v>HR10A-7P-6S (Hirose micro plug)</v>
      </c>
      <c r="Q4233" s="8" t="str">
        <f aca="false">K4233&amp;"/"&amp;M4233&amp;CHAR(10)&amp;L4233&amp;"/"&amp;N4233</f>
        <v>TB-02:TI-OESglSFP-1/OUT
TB-02:DI-ScrnCam-1/Trig_in</v>
      </c>
      <c r="R4233" s="12" t="n">
        <v>0.25</v>
      </c>
      <c r="S4233" s="12" t="n">
        <v>0.25</v>
      </c>
      <c r="T4233" s="4" t="str">
        <f aca="false">Def_Sistemas_Conectores_Cabos!$C$13</f>
        <v>Cabo multivias</v>
      </c>
      <c r="U4233" s="11" t="s">
        <v>394</v>
      </c>
      <c r="V4233" s="13"/>
    </row>
    <row r="4234" customFormat="false" ht="15.75" hidden="true" customHeight="true" outlineLevel="0" collapsed="false">
      <c r="A4234" s="4" t="str">
        <f aca="false">Def_Sistemas_Conectores_Cabos!$A$6</f>
        <v>Timing Diagnóstico</v>
      </c>
      <c r="B4234" s="5" t="str">
        <f aca="false">Datas_Entregas!$A$2</f>
        <v>Booster/LTB</v>
      </c>
      <c r="C4234" s="6" t="n">
        <f aca="false" t="array" ref="C4234:C4234">INDEX(Datas_Entregas!$B$2:$B$100, MATCH(B4234, Datas_Entregas!$A$2:$A$100, 0), 1)</f>
        <v>43266</v>
      </c>
      <c r="D4234" s="5" t="str">
        <f aca="false">Def_Status_Montagem!$A$2</f>
        <v>A verificar</v>
      </c>
      <c r="E4234" s="4" t="str">
        <f aca="false">Def_Status_Montagem!$B$5</f>
        <v>DIG</v>
      </c>
      <c r="F4234" s="7" t="str">
        <f aca="false" t="array" ref="F4234:F4234">INDEX(Def_Instancias_Equipamentos!$F$2:$F$1224, MATCH(K4234, Def_Instancias_Equipamentos!$D$2:$D$1224, 0), 1)</f>
        <v>Túnel (LTB)</v>
      </c>
      <c r="G4234" s="8" t="str">
        <f aca="false" t="array" ref="G4234:G4234">INDEX(Def_Instancias_Equipamentos!$F$2:$F$1224, MATCH(L4234, Def_Instancias_Equipamentos!$D$2:$D$1224, 0), 1)</f>
        <v>Túnel (LTB)</v>
      </c>
      <c r="H4234" s="7" t="str">
        <f aca="false" t="array" ref="H4234:H4234">INDEX(Def_Instancias_Equipamentos!$E$2:$E$1224, MATCH(K4234, Def_Instancias_Equipamentos!$D$2:$D$1224, 0), 1)</f>
        <v>TB-02</v>
      </c>
      <c r="I4234" s="8" t="str">
        <f aca="false" t="array" ref="I4234:I4234">INDEX(Def_Instancias_Equipamentos!$E$2:$E$1224, MATCH(L4234, Def_Instancias_Equipamentos!$D$2:$D$1224, 0), 1)</f>
        <v>TB-02</v>
      </c>
      <c r="J4234" s="8" t="str">
        <f aca="false">IF(H4234=I4234, "INTERNO", "EXTERNO")</f>
        <v>INTERNO</v>
      </c>
      <c r="K4234" s="9" t="str">
        <f aca="false">Def_Instancias_Equipamentos!$D$95</f>
        <v>TB-02:TI-OESglSFP-2</v>
      </c>
      <c r="L4234" s="4" t="str">
        <f aca="false">Def_Instancias_Equipamentos!$D$175</f>
        <v>TB-02:DI-ScrnCam-2</v>
      </c>
      <c r="M4234" s="10" t="s">
        <v>24</v>
      </c>
      <c r="N4234" s="11" t="s">
        <v>25</v>
      </c>
      <c r="O4234" s="9" t="str">
        <f aca="false">Def_Sistemas_Conectores_Cabos!$B$9</f>
        <v>BNC 50-ohm</v>
      </c>
      <c r="P4234" s="4" t="str">
        <f aca="false">Def_Sistemas_Conectores_Cabos!$B$17</f>
        <v>HR10A-7P-6S (Hirose micro plug)</v>
      </c>
      <c r="Q4234" s="8" t="str">
        <f aca="false">K4234&amp;"/"&amp;M4234&amp;CHAR(10)&amp;L4234&amp;"/"&amp;N4234</f>
        <v>TB-02:TI-OESglSFP-2/OUT
TB-02:DI-ScrnCam-2/Trig_in</v>
      </c>
      <c r="R4234" s="12" t="n">
        <v>0.25</v>
      </c>
      <c r="S4234" s="12" t="n">
        <v>0.25</v>
      </c>
      <c r="T4234" s="4" t="str">
        <f aca="false">Def_Sistemas_Conectores_Cabos!$C$13</f>
        <v>Cabo multivias</v>
      </c>
      <c r="U4234" s="11" t="s">
        <v>394</v>
      </c>
      <c r="V4234" s="13"/>
    </row>
    <row r="4235" customFormat="false" ht="15.75" hidden="true" customHeight="true" outlineLevel="0" collapsed="false">
      <c r="A4235" s="4" t="str">
        <f aca="false">Def_Sistemas_Conectores_Cabos!$A$6</f>
        <v>Timing Diagnóstico</v>
      </c>
      <c r="B4235" s="5" t="str">
        <f aca="false">Datas_Entregas!$A$2</f>
        <v>Booster/LTB</v>
      </c>
      <c r="C4235" s="6" t="n">
        <f aca="false" t="array" ref="C4235:C4235">INDEX(Datas_Entregas!$B$2:$B$100, MATCH(B4235, Datas_Entregas!$A$2:$A$100, 0), 1)</f>
        <v>43266</v>
      </c>
      <c r="D4235" s="5" t="str">
        <f aca="false">Def_Status_Montagem!$A$2</f>
        <v>A verificar</v>
      </c>
      <c r="E4235" s="4" t="str">
        <f aca="false">Def_Status_Montagem!$B$3</f>
        <v>Contratada / Etiqueta pelo DIG</v>
      </c>
      <c r="F4235" s="7" t="str">
        <f aca="false" t="array" ref="F4235:F4235">INDEX(Def_Instancias_Equipamentos!$F$2:$F$1224, MATCH(K4235, Def_Instancias_Equipamentos!$D$2:$D$1224, 0), 1)</f>
        <v>Túnel (LTB)</v>
      </c>
      <c r="G4235" s="8" t="str">
        <f aca="false" t="array" ref="G4235:G4235">INDEX(Def_Instancias_Equipamentos!$F$2:$F$1224, MATCH(L4235, Def_Instancias_Equipamentos!$D$2:$D$1224, 0), 1)</f>
        <v>Sala Racks 19&amp;20</v>
      </c>
      <c r="H4235" s="7" t="str">
        <f aca="false" t="array" ref="H4235:H4235">INDEX(Def_Instancias_Equipamentos!$E$2:$E$1224, MATCH(K4235, Def_Instancias_Equipamentos!$D$2:$D$1224, 0), 1)</f>
        <v>TB-02</v>
      </c>
      <c r="I4235" s="8" t="str">
        <f aca="false" t="array" ref="I4235:I4235">INDEX(Def_Instancias_Equipamentos!$E$2:$E$1224, MATCH(L4235, Def_Instancias_Equipamentos!$D$2:$D$1224, 0), 1)</f>
        <v>IA-20RaDiag01</v>
      </c>
      <c r="J4235" s="8" t="str">
        <f aca="false">IF(H4235=I4235, "INTERNO", "EXTERNO")</f>
        <v>EXTERNO</v>
      </c>
      <c r="K4235" s="9" t="str">
        <f aca="false">Def_Instancias_Equipamentos!$D$94</f>
        <v>TB-02:TI-OESglSFP-1</v>
      </c>
      <c r="L4235" s="4" t="str">
        <f aca="false">Def_Instancias_Equipamentos!$D$86</f>
        <v>IA-20RaDiag01:TI-EVR</v>
      </c>
      <c r="M4235" s="10" t="s">
        <v>27</v>
      </c>
      <c r="N4235" s="11" t="s">
        <v>28</v>
      </c>
      <c r="O4235" s="14" t="str">
        <f aca="false">Def_Sistemas_Conectores_Cabos!$B$3</f>
        <v>LC duplex</v>
      </c>
      <c r="P4235" s="15" t="str">
        <f aca="false">Def_Sistemas_Conectores_Cabos!$B$3</f>
        <v>LC duplex</v>
      </c>
      <c r="Q4235" s="8" t="str">
        <f aca="false">K4235&amp;"/"&amp;M4235&amp;CHAR(10)&amp;L4235&amp;"/"&amp;N4235</f>
        <v>TB-02:TI-OESglSFP-1/IN_Tx
IA-20RaDiag01:TI-EVR/IN_Rx</v>
      </c>
      <c r="R4235" s="11"/>
      <c r="S4235" s="11"/>
      <c r="T4235" s="4" t="str">
        <f aca="false">Def_Sistemas_Conectores_Cabos!$C$3</f>
        <v>Fibra OM4 duplex</v>
      </c>
      <c r="U4235" s="11" t="s">
        <v>26</v>
      </c>
      <c r="V4235" s="13"/>
    </row>
    <row r="4236" customFormat="false" ht="15.75" hidden="true" customHeight="true" outlineLevel="0" collapsed="false">
      <c r="A4236" s="4" t="str">
        <f aca="false">Def_Sistemas_Conectores_Cabos!$A$6</f>
        <v>Timing Diagnóstico</v>
      </c>
      <c r="B4236" s="5" t="str">
        <f aca="false">Datas_Entregas!$A$2</f>
        <v>Booster/LTB</v>
      </c>
      <c r="C4236" s="6" t="n">
        <f aca="false" t="array" ref="C4236:C4236">INDEX(Datas_Entregas!$B$2:$B$100, MATCH(B4236, Datas_Entregas!$A$2:$A$100, 0), 1)</f>
        <v>43266</v>
      </c>
      <c r="D4236" s="5" t="str">
        <f aca="false">Def_Status_Montagem!$A$2</f>
        <v>A verificar</v>
      </c>
      <c r="E4236" s="4" t="str">
        <f aca="false">Def_Status_Montagem!$B$3</f>
        <v>Contratada / Etiqueta pelo DIG</v>
      </c>
      <c r="F4236" s="7" t="str">
        <f aca="false" t="array" ref="F4236:F4236">INDEX(Def_Instancias_Equipamentos!$F$2:$F$1224, MATCH(K4236, Def_Instancias_Equipamentos!$D$2:$D$1224, 0), 1)</f>
        <v>Túnel (LTB)</v>
      </c>
      <c r="G4236" s="8" t="str">
        <f aca="false" t="array" ref="G4236:G4236">INDEX(Def_Instancias_Equipamentos!$F$2:$F$1224, MATCH(L4236, Def_Instancias_Equipamentos!$D$2:$D$1224, 0), 1)</f>
        <v>Túnel (LTB)</v>
      </c>
      <c r="H4236" s="7" t="str">
        <f aca="false" t="array" ref="H4236:H4236">INDEX(Def_Instancias_Equipamentos!$E$2:$E$1224, MATCH(K4236, Def_Instancias_Equipamentos!$D$2:$D$1224, 0), 1)</f>
        <v>TB-02</v>
      </c>
      <c r="I4236" s="8" t="str">
        <f aca="false" t="array" ref="I4236:I4236">INDEX(Def_Instancias_Equipamentos!$E$2:$E$1224, MATCH(L4236, Def_Instancias_Equipamentos!$D$2:$D$1224, 0), 1)</f>
        <v>TB-03</v>
      </c>
      <c r="J4236" s="8" t="str">
        <f aca="false">IF(H4236=I4236, "INTERNO", "EXTERNO")</f>
        <v>EXTERNO</v>
      </c>
      <c r="K4236" s="9" t="str">
        <f aca="false">Def_Instancias_Equipamentos!$D$95</f>
        <v>TB-02:TI-OESglSFP-2</v>
      </c>
      <c r="L4236" s="4" t="str">
        <f aca="false">Def_Instancias_Equipamentos!$D$96</f>
        <v>TB-03:TI-OESglSFP</v>
      </c>
      <c r="M4236" s="10" t="s">
        <v>27</v>
      </c>
      <c r="N4236" s="11" t="s">
        <v>28</v>
      </c>
      <c r="O4236" s="14" t="str">
        <f aca="false">Def_Sistemas_Conectores_Cabos!$B$3</f>
        <v>LC duplex</v>
      </c>
      <c r="P4236" s="15" t="str">
        <f aca="false">Def_Sistemas_Conectores_Cabos!$B$3</f>
        <v>LC duplex</v>
      </c>
      <c r="Q4236" s="8" t="str">
        <f aca="false">K4236&amp;"/"&amp;M4236&amp;CHAR(10)&amp;L4236&amp;"/"&amp;N4236</f>
        <v>TB-02:TI-OESglSFP-2/IN_Tx
TB-03:TI-OESglSFP/IN_Rx</v>
      </c>
      <c r="R4236" s="11"/>
      <c r="S4236" s="11"/>
      <c r="T4236" s="4" t="str">
        <f aca="false">Def_Sistemas_Conectores_Cabos!$C$3</f>
        <v>Fibra OM4 duplex</v>
      </c>
      <c r="U4236" s="11" t="s">
        <v>26</v>
      </c>
      <c r="V4236" s="13"/>
    </row>
    <row r="4237" customFormat="false" ht="15.75" hidden="true" customHeight="true" outlineLevel="0" collapsed="false">
      <c r="A4237" s="4" t="str">
        <f aca="false">Def_Sistemas_Conectores_Cabos!$A$4</f>
        <v>Timing</v>
      </c>
      <c r="B4237" s="5" t="str">
        <f aca="false">Datas_Entregas!$A$2</f>
        <v>Booster/LTB</v>
      </c>
      <c r="C4237" s="6" t="n">
        <f aca="false" t="array" ref="C4237:C4237">INDEX(Datas_Entregas!$B$2:$B$100, MATCH(B4237, Datas_Entregas!$A$2:$A$100, 0), 1)</f>
        <v>43266</v>
      </c>
      <c r="D4237" s="5" t="str">
        <f aca="false">Def_Status_Montagem!$A$4</f>
        <v>Comprado / Esperando entrega</v>
      </c>
      <c r="E4237" s="4" t="str">
        <f aca="false">Def_Status_Montagem!$B$3</f>
        <v>Contratada / Etiqueta pelo DIG</v>
      </c>
      <c r="F4237" s="7" t="str">
        <f aca="false" t="array" ref="F4237:F4237">INDEX(Def_Instancias_Equipamentos!$F$2:$F$1224, MATCH(K4237, Def_Instancias_Equipamentos!$D$2:$D$1224, 0), 1)</f>
        <v>Sala de Conectividade</v>
      </c>
      <c r="G4237" s="8" t="str">
        <f aca="false" t="array" ref="G4237:G4237">INDEX(Def_Instancias_Equipamentos!$F$2:$F$1224, MATCH(L4237, Def_Instancias_Equipamentos!$D$2:$D$1224, 0), 1)</f>
        <v>Sala de Conectividade</v>
      </c>
      <c r="H4237" s="7" t="str">
        <f aca="false" t="array" ref="H4237:H4237">INDEX(Def_Instancias_Equipamentos!$E$2:$E$1224, MATCH(K4237, Def_Instancias_Equipamentos!$D$2:$D$1224, 0), 1)</f>
        <v>CA-RaCtrl</v>
      </c>
      <c r="I4237" s="8" t="str">
        <f aca="false" t="array" ref="I4237:I4237">INDEX(Def_Instancias_Equipamentos!$E$2:$E$1224, MATCH(L4237, Def_Instancias_Equipamentos!$D$2:$D$1224, 0), 1)</f>
        <v>CA-RaCtrl</v>
      </c>
      <c r="J4237" s="8" t="str">
        <f aca="false">IF(H4237=I4237, "INTERNO", "EXTERNO")</f>
        <v>INTERNO</v>
      </c>
      <c r="K4237" s="9" t="str">
        <f aca="false">Def_Instancias_Equipamentos!$D$87</f>
        <v>CA-RaCtrl:TI-Fout-1</v>
      </c>
      <c r="L4237" s="4" t="str">
        <f aca="false">Def_Instancias_Equipamentos!$D$67</f>
        <v>CA-RaCtrl:CO-FibPatch</v>
      </c>
      <c r="M4237" s="10" t="s">
        <v>17</v>
      </c>
      <c r="N4237" s="12" t="s">
        <v>395</v>
      </c>
      <c r="O4237" s="9" t="str">
        <f aca="false">Def_Sistemas_Conectores_Cabos!$B$3</f>
        <v>LC duplex</v>
      </c>
      <c r="P4237" s="4" t="str">
        <f aca="false">Def_Sistemas_Conectores_Cabos!$B$3</f>
        <v>LC duplex</v>
      </c>
      <c r="Q4237" s="8" t="str">
        <f aca="false">K4237&amp;"/"&amp;M4237&amp;CHAR(10)&amp;L4237&amp;"/"&amp;N4237</f>
        <v>CA-RaCtrl:TI-Fout-1/OUT0
CA-RaCtrl:CO-FibPatch/p072</v>
      </c>
      <c r="R4237" s="11"/>
      <c r="S4237" s="11"/>
      <c r="T4237" s="4" t="str">
        <f aca="false">Def_Sistemas_Conectores_Cabos!$C$3</f>
        <v>Fibra OM4 duplex</v>
      </c>
      <c r="U4237" s="11" t="s">
        <v>362</v>
      </c>
      <c r="V4237" s="13"/>
    </row>
    <row r="4238" customFormat="false" ht="15.75" hidden="true" customHeight="true" outlineLevel="0" collapsed="false">
      <c r="A4238" s="4" t="str">
        <f aca="false">Def_Sistemas_Conectores_Cabos!$A$4</f>
        <v>Timing</v>
      </c>
      <c r="B4238" s="5" t="str">
        <f aca="false">Datas_Entregas!$A$2</f>
        <v>Booster/LTB</v>
      </c>
      <c r="C4238" s="6" t="n">
        <f aca="false" t="array" ref="C4238:C4238">INDEX(Datas_Entregas!$B$2:$B$100, MATCH(B4238, Datas_Entregas!$A$2:$A$100, 0), 1)</f>
        <v>43266</v>
      </c>
      <c r="D4238" s="5" t="str">
        <f aca="false">Def_Status_Montagem!$A$4</f>
        <v>Comprado / Esperando entrega</v>
      </c>
      <c r="E4238" s="4" t="str">
        <f aca="false">Def_Status_Montagem!$B$3</f>
        <v>Contratada / Etiqueta pelo DIG</v>
      </c>
      <c r="F4238" s="7" t="str">
        <f aca="false" t="array" ref="F4238:F4238">INDEX(Def_Instancias_Equipamentos!$F$2:$F$1224, MATCH(K4238, Def_Instancias_Equipamentos!$D$2:$D$1224, 0), 1)</f>
        <v>Sala de Conectividade</v>
      </c>
      <c r="G4238" s="8" t="str">
        <f aca="false" t="array" ref="G4238:G4238">INDEX(Def_Instancias_Equipamentos!$F$2:$F$1224, MATCH(L4238, Def_Instancias_Equipamentos!$D$2:$D$1224, 0), 1)</f>
        <v>Sala de Conectividade</v>
      </c>
      <c r="H4238" s="7" t="str">
        <f aca="false" t="array" ref="H4238:H4238">INDEX(Def_Instancias_Equipamentos!$E$2:$E$1224, MATCH(K4238, Def_Instancias_Equipamentos!$D$2:$D$1224, 0), 1)</f>
        <v>CA-RaCtrl</v>
      </c>
      <c r="I4238" s="8" t="str">
        <f aca="false" t="array" ref="I4238:I4238">INDEX(Def_Instancias_Equipamentos!$E$2:$E$1224, MATCH(L4238, Def_Instancias_Equipamentos!$D$2:$D$1224, 0), 1)</f>
        <v>CA-RaCtrl</v>
      </c>
      <c r="J4238" s="8" t="str">
        <f aca="false">IF(H4238=I4238, "INTERNO", "EXTERNO")</f>
        <v>INTERNO</v>
      </c>
      <c r="K4238" s="9" t="str">
        <f aca="false">Def_Instancias_Equipamentos!$D$87</f>
        <v>CA-RaCtrl:TI-Fout-1</v>
      </c>
      <c r="L4238" s="4" t="str">
        <f aca="false">Def_Instancias_Equipamentos!$D$67</f>
        <v>CA-RaCtrl:CO-FibPatch</v>
      </c>
      <c r="M4238" s="10" t="s">
        <v>20</v>
      </c>
      <c r="N4238" s="12" t="s">
        <v>396</v>
      </c>
      <c r="O4238" s="9" t="str">
        <f aca="false">Def_Sistemas_Conectores_Cabos!$B$3</f>
        <v>LC duplex</v>
      </c>
      <c r="P4238" s="4" t="str">
        <f aca="false">Def_Sistemas_Conectores_Cabos!$B$3</f>
        <v>LC duplex</v>
      </c>
      <c r="Q4238" s="8" t="str">
        <f aca="false">K4238&amp;"/"&amp;M4238&amp;CHAR(10)&amp;L4238&amp;"/"&amp;N4238</f>
        <v>CA-RaCtrl:TI-Fout-1/OUT1
CA-RaCtrl:CO-FibPatch/p043</v>
      </c>
      <c r="R4238" s="11"/>
      <c r="S4238" s="11"/>
      <c r="T4238" s="4" t="str">
        <f aca="false">Def_Sistemas_Conectores_Cabos!$C$3</f>
        <v>Fibra OM4 duplex</v>
      </c>
      <c r="U4238" s="11" t="s">
        <v>362</v>
      </c>
      <c r="V4238" s="13"/>
    </row>
    <row r="4239" customFormat="false" ht="15.75" hidden="true" customHeight="true" outlineLevel="0" collapsed="false">
      <c r="A4239" s="4" t="str">
        <f aca="false">Def_Sistemas_Conectores_Cabos!$A$4</f>
        <v>Timing</v>
      </c>
      <c r="B4239" s="5" t="str">
        <f aca="false">Datas_Entregas!$A$2</f>
        <v>Booster/LTB</v>
      </c>
      <c r="C4239" s="6" t="n">
        <f aca="false" t="array" ref="C4239:C4239">INDEX(Datas_Entregas!$B$2:$B$100, MATCH(B4239, Datas_Entregas!$A$2:$A$100, 0), 1)</f>
        <v>43266</v>
      </c>
      <c r="D4239" s="5" t="str">
        <f aca="false">Def_Status_Montagem!$A$4</f>
        <v>Comprado / Esperando entrega</v>
      </c>
      <c r="E4239" s="4" t="str">
        <f aca="false">Def_Status_Montagem!$B$3</f>
        <v>Contratada / Etiqueta pelo DIG</v>
      </c>
      <c r="F4239" s="7" t="str">
        <f aca="false" t="array" ref="F4239:F4239">INDEX(Def_Instancias_Equipamentos!$F$2:$F$1224, MATCH(K4239, Def_Instancias_Equipamentos!$D$2:$D$1224, 0), 1)</f>
        <v>Sala de Conectividade</v>
      </c>
      <c r="G4239" s="8" t="str">
        <f aca="false" t="array" ref="G4239:G4239">INDEX(Def_Instancias_Equipamentos!$F$2:$F$1224, MATCH(L4239, Def_Instancias_Equipamentos!$D$2:$D$1224, 0), 1)</f>
        <v>Sala de Conectividade</v>
      </c>
      <c r="H4239" s="7" t="str">
        <f aca="false" t="array" ref="H4239:H4239">INDEX(Def_Instancias_Equipamentos!$E$2:$E$1224, MATCH(K4239, Def_Instancias_Equipamentos!$D$2:$D$1224, 0), 1)</f>
        <v>CA-RaCtrl</v>
      </c>
      <c r="I4239" s="8" t="str">
        <f aca="false" t="array" ref="I4239:I4239">INDEX(Def_Instancias_Equipamentos!$E$2:$E$1224, MATCH(L4239, Def_Instancias_Equipamentos!$D$2:$D$1224, 0), 1)</f>
        <v>CA-RaCtrl</v>
      </c>
      <c r="J4239" s="8" t="str">
        <f aca="false">IF(H4239=I4239, "INTERNO", "EXTERNO")</f>
        <v>INTERNO</v>
      </c>
      <c r="K4239" s="9" t="str">
        <f aca="false">Def_Instancias_Equipamentos!$D$87</f>
        <v>CA-RaCtrl:TI-Fout-1</v>
      </c>
      <c r="L4239" s="4" t="str">
        <f aca="false">Def_Instancias_Equipamentos!$D$67</f>
        <v>CA-RaCtrl:CO-FibPatch</v>
      </c>
      <c r="M4239" s="10" t="s">
        <v>30</v>
      </c>
      <c r="N4239" s="12" t="s">
        <v>397</v>
      </c>
      <c r="O4239" s="9" t="str">
        <f aca="false">Def_Sistemas_Conectores_Cabos!$B$3</f>
        <v>LC duplex</v>
      </c>
      <c r="P4239" s="4" t="str">
        <f aca="false">Def_Sistemas_Conectores_Cabos!$B$3</f>
        <v>LC duplex</v>
      </c>
      <c r="Q4239" s="8" t="str">
        <f aca="false">K4239&amp;"/"&amp;M4239&amp;CHAR(10)&amp;L4239&amp;"/"&amp;N4239</f>
        <v>CA-RaCtrl:TI-Fout-1/OUT2
CA-RaCtrl:CO-FibPatch/p073</v>
      </c>
      <c r="R4239" s="11"/>
      <c r="S4239" s="11"/>
      <c r="T4239" s="4" t="str">
        <f aca="false">Def_Sistemas_Conectores_Cabos!$C$3</f>
        <v>Fibra OM4 duplex</v>
      </c>
      <c r="U4239" s="11" t="s">
        <v>362</v>
      </c>
      <c r="V4239" s="13"/>
    </row>
    <row r="4240" customFormat="false" ht="15.75" hidden="true" customHeight="true" outlineLevel="0" collapsed="false">
      <c r="A4240" s="4" t="str">
        <f aca="false">Def_Sistemas_Conectores_Cabos!$A$4</f>
        <v>Timing</v>
      </c>
      <c r="B4240" s="5" t="str">
        <f aca="false">Datas_Entregas!$A$2</f>
        <v>Booster/LTB</v>
      </c>
      <c r="C4240" s="6" t="n">
        <f aca="false" t="array" ref="C4240:C4240">INDEX(Datas_Entregas!$B$2:$B$100, MATCH(B4240, Datas_Entregas!$A$2:$A$100, 0), 1)</f>
        <v>43266</v>
      </c>
      <c r="D4240" s="5" t="str">
        <f aca="false">Def_Status_Montagem!$A$4</f>
        <v>Comprado / Esperando entrega</v>
      </c>
      <c r="E4240" s="4" t="str">
        <f aca="false">Def_Status_Montagem!$B$3</f>
        <v>Contratada / Etiqueta pelo DIG</v>
      </c>
      <c r="F4240" s="7" t="str">
        <f aca="false" t="array" ref="F4240:F4240">INDEX(Def_Instancias_Equipamentos!$F$2:$F$1224, MATCH(K4240, Def_Instancias_Equipamentos!$D$2:$D$1224, 0), 1)</f>
        <v>Sala de Conectividade</v>
      </c>
      <c r="G4240" s="8" t="str">
        <f aca="false" t="array" ref="G4240:G4240">INDEX(Def_Instancias_Equipamentos!$F$2:$F$1224, MATCH(L4240, Def_Instancias_Equipamentos!$D$2:$D$1224, 0), 1)</f>
        <v>Sala de Conectividade</v>
      </c>
      <c r="H4240" s="7" t="str">
        <f aca="false" t="array" ref="H4240:H4240">INDEX(Def_Instancias_Equipamentos!$E$2:$E$1224, MATCH(K4240, Def_Instancias_Equipamentos!$D$2:$D$1224, 0), 1)</f>
        <v>CA-RaCtrl</v>
      </c>
      <c r="I4240" s="8" t="str">
        <f aca="false" t="array" ref="I4240:I4240">INDEX(Def_Instancias_Equipamentos!$E$2:$E$1224, MATCH(L4240, Def_Instancias_Equipamentos!$D$2:$D$1224, 0), 1)</f>
        <v>CA-RaCtrl</v>
      </c>
      <c r="J4240" s="8" t="str">
        <f aca="false">IF(H4240=I4240, "INTERNO", "EXTERNO")</f>
        <v>INTERNO</v>
      </c>
      <c r="K4240" s="9" t="str">
        <f aca="false">Def_Instancias_Equipamentos!$D$87</f>
        <v>CA-RaCtrl:TI-Fout-1</v>
      </c>
      <c r="L4240" s="4" t="str">
        <f aca="false">Def_Instancias_Equipamentos!$D$67</f>
        <v>CA-RaCtrl:CO-FibPatch</v>
      </c>
      <c r="M4240" s="10" t="s">
        <v>139</v>
      </c>
      <c r="N4240" s="12" t="s">
        <v>398</v>
      </c>
      <c r="O4240" s="9" t="str">
        <f aca="false">Def_Sistemas_Conectores_Cabos!$B$3</f>
        <v>LC duplex</v>
      </c>
      <c r="P4240" s="4" t="str">
        <f aca="false">Def_Sistemas_Conectores_Cabos!$B$3</f>
        <v>LC duplex</v>
      </c>
      <c r="Q4240" s="8" t="str">
        <f aca="false">K4240&amp;"/"&amp;M4240&amp;CHAR(10)&amp;L4240&amp;"/"&amp;N4240</f>
        <v>CA-RaCtrl:TI-Fout-1/OUT3
CA-RaCtrl:CO-FibPatch/p071</v>
      </c>
      <c r="R4240" s="11"/>
      <c r="S4240" s="11"/>
      <c r="T4240" s="4" t="str">
        <f aca="false">Def_Sistemas_Conectores_Cabos!$C$3</f>
        <v>Fibra OM4 duplex</v>
      </c>
      <c r="U4240" s="11" t="s">
        <v>362</v>
      </c>
      <c r="V4240" s="13"/>
    </row>
    <row r="4241" customFormat="false" ht="15.75" hidden="true" customHeight="true" outlineLevel="0" collapsed="false">
      <c r="A4241" s="4" t="str">
        <f aca="false">Def_Sistemas_Conectores_Cabos!$A$4</f>
        <v>Timing</v>
      </c>
      <c r="B4241" s="5" t="str">
        <f aca="false">Datas_Entregas!$A$2</f>
        <v>Booster/LTB</v>
      </c>
      <c r="C4241" s="6" t="n">
        <f aca="false" t="array" ref="C4241:C4241">INDEX(Datas_Entregas!$B$2:$B$100, MATCH(B4241, Datas_Entregas!$A$2:$A$100, 0), 1)</f>
        <v>43266</v>
      </c>
      <c r="D4241" s="5" t="str">
        <f aca="false">Def_Status_Montagem!$A$4</f>
        <v>Comprado / Esperando entrega</v>
      </c>
      <c r="E4241" s="4" t="str">
        <f aca="false">Def_Status_Montagem!$B$3</f>
        <v>Contratada / Etiqueta pelo DIG</v>
      </c>
      <c r="F4241" s="7" t="str">
        <f aca="false" t="array" ref="F4241:F4241">INDEX(Def_Instancias_Equipamentos!$F$2:$F$1224, MATCH(K4241, Def_Instancias_Equipamentos!$D$2:$D$1224, 0), 1)</f>
        <v>Sala de Conectividade</v>
      </c>
      <c r="G4241" s="8" t="str">
        <f aca="false" t="array" ref="G4241:G4241">INDEX(Def_Instancias_Equipamentos!$F$2:$F$1224, MATCH(L4241, Def_Instancias_Equipamentos!$D$2:$D$1224, 0), 1)</f>
        <v>Sala de Conectividade</v>
      </c>
      <c r="H4241" s="7" t="str">
        <f aca="false" t="array" ref="H4241:H4241">INDEX(Def_Instancias_Equipamentos!$E$2:$E$1224, MATCH(K4241, Def_Instancias_Equipamentos!$D$2:$D$1224, 0), 1)</f>
        <v>CA-RaCtrl</v>
      </c>
      <c r="I4241" s="8" t="str">
        <f aca="false" t="array" ref="I4241:I4241">INDEX(Def_Instancias_Equipamentos!$E$2:$E$1224, MATCH(L4241, Def_Instancias_Equipamentos!$D$2:$D$1224, 0), 1)</f>
        <v>CA-RaCtrl</v>
      </c>
      <c r="J4241" s="8" t="str">
        <f aca="false">IF(H4241=I4241, "INTERNO", "EXTERNO")</f>
        <v>INTERNO</v>
      </c>
      <c r="K4241" s="9" t="str">
        <f aca="false">Def_Instancias_Equipamentos!$D$87</f>
        <v>CA-RaCtrl:TI-Fout-1</v>
      </c>
      <c r="L4241" s="4" t="str">
        <f aca="false">Def_Instancias_Equipamentos!$D$67</f>
        <v>CA-RaCtrl:CO-FibPatch</v>
      </c>
      <c r="M4241" s="10" t="s">
        <v>142</v>
      </c>
      <c r="N4241" s="12" t="s">
        <v>399</v>
      </c>
      <c r="O4241" s="9" t="str">
        <f aca="false">Def_Sistemas_Conectores_Cabos!$B$3</f>
        <v>LC duplex</v>
      </c>
      <c r="P4241" s="4" t="str">
        <f aca="false">Def_Sistemas_Conectores_Cabos!$B$3</f>
        <v>LC duplex</v>
      </c>
      <c r="Q4241" s="8" t="str">
        <f aca="false">K4241&amp;"/"&amp;M4241&amp;CHAR(10)&amp;L4241&amp;"/"&amp;N4241</f>
        <v>CA-RaCtrl:TI-Fout-1/OUT4
CA-RaCtrl:CO-FibPatch/p044</v>
      </c>
      <c r="R4241" s="11"/>
      <c r="S4241" s="11"/>
      <c r="T4241" s="4" t="str">
        <f aca="false">Def_Sistemas_Conectores_Cabos!$C$3</f>
        <v>Fibra OM4 duplex</v>
      </c>
      <c r="U4241" s="11" t="s">
        <v>362</v>
      </c>
      <c r="V4241" s="13"/>
    </row>
    <row r="4242" customFormat="false" ht="15.75" hidden="true" customHeight="true" outlineLevel="0" collapsed="false">
      <c r="A4242" s="4" t="str">
        <f aca="false">Def_Sistemas_Conectores_Cabos!$A$4</f>
        <v>Timing</v>
      </c>
      <c r="B4242" s="5" t="str">
        <f aca="false">Datas_Entregas!$A$2</f>
        <v>Booster/LTB</v>
      </c>
      <c r="C4242" s="6" t="n">
        <f aca="false" t="array" ref="C4242:C4242">INDEX(Datas_Entregas!$B$2:$B$100, MATCH(B4242, Datas_Entregas!$A$2:$A$100, 0), 1)</f>
        <v>43266</v>
      </c>
      <c r="D4242" s="5" t="str">
        <f aca="false">Def_Status_Montagem!$A$4</f>
        <v>Comprado / Esperando entrega</v>
      </c>
      <c r="E4242" s="4" t="str">
        <f aca="false">Def_Status_Montagem!$B$3</f>
        <v>Contratada / Etiqueta pelo DIG</v>
      </c>
      <c r="F4242" s="7" t="str">
        <f aca="false" t="array" ref="F4242:F4242">INDEX(Def_Instancias_Equipamentos!$F$2:$F$1224, MATCH(K4242, Def_Instancias_Equipamentos!$D$2:$D$1224, 0), 1)</f>
        <v>Sala de Conectividade</v>
      </c>
      <c r="G4242" s="8" t="str">
        <f aca="false" t="array" ref="G4242:G4242">INDEX(Def_Instancias_Equipamentos!$F$2:$F$1224, MATCH(L4242, Def_Instancias_Equipamentos!$D$2:$D$1224, 0), 1)</f>
        <v>Sala de Conectividade</v>
      </c>
      <c r="H4242" s="7" t="str">
        <f aca="false" t="array" ref="H4242:H4242">INDEX(Def_Instancias_Equipamentos!$E$2:$E$1224, MATCH(K4242, Def_Instancias_Equipamentos!$D$2:$D$1224, 0), 1)</f>
        <v>CA-RaCtrl</v>
      </c>
      <c r="I4242" s="8" t="str">
        <f aca="false" t="array" ref="I4242:I4242">INDEX(Def_Instancias_Equipamentos!$E$2:$E$1224, MATCH(L4242, Def_Instancias_Equipamentos!$D$2:$D$1224, 0), 1)</f>
        <v>CA-RaCtrl</v>
      </c>
      <c r="J4242" s="8" t="str">
        <f aca="false">IF(H4242=I4242, "INTERNO", "EXTERNO")</f>
        <v>INTERNO</v>
      </c>
      <c r="K4242" s="9" t="str">
        <f aca="false">Def_Instancias_Equipamentos!$D$87</f>
        <v>CA-RaCtrl:TI-Fout-1</v>
      </c>
      <c r="L4242" s="4" t="str">
        <f aca="false">Def_Instancias_Equipamentos!$D$67</f>
        <v>CA-RaCtrl:CO-FibPatch</v>
      </c>
      <c r="M4242" s="10" t="s">
        <v>203</v>
      </c>
      <c r="N4242" s="12" t="s">
        <v>400</v>
      </c>
      <c r="O4242" s="9" t="str">
        <f aca="false">Def_Sistemas_Conectores_Cabos!$B$3</f>
        <v>LC duplex</v>
      </c>
      <c r="P4242" s="4" t="str">
        <f aca="false">Def_Sistemas_Conectores_Cabos!$B$3</f>
        <v>LC duplex</v>
      </c>
      <c r="Q4242" s="8" t="str">
        <f aca="false">K4242&amp;"/"&amp;M4242&amp;CHAR(10)&amp;L4242&amp;"/"&amp;N4242</f>
        <v>CA-RaCtrl:TI-Fout-1/OUT5
CA-RaCtrl:CO-FibPatch/p045</v>
      </c>
      <c r="R4242" s="11"/>
      <c r="S4242" s="11"/>
      <c r="T4242" s="4" t="str">
        <f aca="false">Def_Sistemas_Conectores_Cabos!$C$3</f>
        <v>Fibra OM4 duplex</v>
      </c>
      <c r="U4242" s="11" t="s">
        <v>362</v>
      </c>
      <c r="V4242" s="13"/>
    </row>
    <row r="4243" customFormat="false" ht="15.75" hidden="true" customHeight="true" outlineLevel="0" collapsed="false">
      <c r="A4243" s="4" t="str">
        <f aca="false">Def_Sistemas_Conectores_Cabos!$A$4</f>
        <v>Timing</v>
      </c>
      <c r="B4243" s="5" t="str">
        <f aca="false">Datas_Entregas!$A$2</f>
        <v>Booster/LTB</v>
      </c>
      <c r="C4243" s="6" t="n">
        <f aca="false" t="array" ref="C4243:C4243">INDEX(Datas_Entregas!$B$2:$B$100, MATCH(B4243, Datas_Entregas!$A$2:$A$100, 0), 1)</f>
        <v>43266</v>
      </c>
      <c r="D4243" s="5" t="str">
        <f aca="false">Def_Status_Montagem!$A$4</f>
        <v>Comprado / Esperando entrega</v>
      </c>
      <c r="E4243" s="4" t="str">
        <f aca="false">Def_Status_Montagem!$B$3</f>
        <v>Contratada / Etiqueta pelo DIG</v>
      </c>
      <c r="F4243" s="7" t="str">
        <f aca="false" t="array" ref="F4243:F4243">INDEX(Def_Instancias_Equipamentos!$F$2:$F$1224, MATCH(K4243, Def_Instancias_Equipamentos!$D$2:$D$1224, 0), 1)</f>
        <v>Sala de Conectividade</v>
      </c>
      <c r="G4243" s="8" t="str">
        <f aca="false" t="array" ref="G4243:G4243">INDEX(Def_Instancias_Equipamentos!$F$2:$F$1224, MATCH(L4243, Def_Instancias_Equipamentos!$D$2:$D$1224, 0), 1)</f>
        <v>Sala de Conectividade</v>
      </c>
      <c r="H4243" s="7" t="str">
        <f aca="false" t="array" ref="H4243:H4243">INDEX(Def_Instancias_Equipamentos!$E$2:$E$1224, MATCH(K4243, Def_Instancias_Equipamentos!$D$2:$D$1224, 0), 1)</f>
        <v>CA-RaCtrl</v>
      </c>
      <c r="I4243" s="8" t="str">
        <f aca="false" t="array" ref="I4243:I4243">INDEX(Def_Instancias_Equipamentos!$E$2:$E$1224, MATCH(L4243, Def_Instancias_Equipamentos!$D$2:$D$1224, 0), 1)</f>
        <v>CA-RaCtrl</v>
      </c>
      <c r="J4243" s="8" t="str">
        <f aca="false">IF(H4243=I4243, "INTERNO", "EXTERNO")</f>
        <v>INTERNO</v>
      </c>
      <c r="K4243" s="9" t="str">
        <f aca="false">Def_Instancias_Equipamentos!$D$87</f>
        <v>CA-RaCtrl:TI-Fout-1</v>
      </c>
      <c r="L4243" s="4" t="str">
        <f aca="false">Def_Instancias_Equipamentos!$D$67</f>
        <v>CA-RaCtrl:CO-FibPatch</v>
      </c>
      <c r="M4243" s="10" t="s">
        <v>361</v>
      </c>
      <c r="N4243" s="12" t="s">
        <v>221</v>
      </c>
      <c r="O4243" s="9" t="str">
        <f aca="false">Def_Sistemas_Conectores_Cabos!$B$3</f>
        <v>LC duplex</v>
      </c>
      <c r="P4243" s="4" t="str">
        <f aca="false">Def_Sistemas_Conectores_Cabos!$B$3</f>
        <v>LC duplex</v>
      </c>
      <c r="Q4243" s="8" t="str">
        <f aca="false">K4243&amp;"/"&amp;M4243&amp;CHAR(10)&amp;L4243&amp;"/"&amp;N4243</f>
        <v>CA-RaCtrl:TI-Fout-1/UPLINK
CA-RaCtrl:CO-FibPatch/p074</v>
      </c>
      <c r="R4243" s="11"/>
      <c r="S4243" s="11"/>
      <c r="T4243" s="4" t="str">
        <f aca="false">Def_Sistemas_Conectores_Cabos!$C$3</f>
        <v>Fibra OM4 duplex</v>
      </c>
      <c r="U4243" s="11" t="s">
        <v>222</v>
      </c>
      <c r="V4243" s="13"/>
    </row>
    <row r="4244" customFormat="false" ht="15.75" hidden="true" customHeight="true" outlineLevel="0" collapsed="false">
      <c r="A4244" s="4" t="str">
        <f aca="false">Def_Sistemas_Conectores_Cabos!$A$4</f>
        <v>Timing</v>
      </c>
      <c r="B4244" s="5" t="str">
        <f aca="false">Datas_Entregas!$A$2</f>
        <v>Booster/LTB</v>
      </c>
      <c r="C4244" s="6" t="n">
        <f aca="false" t="array" ref="C4244:C4244">INDEX(Datas_Entregas!$B$2:$B$100, MATCH(B4244, Datas_Entregas!$A$2:$A$100, 0), 1)</f>
        <v>43266</v>
      </c>
      <c r="D4244" s="5" t="str">
        <f aca="false">Def_Status_Montagem!$A$4</f>
        <v>Comprado / Esperando entrega</v>
      </c>
      <c r="E4244" s="4" t="str">
        <f aca="false">Def_Status_Montagem!$B$3</f>
        <v>Contratada / Etiqueta pelo DIG</v>
      </c>
      <c r="F4244" s="7" t="str">
        <f aca="false" t="array" ref="F4244:F4244">INDEX(Def_Instancias_Equipamentos!$F$2:$F$1224, MATCH(K4244, Def_Instancias_Equipamentos!$D$2:$D$1224, 0), 1)</f>
        <v>Sala de Conectividade</v>
      </c>
      <c r="G4244" s="8" t="str">
        <f aca="false" t="array" ref="G4244:G4244">INDEX(Def_Instancias_Equipamentos!$F$2:$F$1224, MATCH(L4244, Def_Instancias_Equipamentos!$D$2:$D$1224, 0), 1)</f>
        <v>Sala de Conectividade</v>
      </c>
      <c r="H4244" s="7" t="str">
        <f aca="false" t="array" ref="H4244:H4244">INDEX(Def_Instancias_Equipamentos!$E$2:$E$1224, MATCH(K4244, Def_Instancias_Equipamentos!$D$2:$D$1224, 0), 1)</f>
        <v>CA-RaCtrl</v>
      </c>
      <c r="I4244" s="8" t="str">
        <f aca="false" t="array" ref="I4244:I4244">INDEX(Def_Instancias_Equipamentos!$E$2:$E$1224, MATCH(L4244, Def_Instancias_Equipamentos!$D$2:$D$1224, 0), 1)</f>
        <v>CA-RaCtrl</v>
      </c>
      <c r="J4244" s="8" t="str">
        <f aca="false">IF(H4244=I4244, "INTERNO", "EXTERNO")</f>
        <v>INTERNO</v>
      </c>
      <c r="K4244" s="9" t="str">
        <f aca="false">Def_Instancias_Equipamentos!$D$88</f>
        <v>CA-RaCtrl:TI-Fout-2</v>
      </c>
      <c r="L4244" s="4" t="str">
        <f aca="false">Def_Instancias_Equipamentos!$D$67</f>
        <v>CA-RaCtrl:CO-FibPatch</v>
      </c>
      <c r="M4244" s="10" t="s">
        <v>17</v>
      </c>
      <c r="N4244" s="12" t="s">
        <v>401</v>
      </c>
      <c r="O4244" s="9" t="str">
        <f aca="false">Def_Sistemas_Conectores_Cabos!$B$3</f>
        <v>LC duplex</v>
      </c>
      <c r="P4244" s="4" t="str">
        <f aca="false">Def_Sistemas_Conectores_Cabos!$B$3</f>
        <v>LC duplex</v>
      </c>
      <c r="Q4244" s="8" t="str">
        <f aca="false">K4244&amp;"/"&amp;M4244&amp;CHAR(10)&amp;L4244&amp;"/"&amp;N4244</f>
        <v>CA-RaCtrl:TI-Fout-2/OUT0
CA-RaCtrl:CO-FibPatch/p051</v>
      </c>
      <c r="R4244" s="11"/>
      <c r="S4244" s="11"/>
      <c r="T4244" s="4" t="str">
        <f aca="false">Def_Sistemas_Conectores_Cabos!$C$3</f>
        <v>Fibra OM4 duplex</v>
      </c>
      <c r="U4244" s="11" t="s">
        <v>362</v>
      </c>
      <c r="V4244" s="13"/>
    </row>
    <row r="4245" customFormat="false" ht="15.75" hidden="true" customHeight="true" outlineLevel="0" collapsed="false">
      <c r="A4245" s="4" t="str">
        <f aca="false">Def_Sistemas_Conectores_Cabos!$A$4</f>
        <v>Timing</v>
      </c>
      <c r="B4245" s="5" t="str">
        <f aca="false">Datas_Entregas!$A$2</f>
        <v>Booster/LTB</v>
      </c>
      <c r="C4245" s="6" t="n">
        <f aca="false" t="array" ref="C4245:C4245">INDEX(Datas_Entregas!$B$2:$B$100, MATCH(B4245, Datas_Entregas!$A$2:$A$100, 0), 1)</f>
        <v>43266</v>
      </c>
      <c r="D4245" s="5" t="str">
        <f aca="false">Def_Status_Montagem!$A$4</f>
        <v>Comprado / Esperando entrega</v>
      </c>
      <c r="E4245" s="4" t="str">
        <f aca="false">Def_Status_Montagem!$B$3</f>
        <v>Contratada / Etiqueta pelo DIG</v>
      </c>
      <c r="F4245" s="7" t="str">
        <f aca="false" t="array" ref="F4245:F4245">INDEX(Def_Instancias_Equipamentos!$F$2:$F$1224, MATCH(K4245, Def_Instancias_Equipamentos!$D$2:$D$1224, 0), 1)</f>
        <v>Sala de Conectividade</v>
      </c>
      <c r="G4245" s="8" t="str">
        <f aca="false" t="array" ref="G4245:G4245">INDEX(Def_Instancias_Equipamentos!$F$2:$F$1224, MATCH(L4245, Def_Instancias_Equipamentos!$D$2:$D$1224, 0), 1)</f>
        <v>Sala de Conectividade</v>
      </c>
      <c r="H4245" s="7" t="str">
        <f aca="false" t="array" ref="H4245:H4245">INDEX(Def_Instancias_Equipamentos!$E$2:$E$1224, MATCH(K4245, Def_Instancias_Equipamentos!$D$2:$D$1224, 0), 1)</f>
        <v>CA-RaCtrl</v>
      </c>
      <c r="I4245" s="8" t="str">
        <f aca="false" t="array" ref="I4245:I4245">INDEX(Def_Instancias_Equipamentos!$E$2:$E$1224, MATCH(L4245, Def_Instancias_Equipamentos!$D$2:$D$1224, 0), 1)</f>
        <v>CA-RaCtrl</v>
      </c>
      <c r="J4245" s="8" t="str">
        <f aca="false">IF(H4245=I4245, "INTERNO", "EXTERNO")</f>
        <v>INTERNO</v>
      </c>
      <c r="K4245" s="9" t="str">
        <f aca="false">Def_Instancias_Equipamentos!$D$88</f>
        <v>CA-RaCtrl:TI-Fout-2</v>
      </c>
      <c r="L4245" s="4" t="str">
        <f aca="false">Def_Instancias_Equipamentos!$D$67</f>
        <v>CA-RaCtrl:CO-FibPatch</v>
      </c>
      <c r="M4245" s="10" t="s">
        <v>20</v>
      </c>
      <c r="N4245" s="12" t="s">
        <v>402</v>
      </c>
      <c r="O4245" s="9" t="str">
        <f aca="false">Def_Sistemas_Conectores_Cabos!$B$3</f>
        <v>LC duplex</v>
      </c>
      <c r="P4245" s="4" t="str">
        <f aca="false">Def_Sistemas_Conectores_Cabos!$B$3</f>
        <v>LC duplex</v>
      </c>
      <c r="Q4245" s="8" t="str">
        <f aca="false">K4245&amp;"/"&amp;M4245&amp;CHAR(10)&amp;L4245&amp;"/"&amp;N4245</f>
        <v>CA-RaCtrl:TI-Fout-2/OUT1
CA-RaCtrl:CO-FibPatch/p046</v>
      </c>
      <c r="R4245" s="11"/>
      <c r="S4245" s="11"/>
      <c r="T4245" s="4" t="str">
        <f aca="false">Def_Sistemas_Conectores_Cabos!$C$3</f>
        <v>Fibra OM4 duplex</v>
      </c>
      <c r="U4245" s="11" t="s">
        <v>362</v>
      </c>
      <c r="V4245" s="13"/>
    </row>
    <row r="4246" customFormat="false" ht="15.75" hidden="true" customHeight="true" outlineLevel="0" collapsed="false">
      <c r="A4246" s="4" t="str">
        <f aca="false">Def_Sistemas_Conectores_Cabos!$A$4</f>
        <v>Timing</v>
      </c>
      <c r="B4246" s="5" t="str">
        <f aca="false">Datas_Entregas!$A$2</f>
        <v>Booster/LTB</v>
      </c>
      <c r="C4246" s="6" t="n">
        <f aca="false" t="array" ref="C4246:C4246">INDEX(Datas_Entregas!$B$2:$B$100, MATCH(B4246, Datas_Entregas!$A$2:$A$100, 0), 1)</f>
        <v>43266</v>
      </c>
      <c r="D4246" s="5" t="str">
        <f aca="false">Def_Status_Montagem!$A$4</f>
        <v>Comprado / Esperando entrega</v>
      </c>
      <c r="E4246" s="4" t="str">
        <f aca="false">Def_Status_Montagem!$B$3</f>
        <v>Contratada / Etiqueta pelo DIG</v>
      </c>
      <c r="F4246" s="7" t="str">
        <f aca="false" t="array" ref="F4246:F4246">INDEX(Def_Instancias_Equipamentos!$F$2:$F$1224, MATCH(K4246, Def_Instancias_Equipamentos!$D$2:$D$1224, 0), 1)</f>
        <v>Sala de Conectividade</v>
      </c>
      <c r="G4246" s="8" t="str">
        <f aca="false" t="array" ref="G4246:G4246">INDEX(Def_Instancias_Equipamentos!$F$2:$F$1224, MATCH(L4246, Def_Instancias_Equipamentos!$D$2:$D$1224, 0), 1)</f>
        <v>Sala de Conectividade</v>
      </c>
      <c r="H4246" s="7" t="str">
        <f aca="false" t="array" ref="H4246:H4246">INDEX(Def_Instancias_Equipamentos!$E$2:$E$1224, MATCH(K4246, Def_Instancias_Equipamentos!$D$2:$D$1224, 0), 1)</f>
        <v>CA-RaCtrl</v>
      </c>
      <c r="I4246" s="8" t="str">
        <f aca="false" t="array" ref="I4246:I4246">INDEX(Def_Instancias_Equipamentos!$E$2:$E$1224, MATCH(L4246, Def_Instancias_Equipamentos!$D$2:$D$1224, 0), 1)</f>
        <v>CA-RaCtrl</v>
      </c>
      <c r="J4246" s="8" t="str">
        <f aca="false">IF(H4246=I4246, "INTERNO", "EXTERNO")</f>
        <v>INTERNO</v>
      </c>
      <c r="K4246" s="9" t="str">
        <f aca="false">Def_Instancias_Equipamentos!$D$88</f>
        <v>CA-RaCtrl:TI-Fout-2</v>
      </c>
      <c r="L4246" s="4" t="str">
        <f aca="false">Def_Instancias_Equipamentos!$D$67</f>
        <v>CA-RaCtrl:CO-FibPatch</v>
      </c>
      <c r="M4246" s="10" t="s">
        <v>30</v>
      </c>
      <c r="N4246" s="12" t="s">
        <v>403</v>
      </c>
      <c r="O4246" s="9" t="str">
        <f aca="false">Def_Sistemas_Conectores_Cabos!$B$3</f>
        <v>LC duplex</v>
      </c>
      <c r="P4246" s="4" t="str">
        <f aca="false">Def_Sistemas_Conectores_Cabos!$B$3</f>
        <v>LC duplex</v>
      </c>
      <c r="Q4246" s="8" t="str">
        <f aca="false">K4246&amp;"/"&amp;M4246&amp;CHAR(10)&amp;L4246&amp;"/"&amp;N4246</f>
        <v>CA-RaCtrl:TI-Fout-2/OUT2
CA-RaCtrl:CO-FibPatch/p047</v>
      </c>
      <c r="R4246" s="11"/>
      <c r="S4246" s="11"/>
      <c r="T4246" s="4" t="str">
        <f aca="false">Def_Sistemas_Conectores_Cabos!$C$3</f>
        <v>Fibra OM4 duplex</v>
      </c>
      <c r="U4246" s="11" t="s">
        <v>362</v>
      </c>
      <c r="V4246" s="13"/>
    </row>
    <row r="4247" customFormat="false" ht="15.75" hidden="true" customHeight="true" outlineLevel="0" collapsed="false">
      <c r="A4247" s="4" t="str">
        <f aca="false">Def_Sistemas_Conectores_Cabos!$A$4</f>
        <v>Timing</v>
      </c>
      <c r="B4247" s="5" t="str">
        <f aca="false">Datas_Entregas!$A$2</f>
        <v>Booster/LTB</v>
      </c>
      <c r="C4247" s="6" t="n">
        <f aca="false" t="array" ref="C4247:C4247">INDEX(Datas_Entregas!$B$2:$B$100, MATCH(B4247, Datas_Entregas!$A$2:$A$100, 0), 1)</f>
        <v>43266</v>
      </c>
      <c r="D4247" s="5" t="str">
        <f aca="false">Def_Status_Montagem!$A$4</f>
        <v>Comprado / Esperando entrega</v>
      </c>
      <c r="E4247" s="4" t="str">
        <f aca="false">Def_Status_Montagem!$B$3</f>
        <v>Contratada / Etiqueta pelo DIG</v>
      </c>
      <c r="F4247" s="7" t="str">
        <f aca="false" t="array" ref="F4247:F4247">INDEX(Def_Instancias_Equipamentos!$F$2:$F$1224, MATCH(K4247, Def_Instancias_Equipamentos!$D$2:$D$1224, 0), 1)</f>
        <v>Sala de Conectividade</v>
      </c>
      <c r="G4247" s="8" t="str">
        <f aca="false" t="array" ref="G4247:G4247">INDEX(Def_Instancias_Equipamentos!$F$2:$F$1224, MATCH(L4247, Def_Instancias_Equipamentos!$D$2:$D$1224, 0), 1)</f>
        <v>Sala de Conectividade</v>
      </c>
      <c r="H4247" s="7" t="str">
        <f aca="false" t="array" ref="H4247:H4247">INDEX(Def_Instancias_Equipamentos!$E$2:$E$1224, MATCH(K4247, Def_Instancias_Equipamentos!$D$2:$D$1224, 0), 1)</f>
        <v>CA-RaCtrl</v>
      </c>
      <c r="I4247" s="8" t="str">
        <f aca="false" t="array" ref="I4247:I4247">INDEX(Def_Instancias_Equipamentos!$E$2:$E$1224, MATCH(L4247, Def_Instancias_Equipamentos!$D$2:$D$1224, 0), 1)</f>
        <v>CA-RaCtrl</v>
      </c>
      <c r="J4247" s="8" t="str">
        <f aca="false">IF(H4247=I4247, "INTERNO", "EXTERNO")</f>
        <v>INTERNO</v>
      </c>
      <c r="K4247" s="9" t="str">
        <f aca="false">Def_Instancias_Equipamentos!$D$88</f>
        <v>CA-RaCtrl:TI-Fout-2</v>
      </c>
      <c r="L4247" s="4" t="str">
        <f aca="false">Def_Instancias_Equipamentos!$D$67</f>
        <v>CA-RaCtrl:CO-FibPatch</v>
      </c>
      <c r="M4247" s="10" t="s">
        <v>139</v>
      </c>
      <c r="N4247" s="12" t="s">
        <v>360</v>
      </c>
      <c r="O4247" s="9" t="str">
        <f aca="false">Def_Sistemas_Conectores_Cabos!$B$3</f>
        <v>LC duplex</v>
      </c>
      <c r="P4247" s="4" t="str">
        <f aca="false">Def_Sistemas_Conectores_Cabos!$B$3</f>
        <v>LC duplex</v>
      </c>
      <c r="Q4247" s="8" t="str">
        <f aca="false">K4247&amp;"/"&amp;M4247&amp;CHAR(10)&amp;L4247&amp;"/"&amp;N4247</f>
        <v>CA-RaCtrl:TI-Fout-2/OUT3
CA-RaCtrl:CO-FibPatch/p048</v>
      </c>
      <c r="R4247" s="11"/>
      <c r="S4247" s="11"/>
      <c r="T4247" s="4" t="str">
        <f aca="false">Def_Sistemas_Conectores_Cabos!$C$3</f>
        <v>Fibra OM4 duplex</v>
      </c>
      <c r="U4247" s="11" t="s">
        <v>362</v>
      </c>
      <c r="V4247" s="13"/>
    </row>
    <row r="4248" customFormat="false" ht="15.75" hidden="true" customHeight="true" outlineLevel="0" collapsed="false">
      <c r="A4248" s="4" t="str">
        <f aca="false">Def_Sistemas_Conectores_Cabos!$A$4</f>
        <v>Timing</v>
      </c>
      <c r="B4248" s="5" t="str">
        <f aca="false">Datas_Entregas!$A$2</f>
        <v>Booster/LTB</v>
      </c>
      <c r="C4248" s="6" t="n">
        <f aca="false" t="array" ref="C4248:C4248">INDEX(Datas_Entregas!$B$2:$B$100, MATCH(B4248, Datas_Entregas!$A$2:$A$100, 0), 1)</f>
        <v>43266</v>
      </c>
      <c r="D4248" s="5" t="str">
        <f aca="false">Def_Status_Montagem!$A$4</f>
        <v>Comprado / Esperando entrega</v>
      </c>
      <c r="E4248" s="4" t="str">
        <f aca="false">Def_Status_Montagem!$B$3</f>
        <v>Contratada / Etiqueta pelo DIG</v>
      </c>
      <c r="F4248" s="7" t="str">
        <f aca="false" t="array" ref="F4248:F4248">INDEX(Def_Instancias_Equipamentos!$F$2:$F$1224, MATCH(K4248, Def_Instancias_Equipamentos!$D$2:$D$1224, 0), 1)</f>
        <v>Sala de Conectividade</v>
      </c>
      <c r="G4248" s="8" t="str">
        <f aca="false" t="array" ref="G4248:G4248">INDEX(Def_Instancias_Equipamentos!$F$2:$F$1224, MATCH(L4248, Def_Instancias_Equipamentos!$D$2:$D$1224, 0), 1)</f>
        <v>Sala de Conectividade</v>
      </c>
      <c r="H4248" s="7" t="str">
        <f aca="false" t="array" ref="H4248:H4248">INDEX(Def_Instancias_Equipamentos!$E$2:$E$1224, MATCH(K4248, Def_Instancias_Equipamentos!$D$2:$D$1224, 0), 1)</f>
        <v>CA-RaCtrl</v>
      </c>
      <c r="I4248" s="8" t="str">
        <f aca="false" t="array" ref="I4248:I4248">INDEX(Def_Instancias_Equipamentos!$E$2:$E$1224, MATCH(L4248, Def_Instancias_Equipamentos!$D$2:$D$1224, 0), 1)</f>
        <v>CA-RaCtrl</v>
      </c>
      <c r="J4248" s="8" t="str">
        <f aca="false">IF(H4248=I4248, "INTERNO", "EXTERNO")</f>
        <v>INTERNO</v>
      </c>
      <c r="K4248" s="9" t="str">
        <f aca="false">Def_Instancias_Equipamentos!$D$88</f>
        <v>CA-RaCtrl:TI-Fout-2</v>
      </c>
      <c r="L4248" s="4" t="str">
        <f aca="false">Def_Instancias_Equipamentos!$D$67</f>
        <v>CA-RaCtrl:CO-FibPatch</v>
      </c>
      <c r="M4248" s="10" t="s">
        <v>142</v>
      </c>
      <c r="N4248" s="12" t="s">
        <v>404</v>
      </c>
      <c r="O4248" s="9" t="str">
        <f aca="false">Def_Sistemas_Conectores_Cabos!$B$3</f>
        <v>LC duplex</v>
      </c>
      <c r="P4248" s="4" t="str">
        <f aca="false">Def_Sistemas_Conectores_Cabos!$B$3</f>
        <v>LC duplex</v>
      </c>
      <c r="Q4248" s="8" t="str">
        <f aca="false">K4248&amp;"/"&amp;M4248&amp;CHAR(10)&amp;L4248&amp;"/"&amp;N4248</f>
        <v>CA-RaCtrl:TI-Fout-2/OUT4
CA-RaCtrl:CO-FibPatch/p049</v>
      </c>
      <c r="R4248" s="11"/>
      <c r="S4248" s="11"/>
      <c r="T4248" s="4" t="str">
        <f aca="false">Def_Sistemas_Conectores_Cabos!$C$3</f>
        <v>Fibra OM4 duplex</v>
      </c>
      <c r="U4248" s="11" t="s">
        <v>362</v>
      </c>
      <c r="V4248" s="13"/>
    </row>
    <row r="4249" customFormat="false" ht="15.75" hidden="true" customHeight="true" outlineLevel="0" collapsed="false">
      <c r="A4249" s="4" t="str">
        <f aca="false">Def_Sistemas_Conectores_Cabos!$A$4</f>
        <v>Timing</v>
      </c>
      <c r="B4249" s="5" t="str">
        <f aca="false">Datas_Entregas!$A$2</f>
        <v>Booster/LTB</v>
      </c>
      <c r="C4249" s="6" t="n">
        <f aca="false" t="array" ref="C4249:C4249">INDEX(Datas_Entregas!$B$2:$B$100, MATCH(B4249, Datas_Entregas!$A$2:$A$100, 0), 1)</f>
        <v>43266</v>
      </c>
      <c r="D4249" s="5" t="str">
        <f aca="false">Def_Status_Montagem!$A$4</f>
        <v>Comprado / Esperando entrega</v>
      </c>
      <c r="E4249" s="4" t="str">
        <f aca="false">Def_Status_Montagem!$B$3</f>
        <v>Contratada / Etiqueta pelo DIG</v>
      </c>
      <c r="F4249" s="7" t="str">
        <f aca="false" t="array" ref="F4249:F4249">INDEX(Def_Instancias_Equipamentos!$F$2:$F$1224, MATCH(K4249, Def_Instancias_Equipamentos!$D$2:$D$1224, 0), 1)</f>
        <v>Sala de Conectividade</v>
      </c>
      <c r="G4249" s="8" t="str">
        <f aca="false" t="array" ref="G4249:G4249">INDEX(Def_Instancias_Equipamentos!$F$2:$F$1224, MATCH(L4249, Def_Instancias_Equipamentos!$D$2:$D$1224, 0), 1)</f>
        <v>Sala de Conectividade</v>
      </c>
      <c r="H4249" s="7" t="str">
        <f aca="false" t="array" ref="H4249:H4249">INDEX(Def_Instancias_Equipamentos!$E$2:$E$1224, MATCH(K4249, Def_Instancias_Equipamentos!$D$2:$D$1224, 0), 1)</f>
        <v>CA-RaCtrl</v>
      </c>
      <c r="I4249" s="8" t="str">
        <f aca="false" t="array" ref="I4249:I4249">INDEX(Def_Instancias_Equipamentos!$E$2:$E$1224, MATCH(L4249, Def_Instancias_Equipamentos!$D$2:$D$1224, 0), 1)</f>
        <v>CA-RaCtrl</v>
      </c>
      <c r="J4249" s="8" t="str">
        <f aca="false">IF(H4249=I4249, "INTERNO", "EXTERNO")</f>
        <v>INTERNO</v>
      </c>
      <c r="K4249" s="9" t="str">
        <f aca="false">Def_Instancias_Equipamentos!$D$88</f>
        <v>CA-RaCtrl:TI-Fout-2</v>
      </c>
      <c r="L4249" s="4" t="str">
        <f aca="false">Def_Instancias_Equipamentos!$D$67</f>
        <v>CA-RaCtrl:CO-FibPatch</v>
      </c>
      <c r="M4249" s="10" t="s">
        <v>203</v>
      </c>
      <c r="N4249" s="12" t="s">
        <v>405</v>
      </c>
      <c r="O4249" s="9" t="str">
        <f aca="false">Def_Sistemas_Conectores_Cabos!$B$3</f>
        <v>LC duplex</v>
      </c>
      <c r="P4249" s="4" t="str">
        <f aca="false">Def_Sistemas_Conectores_Cabos!$B$3</f>
        <v>LC duplex</v>
      </c>
      <c r="Q4249" s="8" t="str">
        <f aca="false">K4249&amp;"/"&amp;M4249&amp;CHAR(10)&amp;L4249&amp;"/"&amp;N4249</f>
        <v>CA-RaCtrl:TI-Fout-2/OUT5
CA-RaCtrl:CO-FibPatch/p050</v>
      </c>
      <c r="R4249" s="11"/>
      <c r="S4249" s="11"/>
      <c r="T4249" s="4" t="str">
        <f aca="false">Def_Sistemas_Conectores_Cabos!$C$3</f>
        <v>Fibra OM4 duplex</v>
      </c>
      <c r="U4249" s="11" t="s">
        <v>362</v>
      </c>
      <c r="V4249" s="13"/>
    </row>
    <row r="4250" customFormat="false" ht="15.75" hidden="true" customHeight="true" outlineLevel="0" collapsed="false">
      <c r="A4250" s="4" t="str">
        <f aca="false">Def_Sistemas_Conectores_Cabos!$A$4</f>
        <v>Timing</v>
      </c>
      <c r="B4250" s="5" t="str">
        <f aca="false">Datas_Entregas!$A$2</f>
        <v>Booster/LTB</v>
      </c>
      <c r="C4250" s="6" t="n">
        <f aca="false" t="array" ref="C4250:C4250">INDEX(Datas_Entregas!$B$2:$B$100, MATCH(B4250, Datas_Entregas!$A$2:$A$100, 0), 1)</f>
        <v>43266</v>
      </c>
      <c r="D4250" s="5" t="str">
        <f aca="false">Def_Status_Montagem!$A$4</f>
        <v>Comprado / Esperando entrega</v>
      </c>
      <c r="E4250" s="4" t="str">
        <f aca="false">Def_Status_Montagem!$B$3</f>
        <v>Contratada / Etiqueta pelo DIG</v>
      </c>
      <c r="F4250" s="7" t="str">
        <f aca="false" t="array" ref="F4250:F4250">INDEX(Def_Instancias_Equipamentos!$F$2:$F$1224, MATCH(K4250, Def_Instancias_Equipamentos!$D$2:$D$1224, 0), 1)</f>
        <v>Sala de Conectividade</v>
      </c>
      <c r="G4250" s="8" t="str">
        <f aca="false" t="array" ref="G4250:G4250">INDEX(Def_Instancias_Equipamentos!$F$2:$F$1224, MATCH(L4250, Def_Instancias_Equipamentos!$D$2:$D$1224, 0), 1)</f>
        <v>Sala de Conectividade</v>
      </c>
      <c r="H4250" s="7" t="str">
        <f aca="false" t="array" ref="H4250:H4250">INDEX(Def_Instancias_Equipamentos!$E$2:$E$1224, MATCH(K4250, Def_Instancias_Equipamentos!$D$2:$D$1224, 0), 1)</f>
        <v>CA-RaCtrl</v>
      </c>
      <c r="I4250" s="8" t="str">
        <f aca="false" t="array" ref="I4250:I4250">INDEX(Def_Instancias_Equipamentos!$E$2:$E$1224, MATCH(L4250, Def_Instancias_Equipamentos!$D$2:$D$1224, 0), 1)</f>
        <v>CA-RaCtrl</v>
      </c>
      <c r="J4250" s="8" t="str">
        <f aca="false">IF(H4250=I4250, "INTERNO", "EXTERNO")</f>
        <v>INTERNO</v>
      </c>
      <c r="K4250" s="9" t="str">
        <f aca="false">Def_Instancias_Equipamentos!$D$88</f>
        <v>CA-RaCtrl:TI-Fout-2</v>
      </c>
      <c r="L4250" s="4" t="str">
        <f aca="false">Def_Instancias_Equipamentos!$D$67</f>
        <v>CA-RaCtrl:CO-FibPatch</v>
      </c>
      <c r="M4250" s="10" t="s">
        <v>205</v>
      </c>
      <c r="N4250" s="12" t="s">
        <v>406</v>
      </c>
      <c r="O4250" s="9" t="str">
        <f aca="false">Def_Sistemas_Conectores_Cabos!$B$3</f>
        <v>LC duplex</v>
      </c>
      <c r="P4250" s="4" t="str">
        <f aca="false">Def_Sistemas_Conectores_Cabos!$B$3</f>
        <v>LC duplex</v>
      </c>
      <c r="Q4250" s="8" t="str">
        <f aca="false">K4250&amp;"/"&amp;M4250&amp;CHAR(10)&amp;L4250&amp;"/"&amp;N4250</f>
        <v>CA-RaCtrl:TI-Fout-2/OUT6
CA-RaCtrl:CO-FibPatch/p052</v>
      </c>
      <c r="R4250" s="11"/>
      <c r="S4250" s="11"/>
      <c r="T4250" s="4" t="str">
        <f aca="false">Def_Sistemas_Conectores_Cabos!$C$3</f>
        <v>Fibra OM4 duplex</v>
      </c>
      <c r="U4250" s="11" t="s">
        <v>362</v>
      </c>
      <c r="V4250" s="13"/>
    </row>
    <row r="4251" customFormat="false" ht="15.75" hidden="true" customHeight="true" outlineLevel="0" collapsed="false">
      <c r="A4251" s="4" t="str">
        <f aca="false">Def_Sistemas_Conectores_Cabos!$A$4</f>
        <v>Timing</v>
      </c>
      <c r="B4251" s="5" t="str">
        <f aca="false">Datas_Entregas!$A$2</f>
        <v>Booster/LTB</v>
      </c>
      <c r="C4251" s="6" t="n">
        <f aca="false" t="array" ref="C4251:C4251">INDEX(Datas_Entregas!$B$2:$B$100, MATCH(B4251, Datas_Entregas!$A$2:$A$100, 0), 1)</f>
        <v>43266</v>
      </c>
      <c r="D4251" s="5" t="str">
        <f aca="false">Def_Status_Montagem!$A$4</f>
        <v>Comprado / Esperando entrega</v>
      </c>
      <c r="E4251" s="4" t="str">
        <f aca="false">Def_Status_Montagem!$B$3</f>
        <v>Contratada / Etiqueta pelo DIG</v>
      </c>
      <c r="F4251" s="7" t="str">
        <f aca="false" t="array" ref="F4251:F4251">INDEX(Def_Instancias_Equipamentos!$F$2:$F$1224, MATCH(K4251, Def_Instancias_Equipamentos!$D$2:$D$1224, 0), 1)</f>
        <v>Sala de Conectividade</v>
      </c>
      <c r="G4251" s="8" t="str">
        <f aca="false" t="array" ref="G4251:G4251">INDEX(Def_Instancias_Equipamentos!$F$2:$F$1224, MATCH(L4251, Def_Instancias_Equipamentos!$D$2:$D$1224, 0), 1)</f>
        <v>Sala de Conectividade</v>
      </c>
      <c r="H4251" s="7" t="str">
        <f aca="false" t="array" ref="H4251:H4251">INDEX(Def_Instancias_Equipamentos!$E$2:$E$1224, MATCH(K4251, Def_Instancias_Equipamentos!$D$2:$D$1224, 0), 1)</f>
        <v>CA-RaCtrl</v>
      </c>
      <c r="I4251" s="8" t="str">
        <f aca="false" t="array" ref="I4251:I4251">INDEX(Def_Instancias_Equipamentos!$E$2:$E$1224, MATCH(L4251, Def_Instancias_Equipamentos!$D$2:$D$1224, 0), 1)</f>
        <v>CA-RaCtrl</v>
      </c>
      <c r="J4251" s="8" t="str">
        <f aca="false">IF(H4251=I4251, "INTERNO", "EXTERNO")</f>
        <v>INTERNO</v>
      </c>
      <c r="K4251" s="9" t="str">
        <f aca="false">Def_Instancias_Equipamentos!$D$88</f>
        <v>CA-RaCtrl:TI-Fout-2</v>
      </c>
      <c r="L4251" s="4" t="str">
        <f aca="false">Def_Instancias_Equipamentos!$D$67</f>
        <v>CA-RaCtrl:CO-FibPatch</v>
      </c>
      <c r="M4251" s="10" t="s">
        <v>361</v>
      </c>
      <c r="N4251" s="12" t="s">
        <v>223</v>
      </c>
      <c r="O4251" s="9" t="str">
        <f aca="false">Def_Sistemas_Conectores_Cabos!$B$3</f>
        <v>LC duplex</v>
      </c>
      <c r="P4251" s="4" t="str">
        <f aca="false">Def_Sistemas_Conectores_Cabos!$B$3</f>
        <v>LC duplex</v>
      </c>
      <c r="Q4251" s="8" t="str">
        <f aca="false">K4251&amp;"/"&amp;M4251&amp;CHAR(10)&amp;L4251&amp;"/"&amp;N4251</f>
        <v>CA-RaCtrl:TI-Fout-2/UPLINK
CA-RaCtrl:CO-FibPatch/p075</v>
      </c>
      <c r="R4251" s="11"/>
      <c r="S4251" s="11"/>
      <c r="T4251" s="4" t="str">
        <f aca="false">Def_Sistemas_Conectores_Cabos!$C$3</f>
        <v>Fibra OM4 duplex</v>
      </c>
      <c r="U4251" s="11" t="s">
        <v>222</v>
      </c>
      <c r="V4251" s="13"/>
    </row>
    <row r="4252" customFormat="false" ht="15.75" hidden="true" customHeight="true" outlineLevel="0" collapsed="false">
      <c r="A4252" s="4" t="str">
        <f aca="false">Def_Sistemas_Conectores_Cabos!$A$4</f>
        <v>Timing</v>
      </c>
      <c r="B4252" s="5" t="str">
        <f aca="false">Datas_Entregas!$A$2</f>
        <v>Booster/LTB</v>
      </c>
      <c r="C4252" s="6" t="n">
        <f aca="false" t="array" ref="C4252:C4252">INDEX(Datas_Entregas!$B$2:$B$100, MATCH(B4252, Datas_Entregas!$A$2:$A$100, 0), 1)</f>
        <v>43266</v>
      </c>
      <c r="D4252" s="5" t="str">
        <f aca="false">Def_Status_Montagem!$A$4</f>
        <v>Comprado / Esperando entrega</v>
      </c>
      <c r="E4252" s="4" t="str">
        <f aca="false">Def_Status_Montagem!$B$3</f>
        <v>Contratada / Etiqueta pelo DIG</v>
      </c>
      <c r="F4252" s="7" t="str">
        <f aca="false" t="array" ref="F4252:F4252">INDEX(Def_Instancias_Equipamentos!$F$2:$F$1224, MATCH(K4252, Def_Instancias_Equipamentos!$D$2:$D$1224, 0), 1)</f>
        <v>Sala de Conectividade</v>
      </c>
      <c r="G4252" s="8" t="str">
        <f aca="false" t="array" ref="G4252:G4252">INDEX(Def_Instancias_Equipamentos!$F$2:$F$1224, MATCH(L4252, Def_Instancias_Equipamentos!$D$2:$D$1224, 0), 1)</f>
        <v>Sala de Conectividade</v>
      </c>
      <c r="H4252" s="7" t="str">
        <f aca="false" t="array" ref="H4252:H4252">INDEX(Def_Instancias_Equipamentos!$E$2:$E$1224, MATCH(K4252, Def_Instancias_Equipamentos!$D$2:$D$1224, 0), 1)</f>
        <v>CA-RaCtrl</v>
      </c>
      <c r="I4252" s="8" t="str">
        <f aca="false" t="array" ref="I4252:I4252">INDEX(Def_Instancias_Equipamentos!$E$2:$E$1224, MATCH(L4252, Def_Instancias_Equipamentos!$D$2:$D$1224, 0), 1)</f>
        <v>CA-RaCtrl</v>
      </c>
      <c r="J4252" s="8" t="str">
        <f aca="false">IF(H4252=I4252, "INTERNO", "EXTERNO")</f>
        <v>INTERNO</v>
      </c>
      <c r="K4252" s="9" t="str">
        <f aca="false">Def_Instancias_Equipamentos!$D$89</f>
        <v>CA-RaCtrl:TI-Fout-3</v>
      </c>
      <c r="L4252" s="4" t="str">
        <f aca="false">Def_Instancias_Equipamentos!$D$67</f>
        <v>CA-RaCtrl:CO-FibPatch</v>
      </c>
      <c r="M4252" s="10" t="s">
        <v>361</v>
      </c>
      <c r="N4252" s="12" t="s">
        <v>224</v>
      </c>
      <c r="O4252" s="9" t="str">
        <f aca="false">Def_Sistemas_Conectores_Cabos!$B$3</f>
        <v>LC duplex</v>
      </c>
      <c r="P4252" s="4" t="str">
        <f aca="false">Def_Sistemas_Conectores_Cabos!$B$3</f>
        <v>LC duplex</v>
      </c>
      <c r="Q4252" s="8" t="str">
        <f aca="false">K4252&amp;"/"&amp;M4252&amp;CHAR(10)&amp;L4252&amp;"/"&amp;N4252</f>
        <v>CA-RaCtrl:TI-Fout-3/UPLINK
CA-RaCtrl:CO-FibPatch/p076</v>
      </c>
      <c r="R4252" s="11"/>
      <c r="S4252" s="11"/>
      <c r="T4252" s="4" t="str">
        <f aca="false">Def_Sistemas_Conectores_Cabos!$C$3</f>
        <v>Fibra OM4 duplex</v>
      </c>
      <c r="U4252" s="11" t="s">
        <v>222</v>
      </c>
      <c r="V4252" s="13"/>
    </row>
    <row r="4253" customFormat="false" ht="15.75" hidden="true" customHeight="true" outlineLevel="0" collapsed="false">
      <c r="A4253" s="4" t="str">
        <f aca="false">Def_Sistemas_Conectores_Cabos!$A$4</f>
        <v>Timing</v>
      </c>
      <c r="B4253" s="5" t="str">
        <f aca="false">Datas_Entregas!$A$2</f>
        <v>Booster/LTB</v>
      </c>
      <c r="C4253" s="6" t="n">
        <f aca="false" t="array" ref="C4253:C4253">INDEX(Datas_Entregas!$B$2:$B$100, MATCH(B4253, Datas_Entregas!$A$2:$A$100, 0), 1)</f>
        <v>43266</v>
      </c>
      <c r="D4253" s="5" t="str">
        <f aca="false">Def_Status_Montagem!$A$4</f>
        <v>Comprado / Esperando entrega</v>
      </c>
      <c r="E4253" s="4" t="str">
        <f aca="false">Def_Status_Montagem!$B$3</f>
        <v>Contratada / Etiqueta pelo DIG</v>
      </c>
      <c r="F4253" s="7" t="str">
        <f aca="false" t="array" ref="F4253:F4253">INDEX(Def_Instancias_Equipamentos!$F$2:$F$1224, MATCH(K4253, Def_Instancias_Equipamentos!$D$2:$D$1224, 0), 1)</f>
        <v>Sala de Conectividade</v>
      </c>
      <c r="G4253" s="8" t="str">
        <f aca="false" t="array" ref="G4253:G4253">INDEX(Def_Instancias_Equipamentos!$F$2:$F$1224, MATCH(L4253, Def_Instancias_Equipamentos!$D$2:$D$1224, 0), 1)</f>
        <v>Sala de Conectividade</v>
      </c>
      <c r="H4253" s="7" t="str">
        <f aca="false" t="array" ref="H4253:H4253">INDEX(Def_Instancias_Equipamentos!$E$2:$E$1224, MATCH(K4253, Def_Instancias_Equipamentos!$D$2:$D$1224, 0), 1)</f>
        <v>CA-RaCtrl</v>
      </c>
      <c r="I4253" s="8" t="str">
        <f aca="false" t="array" ref="I4253:I4253">INDEX(Def_Instancias_Equipamentos!$E$2:$E$1224, MATCH(L4253, Def_Instancias_Equipamentos!$D$2:$D$1224, 0), 1)</f>
        <v>CA-RaCtrl</v>
      </c>
      <c r="J4253" s="8" t="str">
        <f aca="false">IF(H4253=I4253, "INTERNO", "EXTERNO")</f>
        <v>INTERNO</v>
      </c>
      <c r="K4253" s="9" t="str">
        <f aca="false">Def_Instancias_Equipamentos!$D$90</f>
        <v>CA-RaCtrl:TI-Fout-4</v>
      </c>
      <c r="L4253" s="4" t="str">
        <f aca="false">Def_Instancias_Equipamentos!$D$67</f>
        <v>CA-RaCtrl:CO-FibPatch</v>
      </c>
      <c r="M4253" s="10" t="s">
        <v>361</v>
      </c>
      <c r="N4253" s="12" t="s">
        <v>225</v>
      </c>
      <c r="O4253" s="9" t="str">
        <f aca="false">Def_Sistemas_Conectores_Cabos!$B$3</f>
        <v>LC duplex</v>
      </c>
      <c r="P4253" s="4" t="str">
        <f aca="false">Def_Sistemas_Conectores_Cabos!$B$3</f>
        <v>LC duplex</v>
      </c>
      <c r="Q4253" s="8" t="str">
        <f aca="false">K4253&amp;"/"&amp;M4253&amp;CHAR(10)&amp;L4253&amp;"/"&amp;N4253</f>
        <v>CA-RaCtrl:TI-Fout-4/UPLINK
CA-RaCtrl:CO-FibPatch/p077</v>
      </c>
      <c r="R4253" s="11"/>
      <c r="S4253" s="11"/>
      <c r="T4253" s="4" t="str">
        <f aca="false">Def_Sistemas_Conectores_Cabos!$C$3</f>
        <v>Fibra OM4 duplex</v>
      </c>
      <c r="U4253" s="11" t="s">
        <v>222</v>
      </c>
      <c r="V4253" s="13"/>
    </row>
    <row r="4254" customFormat="false" ht="15.75" hidden="true" customHeight="true" outlineLevel="0" collapsed="false">
      <c r="A4254" s="4" t="str">
        <f aca="false">Def_Sistemas_Conectores_Cabos!$A$4</f>
        <v>Timing</v>
      </c>
      <c r="B4254" s="5" t="str">
        <f aca="false">Datas_Entregas!$A$2</f>
        <v>Booster/LTB</v>
      </c>
      <c r="C4254" s="6" t="n">
        <f aca="false" t="array" ref="C4254:C4254">INDEX(Datas_Entregas!$B$2:$B$100, MATCH(B4254, Datas_Entregas!$A$2:$A$100, 0), 1)</f>
        <v>43266</v>
      </c>
      <c r="D4254" s="5" t="str">
        <f aca="false">Def_Status_Montagem!$A$4</f>
        <v>Comprado / Esperando entrega</v>
      </c>
      <c r="E4254" s="4" t="str">
        <f aca="false">Def_Status_Montagem!$B$3</f>
        <v>Contratada / Etiqueta pelo DIG</v>
      </c>
      <c r="F4254" s="7" t="str">
        <f aca="false" t="array" ref="F4254:F4254">INDEX(Def_Instancias_Equipamentos!$F$2:$F$1224, MATCH(K4254, Def_Instancias_Equipamentos!$D$2:$D$1224, 0), 1)</f>
        <v>Sala de Conectividade</v>
      </c>
      <c r="G4254" s="8" t="str">
        <f aca="false" t="array" ref="G4254:G4254">INDEX(Def_Instancias_Equipamentos!$F$2:$F$1224, MATCH(L4254, Def_Instancias_Equipamentos!$D$2:$D$1224, 0), 1)</f>
        <v>Sala de Conectividade</v>
      </c>
      <c r="H4254" s="7" t="str">
        <f aca="false" t="array" ref="H4254:H4254">INDEX(Def_Instancias_Equipamentos!$E$2:$E$1224, MATCH(K4254, Def_Instancias_Equipamentos!$D$2:$D$1224, 0), 1)</f>
        <v>CA-RaCtrl</v>
      </c>
      <c r="I4254" s="8" t="str">
        <f aca="false" t="array" ref="I4254:I4254">INDEX(Def_Instancias_Equipamentos!$E$2:$E$1224, MATCH(L4254, Def_Instancias_Equipamentos!$D$2:$D$1224, 0), 1)</f>
        <v>CA-RaCtrl</v>
      </c>
      <c r="J4254" s="8" t="str">
        <f aca="false">IF(H4254=I4254, "INTERNO", "EXTERNO")</f>
        <v>INTERNO</v>
      </c>
      <c r="K4254" s="9" t="str">
        <f aca="false">Def_Instancias_Equipamentos!$D$91</f>
        <v>CA-RaCtrl:TI-Fout-5</v>
      </c>
      <c r="L4254" s="4" t="str">
        <f aca="false">Def_Instancias_Equipamentos!$D$67</f>
        <v>CA-RaCtrl:CO-FibPatch</v>
      </c>
      <c r="M4254" s="10" t="s">
        <v>361</v>
      </c>
      <c r="N4254" s="12" t="s">
        <v>226</v>
      </c>
      <c r="O4254" s="9" t="str">
        <f aca="false">Def_Sistemas_Conectores_Cabos!$B$3</f>
        <v>LC duplex</v>
      </c>
      <c r="P4254" s="4" t="str">
        <f aca="false">Def_Sistemas_Conectores_Cabos!$B$3</f>
        <v>LC duplex</v>
      </c>
      <c r="Q4254" s="8" t="str">
        <f aca="false">K4254&amp;"/"&amp;M4254&amp;CHAR(10)&amp;L4254&amp;"/"&amp;N4254</f>
        <v>CA-RaCtrl:TI-Fout-5/UPLINK
CA-RaCtrl:CO-FibPatch/p078</v>
      </c>
      <c r="R4254" s="11"/>
      <c r="S4254" s="11"/>
      <c r="T4254" s="4" t="str">
        <f aca="false">Def_Sistemas_Conectores_Cabos!$C$3</f>
        <v>Fibra OM4 duplex</v>
      </c>
      <c r="U4254" s="11" t="s">
        <v>222</v>
      </c>
      <c r="V4254" s="13"/>
    </row>
    <row r="4255" customFormat="false" ht="15.75" hidden="true" customHeight="true" outlineLevel="0" collapsed="false">
      <c r="A4255" s="4" t="str">
        <f aca="false">Def_Sistemas_Conectores_Cabos!$A$6</f>
        <v>Timing Diagnóstico</v>
      </c>
      <c r="B4255" s="5" t="str">
        <f aca="false">Datas_Entregas!$A$2</f>
        <v>Booster/LTB</v>
      </c>
      <c r="C4255" s="6" t="n">
        <f aca="false" t="array" ref="C4255:C4255">INDEX(Datas_Entregas!$B$2:$B$100, MATCH(B4255, Datas_Entregas!$A$2:$A$100, 0), 1)</f>
        <v>43266</v>
      </c>
      <c r="D4255" s="5" t="str">
        <f aca="false">Def_Status_Montagem!$A$2</f>
        <v>A verificar</v>
      </c>
      <c r="E4255" s="4" t="str">
        <f aca="false">Def_Status_Montagem!$B$5</f>
        <v>DIG</v>
      </c>
      <c r="F4255" s="7" t="str">
        <f aca="false" t="array" ref="F4255:F4255">INDEX(Def_Instancias_Equipamentos!$F$2:$F$1224, MATCH(K4255, Def_Instancias_Equipamentos!$D$2:$D$1224, 0), 1)</f>
        <v>Túnel (LTB)</v>
      </c>
      <c r="G4255" s="8" t="str">
        <f aca="false" t="array" ref="G4255:G4255">INDEX(Def_Instancias_Equipamentos!$F$2:$F$1224, MATCH(L4255, Def_Instancias_Equipamentos!$D$2:$D$1224, 0), 1)</f>
        <v>Túnel (LTB)</v>
      </c>
      <c r="H4255" s="7" t="str">
        <f aca="false" t="array" ref="H4255:H4255">INDEX(Def_Instancias_Equipamentos!$E$2:$E$1224, MATCH(K4255, Def_Instancias_Equipamentos!$D$2:$D$1224, 0), 1)</f>
        <v>TB-03</v>
      </c>
      <c r="I4255" s="8" t="str">
        <f aca="false" t="array" ref="I4255:I4255">INDEX(Def_Instancias_Equipamentos!$E$2:$E$1224, MATCH(L4255, Def_Instancias_Equipamentos!$D$2:$D$1224, 0), 1)</f>
        <v>TB-03</v>
      </c>
      <c r="J4255" s="8" t="str">
        <f aca="false">IF(H4255=I4255, "INTERNO", "EXTERNO")</f>
        <v>INTERNO</v>
      </c>
      <c r="K4255" s="9" t="str">
        <f aca="false">Def_Instancias_Equipamentos!$D$96</f>
        <v>TB-03:TI-OESglSFP</v>
      </c>
      <c r="L4255" s="4" t="str">
        <f aca="false">Def_Instancias_Equipamentos!$D$176</f>
        <v>TB-03:DI-ScrnCam</v>
      </c>
      <c r="M4255" s="10" t="s">
        <v>24</v>
      </c>
      <c r="N4255" s="11" t="s">
        <v>25</v>
      </c>
      <c r="O4255" s="9" t="str">
        <f aca="false">Def_Sistemas_Conectores_Cabos!$B$9</f>
        <v>BNC 50-ohm</v>
      </c>
      <c r="P4255" s="4" t="str">
        <f aca="false">Def_Sistemas_Conectores_Cabos!$B$17</f>
        <v>HR10A-7P-6S (Hirose micro plug)</v>
      </c>
      <c r="Q4255" s="8" t="str">
        <f aca="false">K4255&amp;"/"&amp;M4255&amp;CHAR(10)&amp;L4255&amp;"/"&amp;N4255</f>
        <v>TB-03:TI-OESglSFP/OUT
TB-03:DI-ScrnCam/Trig_in</v>
      </c>
      <c r="R4255" s="12" t="n">
        <v>0.25</v>
      </c>
      <c r="S4255" s="12" t="n">
        <v>0.25</v>
      </c>
      <c r="T4255" s="4" t="str">
        <f aca="false">Def_Sistemas_Conectores_Cabos!$C$13</f>
        <v>Cabo multivias</v>
      </c>
      <c r="U4255" s="11" t="s">
        <v>394</v>
      </c>
      <c r="V4255" s="13"/>
    </row>
    <row r="4256" customFormat="false" ht="15.75" hidden="true" customHeight="true" outlineLevel="0" collapsed="false">
      <c r="A4256" s="4" t="str">
        <f aca="false">Def_Sistemas_Conectores_Cabos!$A$6</f>
        <v>Timing Diagnóstico</v>
      </c>
      <c r="B4256" s="5" t="str">
        <f aca="false">Datas_Entregas!$A$2</f>
        <v>Booster/LTB</v>
      </c>
      <c r="C4256" s="6" t="n">
        <f aca="false" t="array" ref="C4256:C4256">INDEX(Datas_Entregas!$B$2:$B$100, MATCH(B4256, Datas_Entregas!$A$2:$A$100, 0), 1)</f>
        <v>43266</v>
      </c>
      <c r="D4256" s="5" t="str">
        <f aca="false">Def_Status_Montagem!$A$2</f>
        <v>A verificar</v>
      </c>
      <c r="E4256" s="4" t="str">
        <f aca="false">Def_Status_Montagem!$B$3</f>
        <v>Contratada / Etiqueta pelo DIG</v>
      </c>
      <c r="F4256" s="7" t="str">
        <f aca="false" t="array" ref="F4256:F4256">INDEX(Def_Instancias_Equipamentos!$F$2:$F$1224, MATCH(K4256, Def_Instancias_Equipamentos!$D$2:$D$1224, 0), 1)</f>
        <v>Túnel (LTB)</v>
      </c>
      <c r="G4256" s="8" t="str">
        <f aca="false" t="array" ref="G4256:G4256">INDEX(Def_Instancias_Equipamentos!$F$2:$F$1224, MATCH(L4256, Def_Instancias_Equipamentos!$D$2:$D$1224, 0), 1)</f>
        <v>Túnel (LTB)</v>
      </c>
      <c r="H4256" s="7" t="str">
        <f aca="false" t="array" ref="H4256:H4256">INDEX(Def_Instancias_Equipamentos!$E$2:$E$1224, MATCH(K4256, Def_Instancias_Equipamentos!$D$2:$D$1224, 0), 1)</f>
        <v>TB-03</v>
      </c>
      <c r="I4256" s="8" t="str">
        <f aca="false" t="array" ref="I4256:I4256">INDEX(Def_Instancias_Equipamentos!$E$2:$E$1224, MATCH(L4256, Def_Instancias_Equipamentos!$D$2:$D$1224, 0), 1)</f>
        <v>TB-04</v>
      </c>
      <c r="J4256" s="8" t="str">
        <f aca="false">IF(H4256=I4256, "INTERNO", "EXTERNO")</f>
        <v>EXTERNO</v>
      </c>
      <c r="K4256" s="9" t="str">
        <f aca="false">Def_Instancias_Equipamentos!$D$96</f>
        <v>TB-03:TI-OESglSFP</v>
      </c>
      <c r="L4256" s="4" t="str">
        <f aca="false">Def_Instancias_Equipamentos!$D$97</f>
        <v>TB-04:TI-OESglSFP</v>
      </c>
      <c r="M4256" s="10" t="s">
        <v>27</v>
      </c>
      <c r="N4256" s="11" t="s">
        <v>28</v>
      </c>
      <c r="O4256" s="14" t="str">
        <f aca="false">Def_Sistemas_Conectores_Cabos!$B$3</f>
        <v>LC duplex</v>
      </c>
      <c r="P4256" s="15" t="str">
        <f aca="false">Def_Sistemas_Conectores_Cabos!$B$3</f>
        <v>LC duplex</v>
      </c>
      <c r="Q4256" s="8" t="str">
        <f aca="false">K4256&amp;"/"&amp;M4256&amp;CHAR(10)&amp;L4256&amp;"/"&amp;N4256</f>
        <v>TB-03:TI-OESglSFP/IN_Tx
TB-04:TI-OESglSFP/IN_Rx</v>
      </c>
      <c r="R4256" s="11"/>
      <c r="S4256" s="11"/>
      <c r="T4256" s="4" t="str">
        <f aca="false">Def_Sistemas_Conectores_Cabos!$C$3</f>
        <v>Fibra OM4 duplex</v>
      </c>
      <c r="U4256" s="11" t="s">
        <v>26</v>
      </c>
      <c r="V4256" s="13"/>
    </row>
    <row r="4257" customFormat="false" ht="15.75" hidden="true" customHeight="true" outlineLevel="0" collapsed="false">
      <c r="A4257" s="4" t="str">
        <f aca="false">Def_Sistemas_Conectores_Cabos!$A$6</f>
        <v>Timing Diagnóstico</v>
      </c>
      <c r="B4257" s="5" t="str">
        <f aca="false">Datas_Entregas!$A$2</f>
        <v>Booster/LTB</v>
      </c>
      <c r="C4257" s="6" t="n">
        <f aca="false" t="array" ref="C4257:C4257">INDEX(Datas_Entregas!$B$2:$B$100, MATCH(B4257, Datas_Entregas!$A$2:$A$100, 0), 1)</f>
        <v>43266</v>
      </c>
      <c r="D4257" s="5" t="str">
        <f aca="false">Def_Status_Montagem!$A$2</f>
        <v>A verificar</v>
      </c>
      <c r="E4257" s="4" t="str">
        <f aca="false">Def_Status_Montagem!$B$5</f>
        <v>DIG</v>
      </c>
      <c r="F4257" s="7" t="str">
        <f aca="false" t="array" ref="F4257:F4257">INDEX(Def_Instancias_Equipamentos!$F$2:$F$1224, MATCH(K4257, Def_Instancias_Equipamentos!$D$2:$D$1224, 0), 1)</f>
        <v>Túnel (LTB)</v>
      </c>
      <c r="G4257" s="8" t="str">
        <f aca="false" t="array" ref="G4257:G4257">INDEX(Def_Instancias_Equipamentos!$F$2:$F$1224, MATCH(L4257, Def_Instancias_Equipamentos!$D$2:$D$1224, 0), 1)</f>
        <v>Túnel (LTB)</v>
      </c>
      <c r="H4257" s="7" t="str">
        <f aca="false" t="array" ref="H4257:H4257">INDEX(Def_Instancias_Equipamentos!$E$2:$E$1224, MATCH(K4257, Def_Instancias_Equipamentos!$D$2:$D$1224, 0), 1)</f>
        <v>TB-04</v>
      </c>
      <c r="I4257" s="8" t="str">
        <f aca="false" t="array" ref="I4257:I4257">INDEX(Def_Instancias_Equipamentos!$E$2:$E$1224, MATCH(L4257, Def_Instancias_Equipamentos!$D$2:$D$1224, 0), 1)</f>
        <v>TB-04</v>
      </c>
      <c r="J4257" s="8" t="str">
        <f aca="false">IF(H4257=I4257, "INTERNO", "EXTERNO")</f>
        <v>INTERNO</v>
      </c>
      <c r="K4257" s="9" t="str">
        <f aca="false">Def_Instancias_Equipamentos!$D$97</f>
        <v>TB-04:TI-OESglSFP</v>
      </c>
      <c r="L4257" s="4" t="str">
        <f aca="false">Def_Instancias_Equipamentos!$D$177</f>
        <v>TB-04:DI-ScrnCam</v>
      </c>
      <c r="M4257" s="10" t="s">
        <v>24</v>
      </c>
      <c r="N4257" s="11" t="s">
        <v>25</v>
      </c>
      <c r="O4257" s="9" t="str">
        <f aca="false">Def_Sistemas_Conectores_Cabos!$B$9</f>
        <v>BNC 50-ohm</v>
      </c>
      <c r="P4257" s="4" t="str">
        <f aca="false">Def_Sistemas_Conectores_Cabos!$B$17</f>
        <v>HR10A-7P-6S (Hirose micro plug)</v>
      </c>
      <c r="Q4257" s="8" t="str">
        <f aca="false">K4257&amp;"/"&amp;M4257&amp;CHAR(10)&amp;L4257&amp;"/"&amp;N4257</f>
        <v>TB-04:TI-OESglSFP/OUT
TB-04:DI-ScrnCam/Trig_in</v>
      </c>
      <c r="R4257" s="12" t="n">
        <v>0.25</v>
      </c>
      <c r="S4257" s="12" t="n">
        <v>0.25</v>
      </c>
      <c r="T4257" s="4" t="str">
        <f aca="false">Def_Sistemas_Conectores_Cabos!$C$13</f>
        <v>Cabo multivias</v>
      </c>
      <c r="U4257" s="11" t="s">
        <v>394</v>
      </c>
      <c r="V4257" s="13"/>
    </row>
    <row r="4258" customFormat="false" ht="15.75" hidden="true" customHeight="true" outlineLevel="0" collapsed="false">
      <c r="A4258" s="4" t="str">
        <f aca="false">Def_Sistemas_Conectores_Cabos!$A$6</f>
        <v>Timing Diagnóstico</v>
      </c>
      <c r="B4258" s="5" t="str">
        <f aca="false">Datas_Entregas!$A$2</f>
        <v>Booster/LTB</v>
      </c>
      <c r="C4258" s="6" t="n">
        <f aca="false" t="array" ref="C4258:C4258">INDEX(Datas_Entregas!$B$2:$B$100, MATCH(B4258, Datas_Entregas!$A$2:$A$100, 0), 1)</f>
        <v>43266</v>
      </c>
      <c r="D4258" s="5" t="str">
        <f aca="false">Def_Status_Montagem!$A$2</f>
        <v>A verificar</v>
      </c>
      <c r="E4258" s="4" t="str">
        <f aca="false">Def_Status_Montagem!$B$3</f>
        <v>Contratada / Etiqueta pelo DIG</v>
      </c>
      <c r="F4258" s="7" t="str">
        <f aca="false" t="array" ref="F4258:F4258">INDEX(Def_Instancias_Equipamentos!$F$2:$F$1224, MATCH(K4258, Def_Instancias_Equipamentos!$D$2:$D$1224, 0), 1)</f>
        <v>Túnel (LTB)</v>
      </c>
      <c r="G4258" s="8" t="str">
        <f aca="false" t="array" ref="G4258:G4258">INDEX(Def_Instancias_Equipamentos!$F$2:$F$1224, MATCH(L4258, Def_Instancias_Equipamentos!$D$2:$D$1224, 0), 1)</f>
        <v>Sala Racks 19&amp;20</v>
      </c>
      <c r="H4258" s="7" t="str">
        <f aca="false" t="array" ref="H4258:H4258">INDEX(Def_Instancias_Equipamentos!$E$2:$E$1224, MATCH(K4258, Def_Instancias_Equipamentos!$D$2:$D$1224, 0), 1)</f>
        <v>TB-04</v>
      </c>
      <c r="I4258" s="8" t="str">
        <f aca="false" t="array" ref="I4258:I4258">INDEX(Def_Instancias_Equipamentos!$E$2:$E$1224, MATCH(L4258, Def_Instancias_Equipamentos!$D$2:$D$1224, 0), 1)</f>
        <v>IA-20RaDiag01</v>
      </c>
      <c r="J4258" s="8" t="str">
        <f aca="false">IF(H4258=I4258, "INTERNO", "EXTERNO")</f>
        <v>EXTERNO</v>
      </c>
      <c r="K4258" s="9" t="str">
        <f aca="false">Def_Instancias_Equipamentos!$D$97</f>
        <v>TB-04:TI-OESglSFP</v>
      </c>
      <c r="L4258" s="4" t="str">
        <f aca="false">Def_Instancias_Equipamentos!$D$86</f>
        <v>IA-20RaDiag01:TI-EVR</v>
      </c>
      <c r="M4258" s="10" t="s">
        <v>27</v>
      </c>
      <c r="N4258" s="11" t="s">
        <v>28</v>
      </c>
      <c r="O4258" s="14" t="str">
        <f aca="false">Def_Sistemas_Conectores_Cabos!$B$3</f>
        <v>LC duplex</v>
      </c>
      <c r="P4258" s="15" t="str">
        <f aca="false">Def_Sistemas_Conectores_Cabos!$B$3</f>
        <v>LC duplex</v>
      </c>
      <c r="Q4258" s="8" t="str">
        <f aca="false">K4258&amp;"/"&amp;M4258&amp;CHAR(10)&amp;L4258&amp;"/"&amp;N4258</f>
        <v>TB-04:TI-OESglSFP/IN_Tx
IA-20RaDiag01:TI-EVR/IN_Rx</v>
      </c>
      <c r="R4258" s="11"/>
      <c r="S4258" s="11"/>
      <c r="T4258" s="4" t="str">
        <f aca="false">Def_Sistemas_Conectores_Cabos!$C$3</f>
        <v>Fibra OM4 duplex</v>
      </c>
      <c r="U4258" s="11" t="s">
        <v>26</v>
      </c>
      <c r="V4258" s="13"/>
    </row>
    <row r="4259" customFormat="false" ht="15.75" hidden="true" customHeight="true" outlineLevel="0" collapsed="false">
      <c r="A4259" s="4" t="str">
        <f aca="false">Def_Sistemas_Conectores_Cabos!$A$6</f>
        <v>Timing Diagnóstico</v>
      </c>
      <c r="B4259" s="5" t="str">
        <f aca="false">Datas_Entregas!$A$3</f>
        <v>BTS/Anel</v>
      </c>
      <c r="C4259" s="6" t="n">
        <f aca="false" t="array" ref="C4259:C4259">INDEX(Datas_Entregas!$B$2:$B$100, MATCH(B4259, Datas_Entregas!$A$2:$A$100, 0), 1)</f>
        <v>43296</v>
      </c>
      <c r="D4259" s="5" t="str">
        <f aca="false">Def_Status_Montagem!$A$2</f>
        <v>A verificar</v>
      </c>
      <c r="E4259" s="4" t="str">
        <f aca="false">Def_Status_Montagem!$B$5</f>
        <v>DIG</v>
      </c>
      <c r="F4259" s="7" t="str">
        <f aca="false" t="array" ref="F4259:F4259">INDEX(Def_Instancias_Equipamentos!$F$2:$F$1224, MATCH(K4259, Def_Instancias_Equipamentos!$D$2:$D$1224, 0), 1)</f>
        <v>Túnel (BTS)</v>
      </c>
      <c r="G4259" s="8" t="str">
        <f aca="false" t="array" ref="G4259:G4259">INDEX(Def_Instancias_Equipamentos!$F$2:$F$1224, MATCH(L4259, Def_Instancias_Equipamentos!$D$2:$D$1224, 0), 1)</f>
        <v>Túnel (BTS)</v>
      </c>
      <c r="H4259" s="7" t="str">
        <f aca="false" t="array" ref="H4259:H4259">INDEX(Def_Instancias_Equipamentos!$E$2:$E$1224, MATCH(K4259, Def_Instancias_Equipamentos!$D$2:$D$1224, 0), 1)</f>
        <v>TS-01</v>
      </c>
      <c r="I4259" s="8" t="str">
        <f aca="false" t="array" ref="I4259:I4259">INDEX(Def_Instancias_Equipamentos!$E$2:$E$1224, MATCH(L4259, Def_Instancias_Equipamentos!$D$2:$D$1224, 0), 1)</f>
        <v>TS-01</v>
      </c>
      <c r="J4259" s="8" t="str">
        <f aca="false">IF(H4259=I4259, "INTERNO", "EXTERNO")</f>
        <v>INTERNO</v>
      </c>
      <c r="K4259" s="9" t="str">
        <f aca="false">Def_Instancias_Equipamentos!$D$101</f>
        <v>TS-01:TI-OESglSFP</v>
      </c>
      <c r="L4259" s="4" t="str">
        <f aca="false">Def_Instancias_Equipamentos!$D$178</f>
        <v>TS-01:DI-ScrnCam</v>
      </c>
      <c r="M4259" s="10" t="s">
        <v>24</v>
      </c>
      <c r="N4259" s="11" t="s">
        <v>25</v>
      </c>
      <c r="O4259" s="9" t="str">
        <f aca="false">Def_Sistemas_Conectores_Cabos!$B$9</f>
        <v>BNC 50-ohm</v>
      </c>
      <c r="P4259" s="4" t="str">
        <f aca="false">Def_Sistemas_Conectores_Cabos!$B$17</f>
        <v>HR10A-7P-6S (Hirose micro plug)</v>
      </c>
      <c r="Q4259" s="8" t="str">
        <f aca="false">K4259&amp;"/"&amp;M4259&amp;CHAR(10)&amp;L4259&amp;"/"&amp;N4259</f>
        <v>TS-01:TI-OESglSFP/OUT
TS-01:DI-ScrnCam/Trig_in</v>
      </c>
      <c r="R4259" s="12" t="n">
        <v>0.25</v>
      </c>
      <c r="S4259" s="12" t="n">
        <v>0.25</v>
      </c>
      <c r="T4259" s="4" t="str">
        <f aca="false">Def_Sistemas_Conectores_Cabos!$C$13</f>
        <v>Cabo multivias</v>
      </c>
      <c r="U4259" s="11" t="s">
        <v>394</v>
      </c>
      <c r="V4259" s="13"/>
    </row>
    <row r="4260" customFormat="false" ht="15.75" hidden="true" customHeight="true" outlineLevel="0" collapsed="false">
      <c r="A4260" s="4" t="str">
        <f aca="false">Def_Sistemas_Conectores_Cabos!$A$6</f>
        <v>Timing Diagnóstico</v>
      </c>
      <c r="B4260" s="5" t="str">
        <f aca="false">Datas_Entregas!$A$3</f>
        <v>BTS/Anel</v>
      </c>
      <c r="C4260" s="6" t="n">
        <f aca="false" t="array" ref="C4260:C4260">INDEX(Datas_Entregas!$B$2:$B$100, MATCH(B4260, Datas_Entregas!$A$2:$A$100, 0), 1)</f>
        <v>43296</v>
      </c>
      <c r="D4260" s="5" t="str">
        <f aca="false">Def_Status_Montagem!$A$2</f>
        <v>A verificar</v>
      </c>
      <c r="E4260" s="4" t="str">
        <f aca="false">Def_Status_Montagem!$B$3</f>
        <v>Contratada / Etiqueta pelo DIG</v>
      </c>
      <c r="F4260" s="7" t="str">
        <f aca="false" t="array" ref="F4260:F4260">INDEX(Def_Instancias_Equipamentos!$F$2:$F$1224, MATCH(K4260, Def_Instancias_Equipamentos!$D$2:$D$1224, 0), 1)</f>
        <v>Túnel (BTS)</v>
      </c>
      <c r="G4260" s="8" t="str">
        <f aca="false" t="array" ref="G4260:G4260">INDEX(Def_Instancias_Equipamentos!$F$2:$F$1224, MATCH(L4260, Def_Instancias_Equipamentos!$D$2:$D$1224, 0), 1)</f>
        <v>Túnel (BTS)</v>
      </c>
      <c r="H4260" s="7" t="str">
        <f aca="false" t="array" ref="H4260:H4260">INDEX(Def_Instancias_Equipamentos!$E$2:$E$1224, MATCH(K4260, Def_Instancias_Equipamentos!$D$2:$D$1224, 0), 1)</f>
        <v>TS-01</v>
      </c>
      <c r="I4260" s="8" t="str">
        <f aca="false" t="array" ref="I4260:I4260">INDEX(Def_Instancias_Equipamentos!$E$2:$E$1224, MATCH(L4260, Def_Instancias_Equipamentos!$D$2:$D$1224, 0), 1)</f>
        <v>TS-02</v>
      </c>
      <c r="J4260" s="8" t="str">
        <f aca="false">IF(H4260=I4260, "INTERNO", "EXTERNO")</f>
        <v>EXTERNO</v>
      </c>
      <c r="K4260" s="9" t="str">
        <f aca="false">Def_Instancias_Equipamentos!$D$101</f>
        <v>TS-01:TI-OESglSFP</v>
      </c>
      <c r="L4260" s="4" t="str">
        <f aca="false">Def_Instancias_Equipamentos!$D$102</f>
        <v>TS-02:TI-OESglSFP</v>
      </c>
      <c r="M4260" s="10" t="s">
        <v>27</v>
      </c>
      <c r="N4260" s="11" t="s">
        <v>28</v>
      </c>
      <c r="O4260" s="14" t="str">
        <f aca="false">Def_Sistemas_Conectores_Cabos!$B$3</f>
        <v>LC duplex</v>
      </c>
      <c r="P4260" s="15" t="str">
        <f aca="false">Def_Sistemas_Conectores_Cabos!$B$3</f>
        <v>LC duplex</v>
      </c>
      <c r="Q4260" s="8" t="str">
        <f aca="false">K4260&amp;"/"&amp;M4260&amp;CHAR(10)&amp;L4260&amp;"/"&amp;N4260</f>
        <v>TS-01:TI-OESglSFP/IN_Tx
TS-02:TI-OESglSFP/IN_Rx</v>
      </c>
      <c r="R4260" s="11"/>
      <c r="S4260" s="11"/>
      <c r="T4260" s="4" t="str">
        <f aca="false">Def_Sistemas_Conectores_Cabos!$C$3</f>
        <v>Fibra OM4 duplex</v>
      </c>
      <c r="U4260" s="11" t="s">
        <v>26</v>
      </c>
      <c r="V4260" s="13"/>
    </row>
    <row r="4261" customFormat="false" ht="15.75" hidden="true" customHeight="true" outlineLevel="0" collapsed="false">
      <c r="A4261" s="4" t="str">
        <f aca="false">Def_Sistemas_Conectores_Cabos!$A$6</f>
        <v>Timing Diagnóstico</v>
      </c>
      <c r="B4261" s="5" t="str">
        <f aca="false">Datas_Entregas!$A$3</f>
        <v>BTS/Anel</v>
      </c>
      <c r="C4261" s="6" t="n">
        <f aca="false" t="array" ref="C4261:C4261">INDEX(Datas_Entregas!$B$2:$B$100, MATCH(B4261, Datas_Entregas!$A$2:$A$100, 0), 1)</f>
        <v>43296</v>
      </c>
      <c r="D4261" s="5" t="str">
        <f aca="false">Def_Status_Montagem!$A$2</f>
        <v>A verificar</v>
      </c>
      <c r="E4261" s="4" t="str">
        <f aca="false">Def_Status_Montagem!$B$5</f>
        <v>DIG</v>
      </c>
      <c r="F4261" s="7" t="str">
        <f aca="false" t="array" ref="F4261:F4261">INDEX(Def_Instancias_Equipamentos!$F$2:$F$1224, MATCH(K4261, Def_Instancias_Equipamentos!$D$2:$D$1224, 0), 1)</f>
        <v>Túnel (BTS)</v>
      </c>
      <c r="G4261" s="8" t="str">
        <f aca="false" t="array" ref="G4261:G4261">INDEX(Def_Instancias_Equipamentos!$F$2:$F$1224, MATCH(L4261, Def_Instancias_Equipamentos!$D$2:$D$1224, 0), 1)</f>
        <v>Túnel (BTS)</v>
      </c>
      <c r="H4261" s="7" t="str">
        <f aca="false" t="array" ref="H4261:H4261">INDEX(Def_Instancias_Equipamentos!$E$2:$E$1224, MATCH(K4261, Def_Instancias_Equipamentos!$D$2:$D$1224, 0), 1)</f>
        <v>TS-02</v>
      </c>
      <c r="I4261" s="8" t="str">
        <f aca="false" t="array" ref="I4261:I4261">INDEX(Def_Instancias_Equipamentos!$E$2:$E$1224, MATCH(L4261, Def_Instancias_Equipamentos!$D$2:$D$1224, 0), 1)</f>
        <v>TS-02</v>
      </c>
      <c r="J4261" s="8" t="str">
        <f aca="false">IF(H4261=I4261, "INTERNO", "EXTERNO")</f>
        <v>INTERNO</v>
      </c>
      <c r="K4261" s="9" t="str">
        <f aca="false">Def_Instancias_Equipamentos!$D$102</f>
        <v>TS-02:TI-OESglSFP</v>
      </c>
      <c r="L4261" s="4" t="str">
        <f aca="false">Def_Instancias_Equipamentos!$D$179</f>
        <v>TS-02:DI-ScrnCam</v>
      </c>
      <c r="M4261" s="10" t="s">
        <v>24</v>
      </c>
      <c r="N4261" s="11" t="s">
        <v>25</v>
      </c>
      <c r="O4261" s="9" t="str">
        <f aca="false">Def_Sistemas_Conectores_Cabos!$B$9</f>
        <v>BNC 50-ohm</v>
      </c>
      <c r="P4261" s="4" t="str">
        <f aca="false">Def_Sistemas_Conectores_Cabos!$B$17</f>
        <v>HR10A-7P-6S (Hirose micro plug)</v>
      </c>
      <c r="Q4261" s="8" t="str">
        <f aca="false">K4261&amp;"/"&amp;M4261&amp;CHAR(10)&amp;L4261&amp;"/"&amp;N4261</f>
        <v>TS-02:TI-OESglSFP/OUT
TS-02:DI-ScrnCam/Trig_in</v>
      </c>
      <c r="R4261" s="12" t="n">
        <v>0.25</v>
      </c>
      <c r="S4261" s="12" t="n">
        <v>0.25</v>
      </c>
      <c r="T4261" s="4" t="str">
        <f aca="false">Def_Sistemas_Conectores_Cabos!$C$13</f>
        <v>Cabo multivias</v>
      </c>
      <c r="U4261" s="11" t="s">
        <v>394</v>
      </c>
      <c r="V4261" s="13"/>
    </row>
    <row r="4262" customFormat="false" ht="15.75" hidden="true" customHeight="true" outlineLevel="0" collapsed="false">
      <c r="A4262" s="4" t="str">
        <f aca="false">Def_Sistemas_Conectores_Cabos!$A$6</f>
        <v>Timing Diagnóstico</v>
      </c>
      <c r="B4262" s="5" t="str">
        <f aca="false">Datas_Entregas!$A$3</f>
        <v>BTS/Anel</v>
      </c>
      <c r="C4262" s="6" t="n">
        <f aca="false" t="array" ref="C4262:C4262">INDEX(Datas_Entregas!$B$2:$B$100, MATCH(B4262, Datas_Entregas!$A$2:$A$100, 0), 1)</f>
        <v>43296</v>
      </c>
      <c r="D4262" s="5" t="str">
        <f aca="false">Def_Status_Montagem!$A$2</f>
        <v>A verificar</v>
      </c>
      <c r="E4262" s="4" t="str">
        <f aca="false">Def_Status_Montagem!$B$3</f>
        <v>Contratada / Etiqueta pelo DIG</v>
      </c>
      <c r="F4262" s="7" t="str">
        <f aca="false" t="array" ref="F4262:F4262">INDEX(Def_Instancias_Equipamentos!$F$2:$F$1224, MATCH(K4262, Def_Instancias_Equipamentos!$D$2:$D$1224, 0), 1)</f>
        <v>Túnel (BTS)</v>
      </c>
      <c r="G4262" s="8" t="str">
        <f aca="false" t="array" ref="G4262:G4262">INDEX(Def_Instancias_Equipamentos!$F$2:$F$1224, MATCH(L4262, Def_Instancias_Equipamentos!$D$2:$D$1224, 0), 1)</f>
        <v>Túnel (BTS)</v>
      </c>
      <c r="H4262" s="7" t="str">
        <f aca="false" t="array" ref="H4262:H4262">INDEX(Def_Instancias_Equipamentos!$E$2:$E$1224, MATCH(K4262, Def_Instancias_Equipamentos!$D$2:$D$1224, 0), 1)</f>
        <v>TS-02</v>
      </c>
      <c r="I4262" s="8" t="str">
        <f aca="false" t="array" ref="I4262:I4262">INDEX(Def_Instancias_Equipamentos!$E$2:$E$1224, MATCH(L4262, Def_Instancias_Equipamentos!$D$2:$D$1224, 0), 1)</f>
        <v>TS-03</v>
      </c>
      <c r="J4262" s="8" t="str">
        <f aca="false">IF(H4262=I4262, "INTERNO", "EXTERNO")</f>
        <v>EXTERNO</v>
      </c>
      <c r="K4262" s="9" t="str">
        <f aca="false">Def_Instancias_Equipamentos!$D$102</f>
        <v>TS-02:TI-OESglSFP</v>
      </c>
      <c r="L4262" s="4" t="str">
        <f aca="false">Def_Instancias_Equipamentos!$D$103</f>
        <v>TS-03:TI-OESglSFP</v>
      </c>
      <c r="M4262" s="10" t="s">
        <v>27</v>
      </c>
      <c r="N4262" s="11" t="s">
        <v>28</v>
      </c>
      <c r="O4262" s="14" t="str">
        <f aca="false">Def_Sistemas_Conectores_Cabos!$B$3</f>
        <v>LC duplex</v>
      </c>
      <c r="P4262" s="15" t="str">
        <f aca="false">Def_Sistemas_Conectores_Cabos!$B$3</f>
        <v>LC duplex</v>
      </c>
      <c r="Q4262" s="8" t="str">
        <f aca="false">K4262&amp;"/"&amp;M4262&amp;CHAR(10)&amp;L4262&amp;"/"&amp;N4262</f>
        <v>TS-02:TI-OESglSFP/IN_Tx
TS-03:TI-OESglSFP/IN_Rx</v>
      </c>
      <c r="R4262" s="11"/>
      <c r="S4262" s="11"/>
      <c r="T4262" s="4" t="str">
        <f aca="false">Def_Sistemas_Conectores_Cabos!$C$3</f>
        <v>Fibra OM4 duplex</v>
      </c>
      <c r="U4262" s="11" t="s">
        <v>26</v>
      </c>
      <c r="V4262" s="13"/>
    </row>
    <row r="4263" customFormat="false" ht="15.75" hidden="true" customHeight="true" outlineLevel="0" collapsed="false">
      <c r="A4263" s="4" t="str">
        <f aca="false">Def_Sistemas_Conectores_Cabos!$A$6</f>
        <v>Timing Diagnóstico</v>
      </c>
      <c r="B4263" s="5" t="str">
        <f aca="false">Datas_Entregas!$A$3</f>
        <v>BTS/Anel</v>
      </c>
      <c r="C4263" s="6" t="n">
        <f aca="false" t="array" ref="C4263:C4263">INDEX(Datas_Entregas!$B$2:$B$100, MATCH(B4263, Datas_Entregas!$A$2:$A$100, 0), 1)</f>
        <v>43296</v>
      </c>
      <c r="D4263" s="5" t="str">
        <f aca="false">Def_Status_Montagem!$A$2</f>
        <v>A verificar</v>
      </c>
      <c r="E4263" s="4" t="str">
        <f aca="false">Def_Status_Montagem!$B$5</f>
        <v>DIG</v>
      </c>
      <c r="F4263" s="7" t="str">
        <f aca="false" t="array" ref="F4263:F4263">INDEX(Def_Instancias_Equipamentos!$F$2:$F$1224, MATCH(K4263, Def_Instancias_Equipamentos!$D$2:$D$1224, 0), 1)</f>
        <v>Túnel (BTS)</v>
      </c>
      <c r="G4263" s="8" t="str">
        <f aca="false" t="array" ref="G4263:G4263">INDEX(Def_Instancias_Equipamentos!$F$2:$F$1224, MATCH(L4263, Def_Instancias_Equipamentos!$D$2:$D$1224, 0), 1)</f>
        <v>Túnel (BTS)</v>
      </c>
      <c r="H4263" s="7" t="str">
        <f aca="false" t="array" ref="H4263:H4263">INDEX(Def_Instancias_Equipamentos!$E$2:$E$1224, MATCH(K4263, Def_Instancias_Equipamentos!$D$2:$D$1224, 0), 1)</f>
        <v>TS-03</v>
      </c>
      <c r="I4263" s="8" t="str">
        <f aca="false" t="array" ref="I4263:I4263">INDEX(Def_Instancias_Equipamentos!$E$2:$E$1224, MATCH(L4263, Def_Instancias_Equipamentos!$D$2:$D$1224, 0), 1)</f>
        <v>TS-03</v>
      </c>
      <c r="J4263" s="8" t="str">
        <f aca="false">IF(H4263=I4263, "INTERNO", "EXTERNO")</f>
        <v>INTERNO</v>
      </c>
      <c r="K4263" s="9" t="str">
        <f aca="false">Def_Instancias_Equipamentos!$D$103</f>
        <v>TS-03:TI-OESglSFP</v>
      </c>
      <c r="L4263" s="4" t="str">
        <f aca="false">Def_Instancias_Equipamentos!$D$180</f>
        <v>TS-03:DI-ScrnCam</v>
      </c>
      <c r="M4263" s="10" t="s">
        <v>24</v>
      </c>
      <c r="N4263" s="11" t="s">
        <v>25</v>
      </c>
      <c r="O4263" s="9" t="str">
        <f aca="false">Def_Sistemas_Conectores_Cabos!$B$9</f>
        <v>BNC 50-ohm</v>
      </c>
      <c r="P4263" s="4" t="str">
        <f aca="false">Def_Sistemas_Conectores_Cabos!$B$17</f>
        <v>HR10A-7P-6S (Hirose micro plug)</v>
      </c>
      <c r="Q4263" s="8" t="str">
        <f aca="false">K4263&amp;"/"&amp;M4263&amp;CHAR(10)&amp;L4263&amp;"/"&amp;N4263</f>
        <v>TS-03:TI-OESglSFP/OUT
TS-03:DI-ScrnCam/Trig_in</v>
      </c>
      <c r="R4263" s="12" t="n">
        <v>0.25</v>
      </c>
      <c r="S4263" s="12" t="n">
        <v>0.25</v>
      </c>
      <c r="T4263" s="4" t="str">
        <f aca="false">Def_Sistemas_Conectores_Cabos!$C$13</f>
        <v>Cabo multivias</v>
      </c>
      <c r="U4263" s="11" t="s">
        <v>394</v>
      </c>
      <c r="V4263" s="13"/>
    </row>
    <row r="4264" customFormat="false" ht="15.75" hidden="true" customHeight="true" outlineLevel="0" collapsed="false">
      <c r="A4264" s="4" t="str">
        <f aca="false">Def_Sistemas_Conectores_Cabos!$A$6</f>
        <v>Timing Diagnóstico</v>
      </c>
      <c r="B4264" s="5" t="str">
        <f aca="false">Datas_Entregas!$A$3</f>
        <v>BTS/Anel</v>
      </c>
      <c r="C4264" s="6" t="n">
        <f aca="false" t="array" ref="C4264:C4264">INDEX(Datas_Entregas!$B$2:$B$100, MATCH(B4264, Datas_Entregas!$A$2:$A$100, 0), 1)</f>
        <v>43296</v>
      </c>
      <c r="D4264" s="5" t="str">
        <f aca="false">Def_Status_Montagem!$A$2</f>
        <v>A verificar</v>
      </c>
      <c r="E4264" s="4" t="str">
        <f aca="false">Def_Status_Montagem!$B$3</f>
        <v>Contratada / Etiqueta pelo DIG</v>
      </c>
      <c r="F4264" s="7" t="str">
        <f aca="false" t="array" ref="F4264:F4264">INDEX(Def_Instancias_Equipamentos!$F$2:$F$1224, MATCH(K4264, Def_Instancias_Equipamentos!$D$2:$D$1224, 0), 1)</f>
        <v>Túnel (BTS)</v>
      </c>
      <c r="G4264" s="8" t="str">
        <f aca="false" t="array" ref="G4264:G4264">INDEX(Def_Instancias_Equipamentos!$F$2:$F$1224, MATCH(L4264, Def_Instancias_Equipamentos!$D$2:$D$1224, 0), 1)</f>
        <v>Sala Racks 19&amp;20</v>
      </c>
      <c r="H4264" s="7" t="str">
        <f aca="false" t="array" ref="H4264:H4264">INDEX(Def_Instancias_Equipamentos!$E$2:$E$1224, MATCH(K4264, Def_Instancias_Equipamentos!$D$2:$D$1224, 0), 1)</f>
        <v>TS-03</v>
      </c>
      <c r="I4264" s="8" t="str">
        <f aca="false" t="array" ref="I4264:I4264">INDEX(Def_Instancias_Equipamentos!$E$2:$E$1224, MATCH(L4264, Def_Instancias_Equipamentos!$D$2:$D$1224, 0), 1)</f>
        <v>IA-20RaDiag01</v>
      </c>
      <c r="J4264" s="8" t="str">
        <f aca="false">IF(H4264=I4264, "INTERNO", "EXTERNO")</f>
        <v>EXTERNO</v>
      </c>
      <c r="K4264" s="9" t="str">
        <f aca="false">Def_Instancias_Equipamentos!$D$103</f>
        <v>TS-03:TI-OESglSFP</v>
      </c>
      <c r="L4264" s="4" t="str">
        <f aca="false">Def_Instancias_Equipamentos!$D$86</f>
        <v>IA-20RaDiag01:TI-EVR</v>
      </c>
      <c r="M4264" s="10" t="s">
        <v>27</v>
      </c>
      <c r="N4264" s="11" t="s">
        <v>28</v>
      </c>
      <c r="O4264" s="14" t="str">
        <f aca="false">Def_Sistemas_Conectores_Cabos!$B$3</f>
        <v>LC duplex</v>
      </c>
      <c r="P4264" s="15" t="str">
        <f aca="false">Def_Sistemas_Conectores_Cabos!$B$3</f>
        <v>LC duplex</v>
      </c>
      <c r="Q4264" s="8" t="str">
        <f aca="false">K4264&amp;"/"&amp;M4264&amp;CHAR(10)&amp;L4264&amp;"/"&amp;N4264</f>
        <v>TS-03:TI-OESglSFP/IN_Tx
IA-20RaDiag01:TI-EVR/IN_Rx</v>
      </c>
      <c r="R4264" s="11"/>
      <c r="S4264" s="11"/>
      <c r="T4264" s="4" t="str">
        <f aca="false">Def_Sistemas_Conectores_Cabos!$C$3</f>
        <v>Fibra OM4 duplex</v>
      </c>
      <c r="U4264" s="11" t="s">
        <v>26</v>
      </c>
      <c r="V4264" s="13"/>
    </row>
    <row r="4265" customFormat="false" ht="15.75" hidden="true" customHeight="true" outlineLevel="0" collapsed="false">
      <c r="A4265" s="4" t="str">
        <f aca="false">Def_Sistemas_Conectores_Cabos!$A$6</f>
        <v>Timing Diagnóstico</v>
      </c>
      <c r="B4265" s="5" t="str">
        <f aca="false">Datas_Entregas!$A$3</f>
        <v>BTS/Anel</v>
      </c>
      <c r="C4265" s="6" t="n">
        <f aca="false" t="array" ref="C4265:C4265">INDEX(Datas_Entregas!$B$2:$B$100, MATCH(B4265, Datas_Entregas!$A$2:$A$100, 0), 1)</f>
        <v>43296</v>
      </c>
      <c r="D4265" s="5" t="str">
        <f aca="false">Def_Status_Montagem!$A$2</f>
        <v>A verificar</v>
      </c>
      <c r="E4265" s="4" t="str">
        <f aca="false">Def_Status_Montagem!$B$5</f>
        <v>DIG</v>
      </c>
      <c r="F4265" s="7" t="str">
        <f aca="false" t="array" ref="F4265:F4265">INDEX(Def_Instancias_Equipamentos!$F$2:$F$1224, MATCH(K4265, Def_Instancias_Equipamentos!$D$2:$D$1224, 0), 1)</f>
        <v>Túnel (BTS)</v>
      </c>
      <c r="G4265" s="8" t="str">
        <f aca="false" t="array" ref="G4265:G4265">INDEX(Def_Instancias_Equipamentos!$F$2:$F$1224, MATCH(L4265, Def_Instancias_Equipamentos!$D$2:$D$1224, 0), 1)</f>
        <v>Túnel (BTS)</v>
      </c>
      <c r="H4265" s="7" t="str">
        <f aca="false" t="array" ref="H4265:H4265">INDEX(Def_Instancias_Equipamentos!$E$2:$E$1224, MATCH(K4265, Def_Instancias_Equipamentos!$D$2:$D$1224, 0), 1)</f>
        <v>TS-04</v>
      </c>
      <c r="I4265" s="8" t="str">
        <f aca="false" t="array" ref="I4265:I4265">INDEX(Def_Instancias_Equipamentos!$E$2:$E$1224, MATCH(L4265, Def_Instancias_Equipamentos!$D$2:$D$1224, 0), 1)</f>
        <v>TS-04</v>
      </c>
      <c r="J4265" s="8" t="str">
        <f aca="false">IF(H4265=I4265, "INTERNO", "EXTERNO")</f>
        <v>INTERNO</v>
      </c>
      <c r="K4265" s="9" t="str">
        <f aca="false">Def_Instancias_Equipamentos!$D$104</f>
        <v>TS-04:TI-OESglSFP-1</v>
      </c>
      <c r="L4265" s="4" t="str">
        <f aca="false">Def_Instancias_Equipamentos!$D$181</f>
        <v>TS-04:DI-ScrnCam-1</v>
      </c>
      <c r="M4265" s="10" t="s">
        <v>24</v>
      </c>
      <c r="N4265" s="11" t="s">
        <v>25</v>
      </c>
      <c r="O4265" s="9" t="str">
        <f aca="false">Def_Sistemas_Conectores_Cabos!$B$9</f>
        <v>BNC 50-ohm</v>
      </c>
      <c r="P4265" s="4" t="str">
        <f aca="false">Def_Sistemas_Conectores_Cabos!$B$17</f>
        <v>HR10A-7P-6S (Hirose micro plug)</v>
      </c>
      <c r="Q4265" s="8" t="str">
        <f aca="false">K4265&amp;"/"&amp;M4265&amp;CHAR(10)&amp;L4265&amp;"/"&amp;N4265</f>
        <v>TS-04:TI-OESglSFP-1/OUT
TS-04:DI-ScrnCam-1/Trig_in</v>
      </c>
      <c r="R4265" s="12" t="n">
        <v>0.25</v>
      </c>
      <c r="S4265" s="12" t="n">
        <v>0.25</v>
      </c>
      <c r="T4265" s="4" t="str">
        <f aca="false">Def_Sistemas_Conectores_Cabos!$C$13</f>
        <v>Cabo multivias</v>
      </c>
      <c r="U4265" s="11" t="s">
        <v>394</v>
      </c>
      <c r="V4265" s="13"/>
    </row>
    <row r="4266" customFormat="false" ht="15.75" hidden="true" customHeight="true" outlineLevel="0" collapsed="false">
      <c r="A4266" s="4" t="str">
        <f aca="false">Def_Sistemas_Conectores_Cabos!$A$6</f>
        <v>Timing Diagnóstico</v>
      </c>
      <c r="B4266" s="5" t="str">
        <f aca="false">Datas_Entregas!$A$3</f>
        <v>BTS/Anel</v>
      </c>
      <c r="C4266" s="6" t="n">
        <f aca="false" t="array" ref="C4266:C4266">INDEX(Datas_Entregas!$B$2:$B$100, MATCH(B4266, Datas_Entregas!$A$2:$A$100, 0), 1)</f>
        <v>43296</v>
      </c>
      <c r="D4266" s="5" t="str">
        <f aca="false">Def_Status_Montagem!$A$2</f>
        <v>A verificar</v>
      </c>
      <c r="E4266" s="4" t="str">
        <f aca="false">Def_Status_Montagem!$B$5</f>
        <v>DIG</v>
      </c>
      <c r="F4266" s="7" t="str">
        <f aca="false" t="array" ref="F4266:F4266">INDEX(Def_Instancias_Equipamentos!$F$2:$F$1224, MATCH(K4266, Def_Instancias_Equipamentos!$D$2:$D$1224, 0), 1)</f>
        <v>Túnel (BTS)</v>
      </c>
      <c r="G4266" s="8" t="str">
        <f aca="false" t="array" ref="G4266:G4266">INDEX(Def_Instancias_Equipamentos!$F$2:$F$1224, MATCH(L4266, Def_Instancias_Equipamentos!$D$2:$D$1224, 0), 1)</f>
        <v>Túnel (BTS)</v>
      </c>
      <c r="H4266" s="7" t="str">
        <f aca="false" t="array" ref="H4266:H4266">INDEX(Def_Instancias_Equipamentos!$E$2:$E$1224, MATCH(K4266, Def_Instancias_Equipamentos!$D$2:$D$1224, 0), 1)</f>
        <v>TS-04</v>
      </c>
      <c r="I4266" s="8" t="str">
        <f aca="false" t="array" ref="I4266:I4266">INDEX(Def_Instancias_Equipamentos!$E$2:$E$1224, MATCH(L4266, Def_Instancias_Equipamentos!$D$2:$D$1224, 0), 1)</f>
        <v>TS-04</v>
      </c>
      <c r="J4266" s="8" t="str">
        <f aca="false">IF(H4266=I4266, "INTERNO", "EXTERNO")</f>
        <v>INTERNO</v>
      </c>
      <c r="K4266" s="9" t="str">
        <f aca="false">Def_Instancias_Equipamentos!$D$105</f>
        <v>TS-04:TI-OESglSFP-2</v>
      </c>
      <c r="L4266" s="4" t="str">
        <f aca="false">Def_Instancias_Equipamentos!$D$182</f>
        <v>TS-04:DI-ScrnCam-2</v>
      </c>
      <c r="M4266" s="10" t="s">
        <v>24</v>
      </c>
      <c r="N4266" s="11" t="s">
        <v>25</v>
      </c>
      <c r="O4266" s="9" t="str">
        <f aca="false">Def_Sistemas_Conectores_Cabos!$B$9</f>
        <v>BNC 50-ohm</v>
      </c>
      <c r="P4266" s="4" t="str">
        <f aca="false">Def_Sistemas_Conectores_Cabos!$B$17</f>
        <v>HR10A-7P-6S (Hirose micro plug)</v>
      </c>
      <c r="Q4266" s="8" t="str">
        <f aca="false">K4266&amp;"/"&amp;M4266&amp;CHAR(10)&amp;L4266&amp;"/"&amp;N4266</f>
        <v>TS-04:TI-OESglSFP-2/OUT
TS-04:DI-ScrnCam-2/Trig_in</v>
      </c>
      <c r="R4266" s="12" t="n">
        <v>0.25</v>
      </c>
      <c r="S4266" s="12" t="n">
        <v>0.25</v>
      </c>
      <c r="T4266" s="4" t="str">
        <f aca="false">Def_Sistemas_Conectores_Cabos!$C$13</f>
        <v>Cabo multivias</v>
      </c>
      <c r="U4266" s="11" t="s">
        <v>394</v>
      </c>
      <c r="V4266" s="13"/>
    </row>
    <row r="4267" customFormat="false" ht="15.75" hidden="true" customHeight="true" outlineLevel="0" collapsed="false">
      <c r="A4267" s="4" t="str">
        <f aca="false">Def_Sistemas_Conectores_Cabos!$A$6</f>
        <v>Timing Diagnóstico</v>
      </c>
      <c r="B4267" s="5" t="str">
        <f aca="false">Datas_Entregas!$A$3</f>
        <v>BTS/Anel</v>
      </c>
      <c r="C4267" s="6" t="n">
        <f aca="false" t="array" ref="C4267:C4267">INDEX(Datas_Entregas!$B$2:$B$100, MATCH(B4267, Datas_Entregas!$A$2:$A$100, 0), 1)</f>
        <v>43296</v>
      </c>
      <c r="D4267" s="5" t="str">
        <f aca="false">Def_Status_Montagem!$A$2</f>
        <v>A verificar</v>
      </c>
      <c r="E4267" s="4" t="str">
        <f aca="false">Def_Status_Montagem!$B$3</f>
        <v>Contratada / Etiqueta pelo DIG</v>
      </c>
      <c r="F4267" s="7" t="str">
        <f aca="false" t="array" ref="F4267:F4267">INDEX(Def_Instancias_Equipamentos!$F$2:$F$1224, MATCH(K4267, Def_Instancias_Equipamentos!$D$2:$D$1224, 0), 1)</f>
        <v>Túnel (BTS)</v>
      </c>
      <c r="G4267" s="8" t="str">
        <f aca="false" t="array" ref="G4267:G4267">INDEX(Def_Instancias_Equipamentos!$F$2:$F$1224, MATCH(L4267, Def_Instancias_Equipamentos!$D$2:$D$1224, 0), 1)</f>
        <v>Túnel (BTS)</v>
      </c>
      <c r="H4267" s="7" t="str">
        <f aca="false" t="array" ref="H4267:H4267">INDEX(Def_Instancias_Equipamentos!$E$2:$E$1224, MATCH(K4267, Def_Instancias_Equipamentos!$D$2:$D$1224, 0), 1)</f>
        <v>TS-04</v>
      </c>
      <c r="I4267" s="8" t="str">
        <f aca="false" t="array" ref="I4267:I4267">INDEX(Def_Instancias_Equipamentos!$E$2:$E$1224, MATCH(L4267, Def_Instancias_Equipamentos!$D$2:$D$1224, 0), 1)</f>
        <v>TS-04</v>
      </c>
      <c r="J4267" s="8" t="str">
        <f aca="false">IF(H4267=I4267, "INTERNO", "EXTERNO")</f>
        <v>INTERNO</v>
      </c>
      <c r="K4267" s="9" t="str">
        <f aca="false">Def_Instancias_Equipamentos!$D$104</f>
        <v>TS-04:TI-OESglSFP-1</v>
      </c>
      <c r="L4267" s="4" t="str">
        <f aca="false">Def_Instancias_Equipamentos!$D$105</f>
        <v>TS-04:TI-OESglSFP-2</v>
      </c>
      <c r="M4267" s="10" t="s">
        <v>27</v>
      </c>
      <c r="N4267" s="11" t="s">
        <v>28</v>
      </c>
      <c r="O4267" s="14" t="str">
        <f aca="false">Def_Sistemas_Conectores_Cabos!$B$3</f>
        <v>LC duplex</v>
      </c>
      <c r="P4267" s="15" t="str">
        <f aca="false">Def_Sistemas_Conectores_Cabos!$B$3</f>
        <v>LC duplex</v>
      </c>
      <c r="Q4267" s="8" t="str">
        <f aca="false">K4267&amp;"/"&amp;M4267&amp;CHAR(10)&amp;L4267&amp;"/"&amp;N4267</f>
        <v>TS-04:TI-OESglSFP-1/IN_Tx
TS-04:TI-OESglSFP-2/IN_Rx</v>
      </c>
      <c r="R4267" s="11"/>
      <c r="S4267" s="11"/>
      <c r="T4267" s="4" t="str">
        <f aca="false">Def_Sistemas_Conectores_Cabos!$C$3</f>
        <v>Fibra OM4 duplex</v>
      </c>
      <c r="U4267" s="11" t="s">
        <v>26</v>
      </c>
      <c r="V4267" s="13"/>
    </row>
    <row r="4268" customFormat="false" ht="15.75" hidden="true" customHeight="true" outlineLevel="0" collapsed="false">
      <c r="A4268" s="4" t="str">
        <f aca="false">Def_Sistemas_Conectores_Cabos!$A$6</f>
        <v>Timing Diagnóstico</v>
      </c>
      <c r="B4268" s="5" t="str">
        <f aca="false">Datas_Entregas!$A$3</f>
        <v>BTS/Anel</v>
      </c>
      <c r="C4268" s="6" t="n">
        <f aca="false" t="array" ref="C4268:C4268">INDEX(Datas_Entregas!$B$2:$B$100, MATCH(B4268, Datas_Entregas!$A$2:$A$100, 0), 1)</f>
        <v>43296</v>
      </c>
      <c r="D4268" s="5" t="str">
        <f aca="false">Def_Status_Montagem!$A$2</f>
        <v>A verificar</v>
      </c>
      <c r="E4268" s="4" t="str">
        <f aca="false">Def_Status_Montagem!$B$3</f>
        <v>Contratada / Etiqueta pelo DIG</v>
      </c>
      <c r="F4268" s="7" t="str">
        <f aca="false" t="array" ref="F4268:F4268">INDEX(Def_Instancias_Equipamentos!$F$2:$F$1224, MATCH(K4268, Def_Instancias_Equipamentos!$D$2:$D$1224, 0), 1)</f>
        <v>Túnel (BTS)</v>
      </c>
      <c r="G4268" s="8" t="str">
        <f aca="false" t="array" ref="G4268:G4268">INDEX(Def_Instancias_Equipamentos!$F$2:$F$1224, MATCH(L4268, Def_Instancias_Equipamentos!$D$2:$D$1224, 0), 1)</f>
        <v>Túnel (BTS)</v>
      </c>
      <c r="H4268" s="7" t="str">
        <f aca="false" t="array" ref="H4268:H4268">INDEX(Def_Instancias_Equipamentos!$E$2:$E$1224, MATCH(K4268, Def_Instancias_Equipamentos!$D$2:$D$1224, 0), 1)</f>
        <v>TS-04</v>
      </c>
      <c r="I4268" s="8" t="str">
        <f aca="false" t="array" ref="I4268:I4268">INDEX(Def_Instancias_Equipamentos!$E$2:$E$1224, MATCH(L4268, Def_Instancias_Equipamentos!$D$2:$D$1224, 0), 1)</f>
        <v>TS-04</v>
      </c>
      <c r="J4268" s="8" t="str">
        <f aca="false">IF(H4268=I4268, "INTERNO", "EXTERNO")</f>
        <v>INTERNO</v>
      </c>
      <c r="K4268" s="9" t="str">
        <f aca="false">Def_Instancias_Equipamentos!$D$105</f>
        <v>TS-04:TI-OESglSFP-2</v>
      </c>
      <c r="L4268" s="4" t="str">
        <f aca="false">Def_Instancias_Equipamentos!$D$106</f>
        <v>TS-04:TI-OESglSFP-3</v>
      </c>
      <c r="M4268" s="10" t="s">
        <v>27</v>
      </c>
      <c r="N4268" s="11" t="s">
        <v>28</v>
      </c>
      <c r="O4268" s="14" t="str">
        <f aca="false">Def_Sistemas_Conectores_Cabos!$B$3</f>
        <v>LC duplex</v>
      </c>
      <c r="P4268" s="15" t="str">
        <f aca="false">Def_Sistemas_Conectores_Cabos!$B$3</f>
        <v>LC duplex</v>
      </c>
      <c r="Q4268" s="8" t="str">
        <f aca="false">K4268&amp;"/"&amp;M4268&amp;CHAR(10)&amp;L4268&amp;"/"&amp;N4268</f>
        <v>TS-04:TI-OESglSFP-2/IN_Tx
TS-04:TI-OESglSFP-3/IN_Rx</v>
      </c>
      <c r="R4268" s="11"/>
      <c r="S4268" s="11"/>
      <c r="T4268" s="4" t="str">
        <f aca="false">Def_Sistemas_Conectores_Cabos!$C$3</f>
        <v>Fibra OM4 duplex</v>
      </c>
      <c r="U4268" s="11" t="s">
        <v>26</v>
      </c>
      <c r="V4268" s="13"/>
    </row>
    <row r="4269" customFormat="false" ht="15.75" hidden="true" customHeight="true" outlineLevel="0" collapsed="false">
      <c r="A4269" s="4" t="str">
        <f aca="false">Def_Sistemas_Conectores_Cabos!$A$6</f>
        <v>Timing Diagnóstico</v>
      </c>
      <c r="B4269" s="5" t="str">
        <f aca="false">Datas_Entregas!$A$3</f>
        <v>BTS/Anel</v>
      </c>
      <c r="C4269" s="6" t="n">
        <f aca="false" t="array" ref="C4269:C4269">INDEX(Datas_Entregas!$B$2:$B$100, MATCH(B4269, Datas_Entregas!$A$2:$A$100, 0), 1)</f>
        <v>43296</v>
      </c>
      <c r="D4269" s="5" t="str">
        <f aca="false">Def_Status_Montagem!$A$2</f>
        <v>A verificar</v>
      </c>
      <c r="E4269" s="4" t="str">
        <f aca="false">Def_Status_Montagem!$B$3</f>
        <v>Contratada / Etiqueta pelo DIG</v>
      </c>
      <c r="F4269" s="7" t="str">
        <f aca="false" t="array" ref="F4269:F4269">INDEX(Def_Instancias_Equipamentos!$F$2:$F$1224, MATCH(K4269, Def_Instancias_Equipamentos!$D$2:$D$1224, 0), 1)</f>
        <v>Túnel (BTS)</v>
      </c>
      <c r="G4269" s="8" t="str">
        <f aca="false" t="array" ref="G4269:G4269">INDEX(Def_Instancias_Equipamentos!$F$2:$F$1224, MATCH(L4269, Def_Instancias_Equipamentos!$D$2:$D$1224, 0), 1)</f>
        <v>Sala Racks 19&amp;20</v>
      </c>
      <c r="H4269" s="7" t="str">
        <f aca="false" t="array" ref="H4269:H4269">INDEX(Def_Instancias_Equipamentos!$E$2:$E$1224, MATCH(K4269, Def_Instancias_Equipamentos!$D$2:$D$1224, 0), 1)</f>
        <v>TS-04</v>
      </c>
      <c r="I4269" s="8" t="str">
        <f aca="false" t="array" ref="I4269:I4269">INDEX(Def_Instancias_Equipamentos!$E$2:$E$1224, MATCH(L4269, Def_Instancias_Equipamentos!$D$2:$D$1224, 0), 1)</f>
        <v>IA-20RaDiag01</v>
      </c>
      <c r="J4269" s="8" t="str">
        <f aca="false">IF(H4269=I4269, "INTERNO", "EXTERNO")</f>
        <v>EXTERNO</v>
      </c>
      <c r="K4269" s="9" t="str">
        <f aca="false">Def_Instancias_Equipamentos!$D$106</f>
        <v>TS-04:TI-OESglSFP-3</v>
      </c>
      <c r="L4269" s="4" t="str">
        <f aca="false">Def_Instancias_Equipamentos!$D$86</f>
        <v>IA-20RaDiag01:TI-EVR</v>
      </c>
      <c r="M4269" s="10" t="s">
        <v>27</v>
      </c>
      <c r="N4269" s="11" t="s">
        <v>28</v>
      </c>
      <c r="O4269" s="14" t="str">
        <f aca="false">Def_Sistemas_Conectores_Cabos!$B$3</f>
        <v>LC duplex</v>
      </c>
      <c r="P4269" s="15" t="str">
        <f aca="false">Def_Sistemas_Conectores_Cabos!$B$3</f>
        <v>LC duplex</v>
      </c>
      <c r="Q4269" s="8" t="str">
        <f aca="false">K4269&amp;"/"&amp;M4269&amp;CHAR(10)&amp;L4269&amp;"/"&amp;N4269</f>
        <v>TS-04:TI-OESglSFP-3/IN_Tx
IA-20RaDiag01:TI-EVR/IN_Rx</v>
      </c>
      <c r="R4269" s="11"/>
      <c r="S4269" s="11"/>
      <c r="T4269" s="4" t="str">
        <f aca="false">Def_Sistemas_Conectores_Cabos!$C$3</f>
        <v>Fibra OM4 duplex</v>
      </c>
      <c r="U4269" s="11" t="s">
        <v>26</v>
      </c>
      <c r="V4269" s="13"/>
    </row>
    <row r="4270" customFormat="false" ht="15.75" hidden="true" customHeight="true" outlineLevel="0" collapsed="false">
      <c r="A4270" s="4" t="str">
        <f aca="false">Def_Sistemas_Conectores_Cabos!$A$24</f>
        <v>Controle</v>
      </c>
      <c r="B4270" s="5" t="str">
        <f aca="false">Datas_Entregas!$A$4</f>
        <v>Infra de fibras OM4</v>
      </c>
      <c r="C4270" s="6" t="n">
        <f aca="false" t="array" ref="C4270:C4270">INDEX(Datas_Entregas!$B$2:$B$100, MATCH(B4270, Datas_Entregas!$A$2:$A$100, 0), 1)</f>
        <v>43296</v>
      </c>
      <c r="D4270" s="5"/>
      <c r="E4270" s="4" t="str">
        <f aca="false">Def_Status_Montagem!$B$7</f>
        <v>Outro Grupo LNLS</v>
      </c>
      <c r="F4270" s="7"/>
      <c r="G4270" s="8"/>
      <c r="H4270" s="7" t="str">
        <f aca="false" t="array" ref="H4270:H4270">INDEX(Def_Instancias_Equipamentos!$E$2:$E$1224, MATCH(K4270, Def_Instancias_Equipamentos!$D$2:$D$1224, 0), 1)</f>
        <v>CA-RaCtrl</v>
      </c>
      <c r="I4270" s="8" t="str">
        <f aca="false" t="array" ref="I4270:I4270">INDEX(Def_Instancias_Equipamentos!$E$2:$E$1224, MATCH(L4270, Def_Instancias_Equipamentos!$D$2:$D$1224, 0), 1)</f>
        <v>IA-01RaCtrl</v>
      </c>
      <c r="J4270" s="8" t="str">
        <f aca="false">IF(H4270=I4270, "INTERNO", "EXTERNO")</f>
        <v>EXTERNO</v>
      </c>
      <c r="K4270" s="9" t="str">
        <f aca="false">Def_Instancias_Equipamentos!$D$67</f>
        <v>CA-RaCtrl:CO-FibPatch</v>
      </c>
      <c r="L4270" s="4" t="str">
        <f aca="false">Def_Instancias_Equipamentos!$D$46</f>
        <v>IA-01RaCtrl:CO-FibPatch</v>
      </c>
      <c r="M4270" s="27" t="s">
        <v>233</v>
      </c>
      <c r="N4270" s="12" t="s">
        <v>233</v>
      </c>
      <c r="O4270" s="9" t="str">
        <f aca="false">Def_Sistemas_Conectores_Cabos!$B$3</f>
        <v>LC duplex</v>
      </c>
      <c r="P4270" s="4" t="str">
        <f aca="false">Def_Sistemas_Conectores_Cabos!$B$3</f>
        <v>LC duplex</v>
      </c>
      <c r="Q4270" s="8" t="str">
        <f aca="false">K4270&amp;"/"&amp;M4270&amp;CHAR(10)&amp;L4270&amp;"/"&amp;N4270</f>
        <v>CA-RaCtrl:CO-FibPatch/p042
IA-01RaCtrl:CO-FibPatch/p042</v>
      </c>
      <c r="R4270" s="12"/>
      <c r="S4270" s="11"/>
      <c r="T4270" s="4" t="str">
        <f aca="false">Def_Sistemas_Conectores_Cabos!$C$3</f>
        <v>Fibra OM4 duplex</v>
      </c>
      <c r="U4270" s="11"/>
      <c r="V4270" s="13"/>
    </row>
    <row r="4271" customFormat="false" ht="15.75" hidden="true" customHeight="true" outlineLevel="0" collapsed="false">
      <c r="A4271" s="4" t="str">
        <f aca="false">Def_Sistemas_Conectores_Cabos!$A$24</f>
        <v>Controle</v>
      </c>
      <c r="B4271" s="5" t="str">
        <f aca="false">Datas_Entregas!$A$4</f>
        <v>Infra de fibras OM4</v>
      </c>
      <c r="C4271" s="6" t="n">
        <f aca="false" t="array" ref="C4271:C4271">INDEX(Datas_Entregas!$B$2:$B$100, MATCH(B4271, Datas_Entregas!$A$2:$A$100, 0), 1)</f>
        <v>43296</v>
      </c>
      <c r="D4271" s="5"/>
      <c r="E4271" s="4" t="str">
        <f aca="false">Def_Status_Montagem!$B$7</f>
        <v>Outro Grupo LNLS</v>
      </c>
      <c r="F4271" s="7"/>
      <c r="G4271" s="8"/>
      <c r="H4271" s="7" t="str">
        <f aca="false" t="array" ref="H4271:H4271">INDEX(Def_Instancias_Equipamentos!$E$2:$E$1224, MATCH(K4271, Def_Instancias_Equipamentos!$D$2:$D$1224, 0), 1)</f>
        <v>CA-RaCtrl</v>
      </c>
      <c r="I4271" s="8" t="str">
        <f aca="false" t="array" ref="I4271:I4271">INDEX(Def_Instancias_Equipamentos!$E$2:$E$1224, MATCH(L4271, Def_Instancias_Equipamentos!$D$2:$D$1224, 0), 1)</f>
        <v>IA-01RaCtrl</v>
      </c>
      <c r="J4271" s="8" t="str">
        <f aca="false">IF(H4271=I4271, "INTERNO", "EXTERNO")</f>
        <v>EXTERNO</v>
      </c>
      <c r="K4271" s="9" t="str">
        <f aca="false">Def_Instancias_Equipamentos!$D$67</f>
        <v>CA-RaCtrl:CO-FibPatch</v>
      </c>
      <c r="L4271" s="4" t="str">
        <f aca="false">Def_Instancias_Equipamentos!$D$46</f>
        <v>IA-01RaCtrl:CO-FibPatch</v>
      </c>
      <c r="M4271" s="27" t="s">
        <v>396</v>
      </c>
      <c r="N4271" s="12" t="s">
        <v>396</v>
      </c>
      <c r="O4271" s="9" t="str">
        <f aca="false">Def_Sistemas_Conectores_Cabos!$B$3</f>
        <v>LC duplex</v>
      </c>
      <c r="P4271" s="4" t="str">
        <f aca="false">Def_Sistemas_Conectores_Cabos!$B$3</f>
        <v>LC duplex</v>
      </c>
      <c r="Q4271" s="8" t="str">
        <f aca="false">K4271&amp;"/"&amp;M4271&amp;CHAR(10)&amp;L4271&amp;"/"&amp;N4271</f>
        <v>CA-RaCtrl:CO-FibPatch/p043
IA-01RaCtrl:CO-FibPatch/p043</v>
      </c>
      <c r="R4271" s="12"/>
      <c r="S4271" s="11"/>
      <c r="T4271" s="4" t="str">
        <f aca="false">Def_Sistemas_Conectores_Cabos!$C$3</f>
        <v>Fibra OM4 duplex</v>
      </c>
      <c r="U4271" s="11"/>
      <c r="V4271" s="13"/>
    </row>
    <row r="4272" customFormat="false" ht="15.75" hidden="true" customHeight="true" outlineLevel="0" collapsed="false">
      <c r="A4272" s="4" t="str">
        <f aca="false">Def_Sistemas_Conectores_Cabos!$A$24</f>
        <v>Controle</v>
      </c>
      <c r="B4272" s="5" t="str">
        <f aca="false">Datas_Entregas!$A$4</f>
        <v>Infra de fibras OM4</v>
      </c>
      <c r="C4272" s="6" t="n">
        <f aca="false" t="array" ref="C4272:C4272">INDEX(Datas_Entregas!$B$2:$B$100, MATCH(B4272, Datas_Entregas!$A$2:$A$100, 0), 1)</f>
        <v>43296</v>
      </c>
      <c r="D4272" s="5"/>
      <c r="E4272" s="4" t="str">
        <f aca="false">Def_Status_Montagem!$B$7</f>
        <v>Outro Grupo LNLS</v>
      </c>
      <c r="F4272" s="7"/>
      <c r="G4272" s="8"/>
      <c r="H4272" s="7" t="str">
        <f aca="false" t="array" ref="H4272:H4272">INDEX(Def_Instancias_Equipamentos!$E$2:$E$1224, MATCH(K4272, Def_Instancias_Equipamentos!$D$2:$D$1224, 0), 1)</f>
        <v>CA-RaCtrl</v>
      </c>
      <c r="I4272" s="8" t="str">
        <f aca="false" t="array" ref="I4272:I4272">INDEX(Def_Instancias_Equipamentos!$E$2:$E$1224, MATCH(L4272, Def_Instancias_Equipamentos!$D$2:$D$1224, 0), 1)</f>
        <v>RA-RaCtrl</v>
      </c>
      <c r="J4272" s="8" t="str">
        <f aca="false">IF(H4272=I4272, "INTERNO", "EXTERNO")</f>
        <v>EXTERNO</v>
      </c>
      <c r="K4272" s="9" t="str">
        <f aca="false">Def_Instancias_Equipamentos!$D$67</f>
        <v>CA-RaCtrl:CO-FibPatch</v>
      </c>
      <c r="L4272" s="4" t="str">
        <f aca="false">Def_Instancias_Equipamentos!$D$69</f>
        <v>RA-RaCtrl:CO-FibPatch</v>
      </c>
      <c r="M4272" s="27" t="s">
        <v>399</v>
      </c>
      <c r="N4272" s="12" t="s">
        <v>399</v>
      </c>
      <c r="O4272" s="9" t="str">
        <f aca="false">Def_Sistemas_Conectores_Cabos!$B$3</f>
        <v>LC duplex</v>
      </c>
      <c r="P4272" s="4" t="str">
        <f aca="false">Def_Sistemas_Conectores_Cabos!$B$3</f>
        <v>LC duplex</v>
      </c>
      <c r="Q4272" s="8" t="str">
        <f aca="false">K4272&amp;"/"&amp;M4272&amp;CHAR(10)&amp;L4272&amp;"/"&amp;N4272</f>
        <v>CA-RaCtrl:CO-FibPatch/p044
RA-RaCtrl:CO-FibPatch/p044</v>
      </c>
      <c r="R4272" s="12"/>
      <c r="S4272" s="11"/>
      <c r="T4272" s="4" t="str">
        <f aca="false">Def_Sistemas_Conectores_Cabos!$C$3</f>
        <v>Fibra OM4 duplex</v>
      </c>
      <c r="U4272" s="11"/>
      <c r="V4272" s="13"/>
    </row>
    <row r="4273" customFormat="false" ht="15.75" hidden="true" customHeight="true" outlineLevel="0" collapsed="false">
      <c r="A4273" s="4" t="str">
        <f aca="false">Def_Sistemas_Conectores_Cabos!$A$24</f>
        <v>Controle</v>
      </c>
      <c r="B4273" s="5" t="str">
        <f aca="false">Datas_Entregas!$A$4</f>
        <v>Infra de fibras OM4</v>
      </c>
      <c r="C4273" s="6" t="n">
        <f aca="false" t="array" ref="C4273:C4273">INDEX(Datas_Entregas!$B$2:$B$100, MATCH(B4273, Datas_Entregas!$A$2:$A$100, 0), 1)</f>
        <v>43296</v>
      </c>
      <c r="D4273" s="5"/>
      <c r="E4273" s="4" t="str">
        <f aca="false">Def_Status_Montagem!$B$7</f>
        <v>Outro Grupo LNLS</v>
      </c>
      <c r="F4273" s="7"/>
      <c r="G4273" s="8"/>
      <c r="H4273" s="7" t="str">
        <f aca="false" t="array" ref="H4273:H4273">INDEX(Def_Instancias_Equipamentos!$E$2:$E$1224, MATCH(K4273, Def_Instancias_Equipamentos!$D$2:$D$1224, 0), 1)</f>
        <v>CA-RaCtrl</v>
      </c>
      <c r="I4273" s="8" t="str">
        <f aca="false" t="array" ref="I4273:I4273">INDEX(Def_Instancias_Equipamentos!$E$2:$E$1224, MATCH(L4273, Def_Instancias_Equipamentos!$D$2:$D$1224, 0), 1)</f>
        <v>RA-RaCtrl</v>
      </c>
      <c r="J4273" s="8" t="str">
        <f aca="false">IF(H4273=I4273, "INTERNO", "EXTERNO")</f>
        <v>EXTERNO</v>
      </c>
      <c r="K4273" s="9" t="str">
        <f aca="false">Def_Instancias_Equipamentos!$D$67</f>
        <v>CA-RaCtrl:CO-FibPatch</v>
      </c>
      <c r="L4273" s="4" t="str">
        <f aca="false">Def_Instancias_Equipamentos!$D$69</f>
        <v>RA-RaCtrl:CO-FibPatch</v>
      </c>
      <c r="M4273" s="27" t="s">
        <v>400</v>
      </c>
      <c r="N4273" s="12" t="s">
        <v>400</v>
      </c>
      <c r="O4273" s="9" t="str">
        <f aca="false">Def_Sistemas_Conectores_Cabos!$B$3</f>
        <v>LC duplex</v>
      </c>
      <c r="P4273" s="4" t="str">
        <f aca="false">Def_Sistemas_Conectores_Cabos!$B$3</f>
        <v>LC duplex</v>
      </c>
      <c r="Q4273" s="8" t="str">
        <f aca="false">K4273&amp;"/"&amp;M4273&amp;CHAR(10)&amp;L4273&amp;"/"&amp;N4273</f>
        <v>CA-RaCtrl:CO-FibPatch/p045
RA-RaCtrl:CO-FibPatch/p045</v>
      </c>
      <c r="R4273" s="12"/>
      <c r="S4273" s="11"/>
      <c r="T4273" s="4" t="str">
        <f aca="false">Def_Sistemas_Conectores_Cabos!$C$3</f>
        <v>Fibra OM4 duplex</v>
      </c>
      <c r="U4273" s="11"/>
      <c r="V4273" s="13"/>
    </row>
    <row r="4274" customFormat="false" ht="15.75" hidden="true" customHeight="true" outlineLevel="0" collapsed="false">
      <c r="A4274" s="4" t="str">
        <f aca="false">Def_Sistemas_Conectores_Cabos!$A$24</f>
        <v>Controle</v>
      </c>
      <c r="B4274" s="5" t="str">
        <f aca="false">Datas_Entregas!$A$4</f>
        <v>Infra de fibras OM4</v>
      </c>
      <c r="C4274" s="6" t="n">
        <f aca="false" t="array" ref="C4274:C4274">INDEX(Datas_Entregas!$B$2:$B$100, MATCH(B4274, Datas_Entregas!$A$2:$A$100, 0), 1)</f>
        <v>43296</v>
      </c>
      <c r="D4274" s="5"/>
      <c r="E4274" s="4" t="str">
        <f aca="false">Def_Status_Montagem!$B$7</f>
        <v>Outro Grupo LNLS</v>
      </c>
      <c r="F4274" s="7"/>
      <c r="G4274" s="8"/>
      <c r="H4274" s="7" t="str">
        <f aca="false" t="array" ref="H4274:H4274">INDEX(Def_Instancias_Equipamentos!$E$2:$E$1224, MATCH(K4274, Def_Instancias_Equipamentos!$D$2:$D$1224, 0), 1)</f>
        <v>CA-RaCtrl</v>
      </c>
      <c r="I4274" s="8" t="str">
        <f aca="false" t="array" ref="I4274:I4274">INDEX(Def_Instancias_Equipamentos!$E$2:$E$1224, MATCH(L4274, Def_Instancias_Equipamentos!$D$2:$D$1224, 0), 1)</f>
        <v>PA-RaCtrl</v>
      </c>
      <c r="J4274" s="8" t="str">
        <f aca="false">IF(H4274=I4274, "INTERNO", "EXTERNO")</f>
        <v>EXTERNO</v>
      </c>
      <c r="K4274" s="9" t="str">
        <f aca="false">Def_Instancias_Equipamentos!$D$67</f>
        <v>CA-RaCtrl:CO-FibPatch</v>
      </c>
      <c r="L4274" s="4" t="str">
        <f aca="false">Def_Instancias_Equipamentos!$D$68</f>
        <v>PA-RaCtrl:CO-FibPatch</v>
      </c>
      <c r="M4274" s="27" t="s">
        <v>402</v>
      </c>
      <c r="N4274" s="12" t="s">
        <v>402</v>
      </c>
      <c r="O4274" s="9" t="str">
        <f aca="false">Def_Sistemas_Conectores_Cabos!$B$3</f>
        <v>LC duplex</v>
      </c>
      <c r="P4274" s="4" t="str">
        <f aca="false">Def_Sistemas_Conectores_Cabos!$B$3</f>
        <v>LC duplex</v>
      </c>
      <c r="Q4274" s="8" t="str">
        <f aca="false">K4274&amp;"/"&amp;M4274&amp;CHAR(10)&amp;L4274&amp;"/"&amp;N4274</f>
        <v>CA-RaCtrl:CO-FibPatch/p046
PA-RaCtrl:CO-FibPatch/p046</v>
      </c>
      <c r="R4274" s="12"/>
      <c r="S4274" s="11"/>
      <c r="T4274" s="4" t="str">
        <f aca="false">Def_Sistemas_Conectores_Cabos!$C$3</f>
        <v>Fibra OM4 duplex</v>
      </c>
      <c r="U4274" s="11"/>
      <c r="V4274" s="13"/>
    </row>
    <row r="4275" customFormat="false" ht="15.75" hidden="true" customHeight="true" outlineLevel="0" collapsed="false">
      <c r="A4275" s="4" t="str">
        <f aca="false">Def_Sistemas_Conectores_Cabos!$A$24</f>
        <v>Controle</v>
      </c>
      <c r="B4275" s="5" t="str">
        <f aca="false">Datas_Entregas!$A$4</f>
        <v>Infra de fibras OM4</v>
      </c>
      <c r="C4275" s="6" t="n">
        <f aca="false" t="array" ref="C4275:C4275">INDEX(Datas_Entregas!$B$2:$B$100, MATCH(B4275, Datas_Entregas!$A$2:$A$100, 0), 1)</f>
        <v>43296</v>
      </c>
      <c r="D4275" s="5"/>
      <c r="E4275" s="4" t="str">
        <f aca="false">Def_Status_Montagem!$B$7</f>
        <v>Outro Grupo LNLS</v>
      </c>
      <c r="F4275" s="7"/>
      <c r="G4275" s="8"/>
      <c r="H4275" s="7" t="str">
        <f aca="false" t="array" ref="H4275:H4275">INDEX(Def_Instancias_Equipamentos!$E$2:$E$1224, MATCH(K4275, Def_Instancias_Equipamentos!$D$2:$D$1224, 0), 1)</f>
        <v>CA-RaCtrl</v>
      </c>
      <c r="I4275" s="8" t="str">
        <f aca="false" t="array" ref="I4275:I4275">INDEX(Def_Instancias_Equipamentos!$E$2:$E$1224, MATCH(L4275, Def_Instancias_Equipamentos!$D$2:$D$1224, 0), 1)</f>
        <v>IA-20RaCtrl</v>
      </c>
      <c r="J4275" s="8" t="str">
        <f aca="false">IF(H4275=I4275, "INTERNO", "EXTERNO")</f>
        <v>EXTERNO</v>
      </c>
      <c r="K4275" s="9" t="str">
        <f aca="false">Def_Instancias_Equipamentos!$D$67</f>
        <v>CA-RaCtrl:CO-FibPatch</v>
      </c>
      <c r="L4275" s="4" t="str">
        <f aca="false">Def_Instancias_Equipamentos!$D$65</f>
        <v>IA-20RaCtrl:CO-FibPatch</v>
      </c>
      <c r="M4275" s="27" t="s">
        <v>403</v>
      </c>
      <c r="N4275" s="12" t="s">
        <v>403</v>
      </c>
      <c r="O4275" s="9" t="str">
        <f aca="false">Def_Sistemas_Conectores_Cabos!$B$3</f>
        <v>LC duplex</v>
      </c>
      <c r="P4275" s="4" t="str">
        <f aca="false">Def_Sistemas_Conectores_Cabos!$B$3</f>
        <v>LC duplex</v>
      </c>
      <c r="Q4275" s="8" t="str">
        <f aca="false">K4275&amp;"/"&amp;M4275&amp;CHAR(10)&amp;L4275&amp;"/"&amp;N4275</f>
        <v>CA-RaCtrl:CO-FibPatch/p047
IA-20RaCtrl:CO-FibPatch/p047</v>
      </c>
      <c r="R4275" s="12"/>
      <c r="S4275" s="11"/>
      <c r="T4275" s="4" t="str">
        <f aca="false">Def_Sistemas_Conectores_Cabos!$C$3</f>
        <v>Fibra OM4 duplex</v>
      </c>
      <c r="U4275" s="11"/>
      <c r="V4275" s="13"/>
    </row>
    <row r="4276" customFormat="false" ht="15.75" hidden="true" customHeight="true" outlineLevel="0" collapsed="false">
      <c r="A4276" s="4" t="str">
        <f aca="false">Def_Sistemas_Conectores_Cabos!$A$24</f>
        <v>Controle</v>
      </c>
      <c r="B4276" s="5" t="str">
        <f aca="false">Datas_Entregas!$A$4</f>
        <v>Infra de fibras OM4</v>
      </c>
      <c r="C4276" s="6" t="n">
        <f aca="false" t="array" ref="C4276:C4276">INDEX(Datas_Entregas!$B$2:$B$100, MATCH(B4276, Datas_Entregas!$A$2:$A$100, 0), 1)</f>
        <v>43296</v>
      </c>
      <c r="D4276" s="5"/>
      <c r="E4276" s="4" t="str">
        <f aca="false">Def_Status_Montagem!$B$7</f>
        <v>Outro Grupo LNLS</v>
      </c>
      <c r="F4276" s="7"/>
      <c r="G4276" s="8"/>
      <c r="H4276" s="7" t="str">
        <f aca="false" t="array" ref="H4276:H4276">INDEX(Def_Instancias_Equipamentos!$E$2:$E$1224, MATCH(K4276, Def_Instancias_Equipamentos!$D$2:$D$1224, 0), 1)</f>
        <v>CA-RaCtrl</v>
      </c>
      <c r="I4276" s="8" t="str">
        <f aca="false" t="array" ref="I4276:I4276">INDEX(Def_Instancias_Equipamentos!$E$2:$E$1224, MATCH(L4276, Def_Instancias_Equipamentos!$D$2:$D$1224, 0), 1)</f>
        <v>?</v>
      </c>
      <c r="J4276" s="8" t="str">
        <f aca="false">IF(H4276=I4276, "INTERNO", "EXTERNO")</f>
        <v>EXTERNO</v>
      </c>
      <c r="K4276" s="9" t="str">
        <f aca="false">Def_Instancias_Equipamentos!$D$67</f>
        <v>CA-RaCtrl:CO-FibPatch</v>
      </c>
      <c r="L4276" s="4" t="s">
        <v>354</v>
      </c>
      <c r="M4276" s="27" t="s">
        <v>360</v>
      </c>
      <c r="N4276" s="12" t="s">
        <v>360</v>
      </c>
      <c r="O4276" s="9" t="str">
        <f aca="false">Def_Sistemas_Conectores_Cabos!$B$3</f>
        <v>LC duplex</v>
      </c>
      <c r="P4276" s="4" t="str">
        <f aca="false">Def_Sistemas_Conectores_Cabos!$B$3</f>
        <v>LC duplex</v>
      </c>
      <c r="Q4276" s="8" t="str">
        <f aca="false">K4276&amp;"/"&amp;M4276&amp;CHAR(10)&amp;L4276&amp;"/"&amp;N4276</f>
        <v>CA-RaCtrl:CO-FibPatch/p048
?/p048</v>
      </c>
      <c r="R4276" s="12"/>
      <c r="S4276" s="11"/>
      <c r="T4276" s="4" t="str">
        <f aca="false">Def_Sistemas_Conectores_Cabos!$C$3</f>
        <v>Fibra OM4 duplex</v>
      </c>
      <c r="U4276" s="11"/>
      <c r="V4276" s="13"/>
    </row>
    <row r="4277" customFormat="false" ht="15.75" hidden="true" customHeight="true" outlineLevel="0" collapsed="false">
      <c r="A4277" s="4" t="str">
        <f aca="false">Def_Sistemas_Conectores_Cabos!$A$24</f>
        <v>Controle</v>
      </c>
      <c r="B4277" s="5" t="str">
        <f aca="false">Datas_Entregas!$A$4</f>
        <v>Infra de fibras OM4</v>
      </c>
      <c r="C4277" s="6" t="n">
        <f aca="false" t="array" ref="C4277:C4277">INDEX(Datas_Entregas!$B$2:$B$100, MATCH(B4277, Datas_Entregas!$A$2:$A$100, 0), 1)</f>
        <v>43296</v>
      </c>
      <c r="D4277" s="5"/>
      <c r="E4277" s="4" t="str">
        <f aca="false">Def_Status_Montagem!$B$7</f>
        <v>Outro Grupo LNLS</v>
      </c>
      <c r="F4277" s="7"/>
      <c r="G4277" s="8"/>
      <c r="H4277" s="7" t="str">
        <f aca="false" t="array" ref="H4277:H4277">INDEX(Def_Instancias_Equipamentos!$E$2:$E$1224, MATCH(K4277, Def_Instancias_Equipamentos!$D$2:$D$1224, 0), 1)</f>
        <v>CA-RaCtrl</v>
      </c>
      <c r="I4277" s="8" t="str">
        <f aca="false" t="array" ref="I4277:I4277">INDEX(Def_Instancias_Equipamentos!$E$2:$E$1224, MATCH(L4277, Def_Instancias_Equipamentos!$D$2:$D$1224, 0), 1)</f>
        <v>IA-16RaCtrl</v>
      </c>
      <c r="J4277" s="8" t="str">
        <f aca="false">IF(H4277=I4277, "INTERNO", "EXTERNO")</f>
        <v>EXTERNO</v>
      </c>
      <c r="K4277" s="9" t="str">
        <f aca="false">Def_Instancias_Equipamentos!$D$67</f>
        <v>CA-RaCtrl:CO-FibPatch</v>
      </c>
      <c r="L4277" s="4" t="str">
        <f aca="false">Def_Instancias_Equipamentos!$D$61</f>
        <v>IA-16RaCtrl:CO-FibPatch</v>
      </c>
      <c r="M4277" s="27" t="s">
        <v>404</v>
      </c>
      <c r="N4277" s="12" t="s">
        <v>404</v>
      </c>
      <c r="O4277" s="9" t="str">
        <f aca="false">Def_Sistemas_Conectores_Cabos!$B$3</f>
        <v>LC duplex</v>
      </c>
      <c r="P4277" s="4" t="str">
        <f aca="false">Def_Sistemas_Conectores_Cabos!$B$3</f>
        <v>LC duplex</v>
      </c>
      <c r="Q4277" s="8" t="str">
        <f aca="false">K4277&amp;"/"&amp;M4277&amp;CHAR(10)&amp;L4277&amp;"/"&amp;N4277</f>
        <v>CA-RaCtrl:CO-FibPatch/p049
IA-16RaCtrl:CO-FibPatch/p049</v>
      </c>
      <c r="R4277" s="12"/>
      <c r="S4277" s="11"/>
      <c r="T4277" s="4" t="str">
        <f aca="false">Def_Sistemas_Conectores_Cabos!$C$3</f>
        <v>Fibra OM4 duplex</v>
      </c>
      <c r="U4277" s="11"/>
      <c r="V4277" s="13"/>
    </row>
    <row r="4278" customFormat="false" ht="15.75" hidden="true" customHeight="true" outlineLevel="0" collapsed="false">
      <c r="A4278" s="4" t="str">
        <f aca="false">Def_Sistemas_Conectores_Cabos!$A$24</f>
        <v>Controle</v>
      </c>
      <c r="B4278" s="5" t="str">
        <f aca="false">Datas_Entregas!$A$4</f>
        <v>Infra de fibras OM4</v>
      </c>
      <c r="C4278" s="6" t="n">
        <f aca="false" t="array" ref="C4278:C4278">INDEX(Datas_Entregas!$B$2:$B$100, MATCH(B4278, Datas_Entregas!$A$2:$A$100, 0), 1)</f>
        <v>43296</v>
      </c>
      <c r="D4278" s="5"/>
      <c r="E4278" s="4" t="str">
        <f aca="false">Def_Status_Montagem!$B$7</f>
        <v>Outro Grupo LNLS</v>
      </c>
      <c r="F4278" s="7"/>
      <c r="G4278" s="8"/>
      <c r="H4278" s="7" t="str">
        <f aca="false" t="array" ref="H4278:H4278">INDEX(Def_Instancias_Equipamentos!$E$2:$E$1224, MATCH(K4278, Def_Instancias_Equipamentos!$D$2:$D$1224, 0), 1)</f>
        <v>CA-RaCtrl</v>
      </c>
      <c r="I4278" s="8" t="str">
        <f aca="false" t="array" ref="I4278:I4278">INDEX(Def_Instancias_Equipamentos!$E$2:$E$1224, MATCH(L4278, Def_Instancias_Equipamentos!$D$2:$D$1224, 0), 1)</f>
        <v>IA-18RaCtrl</v>
      </c>
      <c r="J4278" s="8" t="str">
        <f aca="false">IF(H4278=I4278, "INTERNO", "EXTERNO")</f>
        <v>EXTERNO</v>
      </c>
      <c r="K4278" s="9" t="str">
        <f aca="false">Def_Instancias_Equipamentos!$D$67</f>
        <v>CA-RaCtrl:CO-FibPatch</v>
      </c>
      <c r="L4278" s="4" t="str">
        <f aca="false">Def_Instancias_Equipamentos!$D$63</f>
        <v>IA-18RaCtrl:CO-FibPatch</v>
      </c>
      <c r="M4278" s="27" t="s">
        <v>405</v>
      </c>
      <c r="N4278" s="12" t="s">
        <v>405</v>
      </c>
      <c r="O4278" s="9" t="str">
        <f aca="false">Def_Sistemas_Conectores_Cabos!$B$3</f>
        <v>LC duplex</v>
      </c>
      <c r="P4278" s="4" t="str">
        <f aca="false">Def_Sistemas_Conectores_Cabos!$B$3</f>
        <v>LC duplex</v>
      </c>
      <c r="Q4278" s="8" t="str">
        <f aca="false">K4278&amp;"/"&amp;M4278&amp;CHAR(10)&amp;L4278&amp;"/"&amp;N4278</f>
        <v>CA-RaCtrl:CO-FibPatch/p050
IA-18RaCtrl:CO-FibPatch/p050</v>
      </c>
      <c r="R4278" s="12"/>
      <c r="S4278" s="11"/>
      <c r="T4278" s="4" t="str">
        <f aca="false">Def_Sistemas_Conectores_Cabos!$C$3</f>
        <v>Fibra OM4 duplex</v>
      </c>
      <c r="U4278" s="11"/>
      <c r="V4278" s="13"/>
    </row>
    <row r="4279" customFormat="false" ht="15.75" hidden="true" customHeight="true" outlineLevel="0" collapsed="false">
      <c r="A4279" s="4" t="str">
        <f aca="false">Def_Sistemas_Conectores_Cabos!$A$24</f>
        <v>Controle</v>
      </c>
      <c r="B4279" s="5" t="str">
        <f aca="false">Datas_Entregas!$A$4</f>
        <v>Infra de fibras OM4</v>
      </c>
      <c r="C4279" s="6" t="n">
        <f aca="false" t="array" ref="C4279:C4279">INDEX(Datas_Entregas!$B$2:$B$100, MATCH(B4279, Datas_Entregas!$A$2:$A$100, 0), 1)</f>
        <v>43296</v>
      </c>
      <c r="D4279" s="5"/>
      <c r="E4279" s="4" t="str">
        <f aca="false">Def_Status_Montagem!$B$7</f>
        <v>Outro Grupo LNLS</v>
      </c>
      <c r="F4279" s="7"/>
      <c r="G4279" s="8"/>
      <c r="H4279" s="7" t="str">
        <f aca="false" t="array" ref="H4279:H4279">INDEX(Def_Instancias_Equipamentos!$E$2:$E$1224, MATCH(K4279, Def_Instancias_Equipamentos!$D$2:$D$1224, 0), 1)</f>
        <v>CA-RaCtrl</v>
      </c>
      <c r="I4279" s="8" t="str">
        <f aca="false" t="array" ref="I4279:I4279">INDEX(Def_Instancias_Equipamentos!$E$2:$E$1224, MATCH(L4279, Def_Instancias_Equipamentos!$D$2:$D$1224, 0), 1)</f>
        <v>PA-RaCtrl</v>
      </c>
      <c r="J4279" s="8" t="str">
        <f aca="false">IF(H4279=I4279, "INTERNO", "EXTERNO")</f>
        <v>EXTERNO</v>
      </c>
      <c r="K4279" s="9" t="str">
        <f aca="false">Def_Instancias_Equipamentos!$D$67</f>
        <v>CA-RaCtrl:CO-FibPatch</v>
      </c>
      <c r="L4279" s="4" t="str">
        <f aca="false">Def_Instancias_Equipamentos!$D$68</f>
        <v>PA-RaCtrl:CO-FibPatch</v>
      </c>
      <c r="M4279" s="27" t="s">
        <v>401</v>
      </c>
      <c r="N4279" s="12" t="s">
        <v>401</v>
      </c>
      <c r="O4279" s="9" t="str">
        <f aca="false">Def_Sistemas_Conectores_Cabos!$B$3</f>
        <v>LC duplex</v>
      </c>
      <c r="P4279" s="4" t="str">
        <f aca="false">Def_Sistemas_Conectores_Cabos!$B$3</f>
        <v>LC duplex</v>
      </c>
      <c r="Q4279" s="8" t="str">
        <f aca="false">K4279&amp;"/"&amp;M4279&amp;CHAR(10)&amp;L4279&amp;"/"&amp;N4279</f>
        <v>CA-RaCtrl:CO-FibPatch/p051
PA-RaCtrl:CO-FibPatch/p051</v>
      </c>
      <c r="R4279" s="12"/>
      <c r="S4279" s="11"/>
      <c r="T4279" s="4" t="str">
        <f aca="false">Def_Sistemas_Conectores_Cabos!$C$3</f>
        <v>Fibra OM4 duplex</v>
      </c>
      <c r="U4279" s="11"/>
      <c r="V4279" s="13"/>
    </row>
    <row r="4280" customFormat="false" ht="15.75" hidden="true" customHeight="true" outlineLevel="0" collapsed="false">
      <c r="A4280" s="4" t="str">
        <f aca="false">Def_Sistemas_Conectores_Cabos!$A$24</f>
        <v>Controle</v>
      </c>
      <c r="B4280" s="5" t="str">
        <f aca="false">Datas_Entregas!$A$4</f>
        <v>Infra de fibras OM4</v>
      </c>
      <c r="C4280" s="6" t="n">
        <f aca="false" t="array" ref="C4280:C4280">INDEX(Datas_Entregas!$B$2:$B$100, MATCH(B4280, Datas_Entregas!$A$2:$A$100, 0), 1)</f>
        <v>43296</v>
      </c>
      <c r="D4280" s="5"/>
      <c r="E4280" s="4" t="str">
        <f aca="false">Def_Status_Montagem!$B$7</f>
        <v>Outro Grupo LNLS</v>
      </c>
      <c r="F4280" s="7"/>
      <c r="G4280" s="8"/>
      <c r="H4280" s="7" t="str">
        <f aca="false" t="array" ref="H4280:H4280">INDEX(Def_Instancias_Equipamentos!$E$2:$E$1224, MATCH(K4280, Def_Instancias_Equipamentos!$D$2:$D$1224, 0), 1)</f>
        <v>CA-RaCtrl</v>
      </c>
      <c r="I4280" s="8" t="str">
        <f aca="false" t="array" ref="I4280:I4280">INDEX(Def_Instancias_Equipamentos!$E$2:$E$1224, MATCH(L4280, Def_Instancias_Equipamentos!$D$2:$D$1224, 0), 1)</f>
        <v>IA-14RaCtrl</v>
      </c>
      <c r="J4280" s="8" t="str">
        <f aca="false">IF(H4280=I4280, "INTERNO", "EXTERNO")</f>
        <v>EXTERNO</v>
      </c>
      <c r="K4280" s="9" t="str">
        <f aca="false">Def_Instancias_Equipamentos!$D$67</f>
        <v>CA-RaCtrl:CO-FibPatch</v>
      </c>
      <c r="L4280" s="4" t="str">
        <f aca="false">Def_Instancias_Equipamentos!$D$59</f>
        <v>IA-14RaCtrl:CO-FibPatch</v>
      </c>
      <c r="M4280" s="27" t="s">
        <v>406</v>
      </c>
      <c r="N4280" s="12" t="s">
        <v>406</v>
      </c>
      <c r="O4280" s="9" t="str">
        <f aca="false">Def_Sistemas_Conectores_Cabos!$B$3</f>
        <v>LC duplex</v>
      </c>
      <c r="P4280" s="4" t="str">
        <f aca="false">Def_Sistemas_Conectores_Cabos!$B$3</f>
        <v>LC duplex</v>
      </c>
      <c r="Q4280" s="8" t="str">
        <f aca="false">K4280&amp;"/"&amp;M4280&amp;CHAR(10)&amp;L4280&amp;"/"&amp;N4280</f>
        <v>CA-RaCtrl:CO-FibPatch/p052
IA-14RaCtrl:CO-FibPatch/p052</v>
      </c>
      <c r="R4280" s="12"/>
      <c r="S4280" s="11"/>
      <c r="T4280" s="4" t="str">
        <f aca="false">Def_Sistemas_Conectores_Cabos!$C$3</f>
        <v>Fibra OM4 duplex</v>
      </c>
      <c r="U4280" s="11"/>
      <c r="V4280" s="13"/>
    </row>
    <row r="4281" customFormat="false" ht="15.75" hidden="true" customHeight="true" outlineLevel="0" collapsed="false">
      <c r="A4281" s="4" t="str">
        <f aca="false">Def_Sistemas_Conectores_Cabos!$A$24</f>
        <v>Controle</v>
      </c>
      <c r="B4281" s="5" t="str">
        <f aca="false">Datas_Entregas!$A$4</f>
        <v>Infra de fibras OM4</v>
      </c>
      <c r="C4281" s="6" t="n">
        <f aca="false" t="array" ref="C4281:C4281">INDEX(Datas_Entregas!$B$2:$B$100, MATCH(B4281, Datas_Entregas!$A$2:$A$100, 0), 1)</f>
        <v>43296</v>
      </c>
      <c r="D4281" s="5"/>
      <c r="E4281" s="4" t="str">
        <f aca="false">Def_Status_Montagem!$B$7</f>
        <v>Outro Grupo LNLS</v>
      </c>
      <c r="F4281" s="7"/>
      <c r="G4281" s="8"/>
      <c r="H4281" s="7" t="str">
        <f aca="false" t="array" ref="H4281:H4281">INDEX(Def_Instancias_Equipamentos!$E$2:$E$1224, MATCH(K4281, Def_Instancias_Equipamentos!$D$2:$D$1224, 0), 1)</f>
        <v>CA-RaCtrl</v>
      </c>
      <c r="I4281" s="8" t="str">
        <f aca="false" t="array" ref="I4281:I4281">INDEX(Def_Instancias_Equipamentos!$E$2:$E$1224, MATCH(L4281, Def_Instancias_Equipamentos!$D$2:$D$1224, 0), 1)</f>
        <v>IA-10RaCtrl</v>
      </c>
      <c r="J4281" s="8" t="str">
        <f aca="false">IF(H4281=I4281, "INTERNO", "EXTERNO")</f>
        <v>EXTERNO</v>
      </c>
      <c r="K4281" s="9" t="str">
        <f aca="false">Def_Instancias_Equipamentos!$D$67</f>
        <v>CA-RaCtrl:CO-FibPatch</v>
      </c>
      <c r="L4281" s="4" t="str">
        <f aca="false">Def_Instancias_Equipamentos!$D$55</f>
        <v>IA-10RaCtrl:CO-FibPatch</v>
      </c>
      <c r="M4281" s="27" t="s">
        <v>236</v>
      </c>
      <c r="N4281" s="12" t="s">
        <v>236</v>
      </c>
      <c r="O4281" s="9" t="str">
        <f aca="false">Def_Sistemas_Conectores_Cabos!$B$3</f>
        <v>LC duplex</v>
      </c>
      <c r="P4281" s="4" t="str">
        <f aca="false">Def_Sistemas_Conectores_Cabos!$B$3</f>
        <v>LC duplex</v>
      </c>
      <c r="Q4281" s="8" t="str">
        <f aca="false">K4281&amp;"/"&amp;M4281&amp;CHAR(10)&amp;L4281&amp;"/"&amp;N4281</f>
        <v>CA-RaCtrl:CO-FibPatch/p052b
IA-10RaCtrl:CO-FibPatch/p052b</v>
      </c>
      <c r="R4281" s="12"/>
      <c r="S4281" s="11"/>
      <c r="T4281" s="4" t="str">
        <f aca="false">Def_Sistemas_Conectores_Cabos!$C$3</f>
        <v>Fibra OM4 duplex</v>
      </c>
      <c r="U4281" s="11"/>
      <c r="V4281" s="13"/>
    </row>
    <row r="4282" customFormat="false" ht="15.75" hidden="true" customHeight="true" outlineLevel="0" collapsed="false">
      <c r="A4282" s="4" t="str">
        <f aca="false">Def_Sistemas_Conectores_Cabos!$A$24</f>
        <v>Controle</v>
      </c>
      <c r="B4282" s="5" t="str">
        <f aca="false">Datas_Entregas!$A$4</f>
        <v>Infra de fibras OM4</v>
      </c>
      <c r="C4282" s="6" t="n">
        <f aca="false" t="array" ref="C4282:C4282">INDEX(Datas_Entregas!$B$2:$B$100, MATCH(B4282, Datas_Entregas!$A$2:$A$100, 0), 1)</f>
        <v>43296</v>
      </c>
      <c r="D4282" s="5"/>
      <c r="E4282" s="4" t="str">
        <f aca="false">Def_Status_Montagem!$B$7</f>
        <v>Outro Grupo LNLS</v>
      </c>
      <c r="F4282" s="7"/>
      <c r="G4282" s="8"/>
      <c r="H4282" s="7" t="str">
        <f aca="false" t="array" ref="H4282:H4282">INDEX(Def_Instancias_Equipamentos!$E$2:$E$1224, MATCH(K4282, Def_Instancias_Equipamentos!$D$2:$D$1224, 0), 1)</f>
        <v>CA-RaCtrl</v>
      </c>
      <c r="I4282" s="8" t="str">
        <f aca="false" t="array" ref="I4282:I4282">INDEX(Def_Instancias_Equipamentos!$E$2:$E$1224, MATCH(L4282, Def_Instancias_Equipamentos!$D$2:$D$1224, 0), 1)</f>
        <v>IA-11RaCtrl</v>
      </c>
      <c r="J4282" s="8" t="str">
        <f aca="false">IF(H4282=I4282, "INTERNO", "EXTERNO")</f>
        <v>EXTERNO</v>
      </c>
      <c r="K4282" s="9" t="str">
        <f aca="false">Def_Instancias_Equipamentos!$D$67</f>
        <v>CA-RaCtrl:CO-FibPatch</v>
      </c>
      <c r="L4282" s="4" t="str">
        <f aca="false">Def_Instancias_Equipamentos!$D$56</f>
        <v>IA-11RaCtrl:CO-FibPatch</v>
      </c>
      <c r="M4282" s="27" t="s">
        <v>238</v>
      </c>
      <c r="N4282" s="12" t="s">
        <v>238</v>
      </c>
      <c r="O4282" s="9" t="str">
        <f aca="false">Def_Sistemas_Conectores_Cabos!$B$3</f>
        <v>LC duplex</v>
      </c>
      <c r="P4282" s="4" t="str">
        <f aca="false">Def_Sistemas_Conectores_Cabos!$B$3</f>
        <v>LC duplex</v>
      </c>
      <c r="Q4282" s="8" t="str">
        <f aca="false">K4282&amp;"/"&amp;M4282&amp;CHAR(10)&amp;L4282&amp;"/"&amp;N4282</f>
        <v>CA-RaCtrl:CO-FibPatch/p053
IA-11RaCtrl:CO-FibPatch/p053</v>
      </c>
      <c r="R4282" s="12"/>
      <c r="S4282" s="11"/>
      <c r="T4282" s="4" t="str">
        <f aca="false">Def_Sistemas_Conectores_Cabos!$C$3</f>
        <v>Fibra OM4 duplex</v>
      </c>
      <c r="U4282" s="11"/>
      <c r="V4282" s="13"/>
    </row>
    <row r="4283" customFormat="false" ht="15.75" hidden="true" customHeight="true" outlineLevel="0" collapsed="false">
      <c r="A4283" s="4" t="str">
        <f aca="false">Def_Sistemas_Conectores_Cabos!$A$24</f>
        <v>Controle</v>
      </c>
      <c r="B4283" s="5" t="str">
        <f aca="false">Datas_Entregas!$A$4</f>
        <v>Infra de fibras OM4</v>
      </c>
      <c r="C4283" s="6" t="n">
        <f aca="false" t="array" ref="C4283:C4283">INDEX(Datas_Entregas!$B$2:$B$100, MATCH(B4283, Datas_Entregas!$A$2:$A$100, 0), 1)</f>
        <v>43296</v>
      </c>
      <c r="D4283" s="5"/>
      <c r="E4283" s="4" t="str">
        <f aca="false">Def_Status_Montagem!$B$7</f>
        <v>Outro Grupo LNLS</v>
      </c>
      <c r="F4283" s="7"/>
      <c r="G4283" s="8"/>
      <c r="H4283" s="7" t="str">
        <f aca="false" t="array" ref="H4283:H4283">INDEX(Def_Instancias_Equipamentos!$E$2:$E$1224, MATCH(K4283, Def_Instancias_Equipamentos!$D$2:$D$1224, 0), 1)</f>
        <v>CA-RaCtrl</v>
      </c>
      <c r="I4283" s="8" t="str">
        <f aca="false" t="array" ref="I4283:I4283">INDEX(Def_Instancias_Equipamentos!$E$2:$E$1224, MATCH(L4283, Def_Instancias_Equipamentos!$D$2:$D$1224, 0), 1)</f>
        <v>IA-12RaCtrl</v>
      </c>
      <c r="J4283" s="8" t="str">
        <f aca="false">IF(H4283=I4283, "INTERNO", "EXTERNO")</f>
        <v>EXTERNO</v>
      </c>
      <c r="K4283" s="9" t="str">
        <f aca="false">Def_Instancias_Equipamentos!$D$67</f>
        <v>CA-RaCtrl:CO-FibPatch</v>
      </c>
      <c r="L4283" s="4" t="str">
        <f aca="false">Def_Instancias_Equipamentos!$D$57</f>
        <v>IA-12RaCtrl:CO-FibPatch</v>
      </c>
      <c r="M4283" s="27" t="s">
        <v>240</v>
      </c>
      <c r="N4283" s="12" t="s">
        <v>240</v>
      </c>
      <c r="O4283" s="9" t="str">
        <f aca="false">Def_Sistemas_Conectores_Cabos!$B$3</f>
        <v>LC duplex</v>
      </c>
      <c r="P4283" s="4" t="str">
        <f aca="false">Def_Sistemas_Conectores_Cabos!$B$3</f>
        <v>LC duplex</v>
      </c>
      <c r="Q4283" s="8" t="str">
        <f aca="false">K4283&amp;"/"&amp;M4283&amp;CHAR(10)&amp;L4283&amp;"/"&amp;N4283</f>
        <v>CA-RaCtrl:CO-FibPatch/p054
IA-12RaCtrl:CO-FibPatch/p054</v>
      </c>
      <c r="R4283" s="12"/>
      <c r="S4283" s="11"/>
      <c r="T4283" s="4" t="str">
        <f aca="false">Def_Sistemas_Conectores_Cabos!$C$3</f>
        <v>Fibra OM4 duplex</v>
      </c>
      <c r="U4283" s="11"/>
      <c r="V4283" s="13"/>
    </row>
    <row r="4284" customFormat="false" ht="15.75" hidden="true" customHeight="true" outlineLevel="0" collapsed="false">
      <c r="A4284" s="4" t="str">
        <f aca="false">Def_Sistemas_Conectores_Cabos!$A$24</f>
        <v>Controle</v>
      </c>
      <c r="B4284" s="5" t="str">
        <f aca="false">Datas_Entregas!$A$4</f>
        <v>Infra de fibras OM4</v>
      </c>
      <c r="C4284" s="6" t="n">
        <f aca="false" t="array" ref="C4284:C4284">INDEX(Datas_Entregas!$B$2:$B$100, MATCH(B4284, Datas_Entregas!$A$2:$A$100, 0), 1)</f>
        <v>43296</v>
      </c>
      <c r="D4284" s="5"/>
      <c r="E4284" s="4" t="str">
        <f aca="false">Def_Status_Montagem!$B$7</f>
        <v>Outro Grupo LNLS</v>
      </c>
      <c r="F4284" s="7"/>
      <c r="G4284" s="8"/>
      <c r="H4284" s="7" t="str">
        <f aca="false" t="array" ref="H4284:H4284">INDEX(Def_Instancias_Equipamentos!$E$2:$E$1224, MATCH(K4284, Def_Instancias_Equipamentos!$D$2:$D$1224, 0), 1)</f>
        <v>CA-RaCtrl</v>
      </c>
      <c r="I4284" s="8" t="str">
        <f aca="false" t="array" ref="I4284:I4284">INDEX(Def_Instancias_Equipamentos!$E$2:$E$1224, MATCH(L4284, Def_Instancias_Equipamentos!$D$2:$D$1224, 0), 1)</f>
        <v>IA-13RaCtrl</v>
      </c>
      <c r="J4284" s="8" t="str">
        <f aca="false">IF(H4284=I4284, "INTERNO", "EXTERNO")</f>
        <v>EXTERNO</v>
      </c>
      <c r="K4284" s="9" t="str">
        <f aca="false">Def_Instancias_Equipamentos!$D$67</f>
        <v>CA-RaCtrl:CO-FibPatch</v>
      </c>
      <c r="L4284" s="4" t="str">
        <f aca="false">Def_Instancias_Equipamentos!$D$58</f>
        <v>IA-13RaCtrl:CO-FibPatch</v>
      </c>
      <c r="M4284" s="27" t="s">
        <v>242</v>
      </c>
      <c r="N4284" s="12" t="s">
        <v>242</v>
      </c>
      <c r="O4284" s="9" t="str">
        <f aca="false">Def_Sistemas_Conectores_Cabos!$B$3</f>
        <v>LC duplex</v>
      </c>
      <c r="P4284" s="4" t="str">
        <f aca="false">Def_Sistemas_Conectores_Cabos!$B$3</f>
        <v>LC duplex</v>
      </c>
      <c r="Q4284" s="8" t="str">
        <f aca="false">K4284&amp;"/"&amp;M4284&amp;CHAR(10)&amp;L4284&amp;"/"&amp;N4284</f>
        <v>CA-RaCtrl:CO-FibPatch/p055
IA-13RaCtrl:CO-FibPatch/p055</v>
      </c>
      <c r="R4284" s="12"/>
      <c r="S4284" s="11"/>
      <c r="T4284" s="4" t="str">
        <f aca="false">Def_Sistemas_Conectores_Cabos!$C$3</f>
        <v>Fibra OM4 duplex</v>
      </c>
      <c r="U4284" s="11"/>
      <c r="V4284" s="13"/>
    </row>
    <row r="4285" customFormat="false" ht="15.75" hidden="true" customHeight="true" outlineLevel="0" collapsed="false">
      <c r="A4285" s="4" t="str">
        <f aca="false">Def_Sistemas_Conectores_Cabos!$A$24</f>
        <v>Controle</v>
      </c>
      <c r="B4285" s="5" t="str">
        <f aca="false">Datas_Entregas!$A$4</f>
        <v>Infra de fibras OM4</v>
      </c>
      <c r="C4285" s="6" t="n">
        <f aca="false" t="array" ref="C4285:C4285">INDEX(Datas_Entregas!$B$2:$B$100, MATCH(B4285, Datas_Entregas!$A$2:$A$100, 0), 1)</f>
        <v>43296</v>
      </c>
      <c r="D4285" s="5"/>
      <c r="E4285" s="4" t="str">
        <f aca="false">Def_Status_Montagem!$B$7</f>
        <v>Outro Grupo LNLS</v>
      </c>
      <c r="F4285" s="7"/>
      <c r="G4285" s="8"/>
      <c r="H4285" s="7" t="str">
        <f aca="false" t="array" ref="H4285:H4285">INDEX(Def_Instancias_Equipamentos!$E$2:$E$1224, MATCH(K4285, Def_Instancias_Equipamentos!$D$2:$D$1224, 0), 1)</f>
        <v>CA-RaCtrl</v>
      </c>
      <c r="I4285" s="8" t="str">
        <f aca="false" t="array" ref="I4285:I4285">INDEX(Def_Instancias_Equipamentos!$E$2:$E$1224, MATCH(L4285, Def_Instancias_Equipamentos!$D$2:$D$1224, 0), 1)</f>
        <v>IA-14RaCtrl</v>
      </c>
      <c r="J4285" s="8" t="str">
        <f aca="false">IF(H4285=I4285, "INTERNO", "EXTERNO")</f>
        <v>EXTERNO</v>
      </c>
      <c r="K4285" s="9" t="str">
        <f aca="false">Def_Instancias_Equipamentos!$D$67</f>
        <v>CA-RaCtrl:CO-FibPatch</v>
      </c>
      <c r="L4285" s="4" t="str">
        <f aca="false">Def_Instancias_Equipamentos!$D$59</f>
        <v>IA-14RaCtrl:CO-FibPatch</v>
      </c>
      <c r="M4285" s="27" t="s">
        <v>244</v>
      </c>
      <c r="N4285" s="12" t="s">
        <v>244</v>
      </c>
      <c r="O4285" s="9" t="str">
        <f aca="false">Def_Sistemas_Conectores_Cabos!$B$3</f>
        <v>LC duplex</v>
      </c>
      <c r="P4285" s="4" t="str">
        <f aca="false">Def_Sistemas_Conectores_Cabos!$B$3</f>
        <v>LC duplex</v>
      </c>
      <c r="Q4285" s="8" t="str">
        <f aca="false">K4285&amp;"/"&amp;M4285&amp;CHAR(10)&amp;L4285&amp;"/"&amp;N4285</f>
        <v>CA-RaCtrl:CO-FibPatch/p056
IA-14RaCtrl:CO-FibPatch/p056</v>
      </c>
      <c r="R4285" s="12"/>
      <c r="S4285" s="11"/>
      <c r="T4285" s="4" t="str">
        <f aca="false">Def_Sistemas_Conectores_Cabos!$C$3</f>
        <v>Fibra OM4 duplex</v>
      </c>
      <c r="U4285" s="11"/>
      <c r="V4285" s="13"/>
    </row>
    <row r="4286" customFormat="false" ht="15.75" hidden="true" customHeight="true" outlineLevel="0" collapsed="false">
      <c r="A4286" s="4" t="str">
        <f aca="false">Def_Sistemas_Conectores_Cabos!$A$24</f>
        <v>Controle</v>
      </c>
      <c r="B4286" s="5" t="str">
        <f aca="false">Datas_Entregas!$A$4</f>
        <v>Infra de fibras OM4</v>
      </c>
      <c r="C4286" s="6" t="n">
        <f aca="false" t="array" ref="C4286:C4286">INDEX(Datas_Entregas!$B$2:$B$100, MATCH(B4286, Datas_Entregas!$A$2:$A$100, 0), 1)</f>
        <v>43296</v>
      </c>
      <c r="D4286" s="5"/>
      <c r="E4286" s="4" t="str">
        <f aca="false">Def_Status_Montagem!$B$7</f>
        <v>Outro Grupo LNLS</v>
      </c>
      <c r="F4286" s="7"/>
      <c r="G4286" s="8"/>
      <c r="H4286" s="7" t="str">
        <f aca="false" t="array" ref="H4286:H4286">INDEX(Def_Instancias_Equipamentos!$E$2:$E$1224, MATCH(K4286, Def_Instancias_Equipamentos!$D$2:$D$1224, 0), 1)</f>
        <v>CA-RaCtrl</v>
      </c>
      <c r="I4286" s="8" t="str">
        <f aca="false" t="array" ref="I4286:I4286">INDEX(Def_Instancias_Equipamentos!$E$2:$E$1224, MATCH(L4286, Def_Instancias_Equipamentos!$D$2:$D$1224, 0), 1)</f>
        <v>IA-15RaCtrl</v>
      </c>
      <c r="J4286" s="8" t="str">
        <f aca="false">IF(H4286=I4286, "INTERNO", "EXTERNO")</f>
        <v>EXTERNO</v>
      </c>
      <c r="K4286" s="9" t="str">
        <f aca="false">Def_Instancias_Equipamentos!$D$67</f>
        <v>CA-RaCtrl:CO-FibPatch</v>
      </c>
      <c r="L4286" s="4" t="str">
        <f aca="false">Def_Instancias_Equipamentos!$D$60</f>
        <v>IA-15RaCtrl:CO-FibPatch</v>
      </c>
      <c r="M4286" s="27" t="s">
        <v>246</v>
      </c>
      <c r="N4286" s="12" t="s">
        <v>246</v>
      </c>
      <c r="O4286" s="9" t="str">
        <f aca="false">Def_Sistemas_Conectores_Cabos!$B$3</f>
        <v>LC duplex</v>
      </c>
      <c r="P4286" s="4" t="str">
        <f aca="false">Def_Sistemas_Conectores_Cabos!$B$3</f>
        <v>LC duplex</v>
      </c>
      <c r="Q4286" s="8" t="str">
        <f aca="false">K4286&amp;"/"&amp;M4286&amp;CHAR(10)&amp;L4286&amp;"/"&amp;N4286</f>
        <v>CA-RaCtrl:CO-FibPatch/p057
IA-15RaCtrl:CO-FibPatch/p057</v>
      </c>
      <c r="R4286" s="12"/>
      <c r="S4286" s="11"/>
      <c r="T4286" s="4" t="str">
        <f aca="false">Def_Sistemas_Conectores_Cabos!$C$3</f>
        <v>Fibra OM4 duplex</v>
      </c>
      <c r="U4286" s="11"/>
      <c r="V4286" s="13"/>
    </row>
    <row r="4287" customFormat="false" ht="15.75" hidden="true" customHeight="true" outlineLevel="0" collapsed="false">
      <c r="A4287" s="4" t="str">
        <f aca="false">Def_Sistemas_Conectores_Cabos!$A$24</f>
        <v>Controle</v>
      </c>
      <c r="B4287" s="5" t="str">
        <f aca="false">Datas_Entregas!$A$4</f>
        <v>Infra de fibras OM4</v>
      </c>
      <c r="C4287" s="6" t="n">
        <f aca="false" t="array" ref="C4287:C4287">INDEX(Datas_Entregas!$B$2:$B$100, MATCH(B4287, Datas_Entregas!$A$2:$A$100, 0), 1)</f>
        <v>43296</v>
      </c>
      <c r="D4287" s="5"/>
      <c r="E4287" s="4" t="str">
        <f aca="false">Def_Status_Montagem!$B$7</f>
        <v>Outro Grupo LNLS</v>
      </c>
      <c r="F4287" s="7"/>
      <c r="G4287" s="8"/>
      <c r="H4287" s="7" t="str">
        <f aca="false" t="array" ref="H4287:H4287">INDEX(Def_Instancias_Equipamentos!$E$2:$E$1224, MATCH(K4287, Def_Instancias_Equipamentos!$D$2:$D$1224, 0), 1)</f>
        <v>CA-RaCtrl</v>
      </c>
      <c r="I4287" s="8" t="str">
        <f aca="false" t="array" ref="I4287:I4287">INDEX(Def_Instancias_Equipamentos!$E$2:$E$1224, MATCH(L4287, Def_Instancias_Equipamentos!$D$2:$D$1224, 0), 1)</f>
        <v>IA-16RaCtrl</v>
      </c>
      <c r="J4287" s="8" t="str">
        <f aca="false">IF(H4287=I4287, "INTERNO", "EXTERNO")</f>
        <v>EXTERNO</v>
      </c>
      <c r="K4287" s="9" t="str">
        <f aca="false">Def_Instancias_Equipamentos!$D$67</f>
        <v>CA-RaCtrl:CO-FibPatch</v>
      </c>
      <c r="L4287" s="4" t="str">
        <f aca="false">Def_Instancias_Equipamentos!$D$61</f>
        <v>IA-16RaCtrl:CO-FibPatch</v>
      </c>
      <c r="M4287" s="27" t="s">
        <v>248</v>
      </c>
      <c r="N4287" s="12" t="s">
        <v>248</v>
      </c>
      <c r="O4287" s="9" t="str">
        <f aca="false">Def_Sistemas_Conectores_Cabos!$B$3</f>
        <v>LC duplex</v>
      </c>
      <c r="P4287" s="4" t="str">
        <f aca="false">Def_Sistemas_Conectores_Cabos!$B$3</f>
        <v>LC duplex</v>
      </c>
      <c r="Q4287" s="8" t="str">
        <f aca="false">K4287&amp;"/"&amp;M4287&amp;CHAR(10)&amp;L4287&amp;"/"&amp;N4287</f>
        <v>CA-RaCtrl:CO-FibPatch/p058
IA-16RaCtrl:CO-FibPatch/p058</v>
      </c>
      <c r="R4287" s="12"/>
      <c r="S4287" s="11"/>
      <c r="T4287" s="4" t="str">
        <f aca="false">Def_Sistemas_Conectores_Cabos!$C$3</f>
        <v>Fibra OM4 duplex</v>
      </c>
      <c r="U4287" s="11"/>
      <c r="V4287" s="13"/>
    </row>
    <row r="4288" customFormat="false" ht="15.75" hidden="true" customHeight="true" outlineLevel="0" collapsed="false">
      <c r="A4288" s="4" t="str">
        <f aca="false">Def_Sistemas_Conectores_Cabos!$A$24</f>
        <v>Controle</v>
      </c>
      <c r="B4288" s="5" t="str">
        <f aca="false">Datas_Entregas!$A$4</f>
        <v>Infra de fibras OM4</v>
      </c>
      <c r="C4288" s="6" t="n">
        <f aca="false" t="array" ref="C4288:C4288">INDEX(Datas_Entregas!$B$2:$B$100, MATCH(B4288, Datas_Entregas!$A$2:$A$100, 0), 1)</f>
        <v>43296</v>
      </c>
      <c r="D4288" s="5"/>
      <c r="E4288" s="4" t="str">
        <f aca="false">Def_Status_Montagem!$B$7</f>
        <v>Outro Grupo LNLS</v>
      </c>
      <c r="F4288" s="7"/>
      <c r="G4288" s="8"/>
      <c r="H4288" s="7" t="str">
        <f aca="false" t="array" ref="H4288:H4288">INDEX(Def_Instancias_Equipamentos!$E$2:$E$1224, MATCH(K4288, Def_Instancias_Equipamentos!$D$2:$D$1224, 0), 1)</f>
        <v>CA-RaCtrl</v>
      </c>
      <c r="I4288" s="8" t="str">
        <f aca="false" t="array" ref="I4288:I4288">INDEX(Def_Instancias_Equipamentos!$E$2:$E$1224, MATCH(L4288, Def_Instancias_Equipamentos!$D$2:$D$1224, 0), 1)</f>
        <v>IA-17RaCtrl</v>
      </c>
      <c r="J4288" s="8" t="str">
        <f aca="false">IF(H4288=I4288, "INTERNO", "EXTERNO")</f>
        <v>EXTERNO</v>
      </c>
      <c r="K4288" s="9" t="str">
        <f aca="false">Def_Instancias_Equipamentos!$D$67</f>
        <v>CA-RaCtrl:CO-FibPatch</v>
      </c>
      <c r="L4288" s="4" t="str">
        <f aca="false">Def_Instancias_Equipamentos!$D$62</f>
        <v>IA-17RaCtrl:CO-FibPatch</v>
      </c>
      <c r="M4288" s="27" t="s">
        <v>250</v>
      </c>
      <c r="N4288" s="12" t="s">
        <v>250</v>
      </c>
      <c r="O4288" s="9" t="str">
        <f aca="false">Def_Sistemas_Conectores_Cabos!$B$3</f>
        <v>LC duplex</v>
      </c>
      <c r="P4288" s="4" t="str">
        <f aca="false">Def_Sistemas_Conectores_Cabos!$B$3</f>
        <v>LC duplex</v>
      </c>
      <c r="Q4288" s="8" t="str">
        <f aca="false">K4288&amp;"/"&amp;M4288&amp;CHAR(10)&amp;L4288&amp;"/"&amp;N4288</f>
        <v>CA-RaCtrl:CO-FibPatch/p059
IA-17RaCtrl:CO-FibPatch/p059</v>
      </c>
      <c r="R4288" s="12"/>
      <c r="S4288" s="11"/>
      <c r="T4288" s="4" t="str">
        <f aca="false">Def_Sistemas_Conectores_Cabos!$C$3</f>
        <v>Fibra OM4 duplex</v>
      </c>
      <c r="U4288" s="11"/>
      <c r="V4288" s="13"/>
    </row>
    <row r="4289" customFormat="false" ht="15.75" hidden="true" customHeight="true" outlineLevel="0" collapsed="false">
      <c r="A4289" s="4" t="str">
        <f aca="false">Def_Sistemas_Conectores_Cabos!$A$24</f>
        <v>Controle</v>
      </c>
      <c r="B4289" s="5" t="str">
        <f aca="false">Datas_Entregas!$A$4</f>
        <v>Infra de fibras OM4</v>
      </c>
      <c r="C4289" s="6" t="n">
        <f aca="false" t="array" ref="C4289:C4289">INDEX(Datas_Entregas!$B$2:$B$100, MATCH(B4289, Datas_Entregas!$A$2:$A$100, 0), 1)</f>
        <v>43296</v>
      </c>
      <c r="D4289" s="5"/>
      <c r="E4289" s="4" t="str">
        <f aca="false">Def_Status_Montagem!$B$7</f>
        <v>Outro Grupo LNLS</v>
      </c>
      <c r="F4289" s="7"/>
      <c r="G4289" s="8"/>
      <c r="H4289" s="7" t="str">
        <f aca="false" t="array" ref="H4289:H4289">INDEX(Def_Instancias_Equipamentos!$E$2:$E$1224, MATCH(K4289, Def_Instancias_Equipamentos!$D$2:$D$1224, 0), 1)</f>
        <v>CA-RaCtrl</v>
      </c>
      <c r="I4289" s="8" t="str">
        <f aca="false" t="array" ref="I4289:I4289">INDEX(Def_Instancias_Equipamentos!$E$2:$E$1224, MATCH(L4289, Def_Instancias_Equipamentos!$D$2:$D$1224, 0), 1)</f>
        <v>IA-18RaCtrl</v>
      </c>
      <c r="J4289" s="8" t="str">
        <f aca="false">IF(H4289=I4289, "INTERNO", "EXTERNO")</f>
        <v>EXTERNO</v>
      </c>
      <c r="K4289" s="9" t="str">
        <f aca="false">Def_Instancias_Equipamentos!$D$67</f>
        <v>CA-RaCtrl:CO-FibPatch</v>
      </c>
      <c r="L4289" s="4" t="str">
        <f aca="false">Def_Instancias_Equipamentos!$D$63</f>
        <v>IA-18RaCtrl:CO-FibPatch</v>
      </c>
      <c r="M4289" s="27" t="s">
        <v>252</v>
      </c>
      <c r="N4289" s="12" t="s">
        <v>252</v>
      </c>
      <c r="O4289" s="9" t="str">
        <f aca="false">Def_Sistemas_Conectores_Cabos!$B$3</f>
        <v>LC duplex</v>
      </c>
      <c r="P4289" s="4" t="str">
        <f aca="false">Def_Sistemas_Conectores_Cabos!$B$3</f>
        <v>LC duplex</v>
      </c>
      <c r="Q4289" s="8" t="str">
        <f aca="false">K4289&amp;"/"&amp;M4289&amp;CHAR(10)&amp;L4289&amp;"/"&amp;N4289</f>
        <v>CA-RaCtrl:CO-FibPatch/p060
IA-18RaCtrl:CO-FibPatch/p060</v>
      </c>
      <c r="R4289" s="12"/>
      <c r="S4289" s="11"/>
      <c r="T4289" s="4" t="str">
        <f aca="false">Def_Sistemas_Conectores_Cabos!$C$3</f>
        <v>Fibra OM4 duplex</v>
      </c>
      <c r="U4289" s="11"/>
      <c r="V4289" s="13"/>
    </row>
    <row r="4290" customFormat="false" ht="15.75" hidden="true" customHeight="true" outlineLevel="0" collapsed="false">
      <c r="A4290" s="4" t="str">
        <f aca="false">Def_Sistemas_Conectores_Cabos!$A$24</f>
        <v>Controle</v>
      </c>
      <c r="B4290" s="5" t="str">
        <f aca="false">Datas_Entregas!$A$4</f>
        <v>Infra de fibras OM4</v>
      </c>
      <c r="C4290" s="6" t="n">
        <f aca="false" t="array" ref="C4290:C4290">INDEX(Datas_Entregas!$B$2:$B$100, MATCH(B4290, Datas_Entregas!$A$2:$A$100, 0), 1)</f>
        <v>43296</v>
      </c>
      <c r="D4290" s="5"/>
      <c r="E4290" s="4" t="str">
        <f aca="false">Def_Status_Montagem!$B$7</f>
        <v>Outro Grupo LNLS</v>
      </c>
      <c r="F4290" s="7"/>
      <c r="G4290" s="8"/>
      <c r="H4290" s="7" t="str">
        <f aca="false" t="array" ref="H4290:H4290">INDEX(Def_Instancias_Equipamentos!$E$2:$E$1224, MATCH(K4290, Def_Instancias_Equipamentos!$D$2:$D$1224, 0), 1)</f>
        <v>CA-RaCtrl</v>
      </c>
      <c r="I4290" s="8" t="str">
        <f aca="false" t="array" ref="I4290:I4290">INDEX(Def_Instancias_Equipamentos!$E$2:$E$1224, MATCH(L4290, Def_Instancias_Equipamentos!$D$2:$D$1224, 0), 1)</f>
        <v>IA-19RaCtrl</v>
      </c>
      <c r="J4290" s="8" t="str">
        <f aca="false">IF(H4290=I4290, "INTERNO", "EXTERNO")</f>
        <v>EXTERNO</v>
      </c>
      <c r="K4290" s="9" t="str">
        <f aca="false">Def_Instancias_Equipamentos!$D$67</f>
        <v>CA-RaCtrl:CO-FibPatch</v>
      </c>
      <c r="L4290" s="4" t="str">
        <f aca="false">Def_Instancias_Equipamentos!$D$64</f>
        <v>IA-19RaCtrl:CO-FibPatch</v>
      </c>
      <c r="M4290" s="27" t="s">
        <v>254</v>
      </c>
      <c r="N4290" s="12" t="s">
        <v>254</v>
      </c>
      <c r="O4290" s="9" t="str">
        <f aca="false">Def_Sistemas_Conectores_Cabos!$B$3</f>
        <v>LC duplex</v>
      </c>
      <c r="P4290" s="4" t="str">
        <f aca="false">Def_Sistemas_Conectores_Cabos!$B$3</f>
        <v>LC duplex</v>
      </c>
      <c r="Q4290" s="8" t="str">
        <f aca="false">K4290&amp;"/"&amp;M4290&amp;CHAR(10)&amp;L4290&amp;"/"&amp;N4290</f>
        <v>CA-RaCtrl:CO-FibPatch/p061
IA-19RaCtrl:CO-FibPatch/p061</v>
      </c>
      <c r="R4290" s="12"/>
      <c r="S4290" s="11"/>
      <c r="T4290" s="4" t="str">
        <f aca="false">Def_Sistemas_Conectores_Cabos!$C$3</f>
        <v>Fibra OM4 duplex</v>
      </c>
      <c r="U4290" s="11"/>
      <c r="V4290" s="13"/>
    </row>
    <row r="4291" customFormat="false" ht="15.75" hidden="true" customHeight="true" outlineLevel="0" collapsed="false">
      <c r="A4291" s="4" t="str">
        <f aca="false">Def_Sistemas_Conectores_Cabos!$A$24</f>
        <v>Controle</v>
      </c>
      <c r="B4291" s="5" t="str">
        <f aca="false">Datas_Entregas!$A$4</f>
        <v>Infra de fibras OM4</v>
      </c>
      <c r="C4291" s="6" t="n">
        <f aca="false" t="array" ref="C4291:C4291">INDEX(Datas_Entregas!$B$2:$B$100, MATCH(B4291, Datas_Entregas!$A$2:$A$100, 0), 1)</f>
        <v>43296</v>
      </c>
      <c r="D4291" s="5"/>
      <c r="E4291" s="4" t="str">
        <f aca="false">Def_Status_Montagem!$B$7</f>
        <v>Outro Grupo LNLS</v>
      </c>
      <c r="F4291" s="7"/>
      <c r="G4291" s="8"/>
      <c r="H4291" s="7" t="str">
        <f aca="false" t="array" ref="H4291:H4291">INDEX(Def_Instancias_Equipamentos!$E$2:$E$1224, MATCH(K4291, Def_Instancias_Equipamentos!$D$2:$D$1224, 0), 1)</f>
        <v>CA-RaCtrl</v>
      </c>
      <c r="I4291" s="8" t="str">
        <f aca="false" t="array" ref="I4291:I4291">INDEX(Def_Instancias_Equipamentos!$E$2:$E$1224, MATCH(L4291, Def_Instancias_Equipamentos!$D$2:$D$1224, 0), 1)</f>
        <v>IA-02RaCtrl</v>
      </c>
      <c r="J4291" s="8" t="str">
        <f aca="false">IF(H4291=I4291, "INTERNO", "EXTERNO")</f>
        <v>EXTERNO</v>
      </c>
      <c r="K4291" s="9" t="str">
        <f aca="false">Def_Instancias_Equipamentos!$D$67</f>
        <v>CA-RaCtrl:CO-FibPatch</v>
      </c>
      <c r="L4291" s="4" t="str">
        <f aca="false">Def_Instancias_Equipamentos!$D$47</f>
        <v>IA-02RaCtrl:CO-FibPatch</v>
      </c>
      <c r="M4291" s="27" t="s">
        <v>256</v>
      </c>
      <c r="N4291" s="12" t="s">
        <v>256</v>
      </c>
      <c r="O4291" s="9" t="str">
        <f aca="false">Def_Sistemas_Conectores_Cabos!$B$3</f>
        <v>LC duplex</v>
      </c>
      <c r="P4291" s="4" t="str">
        <f aca="false">Def_Sistemas_Conectores_Cabos!$B$3</f>
        <v>LC duplex</v>
      </c>
      <c r="Q4291" s="8" t="str">
        <f aca="false">K4291&amp;"/"&amp;M4291&amp;CHAR(10)&amp;L4291&amp;"/"&amp;N4291</f>
        <v>CA-RaCtrl:CO-FibPatch/p062
IA-02RaCtrl:CO-FibPatch/p062</v>
      </c>
      <c r="R4291" s="12"/>
      <c r="S4291" s="11"/>
      <c r="T4291" s="4" t="str">
        <f aca="false">Def_Sistemas_Conectores_Cabos!$C$3</f>
        <v>Fibra OM4 duplex</v>
      </c>
      <c r="U4291" s="11"/>
      <c r="V4291" s="13"/>
    </row>
    <row r="4292" customFormat="false" ht="15.75" hidden="true" customHeight="true" outlineLevel="0" collapsed="false">
      <c r="A4292" s="4" t="str">
        <f aca="false">Def_Sistemas_Conectores_Cabos!$A$24</f>
        <v>Controle</v>
      </c>
      <c r="B4292" s="5" t="str">
        <f aca="false">Datas_Entregas!$A$4</f>
        <v>Infra de fibras OM4</v>
      </c>
      <c r="C4292" s="6" t="n">
        <f aca="false" t="array" ref="C4292:C4292">INDEX(Datas_Entregas!$B$2:$B$100, MATCH(B4292, Datas_Entregas!$A$2:$A$100, 0), 1)</f>
        <v>43296</v>
      </c>
      <c r="D4292" s="5"/>
      <c r="E4292" s="4" t="str">
        <f aca="false">Def_Status_Montagem!$B$7</f>
        <v>Outro Grupo LNLS</v>
      </c>
      <c r="F4292" s="7"/>
      <c r="G4292" s="8"/>
      <c r="H4292" s="7" t="str">
        <f aca="false" t="array" ref="H4292:H4292">INDEX(Def_Instancias_Equipamentos!$E$2:$E$1224, MATCH(K4292, Def_Instancias_Equipamentos!$D$2:$D$1224, 0), 1)</f>
        <v>CA-RaCtrl</v>
      </c>
      <c r="I4292" s="8" t="str">
        <f aca="false" t="array" ref="I4292:I4292">INDEX(Def_Instancias_Equipamentos!$E$2:$E$1224, MATCH(L4292, Def_Instancias_Equipamentos!$D$2:$D$1224, 0), 1)</f>
        <v>IA-20RaCtrl</v>
      </c>
      <c r="J4292" s="8" t="str">
        <f aca="false">IF(H4292=I4292, "INTERNO", "EXTERNO")</f>
        <v>EXTERNO</v>
      </c>
      <c r="K4292" s="9" t="str">
        <f aca="false">Def_Instancias_Equipamentos!$D$67</f>
        <v>CA-RaCtrl:CO-FibPatch</v>
      </c>
      <c r="L4292" s="4" t="str">
        <f aca="false">Def_Instancias_Equipamentos!$D$65</f>
        <v>IA-20RaCtrl:CO-FibPatch</v>
      </c>
      <c r="M4292" s="27" t="s">
        <v>258</v>
      </c>
      <c r="N4292" s="12" t="s">
        <v>258</v>
      </c>
      <c r="O4292" s="9" t="str">
        <f aca="false">Def_Sistemas_Conectores_Cabos!$B$3</f>
        <v>LC duplex</v>
      </c>
      <c r="P4292" s="4" t="str">
        <f aca="false">Def_Sistemas_Conectores_Cabos!$B$3</f>
        <v>LC duplex</v>
      </c>
      <c r="Q4292" s="8" t="str">
        <f aca="false">K4292&amp;"/"&amp;M4292&amp;CHAR(10)&amp;L4292&amp;"/"&amp;N4292</f>
        <v>CA-RaCtrl:CO-FibPatch/p063
IA-20RaCtrl:CO-FibPatch/p063</v>
      </c>
      <c r="R4292" s="12"/>
      <c r="S4292" s="11"/>
      <c r="T4292" s="4" t="str">
        <f aca="false">Def_Sistemas_Conectores_Cabos!$C$3</f>
        <v>Fibra OM4 duplex</v>
      </c>
      <c r="U4292" s="11"/>
      <c r="V4292" s="13"/>
    </row>
    <row r="4293" customFormat="false" ht="15.75" hidden="true" customHeight="true" outlineLevel="0" collapsed="false">
      <c r="A4293" s="4" t="str">
        <f aca="false">Def_Sistemas_Conectores_Cabos!$A$24</f>
        <v>Controle</v>
      </c>
      <c r="B4293" s="5" t="str">
        <f aca="false">Datas_Entregas!$A$4</f>
        <v>Infra de fibras OM4</v>
      </c>
      <c r="C4293" s="6" t="n">
        <f aca="false" t="array" ref="C4293:C4293">INDEX(Datas_Entregas!$B$2:$B$100, MATCH(B4293, Datas_Entregas!$A$2:$A$100, 0), 1)</f>
        <v>43296</v>
      </c>
      <c r="D4293" s="5"/>
      <c r="E4293" s="4" t="str">
        <f aca="false">Def_Status_Montagem!$B$7</f>
        <v>Outro Grupo LNLS</v>
      </c>
      <c r="F4293" s="7"/>
      <c r="G4293" s="8"/>
      <c r="H4293" s="7" t="str">
        <f aca="false" t="array" ref="H4293:H4293">INDEX(Def_Instancias_Equipamentos!$E$2:$E$1224, MATCH(K4293, Def_Instancias_Equipamentos!$D$2:$D$1224, 0), 1)</f>
        <v>CA-RaCtrl</v>
      </c>
      <c r="I4293" s="8" t="str">
        <f aca="false" t="array" ref="I4293:I4293">INDEX(Def_Instancias_Equipamentos!$E$2:$E$1224, MATCH(L4293, Def_Instancias_Equipamentos!$D$2:$D$1224, 0), 1)</f>
        <v>IA-03RaCtrl</v>
      </c>
      <c r="J4293" s="8" t="str">
        <f aca="false">IF(H4293=I4293, "INTERNO", "EXTERNO")</f>
        <v>EXTERNO</v>
      </c>
      <c r="K4293" s="9" t="str">
        <f aca="false">Def_Instancias_Equipamentos!$D$67</f>
        <v>CA-RaCtrl:CO-FibPatch</v>
      </c>
      <c r="L4293" s="4" t="str">
        <f aca="false">Def_Instancias_Equipamentos!$D$48</f>
        <v>IA-03RaCtrl:CO-FibPatch</v>
      </c>
      <c r="M4293" s="27" t="s">
        <v>260</v>
      </c>
      <c r="N4293" s="12" t="s">
        <v>260</v>
      </c>
      <c r="O4293" s="9" t="str">
        <f aca="false">Def_Sistemas_Conectores_Cabos!$B$3</f>
        <v>LC duplex</v>
      </c>
      <c r="P4293" s="4" t="str">
        <f aca="false">Def_Sistemas_Conectores_Cabos!$B$3</f>
        <v>LC duplex</v>
      </c>
      <c r="Q4293" s="8" t="str">
        <f aca="false">K4293&amp;"/"&amp;M4293&amp;CHAR(10)&amp;L4293&amp;"/"&amp;N4293</f>
        <v>CA-RaCtrl:CO-FibPatch/p064
IA-03RaCtrl:CO-FibPatch/p064</v>
      </c>
      <c r="R4293" s="12"/>
      <c r="S4293" s="11"/>
      <c r="T4293" s="4" t="str">
        <f aca="false">Def_Sistemas_Conectores_Cabos!$C$3</f>
        <v>Fibra OM4 duplex</v>
      </c>
      <c r="U4293" s="11"/>
      <c r="V4293" s="13"/>
    </row>
    <row r="4294" customFormat="false" ht="15.75" hidden="true" customHeight="true" outlineLevel="0" collapsed="false">
      <c r="A4294" s="4" t="str">
        <f aca="false">Def_Sistemas_Conectores_Cabos!$A$24</f>
        <v>Controle</v>
      </c>
      <c r="B4294" s="5" t="str">
        <f aca="false">Datas_Entregas!$A$4</f>
        <v>Infra de fibras OM4</v>
      </c>
      <c r="C4294" s="6" t="n">
        <f aca="false" t="array" ref="C4294:C4294">INDEX(Datas_Entregas!$B$2:$B$100, MATCH(B4294, Datas_Entregas!$A$2:$A$100, 0), 1)</f>
        <v>43296</v>
      </c>
      <c r="D4294" s="5"/>
      <c r="E4294" s="4" t="str">
        <f aca="false">Def_Status_Montagem!$B$7</f>
        <v>Outro Grupo LNLS</v>
      </c>
      <c r="F4294" s="7"/>
      <c r="G4294" s="8"/>
      <c r="H4294" s="7" t="str">
        <f aca="false" t="array" ref="H4294:H4294">INDEX(Def_Instancias_Equipamentos!$E$2:$E$1224, MATCH(K4294, Def_Instancias_Equipamentos!$D$2:$D$1224, 0), 1)</f>
        <v>CA-RaCtrl</v>
      </c>
      <c r="I4294" s="8" t="str">
        <f aca="false" t="array" ref="I4294:I4294">INDEX(Def_Instancias_Equipamentos!$E$2:$E$1224, MATCH(L4294, Def_Instancias_Equipamentos!$D$2:$D$1224, 0), 1)</f>
        <v>IA-04RaCtrl</v>
      </c>
      <c r="J4294" s="8" t="str">
        <f aca="false">IF(H4294=I4294, "INTERNO", "EXTERNO")</f>
        <v>EXTERNO</v>
      </c>
      <c r="K4294" s="9" t="str">
        <f aca="false">Def_Instancias_Equipamentos!$D$67</f>
        <v>CA-RaCtrl:CO-FibPatch</v>
      </c>
      <c r="L4294" s="4" t="str">
        <f aca="false">Def_Instancias_Equipamentos!$D$49</f>
        <v>IA-04RaCtrl:CO-FibPatch</v>
      </c>
      <c r="M4294" s="27" t="s">
        <v>262</v>
      </c>
      <c r="N4294" s="12" t="s">
        <v>262</v>
      </c>
      <c r="O4294" s="9" t="str">
        <f aca="false">Def_Sistemas_Conectores_Cabos!$B$3</f>
        <v>LC duplex</v>
      </c>
      <c r="P4294" s="4" t="str">
        <f aca="false">Def_Sistemas_Conectores_Cabos!$B$3</f>
        <v>LC duplex</v>
      </c>
      <c r="Q4294" s="8" t="str">
        <f aca="false">K4294&amp;"/"&amp;M4294&amp;CHAR(10)&amp;L4294&amp;"/"&amp;N4294</f>
        <v>CA-RaCtrl:CO-FibPatch/p065
IA-04RaCtrl:CO-FibPatch/p065</v>
      </c>
      <c r="R4294" s="12"/>
      <c r="S4294" s="11"/>
      <c r="T4294" s="4" t="str">
        <f aca="false">Def_Sistemas_Conectores_Cabos!$C$3</f>
        <v>Fibra OM4 duplex</v>
      </c>
      <c r="U4294" s="11"/>
      <c r="V4294" s="13"/>
    </row>
    <row r="4295" customFormat="false" ht="15.75" hidden="true" customHeight="true" outlineLevel="0" collapsed="false">
      <c r="A4295" s="4" t="str">
        <f aca="false">Def_Sistemas_Conectores_Cabos!$A$24</f>
        <v>Controle</v>
      </c>
      <c r="B4295" s="5" t="str">
        <f aca="false">Datas_Entregas!$A$4</f>
        <v>Infra de fibras OM4</v>
      </c>
      <c r="C4295" s="6" t="n">
        <f aca="false" t="array" ref="C4295:C4295">INDEX(Datas_Entregas!$B$2:$B$100, MATCH(B4295, Datas_Entregas!$A$2:$A$100, 0), 1)</f>
        <v>43296</v>
      </c>
      <c r="D4295" s="5"/>
      <c r="E4295" s="4" t="str">
        <f aca="false">Def_Status_Montagem!$B$7</f>
        <v>Outro Grupo LNLS</v>
      </c>
      <c r="F4295" s="7"/>
      <c r="G4295" s="8"/>
      <c r="H4295" s="7" t="str">
        <f aca="false" t="array" ref="H4295:H4295">INDEX(Def_Instancias_Equipamentos!$E$2:$E$1224, MATCH(K4295, Def_Instancias_Equipamentos!$D$2:$D$1224, 0), 1)</f>
        <v>CA-RaCtrl</v>
      </c>
      <c r="I4295" s="8" t="str">
        <f aca="false" t="array" ref="I4295:I4295">INDEX(Def_Instancias_Equipamentos!$E$2:$E$1224, MATCH(L4295, Def_Instancias_Equipamentos!$D$2:$D$1224, 0), 1)</f>
        <v>IA-05RaCtrl</v>
      </c>
      <c r="J4295" s="8" t="str">
        <f aca="false">IF(H4295=I4295, "INTERNO", "EXTERNO")</f>
        <v>EXTERNO</v>
      </c>
      <c r="K4295" s="9" t="str">
        <f aca="false">Def_Instancias_Equipamentos!$D$67</f>
        <v>CA-RaCtrl:CO-FibPatch</v>
      </c>
      <c r="L4295" s="4" t="str">
        <f aca="false">Def_Instancias_Equipamentos!$D$50</f>
        <v>IA-05RaCtrl:CO-FibPatch</v>
      </c>
      <c r="M4295" s="27" t="s">
        <v>264</v>
      </c>
      <c r="N4295" s="12" t="s">
        <v>264</v>
      </c>
      <c r="O4295" s="9" t="str">
        <f aca="false">Def_Sistemas_Conectores_Cabos!$B$3</f>
        <v>LC duplex</v>
      </c>
      <c r="P4295" s="4" t="str">
        <f aca="false">Def_Sistemas_Conectores_Cabos!$B$3</f>
        <v>LC duplex</v>
      </c>
      <c r="Q4295" s="8" t="str">
        <f aca="false">K4295&amp;"/"&amp;M4295&amp;CHAR(10)&amp;L4295&amp;"/"&amp;N4295</f>
        <v>CA-RaCtrl:CO-FibPatch/p066
IA-05RaCtrl:CO-FibPatch/p066</v>
      </c>
      <c r="R4295" s="12"/>
      <c r="S4295" s="11"/>
      <c r="T4295" s="4" t="str">
        <f aca="false">Def_Sistemas_Conectores_Cabos!$C$3</f>
        <v>Fibra OM4 duplex</v>
      </c>
      <c r="U4295" s="11"/>
      <c r="V4295" s="13"/>
    </row>
    <row r="4296" customFormat="false" ht="15.75" hidden="true" customHeight="true" outlineLevel="0" collapsed="false">
      <c r="A4296" s="4" t="str">
        <f aca="false">Def_Sistemas_Conectores_Cabos!$A$24</f>
        <v>Controle</v>
      </c>
      <c r="B4296" s="5" t="str">
        <f aca="false">Datas_Entregas!$A$4</f>
        <v>Infra de fibras OM4</v>
      </c>
      <c r="C4296" s="6" t="n">
        <f aca="false" t="array" ref="C4296:C4296">INDEX(Datas_Entregas!$B$2:$B$100, MATCH(B4296, Datas_Entregas!$A$2:$A$100, 0), 1)</f>
        <v>43296</v>
      </c>
      <c r="D4296" s="5"/>
      <c r="E4296" s="4" t="str">
        <f aca="false">Def_Status_Montagem!$B$7</f>
        <v>Outro Grupo LNLS</v>
      </c>
      <c r="F4296" s="7"/>
      <c r="G4296" s="8"/>
      <c r="H4296" s="7" t="str">
        <f aca="false" t="array" ref="H4296:H4296">INDEX(Def_Instancias_Equipamentos!$E$2:$E$1224, MATCH(K4296, Def_Instancias_Equipamentos!$D$2:$D$1224, 0), 1)</f>
        <v>CA-RaCtrl</v>
      </c>
      <c r="I4296" s="8" t="str">
        <f aca="false" t="array" ref="I4296:I4296">INDEX(Def_Instancias_Equipamentos!$E$2:$E$1224, MATCH(L4296, Def_Instancias_Equipamentos!$D$2:$D$1224, 0), 1)</f>
        <v>IA-06RaCtrl</v>
      </c>
      <c r="J4296" s="8" t="str">
        <f aca="false">IF(H4296=I4296, "INTERNO", "EXTERNO")</f>
        <v>EXTERNO</v>
      </c>
      <c r="K4296" s="9" t="str">
        <f aca="false">Def_Instancias_Equipamentos!$D$67</f>
        <v>CA-RaCtrl:CO-FibPatch</v>
      </c>
      <c r="L4296" s="4" t="str">
        <f aca="false">Def_Instancias_Equipamentos!$D$51</f>
        <v>IA-06RaCtrl:CO-FibPatch</v>
      </c>
      <c r="M4296" s="27" t="s">
        <v>266</v>
      </c>
      <c r="N4296" s="12" t="s">
        <v>266</v>
      </c>
      <c r="O4296" s="9" t="str">
        <f aca="false">Def_Sistemas_Conectores_Cabos!$B$3</f>
        <v>LC duplex</v>
      </c>
      <c r="P4296" s="4" t="str">
        <f aca="false">Def_Sistemas_Conectores_Cabos!$B$3</f>
        <v>LC duplex</v>
      </c>
      <c r="Q4296" s="8" t="str">
        <f aca="false">K4296&amp;"/"&amp;M4296&amp;CHAR(10)&amp;L4296&amp;"/"&amp;N4296</f>
        <v>CA-RaCtrl:CO-FibPatch/p067
IA-06RaCtrl:CO-FibPatch/p067</v>
      </c>
      <c r="R4296" s="12"/>
      <c r="S4296" s="11"/>
      <c r="T4296" s="4" t="str">
        <f aca="false">Def_Sistemas_Conectores_Cabos!$C$3</f>
        <v>Fibra OM4 duplex</v>
      </c>
      <c r="U4296" s="11"/>
      <c r="V4296" s="13"/>
    </row>
    <row r="4297" customFormat="false" ht="15.75" hidden="true" customHeight="true" outlineLevel="0" collapsed="false">
      <c r="A4297" s="4" t="str">
        <f aca="false">Def_Sistemas_Conectores_Cabos!$A$24</f>
        <v>Controle</v>
      </c>
      <c r="B4297" s="5" t="str">
        <f aca="false">Datas_Entregas!$A$4</f>
        <v>Infra de fibras OM4</v>
      </c>
      <c r="C4297" s="6" t="n">
        <f aca="false" t="array" ref="C4297:C4297">INDEX(Datas_Entregas!$B$2:$B$100, MATCH(B4297, Datas_Entregas!$A$2:$A$100, 0), 1)</f>
        <v>43296</v>
      </c>
      <c r="D4297" s="5"/>
      <c r="E4297" s="4" t="str">
        <f aca="false">Def_Status_Montagem!$B$7</f>
        <v>Outro Grupo LNLS</v>
      </c>
      <c r="F4297" s="7"/>
      <c r="G4297" s="8"/>
      <c r="H4297" s="7" t="str">
        <f aca="false" t="array" ref="H4297:H4297">INDEX(Def_Instancias_Equipamentos!$E$2:$E$1224, MATCH(K4297, Def_Instancias_Equipamentos!$D$2:$D$1224, 0), 1)</f>
        <v>CA-RaCtrl</v>
      </c>
      <c r="I4297" s="8" t="str">
        <f aca="false" t="array" ref="I4297:I4297">INDEX(Def_Instancias_Equipamentos!$E$2:$E$1224, MATCH(L4297, Def_Instancias_Equipamentos!$D$2:$D$1224, 0), 1)</f>
        <v>IA-07RaCtrl</v>
      </c>
      <c r="J4297" s="8" t="str">
        <f aca="false">IF(H4297=I4297, "INTERNO", "EXTERNO")</f>
        <v>EXTERNO</v>
      </c>
      <c r="K4297" s="9" t="str">
        <f aca="false">Def_Instancias_Equipamentos!$D$67</f>
        <v>CA-RaCtrl:CO-FibPatch</v>
      </c>
      <c r="L4297" s="4" t="str">
        <f aca="false">Def_Instancias_Equipamentos!$D$52</f>
        <v>IA-07RaCtrl:CO-FibPatch</v>
      </c>
      <c r="M4297" s="27" t="s">
        <v>268</v>
      </c>
      <c r="N4297" s="12" t="s">
        <v>268</v>
      </c>
      <c r="O4297" s="9" t="str">
        <f aca="false">Def_Sistemas_Conectores_Cabos!$B$3</f>
        <v>LC duplex</v>
      </c>
      <c r="P4297" s="4" t="str">
        <f aca="false">Def_Sistemas_Conectores_Cabos!$B$3</f>
        <v>LC duplex</v>
      </c>
      <c r="Q4297" s="8" t="str">
        <f aca="false">K4297&amp;"/"&amp;M4297&amp;CHAR(10)&amp;L4297&amp;"/"&amp;N4297</f>
        <v>CA-RaCtrl:CO-FibPatch/p068
IA-07RaCtrl:CO-FibPatch/p068</v>
      </c>
      <c r="R4297" s="12"/>
      <c r="S4297" s="11"/>
      <c r="T4297" s="4" t="str">
        <f aca="false">Def_Sistemas_Conectores_Cabos!$C$3</f>
        <v>Fibra OM4 duplex</v>
      </c>
      <c r="U4297" s="11"/>
      <c r="V4297" s="13"/>
    </row>
    <row r="4298" customFormat="false" ht="15.75" hidden="true" customHeight="true" outlineLevel="0" collapsed="false">
      <c r="A4298" s="4" t="str">
        <f aca="false">Def_Sistemas_Conectores_Cabos!$A$24</f>
        <v>Controle</v>
      </c>
      <c r="B4298" s="5" t="str">
        <f aca="false">Datas_Entregas!$A$4</f>
        <v>Infra de fibras OM4</v>
      </c>
      <c r="C4298" s="6" t="n">
        <f aca="false" t="array" ref="C4298:C4298">INDEX(Datas_Entregas!$B$2:$B$100, MATCH(B4298, Datas_Entregas!$A$2:$A$100, 0), 1)</f>
        <v>43296</v>
      </c>
      <c r="D4298" s="5"/>
      <c r="E4298" s="4" t="str">
        <f aca="false">Def_Status_Montagem!$B$7</f>
        <v>Outro Grupo LNLS</v>
      </c>
      <c r="F4298" s="7"/>
      <c r="G4298" s="8"/>
      <c r="H4298" s="7" t="str">
        <f aca="false" t="array" ref="H4298:H4298">INDEX(Def_Instancias_Equipamentos!$E$2:$E$1224, MATCH(K4298, Def_Instancias_Equipamentos!$D$2:$D$1224, 0), 1)</f>
        <v>CA-RaCtrl</v>
      </c>
      <c r="I4298" s="8" t="str">
        <f aca="false" t="array" ref="I4298:I4298">INDEX(Def_Instancias_Equipamentos!$E$2:$E$1224, MATCH(L4298, Def_Instancias_Equipamentos!$D$2:$D$1224, 0), 1)</f>
        <v>IA-08RaCtrl</v>
      </c>
      <c r="J4298" s="8" t="str">
        <f aca="false">IF(H4298=I4298, "INTERNO", "EXTERNO")</f>
        <v>EXTERNO</v>
      </c>
      <c r="K4298" s="9" t="str">
        <f aca="false">Def_Instancias_Equipamentos!$D$67</f>
        <v>CA-RaCtrl:CO-FibPatch</v>
      </c>
      <c r="L4298" s="4" t="str">
        <f aca="false">Def_Instancias_Equipamentos!$D$53</f>
        <v>IA-08RaCtrl:CO-FibPatch</v>
      </c>
      <c r="M4298" s="27" t="s">
        <v>270</v>
      </c>
      <c r="N4298" s="12" t="s">
        <v>270</v>
      </c>
      <c r="O4298" s="9" t="str">
        <f aca="false">Def_Sistemas_Conectores_Cabos!$B$3</f>
        <v>LC duplex</v>
      </c>
      <c r="P4298" s="4" t="str">
        <f aca="false">Def_Sistemas_Conectores_Cabos!$B$3</f>
        <v>LC duplex</v>
      </c>
      <c r="Q4298" s="8" t="str">
        <f aca="false">K4298&amp;"/"&amp;M4298&amp;CHAR(10)&amp;L4298&amp;"/"&amp;N4298</f>
        <v>CA-RaCtrl:CO-FibPatch/p069
IA-08RaCtrl:CO-FibPatch/p069</v>
      </c>
      <c r="R4298" s="12"/>
      <c r="S4298" s="11"/>
      <c r="T4298" s="4" t="str">
        <f aca="false">Def_Sistemas_Conectores_Cabos!$C$3</f>
        <v>Fibra OM4 duplex</v>
      </c>
      <c r="U4298" s="11"/>
      <c r="V4298" s="13"/>
    </row>
    <row r="4299" customFormat="false" ht="15.75" hidden="true" customHeight="true" outlineLevel="0" collapsed="false">
      <c r="A4299" s="4" t="str">
        <f aca="false">Def_Sistemas_Conectores_Cabos!$A$24</f>
        <v>Controle</v>
      </c>
      <c r="B4299" s="5" t="str">
        <f aca="false">Datas_Entregas!$A$4</f>
        <v>Infra de fibras OM4</v>
      </c>
      <c r="C4299" s="6" t="n">
        <f aca="false" t="array" ref="C4299:C4299">INDEX(Datas_Entregas!$B$2:$B$100, MATCH(B4299, Datas_Entregas!$A$2:$A$100, 0), 1)</f>
        <v>43296</v>
      </c>
      <c r="D4299" s="5"/>
      <c r="E4299" s="4" t="str">
        <f aca="false">Def_Status_Montagem!$B$7</f>
        <v>Outro Grupo LNLS</v>
      </c>
      <c r="F4299" s="7"/>
      <c r="G4299" s="8"/>
      <c r="H4299" s="7" t="str">
        <f aca="false" t="array" ref="H4299:H4299">INDEX(Def_Instancias_Equipamentos!$E$2:$E$1224, MATCH(K4299, Def_Instancias_Equipamentos!$D$2:$D$1224, 0), 1)</f>
        <v>CA-RaCtrl</v>
      </c>
      <c r="I4299" s="8" t="str">
        <f aca="false" t="array" ref="I4299:I4299">INDEX(Def_Instancias_Equipamentos!$E$2:$E$1224, MATCH(L4299, Def_Instancias_Equipamentos!$D$2:$D$1224, 0), 1)</f>
        <v>IA-09RaCtrl</v>
      </c>
      <c r="J4299" s="8" t="str">
        <f aca="false">IF(H4299=I4299, "INTERNO", "EXTERNO")</f>
        <v>EXTERNO</v>
      </c>
      <c r="K4299" s="9" t="str">
        <f aca="false">Def_Instancias_Equipamentos!$D$67</f>
        <v>CA-RaCtrl:CO-FibPatch</v>
      </c>
      <c r="L4299" s="4" t="str">
        <f aca="false">Def_Instancias_Equipamentos!$D$54</f>
        <v>IA-09RaCtrl:CO-FibPatch</v>
      </c>
      <c r="M4299" s="27" t="s">
        <v>272</v>
      </c>
      <c r="N4299" s="12" t="s">
        <v>272</v>
      </c>
      <c r="O4299" s="9" t="str">
        <f aca="false">Def_Sistemas_Conectores_Cabos!$B$3</f>
        <v>LC duplex</v>
      </c>
      <c r="P4299" s="4" t="str">
        <f aca="false">Def_Sistemas_Conectores_Cabos!$B$3</f>
        <v>LC duplex</v>
      </c>
      <c r="Q4299" s="8" t="str">
        <f aca="false">K4299&amp;"/"&amp;M4299&amp;CHAR(10)&amp;L4299&amp;"/"&amp;N4299</f>
        <v>CA-RaCtrl:CO-FibPatch/p070
IA-09RaCtrl:CO-FibPatch/p070</v>
      </c>
      <c r="R4299" s="12"/>
      <c r="S4299" s="11"/>
      <c r="T4299" s="4" t="str">
        <f aca="false">Def_Sistemas_Conectores_Cabos!$C$3</f>
        <v>Fibra OM4 duplex</v>
      </c>
      <c r="U4299" s="11"/>
      <c r="V4299" s="13"/>
    </row>
    <row r="4300" customFormat="false" ht="15.75" hidden="true" customHeight="true" outlineLevel="0" collapsed="false">
      <c r="A4300" s="4" t="str">
        <f aca="false">Def_Sistemas_Conectores_Cabos!$A$24</f>
        <v>Controle</v>
      </c>
      <c r="B4300" s="5" t="str">
        <f aca="false">Datas_Entregas!$A$4</f>
        <v>Infra de fibras OM4</v>
      </c>
      <c r="C4300" s="6" t="n">
        <f aca="false" t="array" ref="C4300:C4300">INDEX(Datas_Entregas!$B$2:$B$100, MATCH(B4300, Datas_Entregas!$A$2:$A$100, 0), 1)</f>
        <v>43296</v>
      </c>
      <c r="D4300" s="5"/>
      <c r="E4300" s="4" t="str">
        <f aca="false">Def_Status_Montagem!$B$7</f>
        <v>Outro Grupo LNLS</v>
      </c>
      <c r="F4300" s="7"/>
      <c r="G4300" s="8"/>
      <c r="H4300" s="7" t="str">
        <f aca="false" t="array" ref="H4300:H4300">INDEX(Def_Instancias_Equipamentos!$E$2:$E$1224, MATCH(K4300, Def_Instancias_Equipamentos!$D$2:$D$1224, 0), 1)</f>
        <v>CA-RaCtrl</v>
      </c>
      <c r="I4300" s="8" t="str">
        <f aca="false" t="array" ref="I4300:I4300">INDEX(Def_Instancias_Equipamentos!$E$2:$E$1224, MATCH(L4300, Def_Instancias_Equipamentos!$D$2:$D$1224, 0), 1)</f>
        <v>RA-RaCtrl</v>
      </c>
      <c r="J4300" s="8" t="str">
        <f aca="false">IF(H4300=I4300, "INTERNO", "EXTERNO")</f>
        <v>EXTERNO</v>
      </c>
      <c r="K4300" s="9" t="str">
        <f aca="false">Def_Instancias_Equipamentos!$D$67</f>
        <v>CA-RaCtrl:CO-FibPatch</v>
      </c>
      <c r="L4300" s="4" t="str">
        <f aca="false">Def_Instancias_Equipamentos!$D$69</f>
        <v>RA-RaCtrl:CO-FibPatch</v>
      </c>
      <c r="M4300" s="27" t="s">
        <v>398</v>
      </c>
      <c r="N4300" s="12" t="s">
        <v>398</v>
      </c>
      <c r="O4300" s="9" t="str">
        <f aca="false">Def_Sistemas_Conectores_Cabos!$B$3</f>
        <v>LC duplex</v>
      </c>
      <c r="P4300" s="4" t="str">
        <f aca="false">Def_Sistemas_Conectores_Cabos!$B$3</f>
        <v>LC duplex</v>
      </c>
      <c r="Q4300" s="8" t="str">
        <f aca="false">K4300&amp;"/"&amp;M4300&amp;CHAR(10)&amp;L4300&amp;"/"&amp;N4300</f>
        <v>CA-RaCtrl:CO-FibPatch/p071
RA-RaCtrl:CO-FibPatch/p071</v>
      </c>
      <c r="R4300" s="12"/>
      <c r="S4300" s="11"/>
      <c r="T4300" s="4" t="str">
        <f aca="false">Def_Sistemas_Conectores_Cabos!$C$3</f>
        <v>Fibra OM4 duplex</v>
      </c>
      <c r="U4300" s="11"/>
      <c r="V4300" s="13"/>
    </row>
    <row r="4301" customFormat="false" ht="15.75" hidden="true" customHeight="true" outlineLevel="0" collapsed="false">
      <c r="A4301" s="4" t="str">
        <f aca="false">Def_Sistemas_Conectores_Cabos!$A$24</f>
        <v>Controle</v>
      </c>
      <c r="B4301" s="5" t="str">
        <f aca="false">Datas_Entregas!$A$4</f>
        <v>Infra de fibras OM4</v>
      </c>
      <c r="C4301" s="6" t="n">
        <f aca="false" t="array" ref="C4301:C4301">INDEX(Datas_Entregas!$B$2:$B$100, MATCH(B4301, Datas_Entregas!$A$2:$A$100, 0), 1)</f>
        <v>43296</v>
      </c>
      <c r="D4301" s="5"/>
      <c r="E4301" s="4" t="str">
        <f aca="false">Def_Status_Montagem!$B$7</f>
        <v>Outro Grupo LNLS</v>
      </c>
      <c r="F4301" s="7"/>
      <c r="G4301" s="8"/>
      <c r="H4301" s="7" t="str">
        <f aca="false" t="array" ref="H4301:H4301">INDEX(Def_Instancias_Equipamentos!$E$2:$E$1224, MATCH(K4301, Def_Instancias_Equipamentos!$D$2:$D$1224, 0), 1)</f>
        <v>CA-RaCtrl</v>
      </c>
      <c r="I4301" s="8" t="str">
        <f aca="false" t="array" ref="I4301:I4301">INDEX(Def_Instancias_Equipamentos!$E$2:$E$1224, MATCH(L4301, Def_Instancias_Equipamentos!$D$2:$D$1224, 0), 1)</f>
        <v>LA-RaCtrl</v>
      </c>
      <c r="J4301" s="8" t="str">
        <f aca="false">IF(H4301=I4301, "INTERNO", "EXTERNO")</f>
        <v>EXTERNO</v>
      </c>
      <c r="K4301" s="9" t="str">
        <f aca="false">Def_Instancias_Equipamentos!$D$67</f>
        <v>CA-RaCtrl:CO-FibPatch</v>
      </c>
      <c r="L4301" s="4" t="str">
        <f aca="false">Def_Instancias_Equipamentos!$D$66</f>
        <v>LA-RaCtrl:CO-FibPatch</v>
      </c>
      <c r="M4301" s="27" t="s">
        <v>395</v>
      </c>
      <c r="N4301" s="12" t="s">
        <v>395</v>
      </c>
      <c r="O4301" s="9" t="str">
        <f aca="false">Def_Sistemas_Conectores_Cabos!$B$3</f>
        <v>LC duplex</v>
      </c>
      <c r="P4301" s="4" t="str">
        <f aca="false">Def_Sistemas_Conectores_Cabos!$B$3</f>
        <v>LC duplex</v>
      </c>
      <c r="Q4301" s="8" t="str">
        <f aca="false">K4301&amp;"/"&amp;M4301&amp;CHAR(10)&amp;L4301&amp;"/"&amp;N4301</f>
        <v>CA-RaCtrl:CO-FibPatch/p072
LA-RaCtrl:CO-FibPatch/p072</v>
      </c>
      <c r="R4301" s="12"/>
      <c r="S4301" s="11"/>
      <c r="T4301" s="4" t="str">
        <f aca="false">Def_Sistemas_Conectores_Cabos!$C$3</f>
        <v>Fibra OM4 duplex</v>
      </c>
      <c r="U4301" s="11"/>
      <c r="V4301" s="13"/>
    </row>
    <row r="4302" customFormat="false" ht="15.75" hidden="true" customHeight="true" outlineLevel="0" collapsed="false">
      <c r="A4302" s="4" t="str">
        <f aca="false">Def_Sistemas_Conectores_Cabos!$A$24</f>
        <v>Controle</v>
      </c>
      <c r="B4302" s="5" t="str">
        <f aca="false">Datas_Entregas!$A$4</f>
        <v>Infra de fibras OM4</v>
      </c>
      <c r="C4302" s="6" t="n">
        <f aca="false" t="array" ref="C4302:C4302">INDEX(Datas_Entregas!$B$2:$B$100, MATCH(B4302, Datas_Entregas!$A$2:$A$100, 0), 1)</f>
        <v>43296</v>
      </c>
      <c r="D4302" s="5"/>
      <c r="E4302" s="4" t="str">
        <f aca="false">Def_Status_Montagem!$B$7</f>
        <v>Outro Grupo LNLS</v>
      </c>
      <c r="F4302" s="7"/>
      <c r="G4302" s="8"/>
      <c r="H4302" s="7" t="str">
        <f aca="false" t="array" ref="H4302:H4302">INDEX(Def_Instancias_Equipamentos!$E$2:$E$1224, MATCH(K4302, Def_Instancias_Equipamentos!$D$2:$D$1224, 0), 1)</f>
        <v>CA-RaCtrl</v>
      </c>
      <c r="I4302" s="8" t="str">
        <f aca="false" t="array" ref="I4302:I4302">INDEX(Def_Instancias_Equipamentos!$E$2:$E$1224, MATCH(L4302, Def_Instancias_Equipamentos!$D$2:$D$1224, 0), 1)</f>
        <v>PA-RaCtrl</v>
      </c>
      <c r="J4302" s="8" t="str">
        <f aca="false">IF(H4302=I4302, "INTERNO", "EXTERNO")</f>
        <v>EXTERNO</v>
      </c>
      <c r="K4302" s="9" t="str">
        <f aca="false">Def_Instancias_Equipamentos!$D$67</f>
        <v>CA-RaCtrl:CO-FibPatch</v>
      </c>
      <c r="L4302" s="4" t="str">
        <f aca="false">Def_Instancias_Equipamentos!$D$68</f>
        <v>PA-RaCtrl:CO-FibPatch</v>
      </c>
      <c r="M4302" s="27" t="s">
        <v>397</v>
      </c>
      <c r="N4302" s="12" t="s">
        <v>397</v>
      </c>
      <c r="O4302" s="9" t="str">
        <f aca="false">Def_Sistemas_Conectores_Cabos!$B$3</f>
        <v>LC duplex</v>
      </c>
      <c r="P4302" s="4" t="str">
        <f aca="false">Def_Sistemas_Conectores_Cabos!$B$3</f>
        <v>LC duplex</v>
      </c>
      <c r="Q4302" s="8" t="str">
        <f aca="false">K4302&amp;"/"&amp;M4302&amp;CHAR(10)&amp;L4302&amp;"/"&amp;N4302</f>
        <v>CA-RaCtrl:CO-FibPatch/p073
PA-RaCtrl:CO-FibPatch/p073</v>
      </c>
      <c r="R4302" s="12"/>
      <c r="S4302" s="11"/>
      <c r="T4302" s="4" t="str">
        <f aca="false">Def_Sistemas_Conectores_Cabos!$C$3</f>
        <v>Fibra OM4 duplex</v>
      </c>
      <c r="U4302" s="11"/>
      <c r="V4302" s="13"/>
    </row>
    <row r="4303" customFormat="false" ht="15.75" hidden="true" customHeight="true" outlineLevel="0" collapsed="false">
      <c r="A4303" s="4" t="str">
        <f aca="false">Def_Sistemas_Conectores_Cabos!$A$24</f>
        <v>Controle</v>
      </c>
      <c r="B4303" s="5" t="str">
        <f aca="false">Datas_Entregas!$A$4</f>
        <v>Infra de fibras OM4</v>
      </c>
      <c r="C4303" s="6" t="n">
        <f aca="false" t="array" ref="C4303:C4303">INDEX(Datas_Entregas!$B$2:$B$100, MATCH(B4303, Datas_Entregas!$A$2:$A$100, 0), 1)</f>
        <v>43296</v>
      </c>
      <c r="D4303" s="5"/>
      <c r="E4303" s="4" t="str">
        <f aca="false">Def_Status_Montagem!$B$7</f>
        <v>Outro Grupo LNLS</v>
      </c>
      <c r="F4303" s="7"/>
      <c r="G4303" s="8"/>
      <c r="H4303" s="7" t="str">
        <f aca="false" t="array" ref="H4303:H4303">INDEX(Def_Instancias_Equipamentos!$E$2:$E$1224, MATCH(K4303, Def_Instancias_Equipamentos!$D$2:$D$1224, 0), 1)</f>
        <v>CA-RaCtrl</v>
      </c>
      <c r="I4303" s="8" t="str">
        <f aca="false" t="array" ref="I4303:I4303">INDEX(Def_Instancias_Equipamentos!$E$2:$E$1224, MATCH(L4303, Def_Instancias_Equipamentos!$D$2:$D$1224, 0), 1)</f>
        <v>RA-RaMO</v>
      </c>
      <c r="J4303" s="8" t="str">
        <f aca="false">IF(H4303=I4303, "INTERNO", "EXTERNO")</f>
        <v>EXTERNO</v>
      </c>
      <c r="K4303" s="9" t="str">
        <f aca="false">Def_Instancias_Equipamentos!$D$67</f>
        <v>CA-RaCtrl:CO-FibPatch</v>
      </c>
      <c r="L4303" s="4" t="str">
        <f aca="false">Def_Instancias_Equipamentos!$D$70</f>
        <v>RA-RaMO:CO-FibPatch</v>
      </c>
      <c r="M4303" s="27" t="s">
        <v>221</v>
      </c>
      <c r="N4303" s="12" t="s">
        <v>221</v>
      </c>
      <c r="O4303" s="9" t="str">
        <f aca="false">Def_Sistemas_Conectores_Cabos!$B$3</f>
        <v>LC duplex</v>
      </c>
      <c r="P4303" s="4" t="str">
        <f aca="false">Def_Sistemas_Conectores_Cabos!$B$3</f>
        <v>LC duplex</v>
      </c>
      <c r="Q4303" s="8" t="str">
        <f aca="false">K4303&amp;"/"&amp;M4303&amp;CHAR(10)&amp;L4303&amp;"/"&amp;N4303</f>
        <v>CA-RaCtrl:CO-FibPatch/p074
RA-RaMO:CO-FibPatch/p074</v>
      </c>
      <c r="R4303" s="12"/>
      <c r="S4303" s="11"/>
      <c r="T4303" s="4" t="str">
        <f aca="false">Def_Sistemas_Conectores_Cabos!$C$3</f>
        <v>Fibra OM4 duplex</v>
      </c>
      <c r="U4303" s="11"/>
      <c r="V4303" s="13"/>
    </row>
    <row r="4304" customFormat="false" ht="15.75" hidden="true" customHeight="true" outlineLevel="0" collapsed="false">
      <c r="A4304" s="4" t="str">
        <f aca="false">Def_Sistemas_Conectores_Cabos!$A$24</f>
        <v>Controle</v>
      </c>
      <c r="B4304" s="5" t="str">
        <f aca="false">Datas_Entregas!$A$4</f>
        <v>Infra de fibras OM4</v>
      </c>
      <c r="C4304" s="6" t="n">
        <f aca="false" t="array" ref="C4304:C4304">INDEX(Datas_Entregas!$B$2:$B$100, MATCH(B4304, Datas_Entregas!$A$2:$A$100, 0), 1)</f>
        <v>43296</v>
      </c>
      <c r="D4304" s="5"/>
      <c r="E4304" s="4" t="str">
        <f aca="false">Def_Status_Montagem!$B$7</f>
        <v>Outro Grupo LNLS</v>
      </c>
      <c r="F4304" s="7"/>
      <c r="G4304" s="8"/>
      <c r="H4304" s="7" t="str">
        <f aca="false" t="array" ref="H4304:H4304">INDEX(Def_Instancias_Equipamentos!$E$2:$E$1224, MATCH(K4304, Def_Instancias_Equipamentos!$D$2:$D$1224, 0), 1)</f>
        <v>CA-RaCtrl</v>
      </c>
      <c r="I4304" s="8" t="str">
        <f aca="false" t="array" ref="I4304:I4304">INDEX(Def_Instancias_Equipamentos!$E$2:$E$1224, MATCH(L4304, Def_Instancias_Equipamentos!$D$2:$D$1224, 0), 1)</f>
        <v>RA-RaMO</v>
      </c>
      <c r="J4304" s="8" t="str">
        <f aca="false">IF(H4304=I4304, "INTERNO", "EXTERNO")</f>
        <v>EXTERNO</v>
      </c>
      <c r="K4304" s="9" t="str">
        <f aca="false">Def_Instancias_Equipamentos!$D$67</f>
        <v>CA-RaCtrl:CO-FibPatch</v>
      </c>
      <c r="L4304" s="4" t="str">
        <f aca="false">Def_Instancias_Equipamentos!$D$70</f>
        <v>RA-RaMO:CO-FibPatch</v>
      </c>
      <c r="M4304" s="27" t="s">
        <v>223</v>
      </c>
      <c r="N4304" s="12" t="s">
        <v>223</v>
      </c>
      <c r="O4304" s="9" t="str">
        <f aca="false">Def_Sistemas_Conectores_Cabos!$B$3</f>
        <v>LC duplex</v>
      </c>
      <c r="P4304" s="4" t="str">
        <f aca="false">Def_Sistemas_Conectores_Cabos!$B$3</f>
        <v>LC duplex</v>
      </c>
      <c r="Q4304" s="8" t="str">
        <f aca="false">K4304&amp;"/"&amp;M4304&amp;CHAR(10)&amp;L4304&amp;"/"&amp;N4304</f>
        <v>CA-RaCtrl:CO-FibPatch/p075
RA-RaMO:CO-FibPatch/p075</v>
      </c>
      <c r="R4304" s="12"/>
      <c r="S4304" s="11"/>
      <c r="T4304" s="4" t="str">
        <f aca="false">Def_Sistemas_Conectores_Cabos!$C$3</f>
        <v>Fibra OM4 duplex</v>
      </c>
      <c r="U4304" s="11"/>
      <c r="V4304" s="13"/>
    </row>
    <row r="4305" customFormat="false" ht="15.75" hidden="true" customHeight="true" outlineLevel="0" collapsed="false">
      <c r="A4305" s="4" t="str">
        <f aca="false">Def_Sistemas_Conectores_Cabos!$A$24</f>
        <v>Controle</v>
      </c>
      <c r="B4305" s="5" t="str">
        <f aca="false">Datas_Entregas!$A$4</f>
        <v>Infra de fibras OM4</v>
      </c>
      <c r="C4305" s="6" t="n">
        <f aca="false" t="array" ref="C4305:C4305">INDEX(Datas_Entregas!$B$2:$B$100, MATCH(B4305, Datas_Entregas!$A$2:$A$100, 0), 1)</f>
        <v>43296</v>
      </c>
      <c r="D4305" s="5"/>
      <c r="E4305" s="4" t="str">
        <f aca="false">Def_Status_Montagem!$B$7</f>
        <v>Outro Grupo LNLS</v>
      </c>
      <c r="F4305" s="7"/>
      <c r="G4305" s="8"/>
      <c r="H4305" s="7" t="str">
        <f aca="false" t="array" ref="H4305:H4305">INDEX(Def_Instancias_Equipamentos!$E$2:$E$1224, MATCH(K4305, Def_Instancias_Equipamentos!$D$2:$D$1224, 0), 1)</f>
        <v>CA-RaCtrl</v>
      </c>
      <c r="I4305" s="8" t="str">
        <f aca="false" t="array" ref="I4305:I4305">INDEX(Def_Instancias_Equipamentos!$E$2:$E$1224, MATCH(L4305, Def_Instancias_Equipamentos!$D$2:$D$1224, 0), 1)</f>
        <v>RA-RaMO</v>
      </c>
      <c r="J4305" s="8" t="str">
        <f aca="false">IF(H4305=I4305, "INTERNO", "EXTERNO")</f>
        <v>EXTERNO</v>
      </c>
      <c r="K4305" s="9" t="str">
        <f aca="false">Def_Instancias_Equipamentos!$D$67</f>
        <v>CA-RaCtrl:CO-FibPatch</v>
      </c>
      <c r="L4305" s="4" t="str">
        <f aca="false">Def_Instancias_Equipamentos!$D$70</f>
        <v>RA-RaMO:CO-FibPatch</v>
      </c>
      <c r="M4305" s="27" t="s">
        <v>224</v>
      </c>
      <c r="N4305" s="12" t="s">
        <v>224</v>
      </c>
      <c r="O4305" s="9" t="str">
        <f aca="false">Def_Sistemas_Conectores_Cabos!$B$3</f>
        <v>LC duplex</v>
      </c>
      <c r="P4305" s="4" t="str">
        <f aca="false">Def_Sistemas_Conectores_Cabos!$B$3</f>
        <v>LC duplex</v>
      </c>
      <c r="Q4305" s="8" t="str">
        <f aca="false">K4305&amp;"/"&amp;M4305&amp;CHAR(10)&amp;L4305&amp;"/"&amp;N4305</f>
        <v>CA-RaCtrl:CO-FibPatch/p076
RA-RaMO:CO-FibPatch/p076</v>
      </c>
      <c r="R4305" s="12"/>
      <c r="S4305" s="11"/>
      <c r="T4305" s="4" t="str">
        <f aca="false">Def_Sistemas_Conectores_Cabos!$C$3</f>
        <v>Fibra OM4 duplex</v>
      </c>
      <c r="U4305" s="11"/>
      <c r="V4305" s="13"/>
    </row>
    <row r="4306" customFormat="false" ht="15.75" hidden="true" customHeight="true" outlineLevel="0" collapsed="false">
      <c r="A4306" s="4" t="str">
        <f aca="false">Def_Sistemas_Conectores_Cabos!$A$24</f>
        <v>Controle</v>
      </c>
      <c r="B4306" s="5" t="str">
        <f aca="false">Datas_Entregas!$A$4</f>
        <v>Infra de fibras OM4</v>
      </c>
      <c r="C4306" s="6" t="n">
        <f aca="false" t="array" ref="C4306:C4306">INDEX(Datas_Entregas!$B$2:$B$100, MATCH(B4306, Datas_Entregas!$A$2:$A$100, 0), 1)</f>
        <v>43296</v>
      </c>
      <c r="D4306" s="5"/>
      <c r="E4306" s="4" t="str">
        <f aca="false">Def_Status_Montagem!$B$7</f>
        <v>Outro Grupo LNLS</v>
      </c>
      <c r="F4306" s="7"/>
      <c r="G4306" s="8"/>
      <c r="H4306" s="7" t="str">
        <f aca="false" t="array" ref="H4306:H4306">INDEX(Def_Instancias_Equipamentos!$E$2:$E$1224, MATCH(K4306, Def_Instancias_Equipamentos!$D$2:$D$1224, 0), 1)</f>
        <v>CA-RaCtrl</v>
      </c>
      <c r="I4306" s="8" t="str">
        <f aca="false" t="array" ref="I4306:I4306">INDEX(Def_Instancias_Equipamentos!$E$2:$E$1224, MATCH(L4306, Def_Instancias_Equipamentos!$D$2:$D$1224, 0), 1)</f>
        <v>RA-RaMO</v>
      </c>
      <c r="J4306" s="8" t="str">
        <f aca="false">IF(H4306=I4306, "INTERNO", "EXTERNO")</f>
        <v>EXTERNO</v>
      </c>
      <c r="K4306" s="9" t="str">
        <f aca="false">Def_Instancias_Equipamentos!$D$67</f>
        <v>CA-RaCtrl:CO-FibPatch</v>
      </c>
      <c r="L4306" s="4" t="str">
        <f aca="false">Def_Instancias_Equipamentos!$D$70</f>
        <v>RA-RaMO:CO-FibPatch</v>
      </c>
      <c r="M4306" s="27" t="s">
        <v>225</v>
      </c>
      <c r="N4306" s="12" t="s">
        <v>225</v>
      </c>
      <c r="O4306" s="9" t="str">
        <f aca="false">Def_Sistemas_Conectores_Cabos!$B$3</f>
        <v>LC duplex</v>
      </c>
      <c r="P4306" s="4" t="str">
        <f aca="false">Def_Sistemas_Conectores_Cabos!$B$3</f>
        <v>LC duplex</v>
      </c>
      <c r="Q4306" s="8" t="str">
        <f aca="false">K4306&amp;"/"&amp;M4306&amp;CHAR(10)&amp;L4306&amp;"/"&amp;N4306</f>
        <v>CA-RaCtrl:CO-FibPatch/p077
RA-RaMO:CO-FibPatch/p077</v>
      </c>
      <c r="R4306" s="12"/>
      <c r="S4306" s="11"/>
      <c r="T4306" s="4" t="str">
        <f aca="false">Def_Sistemas_Conectores_Cabos!$C$3</f>
        <v>Fibra OM4 duplex</v>
      </c>
      <c r="U4306" s="11"/>
      <c r="V4306" s="13"/>
    </row>
    <row r="4307" customFormat="false" ht="15.75" hidden="true" customHeight="true" outlineLevel="0" collapsed="false">
      <c r="A4307" s="4" t="str">
        <f aca="false">Def_Sistemas_Conectores_Cabos!$A$24</f>
        <v>Controle</v>
      </c>
      <c r="B4307" s="5" t="str">
        <f aca="false">Datas_Entregas!$A$4</f>
        <v>Infra de fibras OM4</v>
      </c>
      <c r="C4307" s="6" t="n">
        <f aca="false" t="array" ref="C4307:C4307">INDEX(Datas_Entregas!$B$2:$B$100, MATCH(B4307, Datas_Entregas!$A$2:$A$100, 0), 1)</f>
        <v>43296</v>
      </c>
      <c r="D4307" s="5"/>
      <c r="E4307" s="4" t="str">
        <f aca="false">Def_Status_Montagem!$B$7</f>
        <v>Outro Grupo LNLS</v>
      </c>
      <c r="F4307" s="7"/>
      <c r="G4307" s="8"/>
      <c r="H4307" s="7" t="str">
        <f aca="false" t="array" ref="H4307:H4307">INDEX(Def_Instancias_Equipamentos!$E$2:$E$1224, MATCH(K4307, Def_Instancias_Equipamentos!$D$2:$D$1224, 0), 1)</f>
        <v>CA-RaCtrl</v>
      </c>
      <c r="I4307" s="8" t="str">
        <f aca="false" t="array" ref="I4307:I4307">INDEX(Def_Instancias_Equipamentos!$E$2:$E$1224, MATCH(L4307, Def_Instancias_Equipamentos!$D$2:$D$1224, 0), 1)</f>
        <v>RA-RaMO</v>
      </c>
      <c r="J4307" s="8" t="str">
        <f aca="false">IF(H4307=I4307, "INTERNO", "EXTERNO")</f>
        <v>EXTERNO</v>
      </c>
      <c r="K4307" s="9" t="str">
        <f aca="false">Def_Instancias_Equipamentos!$D$67</f>
        <v>CA-RaCtrl:CO-FibPatch</v>
      </c>
      <c r="L4307" s="4" t="str">
        <f aca="false">Def_Instancias_Equipamentos!$D$70</f>
        <v>RA-RaMO:CO-FibPatch</v>
      </c>
      <c r="M4307" s="27" t="s">
        <v>226</v>
      </c>
      <c r="N4307" s="12" t="s">
        <v>226</v>
      </c>
      <c r="O4307" s="9" t="str">
        <f aca="false">Def_Sistemas_Conectores_Cabos!$B$3</f>
        <v>LC duplex</v>
      </c>
      <c r="P4307" s="4" t="str">
        <f aca="false">Def_Sistemas_Conectores_Cabos!$B$3</f>
        <v>LC duplex</v>
      </c>
      <c r="Q4307" s="8" t="str">
        <f aca="false">K4307&amp;"/"&amp;M4307&amp;CHAR(10)&amp;L4307&amp;"/"&amp;N4307</f>
        <v>CA-RaCtrl:CO-FibPatch/p078
RA-RaMO:CO-FibPatch/p078</v>
      </c>
      <c r="R4307" s="12"/>
      <c r="S4307" s="11"/>
      <c r="T4307" s="4" t="str">
        <f aca="false">Def_Sistemas_Conectores_Cabos!$C$3</f>
        <v>Fibra OM4 duplex</v>
      </c>
      <c r="U4307" s="11"/>
      <c r="V4307" s="13"/>
    </row>
    <row r="4308" customFormat="false" ht="15.75" hidden="true" customHeight="true" outlineLevel="0" collapsed="false">
      <c r="A4308" s="4" t="str">
        <f aca="false">Def_Sistemas_Conectores_Cabos!$A$5</f>
        <v>Timing Fontes BO &amp; SI</v>
      </c>
      <c r="B4308" s="5" t="str">
        <f aca="false">Datas_Entregas!$A$2</f>
        <v>Booster/LTB</v>
      </c>
      <c r="C4308" s="6" t="n">
        <f aca="false" t="array" ref="C4308:C4308">INDEX(Datas_Entregas!$B$2:$B$100, MATCH(B4308, Datas_Entregas!$A$2:$A$100, 0), 1)</f>
        <v>43266</v>
      </c>
      <c r="D4308" s="5" t="str">
        <f aca="false">Def_Status_Montagem!$A$2</f>
        <v>A verificar</v>
      </c>
      <c r="E4308" s="4" t="str">
        <f aca="false">Def_Status_Montagem!$B$4</f>
        <v>Contratada (inclui etiqueta)</v>
      </c>
      <c r="F4308" s="7" t="str">
        <f aca="false" t="array" ref="F4308:F4308">INDEX(Def_Instancias_Equipamentos!$F$2:$F$1224, MATCH(K4308, Def_Instancias_Equipamentos!$D$2:$D$1224, 0), 1)</f>
        <v>Sala Racks 2</v>
      </c>
      <c r="G4308" s="8" t="str">
        <f aca="false" t="array" ref="G4308:G4308">INDEX(Def_Instancias_Equipamentos!$F$2:$F$1224, MATCH(L4308, Def_Instancias_Equipamentos!$D$2:$D$1224, 0), 1)</f>
        <v>Sala Racks 2</v>
      </c>
      <c r="H4308" s="7" t="str">
        <f aca="false" t="array" ref="H4308:H4308">INDEX(Def_Instancias_Equipamentos!$E$2:$E$1224, MATCH(K4308, Def_Instancias_Equipamentos!$D$2:$D$1224, 0), 1)</f>
        <v>IA-02RaBPM</v>
      </c>
      <c r="I4308" s="8" t="str">
        <f aca="false" t="array" ref="I4308:I4308">INDEX(Def_Instancias_Equipamentos!$E$2:$E$1224, MATCH(L4308, Def_Instancias_Equipamentos!$D$2:$D$1224, 0), 1)</f>
        <v>IA-02RaCtrl</v>
      </c>
      <c r="J4308" s="8" t="str">
        <f aca="false">IF(H4308=I4308, "INTERNO", "EXTERNO")</f>
        <v>EXTERNO</v>
      </c>
      <c r="K4308" s="9" t="str">
        <f aca="false">Def_Instancias_Equipamentos!$D$24</f>
        <v>IA-02RaBPM:TI-AMCFPGAEVR</v>
      </c>
      <c r="L4308" s="4" t="str">
        <f aca="false">Def_Instancias_Equipamentos!$D$141</f>
        <v>IA-02RaCtrl:CO-PSCtrl</v>
      </c>
      <c r="M4308" s="10" t="s">
        <v>385</v>
      </c>
      <c r="N4308" s="11" t="s">
        <v>383</v>
      </c>
      <c r="O4308" s="9" t="str">
        <f aca="false">Def_Sistemas_Conectores_Cabos!$B$6</f>
        <v>Simplex (HFBR-4525Z)</v>
      </c>
      <c r="P4308" s="4" t="str">
        <f aca="false">Def_Sistemas_Conectores_Cabos!$B$6</f>
        <v>Simplex (HFBR-4525Z)</v>
      </c>
      <c r="Q4308" s="8" t="str">
        <f aca="false">K4308&amp;"/"&amp;M4308&amp;CHAR(10)&amp;L4308&amp;"/"&amp;N4308</f>
        <v>IA-02RaBPM:TI-AMCFPGAEVR/FMC1CH2
IA-02RaCtrl:CO-PSCtrl/TimIn</v>
      </c>
      <c r="R4308" s="11" t="n">
        <v>15</v>
      </c>
      <c r="S4308" s="11" t="n">
        <f aca="false">R4308</f>
        <v>15</v>
      </c>
      <c r="T4308" s="4" t="str">
        <f aca="false">Def_Sistemas_Conectores_Cabos!$C$6</f>
        <v>Fibra plástica 1 mm</v>
      </c>
      <c r="U4308" s="11" t="s">
        <v>384</v>
      </c>
      <c r="V4308" s="13"/>
    </row>
    <row r="4309" customFormat="false" ht="15.75" hidden="true" customHeight="true" outlineLevel="0" collapsed="false">
      <c r="A4309" s="4" t="str">
        <f aca="false">Def_Sistemas_Conectores_Cabos!$A$5</f>
        <v>Timing Fontes BO &amp; SI</v>
      </c>
      <c r="B4309" s="5" t="str">
        <f aca="false">Datas_Entregas!$A$2</f>
        <v>Booster/LTB</v>
      </c>
      <c r="C4309" s="6" t="n">
        <f aca="false" t="array" ref="C4309:C4309">INDEX(Datas_Entregas!$B$2:$B$100, MATCH(B4309, Datas_Entregas!$A$2:$A$100, 0), 1)</f>
        <v>43266</v>
      </c>
      <c r="D4309" s="5" t="str">
        <f aca="false">Def_Status_Montagem!$A$2</f>
        <v>A verificar</v>
      </c>
      <c r="E4309" s="4" t="str">
        <f aca="false">Def_Status_Montagem!$B$4</f>
        <v>Contratada (inclui etiqueta)</v>
      </c>
      <c r="F4309" s="7" t="str">
        <f aca="false" t="array" ref="F4309:F4309">INDEX(Def_Instancias_Equipamentos!$F$2:$F$1224, MATCH(K4309, Def_Instancias_Equipamentos!$D$2:$D$1224, 0), 1)</f>
        <v>Sala Racks 2</v>
      </c>
      <c r="G4309" s="8" t="str">
        <f aca="false" t="array" ref="G4309:G4309">INDEX(Def_Instancias_Equipamentos!$F$2:$F$1224, MATCH(L4309, Def_Instancias_Equipamentos!$D$2:$D$1224, 0), 1)</f>
        <v>Sala Racks 2</v>
      </c>
      <c r="H4309" s="7" t="str">
        <f aca="false" t="array" ref="H4309:H4309">INDEX(Def_Instancias_Equipamentos!$E$2:$E$1224, MATCH(K4309, Def_Instancias_Equipamentos!$D$2:$D$1224, 0), 1)</f>
        <v>IA-02RaBPM</v>
      </c>
      <c r="I4309" s="8" t="str">
        <f aca="false" t="array" ref="I4309:I4309">INDEX(Def_Instancias_Equipamentos!$E$2:$E$1224, MATCH(L4309, Def_Instancias_Equipamentos!$D$2:$D$1224, 0), 1)</f>
        <v>IA-02RaCtrl</v>
      </c>
      <c r="J4309" s="8" t="str">
        <f aca="false">IF(H4309=I4309, "INTERNO", "EXTERNO")</f>
        <v>EXTERNO</v>
      </c>
      <c r="K4309" s="9" t="str">
        <f aca="false">Def_Instancias_Equipamentos!$D$24</f>
        <v>IA-02RaBPM:TI-AMCFPGAEVR</v>
      </c>
      <c r="L4309" s="4" t="str">
        <f aca="false">Def_Instancias_Equipamentos!$D$141</f>
        <v>IA-02RaCtrl:CO-PSCtrl</v>
      </c>
      <c r="M4309" s="10" t="s">
        <v>386</v>
      </c>
      <c r="N4309" s="11" t="s">
        <v>383</v>
      </c>
      <c r="O4309" s="9" t="str">
        <f aca="false">Def_Sistemas_Conectores_Cabos!$B$6</f>
        <v>Simplex (HFBR-4525Z)</v>
      </c>
      <c r="P4309" s="4" t="str">
        <f aca="false">Def_Sistemas_Conectores_Cabos!$B$6</f>
        <v>Simplex (HFBR-4525Z)</v>
      </c>
      <c r="Q4309" s="8" t="str">
        <f aca="false">K4309&amp;"/"&amp;M4309&amp;CHAR(10)&amp;L4309&amp;"/"&amp;N4309</f>
        <v>IA-02RaBPM:TI-AMCFPGAEVR/FMC1CH3
IA-02RaCtrl:CO-PSCtrl/TimIn</v>
      </c>
      <c r="R4309" s="11" t="n">
        <v>15</v>
      </c>
      <c r="S4309" s="11" t="n">
        <f aca="false">R4309</f>
        <v>15</v>
      </c>
      <c r="T4309" s="4" t="str">
        <f aca="false">Def_Sistemas_Conectores_Cabos!$C$6</f>
        <v>Fibra plástica 1 mm</v>
      </c>
      <c r="U4309" s="11" t="s">
        <v>384</v>
      </c>
      <c r="V4309" s="13"/>
    </row>
    <row r="4310" customFormat="false" ht="15.75" hidden="true" customHeight="true" outlineLevel="0" collapsed="false">
      <c r="A4310" s="4" t="str">
        <f aca="false">Def_Sistemas_Conectores_Cabos!$A$5</f>
        <v>Timing Fontes BO &amp; SI</v>
      </c>
      <c r="B4310" s="5" t="str">
        <f aca="false">Datas_Entregas!$A$2</f>
        <v>Booster/LTB</v>
      </c>
      <c r="C4310" s="6" t="n">
        <f aca="false" t="array" ref="C4310:C4310">INDEX(Datas_Entregas!$B$2:$B$100, MATCH(B4310, Datas_Entregas!$A$2:$A$100, 0), 1)</f>
        <v>43266</v>
      </c>
      <c r="D4310" s="5" t="str">
        <f aca="false">Def_Status_Montagem!$A$2</f>
        <v>A verificar</v>
      </c>
      <c r="E4310" s="4" t="str">
        <f aca="false">Def_Status_Montagem!$B$4</f>
        <v>Contratada (inclui etiqueta)</v>
      </c>
      <c r="F4310" s="7" t="str">
        <f aca="false" t="array" ref="F4310:F4310">INDEX(Def_Instancias_Equipamentos!$F$2:$F$1224, MATCH(K4310, Def_Instancias_Equipamentos!$D$2:$D$1224, 0), 1)</f>
        <v>Sala Racks 2</v>
      </c>
      <c r="G4310" s="8" t="str">
        <f aca="false" t="array" ref="G4310:G4310">INDEX(Def_Instancias_Equipamentos!$F$2:$F$1224, MATCH(L4310, Def_Instancias_Equipamentos!$D$2:$D$1224, 0), 1)</f>
        <v>Sala Racks 2</v>
      </c>
      <c r="H4310" s="7" t="str">
        <f aca="false" t="array" ref="H4310:H4310">INDEX(Def_Instancias_Equipamentos!$E$2:$E$1224, MATCH(K4310, Def_Instancias_Equipamentos!$D$2:$D$1224, 0), 1)</f>
        <v>IA-02RaBPM</v>
      </c>
      <c r="I4310" s="8" t="str">
        <f aca="false" t="array" ref="I4310:I4310">INDEX(Def_Instancias_Equipamentos!$E$2:$E$1224, MATCH(L4310, Def_Instancias_Equipamentos!$D$2:$D$1224, 0), 1)</f>
        <v>IA-02RaCtrl</v>
      </c>
      <c r="J4310" s="8" t="str">
        <f aca="false">IF(H4310=I4310, "INTERNO", "EXTERNO")</f>
        <v>EXTERNO</v>
      </c>
      <c r="K4310" s="9" t="str">
        <f aca="false">Def_Instancias_Equipamentos!$D$24</f>
        <v>IA-02RaBPM:TI-AMCFPGAEVR</v>
      </c>
      <c r="L4310" s="4" t="str">
        <f aca="false">Def_Instancias_Equipamentos!$D$141</f>
        <v>IA-02RaCtrl:CO-PSCtrl</v>
      </c>
      <c r="M4310" s="10" t="s">
        <v>387</v>
      </c>
      <c r="N4310" s="11" t="s">
        <v>383</v>
      </c>
      <c r="O4310" s="9" t="str">
        <f aca="false">Def_Sistemas_Conectores_Cabos!$B$6</f>
        <v>Simplex (HFBR-4525Z)</v>
      </c>
      <c r="P4310" s="4" t="str">
        <f aca="false">Def_Sistemas_Conectores_Cabos!$B$6</f>
        <v>Simplex (HFBR-4525Z)</v>
      </c>
      <c r="Q4310" s="8" t="str">
        <f aca="false">K4310&amp;"/"&amp;M4310&amp;CHAR(10)&amp;L4310&amp;"/"&amp;N4310</f>
        <v>IA-02RaBPM:TI-AMCFPGAEVR/FMC1CH4
IA-02RaCtrl:CO-PSCtrl/TimIn</v>
      </c>
      <c r="R4310" s="11" t="n">
        <v>15</v>
      </c>
      <c r="S4310" s="11" t="n">
        <f aca="false">R4310</f>
        <v>15</v>
      </c>
      <c r="T4310" s="4" t="str">
        <f aca="false">Def_Sistemas_Conectores_Cabos!$C$6</f>
        <v>Fibra plástica 1 mm</v>
      </c>
      <c r="U4310" s="11" t="s">
        <v>384</v>
      </c>
      <c r="V4310" s="13"/>
    </row>
    <row r="4311" customFormat="false" ht="15.75" hidden="true" customHeight="true" outlineLevel="0" collapsed="false">
      <c r="A4311" s="4" t="str">
        <f aca="false">Def_Sistemas_Conectores_Cabos!$A$5</f>
        <v>Timing Fontes BO &amp; SI</v>
      </c>
      <c r="B4311" s="5" t="str">
        <f aca="false">Datas_Entregas!$A$2</f>
        <v>Booster/LTB</v>
      </c>
      <c r="C4311" s="6" t="n">
        <f aca="false" t="array" ref="C4311:C4311">INDEX(Datas_Entregas!$B$2:$B$100, MATCH(B4311, Datas_Entregas!$A$2:$A$100, 0), 1)</f>
        <v>43266</v>
      </c>
      <c r="D4311" s="5" t="str">
        <f aca="false">Def_Status_Montagem!$A$2</f>
        <v>A verificar</v>
      </c>
      <c r="E4311" s="4" t="str">
        <f aca="false">Def_Status_Montagem!$B$4</f>
        <v>Contratada (inclui etiqueta)</v>
      </c>
      <c r="F4311" s="7" t="str">
        <f aca="false" t="array" ref="F4311:F4311">INDEX(Def_Instancias_Equipamentos!$F$2:$F$1224, MATCH(K4311, Def_Instancias_Equipamentos!$D$2:$D$1224, 0), 1)</f>
        <v>Sala Racks 2</v>
      </c>
      <c r="G4311" s="8" t="str">
        <f aca="false" t="array" ref="G4311:G4311">INDEX(Def_Instancias_Equipamentos!$F$2:$F$1224, MATCH(L4311, Def_Instancias_Equipamentos!$D$2:$D$1224, 0), 1)</f>
        <v>Sala Racks 2</v>
      </c>
      <c r="H4311" s="7" t="str">
        <f aca="false" t="array" ref="H4311:H4311">INDEX(Def_Instancias_Equipamentos!$E$2:$E$1224, MATCH(K4311, Def_Instancias_Equipamentos!$D$2:$D$1224, 0), 1)</f>
        <v>IA-02RaBPM</v>
      </c>
      <c r="I4311" s="8" t="str">
        <f aca="false" t="array" ref="I4311:I4311">INDEX(Def_Instancias_Equipamentos!$E$2:$E$1224, MATCH(L4311, Def_Instancias_Equipamentos!$D$2:$D$1224, 0), 1)</f>
        <v>IA-02RaCtrl</v>
      </c>
      <c r="J4311" s="8" t="str">
        <f aca="false">IF(H4311=I4311, "INTERNO", "EXTERNO")</f>
        <v>EXTERNO</v>
      </c>
      <c r="K4311" s="9" t="str">
        <f aca="false">Def_Instancias_Equipamentos!$D$24</f>
        <v>IA-02RaBPM:TI-AMCFPGAEVR</v>
      </c>
      <c r="L4311" s="4" t="str">
        <f aca="false">Def_Instancias_Equipamentos!$D$141</f>
        <v>IA-02RaCtrl:CO-PSCtrl</v>
      </c>
      <c r="M4311" s="10" t="s">
        <v>388</v>
      </c>
      <c r="N4311" s="11" t="s">
        <v>383</v>
      </c>
      <c r="O4311" s="9" t="str">
        <f aca="false">Def_Sistemas_Conectores_Cabos!$B$6</f>
        <v>Simplex (HFBR-4525Z)</v>
      </c>
      <c r="P4311" s="4" t="str">
        <f aca="false">Def_Sistemas_Conectores_Cabos!$B$6</f>
        <v>Simplex (HFBR-4525Z)</v>
      </c>
      <c r="Q4311" s="8" t="str">
        <f aca="false">K4311&amp;"/"&amp;M4311&amp;CHAR(10)&amp;L4311&amp;"/"&amp;N4311</f>
        <v>IA-02RaBPM:TI-AMCFPGAEVR/FMC1CH5
IA-02RaCtrl:CO-PSCtrl/TimIn</v>
      </c>
      <c r="R4311" s="11" t="n">
        <v>15</v>
      </c>
      <c r="S4311" s="11" t="n">
        <f aca="false">R4311</f>
        <v>15</v>
      </c>
      <c r="T4311" s="4" t="str">
        <f aca="false">Def_Sistemas_Conectores_Cabos!$C$6</f>
        <v>Fibra plástica 1 mm</v>
      </c>
      <c r="U4311" s="11" t="s">
        <v>384</v>
      </c>
      <c r="V4311" s="13"/>
    </row>
    <row r="4312" customFormat="false" ht="15.75" hidden="true" customHeight="true" outlineLevel="0" collapsed="false">
      <c r="A4312" s="4" t="str">
        <f aca="false">Def_Sistemas_Conectores_Cabos!$A$5</f>
        <v>Timing Fontes BO &amp; SI</v>
      </c>
      <c r="B4312" s="5" t="str">
        <f aca="false">Datas_Entregas!$A$2</f>
        <v>Booster/LTB</v>
      </c>
      <c r="C4312" s="6" t="n">
        <f aca="false" t="array" ref="C4312:C4312">INDEX(Datas_Entregas!$B$2:$B$100, MATCH(B4312, Datas_Entregas!$A$2:$A$100, 0), 1)</f>
        <v>43266</v>
      </c>
      <c r="D4312" s="5" t="str">
        <f aca="false">Def_Status_Montagem!$A$2</f>
        <v>A verificar</v>
      </c>
      <c r="E4312" s="4" t="str">
        <f aca="false">Def_Status_Montagem!$B$4</f>
        <v>Contratada (inclui etiqueta)</v>
      </c>
      <c r="F4312" s="7" t="str">
        <f aca="false" t="array" ref="F4312:F4312">INDEX(Def_Instancias_Equipamentos!$F$2:$F$1224, MATCH(K4312, Def_Instancias_Equipamentos!$D$2:$D$1224, 0), 1)</f>
        <v>Sala Racks 2</v>
      </c>
      <c r="G4312" s="8" t="str">
        <f aca="false" t="array" ref="G4312:G4312">INDEX(Def_Instancias_Equipamentos!$F$2:$F$1224, MATCH(L4312, Def_Instancias_Equipamentos!$D$2:$D$1224, 0), 1)</f>
        <v>Sala Racks 2</v>
      </c>
      <c r="H4312" s="7" t="str">
        <f aca="false" t="array" ref="H4312:H4312">INDEX(Def_Instancias_Equipamentos!$E$2:$E$1224, MATCH(K4312, Def_Instancias_Equipamentos!$D$2:$D$1224, 0), 1)</f>
        <v>IA-02RaBPM</v>
      </c>
      <c r="I4312" s="8" t="str">
        <f aca="false" t="array" ref="I4312:I4312">INDEX(Def_Instancias_Equipamentos!$E$2:$E$1224, MATCH(L4312, Def_Instancias_Equipamentos!$D$2:$D$1224, 0), 1)</f>
        <v>IA-02RaCtrl</v>
      </c>
      <c r="J4312" s="8" t="str">
        <f aca="false">IF(H4312=I4312, "INTERNO", "EXTERNO")</f>
        <v>EXTERNO</v>
      </c>
      <c r="K4312" s="9" t="str">
        <f aca="false">Def_Instancias_Equipamentos!$D$24</f>
        <v>IA-02RaBPM:TI-AMCFPGAEVR</v>
      </c>
      <c r="L4312" s="4" t="str">
        <f aca="false">Def_Instancias_Equipamentos!$D$141</f>
        <v>IA-02RaCtrl:CO-PSCtrl</v>
      </c>
      <c r="M4312" s="10" t="s">
        <v>389</v>
      </c>
      <c r="N4312" s="11" t="s">
        <v>383</v>
      </c>
      <c r="O4312" s="9" t="str">
        <f aca="false">Def_Sistemas_Conectores_Cabos!$B$6</f>
        <v>Simplex (HFBR-4525Z)</v>
      </c>
      <c r="P4312" s="4" t="str">
        <f aca="false">Def_Sistemas_Conectores_Cabos!$B$6</f>
        <v>Simplex (HFBR-4525Z)</v>
      </c>
      <c r="Q4312" s="8" t="str">
        <f aca="false">K4312&amp;"/"&amp;M4312&amp;CHAR(10)&amp;L4312&amp;"/"&amp;N4312</f>
        <v>IA-02RaBPM:TI-AMCFPGAEVR/FMC2CH1
IA-02RaCtrl:CO-PSCtrl/TimIn</v>
      </c>
      <c r="R4312" s="11" t="n">
        <v>15</v>
      </c>
      <c r="S4312" s="11" t="n">
        <f aca="false">R4312</f>
        <v>15</v>
      </c>
      <c r="T4312" s="4" t="str">
        <f aca="false">Def_Sistemas_Conectores_Cabos!$C$6</f>
        <v>Fibra plástica 1 mm</v>
      </c>
      <c r="U4312" s="11" t="s">
        <v>384</v>
      </c>
      <c r="V4312" s="13"/>
    </row>
    <row r="4313" customFormat="false" ht="15.75" hidden="true" customHeight="true" outlineLevel="0" collapsed="false">
      <c r="A4313" s="4" t="str">
        <f aca="false">Def_Sistemas_Conectores_Cabos!$A$5</f>
        <v>Timing Fontes BO &amp; SI</v>
      </c>
      <c r="B4313" s="5" t="str">
        <f aca="false">Datas_Entregas!$A$2</f>
        <v>Booster/LTB</v>
      </c>
      <c r="C4313" s="6" t="n">
        <f aca="false" t="array" ref="C4313:C4313">INDEX(Datas_Entregas!$B$2:$B$100, MATCH(B4313, Datas_Entregas!$A$2:$A$100, 0), 1)</f>
        <v>43266</v>
      </c>
      <c r="D4313" s="5" t="str">
        <f aca="false">Def_Status_Montagem!$A$2</f>
        <v>A verificar</v>
      </c>
      <c r="E4313" s="4" t="str">
        <f aca="false">Def_Status_Montagem!$B$4</f>
        <v>Contratada (inclui etiqueta)</v>
      </c>
      <c r="F4313" s="7" t="str">
        <f aca="false" t="array" ref="F4313:F4313">INDEX(Def_Instancias_Equipamentos!$F$2:$F$1224, MATCH(K4313, Def_Instancias_Equipamentos!$D$2:$D$1224, 0), 1)</f>
        <v>Sala Racks 2</v>
      </c>
      <c r="G4313" s="8" t="str">
        <f aca="false" t="array" ref="G4313:G4313">INDEX(Def_Instancias_Equipamentos!$F$2:$F$1224, MATCH(L4313, Def_Instancias_Equipamentos!$D$2:$D$1224, 0), 1)</f>
        <v>Sala Racks 2</v>
      </c>
      <c r="H4313" s="7" t="str">
        <f aca="false" t="array" ref="H4313:H4313">INDEX(Def_Instancias_Equipamentos!$E$2:$E$1224, MATCH(K4313, Def_Instancias_Equipamentos!$D$2:$D$1224, 0), 1)</f>
        <v>IA-02RaBPM</v>
      </c>
      <c r="I4313" s="8" t="str">
        <f aca="false" t="array" ref="I4313:I4313">INDEX(Def_Instancias_Equipamentos!$E$2:$E$1224, MATCH(L4313, Def_Instancias_Equipamentos!$D$2:$D$1224, 0), 1)</f>
        <v>IA-02RaCtrl</v>
      </c>
      <c r="J4313" s="8" t="str">
        <f aca="false">IF(H4313=I4313, "INTERNO", "EXTERNO")</f>
        <v>EXTERNO</v>
      </c>
      <c r="K4313" s="9" t="str">
        <f aca="false">Def_Instancias_Equipamentos!$D$24</f>
        <v>IA-02RaBPM:TI-AMCFPGAEVR</v>
      </c>
      <c r="L4313" s="4" t="str">
        <f aca="false">Def_Instancias_Equipamentos!$D$141</f>
        <v>IA-02RaCtrl:CO-PSCtrl</v>
      </c>
      <c r="M4313" s="10" t="s">
        <v>390</v>
      </c>
      <c r="N4313" s="11" t="s">
        <v>383</v>
      </c>
      <c r="O4313" s="9" t="str">
        <f aca="false">Def_Sistemas_Conectores_Cabos!$B$6</f>
        <v>Simplex (HFBR-4525Z)</v>
      </c>
      <c r="P4313" s="4" t="str">
        <f aca="false">Def_Sistemas_Conectores_Cabos!$B$6</f>
        <v>Simplex (HFBR-4525Z)</v>
      </c>
      <c r="Q4313" s="8" t="str">
        <f aca="false">K4313&amp;"/"&amp;M4313&amp;CHAR(10)&amp;L4313&amp;"/"&amp;N4313</f>
        <v>IA-02RaBPM:TI-AMCFPGAEVR/FMC2CH2
IA-02RaCtrl:CO-PSCtrl/TimIn</v>
      </c>
      <c r="R4313" s="11" t="n">
        <v>15</v>
      </c>
      <c r="S4313" s="11" t="n">
        <f aca="false">R4313</f>
        <v>15</v>
      </c>
      <c r="T4313" s="4" t="str">
        <f aca="false">Def_Sistemas_Conectores_Cabos!$C$6</f>
        <v>Fibra plástica 1 mm</v>
      </c>
      <c r="U4313" s="11" t="s">
        <v>384</v>
      </c>
      <c r="V4313" s="13"/>
    </row>
    <row r="4314" customFormat="false" ht="15.75" hidden="true" customHeight="true" outlineLevel="0" collapsed="false">
      <c r="A4314" s="4" t="str">
        <f aca="false">Def_Sistemas_Conectores_Cabos!$A$5</f>
        <v>Timing Fontes BO &amp; SI</v>
      </c>
      <c r="B4314" s="5" t="str">
        <f aca="false">Datas_Entregas!$A$2</f>
        <v>Booster/LTB</v>
      </c>
      <c r="C4314" s="6" t="n">
        <f aca="false" t="array" ref="C4314:C4314">INDEX(Datas_Entregas!$B$2:$B$100, MATCH(B4314, Datas_Entregas!$A$2:$A$100, 0), 1)</f>
        <v>43266</v>
      </c>
      <c r="D4314" s="5" t="str">
        <f aca="false">Def_Status_Montagem!$A$2</f>
        <v>A verificar</v>
      </c>
      <c r="E4314" s="4" t="str">
        <f aca="false">Def_Status_Montagem!$B$4</f>
        <v>Contratada (inclui etiqueta)</v>
      </c>
      <c r="F4314" s="7" t="str">
        <f aca="false" t="array" ref="F4314:F4314">INDEX(Def_Instancias_Equipamentos!$F$2:$F$1224, MATCH(K4314, Def_Instancias_Equipamentos!$D$2:$D$1224, 0), 1)</f>
        <v>Sala Racks 2</v>
      </c>
      <c r="G4314" s="8" t="str">
        <f aca="false" t="array" ref="G4314:G4314">INDEX(Def_Instancias_Equipamentos!$F$2:$F$1224, MATCH(L4314, Def_Instancias_Equipamentos!$D$2:$D$1224, 0), 1)</f>
        <v>Sala Racks 2</v>
      </c>
      <c r="H4314" s="7" t="str">
        <f aca="false" t="array" ref="H4314:H4314">INDEX(Def_Instancias_Equipamentos!$E$2:$E$1224, MATCH(K4314, Def_Instancias_Equipamentos!$D$2:$D$1224, 0), 1)</f>
        <v>IA-02RaBPM</v>
      </c>
      <c r="I4314" s="8" t="str">
        <f aca="false" t="array" ref="I4314:I4314">INDEX(Def_Instancias_Equipamentos!$E$2:$E$1224, MATCH(L4314, Def_Instancias_Equipamentos!$D$2:$D$1224, 0), 1)</f>
        <v>IA-02RaCtrl</v>
      </c>
      <c r="J4314" s="8" t="str">
        <f aca="false">IF(H4314=I4314, "INTERNO", "EXTERNO")</f>
        <v>EXTERNO</v>
      </c>
      <c r="K4314" s="9" t="str">
        <f aca="false">Def_Instancias_Equipamentos!$D$24</f>
        <v>IA-02RaBPM:TI-AMCFPGAEVR</v>
      </c>
      <c r="L4314" s="4" t="str">
        <f aca="false">Def_Instancias_Equipamentos!$D$141</f>
        <v>IA-02RaCtrl:CO-PSCtrl</v>
      </c>
      <c r="M4314" s="10" t="s">
        <v>391</v>
      </c>
      <c r="N4314" s="11" t="s">
        <v>383</v>
      </c>
      <c r="O4314" s="9" t="str">
        <f aca="false">Def_Sistemas_Conectores_Cabos!$B$6</f>
        <v>Simplex (HFBR-4525Z)</v>
      </c>
      <c r="P4314" s="4" t="str">
        <f aca="false">Def_Sistemas_Conectores_Cabos!$B$6</f>
        <v>Simplex (HFBR-4525Z)</v>
      </c>
      <c r="Q4314" s="8" t="str">
        <f aca="false">K4314&amp;"/"&amp;M4314&amp;CHAR(10)&amp;L4314&amp;"/"&amp;N4314</f>
        <v>IA-02RaBPM:TI-AMCFPGAEVR/FMC2CH3
IA-02RaCtrl:CO-PSCtrl/TimIn</v>
      </c>
      <c r="R4314" s="11" t="n">
        <v>15</v>
      </c>
      <c r="S4314" s="11" t="n">
        <f aca="false">R4314</f>
        <v>15</v>
      </c>
      <c r="T4314" s="4" t="str">
        <f aca="false">Def_Sistemas_Conectores_Cabos!$C$6</f>
        <v>Fibra plástica 1 mm</v>
      </c>
      <c r="U4314" s="11" t="s">
        <v>384</v>
      </c>
      <c r="V4314" s="13"/>
    </row>
    <row r="4315" customFormat="false" ht="15.75" hidden="true" customHeight="true" outlineLevel="0" collapsed="false">
      <c r="A4315" s="4" t="str">
        <f aca="false">Def_Sistemas_Conectores_Cabos!$A$5</f>
        <v>Timing Fontes BO &amp; SI</v>
      </c>
      <c r="B4315" s="5" t="str">
        <f aca="false">Datas_Entregas!$A$2</f>
        <v>Booster/LTB</v>
      </c>
      <c r="C4315" s="6" t="n">
        <f aca="false" t="array" ref="C4315:C4315">INDEX(Datas_Entregas!$B$2:$B$100, MATCH(B4315, Datas_Entregas!$A$2:$A$100, 0), 1)</f>
        <v>43266</v>
      </c>
      <c r="D4315" s="5" t="str">
        <f aca="false">Def_Status_Montagem!$A$2</f>
        <v>A verificar</v>
      </c>
      <c r="E4315" s="4" t="str">
        <f aca="false">Def_Status_Montagem!$B$4</f>
        <v>Contratada (inclui etiqueta)</v>
      </c>
      <c r="F4315" s="7" t="str">
        <f aca="false" t="array" ref="F4315:F4315">INDEX(Def_Instancias_Equipamentos!$F$2:$F$1224, MATCH(K4315, Def_Instancias_Equipamentos!$D$2:$D$1224, 0), 1)</f>
        <v>Sala Racks 2</v>
      </c>
      <c r="G4315" s="8" t="str">
        <f aca="false" t="array" ref="G4315:G4315">INDEX(Def_Instancias_Equipamentos!$F$2:$F$1224, MATCH(L4315, Def_Instancias_Equipamentos!$D$2:$D$1224, 0), 1)</f>
        <v>Sala Racks 2</v>
      </c>
      <c r="H4315" s="7" t="str">
        <f aca="false" t="array" ref="H4315:H4315">INDEX(Def_Instancias_Equipamentos!$E$2:$E$1224, MATCH(K4315, Def_Instancias_Equipamentos!$D$2:$D$1224, 0), 1)</f>
        <v>IA-02RaBPM</v>
      </c>
      <c r="I4315" s="8" t="str">
        <f aca="false" t="array" ref="I4315:I4315">INDEX(Def_Instancias_Equipamentos!$E$2:$E$1224, MATCH(L4315, Def_Instancias_Equipamentos!$D$2:$D$1224, 0), 1)</f>
        <v>IA-02RaCtrl</v>
      </c>
      <c r="J4315" s="8" t="str">
        <f aca="false">IF(H4315=I4315, "INTERNO", "EXTERNO")</f>
        <v>EXTERNO</v>
      </c>
      <c r="K4315" s="9" t="str">
        <f aca="false">Def_Instancias_Equipamentos!$D$24</f>
        <v>IA-02RaBPM:TI-AMCFPGAEVR</v>
      </c>
      <c r="L4315" s="4" t="str">
        <f aca="false">Def_Instancias_Equipamentos!$D$141</f>
        <v>IA-02RaCtrl:CO-PSCtrl</v>
      </c>
      <c r="M4315" s="10" t="s">
        <v>392</v>
      </c>
      <c r="N4315" s="11" t="s">
        <v>383</v>
      </c>
      <c r="O4315" s="9" t="str">
        <f aca="false">Def_Sistemas_Conectores_Cabos!$B$6</f>
        <v>Simplex (HFBR-4525Z)</v>
      </c>
      <c r="P4315" s="4" t="str">
        <f aca="false">Def_Sistemas_Conectores_Cabos!$B$6</f>
        <v>Simplex (HFBR-4525Z)</v>
      </c>
      <c r="Q4315" s="8" t="str">
        <f aca="false">K4315&amp;"/"&amp;M4315&amp;CHAR(10)&amp;L4315&amp;"/"&amp;N4315</f>
        <v>IA-02RaBPM:TI-AMCFPGAEVR/FMC2CH4
IA-02RaCtrl:CO-PSCtrl/TimIn</v>
      </c>
      <c r="R4315" s="11" t="n">
        <v>15</v>
      </c>
      <c r="S4315" s="11" t="n">
        <f aca="false">R4315</f>
        <v>15</v>
      </c>
      <c r="T4315" s="4" t="str">
        <f aca="false">Def_Sistemas_Conectores_Cabos!$C$6</f>
        <v>Fibra plástica 1 mm</v>
      </c>
      <c r="U4315" s="11" t="s">
        <v>384</v>
      </c>
      <c r="V4315" s="13"/>
    </row>
    <row r="4316" customFormat="false" ht="15.75" hidden="true" customHeight="true" outlineLevel="0" collapsed="false">
      <c r="A4316" s="4" t="str">
        <f aca="false">Def_Sistemas_Conectores_Cabos!$A$5</f>
        <v>Timing Fontes BO &amp; SI</v>
      </c>
      <c r="B4316" s="5" t="str">
        <f aca="false">Datas_Entregas!$A$2</f>
        <v>Booster/LTB</v>
      </c>
      <c r="C4316" s="6" t="n">
        <f aca="false" t="array" ref="C4316:C4316">INDEX(Datas_Entregas!$B$2:$B$100, MATCH(B4316, Datas_Entregas!$A$2:$A$100, 0), 1)</f>
        <v>43266</v>
      </c>
      <c r="D4316" s="5" t="str">
        <f aca="false">Def_Status_Montagem!$A$2</f>
        <v>A verificar</v>
      </c>
      <c r="E4316" s="4" t="str">
        <f aca="false">Def_Status_Montagem!$B$4</f>
        <v>Contratada (inclui etiqueta)</v>
      </c>
      <c r="F4316" s="7" t="str">
        <f aca="false" t="array" ref="F4316:F4316">INDEX(Def_Instancias_Equipamentos!$F$2:$F$1224, MATCH(K4316, Def_Instancias_Equipamentos!$D$2:$D$1224, 0), 1)</f>
        <v>Sala Racks 4</v>
      </c>
      <c r="G4316" s="8" t="str">
        <f aca="false" t="array" ref="G4316:G4316">INDEX(Def_Instancias_Equipamentos!$F$2:$F$1224, MATCH(L4316, Def_Instancias_Equipamentos!$D$2:$D$1224, 0), 1)</f>
        <v>Sala Racks 4</v>
      </c>
      <c r="H4316" s="7" t="str">
        <f aca="false" t="array" ref="H4316:H4316">INDEX(Def_Instancias_Equipamentos!$E$2:$E$1224, MATCH(K4316, Def_Instancias_Equipamentos!$D$2:$D$1224, 0), 1)</f>
        <v>IA-04RaBPM</v>
      </c>
      <c r="I4316" s="8" t="str">
        <f aca="false" t="array" ref="I4316:I4316">INDEX(Def_Instancias_Equipamentos!$E$2:$E$1224, MATCH(L4316, Def_Instancias_Equipamentos!$D$2:$D$1224, 0), 1)</f>
        <v>IA-04RaCtrl</v>
      </c>
      <c r="J4316" s="8" t="str">
        <f aca="false">IF(H4316=I4316, "INTERNO", "EXTERNO")</f>
        <v>EXTERNO</v>
      </c>
      <c r="K4316" s="9" t="str">
        <f aca="false">Def_Instancias_Equipamentos!$D$26</f>
        <v>IA-04RaBPM:TI-AMCFPGAEVR</v>
      </c>
      <c r="L4316" s="4" t="str">
        <f aca="false">Def_Instancias_Equipamentos!$D$143</f>
        <v>IA-04RaCtrl:CO-PSCtrl</v>
      </c>
      <c r="M4316" s="10" t="s">
        <v>382</v>
      </c>
      <c r="N4316" s="11" t="s">
        <v>383</v>
      </c>
      <c r="O4316" s="9" t="str">
        <f aca="false">Def_Sistemas_Conectores_Cabos!$B$6</f>
        <v>Simplex (HFBR-4525Z)</v>
      </c>
      <c r="P4316" s="4" t="str">
        <f aca="false">Def_Sistemas_Conectores_Cabos!$B$6</f>
        <v>Simplex (HFBR-4525Z)</v>
      </c>
      <c r="Q4316" s="8" t="str">
        <f aca="false">K4316&amp;"/"&amp;M4316&amp;CHAR(10)&amp;L4316&amp;"/"&amp;N4316</f>
        <v>IA-04RaBPM:TI-AMCFPGAEVR/FMC1CH1
IA-04RaCtrl:CO-PSCtrl/TimIn</v>
      </c>
      <c r="R4316" s="11" t="n">
        <v>15</v>
      </c>
      <c r="S4316" s="11" t="n">
        <f aca="false">R4316</f>
        <v>15</v>
      </c>
      <c r="T4316" s="4" t="str">
        <f aca="false">Def_Sistemas_Conectores_Cabos!$C$6</f>
        <v>Fibra plástica 1 mm</v>
      </c>
      <c r="U4316" s="11" t="s">
        <v>384</v>
      </c>
      <c r="V4316" s="13"/>
    </row>
    <row r="4317" customFormat="false" ht="15.75" hidden="true" customHeight="true" outlineLevel="0" collapsed="false">
      <c r="A4317" s="4" t="str">
        <f aca="false">Def_Sistemas_Conectores_Cabos!$A$4</f>
        <v>Timing</v>
      </c>
      <c r="B4317" s="5" t="str">
        <f aca="false">Datas_Entregas!$A$2</f>
        <v>Booster/LTB</v>
      </c>
      <c r="C4317" s="6" t="n">
        <f aca="false" t="array" ref="C4317:C4317">INDEX(Datas_Entregas!$B$2:$B$100, MATCH(B4317, Datas_Entregas!$A$2:$A$100, 0), 1)</f>
        <v>43266</v>
      </c>
      <c r="D4317" s="5" t="str">
        <f aca="false">Def_Status_Montagem!$A$4</f>
        <v>Comprado / Esperando entrega</v>
      </c>
      <c r="E4317" s="4" t="str">
        <f aca="false">Def_Status_Montagem!$B$3</f>
        <v>Contratada / Etiqueta pelo DIG</v>
      </c>
      <c r="F4317" s="7" t="str">
        <f aca="false" t="array" ref="F4317:F4317">INDEX(Def_Instancias_Equipamentos!$F$2:$F$1224, MATCH(K4317, Def_Instancias_Equipamentos!$D$2:$D$1224, 0), 1)</f>
        <v>Sala Racks 1</v>
      </c>
      <c r="G4317" s="8" t="str">
        <f aca="false" t="array" ref="G4317:G4317">INDEX(Def_Instancias_Equipamentos!$F$2:$F$1224, MATCH(L4317, Def_Instancias_Equipamentos!$D$2:$D$1224, 0), 1)</f>
        <v>Sala Racks do LINAC</v>
      </c>
      <c r="H4317" s="7" t="str">
        <f aca="false" t="array" ref="H4317:H4317">INDEX(Def_Instancias_Equipamentos!$E$2:$E$1224, MATCH(K4317, Def_Instancias_Equipamentos!$D$2:$D$1224, 0), 1)</f>
        <v>IA-01RaCtrl</v>
      </c>
      <c r="I4317" s="8" t="str">
        <f aca="false" t="array" ref="I4317:I4317">INDEX(Def_Instancias_Equipamentos!$E$2:$E$1224, MATCH(L4317, Def_Instancias_Equipamentos!$D$2:$D$1224, 0), 1)</f>
        <v>LA-BIH01RACK2</v>
      </c>
      <c r="J4317" s="8" t="str">
        <f aca="false">IF(H4317=I4317, "INTERNO", "EXTERNO")</f>
        <v>EXTERNO</v>
      </c>
      <c r="K4317" s="9" t="str">
        <f aca="false">Def_Instancias_Equipamentos!$D$46</f>
        <v>IA-01RaCtrl:CO-FibPatch</v>
      </c>
      <c r="L4317" s="4" t="str">
        <f aca="false">Def_Instancias_Equipamentos!$D$73</f>
        <v>LA-BIH01RACK2:TI-EVE</v>
      </c>
      <c r="M4317" s="27" t="s">
        <v>396</v>
      </c>
      <c r="N4317" s="17" t="s">
        <v>361</v>
      </c>
      <c r="O4317" s="9" t="str">
        <f aca="false">Def_Sistemas_Conectores_Cabos!$B$3</f>
        <v>LC duplex</v>
      </c>
      <c r="P4317" s="4" t="str">
        <f aca="false">Def_Sistemas_Conectores_Cabos!$B$3</f>
        <v>LC duplex</v>
      </c>
      <c r="Q4317" s="8" t="str">
        <f aca="false">K4317&amp;"/"&amp;M4317&amp;CHAR(10)&amp;L4317&amp;"/"&amp;N4317</f>
        <v>IA-01RaCtrl:CO-FibPatch/p043
LA-BIH01RACK2:TI-EVE/UPLINK</v>
      </c>
      <c r="R4317" s="11"/>
      <c r="S4317" s="11"/>
      <c r="T4317" s="4" t="str">
        <f aca="false">Def_Sistemas_Conectores_Cabos!$C$3</f>
        <v>Fibra OM4 duplex</v>
      </c>
      <c r="U4317" s="11" t="s">
        <v>362</v>
      </c>
      <c r="V4317" s="13"/>
    </row>
    <row r="4318" customFormat="false" ht="15.75" hidden="true" customHeight="true" outlineLevel="0" collapsed="false">
      <c r="A4318" s="4" t="str">
        <f aca="false">Def_Sistemas_Conectores_Cabos!$A$24</f>
        <v>Controle</v>
      </c>
      <c r="B4318" s="5" t="str">
        <f aca="false">Datas_Entregas!$A$4</f>
        <v>Infra de fibras OM4</v>
      </c>
      <c r="C4318" s="6" t="n">
        <f aca="false" t="array" ref="C4318:C4318">INDEX(Datas_Entregas!$B$2:$B$100, MATCH(B4318, Datas_Entregas!$A$2:$A$100, 0), 1)</f>
        <v>43296</v>
      </c>
      <c r="D4318" s="5"/>
      <c r="E4318" s="4" t="str">
        <f aca="false">Def_Status_Montagem!$B$7</f>
        <v>Outro Grupo LNLS</v>
      </c>
      <c r="F4318" s="7"/>
      <c r="G4318" s="8"/>
      <c r="H4318" s="7" t="str">
        <f aca="false" t="array" ref="H4318:H4318">INDEX(Def_Instancias_Equipamentos!$E$2:$E$1224, MATCH(K4318, Def_Instancias_Equipamentos!$D$2:$D$1224, 0), 1)</f>
        <v>IA-01RaCtrl</v>
      </c>
      <c r="I4318" s="8" t="str">
        <f aca="false" t="array" ref="I4318:I4318">INDEX(Def_Instancias_Equipamentos!$E$2:$E$1224, MATCH(L4318, Def_Instancias_Equipamentos!$D$2:$D$1224, 0), 1)</f>
        <v>IA-02RaCtrl</v>
      </c>
      <c r="J4318" s="8" t="str">
        <f aca="false">IF(H4318=I4318, "INTERNO", "EXTERNO")</f>
        <v>EXTERNO</v>
      </c>
      <c r="K4318" s="9" t="str">
        <f aca="false">Def_Instancias_Equipamentos!$D$46</f>
        <v>IA-01RaCtrl:CO-FibPatch</v>
      </c>
      <c r="L4318" s="4" t="str">
        <f aca="false">Def_Instancias_Equipamentos!$D$47</f>
        <v>IA-02RaCtrl:CO-FibPatch</v>
      </c>
      <c r="M4318" s="27" t="s">
        <v>282</v>
      </c>
      <c r="N4318" s="12" t="s">
        <v>282</v>
      </c>
      <c r="O4318" s="9" t="str">
        <f aca="false">Def_Sistemas_Conectores_Cabos!$B$3</f>
        <v>LC duplex</v>
      </c>
      <c r="P4318" s="4" t="str">
        <f aca="false">Def_Sistemas_Conectores_Cabos!$B$3</f>
        <v>LC duplex</v>
      </c>
      <c r="Q4318" s="8" t="str">
        <f aca="false">K4318&amp;"/"&amp;M4318&amp;CHAR(10)&amp;L4318&amp;"/"&amp;N4318</f>
        <v>IA-01RaCtrl:CO-FibPatch/p001
IA-02RaCtrl:CO-FibPatch/p001</v>
      </c>
      <c r="R4318" s="12"/>
      <c r="S4318" s="11"/>
      <c r="T4318" s="4" t="str">
        <f aca="false">Def_Sistemas_Conectores_Cabos!$C$3</f>
        <v>Fibra OM4 duplex</v>
      </c>
      <c r="U4318" s="11"/>
      <c r="V4318" s="13"/>
    </row>
    <row r="4319" customFormat="false" ht="15.75" hidden="true" customHeight="true" outlineLevel="0" collapsed="false">
      <c r="A4319" s="4" t="str">
        <f aca="false">Def_Sistemas_Conectores_Cabos!$A$24</f>
        <v>Controle</v>
      </c>
      <c r="B4319" s="5" t="str">
        <f aca="false">Datas_Entregas!$A$4</f>
        <v>Infra de fibras OM4</v>
      </c>
      <c r="C4319" s="6" t="n">
        <f aca="false" t="array" ref="C4319:C4319">INDEX(Datas_Entregas!$B$2:$B$100, MATCH(B4319, Datas_Entregas!$A$2:$A$100, 0), 1)</f>
        <v>43296</v>
      </c>
      <c r="D4319" s="5"/>
      <c r="E4319" s="4" t="str">
        <f aca="false">Def_Status_Montagem!$B$7</f>
        <v>Outro Grupo LNLS</v>
      </c>
      <c r="F4319" s="7"/>
      <c r="G4319" s="8"/>
      <c r="H4319" s="7" t="str">
        <f aca="false" t="array" ref="H4319:H4319">INDEX(Def_Instancias_Equipamentos!$E$2:$E$1224, MATCH(K4319, Def_Instancias_Equipamentos!$D$2:$D$1224, 0), 1)</f>
        <v>IA-01RaCtrl</v>
      </c>
      <c r="I4319" s="8" t="str">
        <f aca="false" t="array" ref="I4319:I4319">INDEX(Def_Instancias_Equipamentos!$E$2:$E$1224, MATCH(L4319, Def_Instancias_Equipamentos!$D$2:$D$1224, 0), 1)</f>
        <v>CA-RaCtrl</v>
      </c>
      <c r="J4319" s="8" t="str">
        <f aca="false">IF(H4319=I4319, "INTERNO", "EXTERNO")</f>
        <v>EXTERNO</v>
      </c>
      <c r="K4319" s="9" t="str">
        <f aca="false">Def_Instancias_Equipamentos!$D$46</f>
        <v>IA-01RaCtrl:CO-FibPatch</v>
      </c>
      <c r="L4319" s="4" t="str">
        <f aca="false">Def_Instancias_Equipamentos!$D$67</f>
        <v>CA-RaCtrl:CO-FibPatch</v>
      </c>
      <c r="M4319" s="27" t="s">
        <v>198</v>
      </c>
      <c r="N4319" s="12" t="s">
        <v>198</v>
      </c>
      <c r="O4319" s="9" t="str">
        <f aca="false">Def_Sistemas_Conectores_Cabos!$B$3</f>
        <v>LC duplex</v>
      </c>
      <c r="P4319" s="4" t="str">
        <f aca="false">Def_Sistemas_Conectores_Cabos!$B$3</f>
        <v>LC duplex</v>
      </c>
      <c r="Q4319" s="8" t="str">
        <f aca="false">K4319&amp;"/"&amp;M4319&amp;CHAR(10)&amp;L4319&amp;"/"&amp;N4319</f>
        <v>IA-01RaCtrl:CO-FibPatch/p002
CA-RaCtrl:CO-FibPatch/p002</v>
      </c>
      <c r="R4319" s="12"/>
      <c r="S4319" s="11"/>
      <c r="T4319" s="4" t="str">
        <f aca="false">Def_Sistemas_Conectores_Cabos!$C$3</f>
        <v>Fibra OM4 duplex</v>
      </c>
      <c r="U4319" s="11"/>
      <c r="V4319" s="13"/>
    </row>
    <row r="4320" customFormat="false" ht="15.75" hidden="true" customHeight="true" outlineLevel="0" collapsed="false">
      <c r="A4320" s="4" t="str">
        <f aca="false">Def_Sistemas_Conectores_Cabos!$A$5</f>
        <v>Timing Fontes BO &amp; SI</v>
      </c>
      <c r="B4320" s="5" t="str">
        <f aca="false">Datas_Entregas!$A$2</f>
        <v>Booster/LTB</v>
      </c>
      <c r="C4320" s="6" t="n">
        <f aca="false" t="array" ref="C4320:C4320">INDEX(Datas_Entregas!$B$2:$B$100, MATCH(B4320, Datas_Entregas!$A$2:$A$100, 0), 1)</f>
        <v>43266</v>
      </c>
      <c r="D4320" s="5" t="str">
        <f aca="false">Def_Status_Montagem!$A$2</f>
        <v>A verificar</v>
      </c>
      <c r="E4320" s="4" t="str">
        <f aca="false">Def_Status_Montagem!$B$4</f>
        <v>Contratada (inclui etiqueta)</v>
      </c>
      <c r="F4320" s="7" t="str">
        <f aca="false" t="array" ref="F4320:F4320">INDEX(Def_Instancias_Equipamentos!$F$2:$F$1224, MATCH(K4320, Def_Instancias_Equipamentos!$D$2:$D$1224, 0), 1)</f>
        <v>Sala Racks 4</v>
      </c>
      <c r="G4320" s="8" t="str">
        <f aca="false" t="array" ref="G4320:G4320">INDEX(Def_Instancias_Equipamentos!$F$2:$F$1224, MATCH(L4320, Def_Instancias_Equipamentos!$D$2:$D$1224, 0), 1)</f>
        <v>Sala Racks 4</v>
      </c>
      <c r="H4320" s="7" t="str">
        <f aca="false" t="array" ref="H4320:H4320">INDEX(Def_Instancias_Equipamentos!$E$2:$E$1224, MATCH(K4320, Def_Instancias_Equipamentos!$D$2:$D$1224, 0), 1)</f>
        <v>IA-04RaBPM</v>
      </c>
      <c r="I4320" s="8" t="str">
        <f aca="false" t="array" ref="I4320:I4320">INDEX(Def_Instancias_Equipamentos!$E$2:$E$1224, MATCH(L4320, Def_Instancias_Equipamentos!$D$2:$D$1224, 0), 1)</f>
        <v>IA-04RaCtrl</v>
      </c>
      <c r="J4320" s="8" t="str">
        <f aca="false">IF(H4320=I4320, "INTERNO", "EXTERNO")</f>
        <v>EXTERNO</v>
      </c>
      <c r="K4320" s="9" t="str">
        <f aca="false">Def_Instancias_Equipamentos!$D$26</f>
        <v>IA-04RaBPM:TI-AMCFPGAEVR</v>
      </c>
      <c r="L4320" s="4" t="str">
        <f aca="false">Def_Instancias_Equipamentos!$D$143</f>
        <v>IA-04RaCtrl:CO-PSCtrl</v>
      </c>
      <c r="M4320" s="10" t="s">
        <v>385</v>
      </c>
      <c r="N4320" s="11" t="s">
        <v>383</v>
      </c>
      <c r="O4320" s="9" t="str">
        <f aca="false">Def_Sistemas_Conectores_Cabos!$B$6</f>
        <v>Simplex (HFBR-4525Z)</v>
      </c>
      <c r="P4320" s="4" t="str">
        <f aca="false">Def_Sistemas_Conectores_Cabos!$B$6</f>
        <v>Simplex (HFBR-4525Z)</v>
      </c>
      <c r="Q4320" s="8" t="str">
        <f aca="false">K4320&amp;"/"&amp;M4320&amp;CHAR(10)&amp;L4320&amp;"/"&amp;N4320</f>
        <v>IA-04RaBPM:TI-AMCFPGAEVR/FMC1CH2
IA-04RaCtrl:CO-PSCtrl/TimIn</v>
      </c>
      <c r="R4320" s="11" t="n">
        <v>15</v>
      </c>
      <c r="S4320" s="11" t="n">
        <f aca="false">R4320</f>
        <v>15</v>
      </c>
      <c r="T4320" s="4" t="str">
        <f aca="false">Def_Sistemas_Conectores_Cabos!$C$6</f>
        <v>Fibra plástica 1 mm</v>
      </c>
      <c r="U4320" s="11" t="s">
        <v>384</v>
      </c>
      <c r="V4320" s="13"/>
    </row>
    <row r="4321" customFormat="false" ht="15.75" hidden="true" customHeight="true" outlineLevel="0" collapsed="false">
      <c r="A4321" s="4" t="str">
        <f aca="false">Def_Sistemas_Conectores_Cabos!$A$5</f>
        <v>Timing Fontes BO &amp; SI</v>
      </c>
      <c r="B4321" s="5" t="str">
        <f aca="false">Datas_Entregas!$A$2</f>
        <v>Booster/LTB</v>
      </c>
      <c r="C4321" s="6" t="n">
        <f aca="false" t="array" ref="C4321:C4321">INDEX(Datas_Entregas!$B$2:$B$100, MATCH(B4321, Datas_Entregas!$A$2:$A$100, 0), 1)</f>
        <v>43266</v>
      </c>
      <c r="D4321" s="5" t="str">
        <f aca="false">Def_Status_Montagem!$A$2</f>
        <v>A verificar</v>
      </c>
      <c r="E4321" s="4" t="str">
        <f aca="false">Def_Status_Montagem!$B$4</f>
        <v>Contratada (inclui etiqueta)</v>
      </c>
      <c r="F4321" s="7" t="str">
        <f aca="false" t="array" ref="F4321:F4321">INDEX(Def_Instancias_Equipamentos!$F$2:$F$1224, MATCH(K4321, Def_Instancias_Equipamentos!$D$2:$D$1224, 0), 1)</f>
        <v>Sala Racks 4</v>
      </c>
      <c r="G4321" s="8" t="str">
        <f aca="false" t="array" ref="G4321:G4321">INDEX(Def_Instancias_Equipamentos!$F$2:$F$1224, MATCH(L4321, Def_Instancias_Equipamentos!$D$2:$D$1224, 0), 1)</f>
        <v>Sala Racks 4</v>
      </c>
      <c r="H4321" s="7" t="str">
        <f aca="false" t="array" ref="H4321:H4321">INDEX(Def_Instancias_Equipamentos!$E$2:$E$1224, MATCH(K4321, Def_Instancias_Equipamentos!$D$2:$D$1224, 0), 1)</f>
        <v>IA-04RaBPM</v>
      </c>
      <c r="I4321" s="8" t="str">
        <f aca="false" t="array" ref="I4321:I4321">INDEX(Def_Instancias_Equipamentos!$E$2:$E$1224, MATCH(L4321, Def_Instancias_Equipamentos!$D$2:$D$1224, 0), 1)</f>
        <v>IA-04RaCtrl</v>
      </c>
      <c r="J4321" s="8" t="str">
        <f aca="false">IF(H4321=I4321, "INTERNO", "EXTERNO")</f>
        <v>EXTERNO</v>
      </c>
      <c r="K4321" s="9" t="str">
        <f aca="false">Def_Instancias_Equipamentos!$D$26</f>
        <v>IA-04RaBPM:TI-AMCFPGAEVR</v>
      </c>
      <c r="L4321" s="4" t="str">
        <f aca="false">Def_Instancias_Equipamentos!$D$143</f>
        <v>IA-04RaCtrl:CO-PSCtrl</v>
      </c>
      <c r="M4321" s="10" t="s">
        <v>386</v>
      </c>
      <c r="N4321" s="11" t="s">
        <v>383</v>
      </c>
      <c r="O4321" s="9" t="str">
        <f aca="false">Def_Sistemas_Conectores_Cabos!$B$6</f>
        <v>Simplex (HFBR-4525Z)</v>
      </c>
      <c r="P4321" s="4" t="str">
        <f aca="false">Def_Sistemas_Conectores_Cabos!$B$6</f>
        <v>Simplex (HFBR-4525Z)</v>
      </c>
      <c r="Q4321" s="8" t="str">
        <f aca="false">K4321&amp;"/"&amp;M4321&amp;CHAR(10)&amp;L4321&amp;"/"&amp;N4321</f>
        <v>IA-04RaBPM:TI-AMCFPGAEVR/FMC1CH3
IA-04RaCtrl:CO-PSCtrl/TimIn</v>
      </c>
      <c r="R4321" s="11" t="n">
        <v>15</v>
      </c>
      <c r="S4321" s="11" t="n">
        <f aca="false">R4321</f>
        <v>15</v>
      </c>
      <c r="T4321" s="4" t="str">
        <f aca="false">Def_Sistemas_Conectores_Cabos!$C$6</f>
        <v>Fibra plástica 1 mm</v>
      </c>
      <c r="U4321" s="11" t="s">
        <v>384</v>
      </c>
      <c r="V4321" s="13"/>
    </row>
    <row r="4322" customFormat="false" ht="15.75" hidden="true" customHeight="true" outlineLevel="0" collapsed="false">
      <c r="A4322" s="4" t="str">
        <f aca="false">Def_Sistemas_Conectores_Cabos!$A$5</f>
        <v>Timing Fontes BO &amp; SI</v>
      </c>
      <c r="B4322" s="5" t="str">
        <f aca="false">Datas_Entregas!$A$2</f>
        <v>Booster/LTB</v>
      </c>
      <c r="C4322" s="6" t="n">
        <f aca="false" t="array" ref="C4322:C4322">INDEX(Datas_Entregas!$B$2:$B$100, MATCH(B4322, Datas_Entregas!$A$2:$A$100, 0), 1)</f>
        <v>43266</v>
      </c>
      <c r="D4322" s="5" t="str">
        <f aca="false">Def_Status_Montagem!$A$2</f>
        <v>A verificar</v>
      </c>
      <c r="E4322" s="4" t="str">
        <f aca="false">Def_Status_Montagem!$B$4</f>
        <v>Contratada (inclui etiqueta)</v>
      </c>
      <c r="F4322" s="7" t="str">
        <f aca="false" t="array" ref="F4322:F4322">INDEX(Def_Instancias_Equipamentos!$F$2:$F$1224, MATCH(K4322, Def_Instancias_Equipamentos!$D$2:$D$1224, 0), 1)</f>
        <v>Sala Racks 4</v>
      </c>
      <c r="G4322" s="8" t="str">
        <f aca="false" t="array" ref="G4322:G4322">INDEX(Def_Instancias_Equipamentos!$F$2:$F$1224, MATCH(L4322, Def_Instancias_Equipamentos!$D$2:$D$1224, 0), 1)</f>
        <v>Sala Racks 4</v>
      </c>
      <c r="H4322" s="7" t="str">
        <f aca="false" t="array" ref="H4322:H4322">INDEX(Def_Instancias_Equipamentos!$E$2:$E$1224, MATCH(K4322, Def_Instancias_Equipamentos!$D$2:$D$1224, 0), 1)</f>
        <v>IA-04RaBPM</v>
      </c>
      <c r="I4322" s="8" t="str">
        <f aca="false" t="array" ref="I4322:I4322">INDEX(Def_Instancias_Equipamentos!$E$2:$E$1224, MATCH(L4322, Def_Instancias_Equipamentos!$D$2:$D$1224, 0), 1)</f>
        <v>IA-04RaCtrl</v>
      </c>
      <c r="J4322" s="8" t="str">
        <f aca="false">IF(H4322=I4322, "INTERNO", "EXTERNO")</f>
        <v>EXTERNO</v>
      </c>
      <c r="K4322" s="9" t="str">
        <f aca="false">Def_Instancias_Equipamentos!$D$26</f>
        <v>IA-04RaBPM:TI-AMCFPGAEVR</v>
      </c>
      <c r="L4322" s="4" t="str">
        <f aca="false">Def_Instancias_Equipamentos!$D$143</f>
        <v>IA-04RaCtrl:CO-PSCtrl</v>
      </c>
      <c r="M4322" s="10" t="s">
        <v>387</v>
      </c>
      <c r="N4322" s="11" t="s">
        <v>383</v>
      </c>
      <c r="O4322" s="9" t="str">
        <f aca="false">Def_Sistemas_Conectores_Cabos!$B$6</f>
        <v>Simplex (HFBR-4525Z)</v>
      </c>
      <c r="P4322" s="4" t="str">
        <f aca="false">Def_Sistemas_Conectores_Cabos!$B$6</f>
        <v>Simplex (HFBR-4525Z)</v>
      </c>
      <c r="Q4322" s="8" t="str">
        <f aca="false">K4322&amp;"/"&amp;M4322&amp;CHAR(10)&amp;L4322&amp;"/"&amp;N4322</f>
        <v>IA-04RaBPM:TI-AMCFPGAEVR/FMC1CH4
IA-04RaCtrl:CO-PSCtrl/TimIn</v>
      </c>
      <c r="R4322" s="11" t="n">
        <v>15</v>
      </c>
      <c r="S4322" s="11" t="n">
        <f aca="false">R4322</f>
        <v>15</v>
      </c>
      <c r="T4322" s="4" t="str">
        <f aca="false">Def_Sistemas_Conectores_Cabos!$C$6</f>
        <v>Fibra plástica 1 mm</v>
      </c>
      <c r="U4322" s="11" t="s">
        <v>384</v>
      </c>
      <c r="V4322" s="13"/>
    </row>
    <row r="4323" customFormat="false" ht="15.75" hidden="true" customHeight="true" outlineLevel="0" collapsed="false">
      <c r="A4323" s="4" t="str">
        <f aca="false">Def_Sistemas_Conectores_Cabos!$A$5</f>
        <v>Timing Fontes BO &amp; SI</v>
      </c>
      <c r="B4323" s="5" t="str">
        <f aca="false">Datas_Entregas!$A$2</f>
        <v>Booster/LTB</v>
      </c>
      <c r="C4323" s="6" t="n">
        <f aca="false" t="array" ref="C4323:C4323">INDEX(Datas_Entregas!$B$2:$B$100, MATCH(B4323, Datas_Entregas!$A$2:$A$100, 0), 1)</f>
        <v>43266</v>
      </c>
      <c r="D4323" s="5" t="str">
        <f aca="false">Def_Status_Montagem!$A$2</f>
        <v>A verificar</v>
      </c>
      <c r="E4323" s="4" t="str">
        <f aca="false">Def_Status_Montagem!$B$4</f>
        <v>Contratada (inclui etiqueta)</v>
      </c>
      <c r="F4323" s="7" t="str">
        <f aca="false" t="array" ref="F4323:F4323">INDEX(Def_Instancias_Equipamentos!$F$2:$F$1224, MATCH(K4323, Def_Instancias_Equipamentos!$D$2:$D$1224, 0), 1)</f>
        <v>Sala Racks 4</v>
      </c>
      <c r="G4323" s="8" t="str">
        <f aca="false" t="array" ref="G4323:G4323">INDEX(Def_Instancias_Equipamentos!$F$2:$F$1224, MATCH(L4323, Def_Instancias_Equipamentos!$D$2:$D$1224, 0), 1)</f>
        <v>Sala Racks 4</v>
      </c>
      <c r="H4323" s="7" t="str">
        <f aca="false" t="array" ref="H4323:H4323">INDEX(Def_Instancias_Equipamentos!$E$2:$E$1224, MATCH(K4323, Def_Instancias_Equipamentos!$D$2:$D$1224, 0), 1)</f>
        <v>IA-04RaBPM</v>
      </c>
      <c r="I4323" s="8" t="str">
        <f aca="false" t="array" ref="I4323:I4323">INDEX(Def_Instancias_Equipamentos!$E$2:$E$1224, MATCH(L4323, Def_Instancias_Equipamentos!$D$2:$D$1224, 0), 1)</f>
        <v>IA-04RaCtrl</v>
      </c>
      <c r="J4323" s="8" t="str">
        <f aca="false">IF(H4323=I4323, "INTERNO", "EXTERNO")</f>
        <v>EXTERNO</v>
      </c>
      <c r="K4323" s="9" t="str">
        <f aca="false">Def_Instancias_Equipamentos!$D$26</f>
        <v>IA-04RaBPM:TI-AMCFPGAEVR</v>
      </c>
      <c r="L4323" s="4" t="str">
        <f aca="false">Def_Instancias_Equipamentos!$D$143</f>
        <v>IA-04RaCtrl:CO-PSCtrl</v>
      </c>
      <c r="M4323" s="10" t="s">
        <v>388</v>
      </c>
      <c r="N4323" s="11" t="s">
        <v>383</v>
      </c>
      <c r="O4323" s="9" t="str">
        <f aca="false">Def_Sistemas_Conectores_Cabos!$B$6</f>
        <v>Simplex (HFBR-4525Z)</v>
      </c>
      <c r="P4323" s="4" t="str">
        <f aca="false">Def_Sistemas_Conectores_Cabos!$B$6</f>
        <v>Simplex (HFBR-4525Z)</v>
      </c>
      <c r="Q4323" s="8" t="str">
        <f aca="false">K4323&amp;"/"&amp;M4323&amp;CHAR(10)&amp;L4323&amp;"/"&amp;N4323</f>
        <v>IA-04RaBPM:TI-AMCFPGAEVR/FMC1CH5
IA-04RaCtrl:CO-PSCtrl/TimIn</v>
      </c>
      <c r="R4323" s="11" t="n">
        <v>15</v>
      </c>
      <c r="S4323" s="11" t="n">
        <f aca="false">R4323</f>
        <v>15</v>
      </c>
      <c r="T4323" s="4" t="str">
        <f aca="false">Def_Sistemas_Conectores_Cabos!$C$6</f>
        <v>Fibra plástica 1 mm</v>
      </c>
      <c r="U4323" s="11" t="s">
        <v>384</v>
      </c>
      <c r="V4323" s="13"/>
    </row>
    <row r="4324" customFormat="false" ht="15.75" hidden="true" customHeight="true" outlineLevel="0" collapsed="false">
      <c r="A4324" s="4" t="str">
        <f aca="false">Def_Sistemas_Conectores_Cabos!$A$5</f>
        <v>Timing Fontes BO &amp; SI</v>
      </c>
      <c r="B4324" s="5" t="str">
        <f aca="false">Datas_Entregas!$A$2</f>
        <v>Booster/LTB</v>
      </c>
      <c r="C4324" s="6" t="n">
        <f aca="false" t="array" ref="C4324:C4324">INDEX(Datas_Entregas!$B$2:$B$100, MATCH(B4324, Datas_Entregas!$A$2:$A$100, 0), 1)</f>
        <v>43266</v>
      </c>
      <c r="D4324" s="5" t="str">
        <f aca="false">Def_Status_Montagem!$A$2</f>
        <v>A verificar</v>
      </c>
      <c r="E4324" s="4" t="str">
        <f aca="false">Def_Status_Montagem!$B$4</f>
        <v>Contratada (inclui etiqueta)</v>
      </c>
      <c r="F4324" s="7" t="str">
        <f aca="false" t="array" ref="F4324:F4324">INDEX(Def_Instancias_Equipamentos!$F$2:$F$1224, MATCH(K4324, Def_Instancias_Equipamentos!$D$2:$D$1224, 0), 1)</f>
        <v>Sala Racks 4</v>
      </c>
      <c r="G4324" s="8" t="str">
        <f aca="false" t="array" ref="G4324:G4324">INDEX(Def_Instancias_Equipamentos!$F$2:$F$1224, MATCH(L4324, Def_Instancias_Equipamentos!$D$2:$D$1224, 0), 1)</f>
        <v>Sala Racks 4</v>
      </c>
      <c r="H4324" s="7" t="str">
        <f aca="false" t="array" ref="H4324:H4324">INDEX(Def_Instancias_Equipamentos!$E$2:$E$1224, MATCH(K4324, Def_Instancias_Equipamentos!$D$2:$D$1224, 0), 1)</f>
        <v>IA-04RaBPM</v>
      </c>
      <c r="I4324" s="8" t="str">
        <f aca="false" t="array" ref="I4324:I4324">INDEX(Def_Instancias_Equipamentos!$E$2:$E$1224, MATCH(L4324, Def_Instancias_Equipamentos!$D$2:$D$1224, 0), 1)</f>
        <v>IA-04RaCtrl</v>
      </c>
      <c r="J4324" s="8" t="str">
        <f aca="false">IF(H4324=I4324, "INTERNO", "EXTERNO")</f>
        <v>EXTERNO</v>
      </c>
      <c r="K4324" s="9" t="str">
        <f aca="false">Def_Instancias_Equipamentos!$D$26</f>
        <v>IA-04RaBPM:TI-AMCFPGAEVR</v>
      </c>
      <c r="L4324" s="4" t="str">
        <f aca="false">Def_Instancias_Equipamentos!$D$143</f>
        <v>IA-04RaCtrl:CO-PSCtrl</v>
      </c>
      <c r="M4324" s="10" t="s">
        <v>389</v>
      </c>
      <c r="N4324" s="11" t="s">
        <v>383</v>
      </c>
      <c r="O4324" s="9" t="str">
        <f aca="false">Def_Sistemas_Conectores_Cabos!$B$6</f>
        <v>Simplex (HFBR-4525Z)</v>
      </c>
      <c r="P4324" s="4" t="str">
        <f aca="false">Def_Sistemas_Conectores_Cabos!$B$6</f>
        <v>Simplex (HFBR-4525Z)</v>
      </c>
      <c r="Q4324" s="8" t="str">
        <f aca="false">K4324&amp;"/"&amp;M4324&amp;CHAR(10)&amp;L4324&amp;"/"&amp;N4324</f>
        <v>IA-04RaBPM:TI-AMCFPGAEVR/FMC2CH1
IA-04RaCtrl:CO-PSCtrl/TimIn</v>
      </c>
      <c r="R4324" s="11" t="n">
        <v>15</v>
      </c>
      <c r="S4324" s="11" t="n">
        <f aca="false">R4324</f>
        <v>15</v>
      </c>
      <c r="T4324" s="4" t="str">
        <f aca="false">Def_Sistemas_Conectores_Cabos!$C$6</f>
        <v>Fibra plástica 1 mm</v>
      </c>
      <c r="U4324" s="11" t="s">
        <v>384</v>
      </c>
      <c r="V4324" s="13"/>
    </row>
    <row r="4325" customFormat="false" ht="15.75" hidden="true" customHeight="true" outlineLevel="0" collapsed="false">
      <c r="A4325" s="4" t="str">
        <f aca="false">Def_Sistemas_Conectores_Cabos!$A$5</f>
        <v>Timing Fontes BO &amp; SI</v>
      </c>
      <c r="B4325" s="5" t="str">
        <f aca="false">Datas_Entregas!$A$2</f>
        <v>Booster/LTB</v>
      </c>
      <c r="C4325" s="6" t="n">
        <f aca="false" t="array" ref="C4325:C4325">INDEX(Datas_Entregas!$B$2:$B$100, MATCH(B4325, Datas_Entregas!$A$2:$A$100, 0), 1)</f>
        <v>43266</v>
      </c>
      <c r="D4325" s="5" t="str">
        <f aca="false">Def_Status_Montagem!$A$2</f>
        <v>A verificar</v>
      </c>
      <c r="E4325" s="4" t="str">
        <f aca="false">Def_Status_Montagem!$B$4</f>
        <v>Contratada (inclui etiqueta)</v>
      </c>
      <c r="F4325" s="7" t="str">
        <f aca="false" t="array" ref="F4325:F4325">INDEX(Def_Instancias_Equipamentos!$F$2:$F$1224, MATCH(K4325, Def_Instancias_Equipamentos!$D$2:$D$1224, 0), 1)</f>
        <v>Sala Racks 4</v>
      </c>
      <c r="G4325" s="8" t="str">
        <f aca="false" t="array" ref="G4325:G4325">INDEX(Def_Instancias_Equipamentos!$F$2:$F$1224, MATCH(L4325, Def_Instancias_Equipamentos!$D$2:$D$1224, 0), 1)</f>
        <v>Sala Racks 4</v>
      </c>
      <c r="H4325" s="7" t="str">
        <f aca="false" t="array" ref="H4325:H4325">INDEX(Def_Instancias_Equipamentos!$E$2:$E$1224, MATCH(K4325, Def_Instancias_Equipamentos!$D$2:$D$1224, 0), 1)</f>
        <v>IA-04RaBPM</v>
      </c>
      <c r="I4325" s="8" t="str">
        <f aca="false" t="array" ref="I4325:I4325">INDEX(Def_Instancias_Equipamentos!$E$2:$E$1224, MATCH(L4325, Def_Instancias_Equipamentos!$D$2:$D$1224, 0), 1)</f>
        <v>IA-04RaCtrl</v>
      </c>
      <c r="J4325" s="8" t="str">
        <f aca="false">IF(H4325=I4325, "INTERNO", "EXTERNO")</f>
        <v>EXTERNO</v>
      </c>
      <c r="K4325" s="9" t="str">
        <f aca="false">Def_Instancias_Equipamentos!$D$26</f>
        <v>IA-04RaBPM:TI-AMCFPGAEVR</v>
      </c>
      <c r="L4325" s="4" t="str">
        <f aca="false">Def_Instancias_Equipamentos!$D$143</f>
        <v>IA-04RaCtrl:CO-PSCtrl</v>
      </c>
      <c r="M4325" s="10" t="s">
        <v>390</v>
      </c>
      <c r="N4325" s="11" t="s">
        <v>383</v>
      </c>
      <c r="O4325" s="9" t="str">
        <f aca="false">Def_Sistemas_Conectores_Cabos!$B$6</f>
        <v>Simplex (HFBR-4525Z)</v>
      </c>
      <c r="P4325" s="4" t="str">
        <f aca="false">Def_Sistemas_Conectores_Cabos!$B$6</f>
        <v>Simplex (HFBR-4525Z)</v>
      </c>
      <c r="Q4325" s="8" t="str">
        <f aca="false">K4325&amp;"/"&amp;M4325&amp;CHAR(10)&amp;L4325&amp;"/"&amp;N4325</f>
        <v>IA-04RaBPM:TI-AMCFPGAEVR/FMC2CH2
IA-04RaCtrl:CO-PSCtrl/TimIn</v>
      </c>
      <c r="R4325" s="11" t="n">
        <v>15</v>
      </c>
      <c r="S4325" s="11" t="n">
        <f aca="false">R4325</f>
        <v>15</v>
      </c>
      <c r="T4325" s="4" t="str">
        <f aca="false">Def_Sistemas_Conectores_Cabos!$C$6</f>
        <v>Fibra plástica 1 mm</v>
      </c>
      <c r="U4325" s="11" t="s">
        <v>384</v>
      </c>
      <c r="V4325" s="13"/>
    </row>
    <row r="4326" customFormat="false" ht="15.75" hidden="true" customHeight="true" outlineLevel="0" collapsed="false">
      <c r="A4326" s="4" t="str">
        <f aca="false">Def_Sistemas_Conectores_Cabos!$A$5</f>
        <v>Timing Fontes BO &amp; SI</v>
      </c>
      <c r="B4326" s="5" t="str">
        <f aca="false">Datas_Entregas!$A$2</f>
        <v>Booster/LTB</v>
      </c>
      <c r="C4326" s="6" t="n">
        <f aca="false" t="array" ref="C4326:C4326">INDEX(Datas_Entregas!$B$2:$B$100, MATCH(B4326, Datas_Entregas!$A$2:$A$100, 0), 1)</f>
        <v>43266</v>
      </c>
      <c r="D4326" s="5" t="str">
        <f aca="false">Def_Status_Montagem!$A$2</f>
        <v>A verificar</v>
      </c>
      <c r="E4326" s="4" t="str">
        <f aca="false">Def_Status_Montagem!$B$4</f>
        <v>Contratada (inclui etiqueta)</v>
      </c>
      <c r="F4326" s="7" t="str">
        <f aca="false" t="array" ref="F4326:F4326">INDEX(Def_Instancias_Equipamentos!$F$2:$F$1224, MATCH(K4326, Def_Instancias_Equipamentos!$D$2:$D$1224, 0), 1)</f>
        <v>Sala Racks 4</v>
      </c>
      <c r="G4326" s="8" t="str">
        <f aca="false" t="array" ref="G4326:G4326">INDEX(Def_Instancias_Equipamentos!$F$2:$F$1224, MATCH(L4326, Def_Instancias_Equipamentos!$D$2:$D$1224, 0), 1)</f>
        <v>Sala Racks 4</v>
      </c>
      <c r="H4326" s="7" t="str">
        <f aca="false" t="array" ref="H4326:H4326">INDEX(Def_Instancias_Equipamentos!$E$2:$E$1224, MATCH(K4326, Def_Instancias_Equipamentos!$D$2:$D$1224, 0), 1)</f>
        <v>IA-04RaBPM</v>
      </c>
      <c r="I4326" s="8" t="str">
        <f aca="false" t="array" ref="I4326:I4326">INDEX(Def_Instancias_Equipamentos!$E$2:$E$1224, MATCH(L4326, Def_Instancias_Equipamentos!$D$2:$D$1224, 0), 1)</f>
        <v>IA-04RaCtrl</v>
      </c>
      <c r="J4326" s="8" t="str">
        <f aca="false">IF(H4326=I4326, "INTERNO", "EXTERNO")</f>
        <v>EXTERNO</v>
      </c>
      <c r="K4326" s="9" t="str">
        <f aca="false">Def_Instancias_Equipamentos!$D$26</f>
        <v>IA-04RaBPM:TI-AMCFPGAEVR</v>
      </c>
      <c r="L4326" s="4" t="str">
        <f aca="false">Def_Instancias_Equipamentos!$D$143</f>
        <v>IA-04RaCtrl:CO-PSCtrl</v>
      </c>
      <c r="M4326" s="10" t="s">
        <v>391</v>
      </c>
      <c r="N4326" s="11" t="s">
        <v>383</v>
      </c>
      <c r="O4326" s="9" t="str">
        <f aca="false">Def_Sistemas_Conectores_Cabos!$B$6</f>
        <v>Simplex (HFBR-4525Z)</v>
      </c>
      <c r="P4326" s="4" t="str">
        <f aca="false">Def_Sistemas_Conectores_Cabos!$B$6</f>
        <v>Simplex (HFBR-4525Z)</v>
      </c>
      <c r="Q4326" s="8" t="str">
        <f aca="false">K4326&amp;"/"&amp;M4326&amp;CHAR(10)&amp;L4326&amp;"/"&amp;N4326</f>
        <v>IA-04RaBPM:TI-AMCFPGAEVR/FMC2CH3
IA-04RaCtrl:CO-PSCtrl/TimIn</v>
      </c>
      <c r="R4326" s="11" t="n">
        <v>15</v>
      </c>
      <c r="S4326" s="11" t="n">
        <f aca="false">R4326</f>
        <v>15</v>
      </c>
      <c r="T4326" s="4" t="str">
        <f aca="false">Def_Sistemas_Conectores_Cabos!$C$6</f>
        <v>Fibra plástica 1 mm</v>
      </c>
      <c r="U4326" s="11" t="s">
        <v>384</v>
      </c>
      <c r="V4326" s="13"/>
    </row>
    <row r="4327" customFormat="false" ht="15.75" hidden="true" customHeight="true" outlineLevel="0" collapsed="false">
      <c r="A4327" s="4" t="str">
        <f aca="false">Def_Sistemas_Conectores_Cabos!$A$5</f>
        <v>Timing Fontes BO &amp; SI</v>
      </c>
      <c r="B4327" s="5" t="str">
        <f aca="false">Datas_Entregas!$A$2</f>
        <v>Booster/LTB</v>
      </c>
      <c r="C4327" s="6" t="n">
        <f aca="false" t="array" ref="C4327:C4327">INDEX(Datas_Entregas!$B$2:$B$100, MATCH(B4327, Datas_Entregas!$A$2:$A$100, 0), 1)</f>
        <v>43266</v>
      </c>
      <c r="D4327" s="5" t="str">
        <f aca="false">Def_Status_Montagem!$A$2</f>
        <v>A verificar</v>
      </c>
      <c r="E4327" s="4" t="str">
        <f aca="false">Def_Status_Montagem!$B$4</f>
        <v>Contratada (inclui etiqueta)</v>
      </c>
      <c r="F4327" s="7" t="str">
        <f aca="false" t="array" ref="F4327:F4327">INDEX(Def_Instancias_Equipamentos!$F$2:$F$1224, MATCH(K4327, Def_Instancias_Equipamentos!$D$2:$D$1224, 0), 1)</f>
        <v>Sala Racks 4</v>
      </c>
      <c r="G4327" s="8" t="str">
        <f aca="false" t="array" ref="G4327:G4327">INDEX(Def_Instancias_Equipamentos!$F$2:$F$1224, MATCH(L4327, Def_Instancias_Equipamentos!$D$2:$D$1224, 0), 1)</f>
        <v>Sala Racks 4</v>
      </c>
      <c r="H4327" s="7" t="str">
        <f aca="false" t="array" ref="H4327:H4327">INDEX(Def_Instancias_Equipamentos!$E$2:$E$1224, MATCH(K4327, Def_Instancias_Equipamentos!$D$2:$D$1224, 0), 1)</f>
        <v>IA-04RaBPM</v>
      </c>
      <c r="I4327" s="8" t="str">
        <f aca="false" t="array" ref="I4327:I4327">INDEX(Def_Instancias_Equipamentos!$E$2:$E$1224, MATCH(L4327, Def_Instancias_Equipamentos!$D$2:$D$1224, 0), 1)</f>
        <v>IA-04RaCtrl</v>
      </c>
      <c r="J4327" s="8" t="str">
        <f aca="false">IF(H4327=I4327, "INTERNO", "EXTERNO")</f>
        <v>EXTERNO</v>
      </c>
      <c r="K4327" s="9" t="str">
        <f aca="false">Def_Instancias_Equipamentos!$D$26</f>
        <v>IA-04RaBPM:TI-AMCFPGAEVR</v>
      </c>
      <c r="L4327" s="4" t="str">
        <f aca="false">Def_Instancias_Equipamentos!$D$143</f>
        <v>IA-04RaCtrl:CO-PSCtrl</v>
      </c>
      <c r="M4327" s="10" t="s">
        <v>392</v>
      </c>
      <c r="N4327" s="11" t="s">
        <v>383</v>
      </c>
      <c r="O4327" s="9" t="str">
        <f aca="false">Def_Sistemas_Conectores_Cabos!$B$6</f>
        <v>Simplex (HFBR-4525Z)</v>
      </c>
      <c r="P4327" s="4" t="str">
        <f aca="false">Def_Sistemas_Conectores_Cabos!$B$6</f>
        <v>Simplex (HFBR-4525Z)</v>
      </c>
      <c r="Q4327" s="8" t="str">
        <f aca="false">K4327&amp;"/"&amp;M4327&amp;CHAR(10)&amp;L4327&amp;"/"&amp;N4327</f>
        <v>IA-04RaBPM:TI-AMCFPGAEVR/FMC2CH4
IA-04RaCtrl:CO-PSCtrl/TimIn</v>
      </c>
      <c r="R4327" s="11" t="n">
        <v>15</v>
      </c>
      <c r="S4327" s="11" t="n">
        <f aca="false">R4327</f>
        <v>15</v>
      </c>
      <c r="T4327" s="4" t="str">
        <f aca="false">Def_Sistemas_Conectores_Cabos!$C$6</f>
        <v>Fibra plástica 1 mm</v>
      </c>
      <c r="U4327" s="11" t="s">
        <v>384</v>
      </c>
      <c r="V4327" s="13"/>
    </row>
    <row r="4328" customFormat="false" ht="15.75" hidden="true" customHeight="true" outlineLevel="0" collapsed="false">
      <c r="A4328" s="4" t="str">
        <f aca="false">Def_Sistemas_Conectores_Cabos!$A$5</f>
        <v>Timing Fontes BO &amp; SI</v>
      </c>
      <c r="B4328" s="5" t="str">
        <f aca="false">Datas_Entregas!$A$2</f>
        <v>Booster/LTB</v>
      </c>
      <c r="C4328" s="6" t="n">
        <f aca="false" t="array" ref="C4328:C4328">INDEX(Datas_Entregas!$B$2:$B$100, MATCH(B4328, Datas_Entregas!$A$2:$A$100, 0), 1)</f>
        <v>43266</v>
      </c>
      <c r="D4328" s="5" t="str">
        <f aca="false">Def_Status_Montagem!$A$2</f>
        <v>A verificar</v>
      </c>
      <c r="E4328" s="4" t="str">
        <f aca="false">Def_Status_Montagem!$B$4</f>
        <v>Contratada (inclui etiqueta)</v>
      </c>
      <c r="F4328" s="7" t="str">
        <f aca="false" t="array" ref="F4328:F4328">INDEX(Def_Instancias_Equipamentos!$F$2:$F$1224, MATCH(K4328, Def_Instancias_Equipamentos!$D$2:$D$1224, 0), 1)</f>
        <v>Sala Racks 5</v>
      </c>
      <c r="G4328" s="8" t="str">
        <f aca="false" t="array" ref="G4328:G4328">INDEX(Def_Instancias_Equipamentos!$F$2:$F$1224, MATCH(L4328, Def_Instancias_Equipamentos!$D$2:$D$1224, 0), 1)</f>
        <v>Sala Racks 5</v>
      </c>
      <c r="H4328" s="7" t="str">
        <f aca="false" t="array" ref="H4328:H4328">INDEX(Def_Instancias_Equipamentos!$E$2:$E$1224, MATCH(K4328, Def_Instancias_Equipamentos!$D$2:$D$1224, 0), 1)</f>
        <v>IA-05RaBPM</v>
      </c>
      <c r="I4328" s="8" t="str">
        <f aca="false" t="array" ref="I4328:I4328">INDEX(Def_Instancias_Equipamentos!$E$2:$E$1224, MATCH(L4328, Def_Instancias_Equipamentos!$D$2:$D$1224, 0), 1)</f>
        <v>IA-05RaCtrl</v>
      </c>
      <c r="J4328" s="8" t="str">
        <f aca="false">IF(H4328=I4328, "INTERNO", "EXTERNO")</f>
        <v>EXTERNO</v>
      </c>
      <c r="K4328" s="9" t="str">
        <f aca="false">Def_Instancias_Equipamentos!$D$27</f>
        <v>IA-05RaBPM:TI-AMCFPGAEVR</v>
      </c>
      <c r="L4328" s="4" t="str">
        <f aca="false">Def_Instancias_Equipamentos!$D$144</f>
        <v>IA-05RaCtrl:CO-PSCtrl</v>
      </c>
      <c r="M4328" s="10" t="s">
        <v>382</v>
      </c>
      <c r="N4328" s="11" t="s">
        <v>383</v>
      </c>
      <c r="O4328" s="9" t="str">
        <f aca="false">Def_Sistemas_Conectores_Cabos!$B$6</f>
        <v>Simplex (HFBR-4525Z)</v>
      </c>
      <c r="P4328" s="4" t="str">
        <f aca="false">Def_Sistemas_Conectores_Cabos!$B$6</f>
        <v>Simplex (HFBR-4525Z)</v>
      </c>
      <c r="Q4328" s="8" t="str">
        <f aca="false">K4328&amp;"/"&amp;M4328&amp;CHAR(10)&amp;L4328&amp;"/"&amp;N4328</f>
        <v>IA-05RaBPM:TI-AMCFPGAEVR/FMC1CH1
IA-05RaCtrl:CO-PSCtrl/TimIn</v>
      </c>
      <c r="R4328" s="11" t="n">
        <v>15</v>
      </c>
      <c r="S4328" s="11" t="n">
        <f aca="false">R4328</f>
        <v>15</v>
      </c>
      <c r="T4328" s="4" t="str">
        <f aca="false">Def_Sistemas_Conectores_Cabos!$C$6</f>
        <v>Fibra plástica 1 mm</v>
      </c>
      <c r="U4328" s="11" t="s">
        <v>384</v>
      </c>
      <c r="V4328" s="13"/>
    </row>
    <row r="4329" customFormat="false" ht="15.75" hidden="true" customHeight="true" outlineLevel="0" collapsed="false">
      <c r="A4329" s="4" t="str">
        <f aca="false">Def_Sistemas_Conectores_Cabos!$A$24</f>
        <v>Controle</v>
      </c>
      <c r="B4329" s="5" t="str">
        <f aca="false">Datas_Entregas!$A$4</f>
        <v>Infra de fibras OM4</v>
      </c>
      <c r="C4329" s="6" t="n">
        <f aca="false" t="array" ref="C4329:C4329">INDEX(Datas_Entregas!$B$2:$B$100, MATCH(B4329, Datas_Entregas!$A$2:$A$100, 0), 1)</f>
        <v>43296</v>
      </c>
      <c r="D4329" s="5"/>
      <c r="E4329" s="4" t="str">
        <f aca="false">Def_Status_Montagem!$B$7</f>
        <v>Outro Grupo LNLS</v>
      </c>
      <c r="F4329" s="7"/>
      <c r="G4329" s="8"/>
      <c r="H4329" s="7" t="str">
        <f aca="false" t="array" ref="H4329:H4329">INDEX(Def_Instancias_Equipamentos!$E$2:$E$1224, MATCH(K4329, Def_Instancias_Equipamentos!$D$2:$D$1224, 0), 1)</f>
        <v>IA-02RaCtrl</v>
      </c>
      <c r="I4329" s="8" t="str">
        <f aca="false" t="array" ref="I4329:I4329">INDEX(Def_Instancias_Equipamentos!$E$2:$E$1224, MATCH(L4329, Def_Instancias_Equipamentos!$D$2:$D$1224, 0), 1)</f>
        <v>IA-03RaCtrl</v>
      </c>
      <c r="J4329" s="8" t="str">
        <f aca="false">IF(H4329=I4329, "INTERNO", "EXTERNO")</f>
        <v>EXTERNO</v>
      </c>
      <c r="K4329" s="9" t="str">
        <f aca="false">Def_Instancias_Equipamentos!$D$47</f>
        <v>IA-02RaCtrl:CO-FibPatch</v>
      </c>
      <c r="L4329" s="4" t="str">
        <f aca="false">Def_Instancias_Equipamentos!$D$48</f>
        <v>IA-03RaCtrl:CO-FibPatch</v>
      </c>
      <c r="M4329" s="27" t="s">
        <v>301</v>
      </c>
      <c r="N4329" s="12" t="s">
        <v>301</v>
      </c>
      <c r="O4329" s="9" t="str">
        <f aca="false">Def_Sistemas_Conectores_Cabos!$B$3</f>
        <v>LC duplex</v>
      </c>
      <c r="P4329" s="4" t="str">
        <f aca="false">Def_Sistemas_Conectores_Cabos!$B$3</f>
        <v>LC duplex</v>
      </c>
      <c r="Q4329" s="8" t="str">
        <f aca="false">K4329&amp;"/"&amp;M4329&amp;CHAR(10)&amp;L4329&amp;"/"&amp;N4329</f>
        <v>IA-02RaCtrl:CO-FibPatch/p023
IA-03RaCtrl:CO-FibPatch/p023</v>
      </c>
      <c r="R4329" s="12"/>
      <c r="S4329" s="11"/>
      <c r="T4329" s="4" t="str">
        <f aca="false">Def_Sistemas_Conectores_Cabos!$C$3</f>
        <v>Fibra OM4 duplex</v>
      </c>
      <c r="U4329" s="11"/>
      <c r="V4329" s="13"/>
    </row>
    <row r="4330" customFormat="false" ht="15.75" hidden="true" customHeight="true" outlineLevel="0" collapsed="false">
      <c r="A4330" s="4" t="str">
        <f aca="false">Def_Sistemas_Conectores_Cabos!$A$24</f>
        <v>Controle</v>
      </c>
      <c r="B4330" s="5" t="str">
        <f aca="false">Datas_Entregas!$A$4</f>
        <v>Infra de fibras OM4</v>
      </c>
      <c r="C4330" s="6" t="n">
        <f aca="false" t="array" ref="C4330:C4330">INDEX(Datas_Entregas!$B$2:$B$100, MATCH(B4330, Datas_Entregas!$A$2:$A$100, 0), 1)</f>
        <v>43296</v>
      </c>
      <c r="D4330" s="5"/>
      <c r="E4330" s="4" t="str">
        <f aca="false">Def_Status_Montagem!$B$7</f>
        <v>Outro Grupo LNLS</v>
      </c>
      <c r="F4330" s="7"/>
      <c r="G4330" s="8"/>
      <c r="H4330" s="7" t="str">
        <f aca="false" t="array" ref="H4330:H4330">INDEX(Def_Instancias_Equipamentos!$E$2:$E$1224, MATCH(K4330, Def_Instancias_Equipamentos!$D$2:$D$1224, 0), 1)</f>
        <v>IA-02RaCtrl</v>
      </c>
      <c r="I4330" s="8" t="str">
        <f aca="false" t="array" ref="I4330:I4330">INDEX(Def_Instancias_Equipamentos!$E$2:$E$1224, MATCH(L4330, Def_Instancias_Equipamentos!$D$2:$D$1224, 0), 1)</f>
        <v>CA-RaCtrl</v>
      </c>
      <c r="J4330" s="8" t="str">
        <f aca="false">IF(H4330=I4330, "INTERNO", "EXTERNO")</f>
        <v>EXTERNO</v>
      </c>
      <c r="K4330" s="9" t="str">
        <f aca="false">Def_Instancias_Equipamentos!$D$47</f>
        <v>IA-02RaCtrl:CO-FibPatch</v>
      </c>
      <c r="L4330" s="4" t="str">
        <f aca="false">Def_Instancias_Equipamentos!$D$67</f>
        <v>CA-RaCtrl:CO-FibPatch</v>
      </c>
      <c r="M4330" s="27" t="s">
        <v>211</v>
      </c>
      <c r="N4330" s="12" t="s">
        <v>211</v>
      </c>
      <c r="O4330" s="9" t="str">
        <f aca="false">Def_Sistemas_Conectores_Cabos!$B$3</f>
        <v>LC duplex</v>
      </c>
      <c r="P4330" s="4" t="str">
        <f aca="false">Def_Sistemas_Conectores_Cabos!$B$3</f>
        <v>LC duplex</v>
      </c>
      <c r="Q4330" s="8" t="str">
        <f aca="false">K4330&amp;"/"&amp;M4330&amp;CHAR(10)&amp;L4330&amp;"/"&amp;N4330</f>
        <v>IA-02RaCtrl:CO-FibPatch/p024
CA-RaCtrl:CO-FibPatch/p024</v>
      </c>
      <c r="R4330" s="12"/>
      <c r="S4330" s="11"/>
      <c r="T4330" s="4" t="str">
        <f aca="false">Def_Sistemas_Conectores_Cabos!$C$3</f>
        <v>Fibra OM4 duplex</v>
      </c>
      <c r="U4330" s="11"/>
      <c r="V4330" s="13"/>
    </row>
    <row r="4331" customFormat="false" ht="15.75" hidden="true" customHeight="true" outlineLevel="0" collapsed="false">
      <c r="A4331" s="4" t="str">
        <f aca="false">Def_Sistemas_Conectores_Cabos!$A$5</f>
        <v>Timing Fontes BO &amp; SI</v>
      </c>
      <c r="B4331" s="5" t="str">
        <f aca="false">Datas_Entregas!$A$2</f>
        <v>Booster/LTB</v>
      </c>
      <c r="C4331" s="6" t="n">
        <f aca="false" t="array" ref="C4331:C4331">INDEX(Datas_Entregas!$B$2:$B$100, MATCH(B4331, Datas_Entregas!$A$2:$A$100, 0), 1)</f>
        <v>43266</v>
      </c>
      <c r="D4331" s="5" t="str">
        <f aca="false">Def_Status_Montagem!$A$2</f>
        <v>A verificar</v>
      </c>
      <c r="E4331" s="4" t="str">
        <f aca="false">Def_Status_Montagem!$B$4</f>
        <v>Contratada (inclui etiqueta)</v>
      </c>
      <c r="F4331" s="7" t="str">
        <f aca="false" t="array" ref="F4331:F4331">INDEX(Def_Instancias_Equipamentos!$F$2:$F$1224, MATCH(K4331, Def_Instancias_Equipamentos!$D$2:$D$1224, 0), 1)</f>
        <v>Sala Racks 5</v>
      </c>
      <c r="G4331" s="8" t="str">
        <f aca="false" t="array" ref="G4331:G4331">INDEX(Def_Instancias_Equipamentos!$F$2:$F$1224, MATCH(L4331, Def_Instancias_Equipamentos!$D$2:$D$1224, 0), 1)</f>
        <v>Sala Racks 5</v>
      </c>
      <c r="H4331" s="7" t="str">
        <f aca="false" t="array" ref="H4331:H4331">INDEX(Def_Instancias_Equipamentos!$E$2:$E$1224, MATCH(K4331, Def_Instancias_Equipamentos!$D$2:$D$1224, 0), 1)</f>
        <v>IA-05RaBPM</v>
      </c>
      <c r="I4331" s="8" t="str">
        <f aca="false" t="array" ref="I4331:I4331">INDEX(Def_Instancias_Equipamentos!$E$2:$E$1224, MATCH(L4331, Def_Instancias_Equipamentos!$D$2:$D$1224, 0), 1)</f>
        <v>IA-05RaCtrl</v>
      </c>
      <c r="J4331" s="8" t="str">
        <f aca="false">IF(H4331=I4331, "INTERNO", "EXTERNO")</f>
        <v>EXTERNO</v>
      </c>
      <c r="K4331" s="9" t="str">
        <f aca="false">Def_Instancias_Equipamentos!$D$27</f>
        <v>IA-05RaBPM:TI-AMCFPGAEVR</v>
      </c>
      <c r="L4331" s="4" t="str">
        <f aca="false">Def_Instancias_Equipamentos!$D$144</f>
        <v>IA-05RaCtrl:CO-PSCtrl</v>
      </c>
      <c r="M4331" s="10" t="s">
        <v>385</v>
      </c>
      <c r="N4331" s="11" t="s">
        <v>383</v>
      </c>
      <c r="O4331" s="9" t="str">
        <f aca="false">Def_Sistemas_Conectores_Cabos!$B$6</f>
        <v>Simplex (HFBR-4525Z)</v>
      </c>
      <c r="P4331" s="4" t="str">
        <f aca="false">Def_Sistemas_Conectores_Cabos!$B$6</f>
        <v>Simplex (HFBR-4525Z)</v>
      </c>
      <c r="Q4331" s="8" t="str">
        <f aca="false">K4331&amp;"/"&amp;M4331&amp;CHAR(10)&amp;L4331&amp;"/"&amp;N4331</f>
        <v>IA-05RaBPM:TI-AMCFPGAEVR/FMC1CH2
IA-05RaCtrl:CO-PSCtrl/TimIn</v>
      </c>
      <c r="R4331" s="11" t="n">
        <v>15</v>
      </c>
      <c r="S4331" s="11" t="n">
        <f aca="false">R4331</f>
        <v>15</v>
      </c>
      <c r="T4331" s="4" t="str">
        <f aca="false">Def_Sistemas_Conectores_Cabos!$C$6</f>
        <v>Fibra plástica 1 mm</v>
      </c>
      <c r="U4331" s="11" t="s">
        <v>384</v>
      </c>
      <c r="V4331" s="13"/>
    </row>
    <row r="4332" customFormat="false" ht="15.75" hidden="true" customHeight="true" outlineLevel="0" collapsed="false">
      <c r="A4332" s="4" t="str">
        <f aca="false">Def_Sistemas_Conectores_Cabos!$A$5</f>
        <v>Timing Fontes BO &amp; SI</v>
      </c>
      <c r="B4332" s="5" t="str">
        <f aca="false">Datas_Entregas!$A$2</f>
        <v>Booster/LTB</v>
      </c>
      <c r="C4332" s="6" t="n">
        <f aca="false" t="array" ref="C4332:C4332">INDEX(Datas_Entregas!$B$2:$B$100, MATCH(B4332, Datas_Entregas!$A$2:$A$100, 0), 1)</f>
        <v>43266</v>
      </c>
      <c r="D4332" s="5" t="str">
        <f aca="false">Def_Status_Montagem!$A$2</f>
        <v>A verificar</v>
      </c>
      <c r="E4332" s="4" t="str">
        <f aca="false">Def_Status_Montagem!$B$4</f>
        <v>Contratada (inclui etiqueta)</v>
      </c>
      <c r="F4332" s="7" t="str">
        <f aca="false" t="array" ref="F4332:F4332">INDEX(Def_Instancias_Equipamentos!$F$2:$F$1224, MATCH(K4332, Def_Instancias_Equipamentos!$D$2:$D$1224, 0), 1)</f>
        <v>Sala Racks 5</v>
      </c>
      <c r="G4332" s="8" t="str">
        <f aca="false" t="array" ref="G4332:G4332">INDEX(Def_Instancias_Equipamentos!$F$2:$F$1224, MATCH(L4332, Def_Instancias_Equipamentos!$D$2:$D$1224, 0), 1)</f>
        <v>Sala Racks 5</v>
      </c>
      <c r="H4332" s="7" t="str">
        <f aca="false" t="array" ref="H4332:H4332">INDEX(Def_Instancias_Equipamentos!$E$2:$E$1224, MATCH(K4332, Def_Instancias_Equipamentos!$D$2:$D$1224, 0), 1)</f>
        <v>IA-05RaBPM</v>
      </c>
      <c r="I4332" s="8" t="str">
        <f aca="false" t="array" ref="I4332:I4332">INDEX(Def_Instancias_Equipamentos!$E$2:$E$1224, MATCH(L4332, Def_Instancias_Equipamentos!$D$2:$D$1224, 0), 1)</f>
        <v>IA-05RaCtrl</v>
      </c>
      <c r="J4332" s="8" t="str">
        <f aca="false">IF(H4332=I4332, "INTERNO", "EXTERNO")</f>
        <v>EXTERNO</v>
      </c>
      <c r="K4332" s="9" t="str">
        <f aca="false">Def_Instancias_Equipamentos!$D$27</f>
        <v>IA-05RaBPM:TI-AMCFPGAEVR</v>
      </c>
      <c r="L4332" s="4" t="str">
        <f aca="false">Def_Instancias_Equipamentos!$D$144</f>
        <v>IA-05RaCtrl:CO-PSCtrl</v>
      </c>
      <c r="M4332" s="10" t="s">
        <v>386</v>
      </c>
      <c r="N4332" s="11" t="s">
        <v>383</v>
      </c>
      <c r="O4332" s="9" t="str">
        <f aca="false">Def_Sistemas_Conectores_Cabos!$B$6</f>
        <v>Simplex (HFBR-4525Z)</v>
      </c>
      <c r="P4332" s="4" t="str">
        <f aca="false">Def_Sistemas_Conectores_Cabos!$B$6</f>
        <v>Simplex (HFBR-4525Z)</v>
      </c>
      <c r="Q4332" s="8" t="str">
        <f aca="false">K4332&amp;"/"&amp;M4332&amp;CHAR(10)&amp;L4332&amp;"/"&amp;N4332</f>
        <v>IA-05RaBPM:TI-AMCFPGAEVR/FMC1CH3
IA-05RaCtrl:CO-PSCtrl/TimIn</v>
      </c>
      <c r="R4332" s="11" t="n">
        <v>15</v>
      </c>
      <c r="S4332" s="11" t="n">
        <f aca="false">R4332</f>
        <v>15</v>
      </c>
      <c r="T4332" s="4" t="str">
        <f aca="false">Def_Sistemas_Conectores_Cabos!$C$6</f>
        <v>Fibra plástica 1 mm</v>
      </c>
      <c r="U4332" s="11" t="s">
        <v>384</v>
      </c>
      <c r="V4332" s="13"/>
    </row>
    <row r="4333" customFormat="false" ht="15.75" hidden="true" customHeight="true" outlineLevel="0" collapsed="false">
      <c r="A4333" s="4" t="str">
        <f aca="false">Def_Sistemas_Conectores_Cabos!$A$5</f>
        <v>Timing Fontes BO &amp; SI</v>
      </c>
      <c r="B4333" s="5" t="str">
        <f aca="false">Datas_Entregas!$A$2</f>
        <v>Booster/LTB</v>
      </c>
      <c r="C4333" s="6" t="n">
        <f aca="false" t="array" ref="C4333:C4333">INDEX(Datas_Entregas!$B$2:$B$100, MATCH(B4333, Datas_Entregas!$A$2:$A$100, 0), 1)</f>
        <v>43266</v>
      </c>
      <c r="D4333" s="5" t="str">
        <f aca="false">Def_Status_Montagem!$A$2</f>
        <v>A verificar</v>
      </c>
      <c r="E4333" s="4" t="str">
        <f aca="false">Def_Status_Montagem!$B$4</f>
        <v>Contratada (inclui etiqueta)</v>
      </c>
      <c r="F4333" s="7" t="str">
        <f aca="false" t="array" ref="F4333:F4333">INDEX(Def_Instancias_Equipamentos!$F$2:$F$1224, MATCH(K4333, Def_Instancias_Equipamentos!$D$2:$D$1224, 0), 1)</f>
        <v>Sala Racks 5</v>
      </c>
      <c r="G4333" s="8" t="str">
        <f aca="false" t="array" ref="G4333:G4333">INDEX(Def_Instancias_Equipamentos!$F$2:$F$1224, MATCH(L4333, Def_Instancias_Equipamentos!$D$2:$D$1224, 0), 1)</f>
        <v>Sala Racks 5</v>
      </c>
      <c r="H4333" s="7" t="str">
        <f aca="false" t="array" ref="H4333:H4333">INDEX(Def_Instancias_Equipamentos!$E$2:$E$1224, MATCH(K4333, Def_Instancias_Equipamentos!$D$2:$D$1224, 0), 1)</f>
        <v>IA-05RaBPM</v>
      </c>
      <c r="I4333" s="8" t="str">
        <f aca="false" t="array" ref="I4333:I4333">INDEX(Def_Instancias_Equipamentos!$E$2:$E$1224, MATCH(L4333, Def_Instancias_Equipamentos!$D$2:$D$1224, 0), 1)</f>
        <v>IA-05RaCtrl</v>
      </c>
      <c r="J4333" s="8" t="str">
        <f aca="false">IF(H4333=I4333, "INTERNO", "EXTERNO")</f>
        <v>EXTERNO</v>
      </c>
      <c r="K4333" s="9" t="str">
        <f aca="false">Def_Instancias_Equipamentos!$D$27</f>
        <v>IA-05RaBPM:TI-AMCFPGAEVR</v>
      </c>
      <c r="L4333" s="4" t="str">
        <f aca="false">Def_Instancias_Equipamentos!$D$144</f>
        <v>IA-05RaCtrl:CO-PSCtrl</v>
      </c>
      <c r="M4333" s="10" t="s">
        <v>387</v>
      </c>
      <c r="N4333" s="11" t="s">
        <v>383</v>
      </c>
      <c r="O4333" s="9" t="str">
        <f aca="false">Def_Sistemas_Conectores_Cabos!$B$6</f>
        <v>Simplex (HFBR-4525Z)</v>
      </c>
      <c r="P4333" s="4" t="str">
        <f aca="false">Def_Sistemas_Conectores_Cabos!$B$6</f>
        <v>Simplex (HFBR-4525Z)</v>
      </c>
      <c r="Q4333" s="8" t="str">
        <f aca="false">K4333&amp;"/"&amp;M4333&amp;CHAR(10)&amp;L4333&amp;"/"&amp;N4333</f>
        <v>IA-05RaBPM:TI-AMCFPGAEVR/FMC1CH4
IA-05RaCtrl:CO-PSCtrl/TimIn</v>
      </c>
      <c r="R4333" s="11" t="n">
        <v>15</v>
      </c>
      <c r="S4333" s="11" t="n">
        <f aca="false">R4333</f>
        <v>15</v>
      </c>
      <c r="T4333" s="4" t="str">
        <f aca="false">Def_Sistemas_Conectores_Cabos!$C$6</f>
        <v>Fibra plástica 1 mm</v>
      </c>
      <c r="U4333" s="11" t="s">
        <v>384</v>
      </c>
      <c r="V4333" s="13"/>
    </row>
    <row r="4334" customFormat="false" ht="15.75" hidden="true" customHeight="true" outlineLevel="0" collapsed="false">
      <c r="A4334" s="4" t="str">
        <f aca="false">Def_Sistemas_Conectores_Cabos!$A$5</f>
        <v>Timing Fontes BO &amp; SI</v>
      </c>
      <c r="B4334" s="5" t="str">
        <f aca="false">Datas_Entregas!$A$2</f>
        <v>Booster/LTB</v>
      </c>
      <c r="C4334" s="6" t="n">
        <f aca="false" t="array" ref="C4334:C4334">INDEX(Datas_Entregas!$B$2:$B$100, MATCH(B4334, Datas_Entregas!$A$2:$A$100, 0), 1)</f>
        <v>43266</v>
      </c>
      <c r="D4334" s="5" t="str">
        <f aca="false">Def_Status_Montagem!$A$2</f>
        <v>A verificar</v>
      </c>
      <c r="E4334" s="4" t="str">
        <f aca="false">Def_Status_Montagem!$B$4</f>
        <v>Contratada (inclui etiqueta)</v>
      </c>
      <c r="F4334" s="7" t="str">
        <f aca="false" t="array" ref="F4334:F4334">INDEX(Def_Instancias_Equipamentos!$F$2:$F$1224, MATCH(K4334, Def_Instancias_Equipamentos!$D$2:$D$1224, 0), 1)</f>
        <v>Sala Racks 5</v>
      </c>
      <c r="G4334" s="8" t="str">
        <f aca="false" t="array" ref="G4334:G4334">INDEX(Def_Instancias_Equipamentos!$F$2:$F$1224, MATCH(L4334, Def_Instancias_Equipamentos!$D$2:$D$1224, 0), 1)</f>
        <v>Sala Racks 5</v>
      </c>
      <c r="H4334" s="7" t="str">
        <f aca="false" t="array" ref="H4334:H4334">INDEX(Def_Instancias_Equipamentos!$E$2:$E$1224, MATCH(K4334, Def_Instancias_Equipamentos!$D$2:$D$1224, 0), 1)</f>
        <v>IA-05RaBPM</v>
      </c>
      <c r="I4334" s="8" t="str">
        <f aca="false" t="array" ref="I4334:I4334">INDEX(Def_Instancias_Equipamentos!$E$2:$E$1224, MATCH(L4334, Def_Instancias_Equipamentos!$D$2:$D$1224, 0), 1)</f>
        <v>IA-05RaCtrl</v>
      </c>
      <c r="J4334" s="8" t="str">
        <f aca="false">IF(H4334=I4334, "INTERNO", "EXTERNO")</f>
        <v>EXTERNO</v>
      </c>
      <c r="K4334" s="9" t="str">
        <f aca="false">Def_Instancias_Equipamentos!$D$27</f>
        <v>IA-05RaBPM:TI-AMCFPGAEVR</v>
      </c>
      <c r="L4334" s="4" t="str">
        <f aca="false">Def_Instancias_Equipamentos!$D$144</f>
        <v>IA-05RaCtrl:CO-PSCtrl</v>
      </c>
      <c r="M4334" s="10" t="s">
        <v>388</v>
      </c>
      <c r="N4334" s="11" t="s">
        <v>383</v>
      </c>
      <c r="O4334" s="9" t="str">
        <f aca="false">Def_Sistemas_Conectores_Cabos!$B$6</f>
        <v>Simplex (HFBR-4525Z)</v>
      </c>
      <c r="P4334" s="4" t="str">
        <f aca="false">Def_Sistemas_Conectores_Cabos!$B$6</f>
        <v>Simplex (HFBR-4525Z)</v>
      </c>
      <c r="Q4334" s="8" t="str">
        <f aca="false">K4334&amp;"/"&amp;M4334&amp;CHAR(10)&amp;L4334&amp;"/"&amp;N4334</f>
        <v>IA-05RaBPM:TI-AMCFPGAEVR/FMC1CH5
IA-05RaCtrl:CO-PSCtrl/TimIn</v>
      </c>
      <c r="R4334" s="11" t="n">
        <v>15</v>
      </c>
      <c r="S4334" s="11" t="n">
        <f aca="false">R4334</f>
        <v>15</v>
      </c>
      <c r="T4334" s="4" t="str">
        <f aca="false">Def_Sistemas_Conectores_Cabos!$C$6</f>
        <v>Fibra plástica 1 mm</v>
      </c>
      <c r="U4334" s="11" t="s">
        <v>384</v>
      </c>
      <c r="V4334" s="13"/>
    </row>
    <row r="4335" customFormat="false" ht="15.75" hidden="true" customHeight="true" outlineLevel="0" collapsed="false">
      <c r="A4335" s="4" t="str">
        <f aca="false">Def_Sistemas_Conectores_Cabos!$A$5</f>
        <v>Timing Fontes BO &amp; SI</v>
      </c>
      <c r="B4335" s="5" t="str">
        <f aca="false">Datas_Entregas!$A$2</f>
        <v>Booster/LTB</v>
      </c>
      <c r="C4335" s="6" t="n">
        <f aca="false" t="array" ref="C4335:C4335">INDEX(Datas_Entregas!$B$2:$B$100, MATCH(B4335, Datas_Entregas!$A$2:$A$100, 0), 1)</f>
        <v>43266</v>
      </c>
      <c r="D4335" s="5" t="str">
        <f aca="false">Def_Status_Montagem!$A$2</f>
        <v>A verificar</v>
      </c>
      <c r="E4335" s="4" t="str">
        <f aca="false">Def_Status_Montagem!$B$4</f>
        <v>Contratada (inclui etiqueta)</v>
      </c>
      <c r="F4335" s="7" t="str">
        <f aca="false" t="array" ref="F4335:F4335">INDEX(Def_Instancias_Equipamentos!$F$2:$F$1224, MATCH(K4335, Def_Instancias_Equipamentos!$D$2:$D$1224, 0), 1)</f>
        <v>Sala Racks 5</v>
      </c>
      <c r="G4335" s="8" t="str">
        <f aca="false" t="array" ref="G4335:G4335">INDEX(Def_Instancias_Equipamentos!$F$2:$F$1224, MATCH(L4335, Def_Instancias_Equipamentos!$D$2:$D$1224, 0), 1)</f>
        <v>Sala Racks 5</v>
      </c>
      <c r="H4335" s="7" t="str">
        <f aca="false" t="array" ref="H4335:H4335">INDEX(Def_Instancias_Equipamentos!$E$2:$E$1224, MATCH(K4335, Def_Instancias_Equipamentos!$D$2:$D$1224, 0), 1)</f>
        <v>IA-05RaBPM</v>
      </c>
      <c r="I4335" s="8" t="str">
        <f aca="false" t="array" ref="I4335:I4335">INDEX(Def_Instancias_Equipamentos!$E$2:$E$1224, MATCH(L4335, Def_Instancias_Equipamentos!$D$2:$D$1224, 0), 1)</f>
        <v>IA-05RaCtrl</v>
      </c>
      <c r="J4335" s="8" t="str">
        <f aca="false">IF(H4335=I4335, "INTERNO", "EXTERNO")</f>
        <v>EXTERNO</v>
      </c>
      <c r="K4335" s="9" t="str">
        <f aca="false">Def_Instancias_Equipamentos!$D$27</f>
        <v>IA-05RaBPM:TI-AMCFPGAEVR</v>
      </c>
      <c r="L4335" s="4" t="str">
        <f aca="false">Def_Instancias_Equipamentos!$D$144</f>
        <v>IA-05RaCtrl:CO-PSCtrl</v>
      </c>
      <c r="M4335" s="10" t="s">
        <v>389</v>
      </c>
      <c r="N4335" s="11" t="s">
        <v>383</v>
      </c>
      <c r="O4335" s="9" t="str">
        <f aca="false">Def_Sistemas_Conectores_Cabos!$B$6</f>
        <v>Simplex (HFBR-4525Z)</v>
      </c>
      <c r="P4335" s="4" t="str">
        <f aca="false">Def_Sistemas_Conectores_Cabos!$B$6</f>
        <v>Simplex (HFBR-4525Z)</v>
      </c>
      <c r="Q4335" s="8" t="str">
        <f aca="false">K4335&amp;"/"&amp;M4335&amp;CHAR(10)&amp;L4335&amp;"/"&amp;N4335</f>
        <v>IA-05RaBPM:TI-AMCFPGAEVR/FMC2CH1
IA-05RaCtrl:CO-PSCtrl/TimIn</v>
      </c>
      <c r="R4335" s="11" t="n">
        <v>15</v>
      </c>
      <c r="S4335" s="11" t="n">
        <f aca="false">R4335</f>
        <v>15</v>
      </c>
      <c r="T4335" s="4" t="str">
        <f aca="false">Def_Sistemas_Conectores_Cabos!$C$6</f>
        <v>Fibra plástica 1 mm</v>
      </c>
      <c r="U4335" s="11" t="s">
        <v>384</v>
      </c>
      <c r="V4335" s="13"/>
    </row>
    <row r="4336" customFormat="false" ht="15.75" hidden="true" customHeight="true" outlineLevel="0" collapsed="false">
      <c r="A4336" s="4" t="str">
        <f aca="false">Def_Sistemas_Conectores_Cabos!$A$5</f>
        <v>Timing Fontes BO &amp; SI</v>
      </c>
      <c r="B4336" s="5" t="str">
        <f aca="false">Datas_Entregas!$A$2</f>
        <v>Booster/LTB</v>
      </c>
      <c r="C4336" s="6" t="n">
        <f aca="false" t="array" ref="C4336:C4336">INDEX(Datas_Entregas!$B$2:$B$100, MATCH(B4336, Datas_Entregas!$A$2:$A$100, 0), 1)</f>
        <v>43266</v>
      </c>
      <c r="D4336" s="5" t="str">
        <f aca="false">Def_Status_Montagem!$A$2</f>
        <v>A verificar</v>
      </c>
      <c r="E4336" s="4" t="str">
        <f aca="false">Def_Status_Montagem!$B$4</f>
        <v>Contratada (inclui etiqueta)</v>
      </c>
      <c r="F4336" s="7" t="str">
        <f aca="false" t="array" ref="F4336:F4336">INDEX(Def_Instancias_Equipamentos!$F$2:$F$1224, MATCH(K4336, Def_Instancias_Equipamentos!$D$2:$D$1224, 0), 1)</f>
        <v>Sala Racks 5</v>
      </c>
      <c r="G4336" s="8" t="str">
        <f aca="false" t="array" ref="G4336:G4336">INDEX(Def_Instancias_Equipamentos!$F$2:$F$1224, MATCH(L4336, Def_Instancias_Equipamentos!$D$2:$D$1224, 0), 1)</f>
        <v>Sala Racks 5</v>
      </c>
      <c r="H4336" s="7" t="str">
        <f aca="false" t="array" ref="H4336:H4336">INDEX(Def_Instancias_Equipamentos!$E$2:$E$1224, MATCH(K4336, Def_Instancias_Equipamentos!$D$2:$D$1224, 0), 1)</f>
        <v>IA-05RaBPM</v>
      </c>
      <c r="I4336" s="8" t="str">
        <f aca="false" t="array" ref="I4336:I4336">INDEX(Def_Instancias_Equipamentos!$E$2:$E$1224, MATCH(L4336, Def_Instancias_Equipamentos!$D$2:$D$1224, 0), 1)</f>
        <v>IA-05RaCtrl</v>
      </c>
      <c r="J4336" s="8" t="str">
        <f aca="false">IF(H4336=I4336, "INTERNO", "EXTERNO")</f>
        <v>EXTERNO</v>
      </c>
      <c r="K4336" s="9" t="str">
        <f aca="false">Def_Instancias_Equipamentos!$D$27</f>
        <v>IA-05RaBPM:TI-AMCFPGAEVR</v>
      </c>
      <c r="L4336" s="4" t="str">
        <f aca="false">Def_Instancias_Equipamentos!$D$144</f>
        <v>IA-05RaCtrl:CO-PSCtrl</v>
      </c>
      <c r="M4336" s="10" t="s">
        <v>390</v>
      </c>
      <c r="N4336" s="11" t="s">
        <v>383</v>
      </c>
      <c r="O4336" s="9" t="str">
        <f aca="false">Def_Sistemas_Conectores_Cabos!$B$6</f>
        <v>Simplex (HFBR-4525Z)</v>
      </c>
      <c r="P4336" s="4" t="str">
        <f aca="false">Def_Sistemas_Conectores_Cabos!$B$6</f>
        <v>Simplex (HFBR-4525Z)</v>
      </c>
      <c r="Q4336" s="8" t="str">
        <f aca="false">K4336&amp;"/"&amp;M4336&amp;CHAR(10)&amp;L4336&amp;"/"&amp;N4336</f>
        <v>IA-05RaBPM:TI-AMCFPGAEVR/FMC2CH2
IA-05RaCtrl:CO-PSCtrl/TimIn</v>
      </c>
      <c r="R4336" s="11" t="n">
        <v>15</v>
      </c>
      <c r="S4336" s="11" t="n">
        <f aca="false">R4336</f>
        <v>15</v>
      </c>
      <c r="T4336" s="4" t="str">
        <f aca="false">Def_Sistemas_Conectores_Cabos!$C$6</f>
        <v>Fibra plástica 1 mm</v>
      </c>
      <c r="U4336" s="11" t="s">
        <v>384</v>
      </c>
      <c r="V4336" s="13"/>
    </row>
    <row r="4337" customFormat="false" ht="15.75" hidden="true" customHeight="true" outlineLevel="0" collapsed="false">
      <c r="A4337" s="4" t="str">
        <f aca="false">Def_Sistemas_Conectores_Cabos!$A$5</f>
        <v>Timing Fontes BO &amp; SI</v>
      </c>
      <c r="B4337" s="5" t="str">
        <f aca="false">Datas_Entregas!$A$2</f>
        <v>Booster/LTB</v>
      </c>
      <c r="C4337" s="6" t="n">
        <f aca="false" t="array" ref="C4337:C4337">INDEX(Datas_Entregas!$B$2:$B$100, MATCH(B4337, Datas_Entregas!$A$2:$A$100, 0), 1)</f>
        <v>43266</v>
      </c>
      <c r="D4337" s="5" t="str">
        <f aca="false">Def_Status_Montagem!$A$2</f>
        <v>A verificar</v>
      </c>
      <c r="E4337" s="4" t="str">
        <f aca="false">Def_Status_Montagem!$B$4</f>
        <v>Contratada (inclui etiqueta)</v>
      </c>
      <c r="F4337" s="7" t="str">
        <f aca="false" t="array" ref="F4337:F4337">INDEX(Def_Instancias_Equipamentos!$F$2:$F$1224, MATCH(K4337, Def_Instancias_Equipamentos!$D$2:$D$1224, 0), 1)</f>
        <v>Sala Racks 5</v>
      </c>
      <c r="G4337" s="8" t="str">
        <f aca="false" t="array" ref="G4337:G4337">INDEX(Def_Instancias_Equipamentos!$F$2:$F$1224, MATCH(L4337, Def_Instancias_Equipamentos!$D$2:$D$1224, 0), 1)</f>
        <v>Sala Racks 5</v>
      </c>
      <c r="H4337" s="7" t="str">
        <f aca="false" t="array" ref="H4337:H4337">INDEX(Def_Instancias_Equipamentos!$E$2:$E$1224, MATCH(K4337, Def_Instancias_Equipamentos!$D$2:$D$1224, 0), 1)</f>
        <v>IA-05RaBPM</v>
      </c>
      <c r="I4337" s="8" t="str">
        <f aca="false" t="array" ref="I4337:I4337">INDEX(Def_Instancias_Equipamentos!$E$2:$E$1224, MATCH(L4337, Def_Instancias_Equipamentos!$D$2:$D$1224, 0), 1)</f>
        <v>IA-05RaCtrl</v>
      </c>
      <c r="J4337" s="8" t="str">
        <f aca="false">IF(H4337=I4337, "INTERNO", "EXTERNO")</f>
        <v>EXTERNO</v>
      </c>
      <c r="K4337" s="9" t="str">
        <f aca="false">Def_Instancias_Equipamentos!$D$27</f>
        <v>IA-05RaBPM:TI-AMCFPGAEVR</v>
      </c>
      <c r="L4337" s="4" t="str">
        <f aca="false">Def_Instancias_Equipamentos!$D$144</f>
        <v>IA-05RaCtrl:CO-PSCtrl</v>
      </c>
      <c r="M4337" s="10" t="s">
        <v>391</v>
      </c>
      <c r="N4337" s="11" t="s">
        <v>383</v>
      </c>
      <c r="O4337" s="9" t="str">
        <f aca="false">Def_Sistemas_Conectores_Cabos!$B$6</f>
        <v>Simplex (HFBR-4525Z)</v>
      </c>
      <c r="P4337" s="4" t="str">
        <f aca="false">Def_Sistemas_Conectores_Cabos!$B$6</f>
        <v>Simplex (HFBR-4525Z)</v>
      </c>
      <c r="Q4337" s="8" t="str">
        <f aca="false">K4337&amp;"/"&amp;M4337&amp;CHAR(10)&amp;L4337&amp;"/"&amp;N4337</f>
        <v>IA-05RaBPM:TI-AMCFPGAEVR/FMC2CH3
IA-05RaCtrl:CO-PSCtrl/TimIn</v>
      </c>
      <c r="R4337" s="11" t="n">
        <v>15</v>
      </c>
      <c r="S4337" s="11" t="n">
        <f aca="false">R4337</f>
        <v>15</v>
      </c>
      <c r="T4337" s="4" t="str">
        <f aca="false">Def_Sistemas_Conectores_Cabos!$C$6</f>
        <v>Fibra plástica 1 mm</v>
      </c>
      <c r="U4337" s="11" t="s">
        <v>384</v>
      </c>
      <c r="V4337" s="13"/>
    </row>
    <row r="4338" customFormat="false" ht="15.75" hidden="true" customHeight="true" outlineLevel="0" collapsed="false">
      <c r="A4338" s="4" t="str">
        <f aca="false">Def_Sistemas_Conectores_Cabos!$A$5</f>
        <v>Timing Fontes BO &amp; SI</v>
      </c>
      <c r="B4338" s="5" t="str">
        <f aca="false">Datas_Entregas!$A$2</f>
        <v>Booster/LTB</v>
      </c>
      <c r="C4338" s="6" t="n">
        <f aca="false" t="array" ref="C4338:C4338">INDEX(Datas_Entregas!$B$2:$B$100, MATCH(B4338, Datas_Entregas!$A$2:$A$100, 0), 1)</f>
        <v>43266</v>
      </c>
      <c r="D4338" s="5" t="str">
        <f aca="false">Def_Status_Montagem!$A$2</f>
        <v>A verificar</v>
      </c>
      <c r="E4338" s="4" t="str">
        <f aca="false">Def_Status_Montagem!$B$4</f>
        <v>Contratada (inclui etiqueta)</v>
      </c>
      <c r="F4338" s="7" t="str">
        <f aca="false" t="array" ref="F4338:F4338">INDEX(Def_Instancias_Equipamentos!$F$2:$F$1224, MATCH(K4338, Def_Instancias_Equipamentos!$D$2:$D$1224, 0), 1)</f>
        <v>Sala Racks 5</v>
      </c>
      <c r="G4338" s="8" t="str">
        <f aca="false" t="array" ref="G4338:G4338">INDEX(Def_Instancias_Equipamentos!$F$2:$F$1224, MATCH(L4338, Def_Instancias_Equipamentos!$D$2:$D$1224, 0), 1)</f>
        <v>Sala Racks 5</v>
      </c>
      <c r="H4338" s="7" t="str">
        <f aca="false" t="array" ref="H4338:H4338">INDEX(Def_Instancias_Equipamentos!$E$2:$E$1224, MATCH(K4338, Def_Instancias_Equipamentos!$D$2:$D$1224, 0), 1)</f>
        <v>IA-05RaBPM</v>
      </c>
      <c r="I4338" s="8" t="str">
        <f aca="false" t="array" ref="I4338:I4338">INDEX(Def_Instancias_Equipamentos!$E$2:$E$1224, MATCH(L4338, Def_Instancias_Equipamentos!$D$2:$D$1224, 0), 1)</f>
        <v>IA-05RaCtrl</v>
      </c>
      <c r="J4338" s="8" t="str">
        <f aca="false">IF(H4338=I4338, "INTERNO", "EXTERNO")</f>
        <v>EXTERNO</v>
      </c>
      <c r="K4338" s="9" t="str">
        <f aca="false">Def_Instancias_Equipamentos!$D$27</f>
        <v>IA-05RaBPM:TI-AMCFPGAEVR</v>
      </c>
      <c r="L4338" s="4" t="str">
        <f aca="false">Def_Instancias_Equipamentos!$D$144</f>
        <v>IA-05RaCtrl:CO-PSCtrl</v>
      </c>
      <c r="M4338" s="10" t="s">
        <v>392</v>
      </c>
      <c r="N4338" s="11" t="s">
        <v>383</v>
      </c>
      <c r="O4338" s="9" t="str">
        <f aca="false">Def_Sistemas_Conectores_Cabos!$B$6</f>
        <v>Simplex (HFBR-4525Z)</v>
      </c>
      <c r="P4338" s="4" t="str">
        <f aca="false">Def_Sistemas_Conectores_Cabos!$B$6</f>
        <v>Simplex (HFBR-4525Z)</v>
      </c>
      <c r="Q4338" s="8" t="str">
        <f aca="false">K4338&amp;"/"&amp;M4338&amp;CHAR(10)&amp;L4338&amp;"/"&amp;N4338</f>
        <v>IA-05RaBPM:TI-AMCFPGAEVR/FMC2CH4
IA-05RaCtrl:CO-PSCtrl/TimIn</v>
      </c>
      <c r="R4338" s="11" t="n">
        <v>15</v>
      </c>
      <c r="S4338" s="11" t="n">
        <f aca="false">R4338</f>
        <v>15</v>
      </c>
      <c r="T4338" s="4" t="str">
        <f aca="false">Def_Sistemas_Conectores_Cabos!$C$6</f>
        <v>Fibra plástica 1 mm</v>
      </c>
      <c r="U4338" s="11" t="s">
        <v>384</v>
      </c>
      <c r="V4338" s="13"/>
    </row>
    <row r="4339" customFormat="false" ht="15.75" hidden="true" customHeight="true" outlineLevel="0" collapsed="false">
      <c r="A4339" s="4" t="str">
        <f aca="false">Def_Sistemas_Conectores_Cabos!$A$5</f>
        <v>Timing Fontes BO &amp; SI</v>
      </c>
      <c r="B4339" s="5" t="str">
        <f aca="false">Datas_Entregas!$A$2</f>
        <v>Booster/LTB</v>
      </c>
      <c r="C4339" s="6" t="n">
        <f aca="false" t="array" ref="C4339:C4339">INDEX(Datas_Entregas!$B$2:$B$100, MATCH(B4339, Datas_Entregas!$A$2:$A$100, 0), 1)</f>
        <v>43266</v>
      </c>
      <c r="D4339" s="5" t="str">
        <f aca="false">Def_Status_Montagem!$A$2</f>
        <v>A verificar</v>
      </c>
      <c r="E4339" s="4" t="str">
        <f aca="false">Def_Status_Montagem!$B$4</f>
        <v>Contratada (inclui etiqueta)</v>
      </c>
      <c r="F4339" s="7" t="str">
        <f aca="false" t="array" ref="F4339:F4339">INDEX(Def_Instancias_Equipamentos!$F$2:$F$1224, MATCH(K4339, Def_Instancias_Equipamentos!$D$2:$D$1224, 0), 1)</f>
        <v>Sala Racks 6</v>
      </c>
      <c r="G4339" s="8" t="str">
        <f aca="false" t="array" ref="G4339:G4339">INDEX(Def_Instancias_Equipamentos!$F$2:$F$1224, MATCH(L4339, Def_Instancias_Equipamentos!$D$2:$D$1224, 0), 1)</f>
        <v>Sala Racks 6</v>
      </c>
      <c r="H4339" s="7" t="str">
        <f aca="false" t="array" ref="H4339:H4339">INDEX(Def_Instancias_Equipamentos!$E$2:$E$1224, MATCH(K4339, Def_Instancias_Equipamentos!$D$2:$D$1224, 0), 1)</f>
        <v>IA-06RaBPM</v>
      </c>
      <c r="I4339" s="8" t="str">
        <f aca="false" t="array" ref="I4339:I4339">INDEX(Def_Instancias_Equipamentos!$E$2:$E$1224, MATCH(L4339, Def_Instancias_Equipamentos!$D$2:$D$1224, 0), 1)</f>
        <v>IA-06RaCtrl</v>
      </c>
      <c r="J4339" s="8" t="str">
        <f aca="false">IF(H4339=I4339, "INTERNO", "EXTERNO")</f>
        <v>EXTERNO</v>
      </c>
      <c r="K4339" s="9" t="str">
        <f aca="false">Def_Instancias_Equipamentos!$D$28</f>
        <v>IA-06RaBPM:TI-AMCFPGAEVR</v>
      </c>
      <c r="L4339" s="4" t="str">
        <f aca="false">Def_Instancias_Equipamentos!$D$145</f>
        <v>IA-06RaCtrl:CO-PSCtrl</v>
      </c>
      <c r="M4339" s="10" t="s">
        <v>382</v>
      </c>
      <c r="N4339" s="11" t="s">
        <v>383</v>
      </c>
      <c r="O4339" s="9" t="str">
        <f aca="false">Def_Sistemas_Conectores_Cabos!$B$6</f>
        <v>Simplex (HFBR-4525Z)</v>
      </c>
      <c r="P4339" s="4" t="str">
        <f aca="false">Def_Sistemas_Conectores_Cabos!$B$6</f>
        <v>Simplex (HFBR-4525Z)</v>
      </c>
      <c r="Q4339" s="8" t="str">
        <f aca="false">K4339&amp;"/"&amp;M4339&amp;CHAR(10)&amp;L4339&amp;"/"&amp;N4339</f>
        <v>IA-06RaBPM:TI-AMCFPGAEVR/FMC1CH1
IA-06RaCtrl:CO-PSCtrl/TimIn</v>
      </c>
      <c r="R4339" s="11" t="n">
        <v>15</v>
      </c>
      <c r="S4339" s="11" t="n">
        <f aca="false">R4339</f>
        <v>15</v>
      </c>
      <c r="T4339" s="4" t="str">
        <f aca="false">Def_Sistemas_Conectores_Cabos!$C$6</f>
        <v>Fibra plástica 1 mm</v>
      </c>
      <c r="U4339" s="11" t="s">
        <v>384</v>
      </c>
      <c r="V4339" s="13"/>
    </row>
    <row r="4340" customFormat="false" ht="15.75" hidden="true" customHeight="true" outlineLevel="0" collapsed="false">
      <c r="A4340" s="4" t="str">
        <f aca="false">Def_Sistemas_Conectores_Cabos!$A$24</f>
        <v>Controle</v>
      </c>
      <c r="B4340" s="5" t="str">
        <f aca="false">Datas_Entregas!$A$4</f>
        <v>Infra de fibras OM4</v>
      </c>
      <c r="C4340" s="6" t="n">
        <f aca="false" t="array" ref="C4340:C4340">INDEX(Datas_Entregas!$B$2:$B$100, MATCH(B4340, Datas_Entregas!$A$2:$A$100, 0), 1)</f>
        <v>43296</v>
      </c>
      <c r="D4340" s="5"/>
      <c r="E4340" s="4" t="str">
        <f aca="false">Def_Status_Montagem!$B$7</f>
        <v>Outro Grupo LNLS</v>
      </c>
      <c r="F4340" s="7"/>
      <c r="G4340" s="8"/>
      <c r="H4340" s="7" t="str">
        <f aca="false" t="array" ref="H4340:H4340">INDEX(Def_Instancias_Equipamentos!$E$2:$E$1224, MATCH(K4340, Def_Instancias_Equipamentos!$D$2:$D$1224, 0), 1)</f>
        <v>IA-03RaCtrl</v>
      </c>
      <c r="I4340" s="8" t="str">
        <f aca="false" t="array" ref="I4340:I4340">INDEX(Def_Instancias_Equipamentos!$E$2:$E$1224, MATCH(L4340, Def_Instancias_Equipamentos!$D$2:$D$1224, 0), 1)</f>
        <v>IA-04RaCtrl</v>
      </c>
      <c r="J4340" s="8" t="str">
        <f aca="false">IF(H4340=I4340, "INTERNO", "EXTERNO")</f>
        <v>EXTERNO</v>
      </c>
      <c r="K4340" s="9" t="str">
        <f aca="false">Def_Instancias_Equipamentos!$D$48</f>
        <v>IA-03RaCtrl:CO-FibPatch</v>
      </c>
      <c r="L4340" s="4" t="str">
        <f aca="false">Def_Instancias_Equipamentos!$D$49</f>
        <v>IA-04RaCtrl:CO-FibPatch</v>
      </c>
      <c r="M4340" s="27" t="s">
        <v>285</v>
      </c>
      <c r="N4340" s="12" t="s">
        <v>285</v>
      </c>
      <c r="O4340" s="9" t="str">
        <f aca="false">Def_Sistemas_Conectores_Cabos!$B$3</f>
        <v>LC duplex</v>
      </c>
      <c r="P4340" s="4" t="str">
        <f aca="false">Def_Sistemas_Conectores_Cabos!$B$3</f>
        <v>LC duplex</v>
      </c>
      <c r="Q4340" s="8" t="str">
        <f aca="false">K4340&amp;"/"&amp;M4340&amp;CHAR(10)&amp;L4340&amp;"/"&amp;N4340</f>
        <v>IA-03RaCtrl:CO-FibPatch/p028
IA-04RaCtrl:CO-FibPatch/p028</v>
      </c>
      <c r="R4340" s="12"/>
      <c r="S4340" s="11"/>
      <c r="T4340" s="4" t="str">
        <f aca="false">Def_Sistemas_Conectores_Cabos!$C$3</f>
        <v>Fibra OM4 duplex</v>
      </c>
      <c r="U4340" s="11"/>
      <c r="V4340" s="13"/>
    </row>
    <row r="4341" customFormat="false" ht="15.75" hidden="true" customHeight="true" outlineLevel="0" collapsed="false">
      <c r="A4341" s="4" t="str">
        <f aca="false">Def_Sistemas_Conectores_Cabos!$A$24</f>
        <v>Controle</v>
      </c>
      <c r="B4341" s="5" t="str">
        <f aca="false">Datas_Entregas!$A$4</f>
        <v>Infra de fibras OM4</v>
      </c>
      <c r="C4341" s="6" t="n">
        <f aca="false" t="array" ref="C4341:C4341">INDEX(Datas_Entregas!$B$2:$B$100, MATCH(B4341, Datas_Entregas!$A$2:$A$100, 0), 1)</f>
        <v>43296</v>
      </c>
      <c r="D4341" s="5"/>
      <c r="E4341" s="4" t="str">
        <f aca="false">Def_Status_Montagem!$B$7</f>
        <v>Outro Grupo LNLS</v>
      </c>
      <c r="F4341" s="7"/>
      <c r="G4341" s="8"/>
      <c r="H4341" s="7" t="str">
        <f aca="false" t="array" ref="H4341:H4341">INDEX(Def_Instancias_Equipamentos!$E$2:$E$1224, MATCH(K4341, Def_Instancias_Equipamentos!$D$2:$D$1224, 0), 1)</f>
        <v>IA-03RaCtrl</v>
      </c>
      <c r="I4341" s="8" t="str">
        <f aca="false" t="array" ref="I4341:I4341">INDEX(Def_Instancias_Equipamentos!$E$2:$E$1224, MATCH(L4341, Def_Instancias_Equipamentos!$D$2:$D$1224, 0), 1)</f>
        <v>CA-RaCtrl</v>
      </c>
      <c r="J4341" s="8" t="str">
        <f aca="false">IF(H4341=I4341, "INTERNO", "EXTERNO")</f>
        <v>EXTERNO</v>
      </c>
      <c r="K4341" s="9" t="str">
        <f aca="false">Def_Instancias_Equipamentos!$D$48</f>
        <v>IA-03RaCtrl:CO-FibPatch</v>
      </c>
      <c r="L4341" s="4" t="str">
        <f aca="false">Def_Instancias_Equipamentos!$D$67</f>
        <v>CA-RaCtrl:CO-FibPatch</v>
      </c>
      <c r="M4341" s="27" t="s">
        <v>214</v>
      </c>
      <c r="N4341" s="12" t="s">
        <v>214</v>
      </c>
      <c r="O4341" s="9" t="str">
        <f aca="false">Def_Sistemas_Conectores_Cabos!$B$3</f>
        <v>LC duplex</v>
      </c>
      <c r="P4341" s="4" t="str">
        <f aca="false">Def_Sistemas_Conectores_Cabos!$B$3</f>
        <v>LC duplex</v>
      </c>
      <c r="Q4341" s="8" t="str">
        <f aca="false">K4341&amp;"/"&amp;M4341&amp;CHAR(10)&amp;L4341&amp;"/"&amp;N4341</f>
        <v>IA-03RaCtrl:CO-FibPatch/p029
CA-RaCtrl:CO-FibPatch/p029</v>
      </c>
      <c r="R4341" s="12"/>
      <c r="S4341" s="11"/>
      <c r="T4341" s="4" t="str">
        <f aca="false">Def_Sistemas_Conectores_Cabos!$C$3</f>
        <v>Fibra OM4 duplex</v>
      </c>
      <c r="U4341" s="11"/>
      <c r="V4341" s="13"/>
    </row>
    <row r="4342" customFormat="false" ht="15.75" hidden="true" customHeight="true" outlineLevel="0" collapsed="false">
      <c r="A4342" s="4" t="str">
        <f aca="false">Def_Sistemas_Conectores_Cabos!$A$5</f>
        <v>Timing Fontes BO &amp; SI</v>
      </c>
      <c r="B4342" s="5" t="str">
        <f aca="false">Datas_Entregas!$A$2</f>
        <v>Booster/LTB</v>
      </c>
      <c r="C4342" s="6" t="n">
        <f aca="false" t="array" ref="C4342:C4342">INDEX(Datas_Entregas!$B$2:$B$100, MATCH(B4342, Datas_Entregas!$A$2:$A$100, 0), 1)</f>
        <v>43266</v>
      </c>
      <c r="D4342" s="5" t="str">
        <f aca="false">Def_Status_Montagem!$A$2</f>
        <v>A verificar</v>
      </c>
      <c r="E4342" s="4" t="str">
        <f aca="false">Def_Status_Montagem!$B$4</f>
        <v>Contratada (inclui etiqueta)</v>
      </c>
      <c r="F4342" s="7" t="str">
        <f aca="false" t="array" ref="F4342:F4342">INDEX(Def_Instancias_Equipamentos!$F$2:$F$1224, MATCH(K4342, Def_Instancias_Equipamentos!$D$2:$D$1224, 0), 1)</f>
        <v>Sala Racks 6</v>
      </c>
      <c r="G4342" s="8" t="str">
        <f aca="false" t="array" ref="G4342:G4342">INDEX(Def_Instancias_Equipamentos!$F$2:$F$1224, MATCH(L4342, Def_Instancias_Equipamentos!$D$2:$D$1224, 0), 1)</f>
        <v>Sala Racks 6</v>
      </c>
      <c r="H4342" s="7" t="str">
        <f aca="false" t="array" ref="H4342:H4342">INDEX(Def_Instancias_Equipamentos!$E$2:$E$1224, MATCH(K4342, Def_Instancias_Equipamentos!$D$2:$D$1224, 0), 1)</f>
        <v>IA-06RaBPM</v>
      </c>
      <c r="I4342" s="8" t="str">
        <f aca="false" t="array" ref="I4342:I4342">INDEX(Def_Instancias_Equipamentos!$E$2:$E$1224, MATCH(L4342, Def_Instancias_Equipamentos!$D$2:$D$1224, 0), 1)</f>
        <v>IA-06RaCtrl</v>
      </c>
      <c r="J4342" s="8" t="str">
        <f aca="false">IF(H4342=I4342, "INTERNO", "EXTERNO")</f>
        <v>EXTERNO</v>
      </c>
      <c r="K4342" s="9" t="str">
        <f aca="false">Def_Instancias_Equipamentos!$D$28</f>
        <v>IA-06RaBPM:TI-AMCFPGAEVR</v>
      </c>
      <c r="L4342" s="4" t="str">
        <f aca="false">Def_Instancias_Equipamentos!$D$145</f>
        <v>IA-06RaCtrl:CO-PSCtrl</v>
      </c>
      <c r="M4342" s="10" t="s">
        <v>385</v>
      </c>
      <c r="N4342" s="11" t="s">
        <v>383</v>
      </c>
      <c r="O4342" s="9" t="str">
        <f aca="false">Def_Sistemas_Conectores_Cabos!$B$6</f>
        <v>Simplex (HFBR-4525Z)</v>
      </c>
      <c r="P4342" s="4" t="str">
        <f aca="false">Def_Sistemas_Conectores_Cabos!$B$6</f>
        <v>Simplex (HFBR-4525Z)</v>
      </c>
      <c r="Q4342" s="8" t="str">
        <f aca="false">K4342&amp;"/"&amp;M4342&amp;CHAR(10)&amp;L4342&amp;"/"&amp;N4342</f>
        <v>IA-06RaBPM:TI-AMCFPGAEVR/FMC1CH2
IA-06RaCtrl:CO-PSCtrl/TimIn</v>
      </c>
      <c r="R4342" s="11" t="n">
        <v>15</v>
      </c>
      <c r="S4342" s="11" t="n">
        <f aca="false">R4342</f>
        <v>15</v>
      </c>
      <c r="T4342" s="4" t="str">
        <f aca="false">Def_Sistemas_Conectores_Cabos!$C$6</f>
        <v>Fibra plástica 1 mm</v>
      </c>
      <c r="U4342" s="11" t="s">
        <v>384</v>
      </c>
      <c r="V4342" s="13"/>
    </row>
    <row r="4343" customFormat="false" ht="15.75" hidden="true" customHeight="true" outlineLevel="0" collapsed="false">
      <c r="A4343" s="4" t="str">
        <f aca="false">Def_Sistemas_Conectores_Cabos!$A$5</f>
        <v>Timing Fontes BO &amp; SI</v>
      </c>
      <c r="B4343" s="5" t="str">
        <f aca="false">Datas_Entregas!$A$2</f>
        <v>Booster/LTB</v>
      </c>
      <c r="C4343" s="6" t="n">
        <f aca="false" t="array" ref="C4343:C4343">INDEX(Datas_Entregas!$B$2:$B$100, MATCH(B4343, Datas_Entregas!$A$2:$A$100, 0), 1)</f>
        <v>43266</v>
      </c>
      <c r="D4343" s="5" t="str">
        <f aca="false">Def_Status_Montagem!$A$2</f>
        <v>A verificar</v>
      </c>
      <c r="E4343" s="4" t="str">
        <f aca="false">Def_Status_Montagem!$B$4</f>
        <v>Contratada (inclui etiqueta)</v>
      </c>
      <c r="F4343" s="7" t="str">
        <f aca="false" t="array" ref="F4343:F4343">INDEX(Def_Instancias_Equipamentos!$F$2:$F$1224, MATCH(K4343, Def_Instancias_Equipamentos!$D$2:$D$1224, 0), 1)</f>
        <v>Sala Racks 6</v>
      </c>
      <c r="G4343" s="8" t="str">
        <f aca="false" t="array" ref="G4343:G4343">INDEX(Def_Instancias_Equipamentos!$F$2:$F$1224, MATCH(L4343, Def_Instancias_Equipamentos!$D$2:$D$1224, 0), 1)</f>
        <v>Sala Racks 6</v>
      </c>
      <c r="H4343" s="7" t="str">
        <f aca="false" t="array" ref="H4343:H4343">INDEX(Def_Instancias_Equipamentos!$E$2:$E$1224, MATCH(K4343, Def_Instancias_Equipamentos!$D$2:$D$1224, 0), 1)</f>
        <v>IA-06RaBPM</v>
      </c>
      <c r="I4343" s="8" t="str">
        <f aca="false" t="array" ref="I4343:I4343">INDEX(Def_Instancias_Equipamentos!$E$2:$E$1224, MATCH(L4343, Def_Instancias_Equipamentos!$D$2:$D$1224, 0), 1)</f>
        <v>IA-06RaCtrl</v>
      </c>
      <c r="J4343" s="8" t="str">
        <f aca="false">IF(H4343=I4343, "INTERNO", "EXTERNO")</f>
        <v>EXTERNO</v>
      </c>
      <c r="K4343" s="9" t="str">
        <f aca="false">Def_Instancias_Equipamentos!$D$28</f>
        <v>IA-06RaBPM:TI-AMCFPGAEVR</v>
      </c>
      <c r="L4343" s="4" t="str">
        <f aca="false">Def_Instancias_Equipamentos!$D$145</f>
        <v>IA-06RaCtrl:CO-PSCtrl</v>
      </c>
      <c r="M4343" s="10" t="s">
        <v>386</v>
      </c>
      <c r="N4343" s="11" t="s">
        <v>383</v>
      </c>
      <c r="O4343" s="9" t="str">
        <f aca="false">Def_Sistemas_Conectores_Cabos!$B$6</f>
        <v>Simplex (HFBR-4525Z)</v>
      </c>
      <c r="P4343" s="4" t="str">
        <f aca="false">Def_Sistemas_Conectores_Cabos!$B$6</f>
        <v>Simplex (HFBR-4525Z)</v>
      </c>
      <c r="Q4343" s="8" t="str">
        <f aca="false">K4343&amp;"/"&amp;M4343&amp;CHAR(10)&amp;L4343&amp;"/"&amp;N4343</f>
        <v>IA-06RaBPM:TI-AMCFPGAEVR/FMC1CH3
IA-06RaCtrl:CO-PSCtrl/TimIn</v>
      </c>
      <c r="R4343" s="11" t="n">
        <v>15</v>
      </c>
      <c r="S4343" s="11" t="n">
        <f aca="false">R4343</f>
        <v>15</v>
      </c>
      <c r="T4343" s="4" t="str">
        <f aca="false">Def_Sistemas_Conectores_Cabos!$C$6</f>
        <v>Fibra plástica 1 mm</v>
      </c>
      <c r="U4343" s="11" t="s">
        <v>384</v>
      </c>
      <c r="V4343" s="13"/>
    </row>
    <row r="4344" customFormat="false" ht="15.75" hidden="true" customHeight="true" outlineLevel="0" collapsed="false">
      <c r="A4344" s="4" t="str">
        <f aca="false">Def_Sistemas_Conectores_Cabos!$A$5</f>
        <v>Timing Fontes BO &amp; SI</v>
      </c>
      <c r="B4344" s="5" t="str">
        <f aca="false">Datas_Entregas!$A$2</f>
        <v>Booster/LTB</v>
      </c>
      <c r="C4344" s="6" t="n">
        <f aca="false" t="array" ref="C4344:C4344">INDEX(Datas_Entregas!$B$2:$B$100, MATCH(B4344, Datas_Entregas!$A$2:$A$100, 0), 1)</f>
        <v>43266</v>
      </c>
      <c r="D4344" s="5" t="str">
        <f aca="false">Def_Status_Montagem!$A$2</f>
        <v>A verificar</v>
      </c>
      <c r="E4344" s="4" t="str">
        <f aca="false">Def_Status_Montagem!$B$4</f>
        <v>Contratada (inclui etiqueta)</v>
      </c>
      <c r="F4344" s="7" t="str">
        <f aca="false" t="array" ref="F4344:F4344">INDEX(Def_Instancias_Equipamentos!$F$2:$F$1224, MATCH(K4344, Def_Instancias_Equipamentos!$D$2:$D$1224, 0), 1)</f>
        <v>Sala Racks 6</v>
      </c>
      <c r="G4344" s="8" t="str">
        <f aca="false" t="array" ref="G4344:G4344">INDEX(Def_Instancias_Equipamentos!$F$2:$F$1224, MATCH(L4344, Def_Instancias_Equipamentos!$D$2:$D$1224, 0), 1)</f>
        <v>Sala Racks 6</v>
      </c>
      <c r="H4344" s="7" t="str">
        <f aca="false" t="array" ref="H4344:H4344">INDEX(Def_Instancias_Equipamentos!$E$2:$E$1224, MATCH(K4344, Def_Instancias_Equipamentos!$D$2:$D$1224, 0), 1)</f>
        <v>IA-06RaBPM</v>
      </c>
      <c r="I4344" s="8" t="str">
        <f aca="false" t="array" ref="I4344:I4344">INDEX(Def_Instancias_Equipamentos!$E$2:$E$1224, MATCH(L4344, Def_Instancias_Equipamentos!$D$2:$D$1224, 0), 1)</f>
        <v>IA-06RaCtrl</v>
      </c>
      <c r="J4344" s="8" t="str">
        <f aca="false">IF(H4344=I4344, "INTERNO", "EXTERNO")</f>
        <v>EXTERNO</v>
      </c>
      <c r="K4344" s="9" t="str">
        <f aca="false">Def_Instancias_Equipamentos!$D$28</f>
        <v>IA-06RaBPM:TI-AMCFPGAEVR</v>
      </c>
      <c r="L4344" s="4" t="str">
        <f aca="false">Def_Instancias_Equipamentos!$D$145</f>
        <v>IA-06RaCtrl:CO-PSCtrl</v>
      </c>
      <c r="M4344" s="10" t="s">
        <v>387</v>
      </c>
      <c r="N4344" s="11" t="s">
        <v>383</v>
      </c>
      <c r="O4344" s="9" t="str">
        <f aca="false">Def_Sistemas_Conectores_Cabos!$B$6</f>
        <v>Simplex (HFBR-4525Z)</v>
      </c>
      <c r="P4344" s="4" t="str">
        <f aca="false">Def_Sistemas_Conectores_Cabos!$B$6</f>
        <v>Simplex (HFBR-4525Z)</v>
      </c>
      <c r="Q4344" s="8" t="str">
        <f aca="false">K4344&amp;"/"&amp;M4344&amp;CHAR(10)&amp;L4344&amp;"/"&amp;N4344</f>
        <v>IA-06RaBPM:TI-AMCFPGAEVR/FMC1CH4
IA-06RaCtrl:CO-PSCtrl/TimIn</v>
      </c>
      <c r="R4344" s="11" t="n">
        <v>15</v>
      </c>
      <c r="S4344" s="11" t="n">
        <f aca="false">R4344</f>
        <v>15</v>
      </c>
      <c r="T4344" s="4" t="str">
        <f aca="false">Def_Sistemas_Conectores_Cabos!$C$6</f>
        <v>Fibra plástica 1 mm</v>
      </c>
      <c r="U4344" s="11" t="s">
        <v>384</v>
      </c>
      <c r="V4344" s="13"/>
    </row>
    <row r="4345" customFormat="false" ht="15.75" hidden="true" customHeight="true" outlineLevel="0" collapsed="false">
      <c r="A4345" s="4" t="str">
        <f aca="false">Def_Sistemas_Conectores_Cabos!$A$5</f>
        <v>Timing Fontes BO &amp; SI</v>
      </c>
      <c r="B4345" s="5" t="str">
        <f aca="false">Datas_Entregas!$A$2</f>
        <v>Booster/LTB</v>
      </c>
      <c r="C4345" s="6" t="n">
        <f aca="false" t="array" ref="C4345:C4345">INDEX(Datas_Entregas!$B$2:$B$100, MATCH(B4345, Datas_Entregas!$A$2:$A$100, 0), 1)</f>
        <v>43266</v>
      </c>
      <c r="D4345" s="5" t="str">
        <f aca="false">Def_Status_Montagem!$A$2</f>
        <v>A verificar</v>
      </c>
      <c r="E4345" s="4" t="str">
        <f aca="false">Def_Status_Montagem!$B$4</f>
        <v>Contratada (inclui etiqueta)</v>
      </c>
      <c r="F4345" s="7" t="str">
        <f aca="false" t="array" ref="F4345:F4345">INDEX(Def_Instancias_Equipamentos!$F$2:$F$1224, MATCH(K4345, Def_Instancias_Equipamentos!$D$2:$D$1224, 0), 1)</f>
        <v>Sala Racks 6</v>
      </c>
      <c r="G4345" s="8" t="str">
        <f aca="false" t="array" ref="G4345:G4345">INDEX(Def_Instancias_Equipamentos!$F$2:$F$1224, MATCH(L4345, Def_Instancias_Equipamentos!$D$2:$D$1224, 0), 1)</f>
        <v>Sala Racks 6</v>
      </c>
      <c r="H4345" s="7" t="str">
        <f aca="false" t="array" ref="H4345:H4345">INDEX(Def_Instancias_Equipamentos!$E$2:$E$1224, MATCH(K4345, Def_Instancias_Equipamentos!$D$2:$D$1224, 0), 1)</f>
        <v>IA-06RaBPM</v>
      </c>
      <c r="I4345" s="8" t="str">
        <f aca="false" t="array" ref="I4345:I4345">INDEX(Def_Instancias_Equipamentos!$E$2:$E$1224, MATCH(L4345, Def_Instancias_Equipamentos!$D$2:$D$1224, 0), 1)</f>
        <v>IA-06RaCtrl</v>
      </c>
      <c r="J4345" s="8" t="str">
        <f aca="false">IF(H4345=I4345, "INTERNO", "EXTERNO")</f>
        <v>EXTERNO</v>
      </c>
      <c r="K4345" s="9" t="str">
        <f aca="false">Def_Instancias_Equipamentos!$D$28</f>
        <v>IA-06RaBPM:TI-AMCFPGAEVR</v>
      </c>
      <c r="L4345" s="4" t="str">
        <f aca="false">Def_Instancias_Equipamentos!$D$145</f>
        <v>IA-06RaCtrl:CO-PSCtrl</v>
      </c>
      <c r="M4345" s="10" t="s">
        <v>388</v>
      </c>
      <c r="N4345" s="11" t="s">
        <v>383</v>
      </c>
      <c r="O4345" s="9" t="str">
        <f aca="false">Def_Sistemas_Conectores_Cabos!$B$6</f>
        <v>Simplex (HFBR-4525Z)</v>
      </c>
      <c r="P4345" s="4" t="str">
        <f aca="false">Def_Sistemas_Conectores_Cabos!$B$6</f>
        <v>Simplex (HFBR-4525Z)</v>
      </c>
      <c r="Q4345" s="8" t="str">
        <f aca="false">K4345&amp;"/"&amp;M4345&amp;CHAR(10)&amp;L4345&amp;"/"&amp;N4345</f>
        <v>IA-06RaBPM:TI-AMCFPGAEVR/FMC1CH5
IA-06RaCtrl:CO-PSCtrl/TimIn</v>
      </c>
      <c r="R4345" s="11" t="n">
        <v>15</v>
      </c>
      <c r="S4345" s="11" t="n">
        <f aca="false">R4345</f>
        <v>15</v>
      </c>
      <c r="T4345" s="4" t="str">
        <f aca="false">Def_Sistemas_Conectores_Cabos!$C$6</f>
        <v>Fibra plástica 1 mm</v>
      </c>
      <c r="U4345" s="11" t="s">
        <v>384</v>
      </c>
      <c r="V4345" s="13"/>
    </row>
    <row r="4346" customFormat="false" ht="15.75" hidden="true" customHeight="true" outlineLevel="0" collapsed="false">
      <c r="A4346" s="4" t="str">
        <f aca="false">Def_Sistemas_Conectores_Cabos!$A$5</f>
        <v>Timing Fontes BO &amp; SI</v>
      </c>
      <c r="B4346" s="5" t="str">
        <f aca="false">Datas_Entregas!$A$2</f>
        <v>Booster/LTB</v>
      </c>
      <c r="C4346" s="6" t="n">
        <f aca="false" t="array" ref="C4346:C4346">INDEX(Datas_Entregas!$B$2:$B$100, MATCH(B4346, Datas_Entregas!$A$2:$A$100, 0), 1)</f>
        <v>43266</v>
      </c>
      <c r="D4346" s="5" t="str">
        <f aca="false">Def_Status_Montagem!$A$2</f>
        <v>A verificar</v>
      </c>
      <c r="E4346" s="4" t="str">
        <f aca="false">Def_Status_Montagem!$B$4</f>
        <v>Contratada (inclui etiqueta)</v>
      </c>
      <c r="F4346" s="7" t="str">
        <f aca="false" t="array" ref="F4346:F4346">INDEX(Def_Instancias_Equipamentos!$F$2:$F$1224, MATCH(K4346, Def_Instancias_Equipamentos!$D$2:$D$1224, 0), 1)</f>
        <v>Sala Racks 6</v>
      </c>
      <c r="G4346" s="8" t="str">
        <f aca="false" t="array" ref="G4346:G4346">INDEX(Def_Instancias_Equipamentos!$F$2:$F$1224, MATCH(L4346, Def_Instancias_Equipamentos!$D$2:$D$1224, 0), 1)</f>
        <v>Sala Racks 6</v>
      </c>
      <c r="H4346" s="7" t="str">
        <f aca="false" t="array" ref="H4346:H4346">INDEX(Def_Instancias_Equipamentos!$E$2:$E$1224, MATCH(K4346, Def_Instancias_Equipamentos!$D$2:$D$1224, 0), 1)</f>
        <v>IA-06RaBPM</v>
      </c>
      <c r="I4346" s="8" t="str">
        <f aca="false" t="array" ref="I4346:I4346">INDEX(Def_Instancias_Equipamentos!$E$2:$E$1224, MATCH(L4346, Def_Instancias_Equipamentos!$D$2:$D$1224, 0), 1)</f>
        <v>IA-06RaCtrl</v>
      </c>
      <c r="J4346" s="8" t="str">
        <f aca="false">IF(H4346=I4346, "INTERNO", "EXTERNO")</f>
        <v>EXTERNO</v>
      </c>
      <c r="K4346" s="9" t="str">
        <f aca="false">Def_Instancias_Equipamentos!$D$28</f>
        <v>IA-06RaBPM:TI-AMCFPGAEVR</v>
      </c>
      <c r="L4346" s="4" t="str">
        <f aca="false">Def_Instancias_Equipamentos!$D$145</f>
        <v>IA-06RaCtrl:CO-PSCtrl</v>
      </c>
      <c r="M4346" s="10" t="s">
        <v>389</v>
      </c>
      <c r="N4346" s="11" t="s">
        <v>383</v>
      </c>
      <c r="O4346" s="9" t="str">
        <f aca="false">Def_Sistemas_Conectores_Cabos!$B$6</f>
        <v>Simplex (HFBR-4525Z)</v>
      </c>
      <c r="P4346" s="4" t="str">
        <f aca="false">Def_Sistemas_Conectores_Cabos!$B$6</f>
        <v>Simplex (HFBR-4525Z)</v>
      </c>
      <c r="Q4346" s="8" t="str">
        <f aca="false">K4346&amp;"/"&amp;M4346&amp;CHAR(10)&amp;L4346&amp;"/"&amp;N4346</f>
        <v>IA-06RaBPM:TI-AMCFPGAEVR/FMC2CH1
IA-06RaCtrl:CO-PSCtrl/TimIn</v>
      </c>
      <c r="R4346" s="11" t="n">
        <v>15</v>
      </c>
      <c r="S4346" s="11" t="n">
        <f aca="false">R4346</f>
        <v>15</v>
      </c>
      <c r="T4346" s="4" t="str">
        <f aca="false">Def_Sistemas_Conectores_Cabos!$C$6</f>
        <v>Fibra plástica 1 mm</v>
      </c>
      <c r="U4346" s="11" t="s">
        <v>384</v>
      </c>
      <c r="V4346" s="13"/>
    </row>
    <row r="4347" customFormat="false" ht="15.75" hidden="true" customHeight="true" outlineLevel="0" collapsed="false">
      <c r="A4347" s="4" t="str">
        <f aca="false">Def_Sistemas_Conectores_Cabos!$A$5</f>
        <v>Timing Fontes BO &amp; SI</v>
      </c>
      <c r="B4347" s="5" t="str">
        <f aca="false">Datas_Entregas!$A$2</f>
        <v>Booster/LTB</v>
      </c>
      <c r="C4347" s="6" t="n">
        <f aca="false" t="array" ref="C4347:C4347">INDEX(Datas_Entregas!$B$2:$B$100, MATCH(B4347, Datas_Entregas!$A$2:$A$100, 0), 1)</f>
        <v>43266</v>
      </c>
      <c r="D4347" s="5" t="str">
        <f aca="false">Def_Status_Montagem!$A$2</f>
        <v>A verificar</v>
      </c>
      <c r="E4347" s="4" t="str">
        <f aca="false">Def_Status_Montagem!$B$4</f>
        <v>Contratada (inclui etiqueta)</v>
      </c>
      <c r="F4347" s="7" t="str">
        <f aca="false" t="array" ref="F4347:F4347">INDEX(Def_Instancias_Equipamentos!$F$2:$F$1224, MATCH(K4347, Def_Instancias_Equipamentos!$D$2:$D$1224, 0), 1)</f>
        <v>Sala Racks 6</v>
      </c>
      <c r="G4347" s="8" t="str">
        <f aca="false" t="array" ref="G4347:G4347">INDEX(Def_Instancias_Equipamentos!$F$2:$F$1224, MATCH(L4347, Def_Instancias_Equipamentos!$D$2:$D$1224, 0), 1)</f>
        <v>Sala Racks 6</v>
      </c>
      <c r="H4347" s="7" t="str">
        <f aca="false" t="array" ref="H4347:H4347">INDEX(Def_Instancias_Equipamentos!$E$2:$E$1224, MATCH(K4347, Def_Instancias_Equipamentos!$D$2:$D$1224, 0), 1)</f>
        <v>IA-06RaBPM</v>
      </c>
      <c r="I4347" s="8" t="str">
        <f aca="false" t="array" ref="I4347:I4347">INDEX(Def_Instancias_Equipamentos!$E$2:$E$1224, MATCH(L4347, Def_Instancias_Equipamentos!$D$2:$D$1224, 0), 1)</f>
        <v>IA-06RaCtrl</v>
      </c>
      <c r="J4347" s="8" t="str">
        <f aca="false">IF(H4347=I4347, "INTERNO", "EXTERNO")</f>
        <v>EXTERNO</v>
      </c>
      <c r="K4347" s="9" t="str">
        <f aca="false">Def_Instancias_Equipamentos!$D$28</f>
        <v>IA-06RaBPM:TI-AMCFPGAEVR</v>
      </c>
      <c r="L4347" s="4" t="str">
        <f aca="false">Def_Instancias_Equipamentos!$D$145</f>
        <v>IA-06RaCtrl:CO-PSCtrl</v>
      </c>
      <c r="M4347" s="10" t="s">
        <v>390</v>
      </c>
      <c r="N4347" s="11" t="s">
        <v>383</v>
      </c>
      <c r="O4347" s="9" t="str">
        <f aca="false">Def_Sistemas_Conectores_Cabos!$B$6</f>
        <v>Simplex (HFBR-4525Z)</v>
      </c>
      <c r="P4347" s="4" t="str">
        <f aca="false">Def_Sistemas_Conectores_Cabos!$B$6</f>
        <v>Simplex (HFBR-4525Z)</v>
      </c>
      <c r="Q4347" s="8" t="str">
        <f aca="false">K4347&amp;"/"&amp;M4347&amp;CHAR(10)&amp;L4347&amp;"/"&amp;N4347</f>
        <v>IA-06RaBPM:TI-AMCFPGAEVR/FMC2CH2
IA-06RaCtrl:CO-PSCtrl/TimIn</v>
      </c>
      <c r="R4347" s="11" t="n">
        <v>15</v>
      </c>
      <c r="S4347" s="11" t="n">
        <f aca="false">R4347</f>
        <v>15</v>
      </c>
      <c r="T4347" s="4" t="str">
        <f aca="false">Def_Sistemas_Conectores_Cabos!$C$6</f>
        <v>Fibra plástica 1 mm</v>
      </c>
      <c r="U4347" s="11" t="s">
        <v>384</v>
      </c>
      <c r="V4347" s="13"/>
    </row>
    <row r="4348" customFormat="false" ht="15.75" hidden="true" customHeight="true" outlineLevel="0" collapsed="false">
      <c r="A4348" s="4" t="str">
        <f aca="false">Def_Sistemas_Conectores_Cabos!$A$5</f>
        <v>Timing Fontes BO &amp; SI</v>
      </c>
      <c r="B4348" s="5" t="str">
        <f aca="false">Datas_Entregas!$A$2</f>
        <v>Booster/LTB</v>
      </c>
      <c r="C4348" s="6" t="n">
        <f aca="false" t="array" ref="C4348:C4348">INDEX(Datas_Entregas!$B$2:$B$100, MATCH(B4348, Datas_Entregas!$A$2:$A$100, 0), 1)</f>
        <v>43266</v>
      </c>
      <c r="D4348" s="5" t="str">
        <f aca="false">Def_Status_Montagem!$A$2</f>
        <v>A verificar</v>
      </c>
      <c r="E4348" s="4" t="str">
        <f aca="false">Def_Status_Montagem!$B$4</f>
        <v>Contratada (inclui etiqueta)</v>
      </c>
      <c r="F4348" s="7" t="str">
        <f aca="false" t="array" ref="F4348:F4348">INDEX(Def_Instancias_Equipamentos!$F$2:$F$1224, MATCH(K4348, Def_Instancias_Equipamentos!$D$2:$D$1224, 0), 1)</f>
        <v>Sala Racks 6</v>
      </c>
      <c r="G4348" s="8" t="str">
        <f aca="false" t="array" ref="G4348:G4348">INDEX(Def_Instancias_Equipamentos!$F$2:$F$1224, MATCH(L4348, Def_Instancias_Equipamentos!$D$2:$D$1224, 0), 1)</f>
        <v>Sala Racks 6</v>
      </c>
      <c r="H4348" s="7" t="str">
        <f aca="false" t="array" ref="H4348:H4348">INDEX(Def_Instancias_Equipamentos!$E$2:$E$1224, MATCH(K4348, Def_Instancias_Equipamentos!$D$2:$D$1224, 0), 1)</f>
        <v>IA-06RaBPM</v>
      </c>
      <c r="I4348" s="8" t="str">
        <f aca="false" t="array" ref="I4348:I4348">INDEX(Def_Instancias_Equipamentos!$E$2:$E$1224, MATCH(L4348, Def_Instancias_Equipamentos!$D$2:$D$1224, 0), 1)</f>
        <v>IA-06RaCtrl</v>
      </c>
      <c r="J4348" s="8" t="str">
        <f aca="false">IF(H4348=I4348, "INTERNO", "EXTERNO")</f>
        <v>EXTERNO</v>
      </c>
      <c r="K4348" s="9" t="str">
        <f aca="false">Def_Instancias_Equipamentos!$D$28</f>
        <v>IA-06RaBPM:TI-AMCFPGAEVR</v>
      </c>
      <c r="L4348" s="4" t="str">
        <f aca="false">Def_Instancias_Equipamentos!$D$145</f>
        <v>IA-06RaCtrl:CO-PSCtrl</v>
      </c>
      <c r="M4348" s="10" t="s">
        <v>391</v>
      </c>
      <c r="N4348" s="11" t="s">
        <v>383</v>
      </c>
      <c r="O4348" s="9" t="str">
        <f aca="false">Def_Sistemas_Conectores_Cabos!$B$6</f>
        <v>Simplex (HFBR-4525Z)</v>
      </c>
      <c r="P4348" s="4" t="str">
        <f aca="false">Def_Sistemas_Conectores_Cabos!$B$6</f>
        <v>Simplex (HFBR-4525Z)</v>
      </c>
      <c r="Q4348" s="8" t="str">
        <f aca="false">K4348&amp;"/"&amp;M4348&amp;CHAR(10)&amp;L4348&amp;"/"&amp;N4348</f>
        <v>IA-06RaBPM:TI-AMCFPGAEVR/FMC2CH3
IA-06RaCtrl:CO-PSCtrl/TimIn</v>
      </c>
      <c r="R4348" s="11" t="n">
        <v>15</v>
      </c>
      <c r="S4348" s="11" t="n">
        <f aca="false">R4348</f>
        <v>15</v>
      </c>
      <c r="T4348" s="4" t="str">
        <f aca="false">Def_Sistemas_Conectores_Cabos!$C$6</f>
        <v>Fibra plástica 1 mm</v>
      </c>
      <c r="U4348" s="11" t="s">
        <v>384</v>
      </c>
      <c r="V4348" s="13"/>
    </row>
    <row r="4349" customFormat="false" ht="15.75" hidden="true" customHeight="true" outlineLevel="0" collapsed="false">
      <c r="A4349" s="4" t="str">
        <f aca="false">Def_Sistemas_Conectores_Cabos!$A$5</f>
        <v>Timing Fontes BO &amp; SI</v>
      </c>
      <c r="B4349" s="5" t="str">
        <f aca="false">Datas_Entregas!$A$2</f>
        <v>Booster/LTB</v>
      </c>
      <c r="C4349" s="6" t="n">
        <f aca="false" t="array" ref="C4349:C4349">INDEX(Datas_Entregas!$B$2:$B$100, MATCH(B4349, Datas_Entregas!$A$2:$A$100, 0), 1)</f>
        <v>43266</v>
      </c>
      <c r="D4349" s="5" t="str">
        <f aca="false">Def_Status_Montagem!$A$2</f>
        <v>A verificar</v>
      </c>
      <c r="E4349" s="4" t="str">
        <f aca="false">Def_Status_Montagem!$B$4</f>
        <v>Contratada (inclui etiqueta)</v>
      </c>
      <c r="F4349" s="7" t="str">
        <f aca="false" t="array" ref="F4349:F4349">INDEX(Def_Instancias_Equipamentos!$F$2:$F$1224, MATCH(K4349, Def_Instancias_Equipamentos!$D$2:$D$1224, 0), 1)</f>
        <v>Sala Racks 6</v>
      </c>
      <c r="G4349" s="8" t="str">
        <f aca="false" t="array" ref="G4349:G4349">INDEX(Def_Instancias_Equipamentos!$F$2:$F$1224, MATCH(L4349, Def_Instancias_Equipamentos!$D$2:$D$1224, 0), 1)</f>
        <v>Sala Racks 6</v>
      </c>
      <c r="H4349" s="7" t="str">
        <f aca="false" t="array" ref="H4349:H4349">INDEX(Def_Instancias_Equipamentos!$E$2:$E$1224, MATCH(K4349, Def_Instancias_Equipamentos!$D$2:$D$1224, 0), 1)</f>
        <v>IA-06RaBPM</v>
      </c>
      <c r="I4349" s="8" t="str">
        <f aca="false" t="array" ref="I4349:I4349">INDEX(Def_Instancias_Equipamentos!$E$2:$E$1224, MATCH(L4349, Def_Instancias_Equipamentos!$D$2:$D$1224, 0), 1)</f>
        <v>IA-06RaCtrl</v>
      </c>
      <c r="J4349" s="8" t="str">
        <f aca="false">IF(H4349=I4349, "INTERNO", "EXTERNO")</f>
        <v>EXTERNO</v>
      </c>
      <c r="K4349" s="9" t="str">
        <f aca="false">Def_Instancias_Equipamentos!$D$28</f>
        <v>IA-06RaBPM:TI-AMCFPGAEVR</v>
      </c>
      <c r="L4349" s="4" t="str">
        <f aca="false">Def_Instancias_Equipamentos!$D$145</f>
        <v>IA-06RaCtrl:CO-PSCtrl</v>
      </c>
      <c r="M4349" s="10" t="s">
        <v>392</v>
      </c>
      <c r="N4349" s="11" t="s">
        <v>383</v>
      </c>
      <c r="O4349" s="9" t="str">
        <f aca="false">Def_Sistemas_Conectores_Cabos!$B$6</f>
        <v>Simplex (HFBR-4525Z)</v>
      </c>
      <c r="P4349" s="4" t="str">
        <f aca="false">Def_Sistemas_Conectores_Cabos!$B$6</f>
        <v>Simplex (HFBR-4525Z)</v>
      </c>
      <c r="Q4349" s="8" t="str">
        <f aca="false">K4349&amp;"/"&amp;M4349&amp;CHAR(10)&amp;L4349&amp;"/"&amp;N4349</f>
        <v>IA-06RaBPM:TI-AMCFPGAEVR/FMC2CH4
IA-06RaCtrl:CO-PSCtrl/TimIn</v>
      </c>
      <c r="R4349" s="11" t="n">
        <v>15</v>
      </c>
      <c r="S4349" s="11" t="n">
        <f aca="false">R4349</f>
        <v>15</v>
      </c>
      <c r="T4349" s="4" t="str">
        <f aca="false">Def_Sistemas_Conectores_Cabos!$C$6</f>
        <v>Fibra plástica 1 mm</v>
      </c>
      <c r="U4349" s="11" t="s">
        <v>384</v>
      </c>
      <c r="V4349" s="13"/>
    </row>
    <row r="4350" customFormat="false" ht="15.75" hidden="true" customHeight="true" outlineLevel="0" collapsed="false">
      <c r="A4350" s="4" t="str">
        <f aca="false">Def_Sistemas_Conectores_Cabos!$A$5</f>
        <v>Timing Fontes BO &amp; SI</v>
      </c>
      <c r="B4350" s="5" t="str">
        <f aca="false">Datas_Entregas!$A$2</f>
        <v>Booster/LTB</v>
      </c>
      <c r="C4350" s="6" t="n">
        <f aca="false" t="array" ref="C4350:C4350">INDEX(Datas_Entregas!$B$2:$B$100, MATCH(B4350, Datas_Entregas!$A$2:$A$100, 0), 1)</f>
        <v>43266</v>
      </c>
      <c r="D4350" s="5" t="str">
        <f aca="false">Def_Status_Montagem!$A$2</f>
        <v>A verificar</v>
      </c>
      <c r="E4350" s="4" t="str">
        <f aca="false">Def_Status_Montagem!$B$4</f>
        <v>Contratada (inclui etiqueta)</v>
      </c>
      <c r="F4350" s="7" t="str">
        <f aca="false" t="array" ref="F4350:F4350">INDEX(Def_Instancias_Equipamentos!$F$2:$F$1224, MATCH(K4350, Def_Instancias_Equipamentos!$D$2:$D$1224, 0), 1)</f>
        <v>Sala Racks 7</v>
      </c>
      <c r="G4350" s="8" t="str">
        <f aca="false" t="array" ref="G4350:G4350">INDEX(Def_Instancias_Equipamentos!$F$2:$F$1224, MATCH(L4350, Def_Instancias_Equipamentos!$D$2:$D$1224, 0), 1)</f>
        <v>Sala Racks 7</v>
      </c>
      <c r="H4350" s="7" t="str">
        <f aca="false" t="array" ref="H4350:H4350">INDEX(Def_Instancias_Equipamentos!$E$2:$E$1224, MATCH(K4350, Def_Instancias_Equipamentos!$D$2:$D$1224, 0), 1)</f>
        <v>IA-07RaBPM</v>
      </c>
      <c r="I4350" s="8" t="str">
        <f aca="false" t="array" ref="I4350:I4350">INDEX(Def_Instancias_Equipamentos!$E$2:$E$1224, MATCH(L4350, Def_Instancias_Equipamentos!$D$2:$D$1224, 0), 1)</f>
        <v>IA-07RaCtrl</v>
      </c>
      <c r="J4350" s="8" t="str">
        <f aca="false">IF(H4350=I4350, "INTERNO", "EXTERNO")</f>
        <v>EXTERNO</v>
      </c>
      <c r="K4350" s="9" t="str">
        <f aca="false">Def_Instancias_Equipamentos!$D$29</f>
        <v>IA-07RaBPM:TI-AMCFPGAEVR</v>
      </c>
      <c r="L4350" s="4" t="str">
        <f aca="false">Def_Instancias_Equipamentos!$D$146</f>
        <v>IA-07RaCtrl:CO-PSCtrl</v>
      </c>
      <c r="M4350" s="10" t="s">
        <v>382</v>
      </c>
      <c r="N4350" s="11" t="s">
        <v>383</v>
      </c>
      <c r="O4350" s="9" t="str">
        <f aca="false">Def_Sistemas_Conectores_Cabos!$B$6</f>
        <v>Simplex (HFBR-4525Z)</v>
      </c>
      <c r="P4350" s="4" t="str">
        <f aca="false">Def_Sistemas_Conectores_Cabos!$B$6</f>
        <v>Simplex (HFBR-4525Z)</v>
      </c>
      <c r="Q4350" s="8" t="str">
        <f aca="false">K4350&amp;"/"&amp;M4350&amp;CHAR(10)&amp;L4350&amp;"/"&amp;N4350</f>
        <v>IA-07RaBPM:TI-AMCFPGAEVR/FMC1CH1
IA-07RaCtrl:CO-PSCtrl/TimIn</v>
      </c>
      <c r="R4350" s="11" t="n">
        <v>15</v>
      </c>
      <c r="S4350" s="11" t="n">
        <f aca="false">R4350</f>
        <v>15</v>
      </c>
      <c r="T4350" s="4" t="str">
        <f aca="false">Def_Sistemas_Conectores_Cabos!$C$6</f>
        <v>Fibra plástica 1 mm</v>
      </c>
      <c r="U4350" s="11" t="s">
        <v>384</v>
      </c>
      <c r="V4350" s="13"/>
    </row>
    <row r="4351" customFormat="false" ht="15.75" hidden="true" customHeight="true" outlineLevel="0" collapsed="false">
      <c r="A4351" s="4" t="str">
        <f aca="false">Def_Sistemas_Conectores_Cabos!$A$24</f>
        <v>Controle</v>
      </c>
      <c r="B4351" s="5" t="str">
        <f aca="false">Datas_Entregas!$A$4</f>
        <v>Infra de fibras OM4</v>
      </c>
      <c r="C4351" s="6" t="n">
        <f aca="false" t="array" ref="C4351:C4351">INDEX(Datas_Entregas!$B$2:$B$100, MATCH(B4351, Datas_Entregas!$A$2:$A$100, 0), 1)</f>
        <v>43296</v>
      </c>
      <c r="D4351" s="5"/>
      <c r="E4351" s="4" t="str">
        <f aca="false">Def_Status_Montagem!$B$7</f>
        <v>Outro Grupo LNLS</v>
      </c>
      <c r="F4351" s="7"/>
      <c r="G4351" s="8"/>
      <c r="H4351" s="7" t="str">
        <f aca="false" t="array" ref="H4351:H4351">INDEX(Def_Instancias_Equipamentos!$E$2:$E$1224, MATCH(K4351, Def_Instancias_Equipamentos!$D$2:$D$1224, 0), 1)</f>
        <v>IA-04RaCtrl</v>
      </c>
      <c r="I4351" s="8" t="str">
        <f aca="false" t="array" ref="I4351:I4351">INDEX(Def_Instancias_Equipamentos!$E$2:$E$1224, MATCH(L4351, Def_Instancias_Equipamentos!$D$2:$D$1224, 0), 1)</f>
        <v>IA-05RaCtrl</v>
      </c>
      <c r="J4351" s="8" t="str">
        <f aca="false">IF(H4351=I4351, "INTERNO", "EXTERNO")</f>
        <v>EXTERNO</v>
      </c>
      <c r="K4351" s="9" t="str">
        <f aca="false">Def_Instancias_Equipamentos!$D$49</f>
        <v>IA-04RaCtrl:CO-FibPatch</v>
      </c>
      <c r="L4351" s="4" t="str">
        <f aca="false">Def_Instancias_Equipamentos!$D$50</f>
        <v>IA-05RaCtrl:CO-FibPatch</v>
      </c>
      <c r="M4351" s="27" t="s">
        <v>284</v>
      </c>
      <c r="N4351" s="12" t="s">
        <v>284</v>
      </c>
      <c r="O4351" s="9" t="str">
        <f aca="false">Def_Sistemas_Conectores_Cabos!$B$3</f>
        <v>LC duplex</v>
      </c>
      <c r="P4351" s="4" t="str">
        <f aca="false">Def_Sistemas_Conectores_Cabos!$B$3</f>
        <v>LC duplex</v>
      </c>
      <c r="Q4351" s="8" t="str">
        <f aca="false">K4351&amp;"/"&amp;M4351&amp;CHAR(10)&amp;L4351&amp;"/"&amp;N4351</f>
        <v>IA-04RaCtrl:CO-FibPatch/p030
IA-05RaCtrl:CO-FibPatch/p030</v>
      </c>
      <c r="R4351" s="12"/>
      <c r="S4351" s="11"/>
      <c r="T4351" s="4" t="str">
        <f aca="false">Def_Sistemas_Conectores_Cabos!$C$3</f>
        <v>Fibra OM4 duplex</v>
      </c>
      <c r="U4351" s="11"/>
      <c r="V4351" s="13"/>
    </row>
    <row r="4352" customFormat="false" ht="15.75" hidden="true" customHeight="true" outlineLevel="0" collapsed="false">
      <c r="A4352" s="4" t="str">
        <f aca="false">Def_Sistemas_Conectores_Cabos!$A$24</f>
        <v>Controle</v>
      </c>
      <c r="B4352" s="5" t="str">
        <f aca="false">Datas_Entregas!$A$4</f>
        <v>Infra de fibras OM4</v>
      </c>
      <c r="C4352" s="6" t="n">
        <f aca="false" t="array" ref="C4352:C4352">INDEX(Datas_Entregas!$B$2:$B$100, MATCH(B4352, Datas_Entregas!$A$2:$A$100, 0), 1)</f>
        <v>43296</v>
      </c>
      <c r="D4352" s="5"/>
      <c r="E4352" s="4" t="str">
        <f aca="false">Def_Status_Montagem!$B$7</f>
        <v>Outro Grupo LNLS</v>
      </c>
      <c r="F4352" s="7"/>
      <c r="G4352" s="8"/>
      <c r="H4352" s="7" t="str">
        <f aca="false" t="array" ref="H4352:H4352">INDEX(Def_Instancias_Equipamentos!$E$2:$E$1224, MATCH(K4352, Def_Instancias_Equipamentos!$D$2:$D$1224, 0), 1)</f>
        <v>IA-04RaCtrl</v>
      </c>
      <c r="I4352" s="8" t="str">
        <f aca="false" t="array" ref="I4352:I4352">INDEX(Def_Instancias_Equipamentos!$E$2:$E$1224, MATCH(L4352, Def_Instancias_Equipamentos!$D$2:$D$1224, 0), 1)</f>
        <v>CA-RaCtrl</v>
      </c>
      <c r="J4352" s="8" t="str">
        <f aca="false">IF(H4352=I4352, "INTERNO", "EXTERNO")</f>
        <v>EXTERNO</v>
      </c>
      <c r="K4352" s="9" t="str">
        <f aca="false">Def_Instancias_Equipamentos!$D$49</f>
        <v>IA-04RaCtrl:CO-FibPatch</v>
      </c>
      <c r="L4352" s="4" t="str">
        <f aca="false">Def_Instancias_Equipamentos!$D$67</f>
        <v>CA-RaCtrl:CO-FibPatch</v>
      </c>
      <c r="M4352" s="27" t="s">
        <v>215</v>
      </c>
      <c r="N4352" s="12" t="s">
        <v>215</v>
      </c>
      <c r="O4352" s="9" t="str">
        <f aca="false">Def_Sistemas_Conectores_Cabos!$B$3</f>
        <v>LC duplex</v>
      </c>
      <c r="P4352" s="4" t="str">
        <f aca="false">Def_Sistemas_Conectores_Cabos!$B$3</f>
        <v>LC duplex</v>
      </c>
      <c r="Q4352" s="8" t="str">
        <f aca="false">K4352&amp;"/"&amp;M4352&amp;CHAR(10)&amp;L4352&amp;"/"&amp;N4352</f>
        <v>IA-04RaCtrl:CO-FibPatch/p031
CA-RaCtrl:CO-FibPatch/p031</v>
      </c>
      <c r="R4352" s="12"/>
      <c r="S4352" s="11"/>
      <c r="T4352" s="4" t="str">
        <f aca="false">Def_Sistemas_Conectores_Cabos!$C$3</f>
        <v>Fibra OM4 duplex</v>
      </c>
      <c r="U4352" s="11"/>
      <c r="V4352" s="13"/>
    </row>
    <row r="4353" customFormat="false" ht="15.75" hidden="true" customHeight="true" outlineLevel="0" collapsed="false">
      <c r="A4353" s="4" t="str">
        <f aca="false">Def_Sistemas_Conectores_Cabos!$A$5</f>
        <v>Timing Fontes BO &amp; SI</v>
      </c>
      <c r="B4353" s="5" t="str">
        <f aca="false">Datas_Entregas!$A$2</f>
        <v>Booster/LTB</v>
      </c>
      <c r="C4353" s="6" t="n">
        <f aca="false" t="array" ref="C4353:C4353">INDEX(Datas_Entregas!$B$2:$B$100, MATCH(B4353, Datas_Entregas!$A$2:$A$100, 0), 1)</f>
        <v>43266</v>
      </c>
      <c r="D4353" s="5" t="str">
        <f aca="false">Def_Status_Montagem!$A$2</f>
        <v>A verificar</v>
      </c>
      <c r="E4353" s="4" t="str">
        <f aca="false">Def_Status_Montagem!$B$4</f>
        <v>Contratada (inclui etiqueta)</v>
      </c>
      <c r="F4353" s="7" t="str">
        <f aca="false" t="array" ref="F4353:F4353">INDEX(Def_Instancias_Equipamentos!$F$2:$F$1224, MATCH(K4353, Def_Instancias_Equipamentos!$D$2:$D$1224, 0), 1)</f>
        <v>Sala Racks 7</v>
      </c>
      <c r="G4353" s="8" t="str">
        <f aca="false" t="array" ref="G4353:G4353">INDEX(Def_Instancias_Equipamentos!$F$2:$F$1224, MATCH(L4353, Def_Instancias_Equipamentos!$D$2:$D$1224, 0), 1)</f>
        <v>Sala Racks 7</v>
      </c>
      <c r="H4353" s="7" t="str">
        <f aca="false" t="array" ref="H4353:H4353">INDEX(Def_Instancias_Equipamentos!$E$2:$E$1224, MATCH(K4353, Def_Instancias_Equipamentos!$D$2:$D$1224, 0), 1)</f>
        <v>IA-07RaBPM</v>
      </c>
      <c r="I4353" s="8" t="str">
        <f aca="false" t="array" ref="I4353:I4353">INDEX(Def_Instancias_Equipamentos!$E$2:$E$1224, MATCH(L4353, Def_Instancias_Equipamentos!$D$2:$D$1224, 0), 1)</f>
        <v>IA-07RaCtrl</v>
      </c>
      <c r="J4353" s="8" t="str">
        <f aca="false">IF(H4353=I4353, "INTERNO", "EXTERNO")</f>
        <v>EXTERNO</v>
      </c>
      <c r="K4353" s="9" t="str">
        <f aca="false">Def_Instancias_Equipamentos!$D$29</f>
        <v>IA-07RaBPM:TI-AMCFPGAEVR</v>
      </c>
      <c r="L4353" s="4" t="str">
        <f aca="false">Def_Instancias_Equipamentos!$D$146</f>
        <v>IA-07RaCtrl:CO-PSCtrl</v>
      </c>
      <c r="M4353" s="10" t="s">
        <v>385</v>
      </c>
      <c r="N4353" s="11" t="s">
        <v>383</v>
      </c>
      <c r="O4353" s="9" t="str">
        <f aca="false">Def_Sistemas_Conectores_Cabos!$B$6</f>
        <v>Simplex (HFBR-4525Z)</v>
      </c>
      <c r="P4353" s="4" t="str">
        <f aca="false">Def_Sistemas_Conectores_Cabos!$B$6</f>
        <v>Simplex (HFBR-4525Z)</v>
      </c>
      <c r="Q4353" s="8" t="str">
        <f aca="false">K4353&amp;"/"&amp;M4353&amp;CHAR(10)&amp;L4353&amp;"/"&amp;N4353</f>
        <v>IA-07RaBPM:TI-AMCFPGAEVR/FMC1CH2
IA-07RaCtrl:CO-PSCtrl/TimIn</v>
      </c>
      <c r="R4353" s="11" t="n">
        <v>15</v>
      </c>
      <c r="S4353" s="11" t="n">
        <f aca="false">R4353</f>
        <v>15</v>
      </c>
      <c r="T4353" s="4" t="str">
        <f aca="false">Def_Sistemas_Conectores_Cabos!$C$6</f>
        <v>Fibra plástica 1 mm</v>
      </c>
      <c r="U4353" s="11" t="s">
        <v>384</v>
      </c>
      <c r="V4353" s="13"/>
    </row>
    <row r="4354" customFormat="false" ht="15.75" hidden="true" customHeight="true" outlineLevel="0" collapsed="false">
      <c r="A4354" s="4" t="str">
        <f aca="false">Def_Sistemas_Conectores_Cabos!$A$5</f>
        <v>Timing Fontes BO &amp; SI</v>
      </c>
      <c r="B4354" s="5" t="str">
        <f aca="false">Datas_Entregas!$A$2</f>
        <v>Booster/LTB</v>
      </c>
      <c r="C4354" s="6" t="n">
        <f aca="false" t="array" ref="C4354:C4354">INDEX(Datas_Entregas!$B$2:$B$100, MATCH(B4354, Datas_Entregas!$A$2:$A$100, 0), 1)</f>
        <v>43266</v>
      </c>
      <c r="D4354" s="5" t="str">
        <f aca="false">Def_Status_Montagem!$A$2</f>
        <v>A verificar</v>
      </c>
      <c r="E4354" s="4" t="str">
        <f aca="false">Def_Status_Montagem!$B$4</f>
        <v>Contratada (inclui etiqueta)</v>
      </c>
      <c r="F4354" s="7" t="str">
        <f aca="false" t="array" ref="F4354:F4354">INDEX(Def_Instancias_Equipamentos!$F$2:$F$1224, MATCH(K4354, Def_Instancias_Equipamentos!$D$2:$D$1224, 0), 1)</f>
        <v>Sala Racks 7</v>
      </c>
      <c r="G4354" s="8" t="str">
        <f aca="false" t="array" ref="G4354:G4354">INDEX(Def_Instancias_Equipamentos!$F$2:$F$1224, MATCH(L4354, Def_Instancias_Equipamentos!$D$2:$D$1224, 0), 1)</f>
        <v>Sala Racks 7</v>
      </c>
      <c r="H4354" s="7" t="str">
        <f aca="false" t="array" ref="H4354:H4354">INDEX(Def_Instancias_Equipamentos!$E$2:$E$1224, MATCH(K4354, Def_Instancias_Equipamentos!$D$2:$D$1224, 0), 1)</f>
        <v>IA-07RaBPM</v>
      </c>
      <c r="I4354" s="8" t="str">
        <f aca="false" t="array" ref="I4354:I4354">INDEX(Def_Instancias_Equipamentos!$E$2:$E$1224, MATCH(L4354, Def_Instancias_Equipamentos!$D$2:$D$1224, 0), 1)</f>
        <v>IA-07RaCtrl</v>
      </c>
      <c r="J4354" s="8" t="str">
        <f aca="false">IF(H4354=I4354, "INTERNO", "EXTERNO")</f>
        <v>EXTERNO</v>
      </c>
      <c r="K4354" s="9" t="str">
        <f aca="false">Def_Instancias_Equipamentos!$D$29</f>
        <v>IA-07RaBPM:TI-AMCFPGAEVR</v>
      </c>
      <c r="L4354" s="4" t="str">
        <f aca="false">Def_Instancias_Equipamentos!$D$146</f>
        <v>IA-07RaCtrl:CO-PSCtrl</v>
      </c>
      <c r="M4354" s="10" t="s">
        <v>386</v>
      </c>
      <c r="N4354" s="11" t="s">
        <v>383</v>
      </c>
      <c r="O4354" s="9" t="str">
        <f aca="false">Def_Sistemas_Conectores_Cabos!$B$6</f>
        <v>Simplex (HFBR-4525Z)</v>
      </c>
      <c r="P4354" s="4" t="str">
        <f aca="false">Def_Sistemas_Conectores_Cabos!$B$6</f>
        <v>Simplex (HFBR-4525Z)</v>
      </c>
      <c r="Q4354" s="8" t="str">
        <f aca="false">K4354&amp;"/"&amp;M4354&amp;CHAR(10)&amp;L4354&amp;"/"&amp;N4354</f>
        <v>IA-07RaBPM:TI-AMCFPGAEVR/FMC1CH3
IA-07RaCtrl:CO-PSCtrl/TimIn</v>
      </c>
      <c r="R4354" s="11" t="n">
        <v>15</v>
      </c>
      <c r="S4354" s="11" t="n">
        <f aca="false">R4354</f>
        <v>15</v>
      </c>
      <c r="T4354" s="4" t="str">
        <f aca="false">Def_Sistemas_Conectores_Cabos!$C$6</f>
        <v>Fibra plástica 1 mm</v>
      </c>
      <c r="U4354" s="11" t="s">
        <v>384</v>
      </c>
      <c r="V4354" s="13"/>
    </row>
    <row r="4355" customFormat="false" ht="15.75" hidden="true" customHeight="true" outlineLevel="0" collapsed="false">
      <c r="A4355" s="4" t="str">
        <f aca="false">Def_Sistemas_Conectores_Cabos!$A$5</f>
        <v>Timing Fontes BO &amp; SI</v>
      </c>
      <c r="B4355" s="5" t="str">
        <f aca="false">Datas_Entregas!$A$2</f>
        <v>Booster/LTB</v>
      </c>
      <c r="C4355" s="6" t="n">
        <f aca="false" t="array" ref="C4355:C4355">INDEX(Datas_Entregas!$B$2:$B$100, MATCH(B4355, Datas_Entregas!$A$2:$A$100, 0), 1)</f>
        <v>43266</v>
      </c>
      <c r="D4355" s="5" t="str">
        <f aca="false">Def_Status_Montagem!$A$2</f>
        <v>A verificar</v>
      </c>
      <c r="E4355" s="4" t="str">
        <f aca="false">Def_Status_Montagem!$B$4</f>
        <v>Contratada (inclui etiqueta)</v>
      </c>
      <c r="F4355" s="7" t="str">
        <f aca="false" t="array" ref="F4355:F4355">INDEX(Def_Instancias_Equipamentos!$F$2:$F$1224, MATCH(K4355, Def_Instancias_Equipamentos!$D$2:$D$1224, 0), 1)</f>
        <v>Sala Racks 7</v>
      </c>
      <c r="G4355" s="8" t="str">
        <f aca="false" t="array" ref="G4355:G4355">INDEX(Def_Instancias_Equipamentos!$F$2:$F$1224, MATCH(L4355, Def_Instancias_Equipamentos!$D$2:$D$1224, 0), 1)</f>
        <v>Sala Racks 7</v>
      </c>
      <c r="H4355" s="7" t="str">
        <f aca="false" t="array" ref="H4355:H4355">INDEX(Def_Instancias_Equipamentos!$E$2:$E$1224, MATCH(K4355, Def_Instancias_Equipamentos!$D$2:$D$1224, 0), 1)</f>
        <v>IA-07RaBPM</v>
      </c>
      <c r="I4355" s="8" t="str">
        <f aca="false" t="array" ref="I4355:I4355">INDEX(Def_Instancias_Equipamentos!$E$2:$E$1224, MATCH(L4355, Def_Instancias_Equipamentos!$D$2:$D$1224, 0), 1)</f>
        <v>IA-07RaCtrl</v>
      </c>
      <c r="J4355" s="8" t="str">
        <f aca="false">IF(H4355=I4355, "INTERNO", "EXTERNO")</f>
        <v>EXTERNO</v>
      </c>
      <c r="K4355" s="9" t="str">
        <f aca="false">Def_Instancias_Equipamentos!$D$29</f>
        <v>IA-07RaBPM:TI-AMCFPGAEVR</v>
      </c>
      <c r="L4355" s="4" t="str">
        <f aca="false">Def_Instancias_Equipamentos!$D$146</f>
        <v>IA-07RaCtrl:CO-PSCtrl</v>
      </c>
      <c r="M4355" s="10" t="s">
        <v>387</v>
      </c>
      <c r="N4355" s="11" t="s">
        <v>383</v>
      </c>
      <c r="O4355" s="9" t="str">
        <f aca="false">Def_Sistemas_Conectores_Cabos!$B$6</f>
        <v>Simplex (HFBR-4525Z)</v>
      </c>
      <c r="P4355" s="4" t="str">
        <f aca="false">Def_Sistemas_Conectores_Cabos!$B$6</f>
        <v>Simplex (HFBR-4525Z)</v>
      </c>
      <c r="Q4355" s="8" t="str">
        <f aca="false">K4355&amp;"/"&amp;M4355&amp;CHAR(10)&amp;L4355&amp;"/"&amp;N4355</f>
        <v>IA-07RaBPM:TI-AMCFPGAEVR/FMC1CH4
IA-07RaCtrl:CO-PSCtrl/TimIn</v>
      </c>
      <c r="R4355" s="11" t="n">
        <v>15</v>
      </c>
      <c r="S4355" s="11" t="n">
        <f aca="false">R4355</f>
        <v>15</v>
      </c>
      <c r="T4355" s="4" t="str">
        <f aca="false">Def_Sistemas_Conectores_Cabos!$C$6</f>
        <v>Fibra plástica 1 mm</v>
      </c>
      <c r="U4355" s="11" t="s">
        <v>384</v>
      </c>
      <c r="V4355" s="13"/>
    </row>
    <row r="4356" customFormat="false" ht="15.75" hidden="true" customHeight="true" outlineLevel="0" collapsed="false">
      <c r="A4356" s="4" t="str">
        <f aca="false">Def_Sistemas_Conectores_Cabos!$A$5</f>
        <v>Timing Fontes BO &amp; SI</v>
      </c>
      <c r="B4356" s="5" t="str">
        <f aca="false">Datas_Entregas!$A$2</f>
        <v>Booster/LTB</v>
      </c>
      <c r="C4356" s="6" t="n">
        <f aca="false" t="array" ref="C4356:C4356">INDEX(Datas_Entregas!$B$2:$B$100, MATCH(B4356, Datas_Entregas!$A$2:$A$100, 0), 1)</f>
        <v>43266</v>
      </c>
      <c r="D4356" s="5" t="str">
        <f aca="false">Def_Status_Montagem!$A$2</f>
        <v>A verificar</v>
      </c>
      <c r="E4356" s="4" t="str">
        <f aca="false">Def_Status_Montagem!$B$4</f>
        <v>Contratada (inclui etiqueta)</v>
      </c>
      <c r="F4356" s="7" t="str">
        <f aca="false" t="array" ref="F4356:F4356">INDEX(Def_Instancias_Equipamentos!$F$2:$F$1224, MATCH(K4356, Def_Instancias_Equipamentos!$D$2:$D$1224, 0), 1)</f>
        <v>Sala Racks 7</v>
      </c>
      <c r="G4356" s="8" t="str">
        <f aca="false" t="array" ref="G4356:G4356">INDEX(Def_Instancias_Equipamentos!$F$2:$F$1224, MATCH(L4356, Def_Instancias_Equipamentos!$D$2:$D$1224, 0), 1)</f>
        <v>Sala Racks 7</v>
      </c>
      <c r="H4356" s="7" t="str">
        <f aca="false" t="array" ref="H4356:H4356">INDEX(Def_Instancias_Equipamentos!$E$2:$E$1224, MATCH(K4356, Def_Instancias_Equipamentos!$D$2:$D$1224, 0), 1)</f>
        <v>IA-07RaBPM</v>
      </c>
      <c r="I4356" s="8" t="str">
        <f aca="false" t="array" ref="I4356:I4356">INDEX(Def_Instancias_Equipamentos!$E$2:$E$1224, MATCH(L4356, Def_Instancias_Equipamentos!$D$2:$D$1224, 0), 1)</f>
        <v>IA-07RaCtrl</v>
      </c>
      <c r="J4356" s="8" t="str">
        <f aca="false">IF(H4356=I4356, "INTERNO", "EXTERNO")</f>
        <v>EXTERNO</v>
      </c>
      <c r="K4356" s="9" t="str">
        <f aca="false">Def_Instancias_Equipamentos!$D$29</f>
        <v>IA-07RaBPM:TI-AMCFPGAEVR</v>
      </c>
      <c r="L4356" s="4" t="str">
        <f aca="false">Def_Instancias_Equipamentos!$D$146</f>
        <v>IA-07RaCtrl:CO-PSCtrl</v>
      </c>
      <c r="M4356" s="10" t="s">
        <v>388</v>
      </c>
      <c r="N4356" s="11" t="s">
        <v>383</v>
      </c>
      <c r="O4356" s="9" t="str">
        <f aca="false">Def_Sistemas_Conectores_Cabos!$B$6</f>
        <v>Simplex (HFBR-4525Z)</v>
      </c>
      <c r="P4356" s="4" t="str">
        <f aca="false">Def_Sistemas_Conectores_Cabos!$B$6</f>
        <v>Simplex (HFBR-4525Z)</v>
      </c>
      <c r="Q4356" s="8" t="str">
        <f aca="false">K4356&amp;"/"&amp;M4356&amp;CHAR(10)&amp;L4356&amp;"/"&amp;N4356</f>
        <v>IA-07RaBPM:TI-AMCFPGAEVR/FMC1CH5
IA-07RaCtrl:CO-PSCtrl/TimIn</v>
      </c>
      <c r="R4356" s="11" t="n">
        <v>15</v>
      </c>
      <c r="S4356" s="11" t="n">
        <f aca="false">R4356</f>
        <v>15</v>
      </c>
      <c r="T4356" s="4" t="str">
        <f aca="false">Def_Sistemas_Conectores_Cabos!$C$6</f>
        <v>Fibra plástica 1 mm</v>
      </c>
      <c r="U4356" s="11" t="s">
        <v>384</v>
      </c>
      <c r="V4356" s="13"/>
    </row>
    <row r="4357" customFormat="false" ht="15.75" hidden="true" customHeight="true" outlineLevel="0" collapsed="false">
      <c r="A4357" s="4" t="str">
        <f aca="false">Def_Sistemas_Conectores_Cabos!$A$5</f>
        <v>Timing Fontes BO &amp; SI</v>
      </c>
      <c r="B4357" s="5" t="str">
        <f aca="false">Datas_Entregas!$A$2</f>
        <v>Booster/LTB</v>
      </c>
      <c r="C4357" s="6" t="n">
        <f aca="false" t="array" ref="C4357:C4357">INDEX(Datas_Entregas!$B$2:$B$100, MATCH(B4357, Datas_Entregas!$A$2:$A$100, 0), 1)</f>
        <v>43266</v>
      </c>
      <c r="D4357" s="5" t="str">
        <f aca="false">Def_Status_Montagem!$A$2</f>
        <v>A verificar</v>
      </c>
      <c r="E4357" s="4" t="str">
        <f aca="false">Def_Status_Montagem!$B$4</f>
        <v>Contratada (inclui etiqueta)</v>
      </c>
      <c r="F4357" s="7" t="str">
        <f aca="false" t="array" ref="F4357:F4357">INDEX(Def_Instancias_Equipamentos!$F$2:$F$1224, MATCH(K4357, Def_Instancias_Equipamentos!$D$2:$D$1224, 0), 1)</f>
        <v>Sala Racks 7</v>
      </c>
      <c r="G4357" s="8" t="str">
        <f aca="false" t="array" ref="G4357:G4357">INDEX(Def_Instancias_Equipamentos!$F$2:$F$1224, MATCH(L4357, Def_Instancias_Equipamentos!$D$2:$D$1224, 0), 1)</f>
        <v>Sala Racks 7</v>
      </c>
      <c r="H4357" s="7" t="str">
        <f aca="false" t="array" ref="H4357:H4357">INDEX(Def_Instancias_Equipamentos!$E$2:$E$1224, MATCH(K4357, Def_Instancias_Equipamentos!$D$2:$D$1224, 0), 1)</f>
        <v>IA-07RaBPM</v>
      </c>
      <c r="I4357" s="8" t="str">
        <f aca="false" t="array" ref="I4357:I4357">INDEX(Def_Instancias_Equipamentos!$E$2:$E$1224, MATCH(L4357, Def_Instancias_Equipamentos!$D$2:$D$1224, 0), 1)</f>
        <v>IA-07RaCtrl</v>
      </c>
      <c r="J4357" s="8" t="str">
        <f aca="false">IF(H4357=I4357, "INTERNO", "EXTERNO")</f>
        <v>EXTERNO</v>
      </c>
      <c r="K4357" s="9" t="str">
        <f aca="false">Def_Instancias_Equipamentos!$D$29</f>
        <v>IA-07RaBPM:TI-AMCFPGAEVR</v>
      </c>
      <c r="L4357" s="4" t="str">
        <f aca="false">Def_Instancias_Equipamentos!$D$146</f>
        <v>IA-07RaCtrl:CO-PSCtrl</v>
      </c>
      <c r="M4357" s="10" t="s">
        <v>389</v>
      </c>
      <c r="N4357" s="11" t="s">
        <v>383</v>
      </c>
      <c r="O4357" s="9" t="str">
        <f aca="false">Def_Sistemas_Conectores_Cabos!$B$6</f>
        <v>Simplex (HFBR-4525Z)</v>
      </c>
      <c r="P4357" s="4" t="str">
        <f aca="false">Def_Sistemas_Conectores_Cabos!$B$6</f>
        <v>Simplex (HFBR-4525Z)</v>
      </c>
      <c r="Q4357" s="8" t="str">
        <f aca="false">K4357&amp;"/"&amp;M4357&amp;CHAR(10)&amp;L4357&amp;"/"&amp;N4357</f>
        <v>IA-07RaBPM:TI-AMCFPGAEVR/FMC2CH1
IA-07RaCtrl:CO-PSCtrl/TimIn</v>
      </c>
      <c r="R4357" s="11" t="n">
        <v>15</v>
      </c>
      <c r="S4357" s="11" t="n">
        <f aca="false">R4357</f>
        <v>15</v>
      </c>
      <c r="T4357" s="4" t="str">
        <f aca="false">Def_Sistemas_Conectores_Cabos!$C$6</f>
        <v>Fibra plástica 1 mm</v>
      </c>
      <c r="U4357" s="11" t="s">
        <v>384</v>
      </c>
      <c r="V4357" s="13"/>
    </row>
    <row r="4358" customFormat="false" ht="15.75" hidden="true" customHeight="true" outlineLevel="0" collapsed="false">
      <c r="A4358" s="4" t="str">
        <f aca="false">Def_Sistemas_Conectores_Cabos!$A$5</f>
        <v>Timing Fontes BO &amp; SI</v>
      </c>
      <c r="B4358" s="5" t="str">
        <f aca="false">Datas_Entregas!$A$2</f>
        <v>Booster/LTB</v>
      </c>
      <c r="C4358" s="6" t="n">
        <f aca="false" t="array" ref="C4358:C4358">INDEX(Datas_Entregas!$B$2:$B$100, MATCH(B4358, Datas_Entregas!$A$2:$A$100, 0), 1)</f>
        <v>43266</v>
      </c>
      <c r="D4358" s="5" t="str">
        <f aca="false">Def_Status_Montagem!$A$2</f>
        <v>A verificar</v>
      </c>
      <c r="E4358" s="4" t="str">
        <f aca="false">Def_Status_Montagem!$B$4</f>
        <v>Contratada (inclui etiqueta)</v>
      </c>
      <c r="F4358" s="7" t="str">
        <f aca="false" t="array" ref="F4358:F4358">INDEX(Def_Instancias_Equipamentos!$F$2:$F$1224, MATCH(K4358, Def_Instancias_Equipamentos!$D$2:$D$1224, 0), 1)</f>
        <v>Sala Racks 7</v>
      </c>
      <c r="G4358" s="8" t="str">
        <f aca="false" t="array" ref="G4358:G4358">INDEX(Def_Instancias_Equipamentos!$F$2:$F$1224, MATCH(L4358, Def_Instancias_Equipamentos!$D$2:$D$1224, 0), 1)</f>
        <v>Sala Racks 7</v>
      </c>
      <c r="H4358" s="7" t="str">
        <f aca="false" t="array" ref="H4358:H4358">INDEX(Def_Instancias_Equipamentos!$E$2:$E$1224, MATCH(K4358, Def_Instancias_Equipamentos!$D$2:$D$1224, 0), 1)</f>
        <v>IA-07RaBPM</v>
      </c>
      <c r="I4358" s="8" t="str">
        <f aca="false" t="array" ref="I4358:I4358">INDEX(Def_Instancias_Equipamentos!$E$2:$E$1224, MATCH(L4358, Def_Instancias_Equipamentos!$D$2:$D$1224, 0), 1)</f>
        <v>IA-07RaCtrl</v>
      </c>
      <c r="J4358" s="8" t="str">
        <f aca="false">IF(H4358=I4358, "INTERNO", "EXTERNO")</f>
        <v>EXTERNO</v>
      </c>
      <c r="K4358" s="9" t="str">
        <f aca="false">Def_Instancias_Equipamentos!$D$29</f>
        <v>IA-07RaBPM:TI-AMCFPGAEVR</v>
      </c>
      <c r="L4358" s="4" t="str">
        <f aca="false">Def_Instancias_Equipamentos!$D$146</f>
        <v>IA-07RaCtrl:CO-PSCtrl</v>
      </c>
      <c r="M4358" s="10" t="s">
        <v>390</v>
      </c>
      <c r="N4358" s="11" t="s">
        <v>383</v>
      </c>
      <c r="O4358" s="9" t="str">
        <f aca="false">Def_Sistemas_Conectores_Cabos!$B$6</f>
        <v>Simplex (HFBR-4525Z)</v>
      </c>
      <c r="P4358" s="4" t="str">
        <f aca="false">Def_Sistemas_Conectores_Cabos!$B$6</f>
        <v>Simplex (HFBR-4525Z)</v>
      </c>
      <c r="Q4358" s="8" t="str">
        <f aca="false">K4358&amp;"/"&amp;M4358&amp;CHAR(10)&amp;L4358&amp;"/"&amp;N4358</f>
        <v>IA-07RaBPM:TI-AMCFPGAEVR/FMC2CH2
IA-07RaCtrl:CO-PSCtrl/TimIn</v>
      </c>
      <c r="R4358" s="11" t="n">
        <v>15</v>
      </c>
      <c r="S4358" s="11" t="n">
        <f aca="false">R4358</f>
        <v>15</v>
      </c>
      <c r="T4358" s="4" t="str">
        <f aca="false">Def_Sistemas_Conectores_Cabos!$C$6</f>
        <v>Fibra plástica 1 mm</v>
      </c>
      <c r="U4358" s="11" t="s">
        <v>384</v>
      </c>
      <c r="V4358" s="13"/>
    </row>
    <row r="4359" customFormat="false" ht="15.75" hidden="true" customHeight="true" outlineLevel="0" collapsed="false">
      <c r="A4359" s="4" t="str">
        <f aca="false">Def_Sistemas_Conectores_Cabos!$A$5</f>
        <v>Timing Fontes BO &amp; SI</v>
      </c>
      <c r="B4359" s="5" t="str">
        <f aca="false">Datas_Entregas!$A$2</f>
        <v>Booster/LTB</v>
      </c>
      <c r="C4359" s="6" t="n">
        <f aca="false" t="array" ref="C4359:C4359">INDEX(Datas_Entregas!$B$2:$B$100, MATCH(B4359, Datas_Entregas!$A$2:$A$100, 0), 1)</f>
        <v>43266</v>
      </c>
      <c r="D4359" s="5" t="str">
        <f aca="false">Def_Status_Montagem!$A$2</f>
        <v>A verificar</v>
      </c>
      <c r="E4359" s="4" t="str">
        <f aca="false">Def_Status_Montagem!$B$4</f>
        <v>Contratada (inclui etiqueta)</v>
      </c>
      <c r="F4359" s="7" t="str">
        <f aca="false" t="array" ref="F4359:F4359">INDEX(Def_Instancias_Equipamentos!$F$2:$F$1224, MATCH(K4359, Def_Instancias_Equipamentos!$D$2:$D$1224, 0), 1)</f>
        <v>Sala Racks 7</v>
      </c>
      <c r="G4359" s="8" t="str">
        <f aca="false" t="array" ref="G4359:G4359">INDEX(Def_Instancias_Equipamentos!$F$2:$F$1224, MATCH(L4359, Def_Instancias_Equipamentos!$D$2:$D$1224, 0), 1)</f>
        <v>Sala Racks 7</v>
      </c>
      <c r="H4359" s="7" t="str">
        <f aca="false" t="array" ref="H4359:H4359">INDEX(Def_Instancias_Equipamentos!$E$2:$E$1224, MATCH(K4359, Def_Instancias_Equipamentos!$D$2:$D$1224, 0), 1)</f>
        <v>IA-07RaBPM</v>
      </c>
      <c r="I4359" s="8" t="str">
        <f aca="false" t="array" ref="I4359:I4359">INDEX(Def_Instancias_Equipamentos!$E$2:$E$1224, MATCH(L4359, Def_Instancias_Equipamentos!$D$2:$D$1224, 0), 1)</f>
        <v>IA-07RaCtrl</v>
      </c>
      <c r="J4359" s="8" t="str">
        <f aca="false">IF(H4359=I4359, "INTERNO", "EXTERNO")</f>
        <v>EXTERNO</v>
      </c>
      <c r="K4359" s="9" t="str">
        <f aca="false">Def_Instancias_Equipamentos!$D$29</f>
        <v>IA-07RaBPM:TI-AMCFPGAEVR</v>
      </c>
      <c r="L4359" s="4" t="str">
        <f aca="false">Def_Instancias_Equipamentos!$D$146</f>
        <v>IA-07RaCtrl:CO-PSCtrl</v>
      </c>
      <c r="M4359" s="10" t="s">
        <v>391</v>
      </c>
      <c r="N4359" s="11" t="s">
        <v>383</v>
      </c>
      <c r="O4359" s="9" t="str">
        <f aca="false">Def_Sistemas_Conectores_Cabos!$B$6</f>
        <v>Simplex (HFBR-4525Z)</v>
      </c>
      <c r="P4359" s="4" t="str">
        <f aca="false">Def_Sistemas_Conectores_Cabos!$B$6</f>
        <v>Simplex (HFBR-4525Z)</v>
      </c>
      <c r="Q4359" s="8" t="str">
        <f aca="false">K4359&amp;"/"&amp;M4359&amp;CHAR(10)&amp;L4359&amp;"/"&amp;N4359</f>
        <v>IA-07RaBPM:TI-AMCFPGAEVR/FMC2CH3
IA-07RaCtrl:CO-PSCtrl/TimIn</v>
      </c>
      <c r="R4359" s="11" t="n">
        <v>15</v>
      </c>
      <c r="S4359" s="11" t="n">
        <f aca="false">R4359</f>
        <v>15</v>
      </c>
      <c r="T4359" s="4" t="str">
        <f aca="false">Def_Sistemas_Conectores_Cabos!$C$6</f>
        <v>Fibra plástica 1 mm</v>
      </c>
      <c r="U4359" s="11" t="s">
        <v>384</v>
      </c>
      <c r="V4359" s="13"/>
    </row>
    <row r="4360" customFormat="false" ht="15.75" hidden="true" customHeight="true" outlineLevel="0" collapsed="false">
      <c r="A4360" s="4" t="str">
        <f aca="false">Def_Sistemas_Conectores_Cabos!$A$5</f>
        <v>Timing Fontes BO &amp; SI</v>
      </c>
      <c r="B4360" s="5" t="str">
        <f aca="false">Datas_Entregas!$A$2</f>
        <v>Booster/LTB</v>
      </c>
      <c r="C4360" s="6" t="n">
        <f aca="false" t="array" ref="C4360:C4360">INDEX(Datas_Entregas!$B$2:$B$100, MATCH(B4360, Datas_Entregas!$A$2:$A$100, 0), 1)</f>
        <v>43266</v>
      </c>
      <c r="D4360" s="5" t="str">
        <f aca="false">Def_Status_Montagem!$A$2</f>
        <v>A verificar</v>
      </c>
      <c r="E4360" s="4" t="str">
        <f aca="false">Def_Status_Montagem!$B$4</f>
        <v>Contratada (inclui etiqueta)</v>
      </c>
      <c r="F4360" s="7" t="str">
        <f aca="false" t="array" ref="F4360:F4360">INDEX(Def_Instancias_Equipamentos!$F$2:$F$1224, MATCH(K4360, Def_Instancias_Equipamentos!$D$2:$D$1224, 0), 1)</f>
        <v>Sala Racks 7</v>
      </c>
      <c r="G4360" s="8" t="str">
        <f aca="false" t="array" ref="G4360:G4360">INDEX(Def_Instancias_Equipamentos!$F$2:$F$1224, MATCH(L4360, Def_Instancias_Equipamentos!$D$2:$D$1224, 0), 1)</f>
        <v>Sala Racks 7</v>
      </c>
      <c r="H4360" s="7" t="str">
        <f aca="false" t="array" ref="H4360:H4360">INDEX(Def_Instancias_Equipamentos!$E$2:$E$1224, MATCH(K4360, Def_Instancias_Equipamentos!$D$2:$D$1224, 0), 1)</f>
        <v>IA-07RaBPM</v>
      </c>
      <c r="I4360" s="8" t="str">
        <f aca="false" t="array" ref="I4360:I4360">INDEX(Def_Instancias_Equipamentos!$E$2:$E$1224, MATCH(L4360, Def_Instancias_Equipamentos!$D$2:$D$1224, 0), 1)</f>
        <v>IA-07RaCtrl</v>
      </c>
      <c r="J4360" s="8" t="str">
        <f aca="false">IF(H4360=I4360, "INTERNO", "EXTERNO")</f>
        <v>EXTERNO</v>
      </c>
      <c r="K4360" s="9" t="str">
        <f aca="false">Def_Instancias_Equipamentos!$D$29</f>
        <v>IA-07RaBPM:TI-AMCFPGAEVR</v>
      </c>
      <c r="L4360" s="4" t="str">
        <f aca="false">Def_Instancias_Equipamentos!$D$146</f>
        <v>IA-07RaCtrl:CO-PSCtrl</v>
      </c>
      <c r="M4360" s="10" t="s">
        <v>392</v>
      </c>
      <c r="N4360" s="11" t="s">
        <v>383</v>
      </c>
      <c r="O4360" s="9" t="str">
        <f aca="false">Def_Sistemas_Conectores_Cabos!$B$6</f>
        <v>Simplex (HFBR-4525Z)</v>
      </c>
      <c r="P4360" s="4" t="str">
        <f aca="false">Def_Sistemas_Conectores_Cabos!$B$6</f>
        <v>Simplex (HFBR-4525Z)</v>
      </c>
      <c r="Q4360" s="8" t="str">
        <f aca="false">K4360&amp;"/"&amp;M4360&amp;CHAR(10)&amp;L4360&amp;"/"&amp;N4360</f>
        <v>IA-07RaBPM:TI-AMCFPGAEVR/FMC2CH4
IA-07RaCtrl:CO-PSCtrl/TimIn</v>
      </c>
      <c r="R4360" s="11" t="n">
        <v>15</v>
      </c>
      <c r="S4360" s="11" t="n">
        <f aca="false">R4360</f>
        <v>15</v>
      </c>
      <c r="T4360" s="4" t="str">
        <f aca="false">Def_Sistemas_Conectores_Cabos!$C$6</f>
        <v>Fibra plástica 1 mm</v>
      </c>
      <c r="U4360" s="11" t="s">
        <v>384</v>
      </c>
      <c r="V4360" s="13"/>
    </row>
    <row r="4361" customFormat="false" ht="15.75" hidden="true" customHeight="true" outlineLevel="0" collapsed="false">
      <c r="A4361" s="4" t="str">
        <f aca="false">Def_Sistemas_Conectores_Cabos!$A$5</f>
        <v>Timing Fontes BO &amp; SI</v>
      </c>
      <c r="B4361" s="5" t="str">
        <f aca="false">Datas_Entregas!$A$2</f>
        <v>Booster/LTB</v>
      </c>
      <c r="C4361" s="6" t="n">
        <f aca="false" t="array" ref="C4361:C4361">INDEX(Datas_Entregas!$B$2:$B$100, MATCH(B4361, Datas_Entregas!$A$2:$A$100, 0), 1)</f>
        <v>43266</v>
      </c>
      <c r="D4361" s="5" t="str">
        <f aca="false">Def_Status_Montagem!$A$2</f>
        <v>A verificar</v>
      </c>
      <c r="E4361" s="4" t="str">
        <f aca="false">Def_Status_Montagem!$B$4</f>
        <v>Contratada (inclui etiqueta)</v>
      </c>
      <c r="F4361" s="7" t="str">
        <f aca="false" t="array" ref="F4361:F4361">INDEX(Def_Instancias_Equipamentos!$F$2:$F$1224, MATCH(K4361, Def_Instancias_Equipamentos!$D$2:$D$1224, 0), 1)</f>
        <v>Sala Racks 8</v>
      </c>
      <c r="G4361" s="8" t="str">
        <f aca="false" t="array" ref="G4361:G4361">INDEX(Def_Instancias_Equipamentos!$F$2:$F$1224, MATCH(L4361, Def_Instancias_Equipamentos!$D$2:$D$1224, 0), 1)</f>
        <v>Sala Racks 8</v>
      </c>
      <c r="H4361" s="7" t="str">
        <f aca="false" t="array" ref="H4361:H4361">INDEX(Def_Instancias_Equipamentos!$E$2:$E$1224, MATCH(K4361, Def_Instancias_Equipamentos!$D$2:$D$1224, 0), 1)</f>
        <v>IA-08RaBPM</v>
      </c>
      <c r="I4361" s="8" t="str">
        <f aca="false" t="array" ref="I4361:I4361">INDEX(Def_Instancias_Equipamentos!$E$2:$E$1224, MATCH(L4361, Def_Instancias_Equipamentos!$D$2:$D$1224, 0), 1)</f>
        <v>IA-08RaCtrl</v>
      </c>
      <c r="J4361" s="8" t="str">
        <f aca="false">IF(H4361=I4361, "INTERNO", "EXTERNO")</f>
        <v>EXTERNO</v>
      </c>
      <c r="K4361" s="9" t="str">
        <f aca="false">Def_Instancias_Equipamentos!$D$30</f>
        <v>IA-08RaBPM:TI-AMCFPGAEVR</v>
      </c>
      <c r="L4361" s="4" t="str">
        <f aca="false">Def_Instancias_Equipamentos!$D$147</f>
        <v>IA-08RaCtrl:CO-PSCtrl</v>
      </c>
      <c r="M4361" s="10" t="s">
        <v>382</v>
      </c>
      <c r="N4361" s="11" t="s">
        <v>383</v>
      </c>
      <c r="O4361" s="9" t="str">
        <f aca="false">Def_Sistemas_Conectores_Cabos!$B$6</f>
        <v>Simplex (HFBR-4525Z)</v>
      </c>
      <c r="P4361" s="4" t="str">
        <f aca="false">Def_Sistemas_Conectores_Cabos!$B$6</f>
        <v>Simplex (HFBR-4525Z)</v>
      </c>
      <c r="Q4361" s="8" t="str">
        <f aca="false">K4361&amp;"/"&amp;M4361&amp;CHAR(10)&amp;L4361&amp;"/"&amp;N4361</f>
        <v>IA-08RaBPM:TI-AMCFPGAEVR/FMC1CH1
IA-08RaCtrl:CO-PSCtrl/TimIn</v>
      </c>
      <c r="R4361" s="11" t="n">
        <v>15</v>
      </c>
      <c r="S4361" s="11" t="n">
        <f aca="false">R4361</f>
        <v>15</v>
      </c>
      <c r="T4361" s="4" t="str">
        <f aca="false">Def_Sistemas_Conectores_Cabos!$C$6</f>
        <v>Fibra plástica 1 mm</v>
      </c>
      <c r="U4361" s="11" t="s">
        <v>384</v>
      </c>
      <c r="V4361" s="13"/>
    </row>
    <row r="4362" customFormat="false" ht="15.75" hidden="true" customHeight="true" outlineLevel="0" collapsed="false">
      <c r="A4362" s="4" t="str">
        <f aca="false">Def_Sistemas_Conectores_Cabos!$A$24</f>
        <v>Controle</v>
      </c>
      <c r="B4362" s="5" t="str">
        <f aca="false">Datas_Entregas!$A$4</f>
        <v>Infra de fibras OM4</v>
      </c>
      <c r="C4362" s="6" t="n">
        <f aca="false" t="array" ref="C4362:C4362">INDEX(Datas_Entregas!$B$2:$B$100, MATCH(B4362, Datas_Entregas!$A$2:$A$100, 0), 1)</f>
        <v>43296</v>
      </c>
      <c r="D4362" s="5"/>
      <c r="E4362" s="4" t="str">
        <f aca="false">Def_Status_Montagem!$B$7</f>
        <v>Outro Grupo LNLS</v>
      </c>
      <c r="F4362" s="7"/>
      <c r="G4362" s="8"/>
      <c r="H4362" s="7" t="str">
        <f aca="false" t="array" ref="H4362:H4362">INDEX(Def_Instancias_Equipamentos!$E$2:$E$1224, MATCH(K4362, Def_Instancias_Equipamentos!$D$2:$D$1224, 0), 1)</f>
        <v>IA-05RaCtrl</v>
      </c>
      <c r="I4362" s="8" t="str">
        <f aca="false" t="array" ref="I4362:I4362">INDEX(Def_Instancias_Equipamentos!$E$2:$E$1224, MATCH(L4362, Def_Instancias_Equipamentos!$D$2:$D$1224, 0), 1)</f>
        <v>IA-06RaCtrl</v>
      </c>
      <c r="J4362" s="8" t="str">
        <f aca="false">IF(H4362=I4362, "INTERNO", "EXTERNO")</f>
        <v>EXTERNO</v>
      </c>
      <c r="K4362" s="9" t="str">
        <f aca="false">Def_Instancias_Equipamentos!$D$50</f>
        <v>IA-05RaCtrl:CO-FibPatch</v>
      </c>
      <c r="L4362" s="4" t="str">
        <f aca="false">Def_Instancias_Equipamentos!$D$51</f>
        <v>IA-06RaCtrl:CO-FibPatch</v>
      </c>
      <c r="M4362" s="27" t="s">
        <v>286</v>
      </c>
      <c r="N4362" s="12" t="s">
        <v>286</v>
      </c>
      <c r="O4362" s="9" t="str">
        <f aca="false">Def_Sistemas_Conectores_Cabos!$B$3</f>
        <v>LC duplex</v>
      </c>
      <c r="P4362" s="4" t="str">
        <f aca="false">Def_Sistemas_Conectores_Cabos!$B$3</f>
        <v>LC duplex</v>
      </c>
      <c r="Q4362" s="8" t="str">
        <f aca="false">K4362&amp;"/"&amp;M4362&amp;CHAR(10)&amp;L4362&amp;"/"&amp;N4362</f>
        <v>IA-05RaCtrl:CO-FibPatch/p032
IA-06RaCtrl:CO-FibPatch/p032</v>
      </c>
      <c r="R4362" s="12"/>
      <c r="S4362" s="11"/>
      <c r="T4362" s="4" t="str">
        <f aca="false">Def_Sistemas_Conectores_Cabos!$C$3</f>
        <v>Fibra OM4 duplex</v>
      </c>
      <c r="U4362" s="11"/>
      <c r="V4362" s="13"/>
    </row>
    <row r="4363" customFormat="false" ht="15.75" hidden="true" customHeight="true" outlineLevel="0" collapsed="false">
      <c r="A4363" s="4" t="str">
        <f aca="false">Def_Sistemas_Conectores_Cabos!$A$24</f>
        <v>Controle</v>
      </c>
      <c r="B4363" s="5" t="str">
        <f aca="false">Datas_Entregas!$A$4</f>
        <v>Infra de fibras OM4</v>
      </c>
      <c r="C4363" s="6" t="n">
        <f aca="false" t="array" ref="C4363:C4363">INDEX(Datas_Entregas!$B$2:$B$100, MATCH(B4363, Datas_Entregas!$A$2:$A$100, 0), 1)</f>
        <v>43296</v>
      </c>
      <c r="D4363" s="5"/>
      <c r="E4363" s="4" t="str">
        <f aca="false">Def_Status_Montagem!$B$7</f>
        <v>Outro Grupo LNLS</v>
      </c>
      <c r="F4363" s="7"/>
      <c r="G4363" s="8"/>
      <c r="H4363" s="7" t="str">
        <f aca="false" t="array" ref="H4363:H4363">INDEX(Def_Instancias_Equipamentos!$E$2:$E$1224, MATCH(K4363, Def_Instancias_Equipamentos!$D$2:$D$1224, 0), 1)</f>
        <v>IA-05RaCtrl</v>
      </c>
      <c r="I4363" s="8" t="str">
        <f aca="false" t="array" ref="I4363:I4363">INDEX(Def_Instancias_Equipamentos!$E$2:$E$1224, MATCH(L4363, Def_Instancias_Equipamentos!$D$2:$D$1224, 0), 1)</f>
        <v>CA-RaCtrl</v>
      </c>
      <c r="J4363" s="8" t="str">
        <f aca="false">IF(H4363=I4363, "INTERNO", "EXTERNO")</f>
        <v>EXTERNO</v>
      </c>
      <c r="K4363" s="9" t="str">
        <f aca="false">Def_Instancias_Equipamentos!$D$50</f>
        <v>IA-05RaCtrl:CO-FibPatch</v>
      </c>
      <c r="L4363" s="4" t="str">
        <f aca="false">Def_Instancias_Equipamentos!$D$67</f>
        <v>CA-RaCtrl:CO-FibPatch</v>
      </c>
      <c r="M4363" s="27" t="s">
        <v>216</v>
      </c>
      <c r="N4363" s="12" t="s">
        <v>216</v>
      </c>
      <c r="O4363" s="9" t="str">
        <f aca="false">Def_Sistemas_Conectores_Cabos!$B$3</f>
        <v>LC duplex</v>
      </c>
      <c r="P4363" s="4" t="str">
        <f aca="false">Def_Sistemas_Conectores_Cabos!$B$3</f>
        <v>LC duplex</v>
      </c>
      <c r="Q4363" s="8" t="str">
        <f aca="false">K4363&amp;"/"&amp;M4363&amp;CHAR(10)&amp;L4363&amp;"/"&amp;N4363</f>
        <v>IA-05RaCtrl:CO-FibPatch/p033
CA-RaCtrl:CO-FibPatch/p033</v>
      </c>
      <c r="R4363" s="12"/>
      <c r="S4363" s="11"/>
      <c r="T4363" s="4" t="str">
        <f aca="false">Def_Sistemas_Conectores_Cabos!$C$3</f>
        <v>Fibra OM4 duplex</v>
      </c>
      <c r="U4363" s="11"/>
      <c r="V4363" s="13"/>
    </row>
    <row r="4364" customFormat="false" ht="15.75" hidden="true" customHeight="true" outlineLevel="0" collapsed="false">
      <c r="A4364" s="4" t="str">
        <f aca="false">Def_Sistemas_Conectores_Cabos!$A$5</f>
        <v>Timing Fontes BO &amp; SI</v>
      </c>
      <c r="B4364" s="5" t="str">
        <f aca="false">Datas_Entregas!$A$2</f>
        <v>Booster/LTB</v>
      </c>
      <c r="C4364" s="6" t="n">
        <f aca="false" t="array" ref="C4364:C4364">INDEX(Datas_Entregas!$B$2:$B$100, MATCH(B4364, Datas_Entregas!$A$2:$A$100, 0), 1)</f>
        <v>43266</v>
      </c>
      <c r="D4364" s="5" t="str">
        <f aca="false">Def_Status_Montagem!$A$2</f>
        <v>A verificar</v>
      </c>
      <c r="E4364" s="4" t="str">
        <f aca="false">Def_Status_Montagem!$B$4</f>
        <v>Contratada (inclui etiqueta)</v>
      </c>
      <c r="F4364" s="7" t="str">
        <f aca="false" t="array" ref="F4364:F4364">INDEX(Def_Instancias_Equipamentos!$F$2:$F$1224, MATCH(K4364, Def_Instancias_Equipamentos!$D$2:$D$1224, 0), 1)</f>
        <v>Sala Racks 8</v>
      </c>
      <c r="G4364" s="8" t="str">
        <f aca="false" t="array" ref="G4364:G4364">INDEX(Def_Instancias_Equipamentos!$F$2:$F$1224, MATCH(L4364, Def_Instancias_Equipamentos!$D$2:$D$1224, 0), 1)</f>
        <v>Sala Racks 8</v>
      </c>
      <c r="H4364" s="7" t="str">
        <f aca="false" t="array" ref="H4364:H4364">INDEX(Def_Instancias_Equipamentos!$E$2:$E$1224, MATCH(K4364, Def_Instancias_Equipamentos!$D$2:$D$1224, 0), 1)</f>
        <v>IA-08RaBPM</v>
      </c>
      <c r="I4364" s="8" t="str">
        <f aca="false" t="array" ref="I4364:I4364">INDEX(Def_Instancias_Equipamentos!$E$2:$E$1224, MATCH(L4364, Def_Instancias_Equipamentos!$D$2:$D$1224, 0), 1)</f>
        <v>IA-08RaCtrl</v>
      </c>
      <c r="J4364" s="8" t="str">
        <f aca="false">IF(H4364=I4364, "INTERNO", "EXTERNO")</f>
        <v>EXTERNO</v>
      </c>
      <c r="K4364" s="9" t="str">
        <f aca="false">Def_Instancias_Equipamentos!$D$30</f>
        <v>IA-08RaBPM:TI-AMCFPGAEVR</v>
      </c>
      <c r="L4364" s="4" t="str">
        <f aca="false">Def_Instancias_Equipamentos!$D$147</f>
        <v>IA-08RaCtrl:CO-PSCtrl</v>
      </c>
      <c r="M4364" s="10" t="s">
        <v>385</v>
      </c>
      <c r="N4364" s="11" t="s">
        <v>383</v>
      </c>
      <c r="O4364" s="9" t="str">
        <f aca="false">Def_Sistemas_Conectores_Cabos!$B$6</f>
        <v>Simplex (HFBR-4525Z)</v>
      </c>
      <c r="P4364" s="4" t="str">
        <f aca="false">Def_Sistemas_Conectores_Cabos!$B$6</f>
        <v>Simplex (HFBR-4525Z)</v>
      </c>
      <c r="Q4364" s="8" t="str">
        <f aca="false">K4364&amp;"/"&amp;M4364&amp;CHAR(10)&amp;L4364&amp;"/"&amp;N4364</f>
        <v>IA-08RaBPM:TI-AMCFPGAEVR/FMC1CH2
IA-08RaCtrl:CO-PSCtrl/TimIn</v>
      </c>
      <c r="R4364" s="11" t="n">
        <v>15</v>
      </c>
      <c r="S4364" s="11" t="n">
        <f aca="false">R4364</f>
        <v>15</v>
      </c>
      <c r="T4364" s="4" t="str">
        <f aca="false">Def_Sistemas_Conectores_Cabos!$C$6</f>
        <v>Fibra plástica 1 mm</v>
      </c>
      <c r="U4364" s="11" t="s">
        <v>384</v>
      </c>
      <c r="V4364" s="13"/>
    </row>
    <row r="4365" customFormat="false" ht="15.75" hidden="true" customHeight="true" outlineLevel="0" collapsed="false">
      <c r="A4365" s="4" t="str">
        <f aca="false">Def_Sistemas_Conectores_Cabos!$A$5</f>
        <v>Timing Fontes BO &amp; SI</v>
      </c>
      <c r="B4365" s="5" t="str">
        <f aca="false">Datas_Entregas!$A$2</f>
        <v>Booster/LTB</v>
      </c>
      <c r="C4365" s="6" t="n">
        <f aca="false" t="array" ref="C4365:C4365">INDEX(Datas_Entregas!$B$2:$B$100, MATCH(B4365, Datas_Entregas!$A$2:$A$100, 0), 1)</f>
        <v>43266</v>
      </c>
      <c r="D4365" s="5" t="str">
        <f aca="false">Def_Status_Montagem!$A$2</f>
        <v>A verificar</v>
      </c>
      <c r="E4365" s="4" t="str">
        <f aca="false">Def_Status_Montagem!$B$4</f>
        <v>Contratada (inclui etiqueta)</v>
      </c>
      <c r="F4365" s="7" t="str">
        <f aca="false" t="array" ref="F4365:F4365">INDEX(Def_Instancias_Equipamentos!$F$2:$F$1224, MATCH(K4365, Def_Instancias_Equipamentos!$D$2:$D$1224, 0), 1)</f>
        <v>Sala Racks 8</v>
      </c>
      <c r="G4365" s="8" t="str">
        <f aca="false" t="array" ref="G4365:G4365">INDEX(Def_Instancias_Equipamentos!$F$2:$F$1224, MATCH(L4365, Def_Instancias_Equipamentos!$D$2:$D$1224, 0), 1)</f>
        <v>Sala Racks 8</v>
      </c>
      <c r="H4365" s="7" t="str">
        <f aca="false" t="array" ref="H4365:H4365">INDEX(Def_Instancias_Equipamentos!$E$2:$E$1224, MATCH(K4365, Def_Instancias_Equipamentos!$D$2:$D$1224, 0), 1)</f>
        <v>IA-08RaBPM</v>
      </c>
      <c r="I4365" s="8" t="str">
        <f aca="false" t="array" ref="I4365:I4365">INDEX(Def_Instancias_Equipamentos!$E$2:$E$1224, MATCH(L4365, Def_Instancias_Equipamentos!$D$2:$D$1224, 0), 1)</f>
        <v>IA-08RaCtrl</v>
      </c>
      <c r="J4365" s="8" t="str">
        <f aca="false">IF(H4365=I4365, "INTERNO", "EXTERNO")</f>
        <v>EXTERNO</v>
      </c>
      <c r="K4365" s="9" t="str">
        <f aca="false">Def_Instancias_Equipamentos!$D$30</f>
        <v>IA-08RaBPM:TI-AMCFPGAEVR</v>
      </c>
      <c r="L4365" s="4" t="str">
        <f aca="false">Def_Instancias_Equipamentos!$D$147</f>
        <v>IA-08RaCtrl:CO-PSCtrl</v>
      </c>
      <c r="M4365" s="10" t="s">
        <v>386</v>
      </c>
      <c r="N4365" s="11" t="s">
        <v>383</v>
      </c>
      <c r="O4365" s="9" t="str">
        <f aca="false">Def_Sistemas_Conectores_Cabos!$B$6</f>
        <v>Simplex (HFBR-4525Z)</v>
      </c>
      <c r="P4365" s="4" t="str">
        <f aca="false">Def_Sistemas_Conectores_Cabos!$B$6</f>
        <v>Simplex (HFBR-4525Z)</v>
      </c>
      <c r="Q4365" s="8" t="str">
        <f aca="false">K4365&amp;"/"&amp;M4365&amp;CHAR(10)&amp;L4365&amp;"/"&amp;N4365</f>
        <v>IA-08RaBPM:TI-AMCFPGAEVR/FMC1CH3
IA-08RaCtrl:CO-PSCtrl/TimIn</v>
      </c>
      <c r="R4365" s="11" t="n">
        <v>15</v>
      </c>
      <c r="S4365" s="11" t="n">
        <f aca="false">R4365</f>
        <v>15</v>
      </c>
      <c r="T4365" s="4" t="str">
        <f aca="false">Def_Sistemas_Conectores_Cabos!$C$6</f>
        <v>Fibra plástica 1 mm</v>
      </c>
      <c r="U4365" s="11" t="s">
        <v>384</v>
      </c>
      <c r="V4365" s="13"/>
    </row>
    <row r="4366" customFormat="false" ht="15.75" hidden="true" customHeight="true" outlineLevel="0" collapsed="false">
      <c r="A4366" s="4" t="str">
        <f aca="false">Def_Sistemas_Conectores_Cabos!$A$5</f>
        <v>Timing Fontes BO &amp; SI</v>
      </c>
      <c r="B4366" s="5" t="str">
        <f aca="false">Datas_Entregas!$A$2</f>
        <v>Booster/LTB</v>
      </c>
      <c r="C4366" s="6" t="n">
        <f aca="false" t="array" ref="C4366:C4366">INDEX(Datas_Entregas!$B$2:$B$100, MATCH(B4366, Datas_Entregas!$A$2:$A$100, 0), 1)</f>
        <v>43266</v>
      </c>
      <c r="D4366" s="5" t="str">
        <f aca="false">Def_Status_Montagem!$A$2</f>
        <v>A verificar</v>
      </c>
      <c r="E4366" s="4" t="str">
        <f aca="false">Def_Status_Montagem!$B$4</f>
        <v>Contratada (inclui etiqueta)</v>
      </c>
      <c r="F4366" s="7" t="str">
        <f aca="false" t="array" ref="F4366:F4366">INDEX(Def_Instancias_Equipamentos!$F$2:$F$1224, MATCH(K4366, Def_Instancias_Equipamentos!$D$2:$D$1224, 0), 1)</f>
        <v>Sala Racks 8</v>
      </c>
      <c r="G4366" s="8" t="str">
        <f aca="false" t="array" ref="G4366:G4366">INDEX(Def_Instancias_Equipamentos!$F$2:$F$1224, MATCH(L4366, Def_Instancias_Equipamentos!$D$2:$D$1224, 0), 1)</f>
        <v>Sala Racks 8</v>
      </c>
      <c r="H4366" s="7" t="str">
        <f aca="false" t="array" ref="H4366:H4366">INDEX(Def_Instancias_Equipamentos!$E$2:$E$1224, MATCH(K4366, Def_Instancias_Equipamentos!$D$2:$D$1224, 0), 1)</f>
        <v>IA-08RaBPM</v>
      </c>
      <c r="I4366" s="8" t="str">
        <f aca="false" t="array" ref="I4366:I4366">INDEX(Def_Instancias_Equipamentos!$E$2:$E$1224, MATCH(L4366, Def_Instancias_Equipamentos!$D$2:$D$1224, 0), 1)</f>
        <v>IA-08RaCtrl</v>
      </c>
      <c r="J4366" s="8" t="str">
        <f aca="false">IF(H4366=I4366, "INTERNO", "EXTERNO")</f>
        <v>EXTERNO</v>
      </c>
      <c r="K4366" s="9" t="str">
        <f aca="false">Def_Instancias_Equipamentos!$D$30</f>
        <v>IA-08RaBPM:TI-AMCFPGAEVR</v>
      </c>
      <c r="L4366" s="4" t="str">
        <f aca="false">Def_Instancias_Equipamentos!$D$147</f>
        <v>IA-08RaCtrl:CO-PSCtrl</v>
      </c>
      <c r="M4366" s="10" t="s">
        <v>387</v>
      </c>
      <c r="N4366" s="11" t="s">
        <v>383</v>
      </c>
      <c r="O4366" s="9" t="str">
        <f aca="false">Def_Sistemas_Conectores_Cabos!$B$6</f>
        <v>Simplex (HFBR-4525Z)</v>
      </c>
      <c r="P4366" s="4" t="str">
        <f aca="false">Def_Sistemas_Conectores_Cabos!$B$6</f>
        <v>Simplex (HFBR-4525Z)</v>
      </c>
      <c r="Q4366" s="8" t="str">
        <f aca="false">K4366&amp;"/"&amp;M4366&amp;CHAR(10)&amp;L4366&amp;"/"&amp;N4366</f>
        <v>IA-08RaBPM:TI-AMCFPGAEVR/FMC1CH4
IA-08RaCtrl:CO-PSCtrl/TimIn</v>
      </c>
      <c r="R4366" s="11" t="n">
        <v>15</v>
      </c>
      <c r="S4366" s="11" t="n">
        <f aca="false">R4366</f>
        <v>15</v>
      </c>
      <c r="T4366" s="4" t="str">
        <f aca="false">Def_Sistemas_Conectores_Cabos!$C$6</f>
        <v>Fibra plástica 1 mm</v>
      </c>
      <c r="U4366" s="11" t="s">
        <v>384</v>
      </c>
      <c r="V4366" s="13"/>
    </row>
    <row r="4367" customFormat="false" ht="15.75" hidden="true" customHeight="true" outlineLevel="0" collapsed="false">
      <c r="A4367" s="4" t="str">
        <f aca="false">Def_Sistemas_Conectores_Cabos!$A$5</f>
        <v>Timing Fontes BO &amp; SI</v>
      </c>
      <c r="B4367" s="5" t="str">
        <f aca="false">Datas_Entregas!$A$2</f>
        <v>Booster/LTB</v>
      </c>
      <c r="C4367" s="6" t="n">
        <f aca="false" t="array" ref="C4367:C4367">INDEX(Datas_Entregas!$B$2:$B$100, MATCH(B4367, Datas_Entregas!$A$2:$A$100, 0), 1)</f>
        <v>43266</v>
      </c>
      <c r="D4367" s="5" t="str">
        <f aca="false">Def_Status_Montagem!$A$2</f>
        <v>A verificar</v>
      </c>
      <c r="E4367" s="4" t="str">
        <f aca="false">Def_Status_Montagem!$B$4</f>
        <v>Contratada (inclui etiqueta)</v>
      </c>
      <c r="F4367" s="7" t="str">
        <f aca="false" t="array" ref="F4367:F4367">INDEX(Def_Instancias_Equipamentos!$F$2:$F$1224, MATCH(K4367, Def_Instancias_Equipamentos!$D$2:$D$1224, 0), 1)</f>
        <v>Sala Racks 8</v>
      </c>
      <c r="G4367" s="8" t="str">
        <f aca="false" t="array" ref="G4367:G4367">INDEX(Def_Instancias_Equipamentos!$F$2:$F$1224, MATCH(L4367, Def_Instancias_Equipamentos!$D$2:$D$1224, 0), 1)</f>
        <v>Sala Racks 8</v>
      </c>
      <c r="H4367" s="7" t="str">
        <f aca="false" t="array" ref="H4367:H4367">INDEX(Def_Instancias_Equipamentos!$E$2:$E$1224, MATCH(K4367, Def_Instancias_Equipamentos!$D$2:$D$1224, 0), 1)</f>
        <v>IA-08RaBPM</v>
      </c>
      <c r="I4367" s="8" t="str">
        <f aca="false" t="array" ref="I4367:I4367">INDEX(Def_Instancias_Equipamentos!$E$2:$E$1224, MATCH(L4367, Def_Instancias_Equipamentos!$D$2:$D$1224, 0), 1)</f>
        <v>IA-08RaCtrl</v>
      </c>
      <c r="J4367" s="8" t="str">
        <f aca="false">IF(H4367=I4367, "INTERNO", "EXTERNO")</f>
        <v>EXTERNO</v>
      </c>
      <c r="K4367" s="9" t="str">
        <f aca="false">Def_Instancias_Equipamentos!$D$30</f>
        <v>IA-08RaBPM:TI-AMCFPGAEVR</v>
      </c>
      <c r="L4367" s="4" t="str">
        <f aca="false">Def_Instancias_Equipamentos!$D$147</f>
        <v>IA-08RaCtrl:CO-PSCtrl</v>
      </c>
      <c r="M4367" s="10" t="s">
        <v>388</v>
      </c>
      <c r="N4367" s="11" t="s">
        <v>383</v>
      </c>
      <c r="O4367" s="9" t="str">
        <f aca="false">Def_Sistemas_Conectores_Cabos!$B$6</f>
        <v>Simplex (HFBR-4525Z)</v>
      </c>
      <c r="P4367" s="4" t="str">
        <f aca="false">Def_Sistemas_Conectores_Cabos!$B$6</f>
        <v>Simplex (HFBR-4525Z)</v>
      </c>
      <c r="Q4367" s="8" t="str">
        <f aca="false">K4367&amp;"/"&amp;M4367&amp;CHAR(10)&amp;L4367&amp;"/"&amp;N4367</f>
        <v>IA-08RaBPM:TI-AMCFPGAEVR/FMC1CH5
IA-08RaCtrl:CO-PSCtrl/TimIn</v>
      </c>
      <c r="R4367" s="11" t="n">
        <v>15</v>
      </c>
      <c r="S4367" s="11" t="n">
        <f aca="false">R4367</f>
        <v>15</v>
      </c>
      <c r="T4367" s="4" t="str">
        <f aca="false">Def_Sistemas_Conectores_Cabos!$C$6</f>
        <v>Fibra plástica 1 mm</v>
      </c>
      <c r="U4367" s="11" t="s">
        <v>384</v>
      </c>
      <c r="V4367" s="13"/>
    </row>
    <row r="4368" customFormat="false" ht="15.75" hidden="true" customHeight="true" outlineLevel="0" collapsed="false">
      <c r="A4368" s="4" t="str">
        <f aca="false">Def_Sistemas_Conectores_Cabos!$A$5</f>
        <v>Timing Fontes BO &amp; SI</v>
      </c>
      <c r="B4368" s="5" t="str">
        <f aca="false">Datas_Entregas!$A$2</f>
        <v>Booster/LTB</v>
      </c>
      <c r="C4368" s="6" t="n">
        <f aca="false" t="array" ref="C4368:C4368">INDEX(Datas_Entregas!$B$2:$B$100, MATCH(B4368, Datas_Entregas!$A$2:$A$100, 0), 1)</f>
        <v>43266</v>
      </c>
      <c r="D4368" s="5" t="str">
        <f aca="false">Def_Status_Montagem!$A$2</f>
        <v>A verificar</v>
      </c>
      <c r="E4368" s="4" t="str">
        <f aca="false">Def_Status_Montagem!$B$4</f>
        <v>Contratada (inclui etiqueta)</v>
      </c>
      <c r="F4368" s="7" t="str">
        <f aca="false" t="array" ref="F4368:F4368">INDEX(Def_Instancias_Equipamentos!$F$2:$F$1224, MATCH(K4368, Def_Instancias_Equipamentos!$D$2:$D$1224, 0), 1)</f>
        <v>Sala Racks 8</v>
      </c>
      <c r="G4368" s="8" t="str">
        <f aca="false" t="array" ref="G4368:G4368">INDEX(Def_Instancias_Equipamentos!$F$2:$F$1224, MATCH(L4368, Def_Instancias_Equipamentos!$D$2:$D$1224, 0), 1)</f>
        <v>Sala Racks 8</v>
      </c>
      <c r="H4368" s="7" t="str">
        <f aca="false" t="array" ref="H4368:H4368">INDEX(Def_Instancias_Equipamentos!$E$2:$E$1224, MATCH(K4368, Def_Instancias_Equipamentos!$D$2:$D$1224, 0), 1)</f>
        <v>IA-08RaBPM</v>
      </c>
      <c r="I4368" s="8" t="str">
        <f aca="false" t="array" ref="I4368:I4368">INDEX(Def_Instancias_Equipamentos!$E$2:$E$1224, MATCH(L4368, Def_Instancias_Equipamentos!$D$2:$D$1224, 0), 1)</f>
        <v>IA-08RaCtrl</v>
      </c>
      <c r="J4368" s="8" t="str">
        <f aca="false">IF(H4368=I4368, "INTERNO", "EXTERNO")</f>
        <v>EXTERNO</v>
      </c>
      <c r="K4368" s="9" t="str">
        <f aca="false">Def_Instancias_Equipamentos!$D$30</f>
        <v>IA-08RaBPM:TI-AMCFPGAEVR</v>
      </c>
      <c r="L4368" s="4" t="str">
        <f aca="false">Def_Instancias_Equipamentos!$D$147</f>
        <v>IA-08RaCtrl:CO-PSCtrl</v>
      </c>
      <c r="M4368" s="10" t="s">
        <v>389</v>
      </c>
      <c r="N4368" s="11" t="s">
        <v>383</v>
      </c>
      <c r="O4368" s="9" t="str">
        <f aca="false">Def_Sistemas_Conectores_Cabos!$B$6</f>
        <v>Simplex (HFBR-4525Z)</v>
      </c>
      <c r="P4368" s="4" t="str">
        <f aca="false">Def_Sistemas_Conectores_Cabos!$B$6</f>
        <v>Simplex (HFBR-4525Z)</v>
      </c>
      <c r="Q4368" s="8" t="str">
        <f aca="false">K4368&amp;"/"&amp;M4368&amp;CHAR(10)&amp;L4368&amp;"/"&amp;N4368</f>
        <v>IA-08RaBPM:TI-AMCFPGAEVR/FMC2CH1
IA-08RaCtrl:CO-PSCtrl/TimIn</v>
      </c>
      <c r="R4368" s="11" t="n">
        <v>15</v>
      </c>
      <c r="S4368" s="11" t="n">
        <f aca="false">R4368</f>
        <v>15</v>
      </c>
      <c r="T4368" s="4" t="str">
        <f aca="false">Def_Sistemas_Conectores_Cabos!$C$6</f>
        <v>Fibra plástica 1 mm</v>
      </c>
      <c r="U4368" s="11" t="s">
        <v>384</v>
      </c>
      <c r="V4368" s="13"/>
    </row>
    <row r="4369" customFormat="false" ht="15.75" hidden="true" customHeight="true" outlineLevel="0" collapsed="false">
      <c r="A4369" s="4" t="str">
        <f aca="false">Def_Sistemas_Conectores_Cabos!$A$5</f>
        <v>Timing Fontes BO &amp; SI</v>
      </c>
      <c r="B4369" s="5" t="str">
        <f aca="false">Datas_Entregas!$A$2</f>
        <v>Booster/LTB</v>
      </c>
      <c r="C4369" s="6" t="n">
        <f aca="false" t="array" ref="C4369:C4369">INDEX(Datas_Entregas!$B$2:$B$100, MATCH(B4369, Datas_Entregas!$A$2:$A$100, 0), 1)</f>
        <v>43266</v>
      </c>
      <c r="D4369" s="5" t="str">
        <f aca="false">Def_Status_Montagem!$A$2</f>
        <v>A verificar</v>
      </c>
      <c r="E4369" s="4" t="str">
        <f aca="false">Def_Status_Montagem!$B$4</f>
        <v>Contratada (inclui etiqueta)</v>
      </c>
      <c r="F4369" s="7" t="str">
        <f aca="false" t="array" ref="F4369:F4369">INDEX(Def_Instancias_Equipamentos!$F$2:$F$1224, MATCH(K4369, Def_Instancias_Equipamentos!$D$2:$D$1224, 0), 1)</f>
        <v>Sala Racks 8</v>
      </c>
      <c r="G4369" s="8" t="str">
        <f aca="false" t="array" ref="G4369:G4369">INDEX(Def_Instancias_Equipamentos!$F$2:$F$1224, MATCH(L4369, Def_Instancias_Equipamentos!$D$2:$D$1224, 0), 1)</f>
        <v>Sala Racks 8</v>
      </c>
      <c r="H4369" s="7" t="str">
        <f aca="false" t="array" ref="H4369:H4369">INDEX(Def_Instancias_Equipamentos!$E$2:$E$1224, MATCH(K4369, Def_Instancias_Equipamentos!$D$2:$D$1224, 0), 1)</f>
        <v>IA-08RaBPM</v>
      </c>
      <c r="I4369" s="8" t="str">
        <f aca="false" t="array" ref="I4369:I4369">INDEX(Def_Instancias_Equipamentos!$E$2:$E$1224, MATCH(L4369, Def_Instancias_Equipamentos!$D$2:$D$1224, 0), 1)</f>
        <v>IA-08RaCtrl</v>
      </c>
      <c r="J4369" s="8" t="str">
        <f aca="false">IF(H4369=I4369, "INTERNO", "EXTERNO")</f>
        <v>EXTERNO</v>
      </c>
      <c r="K4369" s="9" t="str">
        <f aca="false">Def_Instancias_Equipamentos!$D$30</f>
        <v>IA-08RaBPM:TI-AMCFPGAEVR</v>
      </c>
      <c r="L4369" s="4" t="str">
        <f aca="false">Def_Instancias_Equipamentos!$D$147</f>
        <v>IA-08RaCtrl:CO-PSCtrl</v>
      </c>
      <c r="M4369" s="10" t="s">
        <v>390</v>
      </c>
      <c r="N4369" s="11" t="s">
        <v>383</v>
      </c>
      <c r="O4369" s="9" t="str">
        <f aca="false">Def_Sistemas_Conectores_Cabos!$B$6</f>
        <v>Simplex (HFBR-4525Z)</v>
      </c>
      <c r="P4369" s="4" t="str">
        <f aca="false">Def_Sistemas_Conectores_Cabos!$B$6</f>
        <v>Simplex (HFBR-4525Z)</v>
      </c>
      <c r="Q4369" s="8" t="str">
        <f aca="false">K4369&amp;"/"&amp;M4369&amp;CHAR(10)&amp;L4369&amp;"/"&amp;N4369</f>
        <v>IA-08RaBPM:TI-AMCFPGAEVR/FMC2CH2
IA-08RaCtrl:CO-PSCtrl/TimIn</v>
      </c>
      <c r="R4369" s="11" t="n">
        <v>15</v>
      </c>
      <c r="S4369" s="11" t="n">
        <f aca="false">R4369</f>
        <v>15</v>
      </c>
      <c r="T4369" s="4" t="str">
        <f aca="false">Def_Sistemas_Conectores_Cabos!$C$6</f>
        <v>Fibra plástica 1 mm</v>
      </c>
      <c r="U4369" s="11" t="s">
        <v>384</v>
      </c>
      <c r="V4369" s="13"/>
    </row>
    <row r="4370" customFormat="false" ht="15.75" hidden="true" customHeight="true" outlineLevel="0" collapsed="false">
      <c r="A4370" s="4" t="str">
        <f aca="false">Def_Sistemas_Conectores_Cabos!$A$5</f>
        <v>Timing Fontes BO &amp; SI</v>
      </c>
      <c r="B4370" s="5" t="str">
        <f aca="false">Datas_Entregas!$A$2</f>
        <v>Booster/LTB</v>
      </c>
      <c r="C4370" s="6" t="n">
        <f aca="false" t="array" ref="C4370:C4370">INDEX(Datas_Entregas!$B$2:$B$100, MATCH(B4370, Datas_Entregas!$A$2:$A$100, 0), 1)</f>
        <v>43266</v>
      </c>
      <c r="D4370" s="5" t="str">
        <f aca="false">Def_Status_Montagem!$A$2</f>
        <v>A verificar</v>
      </c>
      <c r="E4370" s="4" t="str">
        <f aca="false">Def_Status_Montagem!$B$4</f>
        <v>Contratada (inclui etiqueta)</v>
      </c>
      <c r="F4370" s="7" t="str">
        <f aca="false" t="array" ref="F4370:F4370">INDEX(Def_Instancias_Equipamentos!$F$2:$F$1224, MATCH(K4370, Def_Instancias_Equipamentos!$D$2:$D$1224, 0), 1)</f>
        <v>Sala Racks 8</v>
      </c>
      <c r="G4370" s="8" t="str">
        <f aca="false" t="array" ref="G4370:G4370">INDEX(Def_Instancias_Equipamentos!$F$2:$F$1224, MATCH(L4370, Def_Instancias_Equipamentos!$D$2:$D$1224, 0), 1)</f>
        <v>Sala Racks 8</v>
      </c>
      <c r="H4370" s="7" t="str">
        <f aca="false" t="array" ref="H4370:H4370">INDEX(Def_Instancias_Equipamentos!$E$2:$E$1224, MATCH(K4370, Def_Instancias_Equipamentos!$D$2:$D$1224, 0), 1)</f>
        <v>IA-08RaBPM</v>
      </c>
      <c r="I4370" s="8" t="str">
        <f aca="false" t="array" ref="I4370:I4370">INDEX(Def_Instancias_Equipamentos!$E$2:$E$1224, MATCH(L4370, Def_Instancias_Equipamentos!$D$2:$D$1224, 0), 1)</f>
        <v>IA-08RaCtrl</v>
      </c>
      <c r="J4370" s="8" t="str">
        <f aca="false">IF(H4370=I4370, "INTERNO", "EXTERNO")</f>
        <v>EXTERNO</v>
      </c>
      <c r="K4370" s="9" t="str">
        <f aca="false">Def_Instancias_Equipamentos!$D$30</f>
        <v>IA-08RaBPM:TI-AMCFPGAEVR</v>
      </c>
      <c r="L4370" s="4" t="str">
        <f aca="false">Def_Instancias_Equipamentos!$D$147</f>
        <v>IA-08RaCtrl:CO-PSCtrl</v>
      </c>
      <c r="M4370" s="10" t="s">
        <v>391</v>
      </c>
      <c r="N4370" s="11" t="s">
        <v>383</v>
      </c>
      <c r="O4370" s="9" t="str">
        <f aca="false">Def_Sistemas_Conectores_Cabos!$B$6</f>
        <v>Simplex (HFBR-4525Z)</v>
      </c>
      <c r="P4370" s="4" t="str">
        <f aca="false">Def_Sistemas_Conectores_Cabos!$B$6</f>
        <v>Simplex (HFBR-4525Z)</v>
      </c>
      <c r="Q4370" s="8" t="str">
        <f aca="false">K4370&amp;"/"&amp;M4370&amp;CHAR(10)&amp;L4370&amp;"/"&amp;N4370</f>
        <v>IA-08RaBPM:TI-AMCFPGAEVR/FMC2CH3
IA-08RaCtrl:CO-PSCtrl/TimIn</v>
      </c>
      <c r="R4370" s="11" t="n">
        <v>15</v>
      </c>
      <c r="S4370" s="11" t="n">
        <f aca="false">R4370</f>
        <v>15</v>
      </c>
      <c r="T4370" s="4" t="str">
        <f aca="false">Def_Sistemas_Conectores_Cabos!$C$6</f>
        <v>Fibra plástica 1 mm</v>
      </c>
      <c r="U4370" s="11" t="s">
        <v>384</v>
      </c>
      <c r="V4370" s="13"/>
    </row>
    <row r="4371" customFormat="false" ht="15.75" hidden="true" customHeight="true" outlineLevel="0" collapsed="false">
      <c r="A4371" s="4" t="str">
        <f aca="false">Def_Sistemas_Conectores_Cabos!$A$5</f>
        <v>Timing Fontes BO &amp; SI</v>
      </c>
      <c r="B4371" s="5" t="str">
        <f aca="false">Datas_Entregas!$A$2</f>
        <v>Booster/LTB</v>
      </c>
      <c r="C4371" s="6" t="n">
        <f aca="false" t="array" ref="C4371:C4371">INDEX(Datas_Entregas!$B$2:$B$100, MATCH(B4371, Datas_Entregas!$A$2:$A$100, 0), 1)</f>
        <v>43266</v>
      </c>
      <c r="D4371" s="5" t="str">
        <f aca="false">Def_Status_Montagem!$A$2</f>
        <v>A verificar</v>
      </c>
      <c r="E4371" s="4" t="str">
        <f aca="false">Def_Status_Montagem!$B$4</f>
        <v>Contratada (inclui etiqueta)</v>
      </c>
      <c r="F4371" s="7" t="str">
        <f aca="false" t="array" ref="F4371:F4371">INDEX(Def_Instancias_Equipamentos!$F$2:$F$1224, MATCH(K4371, Def_Instancias_Equipamentos!$D$2:$D$1224, 0), 1)</f>
        <v>Sala Racks 8</v>
      </c>
      <c r="G4371" s="8" t="str">
        <f aca="false" t="array" ref="G4371:G4371">INDEX(Def_Instancias_Equipamentos!$F$2:$F$1224, MATCH(L4371, Def_Instancias_Equipamentos!$D$2:$D$1224, 0), 1)</f>
        <v>Sala Racks 8</v>
      </c>
      <c r="H4371" s="7" t="str">
        <f aca="false" t="array" ref="H4371:H4371">INDEX(Def_Instancias_Equipamentos!$E$2:$E$1224, MATCH(K4371, Def_Instancias_Equipamentos!$D$2:$D$1224, 0), 1)</f>
        <v>IA-08RaBPM</v>
      </c>
      <c r="I4371" s="8" t="str">
        <f aca="false" t="array" ref="I4371:I4371">INDEX(Def_Instancias_Equipamentos!$E$2:$E$1224, MATCH(L4371, Def_Instancias_Equipamentos!$D$2:$D$1224, 0), 1)</f>
        <v>IA-08RaCtrl</v>
      </c>
      <c r="J4371" s="8" t="str">
        <f aca="false">IF(H4371=I4371, "INTERNO", "EXTERNO")</f>
        <v>EXTERNO</v>
      </c>
      <c r="K4371" s="9" t="str">
        <f aca="false">Def_Instancias_Equipamentos!$D$30</f>
        <v>IA-08RaBPM:TI-AMCFPGAEVR</v>
      </c>
      <c r="L4371" s="4" t="str">
        <f aca="false">Def_Instancias_Equipamentos!$D$147</f>
        <v>IA-08RaCtrl:CO-PSCtrl</v>
      </c>
      <c r="M4371" s="10" t="s">
        <v>392</v>
      </c>
      <c r="N4371" s="11" t="s">
        <v>383</v>
      </c>
      <c r="O4371" s="9" t="str">
        <f aca="false">Def_Sistemas_Conectores_Cabos!$B$6</f>
        <v>Simplex (HFBR-4525Z)</v>
      </c>
      <c r="P4371" s="4" t="str">
        <f aca="false">Def_Sistemas_Conectores_Cabos!$B$6</f>
        <v>Simplex (HFBR-4525Z)</v>
      </c>
      <c r="Q4371" s="8" t="str">
        <f aca="false">K4371&amp;"/"&amp;M4371&amp;CHAR(10)&amp;L4371&amp;"/"&amp;N4371</f>
        <v>IA-08RaBPM:TI-AMCFPGAEVR/FMC2CH4
IA-08RaCtrl:CO-PSCtrl/TimIn</v>
      </c>
      <c r="R4371" s="11" t="n">
        <v>15</v>
      </c>
      <c r="S4371" s="11" t="n">
        <f aca="false">R4371</f>
        <v>15</v>
      </c>
      <c r="T4371" s="4" t="str">
        <f aca="false">Def_Sistemas_Conectores_Cabos!$C$6</f>
        <v>Fibra plástica 1 mm</v>
      </c>
      <c r="U4371" s="11" t="s">
        <v>384</v>
      </c>
      <c r="V4371" s="13"/>
    </row>
    <row r="4372" customFormat="false" ht="15.75" hidden="true" customHeight="true" outlineLevel="0" collapsed="false">
      <c r="A4372" s="4" t="str">
        <f aca="false">Def_Sistemas_Conectores_Cabos!$A$5</f>
        <v>Timing Fontes BO &amp; SI</v>
      </c>
      <c r="B4372" s="5" t="str">
        <f aca="false">Datas_Entregas!$A$2</f>
        <v>Booster/LTB</v>
      </c>
      <c r="C4372" s="6" t="n">
        <f aca="false" t="array" ref="C4372:C4372">INDEX(Datas_Entregas!$B$2:$B$100, MATCH(B4372, Datas_Entregas!$A$2:$A$100, 0), 1)</f>
        <v>43266</v>
      </c>
      <c r="D4372" s="5" t="str">
        <f aca="false">Def_Status_Montagem!$A$2</f>
        <v>A verificar</v>
      </c>
      <c r="E4372" s="4" t="str">
        <f aca="false">Def_Status_Montagem!$B$4</f>
        <v>Contratada (inclui etiqueta)</v>
      </c>
      <c r="F4372" s="7" t="str">
        <f aca="false" t="array" ref="F4372:F4372">INDEX(Def_Instancias_Equipamentos!$F$2:$F$1224, MATCH(K4372, Def_Instancias_Equipamentos!$D$2:$D$1224, 0), 1)</f>
        <v>Sala Racks 9</v>
      </c>
      <c r="G4372" s="8" t="str">
        <f aca="false" t="array" ref="G4372:G4372">INDEX(Def_Instancias_Equipamentos!$F$2:$F$1224, MATCH(L4372, Def_Instancias_Equipamentos!$D$2:$D$1224, 0), 1)</f>
        <v>Sala Racks 9</v>
      </c>
      <c r="H4372" s="7" t="str">
        <f aca="false" t="array" ref="H4372:H4372">INDEX(Def_Instancias_Equipamentos!$E$2:$E$1224, MATCH(K4372, Def_Instancias_Equipamentos!$D$2:$D$1224, 0), 1)</f>
        <v>IA-09RaBPM</v>
      </c>
      <c r="I4372" s="8" t="str">
        <f aca="false" t="array" ref="I4372:I4372">INDEX(Def_Instancias_Equipamentos!$E$2:$E$1224, MATCH(L4372, Def_Instancias_Equipamentos!$D$2:$D$1224, 0), 1)</f>
        <v>IA-09RaCtrl</v>
      </c>
      <c r="J4372" s="8" t="str">
        <f aca="false">IF(H4372=I4372, "INTERNO", "EXTERNO")</f>
        <v>EXTERNO</v>
      </c>
      <c r="K4372" s="9" t="str">
        <f aca="false">Def_Instancias_Equipamentos!$D$31</f>
        <v>IA-09RaBPM:TI-AMCFPGAEVR</v>
      </c>
      <c r="L4372" s="4" t="str">
        <f aca="false">Def_Instancias_Equipamentos!$D$148</f>
        <v>IA-09RaCtrl:CO-PSCtrl</v>
      </c>
      <c r="M4372" s="10" t="s">
        <v>382</v>
      </c>
      <c r="N4372" s="11" t="s">
        <v>383</v>
      </c>
      <c r="O4372" s="9" t="str">
        <f aca="false">Def_Sistemas_Conectores_Cabos!$B$6</f>
        <v>Simplex (HFBR-4525Z)</v>
      </c>
      <c r="P4372" s="4" t="str">
        <f aca="false">Def_Sistemas_Conectores_Cabos!$B$6</f>
        <v>Simplex (HFBR-4525Z)</v>
      </c>
      <c r="Q4372" s="8" t="str">
        <f aca="false">K4372&amp;"/"&amp;M4372&amp;CHAR(10)&amp;L4372&amp;"/"&amp;N4372</f>
        <v>IA-09RaBPM:TI-AMCFPGAEVR/FMC1CH1
IA-09RaCtrl:CO-PSCtrl/TimIn</v>
      </c>
      <c r="R4372" s="11" t="n">
        <v>15</v>
      </c>
      <c r="S4372" s="11" t="n">
        <f aca="false">R4372</f>
        <v>15</v>
      </c>
      <c r="T4372" s="4" t="str">
        <f aca="false">Def_Sistemas_Conectores_Cabos!$C$6</f>
        <v>Fibra plástica 1 mm</v>
      </c>
      <c r="U4372" s="11" t="s">
        <v>384</v>
      </c>
      <c r="V4372" s="13"/>
    </row>
    <row r="4373" customFormat="false" ht="15.75" hidden="true" customHeight="true" outlineLevel="0" collapsed="false">
      <c r="A4373" s="4" t="str">
        <f aca="false">Def_Sistemas_Conectores_Cabos!$A$24</f>
        <v>Controle</v>
      </c>
      <c r="B4373" s="5" t="str">
        <f aca="false">Datas_Entregas!$A$4</f>
        <v>Infra de fibras OM4</v>
      </c>
      <c r="C4373" s="6" t="n">
        <f aca="false" t="array" ref="C4373:C4373">INDEX(Datas_Entregas!$B$2:$B$100, MATCH(B4373, Datas_Entregas!$A$2:$A$100, 0), 1)</f>
        <v>43296</v>
      </c>
      <c r="D4373" s="5"/>
      <c r="E4373" s="4" t="str">
        <f aca="false">Def_Status_Montagem!$B$7</f>
        <v>Outro Grupo LNLS</v>
      </c>
      <c r="F4373" s="7"/>
      <c r="G4373" s="8"/>
      <c r="H4373" s="7" t="str">
        <f aca="false" t="array" ref="H4373:H4373">INDEX(Def_Instancias_Equipamentos!$E$2:$E$1224, MATCH(K4373, Def_Instancias_Equipamentos!$D$2:$D$1224, 0), 1)</f>
        <v>IA-06RaCtrl</v>
      </c>
      <c r="I4373" s="8" t="str">
        <f aca="false" t="array" ref="I4373:I4373">INDEX(Def_Instancias_Equipamentos!$E$2:$E$1224, MATCH(L4373, Def_Instancias_Equipamentos!$D$2:$D$1224, 0), 1)</f>
        <v>IA-07RaCtrl</v>
      </c>
      <c r="J4373" s="8" t="str">
        <f aca="false">IF(H4373=I4373, "INTERNO", "EXTERNO")</f>
        <v>EXTERNO</v>
      </c>
      <c r="K4373" s="9" t="str">
        <f aca="false">Def_Instancias_Equipamentos!$D$51</f>
        <v>IA-06RaCtrl:CO-FibPatch</v>
      </c>
      <c r="L4373" s="4" t="str">
        <f aca="false">Def_Instancias_Equipamentos!$D$52</f>
        <v>IA-07RaCtrl:CO-FibPatch</v>
      </c>
      <c r="M4373" s="27" t="s">
        <v>287</v>
      </c>
      <c r="N4373" s="12" t="s">
        <v>287</v>
      </c>
      <c r="O4373" s="9" t="str">
        <f aca="false">Def_Sistemas_Conectores_Cabos!$B$3</f>
        <v>LC duplex</v>
      </c>
      <c r="P4373" s="4" t="str">
        <f aca="false">Def_Sistemas_Conectores_Cabos!$B$3</f>
        <v>LC duplex</v>
      </c>
      <c r="Q4373" s="8" t="str">
        <f aca="false">K4373&amp;"/"&amp;M4373&amp;CHAR(10)&amp;L4373&amp;"/"&amp;N4373</f>
        <v>IA-06RaCtrl:CO-FibPatch/p034
IA-07RaCtrl:CO-FibPatch/p034</v>
      </c>
      <c r="R4373" s="12"/>
      <c r="S4373" s="11"/>
      <c r="T4373" s="4" t="str">
        <f aca="false">Def_Sistemas_Conectores_Cabos!$C$3</f>
        <v>Fibra OM4 duplex</v>
      </c>
      <c r="U4373" s="11"/>
      <c r="V4373" s="13"/>
    </row>
    <row r="4374" customFormat="false" ht="15.75" hidden="true" customHeight="true" outlineLevel="0" collapsed="false">
      <c r="A4374" s="4" t="str">
        <f aca="false">Def_Sistemas_Conectores_Cabos!$A$24</f>
        <v>Controle</v>
      </c>
      <c r="B4374" s="5" t="str">
        <f aca="false">Datas_Entregas!$A$4</f>
        <v>Infra de fibras OM4</v>
      </c>
      <c r="C4374" s="6" t="n">
        <f aca="false" t="array" ref="C4374:C4374">INDEX(Datas_Entregas!$B$2:$B$100, MATCH(B4374, Datas_Entregas!$A$2:$A$100, 0), 1)</f>
        <v>43296</v>
      </c>
      <c r="D4374" s="5"/>
      <c r="E4374" s="4" t="str">
        <f aca="false">Def_Status_Montagem!$B$7</f>
        <v>Outro Grupo LNLS</v>
      </c>
      <c r="F4374" s="7"/>
      <c r="G4374" s="8"/>
      <c r="H4374" s="7" t="str">
        <f aca="false" t="array" ref="H4374:H4374">INDEX(Def_Instancias_Equipamentos!$E$2:$E$1224, MATCH(K4374, Def_Instancias_Equipamentos!$D$2:$D$1224, 0), 1)</f>
        <v>IA-06RaCtrl</v>
      </c>
      <c r="I4374" s="8" t="str">
        <f aca="false" t="array" ref="I4374:I4374">INDEX(Def_Instancias_Equipamentos!$E$2:$E$1224, MATCH(L4374, Def_Instancias_Equipamentos!$D$2:$D$1224, 0), 1)</f>
        <v>CA-RaCtrl</v>
      </c>
      <c r="J4374" s="8" t="str">
        <f aca="false">IF(H4374=I4374, "INTERNO", "EXTERNO")</f>
        <v>EXTERNO</v>
      </c>
      <c r="K4374" s="9" t="str">
        <f aca="false">Def_Instancias_Equipamentos!$D$51</f>
        <v>IA-06RaCtrl:CO-FibPatch</v>
      </c>
      <c r="L4374" s="4" t="str">
        <f aca="false">Def_Instancias_Equipamentos!$D$67</f>
        <v>CA-RaCtrl:CO-FibPatch</v>
      </c>
      <c r="M4374" s="27" t="s">
        <v>217</v>
      </c>
      <c r="N4374" s="12" t="s">
        <v>217</v>
      </c>
      <c r="O4374" s="9" t="str">
        <f aca="false">Def_Sistemas_Conectores_Cabos!$B$3</f>
        <v>LC duplex</v>
      </c>
      <c r="P4374" s="4" t="str">
        <f aca="false">Def_Sistemas_Conectores_Cabos!$B$3</f>
        <v>LC duplex</v>
      </c>
      <c r="Q4374" s="8" t="str">
        <f aca="false">K4374&amp;"/"&amp;M4374&amp;CHAR(10)&amp;L4374&amp;"/"&amp;N4374</f>
        <v>IA-06RaCtrl:CO-FibPatch/p035
CA-RaCtrl:CO-FibPatch/p035</v>
      </c>
      <c r="R4374" s="12"/>
      <c r="S4374" s="11"/>
      <c r="T4374" s="4" t="str">
        <f aca="false">Def_Sistemas_Conectores_Cabos!$C$3</f>
        <v>Fibra OM4 duplex</v>
      </c>
      <c r="U4374" s="11"/>
      <c r="V4374" s="13"/>
    </row>
    <row r="4375" customFormat="false" ht="15.75" hidden="true" customHeight="true" outlineLevel="0" collapsed="false">
      <c r="A4375" s="4" t="str">
        <f aca="false">Def_Sistemas_Conectores_Cabos!$A$5</f>
        <v>Timing Fontes BO &amp; SI</v>
      </c>
      <c r="B4375" s="5" t="str">
        <f aca="false">Datas_Entregas!$A$2</f>
        <v>Booster/LTB</v>
      </c>
      <c r="C4375" s="6" t="n">
        <f aca="false" t="array" ref="C4375:C4375">INDEX(Datas_Entregas!$B$2:$B$100, MATCH(B4375, Datas_Entregas!$A$2:$A$100, 0), 1)</f>
        <v>43266</v>
      </c>
      <c r="D4375" s="5" t="str">
        <f aca="false">Def_Status_Montagem!$A$2</f>
        <v>A verificar</v>
      </c>
      <c r="E4375" s="4" t="str">
        <f aca="false">Def_Status_Montagem!$B$4</f>
        <v>Contratada (inclui etiqueta)</v>
      </c>
      <c r="F4375" s="7" t="str">
        <f aca="false" t="array" ref="F4375:F4375">INDEX(Def_Instancias_Equipamentos!$F$2:$F$1224, MATCH(K4375, Def_Instancias_Equipamentos!$D$2:$D$1224, 0), 1)</f>
        <v>Sala Racks 9</v>
      </c>
      <c r="G4375" s="8" t="str">
        <f aca="false" t="array" ref="G4375:G4375">INDEX(Def_Instancias_Equipamentos!$F$2:$F$1224, MATCH(L4375, Def_Instancias_Equipamentos!$D$2:$D$1224, 0), 1)</f>
        <v>Sala Racks 9</v>
      </c>
      <c r="H4375" s="7" t="str">
        <f aca="false" t="array" ref="H4375:H4375">INDEX(Def_Instancias_Equipamentos!$E$2:$E$1224, MATCH(K4375, Def_Instancias_Equipamentos!$D$2:$D$1224, 0), 1)</f>
        <v>IA-09RaBPM</v>
      </c>
      <c r="I4375" s="8" t="str">
        <f aca="false" t="array" ref="I4375:I4375">INDEX(Def_Instancias_Equipamentos!$E$2:$E$1224, MATCH(L4375, Def_Instancias_Equipamentos!$D$2:$D$1224, 0), 1)</f>
        <v>IA-09RaCtrl</v>
      </c>
      <c r="J4375" s="8" t="str">
        <f aca="false">IF(H4375=I4375, "INTERNO", "EXTERNO")</f>
        <v>EXTERNO</v>
      </c>
      <c r="K4375" s="9" t="str">
        <f aca="false">Def_Instancias_Equipamentos!$D$31</f>
        <v>IA-09RaBPM:TI-AMCFPGAEVR</v>
      </c>
      <c r="L4375" s="4" t="str">
        <f aca="false">Def_Instancias_Equipamentos!$D$148</f>
        <v>IA-09RaCtrl:CO-PSCtrl</v>
      </c>
      <c r="M4375" s="10" t="s">
        <v>385</v>
      </c>
      <c r="N4375" s="11" t="s">
        <v>383</v>
      </c>
      <c r="O4375" s="9" t="str">
        <f aca="false">Def_Sistemas_Conectores_Cabos!$B$6</f>
        <v>Simplex (HFBR-4525Z)</v>
      </c>
      <c r="P4375" s="4" t="str">
        <f aca="false">Def_Sistemas_Conectores_Cabos!$B$6</f>
        <v>Simplex (HFBR-4525Z)</v>
      </c>
      <c r="Q4375" s="8" t="str">
        <f aca="false">K4375&amp;"/"&amp;M4375&amp;CHAR(10)&amp;L4375&amp;"/"&amp;N4375</f>
        <v>IA-09RaBPM:TI-AMCFPGAEVR/FMC1CH2
IA-09RaCtrl:CO-PSCtrl/TimIn</v>
      </c>
      <c r="R4375" s="11" t="n">
        <v>15</v>
      </c>
      <c r="S4375" s="11" t="n">
        <f aca="false">R4375</f>
        <v>15</v>
      </c>
      <c r="T4375" s="4" t="str">
        <f aca="false">Def_Sistemas_Conectores_Cabos!$C$6</f>
        <v>Fibra plástica 1 mm</v>
      </c>
      <c r="U4375" s="11" t="s">
        <v>384</v>
      </c>
      <c r="V4375" s="13"/>
    </row>
    <row r="4376" customFormat="false" ht="15.75" hidden="true" customHeight="true" outlineLevel="0" collapsed="false">
      <c r="A4376" s="4" t="str">
        <f aca="false">Def_Sistemas_Conectores_Cabos!$A$5</f>
        <v>Timing Fontes BO &amp; SI</v>
      </c>
      <c r="B4376" s="5" t="str">
        <f aca="false">Datas_Entregas!$A$2</f>
        <v>Booster/LTB</v>
      </c>
      <c r="C4376" s="6" t="n">
        <f aca="false" t="array" ref="C4376:C4376">INDEX(Datas_Entregas!$B$2:$B$100, MATCH(B4376, Datas_Entregas!$A$2:$A$100, 0), 1)</f>
        <v>43266</v>
      </c>
      <c r="D4376" s="5" t="str">
        <f aca="false">Def_Status_Montagem!$A$2</f>
        <v>A verificar</v>
      </c>
      <c r="E4376" s="4" t="str">
        <f aca="false">Def_Status_Montagem!$B$4</f>
        <v>Contratada (inclui etiqueta)</v>
      </c>
      <c r="F4376" s="7" t="str">
        <f aca="false" t="array" ref="F4376:F4376">INDEX(Def_Instancias_Equipamentos!$F$2:$F$1224, MATCH(K4376, Def_Instancias_Equipamentos!$D$2:$D$1224, 0), 1)</f>
        <v>Sala Racks 9</v>
      </c>
      <c r="G4376" s="8" t="str">
        <f aca="false" t="array" ref="G4376:G4376">INDEX(Def_Instancias_Equipamentos!$F$2:$F$1224, MATCH(L4376, Def_Instancias_Equipamentos!$D$2:$D$1224, 0), 1)</f>
        <v>Sala Racks 9</v>
      </c>
      <c r="H4376" s="7" t="str">
        <f aca="false" t="array" ref="H4376:H4376">INDEX(Def_Instancias_Equipamentos!$E$2:$E$1224, MATCH(K4376, Def_Instancias_Equipamentos!$D$2:$D$1224, 0), 1)</f>
        <v>IA-09RaBPM</v>
      </c>
      <c r="I4376" s="8" t="str">
        <f aca="false" t="array" ref="I4376:I4376">INDEX(Def_Instancias_Equipamentos!$E$2:$E$1224, MATCH(L4376, Def_Instancias_Equipamentos!$D$2:$D$1224, 0), 1)</f>
        <v>IA-09RaCtrl</v>
      </c>
      <c r="J4376" s="8" t="str">
        <f aca="false">IF(H4376=I4376, "INTERNO", "EXTERNO")</f>
        <v>EXTERNO</v>
      </c>
      <c r="K4376" s="9" t="str">
        <f aca="false">Def_Instancias_Equipamentos!$D$31</f>
        <v>IA-09RaBPM:TI-AMCFPGAEVR</v>
      </c>
      <c r="L4376" s="4" t="str">
        <f aca="false">Def_Instancias_Equipamentos!$D$148</f>
        <v>IA-09RaCtrl:CO-PSCtrl</v>
      </c>
      <c r="M4376" s="10" t="s">
        <v>386</v>
      </c>
      <c r="N4376" s="11" t="s">
        <v>383</v>
      </c>
      <c r="O4376" s="9" t="str">
        <f aca="false">Def_Sistemas_Conectores_Cabos!$B$6</f>
        <v>Simplex (HFBR-4525Z)</v>
      </c>
      <c r="P4376" s="4" t="str">
        <f aca="false">Def_Sistemas_Conectores_Cabos!$B$6</f>
        <v>Simplex (HFBR-4525Z)</v>
      </c>
      <c r="Q4376" s="8" t="str">
        <f aca="false">K4376&amp;"/"&amp;M4376&amp;CHAR(10)&amp;L4376&amp;"/"&amp;N4376</f>
        <v>IA-09RaBPM:TI-AMCFPGAEVR/FMC1CH3
IA-09RaCtrl:CO-PSCtrl/TimIn</v>
      </c>
      <c r="R4376" s="11" t="n">
        <v>15</v>
      </c>
      <c r="S4376" s="11" t="n">
        <f aca="false">R4376</f>
        <v>15</v>
      </c>
      <c r="T4376" s="4" t="str">
        <f aca="false">Def_Sistemas_Conectores_Cabos!$C$6</f>
        <v>Fibra plástica 1 mm</v>
      </c>
      <c r="U4376" s="11" t="s">
        <v>384</v>
      </c>
      <c r="V4376" s="13"/>
    </row>
    <row r="4377" customFormat="false" ht="15.75" hidden="true" customHeight="true" outlineLevel="0" collapsed="false">
      <c r="A4377" s="4" t="str">
        <f aca="false">Def_Sistemas_Conectores_Cabos!$A$5</f>
        <v>Timing Fontes BO &amp; SI</v>
      </c>
      <c r="B4377" s="5" t="str">
        <f aca="false">Datas_Entregas!$A$2</f>
        <v>Booster/LTB</v>
      </c>
      <c r="C4377" s="6" t="n">
        <f aca="false" t="array" ref="C4377:C4377">INDEX(Datas_Entregas!$B$2:$B$100, MATCH(B4377, Datas_Entregas!$A$2:$A$100, 0), 1)</f>
        <v>43266</v>
      </c>
      <c r="D4377" s="5" t="str">
        <f aca="false">Def_Status_Montagem!$A$2</f>
        <v>A verificar</v>
      </c>
      <c r="E4377" s="4" t="str">
        <f aca="false">Def_Status_Montagem!$B$4</f>
        <v>Contratada (inclui etiqueta)</v>
      </c>
      <c r="F4377" s="7" t="str">
        <f aca="false" t="array" ref="F4377:F4377">INDEX(Def_Instancias_Equipamentos!$F$2:$F$1224, MATCH(K4377, Def_Instancias_Equipamentos!$D$2:$D$1224, 0), 1)</f>
        <v>Sala Racks 9</v>
      </c>
      <c r="G4377" s="8" t="str">
        <f aca="false" t="array" ref="G4377:G4377">INDEX(Def_Instancias_Equipamentos!$F$2:$F$1224, MATCH(L4377, Def_Instancias_Equipamentos!$D$2:$D$1224, 0), 1)</f>
        <v>Sala Racks 9</v>
      </c>
      <c r="H4377" s="7" t="str">
        <f aca="false" t="array" ref="H4377:H4377">INDEX(Def_Instancias_Equipamentos!$E$2:$E$1224, MATCH(K4377, Def_Instancias_Equipamentos!$D$2:$D$1224, 0), 1)</f>
        <v>IA-09RaBPM</v>
      </c>
      <c r="I4377" s="8" t="str">
        <f aca="false" t="array" ref="I4377:I4377">INDEX(Def_Instancias_Equipamentos!$E$2:$E$1224, MATCH(L4377, Def_Instancias_Equipamentos!$D$2:$D$1224, 0), 1)</f>
        <v>IA-09RaCtrl</v>
      </c>
      <c r="J4377" s="8" t="str">
        <f aca="false">IF(H4377=I4377, "INTERNO", "EXTERNO")</f>
        <v>EXTERNO</v>
      </c>
      <c r="K4377" s="9" t="str">
        <f aca="false">Def_Instancias_Equipamentos!$D$31</f>
        <v>IA-09RaBPM:TI-AMCFPGAEVR</v>
      </c>
      <c r="L4377" s="4" t="str">
        <f aca="false">Def_Instancias_Equipamentos!$D$148</f>
        <v>IA-09RaCtrl:CO-PSCtrl</v>
      </c>
      <c r="M4377" s="10" t="s">
        <v>387</v>
      </c>
      <c r="N4377" s="11" t="s">
        <v>383</v>
      </c>
      <c r="O4377" s="9" t="str">
        <f aca="false">Def_Sistemas_Conectores_Cabos!$B$6</f>
        <v>Simplex (HFBR-4525Z)</v>
      </c>
      <c r="P4377" s="4" t="str">
        <f aca="false">Def_Sistemas_Conectores_Cabos!$B$6</f>
        <v>Simplex (HFBR-4525Z)</v>
      </c>
      <c r="Q4377" s="8" t="str">
        <f aca="false">K4377&amp;"/"&amp;M4377&amp;CHAR(10)&amp;L4377&amp;"/"&amp;N4377</f>
        <v>IA-09RaBPM:TI-AMCFPGAEVR/FMC1CH4
IA-09RaCtrl:CO-PSCtrl/TimIn</v>
      </c>
      <c r="R4377" s="11" t="n">
        <v>15</v>
      </c>
      <c r="S4377" s="11" t="n">
        <f aca="false">R4377</f>
        <v>15</v>
      </c>
      <c r="T4377" s="4" t="str">
        <f aca="false">Def_Sistemas_Conectores_Cabos!$C$6</f>
        <v>Fibra plástica 1 mm</v>
      </c>
      <c r="U4377" s="11" t="s">
        <v>384</v>
      </c>
      <c r="V4377" s="13"/>
    </row>
    <row r="4378" customFormat="false" ht="15.75" hidden="true" customHeight="true" outlineLevel="0" collapsed="false">
      <c r="A4378" s="4" t="str">
        <f aca="false">Def_Sistemas_Conectores_Cabos!$A$5</f>
        <v>Timing Fontes BO &amp; SI</v>
      </c>
      <c r="B4378" s="5" t="str">
        <f aca="false">Datas_Entregas!$A$2</f>
        <v>Booster/LTB</v>
      </c>
      <c r="C4378" s="6" t="n">
        <f aca="false" t="array" ref="C4378:C4378">INDEX(Datas_Entregas!$B$2:$B$100, MATCH(B4378, Datas_Entregas!$A$2:$A$100, 0), 1)</f>
        <v>43266</v>
      </c>
      <c r="D4378" s="5" t="str">
        <f aca="false">Def_Status_Montagem!$A$2</f>
        <v>A verificar</v>
      </c>
      <c r="E4378" s="4" t="str">
        <f aca="false">Def_Status_Montagem!$B$4</f>
        <v>Contratada (inclui etiqueta)</v>
      </c>
      <c r="F4378" s="7" t="str">
        <f aca="false" t="array" ref="F4378:F4378">INDEX(Def_Instancias_Equipamentos!$F$2:$F$1224, MATCH(K4378, Def_Instancias_Equipamentos!$D$2:$D$1224, 0), 1)</f>
        <v>Sala Racks 9</v>
      </c>
      <c r="G4378" s="8" t="str">
        <f aca="false" t="array" ref="G4378:G4378">INDEX(Def_Instancias_Equipamentos!$F$2:$F$1224, MATCH(L4378, Def_Instancias_Equipamentos!$D$2:$D$1224, 0), 1)</f>
        <v>Sala Racks 9</v>
      </c>
      <c r="H4378" s="7" t="str">
        <f aca="false" t="array" ref="H4378:H4378">INDEX(Def_Instancias_Equipamentos!$E$2:$E$1224, MATCH(K4378, Def_Instancias_Equipamentos!$D$2:$D$1224, 0), 1)</f>
        <v>IA-09RaBPM</v>
      </c>
      <c r="I4378" s="8" t="str">
        <f aca="false" t="array" ref="I4378:I4378">INDEX(Def_Instancias_Equipamentos!$E$2:$E$1224, MATCH(L4378, Def_Instancias_Equipamentos!$D$2:$D$1224, 0), 1)</f>
        <v>IA-09RaCtrl</v>
      </c>
      <c r="J4378" s="8" t="str">
        <f aca="false">IF(H4378=I4378, "INTERNO", "EXTERNO")</f>
        <v>EXTERNO</v>
      </c>
      <c r="K4378" s="9" t="str">
        <f aca="false">Def_Instancias_Equipamentos!$D$31</f>
        <v>IA-09RaBPM:TI-AMCFPGAEVR</v>
      </c>
      <c r="L4378" s="4" t="str">
        <f aca="false">Def_Instancias_Equipamentos!$D$148</f>
        <v>IA-09RaCtrl:CO-PSCtrl</v>
      </c>
      <c r="M4378" s="10" t="s">
        <v>388</v>
      </c>
      <c r="N4378" s="11" t="s">
        <v>383</v>
      </c>
      <c r="O4378" s="9" t="str">
        <f aca="false">Def_Sistemas_Conectores_Cabos!$B$6</f>
        <v>Simplex (HFBR-4525Z)</v>
      </c>
      <c r="P4378" s="4" t="str">
        <f aca="false">Def_Sistemas_Conectores_Cabos!$B$6</f>
        <v>Simplex (HFBR-4525Z)</v>
      </c>
      <c r="Q4378" s="8" t="str">
        <f aca="false">K4378&amp;"/"&amp;M4378&amp;CHAR(10)&amp;L4378&amp;"/"&amp;N4378</f>
        <v>IA-09RaBPM:TI-AMCFPGAEVR/FMC1CH5
IA-09RaCtrl:CO-PSCtrl/TimIn</v>
      </c>
      <c r="R4378" s="11" t="n">
        <v>15</v>
      </c>
      <c r="S4378" s="11" t="n">
        <f aca="false">R4378</f>
        <v>15</v>
      </c>
      <c r="T4378" s="4" t="str">
        <f aca="false">Def_Sistemas_Conectores_Cabos!$C$6</f>
        <v>Fibra plástica 1 mm</v>
      </c>
      <c r="U4378" s="11" t="s">
        <v>384</v>
      </c>
      <c r="V4378" s="13"/>
    </row>
    <row r="4379" customFormat="false" ht="15.75" hidden="true" customHeight="true" outlineLevel="0" collapsed="false">
      <c r="A4379" s="4" t="str">
        <f aca="false">Def_Sistemas_Conectores_Cabos!$A$5</f>
        <v>Timing Fontes BO &amp; SI</v>
      </c>
      <c r="B4379" s="5" t="str">
        <f aca="false">Datas_Entregas!$A$2</f>
        <v>Booster/LTB</v>
      </c>
      <c r="C4379" s="6" t="n">
        <f aca="false" t="array" ref="C4379:C4379">INDEX(Datas_Entregas!$B$2:$B$100, MATCH(B4379, Datas_Entregas!$A$2:$A$100, 0), 1)</f>
        <v>43266</v>
      </c>
      <c r="D4379" s="5" t="str">
        <f aca="false">Def_Status_Montagem!$A$2</f>
        <v>A verificar</v>
      </c>
      <c r="E4379" s="4" t="str">
        <f aca="false">Def_Status_Montagem!$B$4</f>
        <v>Contratada (inclui etiqueta)</v>
      </c>
      <c r="F4379" s="7" t="str">
        <f aca="false" t="array" ref="F4379:F4379">INDEX(Def_Instancias_Equipamentos!$F$2:$F$1224, MATCH(K4379, Def_Instancias_Equipamentos!$D$2:$D$1224, 0), 1)</f>
        <v>Sala Racks 9</v>
      </c>
      <c r="G4379" s="8" t="str">
        <f aca="false" t="array" ref="G4379:G4379">INDEX(Def_Instancias_Equipamentos!$F$2:$F$1224, MATCH(L4379, Def_Instancias_Equipamentos!$D$2:$D$1224, 0), 1)</f>
        <v>Sala Racks 9</v>
      </c>
      <c r="H4379" s="7" t="str">
        <f aca="false" t="array" ref="H4379:H4379">INDEX(Def_Instancias_Equipamentos!$E$2:$E$1224, MATCH(K4379, Def_Instancias_Equipamentos!$D$2:$D$1224, 0), 1)</f>
        <v>IA-09RaBPM</v>
      </c>
      <c r="I4379" s="8" t="str">
        <f aca="false" t="array" ref="I4379:I4379">INDEX(Def_Instancias_Equipamentos!$E$2:$E$1224, MATCH(L4379, Def_Instancias_Equipamentos!$D$2:$D$1224, 0), 1)</f>
        <v>IA-09RaCtrl</v>
      </c>
      <c r="J4379" s="8" t="str">
        <f aca="false">IF(H4379=I4379, "INTERNO", "EXTERNO")</f>
        <v>EXTERNO</v>
      </c>
      <c r="K4379" s="9" t="str">
        <f aca="false">Def_Instancias_Equipamentos!$D$31</f>
        <v>IA-09RaBPM:TI-AMCFPGAEVR</v>
      </c>
      <c r="L4379" s="4" t="str">
        <f aca="false">Def_Instancias_Equipamentos!$D$148</f>
        <v>IA-09RaCtrl:CO-PSCtrl</v>
      </c>
      <c r="M4379" s="10" t="s">
        <v>389</v>
      </c>
      <c r="N4379" s="11" t="s">
        <v>383</v>
      </c>
      <c r="O4379" s="9" t="str">
        <f aca="false">Def_Sistemas_Conectores_Cabos!$B$6</f>
        <v>Simplex (HFBR-4525Z)</v>
      </c>
      <c r="P4379" s="4" t="str">
        <f aca="false">Def_Sistemas_Conectores_Cabos!$B$6</f>
        <v>Simplex (HFBR-4525Z)</v>
      </c>
      <c r="Q4379" s="8" t="str">
        <f aca="false">K4379&amp;"/"&amp;M4379&amp;CHAR(10)&amp;L4379&amp;"/"&amp;N4379</f>
        <v>IA-09RaBPM:TI-AMCFPGAEVR/FMC2CH1
IA-09RaCtrl:CO-PSCtrl/TimIn</v>
      </c>
      <c r="R4379" s="11" t="n">
        <v>15</v>
      </c>
      <c r="S4379" s="11" t="n">
        <f aca="false">R4379</f>
        <v>15</v>
      </c>
      <c r="T4379" s="4" t="str">
        <f aca="false">Def_Sistemas_Conectores_Cabos!$C$6</f>
        <v>Fibra plástica 1 mm</v>
      </c>
      <c r="U4379" s="11" t="s">
        <v>384</v>
      </c>
      <c r="V4379" s="13"/>
    </row>
    <row r="4380" customFormat="false" ht="15.75" hidden="true" customHeight="true" outlineLevel="0" collapsed="false">
      <c r="A4380" s="4" t="str">
        <f aca="false">Def_Sistemas_Conectores_Cabos!$A$5</f>
        <v>Timing Fontes BO &amp; SI</v>
      </c>
      <c r="B4380" s="5" t="str">
        <f aca="false">Datas_Entregas!$A$2</f>
        <v>Booster/LTB</v>
      </c>
      <c r="C4380" s="6" t="n">
        <f aca="false" t="array" ref="C4380:C4380">INDEX(Datas_Entregas!$B$2:$B$100, MATCH(B4380, Datas_Entregas!$A$2:$A$100, 0), 1)</f>
        <v>43266</v>
      </c>
      <c r="D4380" s="5" t="str">
        <f aca="false">Def_Status_Montagem!$A$2</f>
        <v>A verificar</v>
      </c>
      <c r="E4380" s="4" t="str">
        <f aca="false">Def_Status_Montagem!$B$4</f>
        <v>Contratada (inclui etiqueta)</v>
      </c>
      <c r="F4380" s="7" t="str">
        <f aca="false" t="array" ref="F4380:F4380">INDEX(Def_Instancias_Equipamentos!$F$2:$F$1224, MATCH(K4380, Def_Instancias_Equipamentos!$D$2:$D$1224, 0), 1)</f>
        <v>Sala Racks 9</v>
      </c>
      <c r="G4380" s="8" t="str">
        <f aca="false" t="array" ref="G4380:G4380">INDEX(Def_Instancias_Equipamentos!$F$2:$F$1224, MATCH(L4380, Def_Instancias_Equipamentos!$D$2:$D$1224, 0), 1)</f>
        <v>Sala Racks 9</v>
      </c>
      <c r="H4380" s="7" t="str">
        <f aca="false" t="array" ref="H4380:H4380">INDEX(Def_Instancias_Equipamentos!$E$2:$E$1224, MATCH(K4380, Def_Instancias_Equipamentos!$D$2:$D$1224, 0), 1)</f>
        <v>IA-09RaBPM</v>
      </c>
      <c r="I4380" s="8" t="str">
        <f aca="false" t="array" ref="I4380:I4380">INDEX(Def_Instancias_Equipamentos!$E$2:$E$1224, MATCH(L4380, Def_Instancias_Equipamentos!$D$2:$D$1224, 0), 1)</f>
        <v>IA-09RaCtrl</v>
      </c>
      <c r="J4380" s="8" t="str">
        <f aca="false">IF(H4380=I4380, "INTERNO", "EXTERNO")</f>
        <v>EXTERNO</v>
      </c>
      <c r="K4380" s="9" t="str">
        <f aca="false">Def_Instancias_Equipamentos!$D$31</f>
        <v>IA-09RaBPM:TI-AMCFPGAEVR</v>
      </c>
      <c r="L4380" s="4" t="str">
        <f aca="false">Def_Instancias_Equipamentos!$D$148</f>
        <v>IA-09RaCtrl:CO-PSCtrl</v>
      </c>
      <c r="M4380" s="10" t="s">
        <v>390</v>
      </c>
      <c r="N4380" s="11" t="s">
        <v>383</v>
      </c>
      <c r="O4380" s="9" t="str">
        <f aca="false">Def_Sistemas_Conectores_Cabos!$B$6</f>
        <v>Simplex (HFBR-4525Z)</v>
      </c>
      <c r="P4380" s="4" t="str">
        <f aca="false">Def_Sistemas_Conectores_Cabos!$B$6</f>
        <v>Simplex (HFBR-4525Z)</v>
      </c>
      <c r="Q4380" s="8" t="str">
        <f aca="false">K4380&amp;"/"&amp;M4380&amp;CHAR(10)&amp;L4380&amp;"/"&amp;N4380</f>
        <v>IA-09RaBPM:TI-AMCFPGAEVR/FMC2CH2
IA-09RaCtrl:CO-PSCtrl/TimIn</v>
      </c>
      <c r="R4380" s="11" t="n">
        <v>15</v>
      </c>
      <c r="S4380" s="11" t="n">
        <f aca="false">R4380</f>
        <v>15</v>
      </c>
      <c r="T4380" s="4" t="str">
        <f aca="false">Def_Sistemas_Conectores_Cabos!$C$6</f>
        <v>Fibra plástica 1 mm</v>
      </c>
      <c r="U4380" s="11" t="s">
        <v>384</v>
      </c>
      <c r="V4380" s="13"/>
    </row>
    <row r="4381" customFormat="false" ht="15.75" hidden="true" customHeight="true" outlineLevel="0" collapsed="false">
      <c r="A4381" s="4" t="str">
        <f aca="false">Def_Sistemas_Conectores_Cabos!$A$5</f>
        <v>Timing Fontes BO &amp; SI</v>
      </c>
      <c r="B4381" s="5" t="str">
        <f aca="false">Datas_Entregas!$A$2</f>
        <v>Booster/LTB</v>
      </c>
      <c r="C4381" s="6" t="n">
        <f aca="false" t="array" ref="C4381:C4381">INDEX(Datas_Entregas!$B$2:$B$100, MATCH(B4381, Datas_Entregas!$A$2:$A$100, 0), 1)</f>
        <v>43266</v>
      </c>
      <c r="D4381" s="5" t="str">
        <f aca="false">Def_Status_Montagem!$A$2</f>
        <v>A verificar</v>
      </c>
      <c r="E4381" s="4" t="str">
        <f aca="false">Def_Status_Montagem!$B$4</f>
        <v>Contratada (inclui etiqueta)</v>
      </c>
      <c r="F4381" s="7" t="str">
        <f aca="false" t="array" ref="F4381:F4381">INDEX(Def_Instancias_Equipamentos!$F$2:$F$1224, MATCH(K4381, Def_Instancias_Equipamentos!$D$2:$D$1224, 0), 1)</f>
        <v>Sala Racks 9</v>
      </c>
      <c r="G4381" s="8" t="str">
        <f aca="false" t="array" ref="G4381:G4381">INDEX(Def_Instancias_Equipamentos!$F$2:$F$1224, MATCH(L4381, Def_Instancias_Equipamentos!$D$2:$D$1224, 0), 1)</f>
        <v>Sala Racks 9</v>
      </c>
      <c r="H4381" s="7" t="str">
        <f aca="false" t="array" ref="H4381:H4381">INDEX(Def_Instancias_Equipamentos!$E$2:$E$1224, MATCH(K4381, Def_Instancias_Equipamentos!$D$2:$D$1224, 0), 1)</f>
        <v>IA-09RaBPM</v>
      </c>
      <c r="I4381" s="8" t="str">
        <f aca="false" t="array" ref="I4381:I4381">INDEX(Def_Instancias_Equipamentos!$E$2:$E$1224, MATCH(L4381, Def_Instancias_Equipamentos!$D$2:$D$1224, 0), 1)</f>
        <v>IA-09RaCtrl</v>
      </c>
      <c r="J4381" s="8" t="str">
        <f aca="false">IF(H4381=I4381, "INTERNO", "EXTERNO")</f>
        <v>EXTERNO</v>
      </c>
      <c r="K4381" s="9" t="str">
        <f aca="false">Def_Instancias_Equipamentos!$D$31</f>
        <v>IA-09RaBPM:TI-AMCFPGAEVR</v>
      </c>
      <c r="L4381" s="4" t="str">
        <f aca="false">Def_Instancias_Equipamentos!$D$148</f>
        <v>IA-09RaCtrl:CO-PSCtrl</v>
      </c>
      <c r="M4381" s="10" t="s">
        <v>391</v>
      </c>
      <c r="N4381" s="11" t="s">
        <v>383</v>
      </c>
      <c r="O4381" s="9" t="str">
        <f aca="false">Def_Sistemas_Conectores_Cabos!$B$6</f>
        <v>Simplex (HFBR-4525Z)</v>
      </c>
      <c r="P4381" s="4" t="str">
        <f aca="false">Def_Sistemas_Conectores_Cabos!$B$6</f>
        <v>Simplex (HFBR-4525Z)</v>
      </c>
      <c r="Q4381" s="8" t="str">
        <f aca="false">K4381&amp;"/"&amp;M4381&amp;CHAR(10)&amp;L4381&amp;"/"&amp;N4381</f>
        <v>IA-09RaBPM:TI-AMCFPGAEVR/FMC2CH3
IA-09RaCtrl:CO-PSCtrl/TimIn</v>
      </c>
      <c r="R4381" s="11" t="n">
        <v>15</v>
      </c>
      <c r="S4381" s="11" t="n">
        <f aca="false">R4381</f>
        <v>15</v>
      </c>
      <c r="T4381" s="4" t="str">
        <f aca="false">Def_Sistemas_Conectores_Cabos!$C$6</f>
        <v>Fibra plástica 1 mm</v>
      </c>
      <c r="U4381" s="11" t="s">
        <v>384</v>
      </c>
      <c r="V4381" s="13"/>
    </row>
    <row r="4382" customFormat="false" ht="15.75" hidden="true" customHeight="true" outlineLevel="0" collapsed="false">
      <c r="A4382" s="4" t="str">
        <f aca="false">Def_Sistemas_Conectores_Cabos!$A$5</f>
        <v>Timing Fontes BO &amp; SI</v>
      </c>
      <c r="B4382" s="5" t="str">
        <f aca="false">Datas_Entregas!$A$2</f>
        <v>Booster/LTB</v>
      </c>
      <c r="C4382" s="6" t="n">
        <f aca="false" t="array" ref="C4382:C4382">INDEX(Datas_Entregas!$B$2:$B$100, MATCH(B4382, Datas_Entregas!$A$2:$A$100, 0), 1)</f>
        <v>43266</v>
      </c>
      <c r="D4382" s="5" t="str">
        <f aca="false">Def_Status_Montagem!$A$2</f>
        <v>A verificar</v>
      </c>
      <c r="E4382" s="4" t="str">
        <f aca="false">Def_Status_Montagem!$B$4</f>
        <v>Contratada (inclui etiqueta)</v>
      </c>
      <c r="F4382" s="7" t="str">
        <f aca="false" t="array" ref="F4382:F4382">INDEX(Def_Instancias_Equipamentos!$F$2:$F$1224, MATCH(K4382, Def_Instancias_Equipamentos!$D$2:$D$1224, 0), 1)</f>
        <v>Sala Racks 9</v>
      </c>
      <c r="G4382" s="8" t="str">
        <f aca="false" t="array" ref="G4382:G4382">INDEX(Def_Instancias_Equipamentos!$F$2:$F$1224, MATCH(L4382, Def_Instancias_Equipamentos!$D$2:$D$1224, 0), 1)</f>
        <v>Sala Racks 9</v>
      </c>
      <c r="H4382" s="7" t="str">
        <f aca="false" t="array" ref="H4382:H4382">INDEX(Def_Instancias_Equipamentos!$E$2:$E$1224, MATCH(K4382, Def_Instancias_Equipamentos!$D$2:$D$1224, 0), 1)</f>
        <v>IA-09RaBPM</v>
      </c>
      <c r="I4382" s="8" t="str">
        <f aca="false" t="array" ref="I4382:I4382">INDEX(Def_Instancias_Equipamentos!$E$2:$E$1224, MATCH(L4382, Def_Instancias_Equipamentos!$D$2:$D$1224, 0), 1)</f>
        <v>IA-09RaCtrl</v>
      </c>
      <c r="J4382" s="8" t="str">
        <f aca="false">IF(H4382=I4382, "INTERNO", "EXTERNO")</f>
        <v>EXTERNO</v>
      </c>
      <c r="K4382" s="9" t="str">
        <f aca="false">Def_Instancias_Equipamentos!$D$31</f>
        <v>IA-09RaBPM:TI-AMCFPGAEVR</v>
      </c>
      <c r="L4382" s="4" t="str">
        <f aca="false">Def_Instancias_Equipamentos!$D$148</f>
        <v>IA-09RaCtrl:CO-PSCtrl</v>
      </c>
      <c r="M4382" s="10" t="s">
        <v>392</v>
      </c>
      <c r="N4382" s="11" t="s">
        <v>383</v>
      </c>
      <c r="O4382" s="9" t="str">
        <f aca="false">Def_Sistemas_Conectores_Cabos!$B$6</f>
        <v>Simplex (HFBR-4525Z)</v>
      </c>
      <c r="P4382" s="4" t="str">
        <f aca="false">Def_Sistemas_Conectores_Cabos!$B$6</f>
        <v>Simplex (HFBR-4525Z)</v>
      </c>
      <c r="Q4382" s="8" t="str">
        <f aca="false">K4382&amp;"/"&amp;M4382&amp;CHAR(10)&amp;L4382&amp;"/"&amp;N4382</f>
        <v>IA-09RaBPM:TI-AMCFPGAEVR/FMC2CH4
IA-09RaCtrl:CO-PSCtrl/TimIn</v>
      </c>
      <c r="R4382" s="11" t="n">
        <v>15</v>
      </c>
      <c r="S4382" s="11" t="n">
        <f aca="false">R4382</f>
        <v>15</v>
      </c>
      <c r="T4382" s="4" t="str">
        <f aca="false">Def_Sistemas_Conectores_Cabos!$C$6</f>
        <v>Fibra plástica 1 mm</v>
      </c>
      <c r="U4382" s="11" t="s">
        <v>384</v>
      </c>
      <c r="V4382" s="13"/>
    </row>
    <row r="4383" customFormat="false" ht="15.75" hidden="true" customHeight="true" outlineLevel="0" collapsed="false">
      <c r="A4383" s="4" t="str">
        <f aca="false">Def_Sistemas_Conectores_Cabos!$A$5</f>
        <v>Timing Fontes BO &amp; SI</v>
      </c>
      <c r="B4383" s="5" t="str">
        <f aca="false">Datas_Entregas!$A$2</f>
        <v>Booster/LTB</v>
      </c>
      <c r="C4383" s="6" t="n">
        <f aca="false" t="array" ref="C4383:C4383">INDEX(Datas_Entregas!$B$2:$B$100, MATCH(B4383, Datas_Entregas!$A$2:$A$100, 0), 1)</f>
        <v>43266</v>
      </c>
      <c r="D4383" s="5" t="str">
        <f aca="false">Def_Status_Montagem!$A$2</f>
        <v>A verificar</v>
      </c>
      <c r="E4383" s="4" t="str">
        <f aca="false">Def_Status_Montagem!$B$4</f>
        <v>Contratada (inclui etiqueta)</v>
      </c>
      <c r="F4383" s="7" t="str">
        <f aca="false" t="array" ref="F4383:F4383">INDEX(Def_Instancias_Equipamentos!$F$2:$F$1224, MATCH(K4383, Def_Instancias_Equipamentos!$D$2:$D$1224, 0), 1)</f>
        <v>Sala Racks 10</v>
      </c>
      <c r="G4383" s="8" t="str">
        <f aca="false" t="array" ref="G4383:G4383">INDEX(Def_Instancias_Equipamentos!$F$2:$F$1224, MATCH(L4383, Def_Instancias_Equipamentos!$D$2:$D$1224, 0), 1)</f>
        <v>Sala Racks 10</v>
      </c>
      <c r="H4383" s="7" t="str">
        <f aca="false" t="array" ref="H4383:H4383">INDEX(Def_Instancias_Equipamentos!$E$2:$E$1224, MATCH(K4383, Def_Instancias_Equipamentos!$D$2:$D$1224, 0), 1)</f>
        <v>IA-10RaBPM</v>
      </c>
      <c r="I4383" s="8" t="str">
        <f aca="false" t="array" ref="I4383:I4383">INDEX(Def_Instancias_Equipamentos!$E$2:$E$1224, MATCH(L4383, Def_Instancias_Equipamentos!$D$2:$D$1224, 0), 1)</f>
        <v>IA-10RaCtrl</v>
      </c>
      <c r="J4383" s="8" t="str">
        <f aca="false">IF(H4383=I4383, "INTERNO", "EXTERNO")</f>
        <v>EXTERNO</v>
      </c>
      <c r="K4383" s="9" t="str">
        <f aca="false">Def_Instancias_Equipamentos!$D$32</f>
        <v>IA-10RaBPM:TI-AMCFPGAEVR</v>
      </c>
      <c r="L4383" s="4" t="str">
        <f aca="false">Def_Instancias_Equipamentos!$D$149</f>
        <v>IA-10RaCtrl:CO-PSCtrl</v>
      </c>
      <c r="M4383" s="10" t="s">
        <v>382</v>
      </c>
      <c r="N4383" s="11" t="s">
        <v>383</v>
      </c>
      <c r="O4383" s="9" t="str">
        <f aca="false">Def_Sistemas_Conectores_Cabos!$B$6</f>
        <v>Simplex (HFBR-4525Z)</v>
      </c>
      <c r="P4383" s="4" t="str">
        <f aca="false">Def_Sistemas_Conectores_Cabos!$B$6</f>
        <v>Simplex (HFBR-4525Z)</v>
      </c>
      <c r="Q4383" s="8" t="str">
        <f aca="false">K4383&amp;"/"&amp;M4383&amp;CHAR(10)&amp;L4383&amp;"/"&amp;N4383</f>
        <v>IA-10RaBPM:TI-AMCFPGAEVR/FMC1CH1
IA-10RaCtrl:CO-PSCtrl/TimIn</v>
      </c>
      <c r="R4383" s="11" t="n">
        <v>15</v>
      </c>
      <c r="S4383" s="11" t="n">
        <f aca="false">R4383</f>
        <v>15</v>
      </c>
      <c r="T4383" s="4" t="str">
        <f aca="false">Def_Sistemas_Conectores_Cabos!$C$6</f>
        <v>Fibra plástica 1 mm</v>
      </c>
      <c r="U4383" s="11" t="s">
        <v>384</v>
      </c>
      <c r="V4383" s="13"/>
    </row>
    <row r="4384" customFormat="false" ht="15.75" hidden="true" customHeight="true" outlineLevel="0" collapsed="false">
      <c r="A4384" s="4" t="str">
        <f aca="false">Def_Sistemas_Conectores_Cabos!$A$24</f>
        <v>Controle</v>
      </c>
      <c r="B4384" s="5" t="str">
        <f aca="false">Datas_Entregas!$A$4</f>
        <v>Infra de fibras OM4</v>
      </c>
      <c r="C4384" s="6" t="n">
        <f aca="false" t="array" ref="C4384:C4384">INDEX(Datas_Entregas!$B$2:$B$100, MATCH(B4384, Datas_Entregas!$A$2:$A$100, 0), 1)</f>
        <v>43296</v>
      </c>
      <c r="D4384" s="5"/>
      <c r="E4384" s="4" t="str">
        <f aca="false">Def_Status_Montagem!$B$7</f>
        <v>Outro Grupo LNLS</v>
      </c>
      <c r="F4384" s="7"/>
      <c r="G4384" s="8"/>
      <c r="H4384" s="7" t="str">
        <f aca="false" t="array" ref="H4384:H4384">INDEX(Def_Instancias_Equipamentos!$E$2:$E$1224, MATCH(K4384, Def_Instancias_Equipamentos!$D$2:$D$1224, 0), 1)</f>
        <v>IA-07RaCtrl</v>
      </c>
      <c r="I4384" s="8" t="str">
        <f aca="false" t="array" ref="I4384:I4384">INDEX(Def_Instancias_Equipamentos!$E$2:$E$1224, MATCH(L4384, Def_Instancias_Equipamentos!$D$2:$D$1224, 0), 1)</f>
        <v>IA-08RaCtrl</v>
      </c>
      <c r="J4384" s="8" t="str">
        <f aca="false">IF(H4384=I4384, "INTERNO", "EXTERNO")</f>
        <v>EXTERNO</v>
      </c>
      <c r="K4384" s="9" t="str">
        <f aca="false">Def_Instancias_Equipamentos!$D$52</f>
        <v>IA-07RaCtrl:CO-FibPatch</v>
      </c>
      <c r="L4384" s="4" t="str">
        <f aca="false">Def_Instancias_Equipamentos!$D$53</f>
        <v>IA-08RaCtrl:CO-FibPatch</v>
      </c>
      <c r="M4384" s="27" t="s">
        <v>288</v>
      </c>
      <c r="N4384" s="12" t="s">
        <v>288</v>
      </c>
      <c r="O4384" s="9" t="str">
        <f aca="false">Def_Sistemas_Conectores_Cabos!$B$3</f>
        <v>LC duplex</v>
      </c>
      <c r="P4384" s="4" t="str">
        <f aca="false">Def_Sistemas_Conectores_Cabos!$B$3</f>
        <v>LC duplex</v>
      </c>
      <c r="Q4384" s="8" t="str">
        <f aca="false">K4384&amp;"/"&amp;M4384&amp;CHAR(10)&amp;L4384&amp;"/"&amp;N4384</f>
        <v>IA-07RaCtrl:CO-FibPatch/p036
IA-08RaCtrl:CO-FibPatch/p036</v>
      </c>
      <c r="R4384" s="12"/>
      <c r="S4384" s="11"/>
      <c r="T4384" s="4" t="str">
        <f aca="false">Def_Sistemas_Conectores_Cabos!$C$3</f>
        <v>Fibra OM4 duplex</v>
      </c>
      <c r="U4384" s="11"/>
      <c r="V4384" s="13"/>
    </row>
    <row r="4385" customFormat="false" ht="15.75" hidden="true" customHeight="true" outlineLevel="0" collapsed="false">
      <c r="A4385" s="4" t="str">
        <f aca="false">Def_Sistemas_Conectores_Cabos!$A$24</f>
        <v>Controle</v>
      </c>
      <c r="B4385" s="5" t="str">
        <f aca="false">Datas_Entregas!$A$4</f>
        <v>Infra de fibras OM4</v>
      </c>
      <c r="C4385" s="6" t="n">
        <f aca="false" t="array" ref="C4385:C4385">INDEX(Datas_Entregas!$B$2:$B$100, MATCH(B4385, Datas_Entregas!$A$2:$A$100, 0), 1)</f>
        <v>43296</v>
      </c>
      <c r="D4385" s="5"/>
      <c r="E4385" s="4" t="str">
        <f aca="false">Def_Status_Montagem!$B$7</f>
        <v>Outro Grupo LNLS</v>
      </c>
      <c r="F4385" s="7"/>
      <c r="G4385" s="8"/>
      <c r="H4385" s="7" t="str">
        <f aca="false" t="array" ref="H4385:H4385">INDEX(Def_Instancias_Equipamentos!$E$2:$E$1224, MATCH(K4385, Def_Instancias_Equipamentos!$D$2:$D$1224, 0), 1)</f>
        <v>IA-07RaCtrl</v>
      </c>
      <c r="I4385" s="8" t="str">
        <f aca="false" t="array" ref="I4385:I4385">INDEX(Def_Instancias_Equipamentos!$E$2:$E$1224, MATCH(L4385, Def_Instancias_Equipamentos!$D$2:$D$1224, 0), 1)</f>
        <v>CA-RaCtrl</v>
      </c>
      <c r="J4385" s="8" t="str">
        <f aca="false">IF(H4385=I4385, "INTERNO", "EXTERNO")</f>
        <v>EXTERNO</v>
      </c>
      <c r="K4385" s="9" t="str">
        <f aca="false">Def_Instancias_Equipamentos!$D$52</f>
        <v>IA-07RaCtrl:CO-FibPatch</v>
      </c>
      <c r="L4385" s="4" t="str">
        <f aca="false">Def_Instancias_Equipamentos!$D$67</f>
        <v>CA-RaCtrl:CO-FibPatch</v>
      </c>
      <c r="M4385" s="27" t="s">
        <v>218</v>
      </c>
      <c r="N4385" s="12" t="s">
        <v>218</v>
      </c>
      <c r="O4385" s="9" t="str">
        <f aca="false">Def_Sistemas_Conectores_Cabos!$B$3</f>
        <v>LC duplex</v>
      </c>
      <c r="P4385" s="4" t="str">
        <f aca="false">Def_Sistemas_Conectores_Cabos!$B$3</f>
        <v>LC duplex</v>
      </c>
      <c r="Q4385" s="8" t="str">
        <f aca="false">K4385&amp;"/"&amp;M4385&amp;CHAR(10)&amp;L4385&amp;"/"&amp;N4385</f>
        <v>IA-07RaCtrl:CO-FibPatch/p037
CA-RaCtrl:CO-FibPatch/p037</v>
      </c>
      <c r="R4385" s="12"/>
      <c r="S4385" s="11"/>
      <c r="T4385" s="4" t="str">
        <f aca="false">Def_Sistemas_Conectores_Cabos!$C$3</f>
        <v>Fibra OM4 duplex</v>
      </c>
      <c r="U4385" s="11"/>
      <c r="V4385" s="13"/>
    </row>
    <row r="4386" customFormat="false" ht="15.75" hidden="true" customHeight="true" outlineLevel="0" collapsed="false">
      <c r="A4386" s="4" t="str">
        <f aca="false">Def_Sistemas_Conectores_Cabos!$A$5</f>
        <v>Timing Fontes BO &amp; SI</v>
      </c>
      <c r="B4386" s="5" t="str">
        <f aca="false">Datas_Entregas!$A$2</f>
        <v>Booster/LTB</v>
      </c>
      <c r="C4386" s="6" t="n">
        <f aca="false" t="array" ref="C4386:C4386">INDEX(Datas_Entregas!$B$2:$B$100, MATCH(B4386, Datas_Entregas!$A$2:$A$100, 0), 1)</f>
        <v>43266</v>
      </c>
      <c r="D4386" s="5" t="str">
        <f aca="false">Def_Status_Montagem!$A$2</f>
        <v>A verificar</v>
      </c>
      <c r="E4386" s="4" t="str">
        <f aca="false">Def_Status_Montagem!$B$4</f>
        <v>Contratada (inclui etiqueta)</v>
      </c>
      <c r="F4386" s="7" t="str">
        <f aca="false" t="array" ref="F4386:F4386">INDEX(Def_Instancias_Equipamentos!$F$2:$F$1224, MATCH(K4386, Def_Instancias_Equipamentos!$D$2:$D$1224, 0), 1)</f>
        <v>Sala Racks 10</v>
      </c>
      <c r="G4386" s="8" t="str">
        <f aca="false" t="array" ref="G4386:G4386">INDEX(Def_Instancias_Equipamentos!$F$2:$F$1224, MATCH(L4386, Def_Instancias_Equipamentos!$D$2:$D$1224, 0), 1)</f>
        <v>Sala Racks 10</v>
      </c>
      <c r="H4386" s="7" t="str">
        <f aca="false" t="array" ref="H4386:H4386">INDEX(Def_Instancias_Equipamentos!$E$2:$E$1224, MATCH(K4386, Def_Instancias_Equipamentos!$D$2:$D$1224, 0), 1)</f>
        <v>IA-10RaBPM</v>
      </c>
      <c r="I4386" s="8" t="str">
        <f aca="false" t="array" ref="I4386:I4386">INDEX(Def_Instancias_Equipamentos!$E$2:$E$1224, MATCH(L4386, Def_Instancias_Equipamentos!$D$2:$D$1224, 0), 1)</f>
        <v>IA-10RaCtrl</v>
      </c>
      <c r="J4386" s="8" t="str">
        <f aca="false">IF(H4386=I4386, "INTERNO", "EXTERNO")</f>
        <v>EXTERNO</v>
      </c>
      <c r="K4386" s="9" t="str">
        <f aca="false">Def_Instancias_Equipamentos!$D$32</f>
        <v>IA-10RaBPM:TI-AMCFPGAEVR</v>
      </c>
      <c r="L4386" s="4" t="str">
        <f aca="false">Def_Instancias_Equipamentos!$D$149</f>
        <v>IA-10RaCtrl:CO-PSCtrl</v>
      </c>
      <c r="M4386" s="10" t="s">
        <v>385</v>
      </c>
      <c r="N4386" s="11" t="s">
        <v>383</v>
      </c>
      <c r="O4386" s="9" t="str">
        <f aca="false">Def_Sistemas_Conectores_Cabos!$B$6</f>
        <v>Simplex (HFBR-4525Z)</v>
      </c>
      <c r="P4386" s="4" t="str">
        <f aca="false">Def_Sistemas_Conectores_Cabos!$B$6</f>
        <v>Simplex (HFBR-4525Z)</v>
      </c>
      <c r="Q4386" s="8" t="str">
        <f aca="false">K4386&amp;"/"&amp;M4386&amp;CHAR(10)&amp;L4386&amp;"/"&amp;N4386</f>
        <v>IA-10RaBPM:TI-AMCFPGAEVR/FMC1CH2
IA-10RaCtrl:CO-PSCtrl/TimIn</v>
      </c>
      <c r="R4386" s="11" t="n">
        <v>15</v>
      </c>
      <c r="S4386" s="11" t="n">
        <f aca="false">R4386</f>
        <v>15</v>
      </c>
      <c r="T4386" s="4" t="str">
        <f aca="false">Def_Sistemas_Conectores_Cabos!$C$6</f>
        <v>Fibra plástica 1 mm</v>
      </c>
      <c r="U4386" s="11" t="s">
        <v>384</v>
      </c>
      <c r="V4386" s="13"/>
    </row>
    <row r="4387" customFormat="false" ht="15.75" hidden="true" customHeight="true" outlineLevel="0" collapsed="false">
      <c r="A4387" s="4" t="str">
        <f aca="false">Def_Sistemas_Conectores_Cabos!$A$5</f>
        <v>Timing Fontes BO &amp; SI</v>
      </c>
      <c r="B4387" s="5" t="str">
        <f aca="false">Datas_Entregas!$A$2</f>
        <v>Booster/LTB</v>
      </c>
      <c r="C4387" s="6" t="n">
        <f aca="false" t="array" ref="C4387:C4387">INDEX(Datas_Entregas!$B$2:$B$100, MATCH(B4387, Datas_Entregas!$A$2:$A$100, 0), 1)</f>
        <v>43266</v>
      </c>
      <c r="D4387" s="5" t="str">
        <f aca="false">Def_Status_Montagem!$A$2</f>
        <v>A verificar</v>
      </c>
      <c r="E4387" s="4" t="str">
        <f aca="false">Def_Status_Montagem!$B$4</f>
        <v>Contratada (inclui etiqueta)</v>
      </c>
      <c r="F4387" s="7" t="str">
        <f aca="false" t="array" ref="F4387:F4387">INDEX(Def_Instancias_Equipamentos!$F$2:$F$1224, MATCH(K4387, Def_Instancias_Equipamentos!$D$2:$D$1224, 0), 1)</f>
        <v>Sala Racks 10</v>
      </c>
      <c r="G4387" s="8" t="str">
        <f aca="false" t="array" ref="G4387:G4387">INDEX(Def_Instancias_Equipamentos!$F$2:$F$1224, MATCH(L4387, Def_Instancias_Equipamentos!$D$2:$D$1224, 0), 1)</f>
        <v>Sala Racks 10</v>
      </c>
      <c r="H4387" s="7" t="str">
        <f aca="false" t="array" ref="H4387:H4387">INDEX(Def_Instancias_Equipamentos!$E$2:$E$1224, MATCH(K4387, Def_Instancias_Equipamentos!$D$2:$D$1224, 0), 1)</f>
        <v>IA-10RaBPM</v>
      </c>
      <c r="I4387" s="8" t="str">
        <f aca="false" t="array" ref="I4387:I4387">INDEX(Def_Instancias_Equipamentos!$E$2:$E$1224, MATCH(L4387, Def_Instancias_Equipamentos!$D$2:$D$1224, 0), 1)</f>
        <v>IA-10RaCtrl</v>
      </c>
      <c r="J4387" s="8" t="str">
        <f aca="false">IF(H4387=I4387, "INTERNO", "EXTERNO")</f>
        <v>EXTERNO</v>
      </c>
      <c r="K4387" s="9" t="str">
        <f aca="false">Def_Instancias_Equipamentos!$D$32</f>
        <v>IA-10RaBPM:TI-AMCFPGAEVR</v>
      </c>
      <c r="L4387" s="4" t="str">
        <f aca="false">Def_Instancias_Equipamentos!$D$149</f>
        <v>IA-10RaCtrl:CO-PSCtrl</v>
      </c>
      <c r="M4387" s="10" t="s">
        <v>386</v>
      </c>
      <c r="N4387" s="11" t="s">
        <v>383</v>
      </c>
      <c r="O4387" s="9" t="str">
        <f aca="false">Def_Sistemas_Conectores_Cabos!$B$6</f>
        <v>Simplex (HFBR-4525Z)</v>
      </c>
      <c r="P4387" s="4" t="str">
        <f aca="false">Def_Sistemas_Conectores_Cabos!$B$6</f>
        <v>Simplex (HFBR-4525Z)</v>
      </c>
      <c r="Q4387" s="8" t="str">
        <f aca="false">K4387&amp;"/"&amp;M4387&amp;CHAR(10)&amp;L4387&amp;"/"&amp;N4387</f>
        <v>IA-10RaBPM:TI-AMCFPGAEVR/FMC1CH3
IA-10RaCtrl:CO-PSCtrl/TimIn</v>
      </c>
      <c r="R4387" s="11" t="n">
        <v>15</v>
      </c>
      <c r="S4387" s="11" t="n">
        <f aca="false">R4387</f>
        <v>15</v>
      </c>
      <c r="T4387" s="4" t="str">
        <f aca="false">Def_Sistemas_Conectores_Cabos!$C$6</f>
        <v>Fibra plástica 1 mm</v>
      </c>
      <c r="U4387" s="11" t="s">
        <v>384</v>
      </c>
      <c r="V4387" s="13"/>
    </row>
    <row r="4388" customFormat="false" ht="15.75" hidden="true" customHeight="true" outlineLevel="0" collapsed="false">
      <c r="A4388" s="4" t="str">
        <f aca="false">Def_Sistemas_Conectores_Cabos!$A$5</f>
        <v>Timing Fontes BO &amp; SI</v>
      </c>
      <c r="B4388" s="5" t="str">
        <f aca="false">Datas_Entregas!$A$2</f>
        <v>Booster/LTB</v>
      </c>
      <c r="C4388" s="6" t="n">
        <f aca="false" t="array" ref="C4388:C4388">INDEX(Datas_Entregas!$B$2:$B$100, MATCH(B4388, Datas_Entregas!$A$2:$A$100, 0), 1)</f>
        <v>43266</v>
      </c>
      <c r="D4388" s="5" t="str">
        <f aca="false">Def_Status_Montagem!$A$2</f>
        <v>A verificar</v>
      </c>
      <c r="E4388" s="4" t="str">
        <f aca="false">Def_Status_Montagem!$B$4</f>
        <v>Contratada (inclui etiqueta)</v>
      </c>
      <c r="F4388" s="7" t="str">
        <f aca="false" t="array" ref="F4388:F4388">INDEX(Def_Instancias_Equipamentos!$F$2:$F$1224, MATCH(K4388, Def_Instancias_Equipamentos!$D$2:$D$1224, 0), 1)</f>
        <v>Sala Racks 10</v>
      </c>
      <c r="G4388" s="8" t="str">
        <f aca="false" t="array" ref="G4388:G4388">INDEX(Def_Instancias_Equipamentos!$F$2:$F$1224, MATCH(L4388, Def_Instancias_Equipamentos!$D$2:$D$1224, 0), 1)</f>
        <v>Sala Racks 10</v>
      </c>
      <c r="H4388" s="7" t="str">
        <f aca="false" t="array" ref="H4388:H4388">INDEX(Def_Instancias_Equipamentos!$E$2:$E$1224, MATCH(K4388, Def_Instancias_Equipamentos!$D$2:$D$1224, 0), 1)</f>
        <v>IA-10RaBPM</v>
      </c>
      <c r="I4388" s="8" t="str">
        <f aca="false" t="array" ref="I4388:I4388">INDEX(Def_Instancias_Equipamentos!$E$2:$E$1224, MATCH(L4388, Def_Instancias_Equipamentos!$D$2:$D$1224, 0), 1)</f>
        <v>IA-10RaCtrl</v>
      </c>
      <c r="J4388" s="8" t="str">
        <f aca="false">IF(H4388=I4388, "INTERNO", "EXTERNO")</f>
        <v>EXTERNO</v>
      </c>
      <c r="K4388" s="9" t="str">
        <f aca="false">Def_Instancias_Equipamentos!$D$32</f>
        <v>IA-10RaBPM:TI-AMCFPGAEVR</v>
      </c>
      <c r="L4388" s="4" t="str">
        <f aca="false">Def_Instancias_Equipamentos!$D$149</f>
        <v>IA-10RaCtrl:CO-PSCtrl</v>
      </c>
      <c r="M4388" s="10" t="s">
        <v>387</v>
      </c>
      <c r="N4388" s="11" t="s">
        <v>383</v>
      </c>
      <c r="O4388" s="9" t="str">
        <f aca="false">Def_Sistemas_Conectores_Cabos!$B$6</f>
        <v>Simplex (HFBR-4525Z)</v>
      </c>
      <c r="P4388" s="4" t="str">
        <f aca="false">Def_Sistemas_Conectores_Cabos!$B$6</f>
        <v>Simplex (HFBR-4525Z)</v>
      </c>
      <c r="Q4388" s="8" t="str">
        <f aca="false">K4388&amp;"/"&amp;M4388&amp;CHAR(10)&amp;L4388&amp;"/"&amp;N4388</f>
        <v>IA-10RaBPM:TI-AMCFPGAEVR/FMC1CH4
IA-10RaCtrl:CO-PSCtrl/TimIn</v>
      </c>
      <c r="R4388" s="11" t="n">
        <v>15</v>
      </c>
      <c r="S4388" s="11" t="n">
        <f aca="false">R4388</f>
        <v>15</v>
      </c>
      <c r="T4388" s="4" t="str">
        <f aca="false">Def_Sistemas_Conectores_Cabos!$C$6</f>
        <v>Fibra plástica 1 mm</v>
      </c>
      <c r="U4388" s="11" t="s">
        <v>384</v>
      </c>
      <c r="V4388" s="13"/>
    </row>
    <row r="4389" customFormat="false" ht="15.75" hidden="true" customHeight="true" outlineLevel="0" collapsed="false">
      <c r="A4389" s="4" t="str">
        <f aca="false">Def_Sistemas_Conectores_Cabos!$A$5</f>
        <v>Timing Fontes BO &amp; SI</v>
      </c>
      <c r="B4389" s="5" t="str">
        <f aca="false">Datas_Entregas!$A$2</f>
        <v>Booster/LTB</v>
      </c>
      <c r="C4389" s="6" t="n">
        <f aca="false" t="array" ref="C4389:C4389">INDEX(Datas_Entregas!$B$2:$B$100, MATCH(B4389, Datas_Entregas!$A$2:$A$100, 0), 1)</f>
        <v>43266</v>
      </c>
      <c r="D4389" s="5" t="str">
        <f aca="false">Def_Status_Montagem!$A$2</f>
        <v>A verificar</v>
      </c>
      <c r="E4389" s="4" t="str">
        <f aca="false">Def_Status_Montagem!$B$4</f>
        <v>Contratada (inclui etiqueta)</v>
      </c>
      <c r="F4389" s="7" t="str">
        <f aca="false" t="array" ref="F4389:F4389">INDEX(Def_Instancias_Equipamentos!$F$2:$F$1224, MATCH(K4389, Def_Instancias_Equipamentos!$D$2:$D$1224, 0), 1)</f>
        <v>Sala Racks 10</v>
      </c>
      <c r="G4389" s="8" t="str">
        <f aca="false" t="array" ref="G4389:G4389">INDEX(Def_Instancias_Equipamentos!$F$2:$F$1224, MATCH(L4389, Def_Instancias_Equipamentos!$D$2:$D$1224, 0), 1)</f>
        <v>Sala Racks 10</v>
      </c>
      <c r="H4389" s="7" t="str">
        <f aca="false" t="array" ref="H4389:H4389">INDEX(Def_Instancias_Equipamentos!$E$2:$E$1224, MATCH(K4389, Def_Instancias_Equipamentos!$D$2:$D$1224, 0), 1)</f>
        <v>IA-10RaBPM</v>
      </c>
      <c r="I4389" s="8" t="str">
        <f aca="false" t="array" ref="I4389:I4389">INDEX(Def_Instancias_Equipamentos!$E$2:$E$1224, MATCH(L4389, Def_Instancias_Equipamentos!$D$2:$D$1224, 0), 1)</f>
        <v>IA-10RaCtrl</v>
      </c>
      <c r="J4389" s="8" t="str">
        <f aca="false">IF(H4389=I4389, "INTERNO", "EXTERNO")</f>
        <v>EXTERNO</v>
      </c>
      <c r="K4389" s="9" t="str">
        <f aca="false">Def_Instancias_Equipamentos!$D$32</f>
        <v>IA-10RaBPM:TI-AMCFPGAEVR</v>
      </c>
      <c r="L4389" s="4" t="str">
        <f aca="false">Def_Instancias_Equipamentos!$D$149</f>
        <v>IA-10RaCtrl:CO-PSCtrl</v>
      </c>
      <c r="M4389" s="10" t="s">
        <v>388</v>
      </c>
      <c r="N4389" s="11" t="s">
        <v>383</v>
      </c>
      <c r="O4389" s="9" t="str">
        <f aca="false">Def_Sistemas_Conectores_Cabos!$B$6</f>
        <v>Simplex (HFBR-4525Z)</v>
      </c>
      <c r="P4389" s="4" t="str">
        <f aca="false">Def_Sistemas_Conectores_Cabos!$B$6</f>
        <v>Simplex (HFBR-4525Z)</v>
      </c>
      <c r="Q4389" s="8" t="str">
        <f aca="false">K4389&amp;"/"&amp;M4389&amp;CHAR(10)&amp;L4389&amp;"/"&amp;N4389</f>
        <v>IA-10RaBPM:TI-AMCFPGAEVR/FMC1CH5
IA-10RaCtrl:CO-PSCtrl/TimIn</v>
      </c>
      <c r="R4389" s="11" t="n">
        <v>15</v>
      </c>
      <c r="S4389" s="11" t="n">
        <f aca="false">R4389</f>
        <v>15</v>
      </c>
      <c r="T4389" s="4" t="str">
        <f aca="false">Def_Sistemas_Conectores_Cabos!$C$6</f>
        <v>Fibra plástica 1 mm</v>
      </c>
      <c r="U4389" s="11" t="s">
        <v>384</v>
      </c>
      <c r="V4389" s="13"/>
    </row>
    <row r="4390" customFormat="false" ht="15.75" hidden="true" customHeight="true" outlineLevel="0" collapsed="false">
      <c r="A4390" s="4" t="str">
        <f aca="false">Def_Sistemas_Conectores_Cabos!$A$5</f>
        <v>Timing Fontes BO &amp; SI</v>
      </c>
      <c r="B4390" s="5" t="str">
        <f aca="false">Datas_Entregas!$A$2</f>
        <v>Booster/LTB</v>
      </c>
      <c r="C4390" s="6" t="n">
        <f aca="false" t="array" ref="C4390:C4390">INDEX(Datas_Entregas!$B$2:$B$100, MATCH(B4390, Datas_Entregas!$A$2:$A$100, 0), 1)</f>
        <v>43266</v>
      </c>
      <c r="D4390" s="5" t="str">
        <f aca="false">Def_Status_Montagem!$A$2</f>
        <v>A verificar</v>
      </c>
      <c r="E4390" s="4" t="str">
        <f aca="false">Def_Status_Montagem!$B$4</f>
        <v>Contratada (inclui etiqueta)</v>
      </c>
      <c r="F4390" s="7" t="str">
        <f aca="false" t="array" ref="F4390:F4390">INDEX(Def_Instancias_Equipamentos!$F$2:$F$1224, MATCH(K4390, Def_Instancias_Equipamentos!$D$2:$D$1224, 0), 1)</f>
        <v>Sala Racks 10</v>
      </c>
      <c r="G4390" s="8" t="str">
        <f aca="false" t="array" ref="G4390:G4390">INDEX(Def_Instancias_Equipamentos!$F$2:$F$1224, MATCH(L4390, Def_Instancias_Equipamentos!$D$2:$D$1224, 0), 1)</f>
        <v>Sala Racks 10</v>
      </c>
      <c r="H4390" s="7" t="str">
        <f aca="false" t="array" ref="H4390:H4390">INDEX(Def_Instancias_Equipamentos!$E$2:$E$1224, MATCH(K4390, Def_Instancias_Equipamentos!$D$2:$D$1224, 0), 1)</f>
        <v>IA-10RaBPM</v>
      </c>
      <c r="I4390" s="8" t="str">
        <f aca="false" t="array" ref="I4390:I4390">INDEX(Def_Instancias_Equipamentos!$E$2:$E$1224, MATCH(L4390, Def_Instancias_Equipamentos!$D$2:$D$1224, 0), 1)</f>
        <v>IA-10RaCtrl</v>
      </c>
      <c r="J4390" s="8" t="str">
        <f aca="false">IF(H4390=I4390, "INTERNO", "EXTERNO")</f>
        <v>EXTERNO</v>
      </c>
      <c r="K4390" s="9" t="str">
        <f aca="false">Def_Instancias_Equipamentos!$D$32</f>
        <v>IA-10RaBPM:TI-AMCFPGAEVR</v>
      </c>
      <c r="L4390" s="4" t="str">
        <f aca="false">Def_Instancias_Equipamentos!$D$149</f>
        <v>IA-10RaCtrl:CO-PSCtrl</v>
      </c>
      <c r="M4390" s="10" t="s">
        <v>389</v>
      </c>
      <c r="N4390" s="11" t="s">
        <v>383</v>
      </c>
      <c r="O4390" s="9" t="str">
        <f aca="false">Def_Sistemas_Conectores_Cabos!$B$6</f>
        <v>Simplex (HFBR-4525Z)</v>
      </c>
      <c r="P4390" s="4" t="str">
        <f aca="false">Def_Sistemas_Conectores_Cabos!$B$6</f>
        <v>Simplex (HFBR-4525Z)</v>
      </c>
      <c r="Q4390" s="8" t="str">
        <f aca="false">K4390&amp;"/"&amp;M4390&amp;CHAR(10)&amp;L4390&amp;"/"&amp;N4390</f>
        <v>IA-10RaBPM:TI-AMCFPGAEVR/FMC2CH1
IA-10RaCtrl:CO-PSCtrl/TimIn</v>
      </c>
      <c r="R4390" s="11" t="n">
        <v>15</v>
      </c>
      <c r="S4390" s="11" t="n">
        <f aca="false">R4390</f>
        <v>15</v>
      </c>
      <c r="T4390" s="4" t="str">
        <f aca="false">Def_Sistemas_Conectores_Cabos!$C$6</f>
        <v>Fibra plástica 1 mm</v>
      </c>
      <c r="U4390" s="11" t="s">
        <v>384</v>
      </c>
      <c r="V4390" s="13"/>
    </row>
    <row r="4391" customFormat="false" ht="15.75" hidden="true" customHeight="true" outlineLevel="0" collapsed="false">
      <c r="A4391" s="4" t="str">
        <f aca="false">Def_Sistemas_Conectores_Cabos!$A$5</f>
        <v>Timing Fontes BO &amp; SI</v>
      </c>
      <c r="B4391" s="5" t="str">
        <f aca="false">Datas_Entregas!$A$2</f>
        <v>Booster/LTB</v>
      </c>
      <c r="C4391" s="6" t="n">
        <f aca="false" t="array" ref="C4391:C4391">INDEX(Datas_Entregas!$B$2:$B$100, MATCH(B4391, Datas_Entregas!$A$2:$A$100, 0), 1)</f>
        <v>43266</v>
      </c>
      <c r="D4391" s="5" t="str">
        <f aca="false">Def_Status_Montagem!$A$2</f>
        <v>A verificar</v>
      </c>
      <c r="E4391" s="4" t="str">
        <f aca="false">Def_Status_Montagem!$B$4</f>
        <v>Contratada (inclui etiqueta)</v>
      </c>
      <c r="F4391" s="7" t="str">
        <f aca="false" t="array" ref="F4391:F4391">INDEX(Def_Instancias_Equipamentos!$F$2:$F$1224, MATCH(K4391, Def_Instancias_Equipamentos!$D$2:$D$1224, 0), 1)</f>
        <v>Sala Racks 10</v>
      </c>
      <c r="G4391" s="8" t="str">
        <f aca="false" t="array" ref="G4391:G4391">INDEX(Def_Instancias_Equipamentos!$F$2:$F$1224, MATCH(L4391, Def_Instancias_Equipamentos!$D$2:$D$1224, 0), 1)</f>
        <v>Sala Racks 10</v>
      </c>
      <c r="H4391" s="7" t="str">
        <f aca="false" t="array" ref="H4391:H4391">INDEX(Def_Instancias_Equipamentos!$E$2:$E$1224, MATCH(K4391, Def_Instancias_Equipamentos!$D$2:$D$1224, 0), 1)</f>
        <v>IA-10RaBPM</v>
      </c>
      <c r="I4391" s="8" t="str">
        <f aca="false" t="array" ref="I4391:I4391">INDEX(Def_Instancias_Equipamentos!$E$2:$E$1224, MATCH(L4391, Def_Instancias_Equipamentos!$D$2:$D$1224, 0), 1)</f>
        <v>IA-10RaCtrl</v>
      </c>
      <c r="J4391" s="8" t="str">
        <f aca="false">IF(H4391=I4391, "INTERNO", "EXTERNO")</f>
        <v>EXTERNO</v>
      </c>
      <c r="K4391" s="9" t="str">
        <f aca="false">Def_Instancias_Equipamentos!$D$32</f>
        <v>IA-10RaBPM:TI-AMCFPGAEVR</v>
      </c>
      <c r="L4391" s="4" t="str">
        <f aca="false">Def_Instancias_Equipamentos!$D$149</f>
        <v>IA-10RaCtrl:CO-PSCtrl</v>
      </c>
      <c r="M4391" s="10" t="s">
        <v>390</v>
      </c>
      <c r="N4391" s="11" t="s">
        <v>383</v>
      </c>
      <c r="O4391" s="9" t="str">
        <f aca="false">Def_Sistemas_Conectores_Cabos!$B$6</f>
        <v>Simplex (HFBR-4525Z)</v>
      </c>
      <c r="P4391" s="4" t="str">
        <f aca="false">Def_Sistemas_Conectores_Cabos!$B$6</f>
        <v>Simplex (HFBR-4525Z)</v>
      </c>
      <c r="Q4391" s="8" t="str">
        <f aca="false">K4391&amp;"/"&amp;M4391&amp;CHAR(10)&amp;L4391&amp;"/"&amp;N4391</f>
        <v>IA-10RaBPM:TI-AMCFPGAEVR/FMC2CH2
IA-10RaCtrl:CO-PSCtrl/TimIn</v>
      </c>
      <c r="R4391" s="11" t="n">
        <v>15</v>
      </c>
      <c r="S4391" s="11" t="n">
        <f aca="false">R4391</f>
        <v>15</v>
      </c>
      <c r="T4391" s="4" t="str">
        <f aca="false">Def_Sistemas_Conectores_Cabos!$C$6</f>
        <v>Fibra plástica 1 mm</v>
      </c>
      <c r="U4391" s="11" t="s">
        <v>384</v>
      </c>
      <c r="V4391" s="13"/>
    </row>
    <row r="4392" customFormat="false" ht="15.75" hidden="true" customHeight="true" outlineLevel="0" collapsed="false">
      <c r="A4392" s="4" t="str">
        <f aca="false">Def_Sistemas_Conectores_Cabos!$A$5</f>
        <v>Timing Fontes BO &amp; SI</v>
      </c>
      <c r="B4392" s="5" t="str">
        <f aca="false">Datas_Entregas!$A$2</f>
        <v>Booster/LTB</v>
      </c>
      <c r="C4392" s="6" t="n">
        <f aca="false" t="array" ref="C4392:C4392">INDEX(Datas_Entregas!$B$2:$B$100, MATCH(B4392, Datas_Entregas!$A$2:$A$100, 0), 1)</f>
        <v>43266</v>
      </c>
      <c r="D4392" s="5" t="str">
        <f aca="false">Def_Status_Montagem!$A$2</f>
        <v>A verificar</v>
      </c>
      <c r="E4392" s="4" t="str">
        <f aca="false">Def_Status_Montagem!$B$4</f>
        <v>Contratada (inclui etiqueta)</v>
      </c>
      <c r="F4392" s="7" t="str">
        <f aca="false" t="array" ref="F4392:F4392">INDEX(Def_Instancias_Equipamentos!$F$2:$F$1224, MATCH(K4392, Def_Instancias_Equipamentos!$D$2:$D$1224, 0), 1)</f>
        <v>Sala Racks 10</v>
      </c>
      <c r="G4392" s="8" t="str">
        <f aca="false" t="array" ref="G4392:G4392">INDEX(Def_Instancias_Equipamentos!$F$2:$F$1224, MATCH(L4392, Def_Instancias_Equipamentos!$D$2:$D$1224, 0), 1)</f>
        <v>Sala Racks 10</v>
      </c>
      <c r="H4392" s="7" t="str">
        <f aca="false" t="array" ref="H4392:H4392">INDEX(Def_Instancias_Equipamentos!$E$2:$E$1224, MATCH(K4392, Def_Instancias_Equipamentos!$D$2:$D$1224, 0), 1)</f>
        <v>IA-10RaBPM</v>
      </c>
      <c r="I4392" s="8" t="str">
        <f aca="false" t="array" ref="I4392:I4392">INDEX(Def_Instancias_Equipamentos!$E$2:$E$1224, MATCH(L4392, Def_Instancias_Equipamentos!$D$2:$D$1224, 0), 1)</f>
        <v>IA-10RaCtrl</v>
      </c>
      <c r="J4392" s="8" t="str">
        <f aca="false">IF(H4392=I4392, "INTERNO", "EXTERNO")</f>
        <v>EXTERNO</v>
      </c>
      <c r="K4392" s="9" t="str">
        <f aca="false">Def_Instancias_Equipamentos!$D$32</f>
        <v>IA-10RaBPM:TI-AMCFPGAEVR</v>
      </c>
      <c r="L4392" s="4" t="str">
        <f aca="false">Def_Instancias_Equipamentos!$D$149</f>
        <v>IA-10RaCtrl:CO-PSCtrl</v>
      </c>
      <c r="M4392" s="10" t="s">
        <v>391</v>
      </c>
      <c r="N4392" s="11" t="s">
        <v>383</v>
      </c>
      <c r="O4392" s="9" t="str">
        <f aca="false">Def_Sistemas_Conectores_Cabos!$B$6</f>
        <v>Simplex (HFBR-4525Z)</v>
      </c>
      <c r="P4392" s="4" t="str">
        <f aca="false">Def_Sistemas_Conectores_Cabos!$B$6</f>
        <v>Simplex (HFBR-4525Z)</v>
      </c>
      <c r="Q4392" s="8" t="str">
        <f aca="false">K4392&amp;"/"&amp;M4392&amp;CHAR(10)&amp;L4392&amp;"/"&amp;N4392</f>
        <v>IA-10RaBPM:TI-AMCFPGAEVR/FMC2CH3
IA-10RaCtrl:CO-PSCtrl/TimIn</v>
      </c>
      <c r="R4392" s="11" t="n">
        <v>15</v>
      </c>
      <c r="S4392" s="11" t="n">
        <f aca="false">R4392</f>
        <v>15</v>
      </c>
      <c r="T4392" s="4" t="str">
        <f aca="false">Def_Sistemas_Conectores_Cabos!$C$6</f>
        <v>Fibra plástica 1 mm</v>
      </c>
      <c r="U4392" s="11" t="s">
        <v>384</v>
      </c>
      <c r="V4392" s="13"/>
    </row>
    <row r="4393" customFormat="false" ht="15.75" hidden="true" customHeight="true" outlineLevel="0" collapsed="false">
      <c r="A4393" s="4" t="str">
        <f aca="false">Def_Sistemas_Conectores_Cabos!$A$5</f>
        <v>Timing Fontes BO &amp; SI</v>
      </c>
      <c r="B4393" s="5" t="str">
        <f aca="false">Datas_Entregas!$A$2</f>
        <v>Booster/LTB</v>
      </c>
      <c r="C4393" s="6" t="n">
        <f aca="false" t="array" ref="C4393:C4393">INDEX(Datas_Entregas!$B$2:$B$100, MATCH(B4393, Datas_Entregas!$A$2:$A$100, 0), 1)</f>
        <v>43266</v>
      </c>
      <c r="D4393" s="5" t="str">
        <f aca="false">Def_Status_Montagem!$A$2</f>
        <v>A verificar</v>
      </c>
      <c r="E4393" s="4" t="str">
        <f aca="false">Def_Status_Montagem!$B$4</f>
        <v>Contratada (inclui etiqueta)</v>
      </c>
      <c r="F4393" s="7" t="str">
        <f aca="false" t="array" ref="F4393:F4393">INDEX(Def_Instancias_Equipamentos!$F$2:$F$1224, MATCH(K4393, Def_Instancias_Equipamentos!$D$2:$D$1224, 0), 1)</f>
        <v>Sala Racks 10</v>
      </c>
      <c r="G4393" s="8" t="str">
        <f aca="false" t="array" ref="G4393:G4393">INDEX(Def_Instancias_Equipamentos!$F$2:$F$1224, MATCH(L4393, Def_Instancias_Equipamentos!$D$2:$D$1224, 0), 1)</f>
        <v>Sala Racks 10</v>
      </c>
      <c r="H4393" s="7" t="str">
        <f aca="false" t="array" ref="H4393:H4393">INDEX(Def_Instancias_Equipamentos!$E$2:$E$1224, MATCH(K4393, Def_Instancias_Equipamentos!$D$2:$D$1224, 0), 1)</f>
        <v>IA-10RaBPM</v>
      </c>
      <c r="I4393" s="8" t="str">
        <f aca="false" t="array" ref="I4393:I4393">INDEX(Def_Instancias_Equipamentos!$E$2:$E$1224, MATCH(L4393, Def_Instancias_Equipamentos!$D$2:$D$1224, 0), 1)</f>
        <v>IA-10RaCtrl</v>
      </c>
      <c r="J4393" s="8" t="str">
        <f aca="false">IF(H4393=I4393, "INTERNO", "EXTERNO")</f>
        <v>EXTERNO</v>
      </c>
      <c r="K4393" s="9" t="str">
        <f aca="false">Def_Instancias_Equipamentos!$D$32</f>
        <v>IA-10RaBPM:TI-AMCFPGAEVR</v>
      </c>
      <c r="L4393" s="4" t="str">
        <f aca="false">Def_Instancias_Equipamentos!$D$149</f>
        <v>IA-10RaCtrl:CO-PSCtrl</v>
      </c>
      <c r="M4393" s="10" t="s">
        <v>392</v>
      </c>
      <c r="N4393" s="11" t="s">
        <v>383</v>
      </c>
      <c r="O4393" s="9" t="str">
        <f aca="false">Def_Sistemas_Conectores_Cabos!$B$6</f>
        <v>Simplex (HFBR-4525Z)</v>
      </c>
      <c r="P4393" s="4" t="str">
        <f aca="false">Def_Sistemas_Conectores_Cabos!$B$6</f>
        <v>Simplex (HFBR-4525Z)</v>
      </c>
      <c r="Q4393" s="8" t="str">
        <f aca="false">K4393&amp;"/"&amp;M4393&amp;CHAR(10)&amp;L4393&amp;"/"&amp;N4393</f>
        <v>IA-10RaBPM:TI-AMCFPGAEVR/FMC2CH4
IA-10RaCtrl:CO-PSCtrl/TimIn</v>
      </c>
      <c r="R4393" s="11" t="n">
        <v>15</v>
      </c>
      <c r="S4393" s="11" t="n">
        <f aca="false">R4393</f>
        <v>15</v>
      </c>
      <c r="T4393" s="4" t="str">
        <f aca="false">Def_Sistemas_Conectores_Cabos!$C$6</f>
        <v>Fibra plástica 1 mm</v>
      </c>
      <c r="U4393" s="11" t="s">
        <v>384</v>
      </c>
      <c r="V4393" s="13"/>
    </row>
    <row r="4394" customFormat="false" ht="15.75" hidden="true" customHeight="true" outlineLevel="0" collapsed="false">
      <c r="A4394" s="4" t="str">
        <f aca="false">Def_Sistemas_Conectores_Cabos!$A$5</f>
        <v>Timing Fontes BO &amp; SI</v>
      </c>
      <c r="B4394" s="5" t="str">
        <f aca="false">Datas_Entregas!$A$2</f>
        <v>Booster/LTB</v>
      </c>
      <c r="C4394" s="6" t="n">
        <f aca="false" t="array" ref="C4394:C4394">INDEX(Datas_Entregas!$B$2:$B$100, MATCH(B4394, Datas_Entregas!$A$2:$A$100, 0), 1)</f>
        <v>43266</v>
      </c>
      <c r="D4394" s="5" t="str">
        <f aca="false">Def_Status_Montagem!$A$2</f>
        <v>A verificar</v>
      </c>
      <c r="E4394" s="4" t="str">
        <f aca="false">Def_Status_Montagem!$B$4</f>
        <v>Contratada (inclui etiqueta)</v>
      </c>
      <c r="F4394" s="7" t="str">
        <f aca="false" t="array" ref="F4394:F4394">INDEX(Def_Instancias_Equipamentos!$F$2:$F$1224, MATCH(K4394, Def_Instancias_Equipamentos!$D$2:$D$1224, 0), 1)</f>
        <v>Sala Racks 11</v>
      </c>
      <c r="G4394" s="8" t="str">
        <f aca="false" t="array" ref="G4394:G4394">INDEX(Def_Instancias_Equipamentos!$F$2:$F$1224, MATCH(L4394, Def_Instancias_Equipamentos!$D$2:$D$1224, 0), 1)</f>
        <v>Sala Racks 11</v>
      </c>
      <c r="H4394" s="7" t="str">
        <f aca="false" t="array" ref="H4394:H4394">INDEX(Def_Instancias_Equipamentos!$E$2:$E$1224, MATCH(K4394, Def_Instancias_Equipamentos!$D$2:$D$1224, 0), 1)</f>
        <v>IA-11RaBPM</v>
      </c>
      <c r="I4394" s="8" t="str">
        <f aca="false" t="array" ref="I4394:I4394">INDEX(Def_Instancias_Equipamentos!$E$2:$E$1224, MATCH(L4394, Def_Instancias_Equipamentos!$D$2:$D$1224, 0), 1)</f>
        <v>IA-11RaCtrl</v>
      </c>
      <c r="J4394" s="8" t="str">
        <f aca="false">IF(H4394=I4394, "INTERNO", "EXTERNO")</f>
        <v>EXTERNO</v>
      </c>
      <c r="K4394" s="9" t="str">
        <f aca="false">Def_Instancias_Equipamentos!$D$33</f>
        <v>IA-11RaBPM:TI-AMCFPGAEVR</v>
      </c>
      <c r="L4394" s="4" t="str">
        <f aca="false">Def_Instancias_Equipamentos!$D$150</f>
        <v>IA-11RaCtrl:CO-PSCtrl</v>
      </c>
      <c r="M4394" s="10" t="s">
        <v>382</v>
      </c>
      <c r="N4394" s="11" t="s">
        <v>383</v>
      </c>
      <c r="O4394" s="9" t="str">
        <f aca="false">Def_Sistemas_Conectores_Cabos!$B$6</f>
        <v>Simplex (HFBR-4525Z)</v>
      </c>
      <c r="P4394" s="4" t="str">
        <f aca="false">Def_Sistemas_Conectores_Cabos!$B$6</f>
        <v>Simplex (HFBR-4525Z)</v>
      </c>
      <c r="Q4394" s="8" t="str">
        <f aca="false">K4394&amp;"/"&amp;M4394&amp;CHAR(10)&amp;L4394&amp;"/"&amp;N4394</f>
        <v>IA-11RaBPM:TI-AMCFPGAEVR/FMC1CH1
IA-11RaCtrl:CO-PSCtrl/TimIn</v>
      </c>
      <c r="R4394" s="11" t="n">
        <v>15</v>
      </c>
      <c r="S4394" s="11" t="n">
        <f aca="false">R4394</f>
        <v>15</v>
      </c>
      <c r="T4394" s="4" t="str">
        <f aca="false">Def_Sistemas_Conectores_Cabos!$C$6</f>
        <v>Fibra plástica 1 mm</v>
      </c>
      <c r="U4394" s="11" t="s">
        <v>384</v>
      </c>
      <c r="V4394" s="13"/>
    </row>
    <row r="4395" customFormat="false" ht="15.75" hidden="true" customHeight="true" outlineLevel="0" collapsed="false">
      <c r="A4395" s="4" t="str">
        <f aca="false">Def_Sistemas_Conectores_Cabos!$A$24</f>
        <v>Controle</v>
      </c>
      <c r="B4395" s="5" t="str">
        <f aca="false">Datas_Entregas!$A$4</f>
        <v>Infra de fibras OM4</v>
      </c>
      <c r="C4395" s="6" t="n">
        <f aca="false" t="array" ref="C4395:C4395">INDEX(Datas_Entregas!$B$2:$B$100, MATCH(B4395, Datas_Entregas!$A$2:$A$100, 0), 1)</f>
        <v>43296</v>
      </c>
      <c r="D4395" s="5"/>
      <c r="E4395" s="4" t="str">
        <f aca="false">Def_Status_Montagem!$B$7</f>
        <v>Outro Grupo LNLS</v>
      </c>
      <c r="F4395" s="7"/>
      <c r="G4395" s="8"/>
      <c r="H4395" s="7" t="str">
        <f aca="false" t="array" ref="H4395:H4395">INDEX(Def_Instancias_Equipamentos!$E$2:$E$1224, MATCH(K4395, Def_Instancias_Equipamentos!$D$2:$D$1224, 0), 1)</f>
        <v>IA-08RaCtrl</v>
      </c>
      <c r="I4395" s="8" t="str">
        <f aca="false" t="array" ref="I4395:I4395">INDEX(Def_Instancias_Equipamentos!$E$2:$E$1224, MATCH(L4395, Def_Instancias_Equipamentos!$D$2:$D$1224, 0), 1)</f>
        <v>IA-09RaCtrl</v>
      </c>
      <c r="J4395" s="8" t="str">
        <f aca="false">IF(H4395=I4395, "INTERNO", "EXTERNO")</f>
        <v>EXTERNO</v>
      </c>
      <c r="K4395" s="9" t="str">
        <f aca="false">Def_Instancias_Equipamentos!$D$53</f>
        <v>IA-08RaCtrl:CO-FibPatch</v>
      </c>
      <c r="L4395" s="4" t="str">
        <f aca="false">Def_Instancias_Equipamentos!$D$54</f>
        <v>IA-09RaCtrl:CO-FibPatch</v>
      </c>
      <c r="M4395" s="27" t="s">
        <v>289</v>
      </c>
      <c r="N4395" s="12" t="s">
        <v>289</v>
      </c>
      <c r="O4395" s="9" t="str">
        <f aca="false">Def_Sistemas_Conectores_Cabos!$B$3</f>
        <v>LC duplex</v>
      </c>
      <c r="P4395" s="4" t="str">
        <f aca="false">Def_Sistemas_Conectores_Cabos!$B$3</f>
        <v>LC duplex</v>
      </c>
      <c r="Q4395" s="8" t="str">
        <f aca="false">K4395&amp;"/"&amp;M4395&amp;CHAR(10)&amp;L4395&amp;"/"&amp;N4395</f>
        <v>IA-08RaCtrl:CO-FibPatch/p038
IA-09RaCtrl:CO-FibPatch/p038</v>
      </c>
      <c r="R4395" s="12"/>
      <c r="S4395" s="11"/>
      <c r="T4395" s="4" t="str">
        <f aca="false">Def_Sistemas_Conectores_Cabos!$C$3</f>
        <v>Fibra OM4 duplex</v>
      </c>
      <c r="U4395" s="11"/>
      <c r="V4395" s="13"/>
    </row>
    <row r="4396" customFormat="false" ht="15.75" hidden="true" customHeight="true" outlineLevel="0" collapsed="false">
      <c r="A4396" s="4" t="str">
        <f aca="false">Def_Sistemas_Conectores_Cabos!$A$24</f>
        <v>Controle</v>
      </c>
      <c r="B4396" s="5" t="str">
        <f aca="false">Datas_Entregas!$A$4</f>
        <v>Infra de fibras OM4</v>
      </c>
      <c r="C4396" s="6" t="n">
        <f aca="false" t="array" ref="C4396:C4396">INDEX(Datas_Entregas!$B$2:$B$100, MATCH(B4396, Datas_Entregas!$A$2:$A$100, 0), 1)</f>
        <v>43296</v>
      </c>
      <c r="D4396" s="5"/>
      <c r="E4396" s="4" t="str">
        <f aca="false">Def_Status_Montagem!$B$7</f>
        <v>Outro Grupo LNLS</v>
      </c>
      <c r="F4396" s="7"/>
      <c r="G4396" s="8"/>
      <c r="H4396" s="7" t="str">
        <f aca="false" t="array" ref="H4396:H4396">INDEX(Def_Instancias_Equipamentos!$E$2:$E$1224, MATCH(K4396, Def_Instancias_Equipamentos!$D$2:$D$1224, 0), 1)</f>
        <v>IA-08RaCtrl</v>
      </c>
      <c r="I4396" s="8" t="str">
        <f aca="false" t="array" ref="I4396:I4396">INDEX(Def_Instancias_Equipamentos!$E$2:$E$1224, MATCH(L4396, Def_Instancias_Equipamentos!$D$2:$D$1224, 0), 1)</f>
        <v>CA-RaCtrl</v>
      </c>
      <c r="J4396" s="8" t="str">
        <f aca="false">IF(H4396=I4396, "INTERNO", "EXTERNO")</f>
        <v>EXTERNO</v>
      </c>
      <c r="K4396" s="9" t="str">
        <f aca="false">Def_Instancias_Equipamentos!$D$53</f>
        <v>IA-08RaCtrl:CO-FibPatch</v>
      </c>
      <c r="L4396" s="4" t="str">
        <f aca="false">Def_Instancias_Equipamentos!$D$67</f>
        <v>CA-RaCtrl:CO-FibPatch</v>
      </c>
      <c r="M4396" s="27" t="s">
        <v>219</v>
      </c>
      <c r="N4396" s="12" t="s">
        <v>219</v>
      </c>
      <c r="O4396" s="9" t="str">
        <f aca="false">Def_Sistemas_Conectores_Cabos!$B$3</f>
        <v>LC duplex</v>
      </c>
      <c r="P4396" s="4" t="str">
        <f aca="false">Def_Sistemas_Conectores_Cabos!$B$3</f>
        <v>LC duplex</v>
      </c>
      <c r="Q4396" s="8" t="str">
        <f aca="false">K4396&amp;"/"&amp;M4396&amp;CHAR(10)&amp;L4396&amp;"/"&amp;N4396</f>
        <v>IA-08RaCtrl:CO-FibPatch/p039
CA-RaCtrl:CO-FibPatch/p039</v>
      </c>
      <c r="R4396" s="12"/>
      <c r="S4396" s="11"/>
      <c r="T4396" s="4" t="str">
        <f aca="false">Def_Sistemas_Conectores_Cabos!$C$3</f>
        <v>Fibra OM4 duplex</v>
      </c>
      <c r="U4396" s="11"/>
      <c r="V4396" s="13"/>
    </row>
    <row r="4397" customFormat="false" ht="15.75" hidden="true" customHeight="true" outlineLevel="0" collapsed="false">
      <c r="A4397" s="4" t="str">
        <f aca="false">Def_Sistemas_Conectores_Cabos!$A$5</f>
        <v>Timing Fontes BO &amp; SI</v>
      </c>
      <c r="B4397" s="5" t="str">
        <f aca="false">Datas_Entregas!$A$2</f>
        <v>Booster/LTB</v>
      </c>
      <c r="C4397" s="6" t="n">
        <f aca="false" t="array" ref="C4397:C4397">INDEX(Datas_Entregas!$B$2:$B$100, MATCH(B4397, Datas_Entregas!$A$2:$A$100, 0), 1)</f>
        <v>43266</v>
      </c>
      <c r="D4397" s="5" t="str">
        <f aca="false">Def_Status_Montagem!$A$2</f>
        <v>A verificar</v>
      </c>
      <c r="E4397" s="4" t="str">
        <f aca="false">Def_Status_Montagem!$B$4</f>
        <v>Contratada (inclui etiqueta)</v>
      </c>
      <c r="F4397" s="7" t="str">
        <f aca="false" t="array" ref="F4397:F4397">INDEX(Def_Instancias_Equipamentos!$F$2:$F$1224, MATCH(K4397, Def_Instancias_Equipamentos!$D$2:$D$1224, 0), 1)</f>
        <v>Sala Racks 11</v>
      </c>
      <c r="G4397" s="8" t="str">
        <f aca="false" t="array" ref="G4397:G4397">INDEX(Def_Instancias_Equipamentos!$F$2:$F$1224, MATCH(L4397, Def_Instancias_Equipamentos!$D$2:$D$1224, 0), 1)</f>
        <v>Sala Racks 11</v>
      </c>
      <c r="H4397" s="7" t="str">
        <f aca="false" t="array" ref="H4397:H4397">INDEX(Def_Instancias_Equipamentos!$E$2:$E$1224, MATCH(K4397, Def_Instancias_Equipamentos!$D$2:$D$1224, 0), 1)</f>
        <v>IA-11RaBPM</v>
      </c>
      <c r="I4397" s="8" t="str">
        <f aca="false" t="array" ref="I4397:I4397">INDEX(Def_Instancias_Equipamentos!$E$2:$E$1224, MATCH(L4397, Def_Instancias_Equipamentos!$D$2:$D$1224, 0), 1)</f>
        <v>IA-11RaCtrl</v>
      </c>
      <c r="J4397" s="8" t="str">
        <f aca="false">IF(H4397=I4397, "INTERNO", "EXTERNO")</f>
        <v>EXTERNO</v>
      </c>
      <c r="K4397" s="9" t="str">
        <f aca="false">Def_Instancias_Equipamentos!$D$33</f>
        <v>IA-11RaBPM:TI-AMCFPGAEVR</v>
      </c>
      <c r="L4397" s="4" t="str">
        <f aca="false">Def_Instancias_Equipamentos!$D$150</f>
        <v>IA-11RaCtrl:CO-PSCtrl</v>
      </c>
      <c r="M4397" s="10" t="s">
        <v>385</v>
      </c>
      <c r="N4397" s="11" t="s">
        <v>383</v>
      </c>
      <c r="O4397" s="9" t="str">
        <f aca="false">Def_Sistemas_Conectores_Cabos!$B$6</f>
        <v>Simplex (HFBR-4525Z)</v>
      </c>
      <c r="P4397" s="4" t="str">
        <f aca="false">Def_Sistemas_Conectores_Cabos!$B$6</f>
        <v>Simplex (HFBR-4525Z)</v>
      </c>
      <c r="Q4397" s="8" t="str">
        <f aca="false">K4397&amp;"/"&amp;M4397&amp;CHAR(10)&amp;L4397&amp;"/"&amp;N4397</f>
        <v>IA-11RaBPM:TI-AMCFPGAEVR/FMC1CH2
IA-11RaCtrl:CO-PSCtrl/TimIn</v>
      </c>
      <c r="R4397" s="11" t="n">
        <v>15</v>
      </c>
      <c r="S4397" s="11" t="n">
        <f aca="false">R4397</f>
        <v>15</v>
      </c>
      <c r="T4397" s="4" t="str">
        <f aca="false">Def_Sistemas_Conectores_Cabos!$C$6</f>
        <v>Fibra plástica 1 mm</v>
      </c>
      <c r="U4397" s="11" t="s">
        <v>384</v>
      </c>
      <c r="V4397" s="13"/>
    </row>
    <row r="4398" customFormat="false" ht="15.75" hidden="true" customHeight="true" outlineLevel="0" collapsed="false">
      <c r="A4398" s="4" t="str">
        <f aca="false">Def_Sistemas_Conectores_Cabos!$A$5</f>
        <v>Timing Fontes BO &amp; SI</v>
      </c>
      <c r="B4398" s="5" t="str">
        <f aca="false">Datas_Entregas!$A$2</f>
        <v>Booster/LTB</v>
      </c>
      <c r="C4398" s="6" t="n">
        <f aca="false" t="array" ref="C4398:C4398">INDEX(Datas_Entregas!$B$2:$B$100, MATCH(B4398, Datas_Entregas!$A$2:$A$100, 0), 1)</f>
        <v>43266</v>
      </c>
      <c r="D4398" s="5" t="str">
        <f aca="false">Def_Status_Montagem!$A$2</f>
        <v>A verificar</v>
      </c>
      <c r="E4398" s="4" t="str">
        <f aca="false">Def_Status_Montagem!$B$4</f>
        <v>Contratada (inclui etiqueta)</v>
      </c>
      <c r="F4398" s="7" t="str">
        <f aca="false" t="array" ref="F4398:F4398">INDEX(Def_Instancias_Equipamentos!$F$2:$F$1224, MATCH(K4398, Def_Instancias_Equipamentos!$D$2:$D$1224, 0), 1)</f>
        <v>Sala Racks 11</v>
      </c>
      <c r="G4398" s="8" t="str">
        <f aca="false" t="array" ref="G4398:G4398">INDEX(Def_Instancias_Equipamentos!$F$2:$F$1224, MATCH(L4398, Def_Instancias_Equipamentos!$D$2:$D$1224, 0), 1)</f>
        <v>Sala Racks 11</v>
      </c>
      <c r="H4398" s="7" t="str">
        <f aca="false" t="array" ref="H4398:H4398">INDEX(Def_Instancias_Equipamentos!$E$2:$E$1224, MATCH(K4398, Def_Instancias_Equipamentos!$D$2:$D$1224, 0), 1)</f>
        <v>IA-11RaBPM</v>
      </c>
      <c r="I4398" s="8" t="str">
        <f aca="false" t="array" ref="I4398:I4398">INDEX(Def_Instancias_Equipamentos!$E$2:$E$1224, MATCH(L4398, Def_Instancias_Equipamentos!$D$2:$D$1224, 0), 1)</f>
        <v>IA-11RaCtrl</v>
      </c>
      <c r="J4398" s="8" t="str">
        <f aca="false">IF(H4398=I4398, "INTERNO", "EXTERNO")</f>
        <v>EXTERNO</v>
      </c>
      <c r="K4398" s="9" t="str">
        <f aca="false">Def_Instancias_Equipamentos!$D$33</f>
        <v>IA-11RaBPM:TI-AMCFPGAEVR</v>
      </c>
      <c r="L4398" s="4" t="str">
        <f aca="false">Def_Instancias_Equipamentos!$D$150</f>
        <v>IA-11RaCtrl:CO-PSCtrl</v>
      </c>
      <c r="M4398" s="10" t="s">
        <v>386</v>
      </c>
      <c r="N4398" s="11" t="s">
        <v>383</v>
      </c>
      <c r="O4398" s="9" t="str">
        <f aca="false">Def_Sistemas_Conectores_Cabos!$B$6</f>
        <v>Simplex (HFBR-4525Z)</v>
      </c>
      <c r="P4398" s="4" t="str">
        <f aca="false">Def_Sistemas_Conectores_Cabos!$B$6</f>
        <v>Simplex (HFBR-4525Z)</v>
      </c>
      <c r="Q4398" s="8" t="str">
        <f aca="false">K4398&amp;"/"&amp;M4398&amp;CHAR(10)&amp;L4398&amp;"/"&amp;N4398</f>
        <v>IA-11RaBPM:TI-AMCFPGAEVR/FMC1CH3
IA-11RaCtrl:CO-PSCtrl/TimIn</v>
      </c>
      <c r="R4398" s="11" t="n">
        <v>15</v>
      </c>
      <c r="S4398" s="11" t="n">
        <f aca="false">R4398</f>
        <v>15</v>
      </c>
      <c r="T4398" s="4" t="str">
        <f aca="false">Def_Sistemas_Conectores_Cabos!$C$6</f>
        <v>Fibra plástica 1 mm</v>
      </c>
      <c r="U4398" s="11" t="s">
        <v>384</v>
      </c>
      <c r="V4398" s="13"/>
    </row>
    <row r="4399" customFormat="false" ht="15.75" hidden="true" customHeight="true" outlineLevel="0" collapsed="false">
      <c r="A4399" s="4" t="str">
        <f aca="false">Def_Sistemas_Conectores_Cabos!$A$5</f>
        <v>Timing Fontes BO &amp; SI</v>
      </c>
      <c r="B4399" s="5" t="str">
        <f aca="false">Datas_Entregas!$A$2</f>
        <v>Booster/LTB</v>
      </c>
      <c r="C4399" s="6" t="n">
        <f aca="false" t="array" ref="C4399:C4399">INDEX(Datas_Entregas!$B$2:$B$100, MATCH(B4399, Datas_Entregas!$A$2:$A$100, 0), 1)</f>
        <v>43266</v>
      </c>
      <c r="D4399" s="5" t="str">
        <f aca="false">Def_Status_Montagem!$A$2</f>
        <v>A verificar</v>
      </c>
      <c r="E4399" s="4" t="str">
        <f aca="false">Def_Status_Montagem!$B$4</f>
        <v>Contratada (inclui etiqueta)</v>
      </c>
      <c r="F4399" s="7" t="str">
        <f aca="false" t="array" ref="F4399:F4399">INDEX(Def_Instancias_Equipamentos!$F$2:$F$1224, MATCH(K4399, Def_Instancias_Equipamentos!$D$2:$D$1224, 0), 1)</f>
        <v>Sala Racks 11</v>
      </c>
      <c r="G4399" s="8" t="str">
        <f aca="false" t="array" ref="G4399:G4399">INDEX(Def_Instancias_Equipamentos!$F$2:$F$1224, MATCH(L4399, Def_Instancias_Equipamentos!$D$2:$D$1224, 0), 1)</f>
        <v>Sala Racks 11</v>
      </c>
      <c r="H4399" s="7" t="str">
        <f aca="false" t="array" ref="H4399:H4399">INDEX(Def_Instancias_Equipamentos!$E$2:$E$1224, MATCH(K4399, Def_Instancias_Equipamentos!$D$2:$D$1224, 0), 1)</f>
        <v>IA-11RaBPM</v>
      </c>
      <c r="I4399" s="8" t="str">
        <f aca="false" t="array" ref="I4399:I4399">INDEX(Def_Instancias_Equipamentos!$E$2:$E$1224, MATCH(L4399, Def_Instancias_Equipamentos!$D$2:$D$1224, 0), 1)</f>
        <v>IA-11RaCtrl</v>
      </c>
      <c r="J4399" s="8" t="str">
        <f aca="false">IF(H4399=I4399, "INTERNO", "EXTERNO")</f>
        <v>EXTERNO</v>
      </c>
      <c r="K4399" s="9" t="str">
        <f aca="false">Def_Instancias_Equipamentos!$D$33</f>
        <v>IA-11RaBPM:TI-AMCFPGAEVR</v>
      </c>
      <c r="L4399" s="4" t="str">
        <f aca="false">Def_Instancias_Equipamentos!$D$150</f>
        <v>IA-11RaCtrl:CO-PSCtrl</v>
      </c>
      <c r="M4399" s="10" t="s">
        <v>387</v>
      </c>
      <c r="N4399" s="11" t="s">
        <v>383</v>
      </c>
      <c r="O4399" s="9" t="str">
        <f aca="false">Def_Sistemas_Conectores_Cabos!$B$6</f>
        <v>Simplex (HFBR-4525Z)</v>
      </c>
      <c r="P4399" s="4" t="str">
        <f aca="false">Def_Sistemas_Conectores_Cabos!$B$6</f>
        <v>Simplex (HFBR-4525Z)</v>
      </c>
      <c r="Q4399" s="8" t="str">
        <f aca="false">K4399&amp;"/"&amp;M4399&amp;CHAR(10)&amp;L4399&amp;"/"&amp;N4399</f>
        <v>IA-11RaBPM:TI-AMCFPGAEVR/FMC1CH4
IA-11RaCtrl:CO-PSCtrl/TimIn</v>
      </c>
      <c r="R4399" s="11" t="n">
        <v>15</v>
      </c>
      <c r="S4399" s="11" t="n">
        <f aca="false">R4399</f>
        <v>15</v>
      </c>
      <c r="T4399" s="4" t="str">
        <f aca="false">Def_Sistemas_Conectores_Cabos!$C$6</f>
        <v>Fibra plástica 1 mm</v>
      </c>
      <c r="U4399" s="11" t="s">
        <v>384</v>
      </c>
      <c r="V4399" s="13"/>
    </row>
    <row r="4400" customFormat="false" ht="15.75" hidden="true" customHeight="true" outlineLevel="0" collapsed="false">
      <c r="A4400" s="4" t="str">
        <f aca="false">Def_Sistemas_Conectores_Cabos!$A$5</f>
        <v>Timing Fontes BO &amp; SI</v>
      </c>
      <c r="B4400" s="5" t="str">
        <f aca="false">Datas_Entregas!$A$2</f>
        <v>Booster/LTB</v>
      </c>
      <c r="C4400" s="6" t="n">
        <f aca="false" t="array" ref="C4400:C4400">INDEX(Datas_Entregas!$B$2:$B$100, MATCH(B4400, Datas_Entregas!$A$2:$A$100, 0), 1)</f>
        <v>43266</v>
      </c>
      <c r="D4400" s="5" t="str">
        <f aca="false">Def_Status_Montagem!$A$2</f>
        <v>A verificar</v>
      </c>
      <c r="E4400" s="4" t="str">
        <f aca="false">Def_Status_Montagem!$B$4</f>
        <v>Contratada (inclui etiqueta)</v>
      </c>
      <c r="F4400" s="7" t="str">
        <f aca="false" t="array" ref="F4400:F4400">INDEX(Def_Instancias_Equipamentos!$F$2:$F$1224, MATCH(K4400, Def_Instancias_Equipamentos!$D$2:$D$1224, 0), 1)</f>
        <v>Sala Racks 11</v>
      </c>
      <c r="G4400" s="8" t="str">
        <f aca="false" t="array" ref="G4400:G4400">INDEX(Def_Instancias_Equipamentos!$F$2:$F$1224, MATCH(L4400, Def_Instancias_Equipamentos!$D$2:$D$1224, 0), 1)</f>
        <v>Sala Racks 11</v>
      </c>
      <c r="H4400" s="7" t="str">
        <f aca="false" t="array" ref="H4400:H4400">INDEX(Def_Instancias_Equipamentos!$E$2:$E$1224, MATCH(K4400, Def_Instancias_Equipamentos!$D$2:$D$1224, 0), 1)</f>
        <v>IA-11RaBPM</v>
      </c>
      <c r="I4400" s="8" t="str">
        <f aca="false" t="array" ref="I4400:I4400">INDEX(Def_Instancias_Equipamentos!$E$2:$E$1224, MATCH(L4400, Def_Instancias_Equipamentos!$D$2:$D$1224, 0), 1)</f>
        <v>IA-11RaCtrl</v>
      </c>
      <c r="J4400" s="8" t="str">
        <f aca="false">IF(H4400=I4400, "INTERNO", "EXTERNO")</f>
        <v>EXTERNO</v>
      </c>
      <c r="K4400" s="9" t="str">
        <f aca="false">Def_Instancias_Equipamentos!$D$33</f>
        <v>IA-11RaBPM:TI-AMCFPGAEVR</v>
      </c>
      <c r="L4400" s="4" t="str">
        <f aca="false">Def_Instancias_Equipamentos!$D$150</f>
        <v>IA-11RaCtrl:CO-PSCtrl</v>
      </c>
      <c r="M4400" s="10" t="s">
        <v>388</v>
      </c>
      <c r="N4400" s="11" t="s">
        <v>383</v>
      </c>
      <c r="O4400" s="9" t="str">
        <f aca="false">Def_Sistemas_Conectores_Cabos!$B$6</f>
        <v>Simplex (HFBR-4525Z)</v>
      </c>
      <c r="P4400" s="4" t="str">
        <f aca="false">Def_Sistemas_Conectores_Cabos!$B$6</f>
        <v>Simplex (HFBR-4525Z)</v>
      </c>
      <c r="Q4400" s="8" t="str">
        <f aca="false">K4400&amp;"/"&amp;M4400&amp;CHAR(10)&amp;L4400&amp;"/"&amp;N4400</f>
        <v>IA-11RaBPM:TI-AMCFPGAEVR/FMC1CH5
IA-11RaCtrl:CO-PSCtrl/TimIn</v>
      </c>
      <c r="R4400" s="11" t="n">
        <v>15</v>
      </c>
      <c r="S4400" s="11" t="n">
        <f aca="false">R4400</f>
        <v>15</v>
      </c>
      <c r="T4400" s="4" t="str">
        <f aca="false">Def_Sistemas_Conectores_Cabos!$C$6</f>
        <v>Fibra plástica 1 mm</v>
      </c>
      <c r="U4400" s="11" t="s">
        <v>384</v>
      </c>
      <c r="V4400" s="13"/>
    </row>
    <row r="4401" customFormat="false" ht="15.75" hidden="true" customHeight="true" outlineLevel="0" collapsed="false">
      <c r="A4401" s="4" t="str">
        <f aca="false">Def_Sistemas_Conectores_Cabos!$A$5</f>
        <v>Timing Fontes BO &amp; SI</v>
      </c>
      <c r="B4401" s="5" t="str">
        <f aca="false">Datas_Entregas!$A$2</f>
        <v>Booster/LTB</v>
      </c>
      <c r="C4401" s="6" t="n">
        <f aca="false" t="array" ref="C4401:C4401">INDEX(Datas_Entregas!$B$2:$B$100, MATCH(B4401, Datas_Entregas!$A$2:$A$100, 0), 1)</f>
        <v>43266</v>
      </c>
      <c r="D4401" s="5" t="str">
        <f aca="false">Def_Status_Montagem!$A$2</f>
        <v>A verificar</v>
      </c>
      <c r="E4401" s="4" t="str">
        <f aca="false">Def_Status_Montagem!$B$4</f>
        <v>Contratada (inclui etiqueta)</v>
      </c>
      <c r="F4401" s="7" t="str">
        <f aca="false" t="array" ref="F4401:F4401">INDEX(Def_Instancias_Equipamentos!$F$2:$F$1224, MATCH(K4401, Def_Instancias_Equipamentos!$D$2:$D$1224, 0), 1)</f>
        <v>Sala Racks 11</v>
      </c>
      <c r="G4401" s="8" t="str">
        <f aca="false" t="array" ref="G4401:G4401">INDEX(Def_Instancias_Equipamentos!$F$2:$F$1224, MATCH(L4401, Def_Instancias_Equipamentos!$D$2:$D$1224, 0), 1)</f>
        <v>Sala Racks 11</v>
      </c>
      <c r="H4401" s="7" t="str">
        <f aca="false" t="array" ref="H4401:H4401">INDEX(Def_Instancias_Equipamentos!$E$2:$E$1224, MATCH(K4401, Def_Instancias_Equipamentos!$D$2:$D$1224, 0), 1)</f>
        <v>IA-11RaBPM</v>
      </c>
      <c r="I4401" s="8" t="str">
        <f aca="false" t="array" ref="I4401:I4401">INDEX(Def_Instancias_Equipamentos!$E$2:$E$1224, MATCH(L4401, Def_Instancias_Equipamentos!$D$2:$D$1224, 0), 1)</f>
        <v>IA-11RaCtrl</v>
      </c>
      <c r="J4401" s="8" t="str">
        <f aca="false">IF(H4401=I4401, "INTERNO", "EXTERNO")</f>
        <v>EXTERNO</v>
      </c>
      <c r="K4401" s="9" t="str">
        <f aca="false">Def_Instancias_Equipamentos!$D$33</f>
        <v>IA-11RaBPM:TI-AMCFPGAEVR</v>
      </c>
      <c r="L4401" s="4" t="str">
        <f aca="false">Def_Instancias_Equipamentos!$D$150</f>
        <v>IA-11RaCtrl:CO-PSCtrl</v>
      </c>
      <c r="M4401" s="10" t="s">
        <v>389</v>
      </c>
      <c r="N4401" s="11" t="s">
        <v>383</v>
      </c>
      <c r="O4401" s="9" t="str">
        <f aca="false">Def_Sistemas_Conectores_Cabos!$B$6</f>
        <v>Simplex (HFBR-4525Z)</v>
      </c>
      <c r="P4401" s="4" t="str">
        <f aca="false">Def_Sistemas_Conectores_Cabos!$B$6</f>
        <v>Simplex (HFBR-4525Z)</v>
      </c>
      <c r="Q4401" s="8" t="str">
        <f aca="false">K4401&amp;"/"&amp;M4401&amp;CHAR(10)&amp;L4401&amp;"/"&amp;N4401</f>
        <v>IA-11RaBPM:TI-AMCFPGAEVR/FMC2CH1
IA-11RaCtrl:CO-PSCtrl/TimIn</v>
      </c>
      <c r="R4401" s="11" t="n">
        <v>15</v>
      </c>
      <c r="S4401" s="11" t="n">
        <f aca="false">R4401</f>
        <v>15</v>
      </c>
      <c r="T4401" s="4" t="str">
        <f aca="false">Def_Sistemas_Conectores_Cabos!$C$6</f>
        <v>Fibra plástica 1 mm</v>
      </c>
      <c r="U4401" s="11" t="s">
        <v>384</v>
      </c>
      <c r="V4401" s="13"/>
    </row>
    <row r="4402" customFormat="false" ht="15.75" hidden="true" customHeight="true" outlineLevel="0" collapsed="false">
      <c r="A4402" s="4" t="str">
        <f aca="false">Def_Sistemas_Conectores_Cabos!$A$5</f>
        <v>Timing Fontes BO &amp; SI</v>
      </c>
      <c r="B4402" s="5" t="str">
        <f aca="false">Datas_Entregas!$A$2</f>
        <v>Booster/LTB</v>
      </c>
      <c r="C4402" s="6" t="n">
        <f aca="false" t="array" ref="C4402:C4402">INDEX(Datas_Entregas!$B$2:$B$100, MATCH(B4402, Datas_Entregas!$A$2:$A$100, 0), 1)</f>
        <v>43266</v>
      </c>
      <c r="D4402" s="5" t="str">
        <f aca="false">Def_Status_Montagem!$A$2</f>
        <v>A verificar</v>
      </c>
      <c r="E4402" s="4" t="str">
        <f aca="false">Def_Status_Montagem!$B$4</f>
        <v>Contratada (inclui etiqueta)</v>
      </c>
      <c r="F4402" s="7" t="str">
        <f aca="false" t="array" ref="F4402:F4402">INDEX(Def_Instancias_Equipamentos!$F$2:$F$1224, MATCH(K4402, Def_Instancias_Equipamentos!$D$2:$D$1224, 0), 1)</f>
        <v>Sala Racks 11</v>
      </c>
      <c r="G4402" s="8" t="str">
        <f aca="false" t="array" ref="G4402:G4402">INDEX(Def_Instancias_Equipamentos!$F$2:$F$1224, MATCH(L4402, Def_Instancias_Equipamentos!$D$2:$D$1224, 0), 1)</f>
        <v>Sala Racks 11</v>
      </c>
      <c r="H4402" s="7" t="str">
        <f aca="false" t="array" ref="H4402:H4402">INDEX(Def_Instancias_Equipamentos!$E$2:$E$1224, MATCH(K4402, Def_Instancias_Equipamentos!$D$2:$D$1224, 0), 1)</f>
        <v>IA-11RaBPM</v>
      </c>
      <c r="I4402" s="8" t="str">
        <f aca="false" t="array" ref="I4402:I4402">INDEX(Def_Instancias_Equipamentos!$E$2:$E$1224, MATCH(L4402, Def_Instancias_Equipamentos!$D$2:$D$1224, 0), 1)</f>
        <v>IA-11RaCtrl</v>
      </c>
      <c r="J4402" s="8" t="str">
        <f aca="false">IF(H4402=I4402, "INTERNO", "EXTERNO")</f>
        <v>EXTERNO</v>
      </c>
      <c r="K4402" s="9" t="str">
        <f aca="false">Def_Instancias_Equipamentos!$D$33</f>
        <v>IA-11RaBPM:TI-AMCFPGAEVR</v>
      </c>
      <c r="L4402" s="4" t="str">
        <f aca="false">Def_Instancias_Equipamentos!$D$150</f>
        <v>IA-11RaCtrl:CO-PSCtrl</v>
      </c>
      <c r="M4402" s="10" t="s">
        <v>390</v>
      </c>
      <c r="N4402" s="11" t="s">
        <v>383</v>
      </c>
      <c r="O4402" s="9" t="str">
        <f aca="false">Def_Sistemas_Conectores_Cabos!$B$6</f>
        <v>Simplex (HFBR-4525Z)</v>
      </c>
      <c r="P4402" s="4" t="str">
        <f aca="false">Def_Sistemas_Conectores_Cabos!$B$6</f>
        <v>Simplex (HFBR-4525Z)</v>
      </c>
      <c r="Q4402" s="8" t="str">
        <f aca="false">K4402&amp;"/"&amp;M4402&amp;CHAR(10)&amp;L4402&amp;"/"&amp;N4402</f>
        <v>IA-11RaBPM:TI-AMCFPGAEVR/FMC2CH2
IA-11RaCtrl:CO-PSCtrl/TimIn</v>
      </c>
      <c r="R4402" s="11" t="n">
        <v>15</v>
      </c>
      <c r="S4402" s="11" t="n">
        <f aca="false">R4402</f>
        <v>15</v>
      </c>
      <c r="T4402" s="4" t="str">
        <f aca="false">Def_Sistemas_Conectores_Cabos!$C$6</f>
        <v>Fibra plástica 1 mm</v>
      </c>
      <c r="U4402" s="11" t="s">
        <v>384</v>
      </c>
      <c r="V4402" s="13"/>
    </row>
    <row r="4403" customFormat="false" ht="15.75" hidden="true" customHeight="true" outlineLevel="0" collapsed="false">
      <c r="A4403" s="4" t="str">
        <f aca="false">Def_Sistemas_Conectores_Cabos!$A$5</f>
        <v>Timing Fontes BO &amp; SI</v>
      </c>
      <c r="B4403" s="5" t="str">
        <f aca="false">Datas_Entregas!$A$2</f>
        <v>Booster/LTB</v>
      </c>
      <c r="C4403" s="6" t="n">
        <f aca="false" t="array" ref="C4403:C4403">INDEX(Datas_Entregas!$B$2:$B$100, MATCH(B4403, Datas_Entregas!$A$2:$A$100, 0), 1)</f>
        <v>43266</v>
      </c>
      <c r="D4403" s="5" t="str">
        <f aca="false">Def_Status_Montagem!$A$2</f>
        <v>A verificar</v>
      </c>
      <c r="E4403" s="4" t="str">
        <f aca="false">Def_Status_Montagem!$B$4</f>
        <v>Contratada (inclui etiqueta)</v>
      </c>
      <c r="F4403" s="7" t="str">
        <f aca="false" t="array" ref="F4403:F4403">INDEX(Def_Instancias_Equipamentos!$F$2:$F$1224, MATCH(K4403, Def_Instancias_Equipamentos!$D$2:$D$1224, 0), 1)</f>
        <v>Sala Racks 11</v>
      </c>
      <c r="G4403" s="8" t="str">
        <f aca="false" t="array" ref="G4403:G4403">INDEX(Def_Instancias_Equipamentos!$F$2:$F$1224, MATCH(L4403, Def_Instancias_Equipamentos!$D$2:$D$1224, 0), 1)</f>
        <v>Sala Racks 11</v>
      </c>
      <c r="H4403" s="7" t="str">
        <f aca="false" t="array" ref="H4403:H4403">INDEX(Def_Instancias_Equipamentos!$E$2:$E$1224, MATCH(K4403, Def_Instancias_Equipamentos!$D$2:$D$1224, 0), 1)</f>
        <v>IA-11RaBPM</v>
      </c>
      <c r="I4403" s="8" t="str">
        <f aca="false" t="array" ref="I4403:I4403">INDEX(Def_Instancias_Equipamentos!$E$2:$E$1224, MATCH(L4403, Def_Instancias_Equipamentos!$D$2:$D$1224, 0), 1)</f>
        <v>IA-11RaCtrl</v>
      </c>
      <c r="J4403" s="8" t="str">
        <f aca="false">IF(H4403=I4403, "INTERNO", "EXTERNO")</f>
        <v>EXTERNO</v>
      </c>
      <c r="K4403" s="9" t="str">
        <f aca="false">Def_Instancias_Equipamentos!$D$33</f>
        <v>IA-11RaBPM:TI-AMCFPGAEVR</v>
      </c>
      <c r="L4403" s="4" t="str">
        <f aca="false">Def_Instancias_Equipamentos!$D$150</f>
        <v>IA-11RaCtrl:CO-PSCtrl</v>
      </c>
      <c r="M4403" s="10" t="s">
        <v>391</v>
      </c>
      <c r="N4403" s="11" t="s">
        <v>383</v>
      </c>
      <c r="O4403" s="9" t="str">
        <f aca="false">Def_Sistemas_Conectores_Cabos!$B$6</f>
        <v>Simplex (HFBR-4525Z)</v>
      </c>
      <c r="P4403" s="4" t="str">
        <f aca="false">Def_Sistemas_Conectores_Cabos!$B$6</f>
        <v>Simplex (HFBR-4525Z)</v>
      </c>
      <c r="Q4403" s="8" t="str">
        <f aca="false">K4403&amp;"/"&amp;M4403&amp;CHAR(10)&amp;L4403&amp;"/"&amp;N4403</f>
        <v>IA-11RaBPM:TI-AMCFPGAEVR/FMC2CH3
IA-11RaCtrl:CO-PSCtrl/TimIn</v>
      </c>
      <c r="R4403" s="11" t="n">
        <v>15</v>
      </c>
      <c r="S4403" s="11" t="n">
        <f aca="false">R4403</f>
        <v>15</v>
      </c>
      <c r="T4403" s="4" t="str">
        <f aca="false">Def_Sistemas_Conectores_Cabos!$C$6</f>
        <v>Fibra plástica 1 mm</v>
      </c>
      <c r="U4403" s="11" t="s">
        <v>384</v>
      </c>
      <c r="V4403" s="13"/>
    </row>
    <row r="4404" customFormat="false" ht="15.75" hidden="true" customHeight="true" outlineLevel="0" collapsed="false">
      <c r="A4404" s="4" t="str">
        <f aca="false">Def_Sistemas_Conectores_Cabos!$A$5</f>
        <v>Timing Fontes BO &amp; SI</v>
      </c>
      <c r="B4404" s="5" t="str">
        <f aca="false">Datas_Entregas!$A$2</f>
        <v>Booster/LTB</v>
      </c>
      <c r="C4404" s="6" t="n">
        <f aca="false" t="array" ref="C4404:C4404">INDEX(Datas_Entregas!$B$2:$B$100, MATCH(B4404, Datas_Entregas!$A$2:$A$100, 0), 1)</f>
        <v>43266</v>
      </c>
      <c r="D4404" s="5" t="str">
        <f aca="false">Def_Status_Montagem!$A$2</f>
        <v>A verificar</v>
      </c>
      <c r="E4404" s="4" t="str">
        <f aca="false">Def_Status_Montagem!$B$4</f>
        <v>Contratada (inclui etiqueta)</v>
      </c>
      <c r="F4404" s="7" t="str">
        <f aca="false" t="array" ref="F4404:F4404">INDEX(Def_Instancias_Equipamentos!$F$2:$F$1224, MATCH(K4404, Def_Instancias_Equipamentos!$D$2:$D$1224, 0), 1)</f>
        <v>Sala Racks 11</v>
      </c>
      <c r="G4404" s="8" t="str">
        <f aca="false" t="array" ref="G4404:G4404">INDEX(Def_Instancias_Equipamentos!$F$2:$F$1224, MATCH(L4404, Def_Instancias_Equipamentos!$D$2:$D$1224, 0), 1)</f>
        <v>Sala Racks 11</v>
      </c>
      <c r="H4404" s="7" t="str">
        <f aca="false" t="array" ref="H4404:H4404">INDEX(Def_Instancias_Equipamentos!$E$2:$E$1224, MATCH(K4404, Def_Instancias_Equipamentos!$D$2:$D$1224, 0), 1)</f>
        <v>IA-11RaBPM</v>
      </c>
      <c r="I4404" s="8" t="str">
        <f aca="false" t="array" ref="I4404:I4404">INDEX(Def_Instancias_Equipamentos!$E$2:$E$1224, MATCH(L4404, Def_Instancias_Equipamentos!$D$2:$D$1224, 0), 1)</f>
        <v>IA-11RaCtrl</v>
      </c>
      <c r="J4404" s="8" t="str">
        <f aca="false">IF(H4404=I4404, "INTERNO", "EXTERNO")</f>
        <v>EXTERNO</v>
      </c>
      <c r="K4404" s="9" t="str">
        <f aca="false">Def_Instancias_Equipamentos!$D$33</f>
        <v>IA-11RaBPM:TI-AMCFPGAEVR</v>
      </c>
      <c r="L4404" s="4" t="str">
        <f aca="false">Def_Instancias_Equipamentos!$D$150</f>
        <v>IA-11RaCtrl:CO-PSCtrl</v>
      </c>
      <c r="M4404" s="10" t="s">
        <v>392</v>
      </c>
      <c r="N4404" s="11" t="s">
        <v>383</v>
      </c>
      <c r="O4404" s="9" t="str">
        <f aca="false">Def_Sistemas_Conectores_Cabos!$B$6</f>
        <v>Simplex (HFBR-4525Z)</v>
      </c>
      <c r="P4404" s="4" t="str">
        <f aca="false">Def_Sistemas_Conectores_Cabos!$B$6</f>
        <v>Simplex (HFBR-4525Z)</v>
      </c>
      <c r="Q4404" s="8" t="str">
        <f aca="false">K4404&amp;"/"&amp;M4404&amp;CHAR(10)&amp;L4404&amp;"/"&amp;N4404</f>
        <v>IA-11RaBPM:TI-AMCFPGAEVR/FMC2CH4
IA-11RaCtrl:CO-PSCtrl/TimIn</v>
      </c>
      <c r="R4404" s="11" t="n">
        <v>15</v>
      </c>
      <c r="S4404" s="11" t="n">
        <f aca="false">R4404</f>
        <v>15</v>
      </c>
      <c r="T4404" s="4" t="str">
        <f aca="false">Def_Sistemas_Conectores_Cabos!$C$6</f>
        <v>Fibra plástica 1 mm</v>
      </c>
      <c r="U4404" s="11" t="s">
        <v>384</v>
      </c>
      <c r="V4404" s="13"/>
    </row>
    <row r="4405" customFormat="false" ht="15.75" hidden="true" customHeight="true" outlineLevel="0" collapsed="false">
      <c r="A4405" s="4" t="str">
        <f aca="false">Def_Sistemas_Conectores_Cabos!$A$5</f>
        <v>Timing Fontes BO &amp; SI</v>
      </c>
      <c r="B4405" s="5" t="str">
        <f aca="false">Datas_Entregas!$A$2</f>
        <v>Booster/LTB</v>
      </c>
      <c r="C4405" s="6" t="n">
        <f aca="false" t="array" ref="C4405:C4405">INDEX(Datas_Entregas!$B$2:$B$100, MATCH(B4405, Datas_Entregas!$A$2:$A$100, 0), 1)</f>
        <v>43266</v>
      </c>
      <c r="D4405" s="5" t="str">
        <f aca="false">Def_Status_Montagem!$A$2</f>
        <v>A verificar</v>
      </c>
      <c r="E4405" s="4" t="str">
        <f aca="false">Def_Status_Montagem!$B$4</f>
        <v>Contratada (inclui etiqueta)</v>
      </c>
      <c r="F4405" s="7" t="str">
        <f aca="false" t="array" ref="F4405:F4405">INDEX(Def_Instancias_Equipamentos!$F$2:$F$1224, MATCH(K4405, Def_Instancias_Equipamentos!$D$2:$D$1224, 0), 1)</f>
        <v>Sala Racks 12</v>
      </c>
      <c r="G4405" s="8" t="str">
        <f aca="false" t="array" ref="G4405:G4405">INDEX(Def_Instancias_Equipamentos!$F$2:$F$1224, MATCH(L4405, Def_Instancias_Equipamentos!$D$2:$D$1224, 0), 1)</f>
        <v>Sala Racks 12</v>
      </c>
      <c r="H4405" s="7" t="str">
        <f aca="false" t="array" ref="H4405:H4405">INDEX(Def_Instancias_Equipamentos!$E$2:$E$1224, MATCH(K4405, Def_Instancias_Equipamentos!$D$2:$D$1224, 0), 1)</f>
        <v>IA-12RaBPM</v>
      </c>
      <c r="I4405" s="8" t="str">
        <f aca="false" t="array" ref="I4405:I4405">INDEX(Def_Instancias_Equipamentos!$E$2:$E$1224, MATCH(L4405, Def_Instancias_Equipamentos!$D$2:$D$1224, 0), 1)</f>
        <v>IA-12RaCtrl</v>
      </c>
      <c r="J4405" s="8" t="str">
        <f aca="false">IF(H4405=I4405, "INTERNO", "EXTERNO")</f>
        <v>EXTERNO</v>
      </c>
      <c r="K4405" s="9" t="str">
        <f aca="false">Def_Instancias_Equipamentos!$D$34</f>
        <v>IA-12RaBPM:TI-AMCFPGAEVR</v>
      </c>
      <c r="L4405" s="4" t="str">
        <f aca="false">Def_Instancias_Equipamentos!$D$151</f>
        <v>IA-12RaCtrl:CO-PSCtrl</v>
      </c>
      <c r="M4405" s="10" t="s">
        <v>382</v>
      </c>
      <c r="N4405" s="11" t="s">
        <v>383</v>
      </c>
      <c r="O4405" s="9" t="str">
        <f aca="false">Def_Sistemas_Conectores_Cabos!$B$6</f>
        <v>Simplex (HFBR-4525Z)</v>
      </c>
      <c r="P4405" s="4" t="str">
        <f aca="false">Def_Sistemas_Conectores_Cabos!$B$6</f>
        <v>Simplex (HFBR-4525Z)</v>
      </c>
      <c r="Q4405" s="8" t="str">
        <f aca="false">K4405&amp;"/"&amp;M4405&amp;CHAR(10)&amp;L4405&amp;"/"&amp;N4405</f>
        <v>IA-12RaBPM:TI-AMCFPGAEVR/FMC1CH1
IA-12RaCtrl:CO-PSCtrl/TimIn</v>
      </c>
      <c r="R4405" s="11" t="n">
        <v>15</v>
      </c>
      <c r="S4405" s="11" t="n">
        <f aca="false">R4405</f>
        <v>15</v>
      </c>
      <c r="T4405" s="4" t="str">
        <f aca="false">Def_Sistemas_Conectores_Cabos!$C$6</f>
        <v>Fibra plástica 1 mm</v>
      </c>
      <c r="U4405" s="11" t="s">
        <v>384</v>
      </c>
      <c r="V4405" s="13"/>
    </row>
    <row r="4406" customFormat="false" ht="15.75" hidden="true" customHeight="true" outlineLevel="0" collapsed="false">
      <c r="A4406" s="4" t="str">
        <f aca="false">Def_Sistemas_Conectores_Cabos!$A$24</f>
        <v>Controle</v>
      </c>
      <c r="B4406" s="5" t="str">
        <f aca="false">Datas_Entregas!$A$4</f>
        <v>Infra de fibras OM4</v>
      </c>
      <c r="C4406" s="6" t="n">
        <f aca="false" t="array" ref="C4406:C4406">INDEX(Datas_Entregas!$B$2:$B$100, MATCH(B4406, Datas_Entregas!$A$2:$A$100, 0), 1)</f>
        <v>43296</v>
      </c>
      <c r="D4406" s="5"/>
      <c r="E4406" s="4" t="str">
        <f aca="false">Def_Status_Montagem!$B$7</f>
        <v>Outro Grupo LNLS</v>
      </c>
      <c r="F4406" s="7"/>
      <c r="G4406" s="8"/>
      <c r="H4406" s="7" t="str">
        <f aca="false" t="array" ref="H4406:H4406">INDEX(Def_Instancias_Equipamentos!$E$2:$E$1224, MATCH(K4406, Def_Instancias_Equipamentos!$D$2:$D$1224, 0), 1)</f>
        <v>IA-09RaCtrl</v>
      </c>
      <c r="I4406" s="8" t="str">
        <f aca="false" t="array" ref="I4406:I4406">INDEX(Def_Instancias_Equipamentos!$E$2:$E$1224, MATCH(L4406, Def_Instancias_Equipamentos!$D$2:$D$1224, 0), 1)</f>
        <v>IA-10RaCtrl</v>
      </c>
      <c r="J4406" s="8" t="str">
        <f aca="false">IF(H4406=I4406, "INTERNO", "EXTERNO")</f>
        <v>EXTERNO</v>
      </c>
      <c r="K4406" s="9" t="str">
        <f aca="false">Def_Instancias_Equipamentos!$D$54</f>
        <v>IA-09RaCtrl:CO-FibPatch</v>
      </c>
      <c r="L4406" s="4" t="str">
        <f aca="false">Def_Instancias_Equipamentos!$D$55</f>
        <v>IA-10RaCtrl:CO-FibPatch</v>
      </c>
      <c r="M4406" s="27" t="s">
        <v>290</v>
      </c>
      <c r="N4406" s="12" t="s">
        <v>290</v>
      </c>
      <c r="O4406" s="9" t="str">
        <f aca="false">Def_Sistemas_Conectores_Cabos!$B$3</f>
        <v>LC duplex</v>
      </c>
      <c r="P4406" s="4" t="str">
        <f aca="false">Def_Sistemas_Conectores_Cabos!$B$3</f>
        <v>LC duplex</v>
      </c>
      <c r="Q4406" s="8" t="str">
        <f aca="false">K4406&amp;"/"&amp;M4406&amp;CHAR(10)&amp;L4406&amp;"/"&amp;N4406</f>
        <v>IA-09RaCtrl:CO-FibPatch/p040
IA-10RaCtrl:CO-FibPatch/p040</v>
      </c>
      <c r="R4406" s="12"/>
      <c r="S4406" s="11"/>
      <c r="T4406" s="4" t="str">
        <f aca="false">Def_Sistemas_Conectores_Cabos!$C$3</f>
        <v>Fibra OM4 duplex</v>
      </c>
      <c r="U4406" s="11"/>
      <c r="V4406" s="13"/>
    </row>
    <row r="4407" customFormat="false" ht="15.75" hidden="true" customHeight="true" outlineLevel="0" collapsed="false">
      <c r="A4407" s="4" t="str">
        <f aca="false">Def_Sistemas_Conectores_Cabos!$A$24</f>
        <v>Controle</v>
      </c>
      <c r="B4407" s="5" t="str">
        <f aca="false">Datas_Entregas!$A$4</f>
        <v>Infra de fibras OM4</v>
      </c>
      <c r="C4407" s="6" t="n">
        <f aca="false" t="array" ref="C4407:C4407">INDEX(Datas_Entregas!$B$2:$B$100, MATCH(B4407, Datas_Entregas!$A$2:$A$100, 0), 1)</f>
        <v>43296</v>
      </c>
      <c r="D4407" s="5"/>
      <c r="E4407" s="4" t="str">
        <f aca="false">Def_Status_Montagem!$B$7</f>
        <v>Outro Grupo LNLS</v>
      </c>
      <c r="F4407" s="7"/>
      <c r="G4407" s="8"/>
      <c r="H4407" s="7" t="str">
        <f aca="false" t="array" ref="H4407:H4407">INDEX(Def_Instancias_Equipamentos!$E$2:$E$1224, MATCH(K4407, Def_Instancias_Equipamentos!$D$2:$D$1224, 0), 1)</f>
        <v>IA-09RaCtrl</v>
      </c>
      <c r="I4407" s="8" t="str">
        <f aca="false" t="array" ref="I4407:I4407">INDEX(Def_Instancias_Equipamentos!$E$2:$E$1224, MATCH(L4407, Def_Instancias_Equipamentos!$D$2:$D$1224, 0), 1)</f>
        <v>CA-RaCtrl</v>
      </c>
      <c r="J4407" s="8" t="str">
        <f aca="false">IF(H4407=I4407, "INTERNO", "EXTERNO")</f>
        <v>EXTERNO</v>
      </c>
      <c r="K4407" s="9" t="str">
        <f aca="false">Def_Instancias_Equipamentos!$D$54</f>
        <v>IA-09RaCtrl:CO-FibPatch</v>
      </c>
      <c r="L4407" s="4" t="str">
        <f aca="false">Def_Instancias_Equipamentos!$D$67</f>
        <v>CA-RaCtrl:CO-FibPatch</v>
      </c>
      <c r="M4407" s="27" t="s">
        <v>220</v>
      </c>
      <c r="N4407" s="12" t="s">
        <v>220</v>
      </c>
      <c r="O4407" s="9" t="str">
        <f aca="false">Def_Sistemas_Conectores_Cabos!$B$3</f>
        <v>LC duplex</v>
      </c>
      <c r="P4407" s="4" t="str">
        <f aca="false">Def_Sistemas_Conectores_Cabos!$B$3</f>
        <v>LC duplex</v>
      </c>
      <c r="Q4407" s="8" t="str">
        <f aca="false">K4407&amp;"/"&amp;M4407&amp;CHAR(10)&amp;L4407&amp;"/"&amp;N4407</f>
        <v>IA-09RaCtrl:CO-FibPatch/p041
CA-RaCtrl:CO-FibPatch/p041</v>
      </c>
      <c r="R4407" s="12"/>
      <c r="S4407" s="11"/>
      <c r="T4407" s="4" t="str">
        <f aca="false">Def_Sistemas_Conectores_Cabos!$C$3</f>
        <v>Fibra OM4 duplex</v>
      </c>
      <c r="U4407" s="11"/>
      <c r="V4407" s="13"/>
    </row>
    <row r="4408" customFormat="false" ht="15.75" hidden="true" customHeight="true" outlineLevel="0" collapsed="false">
      <c r="A4408" s="4" t="str">
        <f aca="false">Def_Sistemas_Conectores_Cabos!$A$5</f>
        <v>Timing Fontes BO &amp; SI</v>
      </c>
      <c r="B4408" s="5" t="str">
        <f aca="false">Datas_Entregas!$A$2</f>
        <v>Booster/LTB</v>
      </c>
      <c r="C4408" s="6" t="n">
        <f aca="false" t="array" ref="C4408:C4408">INDEX(Datas_Entregas!$B$2:$B$100, MATCH(B4408, Datas_Entregas!$A$2:$A$100, 0), 1)</f>
        <v>43266</v>
      </c>
      <c r="D4408" s="5" t="str">
        <f aca="false">Def_Status_Montagem!$A$2</f>
        <v>A verificar</v>
      </c>
      <c r="E4408" s="4" t="str">
        <f aca="false">Def_Status_Montagem!$B$4</f>
        <v>Contratada (inclui etiqueta)</v>
      </c>
      <c r="F4408" s="7" t="str">
        <f aca="false" t="array" ref="F4408:F4408">INDEX(Def_Instancias_Equipamentos!$F$2:$F$1224, MATCH(K4408, Def_Instancias_Equipamentos!$D$2:$D$1224, 0), 1)</f>
        <v>Sala Racks 12</v>
      </c>
      <c r="G4408" s="8" t="str">
        <f aca="false" t="array" ref="G4408:G4408">INDEX(Def_Instancias_Equipamentos!$F$2:$F$1224, MATCH(L4408, Def_Instancias_Equipamentos!$D$2:$D$1224, 0), 1)</f>
        <v>Sala Racks 12</v>
      </c>
      <c r="H4408" s="7" t="str">
        <f aca="false" t="array" ref="H4408:H4408">INDEX(Def_Instancias_Equipamentos!$E$2:$E$1224, MATCH(K4408, Def_Instancias_Equipamentos!$D$2:$D$1224, 0), 1)</f>
        <v>IA-12RaBPM</v>
      </c>
      <c r="I4408" s="8" t="str">
        <f aca="false" t="array" ref="I4408:I4408">INDEX(Def_Instancias_Equipamentos!$E$2:$E$1224, MATCH(L4408, Def_Instancias_Equipamentos!$D$2:$D$1224, 0), 1)</f>
        <v>IA-12RaCtrl</v>
      </c>
      <c r="J4408" s="8" t="str">
        <f aca="false">IF(H4408=I4408, "INTERNO", "EXTERNO")</f>
        <v>EXTERNO</v>
      </c>
      <c r="K4408" s="9" t="str">
        <f aca="false">Def_Instancias_Equipamentos!$D$34</f>
        <v>IA-12RaBPM:TI-AMCFPGAEVR</v>
      </c>
      <c r="L4408" s="4" t="str">
        <f aca="false">Def_Instancias_Equipamentos!$D$151</f>
        <v>IA-12RaCtrl:CO-PSCtrl</v>
      </c>
      <c r="M4408" s="10" t="s">
        <v>385</v>
      </c>
      <c r="N4408" s="11" t="s">
        <v>383</v>
      </c>
      <c r="O4408" s="9" t="str">
        <f aca="false">Def_Sistemas_Conectores_Cabos!$B$6</f>
        <v>Simplex (HFBR-4525Z)</v>
      </c>
      <c r="P4408" s="4" t="str">
        <f aca="false">Def_Sistemas_Conectores_Cabos!$B$6</f>
        <v>Simplex (HFBR-4525Z)</v>
      </c>
      <c r="Q4408" s="8" t="str">
        <f aca="false">K4408&amp;"/"&amp;M4408&amp;CHAR(10)&amp;L4408&amp;"/"&amp;N4408</f>
        <v>IA-12RaBPM:TI-AMCFPGAEVR/FMC1CH2
IA-12RaCtrl:CO-PSCtrl/TimIn</v>
      </c>
      <c r="R4408" s="11" t="n">
        <v>15</v>
      </c>
      <c r="S4408" s="11" t="n">
        <f aca="false">R4408</f>
        <v>15</v>
      </c>
      <c r="T4408" s="4" t="str">
        <f aca="false">Def_Sistemas_Conectores_Cabos!$C$6</f>
        <v>Fibra plástica 1 mm</v>
      </c>
      <c r="U4408" s="11" t="s">
        <v>384</v>
      </c>
      <c r="V4408" s="13"/>
    </row>
    <row r="4409" customFormat="false" ht="15.75" hidden="true" customHeight="true" outlineLevel="0" collapsed="false">
      <c r="A4409" s="4" t="str">
        <f aca="false">Def_Sistemas_Conectores_Cabos!$A$5</f>
        <v>Timing Fontes BO &amp; SI</v>
      </c>
      <c r="B4409" s="5" t="str">
        <f aca="false">Datas_Entregas!$A$2</f>
        <v>Booster/LTB</v>
      </c>
      <c r="C4409" s="6" t="n">
        <f aca="false" t="array" ref="C4409:C4409">INDEX(Datas_Entregas!$B$2:$B$100, MATCH(B4409, Datas_Entregas!$A$2:$A$100, 0), 1)</f>
        <v>43266</v>
      </c>
      <c r="D4409" s="5" t="str">
        <f aca="false">Def_Status_Montagem!$A$2</f>
        <v>A verificar</v>
      </c>
      <c r="E4409" s="4" t="str">
        <f aca="false">Def_Status_Montagem!$B$4</f>
        <v>Contratada (inclui etiqueta)</v>
      </c>
      <c r="F4409" s="7" t="str">
        <f aca="false" t="array" ref="F4409:F4409">INDEX(Def_Instancias_Equipamentos!$F$2:$F$1224, MATCH(K4409, Def_Instancias_Equipamentos!$D$2:$D$1224, 0), 1)</f>
        <v>Sala Racks 12</v>
      </c>
      <c r="G4409" s="8" t="str">
        <f aca="false" t="array" ref="G4409:G4409">INDEX(Def_Instancias_Equipamentos!$F$2:$F$1224, MATCH(L4409, Def_Instancias_Equipamentos!$D$2:$D$1224, 0), 1)</f>
        <v>Sala Racks 12</v>
      </c>
      <c r="H4409" s="7" t="str">
        <f aca="false" t="array" ref="H4409:H4409">INDEX(Def_Instancias_Equipamentos!$E$2:$E$1224, MATCH(K4409, Def_Instancias_Equipamentos!$D$2:$D$1224, 0), 1)</f>
        <v>IA-12RaBPM</v>
      </c>
      <c r="I4409" s="8" t="str">
        <f aca="false" t="array" ref="I4409:I4409">INDEX(Def_Instancias_Equipamentos!$E$2:$E$1224, MATCH(L4409, Def_Instancias_Equipamentos!$D$2:$D$1224, 0), 1)</f>
        <v>IA-12RaCtrl</v>
      </c>
      <c r="J4409" s="8" t="str">
        <f aca="false">IF(H4409=I4409, "INTERNO", "EXTERNO")</f>
        <v>EXTERNO</v>
      </c>
      <c r="K4409" s="9" t="str">
        <f aca="false">Def_Instancias_Equipamentos!$D$34</f>
        <v>IA-12RaBPM:TI-AMCFPGAEVR</v>
      </c>
      <c r="L4409" s="4" t="str">
        <f aca="false">Def_Instancias_Equipamentos!$D$151</f>
        <v>IA-12RaCtrl:CO-PSCtrl</v>
      </c>
      <c r="M4409" s="10" t="s">
        <v>386</v>
      </c>
      <c r="N4409" s="11" t="s">
        <v>383</v>
      </c>
      <c r="O4409" s="9" t="str">
        <f aca="false">Def_Sistemas_Conectores_Cabos!$B$6</f>
        <v>Simplex (HFBR-4525Z)</v>
      </c>
      <c r="P4409" s="4" t="str">
        <f aca="false">Def_Sistemas_Conectores_Cabos!$B$6</f>
        <v>Simplex (HFBR-4525Z)</v>
      </c>
      <c r="Q4409" s="8" t="str">
        <f aca="false">K4409&amp;"/"&amp;M4409&amp;CHAR(10)&amp;L4409&amp;"/"&amp;N4409</f>
        <v>IA-12RaBPM:TI-AMCFPGAEVR/FMC1CH3
IA-12RaCtrl:CO-PSCtrl/TimIn</v>
      </c>
      <c r="R4409" s="11" t="n">
        <v>15</v>
      </c>
      <c r="S4409" s="11" t="n">
        <f aca="false">R4409</f>
        <v>15</v>
      </c>
      <c r="T4409" s="4" t="str">
        <f aca="false">Def_Sistemas_Conectores_Cabos!$C$6</f>
        <v>Fibra plástica 1 mm</v>
      </c>
      <c r="U4409" s="11" t="s">
        <v>384</v>
      </c>
      <c r="V4409" s="13"/>
    </row>
    <row r="4410" customFormat="false" ht="15.75" hidden="true" customHeight="true" outlineLevel="0" collapsed="false">
      <c r="A4410" s="4" t="str">
        <f aca="false">Def_Sistemas_Conectores_Cabos!$A$5</f>
        <v>Timing Fontes BO &amp; SI</v>
      </c>
      <c r="B4410" s="5" t="str">
        <f aca="false">Datas_Entregas!$A$2</f>
        <v>Booster/LTB</v>
      </c>
      <c r="C4410" s="6" t="n">
        <f aca="false" t="array" ref="C4410:C4410">INDEX(Datas_Entregas!$B$2:$B$100, MATCH(B4410, Datas_Entregas!$A$2:$A$100, 0), 1)</f>
        <v>43266</v>
      </c>
      <c r="D4410" s="5" t="str">
        <f aca="false">Def_Status_Montagem!$A$2</f>
        <v>A verificar</v>
      </c>
      <c r="E4410" s="4" t="str">
        <f aca="false">Def_Status_Montagem!$B$4</f>
        <v>Contratada (inclui etiqueta)</v>
      </c>
      <c r="F4410" s="7" t="str">
        <f aca="false" t="array" ref="F4410:F4410">INDEX(Def_Instancias_Equipamentos!$F$2:$F$1224, MATCH(K4410, Def_Instancias_Equipamentos!$D$2:$D$1224, 0), 1)</f>
        <v>Sala Racks 12</v>
      </c>
      <c r="G4410" s="8" t="str">
        <f aca="false" t="array" ref="G4410:G4410">INDEX(Def_Instancias_Equipamentos!$F$2:$F$1224, MATCH(L4410, Def_Instancias_Equipamentos!$D$2:$D$1224, 0), 1)</f>
        <v>Sala Racks 12</v>
      </c>
      <c r="H4410" s="7" t="str">
        <f aca="false" t="array" ref="H4410:H4410">INDEX(Def_Instancias_Equipamentos!$E$2:$E$1224, MATCH(K4410, Def_Instancias_Equipamentos!$D$2:$D$1224, 0), 1)</f>
        <v>IA-12RaBPM</v>
      </c>
      <c r="I4410" s="8" t="str">
        <f aca="false" t="array" ref="I4410:I4410">INDEX(Def_Instancias_Equipamentos!$E$2:$E$1224, MATCH(L4410, Def_Instancias_Equipamentos!$D$2:$D$1224, 0), 1)</f>
        <v>IA-12RaCtrl</v>
      </c>
      <c r="J4410" s="8" t="str">
        <f aca="false">IF(H4410=I4410, "INTERNO", "EXTERNO")</f>
        <v>EXTERNO</v>
      </c>
      <c r="K4410" s="9" t="str">
        <f aca="false">Def_Instancias_Equipamentos!$D$34</f>
        <v>IA-12RaBPM:TI-AMCFPGAEVR</v>
      </c>
      <c r="L4410" s="4" t="str">
        <f aca="false">Def_Instancias_Equipamentos!$D$151</f>
        <v>IA-12RaCtrl:CO-PSCtrl</v>
      </c>
      <c r="M4410" s="10" t="s">
        <v>387</v>
      </c>
      <c r="N4410" s="11" t="s">
        <v>383</v>
      </c>
      <c r="O4410" s="9" t="str">
        <f aca="false">Def_Sistemas_Conectores_Cabos!$B$6</f>
        <v>Simplex (HFBR-4525Z)</v>
      </c>
      <c r="P4410" s="4" t="str">
        <f aca="false">Def_Sistemas_Conectores_Cabos!$B$6</f>
        <v>Simplex (HFBR-4525Z)</v>
      </c>
      <c r="Q4410" s="8" t="str">
        <f aca="false">K4410&amp;"/"&amp;M4410&amp;CHAR(10)&amp;L4410&amp;"/"&amp;N4410</f>
        <v>IA-12RaBPM:TI-AMCFPGAEVR/FMC1CH4
IA-12RaCtrl:CO-PSCtrl/TimIn</v>
      </c>
      <c r="R4410" s="11" t="n">
        <v>15</v>
      </c>
      <c r="S4410" s="11" t="n">
        <f aca="false">R4410</f>
        <v>15</v>
      </c>
      <c r="T4410" s="4" t="str">
        <f aca="false">Def_Sistemas_Conectores_Cabos!$C$6</f>
        <v>Fibra plástica 1 mm</v>
      </c>
      <c r="U4410" s="11" t="s">
        <v>384</v>
      </c>
      <c r="V4410" s="13"/>
    </row>
    <row r="4411" customFormat="false" ht="15.75" hidden="true" customHeight="true" outlineLevel="0" collapsed="false">
      <c r="A4411" s="4" t="str">
        <f aca="false">Def_Sistemas_Conectores_Cabos!$A$5</f>
        <v>Timing Fontes BO &amp; SI</v>
      </c>
      <c r="B4411" s="5" t="str">
        <f aca="false">Datas_Entregas!$A$2</f>
        <v>Booster/LTB</v>
      </c>
      <c r="C4411" s="6" t="n">
        <f aca="false" t="array" ref="C4411:C4411">INDEX(Datas_Entregas!$B$2:$B$100, MATCH(B4411, Datas_Entregas!$A$2:$A$100, 0), 1)</f>
        <v>43266</v>
      </c>
      <c r="D4411" s="5" t="str">
        <f aca="false">Def_Status_Montagem!$A$2</f>
        <v>A verificar</v>
      </c>
      <c r="E4411" s="4" t="str">
        <f aca="false">Def_Status_Montagem!$B$4</f>
        <v>Contratada (inclui etiqueta)</v>
      </c>
      <c r="F4411" s="7" t="str">
        <f aca="false" t="array" ref="F4411:F4411">INDEX(Def_Instancias_Equipamentos!$F$2:$F$1224, MATCH(K4411, Def_Instancias_Equipamentos!$D$2:$D$1224, 0), 1)</f>
        <v>Sala Racks 12</v>
      </c>
      <c r="G4411" s="8" t="str">
        <f aca="false" t="array" ref="G4411:G4411">INDEX(Def_Instancias_Equipamentos!$F$2:$F$1224, MATCH(L4411, Def_Instancias_Equipamentos!$D$2:$D$1224, 0), 1)</f>
        <v>Sala Racks 12</v>
      </c>
      <c r="H4411" s="7" t="str">
        <f aca="false" t="array" ref="H4411:H4411">INDEX(Def_Instancias_Equipamentos!$E$2:$E$1224, MATCH(K4411, Def_Instancias_Equipamentos!$D$2:$D$1224, 0), 1)</f>
        <v>IA-12RaBPM</v>
      </c>
      <c r="I4411" s="8" t="str">
        <f aca="false" t="array" ref="I4411:I4411">INDEX(Def_Instancias_Equipamentos!$E$2:$E$1224, MATCH(L4411, Def_Instancias_Equipamentos!$D$2:$D$1224, 0), 1)</f>
        <v>IA-12RaCtrl</v>
      </c>
      <c r="J4411" s="8" t="str">
        <f aca="false">IF(H4411=I4411, "INTERNO", "EXTERNO")</f>
        <v>EXTERNO</v>
      </c>
      <c r="K4411" s="9" t="str">
        <f aca="false">Def_Instancias_Equipamentos!$D$34</f>
        <v>IA-12RaBPM:TI-AMCFPGAEVR</v>
      </c>
      <c r="L4411" s="4" t="str">
        <f aca="false">Def_Instancias_Equipamentos!$D$151</f>
        <v>IA-12RaCtrl:CO-PSCtrl</v>
      </c>
      <c r="M4411" s="10" t="s">
        <v>388</v>
      </c>
      <c r="N4411" s="11" t="s">
        <v>383</v>
      </c>
      <c r="O4411" s="9" t="str">
        <f aca="false">Def_Sistemas_Conectores_Cabos!$B$6</f>
        <v>Simplex (HFBR-4525Z)</v>
      </c>
      <c r="P4411" s="4" t="str">
        <f aca="false">Def_Sistemas_Conectores_Cabos!$B$6</f>
        <v>Simplex (HFBR-4525Z)</v>
      </c>
      <c r="Q4411" s="8" t="str">
        <f aca="false">K4411&amp;"/"&amp;M4411&amp;CHAR(10)&amp;L4411&amp;"/"&amp;N4411</f>
        <v>IA-12RaBPM:TI-AMCFPGAEVR/FMC1CH5
IA-12RaCtrl:CO-PSCtrl/TimIn</v>
      </c>
      <c r="R4411" s="11" t="n">
        <v>15</v>
      </c>
      <c r="S4411" s="11" t="n">
        <f aca="false">R4411</f>
        <v>15</v>
      </c>
      <c r="T4411" s="4" t="str">
        <f aca="false">Def_Sistemas_Conectores_Cabos!$C$6</f>
        <v>Fibra plástica 1 mm</v>
      </c>
      <c r="U4411" s="11" t="s">
        <v>384</v>
      </c>
      <c r="V4411" s="13"/>
    </row>
    <row r="4412" customFormat="false" ht="15.75" hidden="true" customHeight="true" outlineLevel="0" collapsed="false">
      <c r="A4412" s="4" t="str">
        <f aca="false">Def_Sistemas_Conectores_Cabos!$A$5</f>
        <v>Timing Fontes BO &amp; SI</v>
      </c>
      <c r="B4412" s="5" t="str">
        <f aca="false">Datas_Entregas!$A$2</f>
        <v>Booster/LTB</v>
      </c>
      <c r="C4412" s="6" t="n">
        <f aca="false" t="array" ref="C4412:C4412">INDEX(Datas_Entregas!$B$2:$B$100, MATCH(B4412, Datas_Entregas!$A$2:$A$100, 0), 1)</f>
        <v>43266</v>
      </c>
      <c r="D4412" s="5" t="str">
        <f aca="false">Def_Status_Montagem!$A$2</f>
        <v>A verificar</v>
      </c>
      <c r="E4412" s="4" t="str">
        <f aca="false">Def_Status_Montagem!$B$4</f>
        <v>Contratada (inclui etiqueta)</v>
      </c>
      <c r="F4412" s="7" t="str">
        <f aca="false" t="array" ref="F4412:F4412">INDEX(Def_Instancias_Equipamentos!$F$2:$F$1224, MATCH(K4412, Def_Instancias_Equipamentos!$D$2:$D$1224, 0), 1)</f>
        <v>Sala Racks 12</v>
      </c>
      <c r="G4412" s="8" t="str">
        <f aca="false" t="array" ref="G4412:G4412">INDEX(Def_Instancias_Equipamentos!$F$2:$F$1224, MATCH(L4412, Def_Instancias_Equipamentos!$D$2:$D$1224, 0), 1)</f>
        <v>Sala Racks 12</v>
      </c>
      <c r="H4412" s="7" t="str">
        <f aca="false" t="array" ref="H4412:H4412">INDEX(Def_Instancias_Equipamentos!$E$2:$E$1224, MATCH(K4412, Def_Instancias_Equipamentos!$D$2:$D$1224, 0), 1)</f>
        <v>IA-12RaBPM</v>
      </c>
      <c r="I4412" s="8" t="str">
        <f aca="false" t="array" ref="I4412:I4412">INDEX(Def_Instancias_Equipamentos!$E$2:$E$1224, MATCH(L4412, Def_Instancias_Equipamentos!$D$2:$D$1224, 0), 1)</f>
        <v>IA-12RaCtrl</v>
      </c>
      <c r="J4412" s="8" t="str">
        <f aca="false">IF(H4412=I4412, "INTERNO", "EXTERNO")</f>
        <v>EXTERNO</v>
      </c>
      <c r="K4412" s="9" t="str">
        <f aca="false">Def_Instancias_Equipamentos!$D$34</f>
        <v>IA-12RaBPM:TI-AMCFPGAEVR</v>
      </c>
      <c r="L4412" s="4" t="str">
        <f aca="false">Def_Instancias_Equipamentos!$D$151</f>
        <v>IA-12RaCtrl:CO-PSCtrl</v>
      </c>
      <c r="M4412" s="10" t="s">
        <v>389</v>
      </c>
      <c r="N4412" s="11" t="s">
        <v>383</v>
      </c>
      <c r="O4412" s="9" t="str">
        <f aca="false">Def_Sistemas_Conectores_Cabos!$B$6</f>
        <v>Simplex (HFBR-4525Z)</v>
      </c>
      <c r="P4412" s="4" t="str">
        <f aca="false">Def_Sistemas_Conectores_Cabos!$B$6</f>
        <v>Simplex (HFBR-4525Z)</v>
      </c>
      <c r="Q4412" s="8" t="str">
        <f aca="false">K4412&amp;"/"&amp;M4412&amp;CHAR(10)&amp;L4412&amp;"/"&amp;N4412</f>
        <v>IA-12RaBPM:TI-AMCFPGAEVR/FMC2CH1
IA-12RaCtrl:CO-PSCtrl/TimIn</v>
      </c>
      <c r="R4412" s="11" t="n">
        <v>15</v>
      </c>
      <c r="S4412" s="11" t="n">
        <f aca="false">R4412</f>
        <v>15</v>
      </c>
      <c r="T4412" s="4" t="str">
        <f aca="false">Def_Sistemas_Conectores_Cabos!$C$6</f>
        <v>Fibra plástica 1 mm</v>
      </c>
      <c r="U4412" s="11" t="s">
        <v>384</v>
      </c>
      <c r="V4412" s="13"/>
    </row>
    <row r="4413" customFormat="false" ht="15.75" hidden="true" customHeight="true" outlineLevel="0" collapsed="false">
      <c r="A4413" s="4" t="str">
        <f aca="false">Def_Sistemas_Conectores_Cabos!$A$5</f>
        <v>Timing Fontes BO &amp; SI</v>
      </c>
      <c r="B4413" s="5" t="str">
        <f aca="false">Datas_Entregas!$A$2</f>
        <v>Booster/LTB</v>
      </c>
      <c r="C4413" s="6" t="n">
        <f aca="false" t="array" ref="C4413:C4413">INDEX(Datas_Entregas!$B$2:$B$100, MATCH(B4413, Datas_Entregas!$A$2:$A$100, 0), 1)</f>
        <v>43266</v>
      </c>
      <c r="D4413" s="5" t="str">
        <f aca="false">Def_Status_Montagem!$A$2</f>
        <v>A verificar</v>
      </c>
      <c r="E4413" s="4" t="str">
        <f aca="false">Def_Status_Montagem!$B$4</f>
        <v>Contratada (inclui etiqueta)</v>
      </c>
      <c r="F4413" s="7" t="str">
        <f aca="false" t="array" ref="F4413:F4413">INDEX(Def_Instancias_Equipamentos!$F$2:$F$1224, MATCH(K4413, Def_Instancias_Equipamentos!$D$2:$D$1224, 0), 1)</f>
        <v>Sala Racks 12</v>
      </c>
      <c r="G4413" s="8" t="str">
        <f aca="false" t="array" ref="G4413:G4413">INDEX(Def_Instancias_Equipamentos!$F$2:$F$1224, MATCH(L4413, Def_Instancias_Equipamentos!$D$2:$D$1224, 0), 1)</f>
        <v>Sala Racks 12</v>
      </c>
      <c r="H4413" s="7" t="str">
        <f aca="false" t="array" ref="H4413:H4413">INDEX(Def_Instancias_Equipamentos!$E$2:$E$1224, MATCH(K4413, Def_Instancias_Equipamentos!$D$2:$D$1224, 0), 1)</f>
        <v>IA-12RaBPM</v>
      </c>
      <c r="I4413" s="8" t="str">
        <f aca="false" t="array" ref="I4413:I4413">INDEX(Def_Instancias_Equipamentos!$E$2:$E$1224, MATCH(L4413, Def_Instancias_Equipamentos!$D$2:$D$1224, 0), 1)</f>
        <v>IA-12RaCtrl</v>
      </c>
      <c r="J4413" s="8" t="str">
        <f aca="false">IF(H4413=I4413, "INTERNO", "EXTERNO")</f>
        <v>EXTERNO</v>
      </c>
      <c r="K4413" s="9" t="str">
        <f aca="false">Def_Instancias_Equipamentos!$D$34</f>
        <v>IA-12RaBPM:TI-AMCFPGAEVR</v>
      </c>
      <c r="L4413" s="4" t="str">
        <f aca="false">Def_Instancias_Equipamentos!$D$151</f>
        <v>IA-12RaCtrl:CO-PSCtrl</v>
      </c>
      <c r="M4413" s="10" t="s">
        <v>390</v>
      </c>
      <c r="N4413" s="11" t="s">
        <v>383</v>
      </c>
      <c r="O4413" s="9" t="str">
        <f aca="false">Def_Sistemas_Conectores_Cabos!$B$6</f>
        <v>Simplex (HFBR-4525Z)</v>
      </c>
      <c r="P4413" s="4" t="str">
        <f aca="false">Def_Sistemas_Conectores_Cabos!$B$6</f>
        <v>Simplex (HFBR-4525Z)</v>
      </c>
      <c r="Q4413" s="8" t="str">
        <f aca="false">K4413&amp;"/"&amp;M4413&amp;CHAR(10)&amp;L4413&amp;"/"&amp;N4413</f>
        <v>IA-12RaBPM:TI-AMCFPGAEVR/FMC2CH2
IA-12RaCtrl:CO-PSCtrl/TimIn</v>
      </c>
      <c r="R4413" s="11" t="n">
        <v>15</v>
      </c>
      <c r="S4413" s="11" t="n">
        <f aca="false">R4413</f>
        <v>15</v>
      </c>
      <c r="T4413" s="4" t="str">
        <f aca="false">Def_Sistemas_Conectores_Cabos!$C$6</f>
        <v>Fibra plástica 1 mm</v>
      </c>
      <c r="U4413" s="11" t="s">
        <v>384</v>
      </c>
      <c r="V4413" s="13"/>
    </row>
    <row r="4414" customFormat="false" ht="15.75" hidden="true" customHeight="true" outlineLevel="0" collapsed="false">
      <c r="A4414" s="4" t="str">
        <f aca="false">Def_Sistemas_Conectores_Cabos!$A$5</f>
        <v>Timing Fontes BO &amp; SI</v>
      </c>
      <c r="B4414" s="5" t="str">
        <f aca="false">Datas_Entregas!$A$2</f>
        <v>Booster/LTB</v>
      </c>
      <c r="C4414" s="6" t="n">
        <f aca="false" t="array" ref="C4414:C4414">INDEX(Datas_Entregas!$B$2:$B$100, MATCH(B4414, Datas_Entregas!$A$2:$A$100, 0), 1)</f>
        <v>43266</v>
      </c>
      <c r="D4414" s="5" t="str">
        <f aca="false">Def_Status_Montagem!$A$2</f>
        <v>A verificar</v>
      </c>
      <c r="E4414" s="4" t="str">
        <f aca="false">Def_Status_Montagem!$B$4</f>
        <v>Contratada (inclui etiqueta)</v>
      </c>
      <c r="F4414" s="7" t="str">
        <f aca="false" t="array" ref="F4414:F4414">INDEX(Def_Instancias_Equipamentos!$F$2:$F$1224, MATCH(K4414, Def_Instancias_Equipamentos!$D$2:$D$1224, 0), 1)</f>
        <v>Sala Racks 12</v>
      </c>
      <c r="G4414" s="8" t="str">
        <f aca="false" t="array" ref="G4414:G4414">INDEX(Def_Instancias_Equipamentos!$F$2:$F$1224, MATCH(L4414, Def_Instancias_Equipamentos!$D$2:$D$1224, 0), 1)</f>
        <v>Sala Racks 12</v>
      </c>
      <c r="H4414" s="7" t="str">
        <f aca="false" t="array" ref="H4414:H4414">INDEX(Def_Instancias_Equipamentos!$E$2:$E$1224, MATCH(K4414, Def_Instancias_Equipamentos!$D$2:$D$1224, 0), 1)</f>
        <v>IA-12RaBPM</v>
      </c>
      <c r="I4414" s="8" t="str">
        <f aca="false" t="array" ref="I4414:I4414">INDEX(Def_Instancias_Equipamentos!$E$2:$E$1224, MATCH(L4414, Def_Instancias_Equipamentos!$D$2:$D$1224, 0), 1)</f>
        <v>IA-12RaCtrl</v>
      </c>
      <c r="J4414" s="8" t="str">
        <f aca="false">IF(H4414=I4414, "INTERNO", "EXTERNO")</f>
        <v>EXTERNO</v>
      </c>
      <c r="K4414" s="9" t="str">
        <f aca="false">Def_Instancias_Equipamentos!$D$34</f>
        <v>IA-12RaBPM:TI-AMCFPGAEVR</v>
      </c>
      <c r="L4414" s="4" t="str">
        <f aca="false">Def_Instancias_Equipamentos!$D$151</f>
        <v>IA-12RaCtrl:CO-PSCtrl</v>
      </c>
      <c r="M4414" s="10" t="s">
        <v>391</v>
      </c>
      <c r="N4414" s="11" t="s">
        <v>383</v>
      </c>
      <c r="O4414" s="9" t="str">
        <f aca="false">Def_Sistemas_Conectores_Cabos!$B$6</f>
        <v>Simplex (HFBR-4525Z)</v>
      </c>
      <c r="P4414" s="4" t="str">
        <f aca="false">Def_Sistemas_Conectores_Cabos!$B$6</f>
        <v>Simplex (HFBR-4525Z)</v>
      </c>
      <c r="Q4414" s="8" t="str">
        <f aca="false">K4414&amp;"/"&amp;M4414&amp;CHAR(10)&amp;L4414&amp;"/"&amp;N4414</f>
        <v>IA-12RaBPM:TI-AMCFPGAEVR/FMC2CH3
IA-12RaCtrl:CO-PSCtrl/TimIn</v>
      </c>
      <c r="R4414" s="11" t="n">
        <v>15</v>
      </c>
      <c r="S4414" s="11" t="n">
        <f aca="false">R4414</f>
        <v>15</v>
      </c>
      <c r="T4414" s="4" t="str">
        <f aca="false">Def_Sistemas_Conectores_Cabos!$C$6</f>
        <v>Fibra plástica 1 mm</v>
      </c>
      <c r="U4414" s="11" t="s">
        <v>384</v>
      </c>
      <c r="V4414" s="13"/>
    </row>
    <row r="4415" customFormat="false" ht="15.75" hidden="true" customHeight="true" outlineLevel="0" collapsed="false">
      <c r="A4415" s="4" t="str">
        <f aca="false">Def_Sistemas_Conectores_Cabos!$A$5</f>
        <v>Timing Fontes BO &amp; SI</v>
      </c>
      <c r="B4415" s="5" t="str">
        <f aca="false">Datas_Entregas!$A$2</f>
        <v>Booster/LTB</v>
      </c>
      <c r="C4415" s="6" t="n">
        <f aca="false" t="array" ref="C4415:C4415">INDEX(Datas_Entregas!$B$2:$B$100, MATCH(B4415, Datas_Entregas!$A$2:$A$100, 0), 1)</f>
        <v>43266</v>
      </c>
      <c r="D4415" s="5" t="str">
        <f aca="false">Def_Status_Montagem!$A$2</f>
        <v>A verificar</v>
      </c>
      <c r="E4415" s="4" t="str">
        <f aca="false">Def_Status_Montagem!$B$4</f>
        <v>Contratada (inclui etiqueta)</v>
      </c>
      <c r="F4415" s="7" t="str">
        <f aca="false" t="array" ref="F4415:F4415">INDEX(Def_Instancias_Equipamentos!$F$2:$F$1224, MATCH(K4415, Def_Instancias_Equipamentos!$D$2:$D$1224, 0), 1)</f>
        <v>Sala Racks 12</v>
      </c>
      <c r="G4415" s="8" t="str">
        <f aca="false" t="array" ref="G4415:G4415">INDEX(Def_Instancias_Equipamentos!$F$2:$F$1224, MATCH(L4415, Def_Instancias_Equipamentos!$D$2:$D$1224, 0), 1)</f>
        <v>Sala Racks 12</v>
      </c>
      <c r="H4415" s="7" t="str">
        <f aca="false" t="array" ref="H4415:H4415">INDEX(Def_Instancias_Equipamentos!$E$2:$E$1224, MATCH(K4415, Def_Instancias_Equipamentos!$D$2:$D$1224, 0), 1)</f>
        <v>IA-12RaBPM</v>
      </c>
      <c r="I4415" s="8" t="str">
        <f aca="false" t="array" ref="I4415:I4415">INDEX(Def_Instancias_Equipamentos!$E$2:$E$1224, MATCH(L4415, Def_Instancias_Equipamentos!$D$2:$D$1224, 0), 1)</f>
        <v>IA-12RaCtrl</v>
      </c>
      <c r="J4415" s="8" t="str">
        <f aca="false">IF(H4415=I4415, "INTERNO", "EXTERNO")</f>
        <v>EXTERNO</v>
      </c>
      <c r="K4415" s="9" t="str">
        <f aca="false">Def_Instancias_Equipamentos!$D$34</f>
        <v>IA-12RaBPM:TI-AMCFPGAEVR</v>
      </c>
      <c r="L4415" s="4" t="str">
        <f aca="false">Def_Instancias_Equipamentos!$D$151</f>
        <v>IA-12RaCtrl:CO-PSCtrl</v>
      </c>
      <c r="M4415" s="10" t="s">
        <v>392</v>
      </c>
      <c r="N4415" s="11" t="s">
        <v>383</v>
      </c>
      <c r="O4415" s="9" t="str">
        <f aca="false">Def_Sistemas_Conectores_Cabos!$B$6</f>
        <v>Simplex (HFBR-4525Z)</v>
      </c>
      <c r="P4415" s="4" t="str">
        <f aca="false">Def_Sistemas_Conectores_Cabos!$B$6</f>
        <v>Simplex (HFBR-4525Z)</v>
      </c>
      <c r="Q4415" s="8" t="str">
        <f aca="false">K4415&amp;"/"&amp;M4415&amp;CHAR(10)&amp;L4415&amp;"/"&amp;N4415</f>
        <v>IA-12RaBPM:TI-AMCFPGAEVR/FMC2CH4
IA-12RaCtrl:CO-PSCtrl/TimIn</v>
      </c>
      <c r="R4415" s="11" t="n">
        <v>15</v>
      </c>
      <c r="S4415" s="11" t="n">
        <f aca="false">R4415</f>
        <v>15</v>
      </c>
      <c r="T4415" s="4" t="str">
        <f aca="false">Def_Sistemas_Conectores_Cabos!$C$6</f>
        <v>Fibra plástica 1 mm</v>
      </c>
      <c r="U4415" s="11" t="s">
        <v>384</v>
      </c>
      <c r="V4415" s="13"/>
    </row>
    <row r="4416" customFormat="false" ht="15.75" hidden="true" customHeight="true" outlineLevel="0" collapsed="false">
      <c r="A4416" s="4" t="str">
        <f aca="false">Def_Sistemas_Conectores_Cabos!$A$5</f>
        <v>Timing Fontes BO &amp; SI</v>
      </c>
      <c r="B4416" s="5" t="str">
        <f aca="false">Datas_Entregas!$A$2</f>
        <v>Booster/LTB</v>
      </c>
      <c r="C4416" s="6" t="n">
        <f aca="false" t="array" ref="C4416:C4416">INDEX(Datas_Entregas!$B$2:$B$100, MATCH(B4416, Datas_Entregas!$A$2:$A$100, 0), 1)</f>
        <v>43266</v>
      </c>
      <c r="D4416" s="5" t="str">
        <f aca="false">Def_Status_Montagem!$A$2</f>
        <v>A verificar</v>
      </c>
      <c r="E4416" s="4" t="str">
        <f aca="false">Def_Status_Montagem!$B$4</f>
        <v>Contratada (inclui etiqueta)</v>
      </c>
      <c r="F4416" s="7" t="str">
        <f aca="false" t="array" ref="F4416:F4416">INDEX(Def_Instancias_Equipamentos!$F$2:$F$1224, MATCH(K4416, Def_Instancias_Equipamentos!$D$2:$D$1224, 0), 1)</f>
        <v>Sala Racks 13</v>
      </c>
      <c r="G4416" s="8" t="str">
        <f aca="false" t="array" ref="G4416:G4416">INDEX(Def_Instancias_Equipamentos!$F$2:$F$1224, MATCH(L4416, Def_Instancias_Equipamentos!$D$2:$D$1224, 0), 1)</f>
        <v>Sala Racks 13</v>
      </c>
      <c r="H4416" s="7" t="str">
        <f aca="false" t="array" ref="H4416:H4416">INDEX(Def_Instancias_Equipamentos!$E$2:$E$1224, MATCH(K4416, Def_Instancias_Equipamentos!$D$2:$D$1224, 0), 1)</f>
        <v>IA-13RaBPM</v>
      </c>
      <c r="I4416" s="8" t="str">
        <f aca="false" t="array" ref="I4416:I4416">INDEX(Def_Instancias_Equipamentos!$E$2:$E$1224, MATCH(L4416, Def_Instancias_Equipamentos!$D$2:$D$1224, 0), 1)</f>
        <v>IA-13RaCtrl</v>
      </c>
      <c r="J4416" s="8" t="str">
        <f aca="false">IF(H4416=I4416, "INTERNO", "EXTERNO")</f>
        <v>EXTERNO</v>
      </c>
      <c r="K4416" s="9" t="str">
        <f aca="false">Def_Instancias_Equipamentos!$D$35</f>
        <v>IA-13RaBPM:TI-AMCFPGAEVR</v>
      </c>
      <c r="L4416" s="4" t="str">
        <f aca="false">Def_Instancias_Equipamentos!$D$152</f>
        <v>IA-13RaCtrl:CO-PSCtrl</v>
      </c>
      <c r="M4416" s="10" t="s">
        <v>382</v>
      </c>
      <c r="N4416" s="11" t="s">
        <v>383</v>
      </c>
      <c r="O4416" s="9" t="str">
        <f aca="false">Def_Sistemas_Conectores_Cabos!$B$6</f>
        <v>Simplex (HFBR-4525Z)</v>
      </c>
      <c r="P4416" s="4" t="str">
        <f aca="false">Def_Sistemas_Conectores_Cabos!$B$6</f>
        <v>Simplex (HFBR-4525Z)</v>
      </c>
      <c r="Q4416" s="8" t="str">
        <f aca="false">K4416&amp;"/"&amp;M4416&amp;CHAR(10)&amp;L4416&amp;"/"&amp;N4416</f>
        <v>IA-13RaBPM:TI-AMCFPGAEVR/FMC1CH1
IA-13RaCtrl:CO-PSCtrl/TimIn</v>
      </c>
      <c r="R4416" s="11" t="n">
        <v>15</v>
      </c>
      <c r="S4416" s="11" t="n">
        <f aca="false">R4416</f>
        <v>15</v>
      </c>
      <c r="T4416" s="4" t="str">
        <f aca="false">Def_Sistemas_Conectores_Cabos!$C$6</f>
        <v>Fibra plástica 1 mm</v>
      </c>
      <c r="U4416" s="11" t="s">
        <v>384</v>
      </c>
      <c r="V4416" s="13"/>
    </row>
    <row r="4417" customFormat="false" ht="15.75" hidden="true" customHeight="true" outlineLevel="0" collapsed="false">
      <c r="A4417" s="4" t="str">
        <f aca="false">Def_Sistemas_Conectores_Cabos!$A$24</f>
        <v>Controle</v>
      </c>
      <c r="B4417" s="5" t="str">
        <f aca="false">Datas_Entregas!$A$4</f>
        <v>Infra de fibras OM4</v>
      </c>
      <c r="C4417" s="6" t="n">
        <f aca="false" t="array" ref="C4417:C4417">INDEX(Datas_Entregas!$B$2:$B$100, MATCH(B4417, Datas_Entregas!$A$2:$A$100, 0), 1)</f>
        <v>43296</v>
      </c>
      <c r="D4417" s="5"/>
      <c r="E4417" s="4" t="str">
        <f aca="false">Def_Status_Montagem!$B$7</f>
        <v>Outro Grupo LNLS</v>
      </c>
      <c r="F4417" s="7"/>
      <c r="G4417" s="8"/>
      <c r="H4417" s="7" t="str">
        <f aca="false" t="array" ref="H4417:H4417">INDEX(Def_Instancias_Equipamentos!$E$2:$E$1224, MATCH(K4417, Def_Instancias_Equipamentos!$D$2:$D$1224, 0), 1)</f>
        <v>IA-10RaCtrl</v>
      </c>
      <c r="I4417" s="8" t="str">
        <f aca="false" t="array" ref="I4417:I4417">INDEX(Def_Instancias_Equipamentos!$E$2:$E$1224, MATCH(L4417, Def_Instancias_Equipamentos!$D$2:$D$1224, 0), 1)</f>
        <v>IA-11RaCtrl</v>
      </c>
      <c r="J4417" s="8" t="str">
        <f aca="false">IF(H4417=I4417, "INTERNO", "EXTERNO")</f>
        <v>EXTERNO</v>
      </c>
      <c r="K4417" s="9" t="str">
        <f aca="false">Def_Instancias_Equipamentos!$D$55</f>
        <v>IA-10RaCtrl:CO-FibPatch</v>
      </c>
      <c r="L4417" s="4" t="str">
        <f aca="false">Def_Instancias_Equipamentos!$D$56</f>
        <v>IA-11RaCtrl:CO-FibPatch</v>
      </c>
      <c r="M4417" s="27" t="s">
        <v>291</v>
      </c>
      <c r="N4417" s="12" t="s">
        <v>291</v>
      </c>
      <c r="O4417" s="9" t="str">
        <f aca="false">Def_Sistemas_Conectores_Cabos!$B$3</f>
        <v>LC duplex</v>
      </c>
      <c r="P4417" s="4" t="str">
        <f aca="false">Def_Sistemas_Conectores_Cabos!$B$3</f>
        <v>LC duplex</v>
      </c>
      <c r="Q4417" s="8" t="str">
        <f aca="false">K4417&amp;"/"&amp;M4417&amp;CHAR(10)&amp;L4417&amp;"/"&amp;N4417</f>
        <v>IA-10RaCtrl:CO-FibPatch/p003
IA-11RaCtrl:CO-FibPatch/p003</v>
      </c>
      <c r="R4417" s="12"/>
      <c r="S4417" s="11"/>
      <c r="T4417" s="4" t="str">
        <f aca="false">Def_Sistemas_Conectores_Cabos!$C$3</f>
        <v>Fibra OM4 duplex</v>
      </c>
      <c r="U4417" s="11"/>
      <c r="V4417" s="13"/>
    </row>
    <row r="4418" customFormat="false" ht="15.75" hidden="true" customHeight="true" outlineLevel="0" collapsed="false">
      <c r="A4418" s="4" t="str">
        <f aca="false">Def_Sistemas_Conectores_Cabos!$A$24</f>
        <v>Controle</v>
      </c>
      <c r="B4418" s="5" t="str">
        <f aca="false">Datas_Entregas!$A$4</f>
        <v>Infra de fibras OM4</v>
      </c>
      <c r="C4418" s="6" t="n">
        <f aca="false" t="array" ref="C4418:C4418">INDEX(Datas_Entregas!$B$2:$B$100, MATCH(B4418, Datas_Entregas!$A$2:$A$100, 0), 1)</f>
        <v>43296</v>
      </c>
      <c r="D4418" s="5"/>
      <c r="E4418" s="4" t="str">
        <f aca="false">Def_Status_Montagem!$B$7</f>
        <v>Outro Grupo LNLS</v>
      </c>
      <c r="F4418" s="7"/>
      <c r="G4418" s="8"/>
      <c r="H4418" s="7" t="str">
        <f aca="false" t="array" ref="H4418:H4418">INDEX(Def_Instancias_Equipamentos!$E$2:$E$1224, MATCH(K4418, Def_Instancias_Equipamentos!$D$2:$D$1224, 0), 1)</f>
        <v>IA-10RaCtrl</v>
      </c>
      <c r="I4418" s="8" t="str">
        <f aca="false" t="array" ref="I4418:I4418">INDEX(Def_Instancias_Equipamentos!$E$2:$E$1224, MATCH(L4418, Def_Instancias_Equipamentos!$D$2:$D$1224, 0), 1)</f>
        <v>CA-RaCtrl</v>
      </c>
      <c r="J4418" s="8" t="str">
        <f aca="false">IF(H4418=I4418, "INTERNO", "EXTERNO")</f>
        <v>EXTERNO</v>
      </c>
      <c r="K4418" s="9" t="str">
        <f aca="false">Def_Instancias_Equipamentos!$D$55</f>
        <v>IA-10RaCtrl:CO-FibPatch</v>
      </c>
      <c r="L4418" s="4" t="str">
        <f aca="false">Def_Instancias_Equipamentos!$D$67</f>
        <v>CA-RaCtrl:CO-FibPatch</v>
      </c>
      <c r="M4418" s="27" t="s">
        <v>199</v>
      </c>
      <c r="N4418" s="12" t="s">
        <v>199</v>
      </c>
      <c r="O4418" s="9" t="str">
        <f aca="false">Def_Sistemas_Conectores_Cabos!$B$3</f>
        <v>LC duplex</v>
      </c>
      <c r="P4418" s="4" t="str">
        <f aca="false">Def_Sistemas_Conectores_Cabos!$B$3</f>
        <v>LC duplex</v>
      </c>
      <c r="Q4418" s="8" t="str">
        <f aca="false">K4418&amp;"/"&amp;M4418&amp;CHAR(10)&amp;L4418&amp;"/"&amp;N4418</f>
        <v>IA-10RaCtrl:CO-FibPatch/p004
CA-RaCtrl:CO-FibPatch/p004</v>
      </c>
      <c r="R4418" s="12"/>
      <c r="S4418" s="11"/>
      <c r="T4418" s="4" t="str">
        <f aca="false">Def_Sistemas_Conectores_Cabos!$C$3</f>
        <v>Fibra OM4 duplex</v>
      </c>
      <c r="U4418" s="11"/>
      <c r="V4418" s="13"/>
    </row>
    <row r="4419" customFormat="false" ht="15.75" hidden="true" customHeight="true" outlineLevel="0" collapsed="false">
      <c r="A4419" s="4" t="str">
        <f aca="false">Def_Sistemas_Conectores_Cabos!$A$5</f>
        <v>Timing Fontes BO &amp; SI</v>
      </c>
      <c r="B4419" s="5" t="str">
        <f aca="false">Datas_Entregas!$A$2</f>
        <v>Booster/LTB</v>
      </c>
      <c r="C4419" s="6" t="n">
        <f aca="false" t="array" ref="C4419:C4419">INDEX(Datas_Entregas!$B$2:$B$100, MATCH(B4419, Datas_Entregas!$A$2:$A$100, 0), 1)</f>
        <v>43266</v>
      </c>
      <c r="D4419" s="5" t="str">
        <f aca="false">Def_Status_Montagem!$A$2</f>
        <v>A verificar</v>
      </c>
      <c r="E4419" s="4" t="str">
        <f aca="false">Def_Status_Montagem!$B$4</f>
        <v>Contratada (inclui etiqueta)</v>
      </c>
      <c r="F4419" s="7" t="str">
        <f aca="false" t="array" ref="F4419:F4419">INDEX(Def_Instancias_Equipamentos!$F$2:$F$1224, MATCH(K4419, Def_Instancias_Equipamentos!$D$2:$D$1224, 0), 1)</f>
        <v>Sala Racks 13</v>
      </c>
      <c r="G4419" s="8" t="str">
        <f aca="false" t="array" ref="G4419:G4419">INDEX(Def_Instancias_Equipamentos!$F$2:$F$1224, MATCH(L4419, Def_Instancias_Equipamentos!$D$2:$D$1224, 0), 1)</f>
        <v>Sala Racks 13</v>
      </c>
      <c r="H4419" s="7" t="str">
        <f aca="false" t="array" ref="H4419:H4419">INDEX(Def_Instancias_Equipamentos!$E$2:$E$1224, MATCH(K4419, Def_Instancias_Equipamentos!$D$2:$D$1224, 0), 1)</f>
        <v>IA-13RaBPM</v>
      </c>
      <c r="I4419" s="8" t="str">
        <f aca="false" t="array" ref="I4419:I4419">INDEX(Def_Instancias_Equipamentos!$E$2:$E$1224, MATCH(L4419, Def_Instancias_Equipamentos!$D$2:$D$1224, 0), 1)</f>
        <v>IA-13RaCtrl</v>
      </c>
      <c r="J4419" s="8" t="str">
        <f aca="false">IF(H4419=I4419, "INTERNO", "EXTERNO")</f>
        <v>EXTERNO</v>
      </c>
      <c r="K4419" s="9" t="str">
        <f aca="false">Def_Instancias_Equipamentos!$D$35</f>
        <v>IA-13RaBPM:TI-AMCFPGAEVR</v>
      </c>
      <c r="L4419" s="4" t="str">
        <f aca="false">Def_Instancias_Equipamentos!$D$152</f>
        <v>IA-13RaCtrl:CO-PSCtrl</v>
      </c>
      <c r="M4419" s="10" t="s">
        <v>385</v>
      </c>
      <c r="N4419" s="11" t="s">
        <v>383</v>
      </c>
      <c r="O4419" s="9" t="str">
        <f aca="false">Def_Sistemas_Conectores_Cabos!$B$6</f>
        <v>Simplex (HFBR-4525Z)</v>
      </c>
      <c r="P4419" s="4" t="str">
        <f aca="false">Def_Sistemas_Conectores_Cabos!$B$6</f>
        <v>Simplex (HFBR-4525Z)</v>
      </c>
      <c r="Q4419" s="8" t="str">
        <f aca="false">K4419&amp;"/"&amp;M4419&amp;CHAR(10)&amp;L4419&amp;"/"&amp;N4419</f>
        <v>IA-13RaBPM:TI-AMCFPGAEVR/FMC1CH2
IA-13RaCtrl:CO-PSCtrl/TimIn</v>
      </c>
      <c r="R4419" s="11" t="n">
        <v>15</v>
      </c>
      <c r="S4419" s="11" t="n">
        <f aca="false">R4419</f>
        <v>15</v>
      </c>
      <c r="T4419" s="4" t="str">
        <f aca="false">Def_Sistemas_Conectores_Cabos!$C$6</f>
        <v>Fibra plástica 1 mm</v>
      </c>
      <c r="U4419" s="11" t="s">
        <v>384</v>
      </c>
      <c r="V4419" s="13"/>
    </row>
    <row r="4420" customFormat="false" ht="15.75" hidden="true" customHeight="true" outlineLevel="0" collapsed="false">
      <c r="A4420" s="4" t="str">
        <f aca="false">Def_Sistemas_Conectores_Cabos!$A$5</f>
        <v>Timing Fontes BO &amp; SI</v>
      </c>
      <c r="B4420" s="5" t="str">
        <f aca="false">Datas_Entregas!$A$2</f>
        <v>Booster/LTB</v>
      </c>
      <c r="C4420" s="6" t="n">
        <f aca="false" t="array" ref="C4420:C4420">INDEX(Datas_Entregas!$B$2:$B$100, MATCH(B4420, Datas_Entregas!$A$2:$A$100, 0), 1)</f>
        <v>43266</v>
      </c>
      <c r="D4420" s="5" t="str">
        <f aca="false">Def_Status_Montagem!$A$2</f>
        <v>A verificar</v>
      </c>
      <c r="E4420" s="4" t="str">
        <f aca="false">Def_Status_Montagem!$B$4</f>
        <v>Contratada (inclui etiqueta)</v>
      </c>
      <c r="F4420" s="7" t="str">
        <f aca="false" t="array" ref="F4420:F4420">INDEX(Def_Instancias_Equipamentos!$F$2:$F$1224, MATCH(K4420, Def_Instancias_Equipamentos!$D$2:$D$1224, 0), 1)</f>
        <v>Sala Racks 13</v>
      </c>
      <c r="G4420" s="8" t="str">
        <f aca="false" t="array" ref="G4420:G4420">INDEX(Def_Instancias_Equipamentos!$F$2:$F$1224, MATCH(L4420, Def_Instancias_Equipamentos!$D$2:$D$1224, 0), 1)</f>
        <v>Sala Racks 13</v>
      </c>
      <c r="H4420" s="7" t="str">
        <f aca="false" t="array" ref="H4420:H4420">INDEX(Def_Instancias_Equipamentos!$E$2:$E$1224, MATCH(K4420, Def_Instancias_Equipamentos!$D$2:$D$1224, 0), 1)</f>
        <v>IA-13RaBPM</v>
      </c>
      <c r="I4420" s="8" t="str">
        <f aca="false" t="array" ref="I4420:I4420">INDEX(Def_Instancias_Equipamentos!$E$2:$E$1224, MATCH(L4420, Def_Instancias_Equipamentos!$D$2:$D$1224, 0), 1)</f>
        <v>IA-13RaCtrl</v>
      </c>
      <c r="J4420" s="8" t="str">
        <f aca="false">IF(H4420=I4420, "INTERNO", "EXTERNO")</f>
        <v>EXTERNO</v>
      </c>
      <c r="K4420" s="9" t="str">
        <f aca="false">Def_Instancias_Equipamentos!$D$35</f>
        <v>IA-13RaBPM:TI-AMCFPGAEVR</v>
      </c>
      <c r="L4420" s="4" t="str">
        <f aca="false">Def_Instancias_Equipamentos!$D$152</f>
        <v>IA-13RaCtrl:CO-PSCtrl</v>
      </c>
      <c r="M4420" s="10" t="s">
        <v>386</v>
      </c>
      <c r="N4420" s="11" t="s">
        <v>383</v>
      </c>
      <c r="O4420" s="9" t="str">
        <f aca="false">Def_Sistemas_Conectores_Cabos!$B$6</f>
        <v>Simplex (HFBR-4525Z)</v>
      </c>
      <c r="P4420" s="4" t="str">
        <f aca="false">Def_Sistemas_Conectores_Cabos!$B$6</f>
        <v>Simplex (HFBR-4525Z)</v>
      </c>
      <c r="Q4420" s="8" t="str">
        <f aca="false">K4420&amp;"/"&amp;M4420&amp;CHAR(10)&amp;L4420&amp;"/"&amp;N4420</f>
        <v>IA-13RaBPM:TI-AMCFPGAEVR/FMC1CH3
IA-13RaCtrl:CO-PSCtrl/TimIn</v>
      </c>
      <c r="R4420" s="11" t="n">
        <v>15</v>
      </c>
      <c r="S4420" s="11" t="n">
        <f aca="false">R4420</f>
        <v>15</v>
      </c>
      <c r="T4420" s="4" t="str">
        <f aca="false">Def_Sistemas_Conectores_Cabos!$C$6</f>
        <v>Fibra plástica 1 mm</v>
      </c>
      <c r="U4420" s="11" t="s">
        <v>384</v>
      </c>
      <c r="V4420" s="13"/>
    </row>
    <row r="4421" customFormat="false" ht="15.75" hidden="true" customHeight="true" outlineLevel="0" collapsed="false">
      <c r="A4421" s="4" t="str">
        <f aca="false">Def_Sistemas_Conectores_Cabos!$A$5</f>
        <v>Timing Fontes BO &amp; SI</v>
      </c>
      <c r="B4421" s="5" t="str">
        <f aca="false">Datas_Entregas!$A$2</f>
        <v>Booster/LTB</v>
      </c>
      <c r="C4421" s="6" t="n">
        <f aca="false" t="array" ref="C4421:C4421">INDEX(Datas_Entregas!$B$2:$B$100, MATCH(B4421, Datas_Entregas!$A$2:$A$100, 0), 1)</f>
        <v>43266</v>
      </c>
      <c r="D4421" s="5" t="str">
        <f aca="false">Def_Status_Montagem!$A$2</f>
        <v>A verificar</v>
      </c>
      <c r="E4421" s="4" t="str">
        <f aca="false">Def_Status_Montagem!$B$4</f>
        <v>Contratada (inclui etiqueta)</v>
      </c>
      <c r="F4421" s="7" t="str">
        <f aca="false" t="array" ref="F4421:F4421">INDEX(Def_Instancias_Equipamentos!$F$2:$F$1224, MATCH(K4421, Def_Instancias_Equipamentos!$D$2:$D$1224, 0), 1)</f>
        <v>Sala Racks 13</v>
      </c>
      <c r="G4421" s="8" t="str">
        <f aca="false" t="array" ref="G4421:G4421">INDEX(Def_Instancias_Equipamentos!$F$2:$F$1224, MATCH(L4421, Def_Instancias_Equipamentos!$D$2:$D$1224, 0), 1)</f>
        <v>Sala Racks 13</v>
      </c>
      <c r="H4421" s="7" t="str">
        <f aca="false" t="array" ref="H4421:H4421">INDEX(Def_Instancias_Equipamentos!$E$2:$E$1224, MATCH(K4421, Def_Instancias_Equipamentos!$D$2:$D$1224, 0), 1)</f>
        <v>IA-13RaBPM</v>
      </c>
      <c r="I4421" s="8" t="str">
        <f aca="false" t="array" ref="I4421:I4421">INDEX(Def_Instancias_Equipamentos!$E$2:$E$1224, MATCH(L4421, Def_Instancias_Equipamentos!$D$2:$D$1224, 0), 1)</f>
        <v>IA-13RaCtrl</v>
      </c>
      <c r="J4421" s="8" t="str">
        <f aca="false">IF(H4421=I4421, "INTERNO", "EXTERNO")</f>
        <v>EXTERNO</v>
      </c>
      <c r="K4421" s="9" t="str">
        <f aca="false">Def_Instancias_Equipamentos!$D$35</f>
        <v>IA-13RaBPM:TI-AMCFPGAEVR</v>
      </c>
      <c r="L4421" s="4" t="str">
        <f aca="false">Def_Instancias_Equipamentos!$D$152</f>
        <v>IA-13RaCtrl:CO-PSCtrl</v>
      </c>
      <c r="M4421" s="10" t="s">
        <v>387</v>
      </c>
      <c r="N4421" s="11" t="s">
        <v>383</v>
      </c>
      <c r="O4421" s="9" t="str">
        <f aca="false">Def_Sistemas_Conectores_Cabos!$B$6</f>
        <v>Simplex (HFBR-4525Z)</v>
      </c>
      <c r="P4421" s="4" t="str">
        <f aca="false">Def_Sistemas_Conectores_Cabos!$B$6</f>
        <v>Simplex (HFBR-4525Z)</v>
      </c>
      <c r="Q4421" s="8" t="str">
        <f aca="false">K4421&amp;"/"&amp;M4421&amp;CHAR(10)&amp;L4421&amp;"/"&amp;N4421</f>
        <v>IA-13RaBPM:TI-AMCFPGAEVR/FMC1CH4
IA-13RaCtrl:CO-PSCtrl/TimIn</v>
      </c>
      <c r="R4421" s="11" t="n">
        <v>15</v>
      </c>
      <c r="S4421" s="11" t="n">
        <f aca="false">R4421</f>
        <v>15</v>
      </c>
      <c r="T4421" s="4" t="str">
        <f aca="false">Def_Sistemas_Conectores_Cabos!$C$6</f>
        <v>Fibra plástica 1 mm</v>
      </c>
      <c r="U4421" s="11" t="s">
        <v>384</v>
      </c>
      <c r="V4421" s="13"/>
    </row>
    <row r="4422" customFormat="false" ht="15.75" hidden="true" customHeight="true" outlineLevel="0" collapsed="false">
      <c r="A4422" s="4" t="str">
        <f aca="false">Def_Sistemas_Conectores_Cabos!$A$5</f>
        <v>Timing Fontes BO &amp; SI</v>
      </c>
      <c r="B4422" s="5" t="str">
        <f aca="false">Datas_Entregas!$A$2</f>
        <v>Booster/LTB</v>
      </c>
      <c r="C4422" s="6" t="n">
        <f aca="false" t="array" ref="C4422:C4422">INDEX(Datas_Entregas!$B$2:$B$100, MATCH(B4422, Datas_Entregas!$A$2:$A$100, 0), 1)</f>
        <v>43266</v>
      </c>
      <c r="D4422" s="5" t="str">
        <f aca="false">Def_Status_Montagem!$A$2</f>
        <v>A verificar</v>
      </c>
      <c r="E4422" s="4" t="str">
        <f aca="false">Def_Status_Montagem!$B$4</f>
        <v>Contratada (inclui etiqueta)</v>
      </c>
      <c r="F4422" s="7" t="str">
        <f aca="false" t="array" ref="F4422:F4422">INDEX(Def_Instancias_Equipamentos!$F$2:$F$1224, MATCH(K4422, Def_Instancias_Equipamentos!$D$2:$D$1224, 0), 1)</f>
        <v>Sala Racks 13</v>
      </c>
      <c r="G4422" s="8" t="str">
        <f aca="false" t="array" ref="G4422:G4422">INDEX(Def_Instancias_Equipamentos!$F$2:$F$1224, MATCH(L4422, Def_Instancias_Equipamentos!$D$2:$D$1224, 0), 1)</f>
        <v>Sala Racks 13</v>
      </c>
      <c r="H4422" s="7" t="str">
        <f aca="false" t="array" ref="H4422:H4422">INDEX(Def_Instancias_Equipamentos!$E$2:$E$1224, MATCH(K4422, Def_Instancias_Equipamentos!$D$2:$D$1224, 0), 1)</f>
        <v>IA-13RaBPM</v>
      </c>
      <c r="I4422" s="8" t="str">
        <f aca="false" t="array" ref="I4422:I4422">INDEX(Def_Instancias_Equipamentos!$E$2:$E$1224, MATCH(L4422, Def_Instancias_Equipamentos!$D$2:$D$1224, 0), 1)</f>
        <v>IA-13RaCtrl</v>
      </c>
      <c r="J4422" s="8" t="str">
        <f aca="false">IF(H4422=I4422, "INTERNO", "EXTERNO")</f>
        <v>EXTERNO</v>
      </c>
      <c r="K4422" s="9" t="str">
        <f aca="false">Def_Instancias_Equipamentos!$D$35</f>
        <v>IA-13RaBPM:TI-AMCFPGAEVR</v>
      </c>
      <c r="L4422" s="4" t="str">
        <f aca="false">Def_Instancias_Equipamentos!$D$152</f>
        <v>IA-13RaCtrl:CO-PSCtrl</v>
      </c>
      <c r="M4422" s="10" t="s">
        <v>388</v>
      </c>
      <c r="N4422" s="11" t="s">
        <v>383</v>
      </c>
      <c r="O4422" s="9" t="str">
        <f aca="false">Def_Sistemas_Conectores_Cabos!$B$6</f>
        <v>Simplex (HFBR-4525Z)</v>
      </c>
      <c r="P4422" s="4" t="str">
        <f aca="false">Def_Sistemas_Conectores_Cabos!$B$6</f>
        <v>Simplex (HFBR-4525Z)</v>
      </c>
      <c r="Q4422" s="8" t="str">
        <f aca="false">K4422&amp;"/"&amp;M4422&amp;CHAR(10)&amp;L4422&amp;"/"&amp;N4422</f>
        <v>IA-13RaBPM:TI-AMCFPGAEVR/FMC1CH5
IA-13RaCtrl:CO-PSCtrl/TimIn</v>
      </c>
      <c r="R4422" s="11" t="n">
        <v>15</v>
      </c>
      <c r="S4422" s="11" t="n">
        <f aca="false">R4422</f>
        <v>15</v>
      </c>
      <c r="T4422" s="4" t="str">
        <f aca="false">Def_Sistemas_Conectores_Cabos!$C$6</f>
        <v>Fibra plástica 1 mm</v>
      </c>
      <c r="U4422" s="11" t="s">
        <v>384</v>
      </c>
      <c r="V4422" s="13"/>
    </row>
    <row r="4423" customFormat="false" ht="15.75" hidden="true" customHeight="true" outlineLevel="0" collapsed="false">
      <c r="A4423" s="4" t="str">
        <f aca="false">Def_Sistemas_Conectores_Cabos!$A$5</f>
        <v>Timing Fontes BO &amp; SI</v>
      </c>
      <c r="B4423" s="5" t="str">
        <f aca="false">Datas_Entregas!$A$2</f>
        <v>Booster/LTB</v>
      </c>
      <c r="C4423" s="6" t="n">
        <f aca="false" t="array" ref="C4423:C4423">INDEX(Datas_Entregas!$B$2:$B$100, MATCH(B4423, Datas_Entregas!$A$2:$A$100, 0), 1)</f>
        <v>43266</v>
      </c>
      <c r="D4423" s="5" t="str">
        <f aca="false">Def_Status_Montagem!$A$2</f>
        <v>A verificar</v>
      </c>
      <c r="E4423" s="4" t="str">
        <f aca="false">Def_Status_Montagem!$B$4</f>
        <v>Contratada (inclui etiqueta)</v>
      </c>
      <c r="F4423" s="7" t="str">
        <f aca="false" t="array" ref="F4423:F4423">INDEX(Def_Instancias_Equipamentos!$F$2:$F$1224, MATCH(K4423, Def_Instancias_Equipamentos!$D$2:$D$1224, 0), 1)</f>
        <v>Sala Racks 13</v>
      </c>
      <c r="G4423" s="8" t="str">
        <f aca="false" t="array" ref="G4423:G4423">INDEX(Def_Instancias_Equipamentos!$F$2:$F$1224, MATCH(L4423, Def_Instancias_Equipamentos!$D$2:$D$1224, 0), 1)</f>
        <v>Sala Racks 13</v>
      </c>
      <c r="H4423" s="7" t="str">
        <f aca="false" t="array" ref="H4423:H4423">INDEX(Def_Instancias_Equipamentos!$E$2:$E$1224, MATCH(K4423, Def_Instancias_Equipamentos!$D$2:$D$1224, 0), 1)</f>
        <v>IA-13RaBPM</v>
      </c>
      <c r="I4423" s="8" t="str">
        <f aca="false" t="array" ref="I4423:I4423">INDEX(Def_Instancias_Equipamentos!$E$2:$E$1224, MATCH(L4423, Def_Instancias_Equipamentos!$D$2:$D$1224, 0), 1)</f>
        <v>IA-13RaCtrl</v>
      </c>
      <c r="J4423" s="8" t="str">
        <f aca="false">IF(H4423=I4423, "INTERNO", "EXTERNO")</f>
        <v>EXTERNO</v>
      </c>
      <c r="K4423" s="9" t="str">
        <f aca="false">Def_Instancias_Equipamentos!$D$35</f>
        <v>IA-13RaBPM:TI-AMCFPGAEVR</v>
      </c>
      <c r="L4423" s="4" t="str">
        <f aca="false">Def_Instancias_Equipamentos!$D$152</f>
        <v>IA-13RaCtrl:CO-PSCtrl</v>
      </c>
      <c r="M4423" s="10" t="s">
        <v>389</v>
      </c>
      <c r="N4423" s="11" t="s">
        <v>383</v>
      </c>
      <c r="O4423" s="9" t="str">
        <f aca="false">Def_Sistemas_Conectores_Cabos!$B$6</f>
        <v>Simplex (HFBR-4525Z)</v>
      </c>
      <c r="P4423" s="4" t="str">
        <f aca="false">Def_Sistemas_Conectores_Cabos!$B$6</f>
        <v>Simplex (HFBR-4525Z)</v>
      </c>
      <c r="Q4423" s="8" t="str">
        <f aca="false">K4423&amp;"/"&amp;M4423&amp;CHAR(10)&amp;L4423&amp;"/"&amp;N4423</f>
        <v>IA-13RaBPM:TI-AMCFPGAEVR/FMC2CH1
IA-13RaCtrl:CO-PSCtrl/TimIn</v>
      </c>
      <c r="R4423" s="11" t="n">
        <v>15</v>
      </c>
      <c r="S4423" s="11" t="n">
        <f aca="false">R4423</f>
        <v>15</v>
      </c>
      <c r="T4423" s="4" t="str">
        <f aca="false">Def_Sistemas_Conectores_Cabos!$C$6</f>
        <v>Fibra plástica 1 mm</v>
      </c>
      <c r="U4423" s="11" t="s">
        <v>384</v>
      </c>
      <c r="V4423" s="13"/>
    </row>
    <row r="4424" customFormat="false" ht="15.75" hidden="true" customHeight="true" outlineLevel="0" collapsed="false">
      <c r="A4424" s="4" t="str">
        <f aca="false">Def_Sistemas_Conectores_Cabos!$A$5</f>
        <v>Timing Fontes BO &amp; SI</v>
      </c>
      <c r="B4424" s="5" t="str">
        <f aca="false">Datas_Entregas!$A$2</f>
        <v>Booster/LTB</v>
      </c>
      <c r="C4424" s="6" t="n">
        <f aca="false" t="array" ref="C4424:C4424">INDEX(Datas_Entregas!$B$2:$B$100, MATCH(B4424, Datas_Entregas!$A$2:$A$100, 0), 1)</f>
        <v>43266</v>
      </c>
      <c r="D4424" s="5" t="str">
        <f aca="false">Def_Status_Montagem!$A$2</f>
        <v>A verificar</v>
      </c>
      <c r="E4424" s="4" t="str">
        <f aca="false">Def_Status_Montagem!$B$4</f>
        <v>Contratada (inclui etiqueta)</v>
      </c>
      <c r="F4424" s="7" t="str">
        <f aca="false" t="array" ref="F4424:F4424">INDEX(Def_Instancias_Equipamentos!$F$2:$F$1224, MATCH(K4424, Def_Instancias_Equipamentos!$D$2:$D$1224, 0), 1)</f>
        <v>Sala Racks 13</v>
      </c>
      <c r="G4424" s="8" t="str">
        <f aca="false" t="array" ref="G4424:G4424">INDEX(Def_Instancias_Equipamentos!$F$2:$F$1224, MATCH(L4424, Def_Instancias_Equipamentos!$D$2:$D$1224, 0), 1)</f>
        <v>Sala Racks 13</v>
      </c>
      <c r="H4424" s="7" t="str">
        <f aca="false" t="array" ref="H4424:H4424">INDEX(Def_Instancias_Equipamentos!$E$2:$E$1224, MATCH(K4424, Def_Instancias_Equipamentos!$D$2:$D$1224, 0), 1)</f>
        <v>IA-13RaBPM</v>
      </c>
      <c r="I4424" s="8" t="str">
        <f aca="false" t="array" ref="I4424:I4424">INDEX(Def_Instancias_Equipamentos!$E$2:$E$1224, MATCH(L4424, Def_Instancias_Equipamentos!$D$2:$D$1224, 0), 1)</f>
        <v>IA-13RaCtrl</v>
      </c>
      <c r="J4424" s="8" t="str">
        <f aca="false">IF(H4424=I4424, "INTERNO", "EXTERNO")</f>
        <v>EXTERNO</v>
      </c>
      <c r="K4424" s="9" t="str">
        <f aca="false">Def_Instancias_Equipamentos!$D$35</f>
        <v>IA-13RaBPM:TI-AMCFPGAEVR</v>
      </c>
      <c r="L4424" s="4" t="str">
        <f aca="false">Def_Instancias_Equipamentos!$D$152</f>
        <v>IA-13RaCtrl:CO-PSCtrl</v>
      </c>
      <c r="M4424" s="10" t="s">
        <v>390</v>
      </c>
      <c r="N4424" s="11" t="s">
        <v>383</v>
      </c>
      <c r="O4424" s="9" t="str">
        <f aca="false">Def_Sistemas_Conectores_Cabos!$B$6</f>
        <v>Simplex (HFBR-4525Z)</v>
      </c>
      <c r="P4424" s="4" t="str">
        <f aca="false">Def_Sistemas_Conectores_Cabos!$B$6</f>
        <v>Simplex (HFBR-4525Z)</v>
      </c>
      <c r="Q4424" s="8" t="str">
        <f aca="false">K4424&amp;"/"&amp;M4424&amp;CHAR(10)&amp;L4424&amp;"/"&amp;N4424</f>
        <v>IA-13RaBPM:TI-AMCFPGAEVR/FMC2CH2
IA-13RaCtrl:CO-PSCtrl/TimIn</v>
      </c>
      <c r="R4424" s="11" t="n">
        <v>15</v>
      </c>
      <c r="S4424" s="11" t="n">
        <f aca="false">R4424</f>
        <v>15</v>
      </c>
      <c r="T4424" s="4" t="str">
        <f aca="false">Def_Sistemas_Conectores_Cabos!$C$6</f>
        <v>Fibra plástica 1 mm</v>
      </c>
      <c r="U4424" s="11" t="s">
        <v>384</v>
      </c>
      <c r="V4424" s="13"/>
    </row>
    <row r="4425" customFormat="false" ht="15.75" hidden="true" customHeight="true" outlineLevel="0" collapsed="false">
      <c r="A4425" s="4" t="str">
        <f aca="false">Def_Sistemas_Conectores_Cabos!$A$5</f>
        <v>Timing Fontes BO &amp; SI</v>
      </c>
      <c r="B4425" s="5" t="str">
        <f aca="false">Datas_Entregas!$A$2</f>
        <v>Booster/LTB</v>
      </c>
      <c r="C4425" s="6" t="n">
        <f aca="false" t="array" ref="C4425:C4425">INDEX(Datas_Entregas!$B$2:$B$100, MATCH(B4425, Datas_Entregas!$A$2:$A$100, 0), 1)</f>
        <v>43266</v>
      </c>
      <c r="D4425" s="5" t="str">
        <f aca="false">Def_Status_Montagem!$A$2</f>
        <v>A verificar</v>
      </c>
      <c r="E4425" s="4" t="str">
        <f aca="false">Def_Status_Montagem!$B$4</f>
        <v>Contratada (inclui etiqueta)</v>
      </c>
      <c r="F4425" s="7" t="str">
        <f aca="false" t="array" ref="F4425:F4425">INDEX(Def_Instancias_Equipamentos!$F$2:$F$1224, MATCH(K4425, Def_Instancias_Equipamentos!$D$2:$D$1224, 0), 1)</f>
        <v>Sala Racks 13</v>
      </c>
      <c r="G4425" s="8" t="str">
        <f aca="false" t="array" ref="G4425:G4425">INDEX(Def_Instancias_Equipamentos!$F$2:$F$1224, MATCH(L4425, Def_Instancias_Equipamentos!$D$2:$D$1224, 0), 1)</f>
        <v>Sala Racks 13</v>
      </c>
      <c r="H4425" s="7" t="str">
        <f aca="false" t="array" ref="H4425:H4425">INDEX(Def_Instancias_Equipamentos!$E$2:$E$1224, MATCH(K4425, Def_Instancias_Equipamentos!$D$2:$D$1224, 0), 1)</f>
        <v>IA-13RaBPM</v>
      </c>
      <c r="I4425" s="8" t="str">
        <f aca="false" t="array" ref="I4425:I4425">INDEX(Def_Instancias_Equipamentos!$E$2:$E$1224, MATCH(L4425, Def_Instancias_Equipamentos!$D$2:$D$1224, 0), 1)</f>
        <v>IA-13RaCtrl</v>
      </c>
      <c r="J4425" s="8" t="str">
        <f aca="false">IF(H4425=I4425, "INTERNO", "EXTERNO")</f>
        <v>EXTERNO</v>
      </c>
      <c r="K4425" s="9" t="str">
        <f aca="false">Def_Instancias_Equipamentos!$D$35</f>
        <v>IA-13RaBPM:TI-AMCFPGAEVR</v>
      </c>
      <c r="L4425" s="4" t="str">
        <f aca="false">Def_Instancias_Equipamentos!$D$152</f>
        <v>IA-13RaCtrl:CO-PSCtrl</v>
      </c>
      <c r="M4425" s="10" t="s">
        <v>391</v>
      </c>
      <c r="N4425" s="11" t="s">
        <v>383</v>
      </c>
      <c r="O4425" s="9" t="str">
        <f aca="false">Def_Sistemas_Conectores_Cabos!$B$6</f>
        <v>Simplex (HFBR-4525Z)</v>
      </c>
      <c r="P4425" s="4" t="str">
        <f aca="false">Def_Sistemas_Conectores_Cabos!$B$6</f>
        <v>Simplex (HFBR-4525Z)</v>
      </c>
      <c r="Q4425" s="8" t="str">
        <f aca="false">K4425&amp;"/"&amp;M4425&amp;CHAR(10)&amp;L4425&amp;"/"&amp;N4425</f>
        <v>IA-13RaBPM:TI-AMCFPGAEVR/FMC2CH3
IA-13RaCtrl:CO-PSCtrl/TimIn</v>
      </c>
      <c r="R4425" s="11" t="n">
        <v>15</v>
      </c>
      <c r="S4425" s="11" t="n">
        <f aca="false">R4425</f>
        <v>15</v>
      </c>
      <c r="T4425" s="4" t="str">
        <f aca="false">Def_Sistemas_Conectores_Cabos!$C$6</f>
        <v>Fibra plástica 1 mm</v>
      </c>
      <c r="U4425" s="11" t="s">
        <v>384</v>
      </c>
      <c r="V4425" s="13"/>
    </row>
    <row r="4426" customFormat="false" ht="15.75" hidden="true" customHeight="true" outlineLevel="0" collapsed="false">
      <c r="A4426" s="4" t="str">
        <f aca="false">Def_Sistemas_Conectores_Cabos!$A$5</f>
        <v>Timing Fontes BO &amp; SI</v>
      </c>
      <c r="B4426" s="5" t="str">
        <f aca="false">Datas_Entregas!$A$2</f>
        <v>Booster/LTB</v>
      </c>
      <c r="C4426" s="6" t="n">
        <f aca="false" t="array" ref="C4426:C4426">INDEX(Datas_Entregas!$B$2:$B$100, MATCH(B4426, Datas_Entregas!$A$2:$A$100, 0), 1)</f>
        <v>43266</v>
      </c>
      <c r="D4426" s="5" t="str">
        <f aca="false">Def_Status_Montagem!$A$2</f>
        <v>A verificar</v>
      </c>
      <c r="E4426" s="4" t="str">
        <f aca="false">Def_Status_Montagem!$B$4</f>
        <v>Contratada (inclui etiqueta)</v>
      </c>
      <c r="F4426" s="7" t="str">
        <f aca="false" t="array" ref="F4426:F4426">INDEX(Def_Instancias_Equipamentos!$F$2:$F$1224, MATCH(K4426, Def_Instancias_Equipamentos!$D$2:$D$1224, 0), 1)</f>
        <v>Sala Racks 13</v>
      </c>
      <c r="G4426" s="8" t="str">
        <f aca="false" t="array" ref="G4426:G4426">INDEX(Def_Instancias_Equipamentos!$F$2:$F$1224, MATCH(L4426, Def_Instancias_Equipamentos!$D$2:$D$1224, 0), 1)</f>
        <v>Sala Racks 13</v>
      </c>
      <c r="H4426" s="7" t="str">
        <f aca="false" t="array" ref="H4426:H4426">INDEX(Def_Instancias_Equipamentos!$E$2:$E$1224, MATCH(K4426, Def_Instancias_Equipamentos!$D$2:$D$1224, 0), 1)</f>
        <v>IA-13RaBPM</v>
      </c>
      <c r="I4426" s="8" t="str">
        <f aca="false" t="array" ref="I4426:I4426">INDEX(Def_Instancias_Equipamentos!$E$2:$E$1224, MATCH(L4426, Def_Instancias_Equipamentos!$D$2:$D$1224, 0), 1)</f>
        <v>IA-13RaCtrl</v>
      </c>
      <c r="J4426" s="8" t="str">
        <f aca="false">IF(H4426=I4426, "INTERNO", "EXTERNO")</f>
        <v>EXTERNO</v>
      </c>
      <c r="K4426" s="9" t="str">
        <f aca="false">Def_Instancias_Equipamentos!$D$35</f>
        <v>IA-13RaBPM:TI-AMCFPGAEVR</v>
      </c>
      <c r="L4426" s="4" t="str">
        <f aca="false">Def_Instancias_Equipamentos!$D$152</f>
        <v>IA-13RaCtrl:CO-PSCtrl</v>
      </c>
      <c r="M4426" s="10" t="s">
        <v>392</v>
      </c>
      <c r="N4426" s="11" t="s">
        <v>383</v>
      </c>
      <c r="O4426" s="9" t="str">
        <f aca="false">Def_Sistemas_Conectores_Cabos!$B$6</f>
        <v>Simplex (HFBR-4525Z)</v>
      </c>
      <c r="P4426" s="4" t="str">
        <f aca="false">Def_Sistemas_Conectores_Cabos!$B$6</f>
        <v>Simplex (HFBR-4525Z)</v>
      </c>
      <c r="Q4426" s="8" t="str">
        <f aca="false">K4426&amp;"/"&amp;M4426&amp;CHAR(10)&amp;L4426&amp;"/"&amp;N4426</f>
        <v>IA-13RaBPM:TI-AMCFPGAEVR/FMC2CH4
IA-13RaCtrl:CO-PSCtrl/TimIn</v>
      </c>
      <c r="R4426" s="11" t="n">
        <v>15</v>
      </c>
      <c r="S4426" s="11" t="n">
        <f aca="false">R4426</f>
        <v>15</v>
      </c>
      <c r="T4426" s="4" t="str">
        <f aca="false">Def_Sistemas_Conectores_Cabos!$C$6</f>
        <v>Fibra plástica 1 mm</v>
      </c>
      <c r="U4426" s="11" t="s">
        <v>384</v>
      </c>
      <c r="V4426" s="13"/>
    </row>
    <row r="4427" customFormat="false" ht="15.75" hidden="true" customHeight="true" outlineLevel="0" collapsed="false">
      <c r="A4427" s="4" t="str">
        <f aca="false">Def_Sistemas_Conectores_Cabos!$A$5</f>
        <v>Timing Fontes BO &amp; SI</v>
      </c>
      <c r="B4427" s="5" t="str">
        <f aca="false">Datas_Entregas!$A$2</f>
        <v>Booster/LTB</v>
      </c>
      <c r="C4427" s="6" t="n">
        <f aca="false" t="array" ref="C4427:C4427">INDEX(Datas_Entregas!$B$2:$B$100, MATCH(B4427, Datas_Entregas!$A$2:$A$100, 0), 1)</f>
        <v>43266</v>
      </c>
      <c r="D4427" s="5" t="str">
        <f aca="false">Def_Status_Montagem!$A$2</f>
        <v>A verificar</v>
      </c>
      <c r="E4427" s="4" t="str">
        <f aca="false">Def_Status_Montagem!$B$4</f>
        <v>Contratada (inclui etiqueta)</v>
      </c>
      <c r="F4427" s="7" t="str">
        <f aca="false" t="array" ref="F4427:F4427">INDEX(Def_Instancias_Equipamentos!$F$2:$F$1224, MATCH(K4427, Def_Instancias_Equipamentos!$D$2:$D$1224, 0), 1)</f>
        <v>Sala Racks 14</v>
      </c>
      <c r="G4427" s="8" t="str">
        <f aca="false" t="array" ref="G4427:G4427">INDEX(Def_Instancias_Equipamentos!$F$2:$F$1224, MATCH(L4427, Def_Instancias_Equipamentos!$D$2:$D$1224, 0), 1)</f>
        <v>Sala Racks 14</v>
      </c>
      <c r="H4427" s="7" t="str">
        <f aca="false" t="array" ref="H4427:H4427">INDEX(Def_Instancias_Equipamentos!$E$2:$E$1224, MATCH(K4427, Def_Instancias_Equipamentos!$D$2:$D$1224, 0), 1)</f>
        <v>IA-14RaBPM</v>
      </c>
      <c r="I4427" s="8" t="str">
        <f aca="false" t="array" ref="I4427:I4427">INDEX(Def_Instancias_Equipamentos!$E$2:$E$1224, MATCH(L4427, Def_Instancias_Equipamentos!$D$2:$D$1224, 0), 1)</f>
        <v>IA-14RaCtrl</v>
      </c>
      <c r="J4427" s="8" t="str">
        <f aca="false">IF(H4427=I4427, "INTERNO", "EXTERNO")</f>
        <v>EXTERNO</v>
      </c>
      <c r="K4427" s="9" t="str">
        <f aca="false">Def_Instancias_Equipamentos!$D$36</f>
        <v>IA-14RaBPM:TI-AMCFPGAEVR</v>
      </c>
      <c r="L4427" s="4" t="str">
        <f aca="false">Def_Instancias_Equipamentos!$D$153</f>
        <v>IA-14RaCtrl:CO-PSCtrl</v>
      </c>
      <c r="M4427" s="10" t="s">
        <v>382</v>
      </c>
      <c r="N4427" s="11" t="s">
        <v>383</v>
      </c>
      <c r="O4427" s="9" t="str">
        <f aca="false">Def_Sistemas_Conectores_Cabos!$B$6</f>
        <v>Simplex (HFBR-4525Z)</v>
      </c>
      <c r="P4427" s="4" t="str">
        <f aca="false">Def_Sistemas_Conectores_Cabos!$B$6</f>
        <v>Simplex (HFBR-4525Z)</v>
      </c>
      <c r="Q4427" s="8" t="str">
        <f aca="false">K4427&amp;"/"&amp;M4427&amp;CHAR(10)&amp;L4427&amp;"/"&amp;N4427</f>
        <v>IA-14RaBPM:TI-AMCFPGAEVR/FMC1CH1
IA-14RaCtrl:CO-PSCtrl/TimIn</v>
      </c>
      <c r="R4427" s="11" t="n">
        <v>15</v>
      </c>
      <c r="S4427" s="11" t="n">
        <f aca="false">R4427</f>
        <v>15</v>
      </c>
      <c r="T4427" s="4" t="str">
        <f aca="false">Def_Sistemas_Conectores_Cabos!$C$6</f>
        <v>Fibra plástica 1 mm</v>
      </c>
      <c r="U4427" s="11" t="s">
        <v>384</v>
      </c>
      <c r="V4427" s="13"/>
    </row>
    <row r="4428" customFormat="false" ht="15.75" hidden="true" customHeight="true" outlineLevel="0" collapsed="false">
      <c r="A4428" s="4" t="str">
        <f aca="false">Def_Sistemas_Conectores_Cabos!$A$24</f>
        <v>Controle</v>
      </c>
      <c r="B4428" s="5" t="str">
        <f aca="false">Datas_Entregas!$A$4</f>
        <v>Infra de fibras OM4</v>
      </c>
      <c r="C4428" s="6" t="n">
        <f aca="false" t="array" ref="C4428:C4428">INDEX(Datas_Entregas!$B$2:$B$100, MATCH(B4428, Datas_Entregas!$A$2:$A$100, 0), 1)</f>
        <v>43296</v>
      </c>
      <c r="D4428" s="5"/>
      <c r="E4428" s="4" t="str">
        <f aca="false">Def_Status_Montagem!$B$7</f>
        <v>Outro Grupo LNLS</v>
      </c>
      <c r="F4428" s="7"/>
      <c r="G4428" s="8"/>
      <c r="H4428" s="7" t="str">
        <f aca="false" t="array" ref="H4428:H4428">INDEX(Def_Instancias_Equipamentos!$E$2:$E$1224, MATCH(K4428, Def_Instancias_Equipamentos!$D$2:$D$1224, 0), 1)</f>
        <v>IA-11RaCtrl</v>
      </c>
      <c r="I4428" s="8" t="str">
        <f aca="false" t="array" ref="I4428:I4428">INDEX(Def_Instancias_Equipamentos!$E$2:$E$1224, MATCH(L4428, Def_Instancias_Equipamentos!$D$2:$D$1224, 0), 1)</f>
        <v>IA-12RaCtrl</v>
      </c>
      <c r="J4428" s="8" t="str">
        <f aca="false">IF(H4428=I4428, "INTERNO", "EXTERNO")</f>
        <v>EXTERNO</v>
      </c>
      <c r="K4428" s="9" t="str">
        <f aca="false">Def_Instancias_Equipamentos!$D$56</f>
        <v>IA-11RaCtrl:CO-FibPatch</v>
      </c>
      <c r="L4428" s="4" t="str">
        <f aca="false">Def_Instancias_Equipamentos!$D$57</f>
        <v>IA-12RaCtrl:CO-FibPatch</v>
      </c>
      <c r="M4428" s="27" t="s">
        <v>292</v>
      </c>
      <c r="N4428" s="12" t="s">
        <v>292</v>
      </c>
      <c r="O4428" s="9" t="str">
        <f aca="false">Def_Sistemas_Conectores_Cabos!$B$3</f>
        <v>LC duplex</v>
      </c>
      <c r="P4428" s="4" t="str">
        <f aca="false">Def_Sistemas_Conectores_Cabos!$B$3</f>
        <v>LC duplex</v>
      </c>
      <c r="Q4428" s="8" t="str">
        <f aca="false">K4428&amp;"/"&amp;M4428&amp;CHAR(10)&amp;L4428&amp;"/"&amp;N4428</f>
        <v>IA-11RaCtrl:CO-FibPatch/p005
IA-12RaCtrl:CO-FibPatch/p005</v>
      </c>
      <c r="R4428" s="12"/>
      <c r="S4428" s="11"/>
      <c r="T4428" s="4" t="str">
        <f aca="false">Def_Sistemas_Conectores_Cabos!$C$3</f>
        <v>Fibra OM4 duplex</v>
      </c>
      <c r="U4428" s="11"/>
      <c r="V4428" s="13"/>
    </row>
    <row r="4429" customFormat="false" ht="15.75" hidden="true" customHeight="true" outlineLevel="0" collapsed="false">
      <c r="A4429" s="4" t="str">
        <f aca="false">Def_Sistemas_Conectores_Cabos!$A$24</f>
        <v>Controle</v>
      </c>
      <c r="B4429" s="5" t="str">
        <f aca="false">Datas_Entregas!$A$4</f>
        <v>Infra de fibras OM4</v>
      </c>
      <c r="C4429" s="6" t="n">
        <f aca="false" t="array" ref="C4429:C4429">INDEX(Datas_Entregas!$B$2:$B$100, MATCH(B4429, Datas_Entregas!$A$2:$A$100, 0), 1)</f>
        <v>43296</v>
      </c>
      <c r="D4429" s="5"/>
      <c r="E4429" s="4" t="str">
        <f aca="false">Def_Status_Montagem!$B$7</f>
        <v>Outro Grupo LNLS</v>
      </c>
      <c r="F4429" s="7"/>
      <c r="G4429" s="8"/>
      <c r="H4429" s="7" t="str">
        <f aca="false" t="array" ref="H4429:H4429">INDEX(Def_Instancias_Equipamentos!$E$2:$E$1224, MATCH(K4429, Def_Instancias_Equipamentos!$D$2:$D$1224, 0), 1)</f>
        <v>IA-11RaCtrl</v>
      </c>
      <c r="I4429" s="8" t="str">
        <f aca="false" t="array" ref="I4429:I4429">INDEX(Def_Instancias_Equipamentos!$E$2:$E$1224, MATCH(L4429, Def_Instancias_Equipamentos!$D$2:$D$1224, 0), 1)</f>
        <v>CA-RaCtrl</v>
      </c>
      <c r="J4429" s="8" t="str">
        <f aca="false">IF(H4429=I4429, "INTERNO", "EXTERNO")</f>
        <v>EXTERNO</v>
      </c>
      <c r="K4429" s="9" t="str">
        <f aca="false">Def_Instancias_Equipamentos!$D$56</f>
        <v>IA-11RaCtrl:CO-FibPatch</v>
      </c>
      <c r="L4429" s="4" t="str">
        <f aca="false">Def_Instancias_Equipamentos!$D$67</f>
        <v>CA-RaCtrl:CO-FibPatch</v>
      </c>
      <c r="M4429" s="27" t="s">
        <v>200</v>
      </c>
      <c r="N4429" s="12" t="s">
        <v>200</v>
      </c>
      <c r="O4429" s="9" t="str">
        <f aca="false">Def_Sistemas_Conectores_Cabos!$B$3</f>
        <v>LC duplex</v>
      </c>
      <c r="P4429" s="4" t="str">
        <f aca="false">Def_Sistemas_Conectores_Cabos!$B$3</f>
        <v>LC duplex</v>
      </c>
      <c r="Q4429" s="8" t="str">
        <f aca="false">K4429&amp;"/"&amp;M4429&amp;CHAR(10)&amp;L4429&amp;"/"&amp;N4429</f>
        <v>IA-11RaCtrl:CO-FibPatch/p006
CA-RaCtrl:CO-FibPatch/p006</v>
      </c>
      <c r="R4429" s="12"/>
      <c r="S4429" s="11"/>
      <c r="T4429" s="4" t="str">
        <f aca="false">Def_Sistemas_Conectores_Cabos!$C$3</f>
        <v>Fibra OM4 duplex</v>
      </c>
      <c r="U4429" s="11"/>
      <c r="V4429" s="13"/>
    </row>
    <row r="4430" customFormat="false" ht="15.75" hidden="true" customHeight="true" outlineLevel="0" collapsed="false">
      <c r="A4430" s="4" t="str">
        <f aca="false">Def_Sistemas_Conectores_Cabos!$A$5</f>
        <v>Timing Fontes BO &amp; SI</v>
      </c>
      <c r="B4430" s="5" t="str">
        <f aca="false">Datas_Entregas!$A$2</f>
        <v>Booster/LTB</v>
      </c>
      <c r="C4430" s="6" t="n">
        <f aca="false" t="array" ref="C4430:C4430">INDEX(Datas_Entregas!$B$2:$B$100, MATCH(B4430, Datas_Entregas!$A$2:$A$100, 0), 1)</f>
        <v>43266</v>
      </c>
      <c r="D4430" s="5" t="str">
        <f aca="false">Def_Status_Montagem!$A$2</f>
        <v>A verificar</v>
      </c>
      <c r="E4430" s="4" t="str">
        <f aca="false">Def_Status_Montagem!$B$4</f>
        <v>Contratada (inclui etiqueta)</v>
      </c>
      <c r="F4430" s="7" t="str">
        <f aca="false" t="array" ref="F4430:F4430">INDEX(Def_Instancias_Equipamentos!$F$2:$F$1224, MATCH(K4430, Def_Instancias_Equipamentos!$D$2:$D$1224, 0), 1)</f>
        <v>Sala Racks 14</v>
      </c>
      <c r="G4430" s="8" t="str">
        <f aca="false" t="array" ref="G4430:G4430">INDEX(Def_Instancias_Equipamentos!$F$2:$F$1224, MATCH(L4430, Def_Instancias_Equipamentos!$D$2:$D$1224, 0), 1)</f>
        <v>Sala Racks 14</v>
      </c>
      <c r="H4430" s="7" t="str">
        <f aca="false" t="array" ref="H4430:H4430">INDEX(Def_Instancias_Equipamentos!$E$2:$E$1224, MATCH(K4430, Def_Instancias_Equipamentos!$D$2:$D$1224, 0), 1)</f>
        <v>IA-14RaBPM</v>
      </c>
      <c r="I4430" s="8" t="str">
        <f aca="false" t="array" ref="I4430:I4430">INDEX(Def_Instancias_Equipamentos!$E$2:$E$1224, MATCH(L4430, Def_Instancias_Equipamentos!$D$2:$D$1224, 0), 1)</f>
        <v>IA-14RaCtrl</v>
      </c>
      <c r="J4430" s="8" t="str">
        <f aca="false">IF(H4430=I4430, "INTERNO", "EXTERNO")</f>
        <v>EXTERNO</v>
      </c>
      <c r="K4430" s="9" t="str">
        <f aca="false">Def_Instancias_Equipamentos!$D$36</f>
        <v>IA-14RaBPM:TI-AMCFPGAEVR</v>
      </c>
      <c r="L4430" s="4" t="str">
        <f aca="false">Def_Instancias_Equipamentos!$D$153</f>
        <v>IA-14RaCtrl:CO-PSCtrl</v>
      </c>
      <c r="M4430" s="10" t="s">
        <v>385</v>
      </c>
      <c r="N4430" s="11" t="s">
        <v>383</v>
      </c>
      <c r="O4430" s="9" t="str">
        <f aca="false">Def_Sistemas_Conectores_Cabos!$B$6</f>
        <v>Simplex (HFBR-4525Z)</v>
      </c>
      <c r="P4430" s="4" t="str">
        <f aca="false">Def_Sistemas_Conectores_Cabos!$B$6</f>
        <v>Simplex (HFBR-4525Z)</v>
      </c>
      <c r="Q4430" s="8" t="str">
        <f aca="false">K4430&amp;"/"&amp;M4430&amp;CHAR(10)&amp;L4430&amp;"/"&amp;N4430</f>
        <v>IA-14RaBPM:TI-AMCFPGAEVR/FMC1CH2
IA-14RaCtrl:CO-PSCtrl/TimIn</v>
      </c>
      <c r="R4430" s="11" t="n">
        <v>15</v>
      </c>
      <c r="S4430" s="11" t="n">
        <f aca="false">R4430</f>
        <v>15</v>
      </c>
      <c r="T4430" s="4" t="str">
        <f aca="false">Def_Sistemas_Conectores_Cabos!$C$6</f>
        <v>Fibra plástica 1 mm</v>
      </c>
      <c r="U4430" s="11" t="s">
        <v>384</v>
      </c>
      <c r="V4430" s="13"/>
    </row>
    <row r="4431" customFormat="false" ht="15.75" hidden="true" customHeight="true" outlineLevel="0" collapsed="false">
      <c r="A4431" s="4" t="str">
        <f aca="false">Def_Sistemas_Conectores_Cabos!$A$5</f>
        <v>Timing Fontes BO &amp; SI</v>
      </c>
      <c r="B4431" s="5" t="str">
        <f aca="false">Datas_Entregas!$A$2</f>
        <v>Booster/LTB</v>
      </c>
      <c r="C4431" s="6" t="n">
        <f aca="false" t="array" ref="C4431:C4431">INDEX(Datas_Entregas!$B$2:$B$100, MATCH(B4431, Datas_Entregas!$A$2:$A$100, 0), 1)</f>
        <v>43266</v>
      </c>
      <c r="D4431" s="5" t="str">
        <f aca="false">Def_Status_Montagem!$A$2</f>
        <v>A verificar</v>
      </c>
      <c r="E4431" s="4" t="str">
        <f aca="false">Def_Status_Montagem!$B$4</f>
        <v>Contratada (inclui etiqueta)</v>
      </c>
      <c r="F4431" s="7" t="str">
        <f aca="false" t="array" ref="F4431:F4431">INDEX(Def_Instancias_Equipamentos!$F$2:$F$1224, MATCH(K4431, Def_Instancias_Equipamentos!$D$2:$D$1224, 0), 1)</f>
        <v>Sala Racks 14</v>
      </c>
      <c r="G4431" s="8" t="str">
        <f aca="false" t="array" ref="G4431:G4431">INDEX(Def_Instancias_Equipamentos!$F$2:$F$1224, MATCH(L4431, Def_Instancias_Equipamentos!$D$2:$D$1224, 0), 1)</f>
        <v>Sala Racks 14</v>
      </c>
      <c r="H4431" s="7" t="str">
        <f aca="false" t="array" ref="H4431:H4431">INDEX(Def_Instancias_Equipamentos!$E$2:$E$1224, MATCH(K4431, Def_Instancias_Equipamentos!$D$2:$D$1224, 0), 1)</f>
        <v>IA-14RaBPM</v>
      </c>
      <c r="I4431" s="8" t="str">
        <f aca="false" t="array" ref="I4431:I4431">INDEX(Def_Instancias_Equipamentos!$E$2:$E$1224, MATCH(L4431, Def_Instancias_Equipamentos!$D$2:$D$1224, 0), 1)</f>
        <v>IA-14RaCtrl</v>
      </c>
      <c r="J4431" s="8" t="str">
        <f aca="false">IF(H4431=I4431, "INTERNO", "EXTERNO")</f>
        <v>EXTERNO</v>
      </c>
      <c r="K4431" s="9" t="str">
        <f aca="false">Def_Instancias_Equipamentos!$D$36</f>
        <v>IA-14RaBPM:TI-AMCFPGAEVR</v>
      </c>
      <c r="L4431" s="4" t="str">
        <f aca="false">Def_Instancias_Equipamentos!$D$153</f>
        <v>IA-14RaCtrl:CO-PSCtrl</v>
      </c>
      <c r="M4431" s="10" t="s">
        <v>386</v>
      </c>
      <c r="N4431" s="11" t="s">
        <v>383</v>
      </c>
      <c r="O4431" s="9" t="str">
        <f aca="false">Def_Sistemas_Conectores_Cabos!$B$6</f>
        <v>Simplex (HFBR-4525Z)</v>
      </c>
      <c r="P4431" s="4" t="str">
        <f aca="false">Def_Sistemas_Conectores_Cabos!$B$6</f>
        <v>Simplex (HFBR-4525Z)</v>
      </c>
      <c r="Q4431" s="8" t="str">
        <f aca="false">K4431&amp;"/"&amp;M4431&amp;CHAR(10)&amp;L4431&amp;"/"&amp;N4431</f>
        <v>IA-14RaBPM:TI-AMCFPGAEVR/FMC1CH3
IA-14RaCtrl:CO-PSCtrl/TimIn</v>
      </c>
      <c r="R4431" s="11" t="n">
        <v>15</v>
      </c>
      <c r="S4431" s="11" t="n">
        <f aca="false">R4431</f>
        <v>15</v>
      </c>
      <c r="T4431" s="4" t="str">
        <f aca="false">Def_Sistemas_Conectores_Cabos!$C$6</f>
        <v>Fibra plástica 1 mm</v>
      </c>
      <c r="U4431" s="11" t="s">
        <v>384</v>
      </c>
      <c r="V4431" s="13"/>
    </row>
    <row r="4432" customFormat="false" ht="15.75" hidden="true" customHeight="true" outlineLevel="0" collapsed="false">
      <c r="A4432" s="4" t="str">
        <f aca="false">Def_Sistemas_Conectores_Cabos!$A$5</f>
        <v>Timing Fontes BO &amp; SI</v>
      </c>
      <c r="B4432" s="5" t="str">
        <f aca="false">Datas_Entregas!$A$2</f>
        <v>Booster/LTB</v>
      </c>
      <c r="C4432" s="6" t="n">
        <f aca="false" t="array" ref="C4432:C4432">INDEX(Datas_Entregas!$B$2:$B$100, MATCH(B4432, Datas_Entregas!$A$2:$A$100, 0), 1)</f>
        <v>43266</v>
      </c>
      <c r="D4432" s="5" t="str">
        <f aca="false">Def_Status_Montagem!$A$2</f>
        <v>A verificar</v>
      </c>
      <c r="E4432" s="4" t="str">
        <f aca="false">Def_Status_Montagem!$B$4</f>
        <v>Contratada (inclui etiqueta)</v>
      </c>
      <c r="F4432" s="7" t="str">
        <f aca="false" t="array" ref="F4432:F4432">INDEX(Def_Instancias_Equipamentos!$F$2:$F$1224, MATCH(K4432, Def_Instancias_Equipamentos!$D$2:$D$1224, 0), 1)</f>
        <v>Sala Racks 14</v>
      </c>
      <c r="G4432" s="8" t="str">
        <f aca="false" t="array" ref="G4432:G4432">INDEX(Def_Instancias_Equipamentos!$F$2:$F$1224, MATCH(L4432, Def_Instancias_Equipamentos!$D$2:$D$1224, 0), 1)</f>
        <v>Sala Racks 14</v>
      </c>
      <c r="H4432" s="7" t="str">
        <f aca="false" t="array" ref="H4432:H4432">INDEX(Def_Instancias_Equipamentos!$E$2:$E$1224, MATCH(K4432, Def_Instancias_Equipamentos!$D$2:$D$1224, 0), 1)</f>
        <v>IA-14RaBPM</v>
      </c>
      <c r="I4432" s="8" t="str">
        <f aca="false" t="array" ref="I4432:I4432">INDEX(Def_Instancias_Equipamentos!$E$2:$E$1224, MATCH(L4432, Def_Instancias_Equipamentos!$D$2:$D$1224, 0), 1)</f>
        <v>IA-14RaCtrl</v>
      </c>
      <c r="J4432" s="8" t="str">
        <f aca="false">IF(H4432=I4432, "INTERNO", "EXTERNO")</f>
        <v>EXTERNO</v>
      </c>
      <c r="K4432" s="9" t="str">
        <f aca="false">Def_Instancias_Equipamentos!$D$36</f>
        <v>IA-14RaBPM:TI-AMCFPGAEVR</v>
      </c>
      <c r="L4432" s="4" t="str">
        <f aca="false">Def_Instancias_Equipamentos!$D$153</f>
        <v>IA-14RaCtrl:CO-PSCtrl</v>
      </c>
      <c r="M4432" s="10" t="s">
        <v>387</v>
      </c>
      <c r="N4432" s="11" t="s">
        <v>383</v>
      </c>
      <c r="O4432" s="9" t="str">
        <f aca="false">Def_Sistemas_Conectores_Cabos!$B$6</f>
        <v>Simplex (HFBR-4525Z)</v>
      </c>
      <c r="P4432" s="4" t="str">
        <f aca="false">Def_Sistemas_Conectores_Cabos!$B$6</f>
        <v>Simplex (HFBR-4525Z)</v>
      </c>
      <c r="Q4432" s="8" t="str">
        <f aca="false">K4432&amp;"/"&amp;M4432&amp;CHAR(10)&amp;L4432&amp;"/"&amp;N4432</f>
        <v>IA-14RaBPM:TI-AMCFPGAEVR/FMC1CH4
IA-14RaCtrl:CO-PSCtrl/TimIn</v>
      </c>
      <c r="R4432" s="11" t="n">
        <v>15</v>
      </c>
      <c r="S4432" s="11" t="n">
        <f aca="false">R4432</f>
        <v>15</v>
      </c>
      <c r="T4432" s="4" t="str">
        <f aca="false">Def_Sistemas_Conectores_Cabos!$C$6</f>
        <v>Fibra plástica 1 mm</v>
      </c>
      <c r="U4432" s="11" t="s">
        <v>384</v>
      </c>
      <c r="V4432" s="13"/>
    </row>
    <row r="4433" customFormat="false" ht="15.75" hidden="true" customHeight="true" outlineLevel="0" collapsed="false">
      <c r="A4433" s="4" t="str">
        <f aca="false">Def_Sistemas_Conectores_Cabos!$A$5</f>
        <v>Timing Fontes BO &amp; SI</v>
      </c>
      <c r="B4433" s="5" t="str">
        <f aca="false">Datas_Entregas!$A$2</f>
        <v>Booster/LTB</v>
      </c>
      <c r="C4433" s="6" t="n">
        <f aca="false" t="array" ref="C4433:C4433">INDEX(Datas_Entregas!$B$2:$B$100, MATCH(B4433, Datas_Entregas!$A$2:$A$100, 0), 1)</f>
        <v>43266</v>
      </c>
      <c r="D4433" s="5" t="str">
        <f aca="false">Def_Status_Montagem!$A$2</f>
        <v>A verificar</v>
      </c>
      <c r="E4433" s="4" t="str">
        <f aca="false">Def_Status_Montagem!$B$4</f>
        <v>Contratada (inclui etiqueta)</v>
      </c>
      <c r="F4433" s="7" t="str">
        <f aca="false" t="array" ref="F4433:F4433">INDEX(Def_Instancias_Equipamentos!$F$2:$F$1224, MATCH(K4433, Def_Instancias_Equipamentos!$D$2:$D$1224, 0), 1)</f>
        <v>Sala Racks 14</v>
      </c>
      <c r="G4433" s="8" t="str">
        <f aca="false" t="array" ref="G4433:G4433">INDEX(Def_Instancias_Equipamentos!$F$2:$F$1224, MATCH(L4433, Def_Instancias_Equipamentos!$D$2:$D$1224, 0), 1)</f>
        <v>Sala Racks 14</v>
      </c>
      <c r="H4433" s="7" t="str">
        <f aca="false" t="array" ref="H4433:H4433">INDEX(Def_Instancias_Equipamentos!$E$2:$E$1224, MATCH(K4433, Def_Instancias_Equipamentos!$D$2:$D$1224, 0), 1)</f>
        <v>IA-14RaBPM</v>
      </c>
      <c r="I4433" s="8" t="str">
        <f aca="false" t="array" ref="I4433:I4433">INDEX(Def_Instancias_Equipamentos!$E$2:$E$1224, MATCH(L4433, Def_Instancias_Equipamentos!$D$2:$D$1224, 0), 1)</f>
        <v>IA-14RaCtrl</v>
      </c>
      <c r="J4433" s="8" t="str">
        <f aca="false">IF(H4433=I4433, "INTERNO", "EXTERNO")</f>
        <v>EXTERNO</v>
      </c>
      <c r="K4433" s="9" t="str">
        <f aca="false">Def_Instancias_Equipamentos!$D$36</f>
        <v>IA-14RaBPM:TI-AMCFPGAEVR</v>
      </c>
      <c r="L4433" s="4" t="str">
        <f aca="false">Def_Instancias_Equipamentos!$D$153</f>
        <v>IA-14RaCtrl:CO-PSCtrl</v>
      </c>
      <c r="M4433" s="10" t="s">
        <v>388</v>
      </c>
      <c r="N4433" s="11" t="s">
        <v>383</v>
      </c>
      <c r="O4433" s="9" t="str">
        <f aca="false">Def_Sistemas_Conectores_Cabos!$B$6</f>
        <v>Simplex (HFBR-4525Z)</v>
      </c>
      <c r="P4433" s="4" t="str">
        <f aca="false">Def_Sistemas_Conectores_Cabos!$B$6</f>
        <v>Simplex (HFBR-4525Z)</v>
      </c>
      <c r="Q4433" s="8" t="str">
        <f aca="false">K4433&amp;"/"&amp;M4433&amp;CHAR(10)&amp;L4433&amp;"/"&amp;N4433</f>
        <v>IA-14RaBPM:TI-AMCFPGAEVR/FMC1CH5
IA-14RaCtrl:CO-PSCtrl/TimIn</v>
      </c>
      <c r="R4433" s="11" t="n">
        <v>15</v>
      </c>
      <c r="S4433" s="11" t="n">
        <f aca="false">R4433</f>
        <v>15</v>
      </c>
      <c r="T4433" s="4" t="str">
        <f aca="false">Def_Sistemas_Conectores_Cabos!$C$6</f>
        <v>Fibra plástica 1 mm</v>
      </c>
      <c r="U4433" s="11" t="s">
        <v>384</v>
      </c>
      <c r="V4433" s="13"/>
    </row>
    <row r="4434" customFormat="false" ht="15.75" hidden="true" customHeight="true" outlineLevel="0" collapsed="false">
      <c r="A4434" s="4" t="str">
        <f aca="false">Def_Sistemas_Conectores_Cabos!$A$5</f>
        <v>Timing Fontes BO &amp; SI</v>
      </c>
      <c r="B4434" s="5" t="str">
        <f aca="false">Datas_Entregas!$A$2</f>
        <v>Booster/LTB</v>
      </c>
      <c r="C4434" s="6" t="n">
        <f aca="false" t="array" ref="C4434:C4434">INDEX(Datas_Entregas!$B$2:$B$100, MATCH(B4434, Datas_Entregas!$A$2:$A$100, 0), 1)</f>
        <v>43266</v>
      </c>
      <c r="D4434" s="5" t="str">
        <f aca="false">Def_Status_Montagem!$A$2</f>
        <v>A verificar</v>
      </c>
      <c r="E4434" s="4" t="str">
        <f aca="false">Def_Status_Montagem!$B$4</f>
        <v>Contratada (inclui etiqueta)</v>
      </c>
      <c r="F4434" s="7" t="str">
        <f aca="false" t="array" ref="F4434:F4434">INDEX(Def_Instancias_Equipamentos!$F$2:$F$1224, MATCH(K4434, Def_Instancias_Equipamentos!$D$2:$D$1224, 0), 1)</f>
        <v>Sala Racks 14</v>
      </c>
      <c r="G4434" s="8" t="str">
        <f aca="false" t="array" ref="G4434:G4434">INDEX(Def_Instancias_Equipamentos!$F$2:$F$1224, MATCH(L4434, Def_Instancias_Equipamentos!$D$2:$D$1224, 0), 1)</f>
        <v>Sala Racks 14</v>
      </c>
      <c r="H4434" s="7" t="str">
        <f aca="false" t="array" ref="H4434:H4434">INDEX(Def_Instancias_Equipamentos!$E$2:$E$1224, MATCH(K4434, Def_Instancias_Equipamentos!$D$2:$D$1224, 0), 1)</f>
        <v>IA-14RaBPM</v>
      </c>
      <c r="I4434" s="8" t="str">
        <f aca="false" t="array" ref="I4434:I4434">INDEX(Def_Instancias_Equipamentos!$E$2:$E$1224, MATCH(L4434, Def_Instancias_Equipamentos!$D$2:$D$1224, 0), 1)</f>
        <v>IA-14RaCtrl</v>
      </c>
      <c r="J4434" s="8" t="str">
        <f aca="false">IF(H4434=I4434, "INTERNO", "EXTERNO")</f>
        <v>EXTERNO</v>
      </c>
      <c r="K4434" s="9" t="str">
        <f aca="false">Def_Instancias_Equipamentos!$D$36</f>
        <v>IA-14RaBPM:TI-AMCFPGAEVR</v>
      </c>
      <c r="L4434" s="4" t="str">
        <f aca="false">Def_Instancias_Equipamentos!$D$153</f>
        <v>IA-14RaCtrl:CO-PSCtrl</v>
      </c>
      <c r="M4434" s="10" t="s">
        <v>389</v>
      </c>
      <c r="N4434" s="11" t="s">
        <v>383</v>
      </c>
      <c r="O4434" s="9" t="str">
        <f aca="false">Def_Sistemas_Conectores_Cabos!$B$6</f>
        <v>Simplex (HFBR-4525Z)</v>
      </c>
      <c r="P4434" s="4" t="str">
        <f aca="false">Def_Sistemas_Conectores_Cabos!$B$6</f>
        <v>Simplex (HFBR-4525Z)</v>
      </c>
      <c r="Q4434" s="8" t="str">
        <f aca="false">K4434&amp;"/"&amp;M4434&amp;CHAR(10)&amp;L4434&amp;"/"&amp;N4434</f>
        <v>IA-14RaBPM:TI-AMCFPGAEVR/FMC2CH1
IA-14RaCtrl:CO-PSCtrl/TimIn</v>
      </c>
      <c r="R4434" s="11" t="n">
        <v>15</v>
      </c>
      <c r="S4434" s="11" t="n">
        <f aca="false">R4434</f>
        <v>15</v>
      </c>
      <c r="T4434" s="4" t="str">
        <f aca="false">Def_Sistemas_Conectores_Cabos!$C$6</f>
        <v>Fibra plástica 1 mm</v>
      </c>
      <c r="U4434" s="11" t="s">
        <v>384</v>
      </c>
      <c r="V4434" s="13"/>
    </row>
    <row r="4435" customFormat="false" ht="15.75" hidden="true" customHeight="true" outlineLevel="0" collapsed="false">
      <c r="A4435" s="4" t="str">
        <f aca="false">Def_Sistemas_Conectores_Cabos!$A$5</f>
        <v>Timing Fontes BO &amp; SI</v>
      </c>
      <c r="B4435" s="5" t="str">
        <f aca="false">Datas_Entregas!$A$2</f>
        <v>Booster/LTB</v>
      </c>
      <c r="C4435" s="6" t="n">
        <f aca="false" t="array" ref="C4435:C4435">INDEX(Datas_Entregas!$B$2:$B$100, MATCH(B4435, Datas_Entregas!$A$2:$A$100, 0), 1)</f>
        <v>43266</v>
      </c>
      <c r="D4435" s="5" t="str">
        <f aca="false">Def_Status_Montagem!$A$2</f>
        <v>A verificar</v>
      </c>
      <c r="E4435" s="4" t="str">
        <f aca="false">Def_Status_Montagem!$B$4</f>
        <v>Contratada (inclui etiqueta)</v>
      </c>
      <c r="F4435" s="7" t="str">
        <f aca="false" t="array" ref="F4435:F4435">INDEX(Def_Instancias_Equipamentos!$F$2:$F$1224, MATCH(K4435, Def_Instancias_Equipamentos!$D$2:$D$1224, 0), 1)</f>
        <v>Sala Racks 14</v>
      </c>
      <c r="G4435" s="8" t="str">
        <f aca="false" t="array" ref="G4435:G4435">INDEX(Def_Instancias_Equipamentos!$F$2:$F$1224, MATCH(L4435, Def_Instancias_Equipamentos!$D$2:$D$1224, 0), 1)</f>
        <v>Sala Racks 14</v>
      </c>
      <c r="H4435" s="7" t="str">
        <f aca="false" t="array" ref="H4435:H4435">INDEX(Def_Instancias_Equipamentos!$E$2:$E$1224, MATCH(K4435, Def_Instancias_Equipamentos!$D$2:$D$1224, 0), 1)</f>
        <v>IA-14RaBPM</v>
      </c>
      <c r="I4435" s="8" t="str">
        <f aca="false" t="array" ref="I4435:I4435">INDEX(Def_Instancias_Equipamentos!$E$2:$E$1224, MATCH(L4435, Def_Instancias_Equipamentos!$D$2:$D$1224, 0), 1)</f>
        <v>IA-14RaCtrl</v>
      </c>
      <c r="J4435" s="8" t="str">
        <f aca="false">IF(H4435=I4435, "INTERNO", "EXTERNO")</f>
        <v>EXTERNO</v>
      </c>
      <c r="K4435" s="9" t="str">
        <f aca="false">Def_Instancias_Equipamentos!$D$36</f>
        <v>IA-14RaBPM:TI-AMCFPGAEVR</v>
      </c>
      <c r="L4435" s="4" t="str">
        <f aca="false">Def_Instancias_Equipamentos!$D$153</f>
        <v>IA-14RaCtrl:CO-PSCtrl</v>
      </c>
      <c r="M4435" s="10" t="s">
        <v>390</v>
      </c>
      <c r="N4435" s="11" t="s">
        <v>383</v>
      </c>
      <c r="O4435" s="9" t="str">
        <f aca="false">Def_Sistemas_Conectores_Cabos!$B$6</f>
        <v>Simplex (HFBR-4525Z)</v>
      </c>
      <c r="P4435" s="4" t="str">
        <f aca="false">Def_Sistemas_Conectores_Cabos!$B$6</f>
        <v>Simplex (HFBR-4525Z)</v>
      </c>
      <c r="Q4435" s="8" t="str">
        <f aca="false">K4435&amp;"/"&amp;M4435&amp;CHAR(10)&amp;L4435&amp;"/"&amp;N4435</f>
        <v>IA-14RaBPM:TI-AMCFPGAEVR/FMC2CH2
IA-14RaCtrl:CO-PSCtrl/TimIn</v>
      </c>
      <c r="R4435" s="11" t="n">
        <v>15</v>
      </c>
      <c r="S4435" s="11" t="n">
        <f aca="false">R4435</f>
        <v>15</v>
      </c>
      <c r="T4435" s="4" t="str">
        <f aca="false">Def_Sistemas_Conectores_Cabos!$C$6</f>
        <v>Fibra plástica 1 mm</v>
      </c>
      <c r="U4435" s="11" t="s">
        <v>384</v>
      </c>
      <c r="V4435" s="13"/>
    </row>
    <row r="4436" customFormat="false" ht="15.75" hidden="true" customHeight="true" outlineLevel="0" collapsed="false">
      <c r="A4436" s="4" t="str">
        <f aca="false">Def_Sistemas_Conectores_Cabos!$A$5</f>
        <v>Timing Fontes BO &amp; SI</v>
      </c>
      <c r="B4436" s="5" t="str">
        <f aca="false">Datas_Entregas!$A$2</f>
        <v>Booster/LTB</v>
      </c>
      <c r="C4436" s="6" t="n">
        <f aca="false" t="array" ref="C4436:C4436">INDEX(Datas_Entregas!$B$2:$B$100, MATCH(B4436, Datas_Entregas!$A$2:$A$100, 0), 1)</f>
        <v>43266</v>
      </c>
      <c r="D4436" s="5" t="str">
        <f aca="false">Def_Status_Montagem!$A$2</f>
        <v>A verificar</v>
      </c>
      <c r="E4436" s="4" t="str">
        <f aca="false">Def_Status_Montagem!$B$4</f>
        <v>Contratada (inclui etiqueta)</v>
      </c>
      <c r="F4436" s="7" t="str">
        <f aca="false" t="array" ref="F4436:F4436">INDEX(Def_Instancias_Equipamentos!$F$2:$F$1224, MATCH(K4436, Def_Instancias_Equipamentos!$D$2:$D$1224, 0), 1)</f>
        <v>Sala Racks 14</v>
      </c>
      <c r="G4436" s="8" t="str">
        <f aca="false" t="array" ref="G4436:G4436">INDEX(Def_Instancias_Equipamentos!$F$2:$F$1224, MATCH(L4436, Def_Instancias_Equipamentos!$D$2:$D$1224, 0), 1)</f>
        <v>Sala Racks 14</v>
      </c>
      <c r="H4436" s="7" t="str">
        <f aca="false" t="array" ref="H4436:H4436">INDEX(Def_Instancias_Equipamentos!$E$2:$E$1224, MATCH(K4436, Def_Instancias_Equipamentos!$D$2:$D$1224, 0), 1)</f>
        <v>IA-14RaBPM</v>
      </c>
      <c r="I4436" s="8" t="str">
        <f aca="false" t="array" ref="I4436:I4436">INDEX(Def_Instancias_Equipamentos!$E$2:$E$1224, MATCH(L4436, Def_Instancias_Equipamentos!$D$2:$D$1224, 0), 1)</f>
        <v>IA-14RaCtrl</v>
      </c>
      <c r="J4436" s="8" t="str">
        <f aca="false">IF(H4436=I4436, "INTERNO", "EXTERNO")</f>
        <v>EXTERNO</v>
      </c>
      <c r="K4436" s="9" t="str">
        <f aca="false">Def_Instancias_Equipamentos!$D$36</f>
        <v>IA-14RaBPM:TI-AMCFPGAEVR</v>
      </c>
      <c r="L4436" s="4" t="str">
        <f aca="false">Def_Instancias_Equipamentos!$D$153</f>
        <v>IA-14RaCtrl:CO-PSCtrl</v>
      </c>
      <c r="M4436" s="10" t="s">
        <v>391</v>
      </c>
      <c r="N4436" s="11" t="s">
        <v>383</v>
      </c>
      <c r="O4436" s="9" t="str">
        <f aca="false">Def_Sistemas_Conectores_Cabos!$B$6</f>
        <v>Simplex (HFBR-4525Z)</v>
      </c>
      <c r="P4436" s="4" t="str">
        <f aca="false">Def_Sistemas_Conectores_Cabos!$B$6</f>
        <v>Simplex (HFBR-4525Z)</v>
      </c>
      <c r="Q4436" s="8" t="str">
        <f aca="false">K4436&amp;"/"&amp;M4436&amp;CHAR(10)&amp;L4436&amp;"/"&amp;N4436</f>
        <v>IA-14RaBPM:TI-AMCFPGAEVR/FMC2CH3
IA-14RaCtrl:CO-PSCtrl/TimIn</v>
      </c>
      <c r="R4436" s="11" t="n">
        <v>15</v>
      </c>
      <c r="S4436" s="11" t="n">
        <f aca="false">R4436</f>
        <v>15</v>
      </c>
      <c r="T4436" s="4" t="str">
        <f aca="false">Def_Sistemas_Conectores_Cabos!$C$6</f>
        <v>Fibra plástica 1 mm</v>
      </c>
      <c r="U4436" s="11" t="s">
        <v>384</v>
      </c>
      <c r="V4436" s="13"/>
    </row>
    <row r="4437" customFormat="false" ht="15.75" hidden="true" customHeight="true" outlineLevel="0" collapsed="false">
      <c r="A4437" s="4" t="str">
        <f aca="false">Def_Sistemas_Conectores_Cabos!$A$5</f>
        <v>Timing Fontes BO &amp; SI</v>
      </c>
      <c r="B4437" s="5" t="str">
        <f aca="false">Datas_Entregas!$A$2</f>
        <v>Booster/LTB</v>
      </c>
      <c r="C4437" s="6" t="n">
        <f aca="false" t="array" ref="C4437:C4437">INDEX(Datas_Entregas!$B$2:$B$100, MATCH(B4437, Datas_Entregas!$A$2:$A$100, 0), 1)</f>
        <v>43266</v>
      </c>
      <c r="D4437" s="5" t="str">
        <f aca="false">Def_Status_Montagem!$A$2</f>
        <v>A verificar</v>
      </c>
      <c r="E4437" s="4" t="str">
        <f aca="false">Def_Status_Montagem!$B$4</f>
        <v>Contratada (inclui etiqueta)</v>
      </c>
      <c r="F4437" s="7" t="str">
        <f aca="false" t="array" ref="F4437:F4437">INDEX(Def_Instancias_Equipamentos!$F$2:$F$1224, MATCH(K4437, Def_Instancias_Equipamentos!$D$2:$D$1224, 0), 1)</f>
        <v>Sala Racks 14</v>
      </c>
      <c r="G4437" s="8" t="str">
        <f aca="false" t="array" ref="G4437:G4437">INDEX(Def_Instancias_Equipamentos!$F$2:$F$1224, MATCH(L4437, Def_Instancias_Equipamentos!$D$2:$D$1224, 0), 1)</f>
        <v>Sala Racks 14</v>
      </c>
      <c r="H4437" s="7" t="str">
        <f aca="false" t="array" ref="H4437:H4437">INDEX(Def_Instancias_Equipamentos!$E$2:$E$1224, MATCH(K4437, Def_Instancias_Equipamentos!$D$2:$D$1224, 0), 1)</f>
        <v>IA-14RaBPM</v>
      </c>
      <c r="I4437" s="8" t="str">
        <f aca="false" t="array" ref="I4437:I4437">INDEX(Def_Instancias_Equipamentos!$E$2:$E$1224, MATCH(L4437, Def_Instancias_Equipamentos!$D$2:$D$1224, 0), 1)</f>
        <v>IA-14RaCtrl</v>
      </c>
      <c r="J4437" s="8" t="str">
        <f aca="false">IF(H4437=I4437, "INTERNO", "EXTERNO")</f>
        <v>EXTERNO</v>
      </c>
      <c r="K4437" s="9" t="str">
        <f aca="false">Def_Instancias_Equipamentos!$D$36</f>
        <v>IA-14RaBPM:TI-AMCFPGAEVR</v>
      </c>
      <c r="L4437" s="4" t="str">
        <f aca="false">Def_Instancias_Equipamentos!$D$153</f>
        <v>IA-14RaCtrl:CO-PSCtrl</v>
      </c>
      <c r="M4437" s="10" t="s">
        <v>392</v>
      </c>
      <c r="N4437" s="11" t="s">
        <v>383</v>
      </c>
      <c r="O4437" s="9" t="str">
        <f aca="false">Def_Sistemas_Conectores_Cabos!$B$6</f>
        <v>Simplex (HFBR-4525Z)</v>
      </c>
      <c r="P4437" s="4" t="str">
        <f aca="false">Def_Sistemas_Conectores_Cabos!$B$6</f>
        <v>Simplex (HFBR-4525Z)</v>
      </c>
      <c r="Q4437" s="8" t="str">
        <f aca="false">K4437&amp;"/"&amp;M4437&amp;CHAR(10)&amp;L4437&amp;"/"&amp;N4437</f>
        <v>IA-14RaBPM:TI-AMCFPGAEVR/FMC2CH4
IA-14RaCtrl:CO-PSCtrl/TimIn</v>
      </c>
      <c r="R4437" s="11" t="n">
        <v>15</v>
      </c>
      <c r="S4437" s="11" t="n">
        <f aca="false">R4437</f>
        <v>15</v>
      </c>
      <c r="T4437" s="4" t="str">
        <f aca="false">Def_Sistemas_Conectores_Cabos!$C$6</f>
        <v>Fibra plástica 1 mm</v>
      </c>
      <c r="U4437" s="11" t="s">
        <v>384</v>
      </c>
      <c r="V4437" s="13"/>
    </row>
    <row r="4438" customFormat="false" ht="15.75" hidden="true" customHeight="true" outlineLevel="0" collapsed="false">
      <c r="A4438" s="4" t="str">
        <f aca="false">Def_Sistemas_Conectores_Cabos!$A$5</f>
        <v>Timing Fontes BO &amp; SI</v>
      </c>
      <c r="B4438" s="5" t="str">
        <f aca="false">Datas_Entregas!$A$2</f>
        <v>Booster/LTB</v>
      </c>
      <c r="C4438" s="6" t="n">
        <f aca="false" t="array" ref="C4438:C4438">INDEX(Datas_Entregas!$B$2:$B$100, MATCH(B4438, Datas_Entregas!$A$2:$A$100, 0), 1)</f>
        <v>43266</v>
      </c>
      <c r="D4438" s="5" t="str">
        <f aca="false">Def_Status_Montagem!$A$2</f>
        <v>A verificar</v>
      </c>
      <c r="E4438" s="4" t="str">
        <f aca="false">Def_Status_Montagem!$B$4</f>
        <v>Contratada (inclui etiqueta)</v>
      </c>
      <c r="F4438" s="7" t="str">
        <f aca="false" t="array" ref="F4438:F4438">INDEX(Def_Instancias_Equipamentos!$F$2:$F$1224, MATCH(K4438, Def_Instancias_Equipamentos!$D$2:$D$1224, 0), 1)</f>
        <v>Sala Racks 15</v>
      </c>
      <c r="G4438" s="8" t="str">
        <f aca="false" t="array" ref="G4438:G4438">INDEX(Def_Instancias_Equipamentos!$F$2:$F$1224, MATCH(L4438, Def_Instancias_Equipamentos!$D$2:$D$1224, 0), 1)</f>
        <v>Sala Racks 15</v>
      </c>
      <c r="H4438" s="7" t="str">
        <f aca="false" t="array" ref="H4438:H4438">INDEX(Def_Instancias_Equipamentos!$E$2:$E$1224, MATCH(K4438, Def_Instancias_Equipamentos!$D$2:$D$1224, 0), 1)</f>
        <v>IA-15RaBPM</v>
      </c>
      <c r="I4438" s="8" t="str">
        <f aca="false" t="array" ref="I4438:I4438">INDEX(Def_Instancias_Equipamentos!$E$2:$E$1224, MATCH(L4438, Def_Instancias_Equipamentos!$D$2:$D$1224, 0), 1)</f>
        <v>IA-15RaCtrl</v>
      </c>
      <c r="J4438" s="8" t="str">
        <f aca="false">IF(H4438=I4438, "INTERNO", "EXTERNO")</f>
        <v>EXTERNO</v>
      </c>
      <c r="K4438" s="9" t="str">
        <f aca="false">Def_Instancias_Equipamentos!$D$37</f>
        <v>IA-15RaBPM:TI-AMCFPGAEVR</v>
      </c>
      <c r="L4438" s="4" t="str">
        <f aca="false">Def_Instancias_Equipamentos!$D$154</f>
        <v>IA-15RaCtrl:CO-PSCtrl</v>
      </c>
      <c r="M4438" s="10" t="s">
        <v>382</v>
      </c>
      <c r="N4438" s="11" t="s">
        <v>383</v>
      </c>
      <c r="O4438" s="9" t="str">
        <f aca="false">Def_Sistemas_Conectores_Cabos!$B$6</f>
        <v>Simplex (HFBR-4525Z)</v>
      </c>
      <c r="P4438" s="4" t="str">
        <f aca="false">Def_Sistemas_Conectores_Cabos!$B$6</f>
        <v>Simplex (HFBR-4525Z)</v>
      </c>
      <c r="Q4438" s="8" t="str">
        <f aca="false">K4438&amp;"/"&amp;M4438&amp;CHAR(10)&amp;L4438&amp;"/"&amp;N4438</f>
        <v>IA-15RaBPM:TI-AMCFPGAEVR/FMC1CH1
IA-15RaCtrl:CO-PSCtrl/TimIn</v>
      </c>
      <c r="R4438" s="11" t="n">
        <v>15</v>
      </c>
      <c r="S4438" s="11" t="n">
        <f aca="false">R4438</f>
        <v>15</v>
      </c>
      <c r="T4438" s="4" t="str">
        <f aca="false">Def_Sistemas_Conectores_Cabos!$C$6</f>
        <v>Fibra plástica 1 mm</v>
      </c>
      <c r="U4438" s="11" t="s">
        <v>384</v>
      </c>
      <c r="V4438" s="13"/>
    </row>
    <row r="4439" customFormat="false" ht="15.75" hidden="true" customHeight="true" outlineLevel="0" collapsed="false">
      <c r="A4439" s="4" t="str">
        <f aca="false">Def_Sistemas_Conectores_Cabos!$A$24</f>
        <v>Controle</v>
      </c>
      <c r="B4439" s="5" t="str">
        <f aca="false">Datas_Entregas!$A$4</f>
        <v>Infra de fibras OM4</v>
      </c>
      <c r="C4439" s="6" t="n">
        <f aca="false" t="array" ref="C4439:C4439">INDEX(Datas_Entregas!$B$2:$B$100, MATCH(B4439, Datas_Entregas!$A$2:$A$100, 0), 1)</f>
        <v>43296</v>
      </c>
      <c r="D4439" s="5"/>
      <c r="E4439" s="4" t="str">
        <f aca="false">Def_Status_Montagem!$B$7</f>
        <v>Outro Grupo LNLS</v>
      </c>
      <c r="F4439" s="7"/>
      <c r="G4439" s="8"/>
      <c r="H4439" s="7" t="str">
        <f aca="false" t="array" ref="H4439:H4439">INDEX(Def_Instancias_Equipamentos!$E$2:$E$1224, MATCH(K4439, Def_Instancias_Equipamentos!$D$2:$D$1224, 0), 1)</f>
        <v>IA-12RaCtrl</v>
      </c>
      <c r="I4439" s="8" t="str">
        <f aca="false" t="array" ref="I4439:I4439">INDEX(Def_Instancias_Equipamentos!$E$2:$E$1224, MATCH(L4439, Def_Instancias_Equipamentos!$D$2:$D$1224, 0), 1)</f>
        <v>IA-13RaCtrl</v>
      </c>
      <c r="J4439" s="8" t="str">
        <f aca="false">IF(H4439=I4439, "INTERNO", "EXTERNO")</f>
        <v>EXTERNO</v>
      </c>
      <c r="K4439" s="9" t="str">
        <f aca="false">Def_Instancias_Equipamentos!$D$57</f>
        <v>IA-12RaCtrl:CO-FibPatch</v>
      </c>
      <c r="L4439" s="4" t="str">
        <f aca="false">Def_Instancias_Equipamentos!$D$58</f>
        <v>IA-13RaCtrl:CO-FibPatch</v>
      </c>
      <c r="M4439" s="27" t="s">
        <v>293</v>
      </c>
      <c r="N4439" s="12" t="s">
        <v>293</v>
      </c>
      <c r="O4439" s="9" t="str">
        <f aca="false">Def_Sistemas_Conectores_Cabos!$B$3</f>
        <v>LC duplex</v>
      </c>
      <c r="P4439" s="4" t="str">
        <f aca="false">Def_Sistemas_Conectores_Cabos!$B$3</f>
        <v>LC duplex</v>
      </c>
      <c r="Q4439" s="8" t="str">
        <f aca="false">K4439&amp;"/"&amp;M4439&amp;CHAR(10)&amp;L4439&amp;"/"&amp;N4439</f>
        <v>IA-12RaCtrl:CO-FibPatch/p007
IA-13RaCtrl:CO-FibPatch/p007</v>
      </c>
      <c r="R4439" s="12"/>
      <c r="S4439" s="11"/>
      <c r="T4439" s="4" t="str">
        <f aca="false">Def_Sistemas_Conectores_Cabos!$C$3</f>
        <v>Fibra OM4 duplex</v>
      </c>
      <c r="U4439" s="11"/>
      <c r="V4439" s="13"/>
    </row>
    <row r="4440" customFormat="false" ht="15.75" hidden="true" customHeight="true" outlineLevel="0" collapsed="false">
      <c r="A4440" s="4" t="str">
        <f aca="false">Def_Sistemas_Conectores_Cabos!$A$24</f>
        <v>Controle</v>
      </c>
      <c r="B4440" s="5" t="str">
        <f aca="false">Datas_Entregas!$A$4</f>
        <v>Infra de fibras OM4</v>
      </c>
      <c r="C4440" s="6" t="n">
        <f aca="false" t="array" ref="C4440:C4440">INDEX(Datas_Entregas!$B$2:$B$100, MATCH(B4440, Datas_Entregas!$A$2:$A$100, 0), 1)</f>
        <v>43296</v>
      </c>
      <c r="D4440" s="5"/>
      <c r="E4440" s="4" t="str">
        <f aca="false">Def_Status_Montagem!$B$7</f>
        <v>Outro Grupo LNLS</v>
      </c>
      <c r="F4440" s="7"/>
      <c r="G4440" s="8"/>
      <c r="H4440" s="7" t="str">
        <f aca="false" t="array" ref="H4440:H4440">INDEX(Def_Instancias_Equipamentos!$E$2:$E$1224, MATCH(K4440, Def_Instancias_Equipamentos!$D$2:$D$1224, 0), 1)</f>
        <v>IA-12RaCtrl</v>
      </c>
      <c r="I4440" s="8" t="str">
        <f aca="false" t="array" ref="I4440:I4440">INDEX(Def_Instancias_Equipamentos!$E$2:$E$1224, MATCH(L4440, Def_Instancias_Equipamentos!$D$2:$D$1224, 0), 1)</f>
        <v>CA-RaCtrl</v>
      </c>
      <c r="J4440" s="8" t="str">
        <f aca="false">IF(H4440=I4440, "INTERNO", "EXTERNO")</f>
        <v>EXTERNO</v>
      </c>
      <c r="K4440" s="9" t="str">
        <f aca="false">Def_Instancias_Equipamentos!$D$57</f>
        <v>IA-12RaCtrl:CO-FibPatch</v>
      </c>
      <c r="L4440" s="4" t="str">
        <f aca="false">Def_Instancias_Equipamentos!$D$67</f>
        <v>CA-RaCtrl:CO-FibPatch</v>
      </c>
      <c r="M4440" s="27" t="s">
        <v>201</v>
      </c>
      <c r="N4440" s="12" t="s">
        <v>201</v>
      </c>
      <c r="O4440" s="9" t="str">
        <f aca="false">Def_Sistemas_Conectores_Cabos!$B$3</f>
        <v>LC duplex</v>
      </c>
      <c r="P4440" s="4" t="str">
        <f aca="false">Def_Sistemas_Conectores_Cabos!$B$3</f>
        <v>LC duplex</v>
      </c>
      <c r="Q4440" s="8" t="str">
        <f aca="false">K4440&amp;"/"&amp;M4440&amp;CHAR(10)&amp;L4440&amp;"/"&amp;N4440</f>
        <v>IA-12RaCtrl:CO-FibPatch/p008
CA-RaCtrl:CO-FibPatch/p008</v>
      </c>
      <c r="R4440" s="12"/>
      <c r="S4440" s="11"/>
      <c r="T4440" s="4" t="str">
        <f aca="false">Def_Sistemas_Conectores_Cabos!$C$3</f>
        <v>Fibra OM4 duplex</v>
      </c>
      <c r="U4440" s="11"/>
      <c r="V4440" s="13"/>
    </row>
    <row r="4441" customFormat="false" ht="15.75" hidden="true" customHeight="true" outlineLevel="0" collapsed="false">
      <c r="A4441" s="4" t="str">
        <f aca="false">Def_Sistemas_Conectores_Cabos!$A$5</f>
        <v>Timing Fontes BO &amp; SI</v>
      </c>
      <c r="B4441" s="5" t="str">
        <f aca="false">Datas_Entregas!$A$2</f>
        <v>Booster/LTB</v>
      </c>
      <c r="C4441" s="6" t="n">
        <f aca="false" t="array" ref="C4441:C4441">INDEX(Datas_Entregas!$B$2:$B$100, MATCH(B4441, Datas_Entregas!$A$2:$A$100, 0), 1)</f>
        <v>43266</v>
      </c>
      <c r="D4441" s="5" t="str">
        <f aca="false">Def_Status_Montagem!$A$2</f>
        <v>A verificar</v>
      </c>
      <c r="E4441" s="4" t="str">
        <f aca="false">Def_Status_Montagem!$B$4</f>
        <v>Contratada (inclui etiqueta)</v>
      </c>
      <c r="F4441" s="7" t="str">
        <f aca="false" t="array" ref="F4441:F4441">INDEX(Def_Instancias_Equipamentos!$F$2:$F$1224, MATCH(K4441, Def_Instancias_Equipamentos!$D$2:$D$1224, 0), 1)</f>
        <v>Sala Racks 15</v>
      </c>
      <c r="G4441" s="8" t="str">
        <f aca="false" t="array" ref="G4441:G4441">INDEX(Def_Instancias_Equipamentos!$F$2:$F$1224, MATCH(L4441, Def_Instancias_Equipamentos!$D$2:$D$1224, 0), 1)</f>
        <v>Sala Racks 15</v>
      </c>
      <c r="H4441" s="7" t="str">
        <f aca="false" t="array" ref="H4441:H4441">INDEX(Def_Instancias_Equipamentos!$E$2:$E$1224, MATCH(K4441, Def_Instancias_Equipamentos!$D$2:$D$1224, 0), 1)</f>
        <v>IA-15RaBPM</v>
      </c>
      <c r="I4441" s="8" t="str">
        <f aca="false" t="array" ref="I4441:I4441">INDEX(Def_Instancias_Equipamentos!$E$2:$E$1224, MATCH(L4441, Def_Instancias_Equipamentos!$D$2:$D$1224, 0), 1)</f>
        <v>IA-15RaCtrl</v>
      </c>
      <c r="J4441" s="8" t="str">
        <f aca="false">IF(H4441=I4441, "INTERNO", "EXTERNO")</f>
        <v>EXTERNO</v>
      </c>
      <c r="K4441" s="9" t="str">
        <f aca="false">Def_Instancias_Equipamentos!$D$37</f>
        <v>IA-15RaBPM:TI-AMCFPGAEVR</v>
      </c>
      <c r="L4441" s="4" t="str">
        <f aca="false">Def_Instancias_Equipamentos!$D$154</f>
        <v>IA-15RaCtrl:CO-PSCtrl</v>
      </c>
      <c r="M4441" s="10" t="s">
        <v>385</v>
      </c>
      <c r="N4441" s="11" t="s">
        <v>383</v>
      </c>
      <c r="O4441" s="9" t="str">
        <f aca="false">Def_Sistemas_Conectores_Cabos!$B$6</f>
        <v>Simplex (HFBR-4525Z)</v>
      </c>
      <c r="P4441" s="4" t="str">
        <f aca="false">Def_Sistemas_Conectores_Cabos!$B$6</f>
        <v>Simplex (HFBR-4525Z)</v>
      </c>
      <c r="Q4441" s="8" t="str">
        <f aca="false">K4441&amp;"/"&amp;M4441&amp;CHAR(10)&amp;L4441&amp;"/"&amp;N4441</f>
        <v>IA-15RaBPM:TI-AMCFPGAEVR/FMC1CH2
IA-15RaCtrl:CO-PSCtrl/TimIn</v>
      </c>
      <c r="R4441" s="11" t="n">
        <v>15</v>
      </c>
      <c r="S4441" s="11" t="n">
        <f aca="false">R4441</f>
        <v>15</v>
      </c>
      <c r="T4441" s="4" t="str">
        <f aca="false">Def_Sistemas_Conectores_Cabos!$C$6</f>
        <v>Fibra plástica 1 mm</v>
      </c>
      <c r="U4441" s="11" t="s">
        <v>384</v>
      </c>
      <c r="V4441" s="13"/>
    </row>
    <row r="4442" customFormat="false" ht="15.75" hidden="true" customHeight="true" outlineLevel="0" collapsed="false">
      <c r="A4442" s="4" t="str">
        <f aca="false">Def_Sistemas_Conectores_Cabos!$A$5</f>
        <v>Timing Fontes BO &amp; SI</v>
      </c>
      <c r="B4442" s="5" t="str">
        <f aca="false">Datas_Entregas!$A$2</f>
        <v>Booster/LTB</v>
      </c>
      <c r="C4442" s="6" t="n">
        <f aca="false" t="array" ref="C4442:C4442">INDEX(Datas_Entregas!$B$2:$B$100, MATCH(B4442, Datas_Entregas!$A$2:$A$100, 0), 1)</f>
        <v>43266</v>
      </c>
      <c r="D4442" s="5" t="str">
        <f aca="false">Def_Status_Montagem!$A$2</f>
        <v>A verificar</v>
      </c>
      <c r="E4442" s="4" t="str">
        <f aca="false">Def_Status_Montagem!$B$4</f>
        <v>Contratada (inclui etiqueta)</v>
      </c>
      <c r="F4442" s="7" t="str">
        <f aca="false" t="array" ref="F4442:F4442">INDEX(Def_Instancias_Equipamentos!$F$2:$F$1224, MATCH(K4442, Def_Instancias_Equipamentos!$D$2:$D$1224, 0), 1)</f>
        <v>Sala Racks 15</v>
      </c>
      <c r="G4442" s="8" t="str">
        <f aca="false" t="array" ref="G4442:G4442">INDEX(Def_Instancias_Equipamentos!$F$2:$F$1224, MATCH(L4442, Def_Instancias_Equipamentos!$D$2:$D$1224, 0), 1)</f>
        <v>Sala Racks 15</v>
      </c>
      <c r="H4442" s="7" t="str">
        <f aca="false" t="array" ref="H4442:H4442">INDEX(Def_Instancias_Equipamentos!$E$2:$E$1224, MATCH(K4442, Def_Instancias_Equipamentos!$D$2:$D$1224, 0), 1)</f>
        <v>IA-15RaBPM</v>
      </c>
      <c r="I4442" s="8" t="str">
        <f aca="false" t="array" ref="I4442:I4442">INDEX(Def_Instancias_Equipamentos!$E$2:$E$1224, MATCH(L4442, Def_Instancias_Equipamentos!$D$2:$D$1224, 0), 1)</f>
        <v>IA-15RaCtrl</v>
      </c>
      <c r="J4442" s="8" t="str">
        <f aca="false">IF(H4442=I4442, "INTERNO", "EXTERNO")</f>
        <v>EXTERNO</v>
      </c>
      <c r="K4442" s="9" t="str">
        <f aca="false">Def_Instancias_Equipamentos!$D$37</f>
        <v>IA-15RaBPM:TI-AMCFPGAEVR</v>
      </c>
      <c r="L4442" s="4" t="str">
        <f aca="false">Def_Instancias_Equipamentos!$D$154</f>
        <v>IA-15RaCtrl:CO-PSCtrl</v>
      </c>
      <c r="M4442" s="10" t="s">
        <v>386</v>
      </c>
      <c r="N4442" s="11" t="s">
        <v>383</v>
      </c>
      <c r="O4442" s="9" t="str">
        <f aca="false">Def_Sistemas_Conectores_Cabos!$B$6</f>
        <v>Simplex (HFBR-4525Z)</v>
      </c>
      <c r="P4442" s="4" t="str">
        <f aca="false">Def_Sistemas_Conectores_Cabos!$B$6</f>
        <v>Simplex (HFBR-4525Z)</v>
      </c>
      <c r="Q4442" s="8" t="str">
        <f aca="false">K4442&amp;"/"&amp;M4442&amp;CHAR(10)&amp;L4442&amp;"/"&amp;N4442</f>
        <v>IA-15RaBPM:TI-AMCFPGAEVR/FMC1CH3
IA-15RaCtrl:CO-PSCtrl/TimIn</v>
      </c>
      <c r="R4442" s="11" t="n">
        <v>15</v>
      </c>
      <c r="S4442" s="11" t="n">
        <f aca="false">R4442</f>
        <v>15</v>
      </c>
      <c r="T4442" s="4" t="str">
        <f aca="false">Def_Sistemas_Conectores_Cabos!$C$6</f>
        <v>Fibra plástica 1 mm</v>
      </c>
      <c r="U4442" s="11" t="s">
        <v>384</v>
      </c>
      <c r="V4442" s="13"/>
    </row>
    <row r="4443" customFormat="false" ht="15.75" hidden="true" customHeight="true" outlineLevel="0" collapsed="false">
      <c r="A4443" s="4" t="str">
        <f aca="false">Def_Sistemas_Conectores_Cabos!$A$5</f>
        <v>Timing Fontes BO &amp; SI</v>
      </c>
      <c r="B4443" s="5" t="str">
        <f aca="false">Datas_Entregas!$A$2</f>
        <v>Booster/LTB</v>
      </c>
      <c r="C4443" s="6" t="n">
        <f aca="false" t="array" ref="C4443:C4443">INDEX(Datas_Entregas!$B$2:$B$100, MATCH(B4443, Datas_Entregas!$A$2:$A$100, 0), 1)</f>
        <v>43266</v>
      </c>
      <c r="D4443" s="5" t="str">
        <f aca="false">Def_Status_Montagem!$A$2</f>
        <v>A verificar</v>
      </c>
      <c r="E4443" s="4" t="str">
        <f aca="false">Def_Status_Montagem!$B$4</f>
        <v>Contratada (inclui etiqueta)</v>
      </c>
      <c r="F4443" s="7" t="str">
        <f aca="false" t="array" ref="F4443:F4443">INDEX(Def_Instancias_Equipamentos!$F$2:$F$1224, MATCH(K4443, Def_Instancias_Equipamentos!$D$2:$D$1224, 0), 1)</f>
        <v>Sala Racks 15</v>
      </c>
      <c r="G4443" s="8" t="str">
        <f aca="false" t="array" ref="G4443:G4443">INDEX(Def_Instancias_Equipamentos!$F$2:$F$1224, MATCH(L4443, Def_Instancias_Equipamentos!$D$2:$D$1224, 0), 1)</f>
        <v>Sala Racks 15</v>
      </c>
      <c r="H4443" s="7" t="str">
        <f aca="false" t="array" ref="H4443:H4443">INDEX(Def_Instancias_Equipamentos!$E$2:$E$1224, MATCH(K4443, Def_Instancias_Equipamentos!$D$2:$D$1224, 0), 1)</f>
        <v>IA-15RaBPM</v>
      </c>
      <c r="I4443" s="8" t="str">
        <f aca="false" t="array" ref="I4443:I4443">INDEX(Def_Instancias_Equipamentos!$E$2:$E$1224, MATCH(L4443, Def_Instancias_Equipamentos!$D$2:$D$1224, 0), 1)</f>
        <v>IA-15RaCtrl</v>
      </c>
      <c r="J4443" s="8" t="str">
        <f aca="false">IF(H4443=I4443, "INTERNO", "EXTERNO")</f>
        <v>EXTERNO</v>
      </c>
      <c r="K4443" s="9" t="str">
        <f aca="false">Def_Instancias_Equipamentos!$D$37</f>
        <v>IA-15RaBPM:TI-AMCFPGAEVR</v>
      </c>
      <c r="L4443" s="4" t="str">
        <f aca="false">Def_Instancias_Equipamentos!$D$154</f>
        <v>IA-15RaCtrl:CO-PSCtrl</v>
      </c>
      <c r="M4443" s="10" t="s">
        <v>387</v>
      </c>
      <c r="N4443" s="11" t="s">
        <v>383</v>
      </c>
      <c r="O4443" s="9" t="str">
        <f aca="false">Def_Sistemas_Conectores_Cabos!$B$6</f>
        <v>Simplex (HFBR-4525Z)</v>
      </c>
      <c r="P4443" s="4" t="str">
        <f aca="false">Def_Sistemas_Conectores_Cabos!$B$6</f>
        <v>Simplex (HFBR-4525Z)</v>
      </c>
      <c r="Q4443" s="8" t="str">
        <f aca="false">K4443&amp;"/"&amp;M4443&amp;CHAR(10)&amp;L4443&amp;"/"&amp;N4443</f>
        <v>IA-15RaBPM:TI-AMCFPGAEVR/FMC1CH4
IA-15RaCtrl:CO-PSCtrl/TimIn</v>
      </c>
      <c r="R4443" s="11" t="n">
        <v>15</v>
      </c>
      <c r="S4443" s="11" t="n">
        <f aca="false">R4443</f>
        <v>15</v>
      </c>
      <c r="T4443" s="4" t="str">
        <f aca="false">Def_Sistemas_Conectores_Cabos!$C$6</f>
        <v>Fibra plástica 1 mm</v>
      </c>
      <c r="U4443" s="11" t="s">
        <v>384</v>
      </c>
      <c r="V4443" s="13"/>
    </row>
    <row r="4444" customFormat="false" ht="15.75" hidden="true" customHeight="true" outlineLevel="0" collapsed="false">
      <c r="A4444" s="4" t="str">
        <f aca="false">Def_Sistemas_Conectores_Cabos!$A$5</f>
        <v>Timing Fontes BO &amp; SI</v>
      </c>
      <c r="B4444" s="5" t="str">
        <f aca="false">Datas_Entregas!$A$2</f>
        <v>Booster/LTB</v>
      </c>
      <c r="C4444" s="6" t="n">
        <f aca="false" t="array" ref="C4444:C4444">INDEX(Datas_Entregas!$B$2:$B$100, MATCH(B4444, Datas_Entregas!$A$2:$A$100, 0), 1)</f>
        <v>43266</v>
      </c>
      <c r="D4444" s="5" t="str">
        <f aca="false">Def_Status_Montagem!$A$2</f>
        <v>A verificar</v>
      </c>
      <c r="E4444" s="4" t="str">
        <f aca="false">Def_Status_Montagem!$B$4</f>
        <v>Contratada (inclui etiqueta)</v>
      </c>
      <c r="F4444" s="7" t="str">
        <f aca="false" t="array" ref="F4444:F4444">INDEX(Def_Instancias_Equipamentos!$F$2:$F$1224, MATCH(K4444, Def_Instancias_Equipamentos!$D$2:$D$1224, 0), 1)</f>
        <v>Sala Racks 15</v>
      </c>
      <c r="G4444" s="8" t="str">
        <f aca="false" t="array" ref="G4444:G4444">INDEX(Def_Instancias_Equipamentos!$F$2:$F$1224, MATCH(L4444, Def_Instancias_Equipamentos!$D$2:$D$1224, 0), 1)</f>
        <v>Sala Racks 15</v>
      </c>
      <c r="H4444" s="7" t="str">
        <f aca="false" t="array" ref="H4444:H4444">INDEX(Def_Instancias_Equipamentos!$E$2:$E$1224, MATCH(K4444, Def_Instancias_Equipamentos!$D$2:$D$1224, 0), 1)</f>
        <v>IA-15RaBPM</v>
      </c>
      <c r="I4444" s="8" t="str">
        <f aca="false" t="array" ref="I4444:I4444">INDEX(Def_Instancias_Equipamentos!$E$2:$E$1224, MATCH(L4444, Def_Instancias_Equipamentos!$D$2:$D$1224, 0), 1)</f>
        <v>IA-15RaCtrl</v>
      </c>
      <c r="J4444" s="8" t="str">
        <f aca="false">IF(H4444=I4444, "INTERNO", "EXTERNO")</f>
        <v>EXTERNO</v>
      </c>
      <c r="K4444" s="9" t="str">
        <f aca="false">Def_Instancias_Equipamentos!$D$37</f>
        <v>IA-15RaBPM:TI-AMCFPGAEVR</v>
      </c>
      <c r="L4444" s="4" t="str">
        <f aca="false">Def_Instancias_Equipamentos!$D$154</f>
        <v>IA-15RaCtrl:CO-PSCtrl</v>
      </c>
      <c r="M4444" s="10" t="s">
        <v>388</v>
      </c>
      <c r="N4444" s="11" t="s">
        <v>383</v>
      </c>
      <c r="O4444" s="9" t="str">
        <f aca="false">Def_Sistemas_Conectores_Cabos!$B$6</f>
        <v>Simplex (HFBR-4525Z)</v>
      </c>
      <c r="P4444" s="4" t="str">
        <f aca="false">Def_Sistemas_Conectores_Cabos!$B$6</f>
        <v>Simplex (HFBR-4525Z)</v>
      </c>
      <c r="Q4444" s="8" t="str">
        <f aca="false">K4444&amp;"/"&amp;M4444&amp;CHAR(10)&amp;L4444&amp;"/"&amp;N4444</f>
        <v>IA-15RaBPM:TI-AMCFPGAEVR/FMC1CH5
IA-15RaCtrl:CO-PSCtrl/TimIn</v>
      </c>
      <c r="R4444" s="11" t="n">
        <v>15</v>
      </c>
      <c r="S4444" s="11" t="n">
        <f aca="false">R4444</f>
        <v>15</v>
      </c>
      <c r="T4444" s="4" t="str">
        <f aca="false">Def_Sistemas_Conectores_Cabos!$C$6</f>
        <v>Fibra plástica 1 mm</v>
      </c>
      <c r="U4444" s="11" t="s">
        <v>384</v>
      </c>
      <c r="V4444" s="13"/>
    </row>
    <row r="4445" customFormat="false" ht="15.75" hidden="true" customHeight="true" outlineLevel="0" collapsed="false">
      <c r="A4445" s="4" t="str">
        <f aca="false">Def_Sistemas_Conectores_Cabos!$A$5</f>
        <v>Timing Fontes BO &amp; SI</v>
      </c>
      <c r="B4445" s="5" t="str">
        <f aca="false">Datas_Entregas!$A$2</f>
        <v>Booster/LTB</v>
      </c>
      <c r="C4445" s="6" t="n">
        <f aca="false" t="array" ref="C4445:C4445">INDEX(Datas_Entregas!$B$2:$B$100, MATCH(B4445, Datas_Entregas!$A$2:$A$100, 0), 1)</f>
        <v>43266</v>
      </c>
      <c r="D4445" s="5" t="str">
        <f aca="false">Def_Status_Montagem!$A$2</f>
        <v>A verificar</v>
      </c>
      <c r="E4445" s="4" t="str">
        <f aca="false">Def_Status_Montagem!$B$4</f>
        <v>Contratada (inclui etiqueta)</v>
      </c>
      <c r="F4445" s="7" t="str">
        <f aca="false" t="array" ref="F4445:F4445">INDEX(Def_Instancias_Equipamentos!$F$2:$F$1224, MATCH(K4445, Def_Instancias_Equipamentos!$D$2:$D$1224, 0), 1)</f>
        <v>Sala Racks 15</v>
      </c>
      <c r="G4445" s="8" t="str">
        <f aca="false" t="array" ref="G4445:G4445">INDEX(Def_Instancias_Equipamentos!$F$2:$F$1224, MATCH(L4445, Def_Instancias_Equipamentos!$D$2:$D$1224, 0), 1)</f>
        <v>Sala Racks 15</v>
      </c>
      <c r="H4445" s="7" t="str">
        <f aca="false" t="array" ref="H4445:H4445">INDEX(Def_Instancias_Equipamentos!$E$2:$E$1224, MATCH(K4445, Def_Instancias_Equipamentos!$D$2:$D$1224, 0), 1)</f>
        <v>IA-15RaBPM</v>
      </c>
      <c r="I4445" s="8" t="str">
        <f aca="false" t="array" ref="I4445:I4445">INDEX(Def_Instancias_Equipamentos!$E$2:$E$1224, MATCH(L4445, Def_Instancias_Equipamentos!$D$2:$D$1224, 0), 1)</f>
        <v>IA-15RaCtrl</v>
      </c>
      <c r="J4445" s="8" t="str">
        <f aca="false">IF(H4445=I4445, "INTERNO", "EXTERNO")</f>
        <v>EXTERNO</v>
      </c>
      <c r="K4445" s="9" t="str">
        <f aca="false">Def_Instancias_Equipamentos!$D$37</f>
        <v>IA-15RaBPM:TI-AMCFPGAEVR</v>
      </c>
      <c r="L4445" s="4" t="str">
        <f aca="false">Def_Instancias_Equipamentos!$D$154</f>
        <v>IA-15RaCtrl:CO-PSCtrl</v>
      </c>
      <c r="M4445" s="10" t="s">
        <v>389</v>
      </c>
      <c r="N4445" s="11" t="s">
        <v>383</v>
      </c>
      <c r="O4445" s="9" t="str">
        <f aca="false">Def_Sistemas_Conectores_Cabos!$B$6</f>
        <v>Simplex (HFBR-4525Z)</v>
      </c>
      <c r="P4445" s="4" t="str">
        <f aca="false">Def_Sistemas_Conectores_Cabos!$B$6</f>
        <v>Simplex (HFBR-4525Z)</v>
      </c>
      <c r="Q4445" s="8" t="str">
        <f aca="false">K4445&amp;"/"&amp;M4445&amp;CHAR(10)&amp;L4445&amp;"/"&amp;N4445</f>
        <v>IA-15RaBPM:TI-AMCFPGAEVR/FMC2CH1
IA-15RaCtrl:CO-PSCtrl/TimIn</v>
      </c>
      <c r="R4445" s="11" t="n">
        <v>15</v>
      </c>
      <c r="S4445" s="11" t="n">
        <f aca="false">R4445</f>
        <v>15</v>
      </c>
      <c r="T4445" s="4" t="str">
        <f aca="false">Def_Sistemas_Conectores_Cabos!$C$6</f>
        <v>Fibra plástica 1 mm</v>
      </c>
      <c r="U4445" s="11" t="s">
        <v>384</v>
      </c>
      <c r="V4445" s="13"/>
    </row>
    <row r="4446" customFormat="false" ht="15.75" hidden="true" customHeight="true" outlineLevel="0" collapsed="false">
      <c r="A4446" s="4" t="str">
        <f aca="false">Def_Sistemas_Conectores_Cabos!$A$5</f>
        <v>Timing Fontes BO &amp; SI</v>
      </c>
      <c r="B4446" s="5" t="str">
        <f aca="false">Datas_Entregas!$A$2</f>
        <v>Booster/LTB</v>
      </c>
      <c r="C4446" s="6" t="n">
        <f aca="false" t="array" ref="C4446:C4446">INDEX(Datas_Entregas!$B$2:$B$100, MATCH(B4446, Datas_Entregas!$A$2:$A$100, 0), 1)</f>
        <v>43266</v>
      </c>
      <c r="D4446" s="5" t="str">
        <f aca="false">Def_Status_Montagem!$A$2</f>
        <v>A verificar</v>
      </c>
      <c r="E4446" s="4" t="str">
        <f aca="false">Def_Status_Montagem!$B$4</f>
        <v>Contratada (inclui etiqueta)</v>
      </c>
      <c r="F4446" s="7" t="str">
        <f aca="false" t="array" ref="F4446:F4446">INDEX(Def_Instancias_Equipamentos!$F$2:$F$1224, MATCH(K4446, Def_Instancias_Equipamentos!$D$2:$D$1224, 0), 1)</f>
        <v>Sala Racks 15</v>
      </c>
      <c r="G4446" s="8" t="str">
        <f aca="false" t="array" ref="G4446:G4446">INDEX(Def_Instancias_Equipamentos!$F$2:$F$1224, MATCH(L4446, Def_Instancias_Equipamentos!$D$2:$D$1224, 0), 1)</f>
        <v>Sala Racks 15</v>
      </c>
      <c r="H4446" s="7" t="str">
        <f aca="false" t="array" ref="H4446:H4446">INDEX(Def_Instancias_Equipamentos!$E$2:$E$1224, MATCH(K4446, Def_Instancias_Equipamentos!$D$2:$D$1224, 0), 1)</f>
        <v>IA-15RaBPM</v>
      </c>
      <c r="I4446" s="8" t="str">
        <f aca="false" t="array" ref="I4446:I4446">INDEX(Def_Instancias_Equipamentos!$E$2:$E$1224, MATCH(L4446, Def_Instancias_Equipamentos!$D$2:$D$1224, 0), 1)</f>
        <v>IA-15RaCtrl</v>
      </c>
      <c r="J4446" s="8" t="str">
        <f aca="false">IF(H4446=I4446, "INTERNO", "EXTERNO")</f>
        <v>EXTERNO</v>
      </c>
      <c r="K4446" s="9" t="str">
        <f aca="false">Def_Instancias_Equipamentos!$D$37</f>
        <v>IA-15RaBPM:TI-AMCFPGAEVR</v>
      </c>
      <c r="L4446" s="4" t="str">
        <f aca="false">Def_Instancias_Equipamentos!$D$154</f>
        <v>IA-15RaCtrl:CO-PSCtrl</v>
      </c>
      <c r="M4446" s="10" t="s">
        <v>390</v>
      </c>
      <c r="N4446" s="11" t="s">
        <v>383</v>
      </c>
      <c r="O4446" s="9" t="str">
        <f aca="false">Def_Sistemas_Conectores_Cabos!$B$6</f>
        <v>Simplex (HFBR-4525Z)</v>
      </c>
      <c r="P4446" s="4" t="str">
        <f aca="false">Def_Sistemas_Conectores_Cabos!$B$6</f>
        <v>Simplex (HFBR-4525Z)</v>
      </c>
      <c r="Q4446" s="8" t="str">
        <f aca="false">K4446&amp;"/"&amp;M4446&amp;CHAR(10)&amp;L4446&amp;"/"&amp;N4446</f>
        <v>IA-15RaBPM:TI-AMCFPGAEVR/FMC2CH2
IA-15RaCtrl:CO-PSCtrl/TimIn</v>
      </c>
      <c r="R4446" s="11" t="n">
        <v>15</v>
      </c>
      <c r="S4446" s="11" t="n">
        <f aca="false">R4446</f>
        <v>15</v>
      </c>
      <c r="T4446" s="4" t="str">
        <f aca="false">Def_Sistemas_Conectores_Cabos!$C$6</f>
        <v>Fibra plástica 1 mm</v>
      </c>
      <c r="U4446" s="11" t="s">
        <v>384</v>
      </c>
      <c r="V4446" s="13"/>
    </row>
    <row r="4447" customFormat="false" ht="15.75" hidden="true" customHeight="true" outlineLevel="0" collapsed="false">
      <c r="A4447" s="4" t="str">
        <f aca="false">Def_Sistemas_Conectores_Cabos!$A$5</f>
        <v>Timing Fontes BO &amp; SI</v>
      </c>
      <c r="B4447" s="5" t="str">
        <f aca="false">Datas_Entregas!$A$2</f>
        <v>Booster/LTB</v>
      </c>
      <c r="C4447" s="6" t="n">
        <f aca="false" t="array" ref="C4447:C4447">INDEX(Datas_Entregas!$B$2:$B$100, MATCH(B4447, Datas_Entregas!$A$2:$A$100, 0), 1)</f>
        <v>43266</v>
      </c>
      <c r="D4447" s="5" t="str">
        <f aca="false">Def_Status_Montagem!$A$2</f>
        <v>A verificar</v>
      </c>
      <c r="E4447" s="4" t="str">
        <f aca="false">Def_Status_Montagem!$B$4</f>
        <v>Contratada (inclui etiqueta)</v>
      </c>
      <c r="F4447" s="7" t="str">
        <f aca="false" t="array" ref="F4447:F4447">INDEX(Def_Instancias_Equipamentos!$F$2:$F$1224, MATCH(K4447, Def_Instancias_Equipamentos!$D$2:$D$1224, 0), 1)</f>
        <v>Sala Racks 15</v>
      </c>
      <c r="G4447" s="8" t="str">
        <f aca="false" t="array" ref="G4447:G4447">INDEX(Def_Instancias_Equipamentos!$F$2:$F$1224, MATCH(L4447, Def_Instancias_Equipamentos!$D$2:$D$1224, 0), 1)</f>
        <v>Sala Racks 15</v>
      </c>
      <c r="H4447" s="7" t="str">
        <f aca="false" t="array" ref="H4447:H4447">INDEX(Def_Instancias_Equipamentos!$E$2:$E$1224, MATCH(K4447, Def_Instancias_Equipamentos!$D$2:$D$1224, 0), 1)</f>
        <v>IA-15RaBPM</v>
      </c>
      <c r="I4447" s="8" t="str">
        <f aca="false" t="array" ref="I4447:I4447">INDEX(Def_Instancias_Equipamentos!$E$2:$E$1224, MATCH(L4447, Def_Instancias_Equipamentos!$D$2:$D$1224, 0), 1)</f>
        <v>IA-15RaCtrl</v>
      </c>
      <c r="J4447" s="8" t="str">
        <f aca="false">IF(H4447=I4447, "INTERNO", "EXTERNO")</f>
        <v>EXTERNO</v>
      </c>
      <c r="K4447" s="9" t="str">
        <f aca="false">Def_Instancias_Equipamentos!$D$37</f>
        <v>IA-15RaBPM:TI-AMCFPGAEVR</v>
      </c>
      <c r="L4447" s="4" t="str">
        <f aca="false">Def_Instancias_Equipamentos!$D$154</f>
        <v>IA-15RaCtrl:CO-PSCtrl</v>
      </c>
      <c r="M4447" s="10" t="s">
        <v>391</v>
      </c>
      <c r="N4447" s="11" t="s">
        <v>383</v>
      </c>
      <c r="O4447" s="9" t="str">
        <f aca="false">Def_Sistemas_Conectores_Cabos!$B$6</f>
        <v>Simplex (HFBR-4525Z)</v>
      </c>
      <c r="P4447" s="4" t="str">
        <f aca="false">Def_Sistemas_Conectores_Cabos!$B$6</f>
        <v>Simplex (HFBR-4525Z)</v>
      </c>
      <c r="Q4447" s="8" t="str">
        <f aca="false">K4447&amp;"/"&amp;M4447&amp;CHAR(10)&amp;L4447&amp;"/"&amp;N4447</f>
        <v>IA-15RaBPM:TI-AMCFPGAEVR/FMC2CH3
IA-15RaCtrl:CO-PSCtrl/TimIn</v>
      </c>
      <c r="R4447" s="11" t="n">
        <v>15</v>
      </c>
      <c r="S4447" s="11" t="n">
        <f aca="false">R4447</f>
        <v>15</v>
      </c>
      <c r="T4447" s="4" t="str">
        <f aca="false">Def_Sistemas_Conectores_Cabos!$C$6</f>
        <v>Fibra plástica 1 mm</v>
      </c>
      <c r="U4447" s="11" t="s">
        <v>384</v>
      </c>
      <c r="V4447" s="13"/>
    </row>
    <row r="4448" customFormat="false" ht="15.75" hidden="true" customHeight="true" outlineLevel="0" collapsed="false">
      <c r="A4448" s="4" t="str">
        <f aca="false">Def_Sistemas_Conectores_Cabos!$A$5</f>
        <v>Timing Fontes BO &amp; SI</v>
      </c>
      <c r="B4448" s="5" t="str">
        <f aca="false">Datas_Entregas!$A$2</f>
        <v>Booster/LTB</v>
      </c>
      <c r="C4448" s="6" t="n">
        <f aca="false" t="array" ref="C4448:C4448">INDEX(Datas_Entregas!$B$2:$B$100, MATCH(B4448, Datas_Entregas!$A$2:$A$100, 0), 1)</f>
        <v>43266</v>
      </c>
      <c r="D4448" s="5" t="str">
        <f aca="false">Def_Status_Montagem!$A$2</f>
        <v>A verificar</v>
      </c>
      <c r="E4448" s="4" t="str">
        <f aca="false">Def_Status_Montagem!$B$4</f>
        <v>Contratada (inclui etiqueta)</v>
      </c>
      <c r="F4448" s="7" t="str">
        <f aca="false" t="array" ref="F4448:F4448">INDEX(Def_Instancias_Equipamentos!$F$2:$F$1224, MATCH(K4448, Def_Instancias_Equipamentos!$D$2:$D$1224, 0), 1)</f>
        <v>Sala Racks 15</v>
      </c>
      <c r="G4448" s="8" t="str">
        <f aca="false" t="array" ref="G4448:G4448">INDEX(Def_Instancias_Equipamentos!$F$2:$F$1224, MATCH(L4448, Def_Instancias_Equipamentos!$D$2:$D$1224, 0), 1)</f>
        <v>Sala Racks 15</v>
      </c>
      <c r="H4448" s="7" t="str">
        <f aca="false" t="array" ref="H4448:H4448">INDEX(Def_Instancias_Equipamentos!$E$2:$E$1224, MATCH(K4448, Def_Instancias_Equipamentos!$D$2:$D$1224, 0), 1)</f>
        <v>IA-15RaBPM</v>
      </c>
      <c r="I4448" s="8" t="str">
        <f aca="false" t="array" ref="I4448:I4448">INDEX(Def_Instancias_Equipamentos!$E$2:$E$1224, MATCH(L4448, Def_Instancias_Equipamentos!$D$2:$D$1224, 0), 1)</f>
        <v>IA-15RaCtrl</v>
      </c>
      <c r="J4448" s="8" t="str">
        <f aca="false">IF(H4448=I4448, "INTERNO", "EXTERNO")</f>
        <v>EXTERNO</v>
      </c>
      <c r="K4448" s="9" t="str">
        <f aca="false">Def_Instancias_Equipamentos!$D$37</f>
        <v>IA-15RaBPM:TI-AMCFPGAEVR</v>
      </c>
      <c r="L4448" s="4" t="str">
        <f aca="false">Def_Instancias_Equipamentos!$D$154</f>
        <v>IA-15RaCtrl:CO-PSCtrl</v>
      </c>
      <c r="M4448" s="10" t="s">
        <v>392</v>
      </c>
      <c r="N4448" s="11" t="s">
        <v>383</v>
      </c>
      <c r="O4448" s="9" t="str">
        <f aca="false">Def_Sistemas_Conectores_Cabos!$B$6</f>
        <v>Simplex (HFBR-4525Z)</v>
      </c>
      <c r="P4448" s="4" t="str">
        <f aca="false">Def_Sistemas_Conectores_Cabos!$B$6</f>
        <v>Simplex (HFBR-4525Z)</v>
      </c>
      <c r="Q4448" s="8" t="str">
        <f aca="false">K4448&amp;"/"&amp;M4448&amp;CHAR(10)&amp;L4448&amp;"/"&amp;N4448</f>
        <v>IA-15RaBPM:TI-AMCFPGAEVR/FMC2CH4
IA-15RaCtrl:CO-PSCtrl/TimIn</v>
      </c>
      <c r="R4448" s="11" t="n">
        <v>15</v>
      </c>
      <c r="S4448" s="11" t="n">
        <f aca="false">R4448</f>
        <v>15</v>
      </c>
      <c r="T4448" s="4" t="str">
        <f aca="false">Def_Sistemas_Conectores_Cabos!$C$6</f>
        <v>Fibra plástica 1 mm</v>
      </c>
      <c r="U4448" s="11" t="s">
        <v>384</v>
      </c>
      <c r="V4448" s="13"/>
    </row>
    <row r="4449" customFormat="false" ht="15.75" hidden="true" customHeight="true" outlineLevel="0" collapsed="false">
      <c r="A4449" s="4" t="str">
        <f aca="false">Def_Sistemas_Conectores_Cabos!$A$5</f>
        <v>Timing Fontes BO &amp; SI</v>
      </c>
      <c r="B4449" s="5" t="str">
        <f aca="false">Datas_Entregas!$A$2</f>
        <v>Booster/LTB</v>
      </c>
      <c r="C4449" s="6" t="n">
        <f aca="false" t="array" ref="C4449:C4449">INDEX(Datas_Entregas!$B$2:$B$100, MATCH(B4449, Datas_Entregas!$A$2:$A$100, 0), 1)</f>
        <v>43266</v>
      </c>
      <c r="D4449" s="5" t="str">
        <f aca="false">Def_Status_Montagem!$A$2</f>
        <v>A verificar</v>
      </c>
      <c r="E4449" s="4" t="str">
        <f aca="false">Def_Status_Montagem!$B$4</f>
        <v>Contratada (inclui etiqueta)</v>
      </c>
      <c r="F4449" s="7" t="str">
        <f aca="false" t="array" ref="F4449:F4449">INDEX(Def_Instancias_Equipamentos!$F$2:$F$1224, MATCH(K4449, Def_Instancias_Equipamentos!$D$2:$D$1224, 0), 1)</f>
        <v>Sala Racks 16</v>
      </c>
      <c r="G4449" s="8" t="str">
        <f aca="false" t="array" ref="G4449:G4449">INDEX(Def_Instancias_Equipamentos!$F$2:$F$1224, MATCH(L4449, Def_Instancias_Equipamentos!$D$2:$D$1224, 0), 1)</f>
        <v>Sala Racks 16</v>
      </c>
      <c r="H4449" s="7" t="str">
        <f aca="false" t="array" ref="H4449:H4449">INDEX(Def_Instancias_Equipamentos!$E$2:$E$1224, MATCH(K4449, Def_Instancias_Equipamentos!$D$2:$D$1224, 0), 1)</f>
        <v>IA-16RaBPM</v>
      </c>
      <c r="I4449" s="8" t="str">
        <f aca="false" t="array" ref="I4449:I4449">INDEX(Def_Instancias_Equipamentos!$E$2:$E$1224, MATCH(L4449, Def_Instancias_Equipamentos!$D$2:$D$1224, 0), 1)</f>
        <v>IA-16RaCtrl</v>
      </c>
      <c r="J4449" s="8" t="str">
        <f aca="false">IF(H4449=I4449, "INTERNO", "EXTERNO")</f>
        <v>EXTERNO</v>
      </c>
      <c r="K4449" s="9" t="str">
        <f aca="false">Def_Instancias_Equipamentos!$D$38</f>
        <v>IA-16RaBPM:TI-AMCFPGAEVR</v>
      </c>
      <c r="L4449" s="4" t="str">
        <f aca="false">Def_Instancias_Equipamentos!$D$155</f>
        <v>IA-16RaCtrl:CO-PSCtrl</v>
      </c>
      <c r="M4449" s="10" t="s">
        <v>382</v>
      </c>
      <c r="N4449" s="11" t="s">
        <v>383</v>
      </c>
      <c r="O4449" s="9" t="str">
        <f aca="false">Def_Sistemas_Conectores_Cabos!$B$6</f>
        <v>Simplex (HFBR-4525Z)</v>
      </c>
      <c r="P4449" s="4" t="str">
        <f aca="false">Def_Sistemas_Conectores_Cabos!$B$6</f>
        <v>Simplex (HFBR-4525Z)</v>
      </c>
      <c r="Q4449" s="8" t="str">
        <f aca="false">K4449&amp;"/"&amp;M4449&amp;CHAR(10)&amp;L4449&amp;"/"&amp;N4449</f>
        <v>IA-16RaBPM:TI-AMCFPGAEVR/FMC1CH1
IA-16RaCtrl:CO-PSCtrl/TimIn</v>
      </c>
      <c r="R4449" s="11" t="n">
        <v>15</v>
      </c>
      <c r="S4449" s="11" t="n">
        <f aca="false">R4449</f>
        <v>15</v>
      </c>
      <c r="T4449" s="4" t="str">
        <f aca="false">Def_Sistemas_Conectores_Cabos!$C$6</f>
        <v>Fibra plástica 1 mm</v>
      </c>
      <c r="U4449" s="11" t="s">
        <v>384</v>
      </c>
      <c r="V4449" s="13"/>
    </row>
    <row r="4450" customFormat="false" ht="15.75" hidden="true" customHeight="true" outlineLevel="0" collapsed="false">
      <c r="A4450" s="4" t="str">
        <f aca="false">Def_Sistemas_Conectores_Cabos!$A$24</f>
        <v>Controle</v>
      </c>
      <c r="B4450" s="5" t="str">
        <f aca="false">Datas_Entregas!$A$4</f>
        <v>Infra de fibras OM4</v>
      </c>
      <c r="C4450" s="6" t="n">
        <f aca="false" t="array" ref="C4450:C4450">INDEX(Datas_Entregas!$B$2:$B$100, MATCH(B4450, Datas_Entregas!$A$2:$A$100, 0), 1)</f>
        <v>43296</v>
      </c>
      <c r="D4450" s="5"/>
      <c r="E4450" s="4" t="str">
        <f aca="false">Def_Status_Montagem!$B$7</f>
        <v>Outro Grupo LNLS</v>
      </c>
      <c r="F4450" s="7"/>
      <c r="G4450" s="8"/>
      <c r="H4450" s="7" t="str">
        <f aca="false" t="array" ref="H4450:H4450">INDEX(Def_Instancias_Equipamentos!$E$2:$E$1224, MATCH(K4450, Def_Instancias_Equipamentos!$D$2:$D$1224, 0), 1)</f>
        <v>IA-13RaCtrl</v>
      </c>
      <c r="I4450" s="8" t="str">
        <f aca="false" t="array" ref="I4450:I4450">INDEX(Def_Instancias_Equipamentos!$E$2:$E$1224, MATCH(L4450, Def_Instancias_Equipamentos!$D$2:$D$1224, 0), 1)</f>
        <v>IA-14RaCtrl</v>
      </c>
      <c r="J4450" s="8" t="str">
        <f aca="false">IF(H4450=I4450, "INTERNO", "EXTERNO")</f>
        <v>EXTERNO</v>
      </c>
      <c r="K4450" s="9" t="str">
        <f aca="false">Def_Instancias_Equipamentos!$D$58</f>
        <v>IA-13RaCtrl:CO-FibPatch</v>
      </c>
      <c r="L4450" s="4" t="str">
        <f aca="false">Def_Instancias_Equipamentos!$D$59</f>
        <v>IA-14RaCtrl:CO-FibPatch</v>
      </c>
      <c r="M4450" s="27" t="s">
        <v>294</v>
      </c>
      <c r="N4450" s="12" t="s">
        <v>294</v>
      </c>
      <c r="O4450" s="9" t="str">
        <f aca="false">Def_Sistemas_Conectores_Cabos!$B$3</f>
        <v>LC duplex</v>
      </c>
      <c r="P4450" s="4" t="str">
        <f aca="false">Def_Sistemas_Conectores_Cabos!$B$3</f>
        <v>LC duplex</v>
      </c>
      <c r="Q4450" s="8" t="str">
        <f aca="false">K4450&amp;"/"&amp;M4450&amp;CHAR(10)&amp;L4450&amp;"/"&amp;N4450</f>
        <v>IA-13RaCtrl:CO-FibPatch/p009
IA-14RaCtrl:CO-FibPatch/p009</v>
      </c>
      <c r="R4450" s="12"/>
      <c r="S4450" s="11"/>
      <c r="T4450" s="4" t="str">
        <f aca="false">Def_Sistemas_Conectores_Cabos!$C$3</f>
        <v>Fibra OM4 duplex</v>
      </c>
      <c r="U4450" s="11"/>
      <c r="V4450" s="13"/>
    </row>
    <row r="4451" customFormat="false" ht="15.75" hidden="true" customHeight="true" outlineLevel="0" collapsed="false">
      <c r="A4451" s="4" t="str">
        <f aca="false">Def_Sistemas_Conectores_Cabos!$A$24</f>
        <v>Controle</v>
      </c>
      <c r="B4451" s="5" t="str">
        <f aca="false">Datas_Entregas!$A$4</f>
        <v>Infra de fibras OM4</v>
      </c>
      <c r="C4451" s="6" t="n">
        <f aca="false" t="array" ref="C4451:C4451">INDEX(Datas_Entregas!$B$2:$B$100, MATCH(B4451, Datas_Entregas!$A$2:$A$100, 0), 1)</f>
        <v>43296</v>
      </c>
      <c r="D4451" s="5"/>
      <c r="E4451" s="4" t="str">
        <f aca="false">Def_Status_Montagem!$B$7</f>
        <v>Outro Grupo LNLS</v>
      </c>
      <c r="F4451" s="7"/>
      <c r="G4451" s="8"/>
      <c r="H4451" s="7" t="str">
        <f aca="false" t="array" ref="H4451:H4451">INDEX(Def_Instancias_Equipamentos!$E$2:$E$1224, MATCH(K4451, Def_Instancias_Equipamentos!$D$2:$D$1224, 0), 1)</f>
        <v>IA-13RaCtrl</v>
      </c>
      <c r="I4451" s="8" t="str">
        <f aca="false" t="array" ref="I4451:I4451">INDEX(Def_Instancias_Equipamentos!$E$2:$E$1224, MATCH(L4451, Def_Instancias_Equipamentos!$D$2:$D$1224, 0), 1)</f>
        <v>CA-RaCtrl</v>
      </c>
      <c r="J4451" s="8" t="str">
        <f aca="false">IF(H4451=I4451, "INTERNO", "EXTERNO")</f>
        <v>EXTERNO</v>
      </c>
      <c r="K4451" s="9" t="str">
        <f aca="false">Def_Instancias_Equipamentos!$D$58</f>
        <v>IA-13RaCtrl:CO-FibPatch</v>
      </c>
      <c r="L4451" s="4" t="str">
        <f aca="false">Def_Instancias_Equipamentos!$D$67</f>
        <v>CA-RaCtrl:CO-FibPatch</v>
      </c>
      <c r="M4451" s="27" t="s">
        <v>202</v>
      </c>
      <c r="N4451" s="12" t="s">
        <v>202</v>
      </c>
      <c r="O4451" s="9" t="str">
        <f aca="false">Def_Sistemas_Conectores_Cabos!$B$3</f>
        <v>LC duplex</v>
      </c>
      <c r="P4451" s="4" t="str">
        <f aca="false">Def_Sistemas_Conectores_Cabos!$B$3</f>
        <v>LC duplex</v>
      </c>
      <c r="Q4451" s="8" t="str">
        <f aca="false">K4451&amp;"/"&amp;M4451&amp;CHAR(10)&amp;L4451&amp;"/"&amp;N4451</f>
        <v>IA-13RaCtrl:CO-FibPatch/p010
CA-RaCtrl:CO-FibPatch/p010</v>
      </c>
      <c r="R4451" s="12"/>
      <c r="S4451" s="11"/>
      <c r="T4451" s="4" t="str">
        <f aca="false">Def_Sistemas_Conectores_Cabos!$C$3</f>
        <v>Fibra OM4 duplex</v>
      </c>
      <c r="U4451" s="11"/>
      <c r="V4451" s="13"/>
    </row>
    <row r="4452" customFormat="false" ht="15.75" hidden="true" customHeight="true" outlineLevel="0" collapsed="false">
      <c r="A4452" s="4" t="str">
        <f aca="false">Def_Sistemas_Conectores_Cabos!$A$5</f>
        <v>Timing Fontes BO &amp; SI</v>
      </c>
      <c r="B4452" s="5" t="str">
        <f aca="false">Datas_Entregas!$A$2</f>
        <v>Booster/LTB</v>
      </c>
      <c r="C4452" s="6" t="n">
        <f aca="false" t="array" ref="C4452:C4452">INDEX(Datas_Entregas!$B$2:$B$100, MATCH(B4452, Datas_Entregas!$A$2:$A$100, 0), 1)</f>
        <v>43266</v>
      </c>
      <c r="D4452" s="5" t="str">
        <f aca="false">Def_Status_Montagem!$A$2</f>
        <v>A verificar</v>
      </c>
      <c r="E4452" s="4" t="str">
        <f aca="false">Def_Status_Montagem!$B$4</f>
        <v>Contratada (inclui etiqueta)</v>
      </c>
      <c r="F4452" s="7" t="str">
        <f aca="false" t="array" ref="F4452:F4452">INDEX(Def_Instancias_Equipamentos!$F$2:$F$1224, MATCH(K4452, Def_Instancias_Equipamentos!$D$2:$D$1224, 0), 1)</f>
        <v>Sala Racks 16</v>
      </c>
      <c r="G4452" s="8" t="str">
        <f aca="false" t="array" ref="G4452:G4452">INDEX(Def_Instancias_Equipamentos!$F$2:$F$1224, MATCH(L4452, Def_Instancias_Equipamentos!$D$2:$D$1224, 0), 1)</f>
        <v>Sala Racks 16</v>
      </c>
      <c r="H4452" s="7" t="str">
        <f aca="false" t="array" ref="H4452:H4452">INDEX(Def_Instancias_Equipamentos!$E$2:$E$1224, MATCH(K4452, Def_Instancias_Equipamentos!$D$2:$D$1224, 0), 1)</f>
        <v>IA-16RaBPM</v>
      </c>
      <c r="I4452" s="8" t="str">
        <f aca="false" t="array" ref="I4452:I4452">INDEX(Def_Instancias_Equipamentos!$E$2:$E$1224, MATCH(L4452, Def_Instancias_Equipamentos!$D$2:$D$1224, 0), 1)</f>
        <v>IA-16RaCtrl</v>
      </c>
      <c r="J4452" s="8" t="str">
        <f aca="false">IF(H4452=I4452, "INTERNO", "EXTERNO")</f>
        <v>EXTERNO</v>
      </c>
      <c r="K4452" s="9" t="str">
        <f aca="false">Def_Instancias_Equipamentos!$D$38</f>
        <v>IA-16RaBPM:TI-AMCFPGAEVR</v>
      </c>
      <c r="L4452" s="4" t="str">
        <f aca="false">Def_Instancias_Equipamentos!$D$155</f>
        <v>IA-16RaCtrl:CO-PSCtrl</v>
      </c>
      <c r="M4452" s="10" t="s">
        <v>385</v>
      </c>
      <c r="N4452" s="11" t="s">
        <v>383</v>
      </c>
      <c r="O4452" s="9" t="str">
        <f aca="false">Def_Sistemas_Conectores_Cabos!$B$6</f>
        <v>Simplex (HFBR-4525Z)</v>
      </c>
      <c r="P4452" s="4" t="str">
        <f aca="false">Def_Sistemas_Conectores_Cabos!$B$6</f>
        <v>Simplex (HFBR-4525Z)</v>
      </c>
      <c r="Q4452" s="8" t="str">
        <f aca="false">K4452&amp;"/"&amp;M4452&amp;CHAR(10)&amp;L4452&amp;"/"&amp;N4452</f>
        <v>IA-16RaBPM:TI-AMCFPGAEVR/FMC1CH2
IA-16RaCtrl:CO-PSCtrl/TimIn</v>
      </c>
      <c r="R4452" s="11" t="n">
        <v>15</v>
      </c>
      <c r="S4452" s="11" t="n">
        <f aca="false">R4452</f>
        <v>15</v>
      </c>
      <c r="T4452" s="4" t="str">
        <f aca="false">Def_Sistemas_Conectores_Cabos!$C$6</f>
        <v>Fibra plástica 1 mm</v>
      </c>
      <c r="U4452" s="11" t="s">
        <v>384</v>
      </c>
      <c r="V4452" s="13"/>
    </row>
    <row r="4453" customFormat="false" ht="15.75" hidden="true" customHeight="true" outlineLevel="0" collapsed="false">
      <c r="A4453" s="4" t="str">
        <f aca="false">Def_Sistemas_Conectores_Cabos!$A$5</f>
        <v>Timing Fontes BO &amp; SI</v>
      </c>
      <c r="B4453" s="5" t="str">
        <f aca="false">Datas_Entregas!$A$2</f>
        <v>Booster/LTB</v>
      </c>
      <c r="C4453" s="6" t="n">
        <f aca="false" t="array" ref="C4453:C4453">INDEX(Datas_Entregas!$B$2:$B$100, MATCH(B4453, Datas_Entregas!$A$2:$A$100, 0), 1)</f>
        <v>43266</v>
      </c>
      <c r="D4453" s="5" t="str">
        <f aca="false">Def_Status_Montagem!$A$2</f>
        <v>A verificar</v>
      </c>
      <c r="E4453" s="4" t="str">
        <f aca="false">Def_Status_Montagem!$B$4</f>
        <v>Contratada (inclui etiqueta)</v>
      </c>
      <c r="F4453" s="7" t="str">
        <f aca="false" t="array" ref="F4453:F4453">INDEX(Def_Instancias_Equipamentos!$F$2:$F$1224, MATCH(K4453, Def_Instancias_Equipamentos!$D$2:$D$1224, 0), 1)</f>
        <v>Sala Racks 16</v>
      </c>
      <c r="G4453" s="8" t="str">
        <f aca="false" t="array" ref="G4453:G4453">INDEX(Def_Instancias_Equipamentos!$F$2:$F$1224, MATCH(L4453, Def_Instancias_Equipamentos!$D$2:$D$1224, 0), 1)</f>
        <v>Sala Racks 16</v>
      </c>
      <c r="H4453" s="7" t="str">
        <f aca="false" t="array" ref="H4453:H4453">INDEX(Def_Instancias_Equipamentos!$E$2:$E$1224, MATCH(K4453, Def_Instancias_Equipamentos!$D$2:$D$1224, 0), 1)</f>
        <v>IA-16RaBPM</v>
      </c>
      <c r="I4453" s="8" t="str">
        <f aca="false" t="array" ref="I4453:I4453">INDEX(Def_Instancias_Equipamentos!$E$2:$E$1224, MATCH(L4453, Def_Instancias_Equipamentos!$D$2:$D$1224, 0), 1)</f>
        <v>IA-16RaCtrl</v>
      </c>
      <c r="J4453" s="8" t="str">
        <f aca="false">IF(H4453=I4453, "INTERNO", "EXTERNO")</f>
        <v>EXTERNO</v>
      </c>
      <c r="K4453" s="9" t="str">
        <f aca="false">Def_Instancias_Equipamentos!$D$38</f>
        <v>IA-16RaBPM:TI-AMCFPGAEVR</v>
      </c>
      <c r="L4453" s="4" t="str">
        <f aca="false">Def_Instancias_Equipamentos!$D$155</f>
        <v>IA-16RaCtrl:CO-PSCtrl</v>
      </c>
      <c r="M4453" s="10" t="s">
        <v>386</v>
      </c>
      <c r="N4453" s="11" t="s">
        <v>383</v>
      </c>
      <c r="O4453" s="9" t="str">
        <f aca="false">Def_Sistemas_Conectores_Cabos!$B$6</f>
        <v>Simplex (HFBR-4525Z)</v>
      </c>
      <c r="P4453" s="4" t="str">
        <f aca="false">Def_Sistemas_Conectores_Cabos!$B$6</f>
        <v>Simplex (HFBR-4525Z)</v>
      </c>
      <c r="Q4453" s="8" t="str">
        <f aca="false">K4453&amp;"/"&amp;M4453&amp;CHAR(10)&amp;L4453&amp;"/"&amp;N4453</f>
        <v>IA-16RaBPM:TI-AMCFPGAEVR/FMC1CH3
IA-16RaCtrl:CO-PSCtrl/TimIn</v>
      </c>
      <c r="R4453" s="11" t="n">
        <v>15</v>
      </c>
      <c r="S4453" s="11" t="n">
        <f aca="false">R4453</f>
        <v>15</v>
      </c>
      <c r="T4453" s="4" t="str">
        <f aca="false">Def_Sistemas_Conectores_Cabos!$C$6</f>
        <v>Fibra plástica 1 mm</v>
      </c>
      <c r="U4453" s="11" t="s">
        <v>384</v>
      </c>
      <c r="V4453" s="13"/>
    </row>
    <row r="4454" customFormat="false" ht="15.75" hidden="true" customHeight="true" outlineLevel="0" collapsed="false">
      <c r="A4454" s="4" t="str">
        <f aca="false">Def_Sistemas_Conectores_Cabos!$A$5</f>
        <v>Timing Fontes BO &amp; SI</v>
      </c>
      <c r="B4454" s="5" t="str">
        <f aca="false">Datas_Entregas!$A$2</f>
        <v>Booster/LTB</v>
      </c>
      <c r="C4454" s="6" t="n">
        <f aca="false" t="array" ref="C4454:C4454">INDEX(Datas_Entregas!$B$2:$B$100, MATCH(B4454, Datas_Entregas!$A$2:$A$100, 0), 1)</f>
        <v>43266</v>
      </c>
      <c r="D4454" s="5" t="str">
        <f aca="false">Def_Status_Montagem!$A$2</f>
        <v>A verificar</v>
      </c>
      <c r="E4454" s="4" t="str">
        <f aca="false">Def_Status_Montagem!$B$4</f>
        <v>Contratada (inclui etiqueta)</v>
      </c>
      <c r="F4454" s="7" t="str">
        <f aca="false" t="array" ref="F4454:F4454">INDEX(Def_Instancias_Equipamentos!$F$2:$F$1224, MATCH(K4454, Def_Instancias_Equipamentos!$D$2:$D$1224, 0), 1)</f>
        <v>Sala Racks 16</v>
      </c>
      <c r="G4454" s="8" t="str">
        <f aca="false" t="array" ref="G4454:G4454">INDEX(Def_Instancias_Equipamentos!$F$2:$F$1224, MATCH(L4454, Def_Instancias_Equipamentos!$D$2:$D$1224, 0), 1)</f>
        <v>Sala Racks 16</v>
      </c>
      <c r="H4454" s="7" t="str">
        <f aca="false" t="array" ref="H4454:H4454">INDEX(Def_Instancias_Equipamentos!$E$2:$E$1224, MATCH(K4454, Def_Instancias_Equipamentos!$D$2:$D$1224, 0), 1)</f>
        <v>IA-16RaBPM</v>
      </c>
      <c r="I4454" s="8" t="str">
        <f aca="false" t="array" ref="I4454:I4454">INDEX(Def_Instancias_Equipamentos!$E$2:$E$1224, MATCH(L4454, Def_Instancias_Equipamentos!$D$2:$D$1224, 0), 1)</f>
        <v>IA-16RaCtrl</v>
      </c>
      <c r="J4454" s="8" t="str">
        <f aca="false">IF(H4454=I4454, "INTERNO", "EXTERNO")</f>
        <v>EXTERNO</v>
      </c>
      <c r="K4454" s="9" t="str">
        <f aca="false">Def_Instancias_Equipamentos!$D$38</f>
        <v>IA-16RaBPM:TI-AMCFPGAEVR</v>
      </c>
      <c r="L4454" s="4" t="str">
        <f aca="false">Def_Instancias_Equipamentos!$D$155</f>
        <v>IA-16RaCtrl:CO-PSCtrl</v>
      </c>
      <c r="M4454" s="10" t="s">
        <v>387</v>
      </c>
      <c r="N4454" s="11" t="s">
        <v>383</v>
      </c>
      <c r="O4454" s="9" t="str">
        <f aca="false">Def_Sistemas_Conectores_Cabos!$B$6</f>
        <v>Simplex (HFBR-4525Z)</v>
      </c>
      <c r="P4454" s="4" t="str">
        <f aca="false">Def_Sistemas_Conectores_Cabos!$B$6</f>
        <v>Simplex (HFBR-4525Z)</v>
      </c>
      <c r="Q4454" s="8" t="str">
        <f aca="false">K4454&amp;"/"&amp;M4454&amp;CHAR(10)&amp;L4454&amp;"/"&amp;N4454</f>
        <v>IA-16RaBPM:TI-AMCFPGAEVR/FMC1CH4
IA-16RaCtrl:CO-PSCtrl/TimIn</v>
      </c>
      <c r="R4454" s="11" t="n">
        <v>15</v>
      </c>
      <c r="S4454" s="11" t="n">
        <f aca="false">R4454</f>
        <v>15</v>
      </c>
      <c r="T4454" s="4" t="str">
        <f aca="false">Def_Sistemas_Conectores_Cabos!$C$6</f>
        <v>Fibra plástica 1 mm</v>
      </c>
      <c r="U4454" s="11" t="s">
        <v>384</v>
      </c>
      <c r="V4454" s="13"/>
    </row>
    <row r="4455" customFormat="false" ht="15.75" hidden="true" customHeight="true" outlineLevel="0" collapsed="false">
      <c r="A4455" s="4" t="str">
        <f aca="false">Def_Sistemas_Conectores_Cabos!$A$5</f>
        <v>Timing Fontes BO &amp; SI</v>
      </c>
      <c r="B4455" s="5" t="str">
        <f aca="false">Datas_Entregas!$A$2</f>
        <v>Booster/LTB</v>
      </c>
      <c r="C4455" s="6" t="n">
        <f aca="false" t="array" ref="C4455:C4455">INDEX(Datas_Entregas!$B$2:$B$100, MATCH(B4455, Datas_Entregas!$A$2:$A$100, 0), 1)</f>
        <v>43266</v>
      </c>
      <c r="D4455" s="5" t="str">
        <f aca="false">Def_Status_Montagem!$A$2</f>
        <v>A verificar</v>
      </c>
      <c r="E4455" s="4" t="str">
        <f aca="false">Def_Status_Montagem!$B$4</f>
        <v>Contratada (inclui etiqueta)</v>
      </c>
      <c r="F4455" s="7" t="str">
        <f aca="false" t="array" ref="F4455:F4455">INDEX(Def_Instancias_Equipamentos!$F$2:$F$1224, MATCH(K4455, Def_Instancias_Equipamentos!$D$2:$D$1224, 0), 1)</f>
        <v>Sala Racks 16</v>
      </c>
      <c r="G4455" s="8" t="str">
        <f aca="false" t="array" ref="G4455:G4455">INDEX(Def_Instancias_Equipamentos!$F$2:$F$1224, MATCH(L4455, Def_Instancias_Equipamentos!$D$2:$D$1224, 0), 1)</f>
        <v>Sala Racks 16</v>
      </c>
      <c r="H4455" s="7" t="str">
        <f aca="false" t="array" ref="H4455:H4455">INDEX(Def_Instancias_Equipamentos!$E$2:$E$1224, MATCH(K4455, Def_Instancias_Equipamentos!$D$2:$D$1224, 0), 1)</f>
        <v>IA-16RaBPM</v>
      </c>
      <c r="I4455" s="8" t="str">
        <f aca="false" t="array" ref="I4455:I4455">INDEX(Def_Instancias_Equipamentos!$E$2:$E$1224, MATCH(L4455, Def_Instancias_Equipamentos!$D$2:$D$1224, 0), 1)</f>
        <v>IA-16RaCtrl</v>
      </c>
      <c r="J4455" s="8" t="str">
        <f aca="false">IF(H4455=I4455, "INTERNO", "EXTERNO")</f>
        <v>EXTERNO</v>
      </c>
      <c r="K4455" s="9" t="str">
        <f aca="false">Def_Instancias_Equipamentos!$D$38</f>
        <v>IA-16RaBPM:TI-AMCFPGAEVR</v>
      </c>
      <c r="L4455" s="4" t="str">
        <f aca="false">Def_Instancias_Equipamentos!$D$155</f>
        <v>IA-16RaCtrl:CO-PSCtrl</v>
      </c>
      <c r="M4455" s="10" t="s">
        <v>388</v>
      </c>
      <c r="N4455" s="11" t="s">
        <v>383</v>
      </c>
      <c r="O4455" s="9" t="str">
        <f aca="false">Def_Sistemas_Conectores_Cabos!$B$6</f>
        <v>Simplex (HFBR-4525Z)</v>
      </c>
      <c r="P4455" s="4" t="str">
        <f aca="false">Def_Sistemas_Conectores_Cabos!$B$6</f>
        <v>Simplex (HFBR-4525Z)</v>
      </c>
      <c r="Q4455" s="8" t="str">
        <f aca="false">K4455&amp;"/"&amp;M4455&amp;CHAR(10)&amp;L4455&amp;"/"&amp;N4455</f>
        <v>IA-16RaBPM:TI-AMCFPGAEVR/FMC1CH5
IA-16RaCtrl:CO-PSCtrl/TimIn</v>
      </c>
      <c r="R4455" s="11" t="n">
        <v>15</v>
      </c>
      <c r="S4455" s="11" t="n">
        <f aca="false">R4455</f>
        <v>15</v>
      </c>
      <c r="T4455" s="4" t="str">
        <f aca="false">Def_Sistemas_Conectores_Cabos!$C$6</f>
        <v>Fibra plástica 1 mm</v>
      </c>
      <c r="U4455" s="11" t="s">
        <v>384</v>
      </c>
      <c r="V4455" s="13"/>
    </row>
    <row r="4456" customFormat="false" ht="15.75" hidden="true" customHeight="true" outlineLevel="0" collapsed="false">
      <c r="A4456" s="4" t="str">
        <f aca="false">Def_Sistemas_Conectores_Cabos!$A$5</f>
        <v>Timing Fontes BO &amp; SI</v>
      </c>
      <c r="B4456" s="5" t="str">
        <f aca="false">Datas_Entregas!$A$2</f>
        <v>Booster/LTB</v>
      </c>
      <c r="C4456" s="6" t="n">
        <f aca="false" t="array" ref="C4456:C4456">INDEX(Datas_Entregas!$B$2:$B$100, MATCH(B4456, Datas_Entregas!$A$2:$A$100, 0), 1)</f>
        <v>43266</v>
      </c>
      <c r="D4456" s="5" t="str">
        <f aca="false">Def_Status_Montagem!$A$2</f>
        <v>A verificar</v>
      </c>
      <c r="E4456" s="4" t="str">
        <f aca="false">Def_Status_Montagem!$B$4</f>
        <v>Contratada (inclui etiqueta)</v>
      </c>
      <c r="F4456" s="7" t="str">
        <f aca="false" t="array" ref="F4456:F4456">INDEX(Def_Instancias_Equipamentos!$F$2:$F$1224, MATCH(K4456, Def_Instancias_Equipamentos!$D$2:$D$1224, 0), 1)</f>
        <v>Sala Racks 16</v>
      </c>
      <c r="G4456" s="8" t="str">
        <f aca="false" t="array" ref="G4456:G4456">INDEX(Def_Instancias_Equipamentos!$F$2:$F$1224, MATCH(L4456, Def_Instancias_Equipamentos!$D$2:$D$1224, 0), 1)</f>
        <v>Sala Racks 16</v>
      </c>
      <c r="H4456" s="7" t="str">
        <f aca="false" t="array" ref="H4456:H4456">INDEX(Def_Instancias_Equipamentos!$E$2:$E$1224, MATCH(K4456, Def_Instancias_Equipamentos!$D$2:$D$1224, 0), 1)</f>
        <v>IA-16RaBPM</v>
      </c>
      <c r="I4456" s="8" t="str">
        <f aca="false" t="array" ref="I4456:I4456">INDEX(Def_Instancias_Equipamentos!$E$2:$E$1224, MATCH(L4456, Def_Instancias_Equipamentos!$D$2:$D$1224, 0), 1)</f>
        <v>IA-16RaCtrl</v>
      </c>
      <c r="J4456" s="8" t="str">
        <f aca="false">IF(H4456=I4456, "INTERNO", "EXTERNO")</f>
        <v>EXTERNO</v>
      </c>
      <c r="K4456" s="9" t="str">
        <f aca="false">Def_Instancias_Equipamentos!$D$38</f>
        <v>IA-16RaBPM:TI-AMCFPGAEVR</v>
      </c>
      <c r="L4456" s="4" t="str">
        <f aca="false">Def_Instancias_Equipamentos!$D$155</f>
        <v>IA-16RaCtrl:CO-PSCtrl</v>
      </c>
      <c r="M4456" s="10" t="s">
        <v>389</v>
      </c>
      <c r="N4456" s="11" t="s">
        <v>383</v>
      </c>
      <c r="O4456" s="9" t="str">
        <f aca="false">Def_Sistemas_Conectores_Cabos!$B$6</f>
        <v>Simplex (HFBR-4525Z)</v>
      </c>
      <c r="P4456" s="4" t="str">
        <f aca="false">Def_Sistemas_Conectores_Cabos!$B$6</f>
        <v>Simplex (HFBR-4525Z)</v>
      </c>
      <c r="Q4456" s="8" t="str">
        <f aca="false">K4456&amp;"/"&amp;M4456&amp;CHAR(10)&amp;L4456&amp;"/"&amp;N4456</f>
        <v>IA-16RaBPM:TI-AMCFPGAEVR/FMC2CH1
IA-16RaCtrl:CO-PSCtrl/TimIn</v>
      </c>
      <c r="R4456" s="11" t="n">
        <v>15</v>
      </c>
      <c r="S4456" s="11" t="n">
        <f aca="false">R4456</f>
        <v>15</v>
      </c>
      <c r="T4456" s="4" t="str">
        <f aca="false">Def_Sistemas_Conectores_Cabos!$C$6</f>
        <v>Fibra plástica 1 mm</v>
      </c>
      <c r="U4456" s="11" t="s">
        <v>384</v>
      </c>
      <c r="V4456" s="13"/>
    </row>
    <row r="4457" customFormat="false" ht="15.75" hidden="true" customHeight="true" outlineLevel="0" collapsed="false">
      <c r="A4457" s="4" t="str">
        <f aca="false">Def_Sistemas_Conectores_Cabos!$A$5</f>
        <v>Timing Fontes BO &amp; SI</v>
      </c>
      <c r="B4457" s="5" t="str">
        <f aca="false">Datas_Entregas!$A$2</f>
        <v>Booster/LTB</v>
      </c>
      <c r="C4457" s="6" t="n">
        <f aca="false" t="array" ref="C4457:C4457">INDEX(Datas_Entregas!$B$2:$B$100, MATCH(B4457, Datas_Entregas!$A$2:$A$100, 0), 1)</f>
        <v>43266</v>
      </c>
      <c r="D4457" s="5" t="str">
        <f aca="false">Def_Status_Montagem!$A$2</f>
        <v>A verificar</v>
      </c>
      <c r="E4457" s="4" t="str">
        <f aca="false">Def_Status_Montagem!$B$4</f>
        <v>Contratada (inclui etiqueta)</v>
      </c>
      <c r="F4457" s="7" t="str">
        <f aca="false" t="array" ref="F4457:F4457">INDEX(Def_Instancias_Equipamentos!$F$2:$F$1224, MATCH(K4457, Def_Instancias_Equipamentos!$D$2:$D$1224, 0), 1)</f>
        <v>Sala Racks 16</v>
      </c>
      <c r="G4457" s="8" t="str">
        <f aca="false" t="array" ref="G4457:G4457">INDEX(Def_Instancias_Equipamentos!$F$2:$F$1224, MATCH(L4457, Def_Instancias_Equipamentos!$D$2:$D$1224, 0), 1)</f>
        <v>Sala Racks 16</v>
      </c>
      <c r="H4457" s="7" t="str">
        <f aca="false" t="array" ref="H4457:H4457">INDEX(Def_Instancias_Equipamentos!$E$2:$E$1224, MATCH(K4457, Def_Instancias_Equipamentos!$D$2:$D$1224, 0), 1)</f>
        <v>IA-16RaBPM</v>
      </c>
      <c r="I4457" s="8" t="str">
        <f aca="false" t="array" ref="I4457:I4457">INDEX(Def_Instancias_Equipamentos!$E$2:$E$1224, MATCH(L4457, Def_Instancias_Equipamentos!$D$2:$D$1224, 0), 1)</f>
        <v>IA-16RaCtrl</v>
      </c>
      <c r="J4457" s="8" t="str">
        <f aca="false">IF(H4457=I4457, "INTERNO", "EXTERNO")</f>
        <v>EXTERNO</v>
      </c>
      <c r="K4457" s="9" t="str">
        <f aca="false">Def_Instancias_Equipamentos!$D$38</f>
        <v>IA-16RaBPM:TI-AMCFPGAEVR</v>
      </c>
      <c r="L4457" s="4" t="str">
        <f aca="false">Def_Instancias_Equipamentos!$D$155</f>
        <v>IA-16RaCtrl:CO-PSCtrl</v>
      </c>
      <c r="M4457" s="10" t="s">
        <v>390</v>
      </c>
      <c r="N4457" s="11" t="s">
        <v>383</v>
      </c>
      <c r="O4457" s="9" t="str">
        <f aca="false">Def_Sistemas_Conectores_Cabos!$B$6</f>
        <v>Simplex (HFBR-4525Z)</v>
      </c>
      <c r="P4457" s="4" t="str">
        <f aca="false">Def_Sistemas_Conectores_Cabos!$B$6</f>
        <v>Simplex (HFBR-4525Z)</v>
      </c>
      <c r="Q4457" s="8" t="str">
        <f aca="false">K4457&amp;"/"&amp;M4457&amp;CHAR(10)&amp;L4457&amp;"/"&amp;N4457</f>
        <v>IA-16RaBPM:TI-AMCFPGAEVR/FMC2CH2
IA-16RaCtrl:CO-PSCtrl/TimIn</v>
      </c>
      <c r="R4457" s="11" t="n">
        <v>15</v>
      </c>
      <c r="S4457" s="11" t="n">
        <f aca="false">R4457</f>
        <v>15</v>
      </c>
      <c r="T4457" s="4" t="str">
        <f aca="false">Def_Sistemas_Conectores_Cabos!$C$6</f>
        <v>Fibra plástica 1 mm</v>
      </c>
      <c r="U4457" s="11" t="s">
        <v>384</v>
      </c>
      <c r="V4457" s="13"/>
    </row>
    <row r="4458" customFormat="false" ht="15.75" hidden="true" customHeight="true" outlineLevel="0" collapsed="false">
      <c r="A4458" s="4" t="str">
        <f aca="false">Def_Sistemas_Conectores_Cabos!$A$5</f>
        <v>Timing Fontes BO &amp; SI</v>
      </c>
      <c r="B4458" s="5" t="str">
        <f aca="false">Datas_Entregas!$A$2</f>
        <v>Booster/LTB</v>
      </c>
      <c r="C4458" s="6" t="n">
        <f aca="false" t="array" ref="C4458:C4458">INDEX(Datas_Entregas!$B$2:$B$100, MATCH(B4458, Datas_Entregas!$A$2:$A$100, 0), 1)</f>
        <v>43266</v>
      </c>
      <c r="D4458" s="5" t="str">
        <f aca="false">Def_Status_Montagem!$A$2</f>
        <v>A verificar</v>
      </c>
      <c r="E4458" s="4" t="str">
        <f aca="false">Def_Status_Montagem!$B$4</f>
        <v>Contratada (inclui etiqueta)</v>
      </c>
      <c r="F4458" s="7" t="str">
        <f aca="false" t="array" ref="F4458:F4458">INDEX(Def_Instancias_Equipamentos!$F$2:$F$1224, MATCH(K4458, Def_Instancias_Equipamentos!$D$2:$D$1224, 0), 1)</f>
        <v>Sala Racks 16</v>
      </c>
      <c r="G4458" s="8" t="str">
        <f aca="false" t="array" ref="G4458:G4458">INDEX(Def_Instancias_Equipamentos!$F$2:$F$1224, MATCH(L4458, Def_Instancias_Equipamentos!$D$2:$D$1224, 0), 1)</f>
        <v>Sala Racks 16</v>
      </c>
      <c r="H4458" s="7" t="str">
        <f aca="false" t="array" ref="H4458:H4458">INDEX(Def_Instancias_Equipamentos!$E$2:$E$1224, MATCH(K4458, Def_Instancias_Equipamentos!$D$2:$D$1224, 0), 1)</f>
        <v>IA-16RaBPM</v>
      </c>
      <c r="I4458" s="8" t="str">
        <f aca="false" t="array" ref="I4458:I4458">INDEX(Def_Instancias_Equipamentos!$E$2:$E$1224, MATCH(L4458, Def_Instancias_Equipamentos!$D$2:$D$1224, 0), 1)</f>
        <v>IA-16RaCtrl</v>
      </c>
      <c r="J4458" s="8" t="str">
        <f aca="false">IF(H4458=I4458, "INTERNO", "EXTERNO")</f>
        <v>EXTERNO</v>
      </c>
      <c r="K4458" s="9" t="str">
        <f aca="false">Def_Instancias_Equipamentos!$D$38</f>
        <v>IA-16RaBPM:TI-AMCFPGAEVR</v>
      </c>
      <c r="L4458" s="4" t="str">
        <f aca="false">Def_Instancias_Equipamentos!$D$155</f>
        <v>IA-16RaCtrl:CO-PSCtrl</v>
      </c>
      <c r="M4458" s="10" t="s">
        <v>391</v>
      </c>
      <c r="N4458" s="11" t="s">
        <v>383</v>
      </c>
      <c r="O4458" s="9" t="str">
        <f aca="false">Def_Sistemas_Conectores_Cabos!$B$6</f>
        <v>Simplex (HFBR-4525Z)</v>
      </c>
      <c r="P4458" s="4" t="str">
        <f aca="false">Def_Sistemas_Conectores_Cabos!$B$6</f>
        <v>Simplex (HFBR-4525Z)</v>
      </c>
      <c r="Q4458" s="8" t="str">
        <f aca="false">K4458&amp;"/"&amp;M4458&amp;CHAR(10)&amp;L4458&amp;"/"&amp;N4458</f>
        <v>IA-16RaBPM:TI-AMCFPGAEVR/FMC2CH3
IA-16RaCtrl:CO-PSCtrl/TimIn</v>
      </c>
      <c r="R4458" s="11" t="n">
        <v>15</v>
      </c>
      <c r="S4458" s="11" t="n">
        <f aca="false">R4458</f>
        <v>15</v>
      </c>
      <c r="T4458" s="4" t="str">
        <f aca="false">Def_Sistemas_Conectores_Cabos!$C$6</f>
        <v>Fibra plástica 1 mm</v>
      </c>
      <c r="U4458" s="11" t="s">
        <v>384</v>
      </c>
      <c r="V4458" s="13"/>
    </row>
    <row r="4459" customFormat="false" ht="15.75" hidden="true" customHeight="true" outlineLevel="0" collapsed="false">
      <c r="A4459" s="4" t="str">
        <f aca="false">Def_Sistemas_Conectores_Cabos!$A$5</f>
        <v>Timing Fontes BO &amp; SI</v>
      </c>
      <c r="B4459" s="5" t="str">
        <f aca="false">Datas_Entregas!$A$2</f>
        <v>Booster/LTB</v>
      </c>
      <c r="C4459" s="6" t="n">
        <f aca="false" t="array" ref="C4459:C4459">INDEX(Datas_Entregas!$B$2:$B$100, MATCH(B4459, Datas_Entregas!$A$2:$A$100, 0), 1)</f>
        <v>43266</v>
      </c>
      <c r="D4459" s="5" t="str">
        <f aca="false">Def_Status_Montagem!$A$2</f>
        <v>A verificar</v>
      </c>
      <c r="E4459" s="4" t="str">
        <f aca="false">Def_Status_Montagem!$B$4</f>
        <v>Contratada (inclui etiqueta)</v>
      </c>
      <c r="F4459" s="7" t="str">
        <f aca="false" t="array" ref="F4459:F4459">INDEX(Def_Instancias_Equipamentos!$F$2:$F$1224, MATCH(K4459, Def_Instancias_Equipamentos!$D$2:$D$1224, 0), 1)</f>
        <v>Sala Racks 16</v>
      </c>
      <c r="G4459" s="8" t="str">
        <f aca="false" t="array" ref="G4459:G4459">INDEX(Def_Instancias_Equipamentos!$F$2:$F$1224, MATCH(L4459, Def_Instancias_Equipamentos!$D$2:$D$1224, 0), 1)</f>
        <v>Sala Racks 16</v>
      </c>
      <c r="H4459" s="7" t="str">
        <f aca="false" t="array" ref="H4459:H4459">INDEX(Def_Instancias_Equipamentos!$E$2:$E$1224, MATCH(K4459, Def_Instancias_Equipamentos!$D$2:$D$1224, 0), 1)</f>
        <v>IA-16RaBPM</v>
      </c>
      <c r="I4459" s="8" t="str">
        <f aca="false" t="array" ref="I4459:I4459">INDEX(Def_Instancias_Equipamentos!$E$2:$E$1224, MATCH(L4459, Def_Instancias_Equipamentos!$D$2:$D$1224, 0), 1)</f>
        <v>IA-16RaCtrl</v>
      </c>
      <c r="J4459" s="8" t="str">
        <f aca="false">IF(H4459=I4459, "INTERNO", "EXTERNO")</f>
        <v>EXTERNO</v>
      </c>
      <c r="K4459" s="9" t="str">
        <f aca="false">Def_Instancias_Equipamentos!$D$38</f>
        <v>IA-16RaBPM:TI-AMCFPGAEVR</v>
      </c>
      <c r="L4459" s="4" t="str">
        <f aca="false">Def_Instancias_Equipamentos!$D$155</f>
        <v>IA-16RaCtrl:CO-PSCtrl</v>
      </c>
      <c r="M4459" s="10" t="s">
        <v>392</v>
      </c>
      <c r="N4459" s="11" t="s">
        <v>383</v>
      </c>
      <c r="O4459" s="9" t="str">
        <f aca="false">Def_Sistemas_Conectores_Cabos!$B$6</f>
        <v>Simplex (HFBR-4525Z)</v>
      </c>
      <c r="P4459" s="4" t="str">
        <f aca="false">Def_Sistemas_Conectores_Cabos!$B$6</f>
        <v>Simplex (HFBR-4525Z)</v>
      </c>
      <c r="Q4459" s="8" t="str">
        <f aca="false">K4459&amp;"/"&amp;M4459&amp;CHAR(10)&amp;L4459&amp;"/"&amp;N4459</f>
        <v>IA-16RaBPM:TI-AMCFPGAEVR/FMC2CH4
IA-16RaCtrl:CO-PSCtrl/TimIn</v>
      </c>
      <c r="R4459" s="11" t="n">
        <v>15</v>
      </c>
      <c r="S4459" s="11" t="n">
        <f aca="false">R4459</f>
        <v>15</v>
      </c>
      <c r="T4459" s="4" t="str">
        <f aca="false">Def_Sistemas_Conectores_Cabos!$C$6</f>
        <v>Fibra plástica 1 mm</v>
      </c>
      <c r="U4459" s="11" t="s">
        <v>384</v>
      </c>
      <c r="V4459" s="13"/>
    </row>
    <row r="4460" customFormat="false" ht="15.75" hidden="true" customHeight="true" outlineLevel="0" collapsed="false">
      <c r="A4460" s="4" t="str">
        <f aca="false">Def_Sistemas_Conectores_Cabos!$A$5</f>
        <v>Timing Fontes BO &amp; SI</v>
      </c>
      <c r="B4460" s="5" t="str">
        <f aca="false">Datas_Entregas!$A$2</f>
        <v>Booster/LTB</v>
      </c>
      <c r="C4460" s="6" t="n">
        <f aca="false" t="array" ref="C4460:C4460">INDEX(Datas_Entregas!$B$2:$B$100, MATCH(B4460, Datas_Entregas!$A$2:$A$100, 0), 1)</f>
        <v>43266</v>
      </c>
      <c r="D4460" s="5" t="str">
        <f aca="false">Def_Status_Montagem!$A$2</f>
        <v>A verificar</v>
      </c>
      <c r="E4460" s="4" t="str">
        <f aca="false">Def_Status_Montagem!$B$4</f>
        <v>Contratada (inclui etiqueta)</v>
      </c>
      <c r="F4460" s="7" t="str">
        <f aca="false" t="array" ref="F4460:F4460">INDEX(Def_Instancias_Equipamentos!$F$2:$F$1224, MATCH(K4460, Def_Instancias_Equipamentos!$D$2:$D$1224, 0), 1)</f>
        <v>Sala Racks 17</v>
      </c>
      <c r="G4460" s="8" t="str">
        <f aca="false" t="array" ref="G4460:G4460">INDEX(Def_Instancias_Equipamentos!$F$2:$F$1224, MATCH(L4460, Def_Instancias_Equipamentos!$D$2:$D$1224, 0), 1)</f>
        <v>Sala Racks 17</v>
      </c>
      <c r="H4460" s="7" t="str">
        <f aca="false" t="array" ref="H4460:H4460">INDEX(Def_Instancias_Equipamentos!$E$2:$E$1224, MATCH(K4460, Def_Instancias_Equipamentos!$D$2:$D$1224, 0), 1)</f>
        <v>IA-17RaBPM</v>
      </c>
      <c r="I4460" s="8" t="str">
        <f aca="false" t="array" ref="I4460:I4460">INDEX(Def_Instancias_Equipamentos!$E$2:$E$1224, MATCH(L4460, Def_Instancias_Equipamentos!$D$2:$D$1224, 0), 1)</f>
        <v>IA-17RaCtrl</v>
      </c>
      <c r="J4460" s="8" t="str">
        <f aca="false">IF(H4460=I4460, "INTERNO", "EXTERNO")</f>
        <v>EXTERNO</v>
      </c>
      <c r="K4460" s="9" t="str">
        <f aca="false">Def_Instancias_Equipamentos!$D$39</f>
        <v>IA-17RaBPM:TI-AMCFPGAEVR</v>
      </c>
      <c r="L4460" s="4" t="str">
        <f aca="false">Def_Instancias_Equipamentos!$D$156</f>
        <v>IA-17RaCtrl:CO-PSCtrl</v>
      </c>
      <c r="M4460" s="10" t="s">
        <v>382</v>
      </c>
      <c r="N4460" s="11" t="s">
        <v>383</v>
      </c>
      <c r="O4460" s="9" t="str">
        <f aca="false">Def_Sistemas_Conectores_Cabos!$B$6</f>
        <v>Simplex (HFBR-4525Z)</v>
      </c>
      <c r="P4460" s="4" t="str">
        <f aca="false">Def_Sistemas_Conectores_Cabos!$B$6</f>
        <v>Simplex (HFBR-4525Z)</v>
      </c>
      <c r="Q4460" s="8" t="str">
        <f aca="false">K4460&amp;"/"&amp;M4460&amp;CHAR(10)&amp;L4460&amp;"/"&amp;N4460</f>
        <v>IA-17RaBPM:TI-AMCFPGAEVR/FMC1CH1
IA-17RaCtrl:CO-PSCtrl/TimIn</v>
      </c>
      <c r="R4460" s="11" t="n">
        <v>15</v>
      </c>
      <c r="S4460" s="11" t="n">
        <f aca="false">R4460</f>
        <v>15</v>
      </c>
      <c r="T4460" s="4" t="str">
        <f aca="false">Def_Sistemas_Conectores_Cabos!$C$6</f>
        <v>Fibra plástica 1 mm</v>
      </c>
      <c r="U4460" s="11" t="s">
        <v>384</v>
      </c>
      <c r="V4460" s="13"/>
    </row>
    <row r="4461" customFormat="false" ht="15.75" hidden="true" customHeight="true" outlineLevel="0" collapsed="false">
      <c r="A4461" s="4" t="str">
        <f aca="false">Def_Sistemas_Conectores_Cabos!$A$4</f>
        <v>Timing</v>
      </c>
      <c r="B4461" s="5" t="str">
        <f aca="false">Datas_Entregas!$A$2</f>
        <v>Booster/LTB</v>
      </c>
      <c r="C4461" s="6" t="n">
        <f aca="false" t="array" ref="C4461:C4461">INDEX(Datas_Entregas!$B$2:$B$100, MATCH(B4461, Datas_Entregas!$A$2:$A$100, 0), 1)</f>
        <v>43266</v>
      </c>
      <c r="D4461" s="5" t="str">
        <f aca="false">Def_Status_Montagem!$A$4</f>
        <v>Comprado / Esperando entrega</v>
      </c>
      <c r="E4461" s="4" t="str">
        <f aca="false">Def_Status_Montagem!$B$3</f>
        <v>Contratada / Etiqueta pelo DIG</v>
      </c>
      <c r="F4461" s="7" t="str">
        <f aca="false" t="array" ref="F4461:F4461">INDEX(Def_Instancias_Equipamentos!$F$2:$F$1224, MATCH(K4461, Def_Instancias_Equipamentos!$D$2:$D$1224, 0), 1)</f>
        <v>Sala Racks 14</v>
      </c>
      <c r="G4461" s="8" t="str">
        <f aca="false" t="array" ref="G4461:G4461">INDEX(Def_Instancias_Equipamentos!$F$2:$F$1224, MATCH(L4461, Def_Instancias_Equipamentos!$D$2:$D$1224, 0), 1)</f>
        <v>Sala Racks 14</v>
      </c>
      <c r="H4461" s="7" t="str">
        <f aca="false" t="array" ref="H4461:H4461">INDEX(Def_Instancias_Equipamentos!$E$2:$E$1224, MATCH(K4461, Def_Instancias_Equipamentos!$D$2:$D$1224, 0), 1)</f>
        <v>IA-14RaCtrl</v>
      </c>
      <c r="I4461" s="8" t="str">
        <f aca="false" t="array" ref="I4461:I4461">INDEX(Def_Instancias_Equipamentos!$E$2:$E$1224, MATCH(L4461, Def_Instancias_Equipamentos!$D$2:$D$1224, 0), 1)</f>
        <v>IA-14RaDiag03</v>
      </c>
      <c r="J4461" s="8" t="str">
        <f aca="false">IF(H4461=I4461, "INTERNO", "EXTERNO")</f>
        <v>EXTERNO</v>
      </c>
      <c r="K4461" s="9" t="str">
        <f aca="false">Def_Instancias_Equipamentos!$D$59</f>
        <v>IA-14RaCtrl:CO-FibPatch</v>
      </c>
      <c r="L4461" s="4" t="str">
        <f aca="false">Def_Instancias_Equipamentos!$D$80</f>
        <v>IA-14RaDiag03:TI-EVE</v>
      </c>
      <c r="M4461" s="27" t="s">
        <v>406</v>
      </c>
      <c r="N4461" s="17" t="s">
        <v>361</v>
      </c>
      <c r="O4461" s="9" t="str">
        <f aca="false">Def_Sistemas_Conectores_Cabos!$B$3</f>
        <v>LC duplex</v>
      </c>
      <c r="P4461" s="4" t="str">
        <f aca="false">Def_Sistemas_Conectores_Cabos!$B$3</f>
        <v>LC duplex</v>
      </c>
      <c r="Q4461" s="8" t="str">
        <f aca="false">K4461&amp;"/"&amp;M4461&amp;CHAR(10)&amp;L4461&amp;"/"&amp;N4461</f>
        <v>IA-14RaCtrl:CO-FibPatch/p052
IA-14RaDiag03:TI-EVE/UPLINK</v>
      </c>
      <c r="R4461" s="11"/>
      <c r="S4461" s="11"/>
      <c r="T4461" s="4" t="str">
        <f aca="false">Def_Sistemas_Conectores_Cabos!$C$3</f>
        <v>Fibra OM4 duplex</v>
      </c>
      <c r="U4461" s="11" t="s">
        <v>362</v>
      </c>
      <c r="V4461" s="13"/>
    </row>
    <row r="4462" customFormat="false" ht="15.75" hidden="true" customHeight="true" outlineLevel="0" collapsed="false">
      <c r="A4462" s="4" t="str">
        <f aca="false">Def_Sistemas_Conectores_Cabos!$A$24</f>
        <v>Controle</v>
      </c>
      <c r="B4462" s="5" t="str">
        <f aca="false">Datas_Entregas!$A$4</f>
        <v>Infra de fibras OM4</v>
      </c>
      <c r="C4462" s="6" t="n">
        <f aca="false" t="array" ref="C4462:C4462">INDEX(Datas_Entregas!$B$2:$B$100, MATCH(B4462, Datas_Entregas!$A$2:$A$100, 0), 1)</f>
        <v>43296</v>
      </c>
      <c r="D4462" s="5"/>
      <c r="E4462" s="4" t="str">
        <f aca="false">Def_Status_Montagem!$B$7</f>
        <v>Outro Grupo LNLS</v>
      </c>
      <c r="F4462" s="7"/>
      <c r="G4462" s="8"/>
      <c r="H4462" s="7" t="str">
        <f aca="false" t="array" ref="H4462:H4462">INDEX(Def_Instancias_Equipamentos!$E$2:$E$1224, MATCH(K4462, Def_Instancias_Equipamentos!$D$2:$D$1224, 0), 1)</f>
        <v>IA-14RaCtrl</v>
      </c>
      <c r="I4462" s="8" t="str">
        <f aca="false" t="array" ref="I4462:I4462">INDEX(Def_Instancias_Equipamentos!$E$2:$E$1224, MATCH(L4462, Def_Instancias_Equipamentos!$D$2:$D$1224, 0), 1)</f>
        <v>IA-15RaCtrl</v>
      </c>
      <c r="J4462" s="8" t="str">
        <f aca="false">IF(H4462=I4462, "INTERNO", "EXTERNO")</f>
        <v>EXTERNO</v>
      </c>
      <c r="K4462" s="9" t="str">
        <f aca="false">Def_Instancias_Equipamentos!$D$59</f>
        <v>IA-14RaCtrl:CO-FibPatch</v>
      </c>
      <c r="L4462" s="4" t="str">
        <f aca="false">Def_Instancias_Equipamentos!$D$60</f>
        <v>IA-15RaCtrl:CO-FibPatch</v>
      </c>
      <c r="M4462" s="27" t="s">
        <v>295</v>
      </c>
      <c r="N4462" s="12" t="s">
        <v>295</v>
      </c>
      <c r="O4462" s="9" t="str">
        <f aca="false">Def_Sistemas_Conectores_Cabos!$B$3</f>
        <v>LC duplex</v>
      </c>
      <c r="P4462" s="4" t="str">
        <f aca="false">Def_Sistemas_Conectores_Cabos!$B$3</f>
        <v>LC duplex</v>
      </c>
      <c r="Q4462" s="8" t="str">
        <f aca="false">K4462&amp;"/"&amp;M4462&amp;CHAR(10)&amp;L4462&amp;"/"&amp;N4462</f>
        <v>IA-14RaCtrl:CO-FibPatch/p011
IA-15RaCtrl:CO-FibPatch/p011</v>
      </c>
      <c r="R4462" s="12"/>
      <c r="S4462" s="11"/>
      <c r="T4462" s="4" t="str">
        <f aca="false">Def_Sistemas_Conectores_Cabos!$C$3</f>
        <v>Fibra OM4 duplex</v>
      </c>
      <c r="U4462" s="11"/>
      <c r="V4462" s="13"/>
    </row>
    <row r="4463" customFormat="false" ht="15.75" hidden="true" customHeight="true" outlineLevel="0" collapsed="false">
      <c r="A4463" s="4" t="str">
        <f aca="false">Def_Sistemas_Conectores_Cabos!$A$24</f>
        <v>Controle</v>
      </c>
      <c r="B4463" s="5" t="str">
        <f aca="false">Datas_Entregas!$A$4</f>
        <v>Infra de fibras OM4</v>
      </c>
      <c r="C4463" s="6" t="n">
        <f aca="false" t="array" ref="C4463:C4463">INDEX(Datas_Entregas!$B$2:$B$100, MATCH(B4463, Datas_Entregas!$A$2:$A$100, 0), 1)</f>
        <v>43296</v>
      </c>
      <c r="D4463" s="5"/>
      <c r="E4463" s="4" t="str">
        <f aca="false">Def_Status_Montagem!$B$7</f>
        <v>Outro Grupo LNLS</v>
      </c>
      <c r="F4463" s="7"/>
      <c r="G4463" s="8"/>
      <c r="H4463" s="7" t="str">
        <f aca="false" t="array" ref="H4463:H4463">INDEX(Def_Instancias_Equipamentos!$E$2:$E$1224, MATCH(K4463, Def_Instancias_Equipamentos!$D$2:$D$1224, 0), 1)</f>
        <v>IA-14RaCtrl</v>
      </c>
      <c r="I4463" s="8" t="str">
        <f aca="false" t="array" ref="I4463:I4463">INDEX(Def_Instancias_Equipamentos!$E$2:$E$1224, MATCH(L4463, Def_Instancias_Equipamentos!$D$2:$D$1224, 0), 1)</f>
        <v>CA-RaCtrl</v>
      </c>
      <c r="J4463" s="8" t="str">
        <f aca="false">IF(H4463=I4463, "INTERNO", "EXTERNO")</f>
        <v>EXTERNO</v>
      </c>
      <c r="K4463" s="9" t="str">
        <f aca="false">Def_Instancias_Equipamentos!$D$59</f>
        <v>IA-14RaCtrl:CO-FibPatch</v>
      </c>
      <c r="L4463" s="4" t="str">
        <f aca="false">Def_Instancias_Equipamentos!$D$67</f>
        <v>CA-RaCtrl:CO-FibPatch</v>
      </c>
      <c r="M4463" s="27" t="s">
        <v>204</v>
      </c>
      <c r="N4463" s="12" t="s">
        <v>204</v>
      </c>
      <c r="O4463" s="9" t="str">
        <f aca="false">Def_Sistemas_Conectores_Cabos!$B$3</f>
        <v>LC duplex</v>
      </c>
      <c r="P4463" s="4" t="str">
        <f aca="false">Def_Sistemas_Conectores_Cabos!$B$3</f>
        <v>LC duplex</v>
      </c>
      <c r="Q4463" s="8" t="str">
        <f aca="false">K4463&amp;"/"&amp;M4463&amp;CHAR(10)&amp;L4463&amp;"/"&amp;N4463</f>
        <v>IA-14RaCtrl:CO-FibPatch/p012
CA-RaCtrl:CO-FibPatch/p012</v>
      </c>
      <c r="R4463" s="12"/>
      <c r="S4463" s="11"/>
      <c r="T4463" s="4" t="str">
        <f aca="false">Def_Sistemas_Conectores_Cabos!$C$3</f>
        <v>Fibra OM4 duplex</v>
      </c>
      <c r="U4463" s="11"/>
      <c r="V4463" s="13"/>
    </row>
    <row r="4464" customFormat="false" ht="15.75" hidden="true" customHeight="true" outlineLevel="0" collapsed="false">
      <c r="A4464" s="4" t="str">
        <f aca="false">Def_Sistemas_Conectores_Cabos!$A$5</f>
        <v>Timing Fontes BO &amp; SI</v>
      </c>
      <c r="B4464" s="5" t="str">
        <f aca="false">Datas_Entregas!$A$2</f>
        <v>Booster/LTB</v>
      </c>
      <c r="C4464" s="6" t="n">
        <f aca="false" t="array" ref="C4464:C4464">INDEX(Datas_Entregas!$B$2:$B$100, MATCH(B4464, Datas_Entregas!$A$2:$A$100, 0), 1)</f>
        <v>43266</v>
      </c>
      <c r="D4464" s="5" t="str">
        <f aca="false">Def_Status_Montagem!$A$2</f>
        <v>A verificar</v>
      </c>
      <c r="E4464" s="4" t="str">
        <f aca="false">Def_Status_Montagem!$B$4</f>
        <v>Contratada (inclui etiqueta)</v>
      </c>
      <c r="F4464" s="7" t="str">
        <f aca="false" t="array" ref="F4464:F4464">INDEX(Def_Instancias_Equipamentos!$F$2:$F$1224, MATCH(K4464, Def_Instancias_Equipamentos!$D$2:$D$1224, 0), 1)</f>
        <v>Sala Racks 17</v>
      </c>
      <c r="G4464" s="8" t="str">
        <f aca="false" t="array" ref="G4464:G4464">INDEX(Def_Instancias_Equipamentos!$F$2:$F$1224, MATCH(L4464, Def_Instancias_Equipamentos!$D$2:$D$1224, 0), 1)</f>
        <v>Sala Racks 17</v>
      </c>
      <c r="H4464" s="7" t="str">
        <f aca="false" t="array" ref="H4464:H4464">INDEX(Def_Instancias_Equipamentos!$E$2:$E$1224, MATCH(K4464, Def_Instancias_Equipamentos!$D$2:$D$1224, 0), 1)</f>
        <v>IA-17RaBPM</v>
      </c>
      <c r="I4464" s="8" t="str">
        <f aca="false" t="array" ref="I4464:I4464">INDEX(Def_Instancias_Equipamentos!$E$2:$E$1224, MATCH(L4464, Def_Instancias_Equipamentos!$D$2:$D$1224, 0), 1)</f>
        <v>IA-17RaCtrl</v>
      </c>
      <c r="J4464" s="8" t="str">
        <f aca="false">IF(H4464=I4464, "INTERNO", "EXTERNO")</f>
        <v>EXTERNO</v>
      </c>
      <c r="K4464" s="9" t="str">
        <f aca="false">Def_Instancias_Equipamentos!$D$39</f>
        <v>IA-17RaBPM:TI-AMCFPGAEVR</v>
      </c>
      <c r="L4464" s="4" t="str">
        <f aca="false">Def_Instancias_Equipamentos!$D$156</f>
        <v>IA-17RaCtrl:CO-PSCtrl</v>
      </c>
      <c r="M4464" s="10" t="s">
        <v>385</v>
      </c>
      <c r="N4464" s="11" t="s">
        <v>383</v>
      </c>
      <c r="O4464" s="9" t="str">
        <f aca="false">Def_Sistemas_Conectores_Cabos!$B$6</f>
        <v>Simplex (HFBR-4525Z)</v>
      </c>
      <c r="P4464" s="4" t="str">
        <f aca="false">Def_Sistemas_Conectores_Cabos!$B$6</f>
        <v>Simplex (HFBR-4525Z)</v>
      </c>
      <c r="Q4464" s="8" t="str">
        <f aca="false">K4464&amp;"/"&amp;M4464&amp;CHAR(10)&amp;L4464&amp;"/"&amp;N4464</f>
        <v>IA-17RaBPM:TI-AMCFPGAEVR/FMC1CH2
IA-17RaCtrl:CO-PSCtrl/TimIn</v>
      </c>
      <c r="R4464" s="11" t="n">
        <v>15</v>
      </c>
      <c r="S4464" s="11" t="n">
        <f aca="false">R4464</f>
        <v>15</v>
      </c>
      <c r="T4464" s="4" t="str">
        <f aca="false">Def_Sistemas_Conectores_Cabos!$C$6</f>
        <v>Fibra plástica 1 mm</v>
      </c>
      <c r="U4464" s="11" t="s">
        <v>384</v>
      </c>
      <c r="V4464" s="13"/>
    </row>
    <row r="4465" customFormat="false" ht="15.75" hidden="true" customHeight="true" outlineLevel="0" collapsed="false">
      <c r="A4465" s="4" t="str">
        <f aca="false">Def_Sistemas_Conectores_Cabos!$A$5</f>
        <v>Timing Fontes BO &amp; SI</v>
      </c>
      <c r="B4465" s="5" t="str">
        <f aca="false">Datas_Entregas!$A$2</f>
        <v>Booster/LTB</v>
      </c>
      <c r="C4465" s="6" t="n">
        <f aca="false" t="array" ref="C4465:C4465">INDEX(Datas_Entregas!$B$2:$B$100, MATCH(B4465, Datas_Entregas!$A$2:$A$100, 0), 1)</f>
        <v>43266</v>
      </c>
      <c r="D4465" s="5" t="str">
        <f aca="false">Def_Status_Montagem!$A$2</f>
        <v>A verificar</v>
      </c>
      <c r="E4465" s="4" t="str">
        <f aca="false">Def_Status_Montagem!$B$4</f>
        <v>Contratada (inclui etiqueta)</v>
      </c>
      <c r="F4465" s="7" t="str">
        <f aca="false" t="array" ref="F4465:F4465">INDEX(Def_Instancias_Equipamentos!$F$2:$F$1224, MATCH(K4465, Def_Instancias_Equipamentos!$D$2:$D$1224, 0), 1)</f>
        <v>Sala Racks 17</v>
      </c>
      <c r="G4465" s="8" t="str">
        <f aca="false" t="array" ref="G4465:G4465">INDEX(Def_Instancias_Equipamentos!$F$2:$F$1224, MATCH(L4465, Def_Instancias_Equipamentos!$D$2:$D$1224, 0), 1)</f>
        <v>Sala Racks 17</v>
      </c>
      <c r="H4465" s="7" t="str">
        <f aca="false" t="array" ref="H4465:H4465">INDEX(Def_Instancias_Equipamentos!$E$2:$E$1224, MATCH(K4465, Def_Instancias_Equipamentos!$D$2:$D$1224, 0), 1)</f>
        <v>IA-17RaBPM</v>
      </c>
      <c r="I4465" s="8" t="str">
        <f aca="false" t="array" ref="I4465:I4465">INDEX(Def_Instancias_Equipamentos!$E$2:$E$1224, MATCH(L4465, Def_Instancias_Equipamentos!$D$2:$D$1224, 0), 1)</f>
        <v>IA-17RaCtrl</v>
      </c>
      <c r="J4465" s="8" t="str">
        <f aca="false">IF(H4465=I4465, "INTERNO", "EXTERNO")</f>
        <v>EXTERNO</v>
      </c>
      <c r="K4465" s="9" t="str">
        <f aca="false">Def_Instancias_Equipamentos!$D$39</f>
        <v>IA-17RaBPM:TI-AMCFPGAEVR</v>
      </c>
      <c r="L4465" s="4" t="str">
        <f aca="false">Def_Instancias_Equipamentos!$D$156</f>
        <v>IA-17RaCtrl:CO-PSCtrl</v>
      </c>
      <c r="M4465" s="10" t="s">
        <v>386</v>
      </c>
      <c r="N4465" s="11" t="s">
        <v>383</v>
      </c>
      <c r="O4465" s="9" t="str">
        <f aca="false">Def_Sistemas_Conectores_Cabos!$B$6</f>
        <v>Simplex (HFBR-4525Z)</v>
      </c>
      <c r="P4465" s="4" t="str">
        <f aca="false">Def_Sistemas_Conectores_Cabos!$B$6</f>
        <v>Simplex (HFBR-4525Z)</v>
      </c>
      <c r="Q4465" s="8" t="str">
        <f aca="false">K4465&amp;"/"&amp;M4465&amp;CHAR(10)&amp;L4465&amp;"/"&amp;N4465</f>
        <v>IA-17RaBPM:TI-AMCFPGAEVR/FMC1CH3
IA-17RaCtrl:CO-PSCtrl/TimIn</v>
      </c>
      <c r="R4465" s="11" t="n">
        <v>15</v>
      </c>
      <c r="S4465" s="11" t="n">
        <f aca="false">R4465</f>
        <v>15</v>
      </c>
      <c r="T4465" s="4" t="str">
        <f aca="false">Def_Sistemas_Conectores_Cabos!$C$6</f>
        <v>Fibra plástica 1 mm</v>
      </c>
      <c r="U4465" s="11" t="s">
        <v>384</v>
      </c>
      <c r="V4465" s="13"/>
    </row>
    <row r="4466" customFormat="false" ht="15.75" hidden="true" customHeight="true" outlineLevel="0" collapsed="false">
      <c r="A4466" s="4" t="str">
        <f aca="false">Def_Sistemas_Conectores_Cabos!$A$5</f>
        <v>Timing Fontes BO &amp; SI</v>
      </c>
      <c r="B4466" s="5" t="str">
        <f aca="false">Datas_Entregas!$A$2</f>
        <v>Booster/LTB</v>
      </c>
      <c r="C4466" s="6" t="n">
        <f aca="false" t="array" ref="C4466:C4466">INDEX(Datas_Entregas!$B$2:$B$100, MATCH(B4466, Datas_Entregas!$A$2:$A$100, 0), 1)</f>
        <v>43266</v>
      </c>
      <c r="D4466" s="5" t="str">
        <f aca="false">Def_Status_Montagem!$A$2</f>
        <v>A verificar</v>
      </c>
      <c r="E4466" s="4" t="str">
        <f aca="false">Def_Status_Montagem!$B$4</f>
        <v>Contratada (inclui etiqueta)</v>
      </c>
      <c r="F4466" s="7" t="str">
        <f aca="false" t="array" ref="F4466:F4466">INDEX(Def_Instancias_Equipamentos!$F$2:$F$1224, MATCH(K4466, Def_Instancias_Equipamentos!$D$2:$D$1224, 0), 1)</f>
        <v>Sala Racks 17</v>
      </c>
      <c r="G4466" s="8" t="str">
        <f aca="false" t="array" ref="G4466:G4466">INDEX(Def_Instancias_Equipamentos!$F$2:$F$1224, MATCH(L4466, Def_Instancias_Equipamentos!$D$2:$D$1224, 0), 1)</f>
        <v>Sala Racks 17</v>
      </c>
      <c r="H4466" s="7" t="str">
        <f aca="false" t="array" ref="H4466:H4466">INDEX(Def_Instancias_Equipamentos!$E$2:$E$1224, MATCH(K4466, Def_Instancias_Equipamentos!$D$2:$D$1224, 0), 1)</f>
        <v>IA-17RaBPM</v>
      </c>
      <c r="I4466" s="8" t="str">
        <f aca="false" t="array" ref="I4466:I4466">INDEX(Def_Instancias_Equipamentos!$E$2:$E$1224, MATCH(L4466, Def_Instancias_Equipamentos!$D$2:$D$1224, 0), 1)</f>
        <v>IA-17RaCtrl</v>
      </c>
      <c r="J4466" s="8" t="str">
        <f aca="false">IF(H4466=I4466, "INTERNO", "EXTERNO")</f>
        <v>EXTERNO</v>
      </c>
      <c r="K4466" s="9" t="str">
        <f aca="false">Def_Instancias_Equipamentos!$D$39</f>
        <v>IA-17RaBPM:TI-AMCFPGAEVR</v>
      </c>
      <c r="L4466" s="4" t="str">
        <f aca="false">Def_Instancias_Equipamentos!$D$156</f>
        <v>IA-17RaCtrl:CO-PSCtrl</v>
      </c>
      <c r="M4466" s="10" t="s">
        <v>387</v>
      </c>
      <c r="N4466" s="11" t="s">
        <v>383</v>
      </c>
      <c r="O4466" s="9" t="str">
        <f aca="false">Def_Sistemas_Conectores_Cabos!$B$6</f>
        <v>Simplex (HFBR-4525Z)</v>
      </c>
      <c r="P4466" s="4" t="str">
        <f aca="false">Def_Sistemas_Conectores_Cabos!$B$6</f>
        <v>Simplex (HFBR-4525Z)</v>
      </c>
      <c r="Q4466" s="8" t="str">
        <f aca="false">K4466&amp;"/"&amp;M4466&amp;CHAR(10)&amp;L4466&amp;"/"&amp;N4466</f>
        <v>IA-17RaBPM:TI-AMCFPGAEVR/FMC1CH4
IA-17RaCtrl:CO-PSCtrl/TimIn</v>
      </c>
      <c r="R4466" s="11" t="n">
        <v>15</v>
      </c>
      <c r="S4466" s="11" t="n">
        <f aca="false">R4466</f>
        <v>15</v>
      </c>
      <c r="T4466" s="4" t="str">
        <f aca="false">Def_Sistemas_Conectores_Cabos!$C$6</f>
        <v>Fibra plástica 1 mm</v>
      </c>
      <c r="U4466" s="11" t="s">
        <v>384</v>
      </c>
      <c r="V4466" s="13"/>
    </row>
    <row r="4467" customFormat="false" ht="15.75" hidden="true" customHeight="true" outlineLevel="0" collapsed="false">
      <c r="A4467" s="4" t="str">
        <f aca="false">Def_Sistemas_Conectores_Cabos!$A$5</f>
        <v>Timing Fontes BO &amp; SI</v>
      </c>
      <c r="B4467" s="5" t="str">
        <f aca="false">Datas_Entregas!$A$2</f>
        <v>Booster/LTB</v>
      </c>
      <c r="C4467" s="6" t="n">
        <f aca="false" t="array" ref="C4467:C4467">INDEX(Datas_Entregas!$B$2:$B$100, MATCH(B4467, Datas_Entregas!$A$2:$A$100, 0), 1)</f>
        <v>43266</v>
      </c>
      <c r="D4467" s="5" t="str">
        <f aca="false">Def_Status_Montagem!$A$2</f>
        <v>A verificar</v>
      </c>
      <c r="E4467" s="4" t="str">
        <f aca="false">Def_Status_Montagem!$B$4</f>
        <v>Contratada (inclui etiqueta)</v>
      </c>
      <c r="F4467" s="7" t="str">
        <f aca="false" t="array" ref="F4467:F4467">INDEX(Def_Instancias_Equipamentos!$F$2:$F$1224, MATCH(K4467, Def_Instancias_Equipamentos!$D$2:$D$1224, 0), 1)</f>
        <v>Sala Racks 17</v>
      </c>
      <c r="G4467" s="8" t="str">
        <f aca="false" t="array" ref="G4467:G4467">INDEX(Def_Instancias_Equipamentos!$F$2:$F$1224, MATCH(L4467, Def_Instancias_Equipamentos!$D$2:$D$1224, 0), 1)</f>
        <v>Sala Racks 17</v>
      </c>
      <c r="H4467" s="7" t="str">
        <f aca="false" t="array" ref="H4467:H4467">INDEX(Def_Instancias_Equipamentos!$E$2:$E$1224, MATCH(K4467, Def_Instancias_Equipamentos!$D$2:$D$1224, 0), 1)</f>
        <v>IA-17RaBPM</v>
      </c>
      <c r="I4467" s="8" t="str">
        <f aca="false" t="array" ref="I4467:I4467">INDEX(Def_Instancias_Equipamentos!$E$2:$E$1224, MATCH(L4467, Def_Instancias_Equipamentos!$D$2:$D$1224, 0), 1)</f>
        <v>IA-17RaCtrl</v>
      </c>
      <c r="J4467" s="8" t="str">
        <f aca="false">IF(H4467=I4467, "INTERNO", "EXTERNO")</f>
        <v>EXTERNO</v>
      </c>
      <c r="K4467" s="9" t="str">
        <f aca="false">Def_Instancias_Equipamentos!$D$39</f>
        <v>IA-17RaBPM:TI-AMCFPGAEVR</v>
      </c>
      <c r="L4467" s="4" t="str">
        <f aca="false">Def_Instancias_Equipamentos!$D$156</f>
        <v>IA-17RaCtrl:CO-PSCtrl</v>
      </c>
      <c r="M4467" s="10" t="s">
        <v>388</v>
      </c>
      <c r="N4467" s="11" t="s">
        <v>383</v>
      </c>
      <c r="O4467" s="9" t="str">
        <f aca="false">Def_Sistemas_Conectores_Cabos!$B$6</f>
        <v>Simplex (HFBR-4525Z)</v>
      </c>
      <c r="P4467" s="4" t="str">
        <f aca="false">Def_Sistemas_Conectores_Cabos!$B$6</f>
        <v>Simplex (HFBR-4525Z)</v>
      </c>
      <c r="Q4467" s="8" t="str">
        <f aca="false">K4467&amp;"/"&amp;M4467&amp;CHAR(10)&amp;L4467&amp;"/"&amp;N4467</f>
        <v>IA-17RaBPM:TI-AMCFPGAEVR/FMC1CH5
IA-17RaCtrl:CO-PSCtrl/TimIn</v>
      </c>
      <c r="R4467" s="11" t="n">
        <v>15</v>
      </c>
      <c r="S4467" s="11" t="n">
        <f aca="false">R4467</f>
        <v>15</v>
      </c>
      <c r="T4467" s="4" t="str">
        <f aca="false">Def_Sistemas_Conectores_Cabos!$C$6</f>
        <v>Fibra plástica 1 mm</v>
      </c>
      <c r="U4467" s="11" t="s">
        <v>384</v>
      </c>
      <c r="V4467" s="13"/>
    </row>
    <row r="4468" customFormat="false" ht="15.75" hidden="true" customHeight="true" outlineLevel="0" collapsed="false">
      <c r="A4468" s="4" t="str">
        <f aca="false">Def_Sistemas_Conectores_Cabos!$A$5</f>
        <v>Timing Fontes BO &amp; SI</v>
      </c>
      <c r="B4468" s="5" t="str">
        <f aca="false">Datas_Entregas!$A$2</f>
        <v>Booster/LTB</v>
      </c>
      <c r="C4468" s="6" t="n">
        <f aca="false" t="array" ref="C4468:C4468">INDEX(Datas_Entregas!$B$2:$B$100, MATCH(B4468, Datas_Entregas!$A$2:$A$100, 0), 1)</f>
        <v>43266</v>
      </c>
      <c r="D4468" s="5" t="str">
        <f aca="false">Def_Status_Montagem!$A$2</f>
        <v>A verificar</v>
      </c>
      <c r="E4468" s="4" t="str">
        <f aca="false">Def_Status_Montagem!$B$4</f>
        <v>Contratada (inclui etiqueta)</v>
      </c>
      <c r="F4468" s="7" t="str">
        <f aca="false" t="array" ref="F4468:F4468">INDEX(Def_Instancias_Equipamentos!$F$2:$F$1224, MATCH(K4468, Def_Instancias_Equipamentos!$D$2:$D$1224, 0), 1)</f>
        <v>Sala Racks 17</v>
      </c>
      <c r="G4468" s="8" t="str">
        <f aca="false" t="array" ref="G4468:G4468">INDEX(Def_Instancias_Equipamentos!$F$2:$F$1224, MATCH(L4468, Def_Instancias_Equipamentos!$D$2:$D$1224, 0), 1)</f>
        <v>Sala Racks 17</v>
      </c>
      <c r="H4468" s="7" t="str">
        <f aca="false" t="array" ref="H4468:H4468">INDEX(Def_Instancias_Equipamentos!$E$2:$E$1224, MATCH(K4468, Def_Instancias_Equipamentos!$D$2:$D$1224, 0), 1)</f>
        <v>IA-17RaBPM</v>
      </c>
      <c r="I4468" s="8" t="str">
        <f aca="false" t="array" ref="I4468:I4468">INDEX(Def_Instancias_Equipamentos!$E$2:$E$1224, MATCH(L4468, Def_Instancias_Equipamentos!$D$2:$D$1224, 0), 1)</f>
        <v>IA-17RaCtrl</v>
      </c>
      <c r="J4468" s="8" t="str">
        <f aca="false">IF(H4468=I4468, "INTERNO", "EXTERNO")</f>
        <v>EXTERNO</v>
      </c>
      <c r="K4468" s="9" t="str">
        <f aca="false">Def_Instancias_Equipamentos!$D$39</f>
        <v>IA-17RaBPM:TI-AMCFPGAEVR</v>
      </c>
      <c r="L4468" s="4" t="str">
        <f aca="false">Def_Instancias_Equipamentos!$D$156</f>
        <v>IA-17RaCtrl:CO-PSCtrl</v>
      </c>
      <c r="M4468" s="10" t="s">
        <v>389</v>
      </c>
      <c r="N4468" s="11" t="s">
        <v>383</v>
      </c>
      <c r="O4468" s="9" t="str">
        <f aca="false">Def_Sistemas_Conectores_Cabos!$B$6</f>
        <v>Simplex (HFBR-4525Z)</v>
      </c>
      <c r="P4468" s="4" t="str">
        <f aca="false">Def_Sistemas_Conectores_Cabos!$B$6</f>
        <v>Simplex (HFBR-4525Z)</v>
      </c>
      <c r="Q4468" s="8" t="str">
        <f aca="false">K4468&amp;"/"&amp;M4468&amp;CHAR(10)&amp;L4468&amp;"/"&amp;N4468</f>
        <v>IA-17RaBPM:TI-AMCFPGAEVR/FMC2CH1
IA-17RaCtrl:CO-PSCtrl/TimIn</v>
      </c>
      <c r="R4468" s="11" t="n">
        <v>15</v>
      </c>
      <c r="S4468" s="11" t="n">
        <f aca="false">R4468</f>
        <v>15</v>
      </c>
      <c r="T4468" s="4" t="str">
        <f aca="false">Def_Sistemas_Conectores_Cabos!$C$6</f>
        <v>Fibra plástica 1 mm</v>
      </c>
      <c r="U4468" s="11" t="s">
        <v>384</v>
      </c>
      <c r="V4468" s="13"/>
    </row>
    <row r="4469" customFormat="false" ht="15.75" hidden="true" customHeight="true" outlineLevel="0" collapsed="false">
      <c r="A4469" s="4" t="str">
        <f aca="false">Def_Sistemas_Conectores_Cabos!$A$5</f>
        <v>Timing Fontes BO &amp; SI</v>
      </c>
      <c r="B4469" s="5" t="str">
        <f aca="false">Datas_Entregas!$A$2</f>
        <v>Booster/LTB</v>
      </c>
      <c r="C4469" s="6" t="n">
        <f aca="false" t="array" ref="C4469:C4469">INDEX(Datas_Entregas!$B$2:$B$100, MATCH(B4469, Datas_Entregas!$A$2:$A$100, 0), 1)</f>
        <v>43266</v>
      </c>
      <c r="D4469" s="5" t="str">
        <f aca="false">Def_Status_Montagem!$A$2</f>
        <v>A verificar</v>
      </c>
      <c r="E4469" s="4" t="str">
        <f aca="false">Def_Status_Montagem!$B$4</f>
        <v>Contratada (inclui etiqueta)</v>
      </c>
      <c r="F4469" s="7" t="str">
        <f aca="false" t="array" ref="F4469:F4469">INDEX(Def_Instancias_Equipamentos!$F$2:$F$1224, MATCH(K4469, Def_Instancias_Equipamentos!$D$2:$D$1224, 0), 1)</f>
        <v>Sala Racks 17</v>
      </c>
      <c r="G4469" s="8" t="str">
        <f aca="false" t="array" ref="G4469:G4469">INDEX(Def_Instancias_Equipamentos!$F$2:$F$1224, MATCH(L4469, Def_Instancias_Equipamentos!$D$2:$D$1224, 0), 1)</f>
        <v>Sala Racks 17</v>
      </c>
      <c r="H4469" s="7" t="str">
        <f aca="false" t="array" ref="H4469:H4469">INDEX(Def_Instancias_Equipamentos!$E$2:$E$1224, MATCH(K4469, Def_Instancias_Equipamentos!$D$2:$D$1224, 0), 1)</f>
        <v>IA-17RaBPM</v>
      </c>
      <c r="I4469" s="8" t="str">
        <f aca="false" t="array" ref="I4469:I4469">INDEX(Def_Instancias_Equipamentos!$E$2:$E$1224, MATCH(L4469, Def_Instancias_Equipamentos!$D$2:$D$1224, 0), 1)</f>
        <v>IA-17RaCtrl</v>
      </c>
      <c r="J4469" s="8" t="str">
        <f aca="false">IF(H4469=I4469, "INTERNO", "EXTERNO")</f>
        <v>EXTERNO</v>
      </c>
      <c r="K4469" s="9" t="str">
        <f aca="false">Def_Instancias_Equipamentos!$D$39</f>
        <v>IA-17RaBPM:TI-AMCFPGAEVR</v>
      </c>
      <c r="L4469" s="4" t="str">
        <f aca="false">Def_Instancias_Equipamentos!$D$156</f>
        <v>IA-17RaCtrl:CO-PSCtrl</v>
      </c>
      <c r="M4469" s="10" t="s">
        <v>390</v>
      </c>
      <c r="N4469" s="11" t="s">
        <v>383</v>
      </c>
      <c r="O4469" s="9" t="str">
        <f aca="false">Def_Sistemas_Conectores_Cabos!$B$6</f>
        <v>Simplex (HFBR-4525Z)</v>
      </c>
      <c r="P4469" s="4" t="str">
        <f aca="false">Def_Sistemas_Conectores_Cabos!$B$6</f>
        <v>Simplex (HFBR-4525Z)</v>
      </c>
      <c r="Q4469" s="8" t="str">
        <f aca="false">K4469&amp;"/"&amp;M4469&amp;CHAR(10)&amp;L4469&amp;"/"&amp;N4469</f>
        <v>IA-17RaBPM:TI-AMCFPGAEVR/FMC2CH2
IA-17RaCtrl:CO-PSCtrl/TimIn</v>
      </c>
      <c r="R4469" s="11" t="n">
        <v>15</v>
      </c>
      <c r="S4469" s="11" t="n">
        <f aca="false">R4469</f>
        <v>15</v>
      </c>
      <c r="T4469" s="4" t="str">
        <f aca="false">Def_Sistemas_Conectores_Cabos!$C$6</f>
        <v>Fibra plástica 1 mm</v>
      </c>
      <c r="U4469" s="11" t="s">
        <v>384</v>
      </c>
      <c r="V4469" s="13"/>
    </row>
    <row r="4470" customFormat="false" ht="15.75" hidden="true" customHeight="true" outlineLevel="0" collapsed="false">
      <c r="A4470" s="4" t="str">
        <f aca="false">Def_Sistemas_Conectores_Cabos!$A$5</f>
        <v>Timing Fontes BO &amp; SI</v>
      </c>
      <c r="B4470" s="5" t="str">
        <f aca="false">Datas_Entregas!$A$2</f>
        <v>Booster/LTB</v>
      </c>
      <c r="C4470" s="6" t="n">
        <f aca="false" t="array" ref="C4470:C4470">INDEX(Datas_Entregas!$B$2:$B$100, MATCH(B4470, Datas_Entregas!$A$2:$A$100, 0), 1)</f>
        <v>43266</v>
      </c>
      <c r="D4470" s="5" t="str">
        <f aca="false">Def_Status_Montagem!$A$2</f>
        <v>A verificar</v>
      </c>
      <c r="E4470" s="4" t="str">
        <f aca="false">Def_Status_Montagem!$B$4</f>
        <v>Contratada (inclui etiqueta)</v>
      </c>
      <c r="F4470" s="7" t="str">
        <f aca="false" t="array" ref="F4470:F4470">INDEX(Def_Instancias_Equipamentos!$F$2:$F$1224, MATCH(K4470, Def_Instancias_Equipamentos!$D$2:$D$1224, 0), 1)</f>
        <v>Sala Racks 17</v>
      </c>
      <c r="G4470" s="8" t="str">
        <f aca="false" t="array" ref="G4470:G4470">INDEX(Def_Instancias_Equipamentos!$F$2:$F$1224, MATCH(L4470, Def_Instancias_Equipamentos!$D$2:$D$1224, 0), 1)</f>
        <v>Sala Racks 17</v>
      </c>
      <c r="H4470" s="7" t="str">
        <f aca="false" t="array" ref="H4470:H4470">INDEX(Def_Instancias_Equipamentos!$E$2:$E$1224, MATCH(K4470, Def_Instancias_Equipamentos!$D$2:$D$1224, 0), 1)</f>
        <v>IA-17RaBPM</v>
      </c>
      <c r="I4470" s="8" t="str">
        <f aca="false" t="array" ref="I4470:I4470">INDEX(Def_Instancias_Equipamentos!$E$2:$E$1224, MATCH(L4470, Def_Instancias_Equipamentos!$D$2:$D$1224, 0), 1)</f>
        <v>IA-17RaCtrl</v>
      </c>
      <c r="J4470" s="8" t="str">
        <f aca="false">IF(H4470=I4470, "INTERNO", "EXTERNO")</f>
        <v>EXTERNO</v>
      </c>
      <c r="K4470" s="9" t="str">
        <f aca="false">Def_Instancias_Equipamentos!$D$39</f>
        <v>IA-17RaBPM:TI-AMCFPGAEVR</v>
      </c>
      <c r="L4470" s="4" t="str">
        <f aca="false">Def_Instancias_Equipamentos!$D$156</f>
        <v>IA-17RaCtrl:CO-PSCtrl</v>
      </c>
      <c r="M4470" s="10" t="s">
        <v>391</v>
      </c>
      <c r="N4470" s="11" t="s">
        <v>383</v>
      </c>
      <c r="O4470" s="9" t="str">
        <f aca="false">Def_Sistemas_Conectores_Cabos!$B$6</f>
        <v>Simplex (HFBR-4525Z)</v>
      </c>
      <c r="P4470" s="4" t="str">
        <f aca="false">Def_Sistemas_Conectores_Cabos!$B$6</f>
        <v>Simplex (HFBR-4525Z)</v>
      </c>
      <c r="Q4470" s="8" t="str">
        <f aca="false">K4470&amp;"/"&amp;M4470&amp;CHAR(10)&amp;L4470&amp;"/"&amp;N4470</f>
        <v>IA-17RaBPM:TI-AMCFPGAEVR/FMC2CH3
IA-17RaCtrl:CO-PSCtrl/TimIn</v>
      </c>
      <c r="R4470" s="11" t="n">
        <v>15</v>
      </c>
      <c r="S4470" s="11" t="n">
        <f aca="false">R4470</f>
        <v>15</v>
      </c>
      <c r="T4470" s="4" t="str">
        <f aca="false">Def_Sistemas_Conectores_Cabos!$C$6</f>
        <v>Fibra plástica 1 mm</v>
      </c>
      <c r="U4470" s="11" t="s">
        <v>384</v>
      </c>
      <c r="V4470" s="13"/>
    </row>
    <row r="4471" customFormat="false" ht="15.75" hidden="true" customHeight="true" outlineLevel="0" collapsed="false">
      <c r="A4471" s="4" t="str">
        <f aca="false">Def_Sistemas_Conectores_Cabos!$A$5</f>
        <v>Timing Fontes BO &amp; SI</v>
      </c>
      <c r="B4471" s="5" t="str">
        <f aca="false">Datas_Entregas!$A$2</f>
        <v>Booster/LTB</v>
      </c>
      <c r="C4471" s="6" t="n">
        <f aca="false" t="array" ref="C4471:C4471">INDEX(Datas_Entregas!$B$2:$B$100, MATCH(B4471, Datas_Entregas!$A$2:$A$100, 0), 1)</f>
        <v>43266</v>
      </c>
      <c r="D4471" s="5" t="str">
        <f aca="false">Def_Status_Montagem!$A$2</f>
        <v>A verificar</v>
      </c>
      <c r="E4471" s="4" t="str">
        <f aca="false">Def_Status_Montagem!$B$4</f>
        <v>Contratada (inclui etiqueta)</v>
      </c>
      <c r="F4471" s="7" t="str">
        <f aca="false" t="array" ref="F4471:F4471">INDEX(Def_Instancias_Equipamentos!$F$2:$F$1224, MATCH(K4471, Def_Instancias_Equipamentos!$D$2:$D$1224, 0), 1)</f>
        <v>Sala Racks 17</v>
      </c>
      <c r="G4471" s="8" t="str">
        <f aca="false" t="array" ref="G4471:G4471">INDEX(Def_Instancias_Equipamentos!$F$2:$F$1224, MATCH(L4471, Def_Instancias_Equipamentos!$D$2:$D$1224, 0), 1)</f>
        <v>Sala Racks 17</v>
      </c>
      <c r="H4471" s="7" t="str">
        <f aca="false" t="array" ref="H4471:H4471">INDEX(Def_Instancias_Equipamentos!$E$2:$E$1224, MATCH(K4471, Def_Instancias_Equipamentos!$D$2:$D$1224, 0), 1)</f>
        <v>IA-17RaBPM</v>
      </c>
      <c r="I4471" s="8" t="str">
        <f aca="false" t="array" ref="I4471:I4471">INDEX(Def_Instancias_Equipamentos!$E$2:$E$1224, MATCH(L4471, Def_Instancias_Equipamentos!$D$2:$D$1224, 0), 1)</f>
        <v>IA-17RaCtrl</v>
      </c>
      <c r="J4471" s="8" t="str">
        <f aca="false">IF(H4471=I4471, "INTERNO", "EXTERNO")</f>
        <v>EXTERNO</v>
      </c>
      <c r="K4471" s="9" t="str">
        <f aca="false">Def_Instancias_Equipamentos!$D$39</f>
        <v>IA-17RaBPM:TI-AMCFPGAEVR</v>
      </c>
      <c r="L4471" s="4" t="str">
        <f aca="false">Def_Instancias_Equipamentos!$D$156</f>
        <v>IA-17RaCtrl:CO-PSCtrl</v>
      </c>
      <c r="M4471" s="10" t="s">
        <v>392</v>
      </c>
      <c r="N4471" s="11" t="s">
        <v>383</v>
      </c>
      <c r="O4471" s="9" t="str">
        <f aca="false">Def_Sistemas_Conectores_Cabos!$B$6</f>
        <v>Simplex (HFBR-4525Z)</v>
      </c>
      <c r="P4471" s="4" t="str">
        <f aca="false">Def_Sistemas_Conectores_Cabos!$B$6</f>
        <v>Simplex (HFBR-4525Z)</v>
      </c>
      <c r="Q4471" s="8" t="str">
        <f aca="false">K4471&amp;"/"&amp;M4471&amp;CHAR(10)&amp;L4471&amp;"/"&amp;N4471</f>
        <v>IA-17RaBPM:TI-AMCFPGAEVR/FMC2CH4
IA-17RaCtrl:CO-PSCtrl/TimIn</v>
      </c>
      <c r="R4471" s="11" t="n">
        <v>15</v>
      </c>
      <c r="S4471" s="11" t="n">
        <f aca="false">R4471</f>
        <v>15</v>
      </c>
      <c r="T4471" s="4" t="str">
        <f aca="false">Def_Sistemas_Conectores_Cabos!$C$6</f>
        <v>Fibra plástica 1 mm</v>
      </c>
      <c r="U4471" s="11" t="s">
        <v>384</v>
      </c>
      <c r="V4471" s="13"/>
    </row>
    <row r="4472" customFormat="false" ht="15.75" hidden="true" customHeight="true" outlineLevel="0" collapsed="false">
      <c r="A4472" s="4" t="str">
        <f aca="false">Def_Sistemas_Conectores_Cabos!$A$5</f>
        <v>Timing Fontes BO &amp; SI</v>
      </c>
      <c r="B4472" s="5" t="str">
        <f aca="false">Datas_Entregas!$A$2</f>
        <v>Booster/LTB</v>
      </c>
      <c r="C4472" s="6" t="n">
        <f aca="false" t="array" ref="C4472:C4472">INDEX(Datas_Entregas!$B$2:$B$100, MATCH(B4472, Datas_Entregas!$A$2:$A$100, 0), 1)</f>
        <v>43266</v>
      </c>
      <c r="D4472" s="5" t="str">
        <f aca="false">Def_Status_Montagem!$A$2</f>
        <v>A verificar</v>
      </c>
      <c r="E4472" s="4" t="str">
        <f aca="false">Def_Status_Montagem!$B$4</f>
        <v>Contratada (inclui etiqueta)</v>
      </c>
      <c r="F4472" s="7" t="str">
        <f aca="false" t="array" ref="F4472:F4472">INDEX(Def_Instancias_Equipamentos!$F$2:$F$1224, MATCH(K4472, Def_Instancias_Equipamentos!$D$2:$D$1224, 0), 1)</f>
        <v>Sala Racks 18 parte 1</v>
      </c>
      <c r="G4472" s="8" t="str">
        <f aca="false" t="array" ref="G4472:G4472">INDEX(Def_Instancias_Equipamentos!$F$2:$F$1224, MATCH(L4472, Def_Instancias_Equipamentos!$D$2:$D$1224, 0), 1)</f>
        <v>Sala Racks 18 parte 1</v>
      </c>
      <c r="H4472" s="7" t="str">
        <f aca="false" t="array" ref="H4472:H4472">INDEX(Def_Instancias_Equipamentos!$E$2:$E$1224, MATCH(K4472, Def_Instancias_Equipamentos!$D$2:$D$1224, 0), 1)</f>
        <v>IA-18RaBPM</v>
      </c>
      <c r="I4472" s="8" t="str">
        <f aca="false" t="array" ref="I4472:I4472">INDEX(Def_Instancias_Equipamentos!$E$2:$E$1224, MATCH(L4472, Def_Instancias_Equipamentos!$D$2:$D$1224, 0), 1)</f>
        <v>IA-18RaCtrl</v>
      </c>
      <c r="J4472" s="8" t="str">
        <f aca="false">IF(H4472=I4472, "INTERNO", "EXTERNO")</f>
        <v>EXTERNO</v>
      </c>
      <c r="K4472" s="9" t="str">
        <f aca="false">Def_Instancias_Equipamentos!$D$40</f>
        <v>IA-18RaBPM:TI-AMCFPGAEVR</v>
      </c>
      <c r="L4472" s="4" t="str">
        <f aca="false">Def_Instancias_Equipamentos!$D$157</f>
        <v>IA-18RaCtrl:CO-PSCtrl</v>
      </c>
      <c r="M4472" s="10" t="s">
        <v>382</v>
      </c>
      <c r="N4472" s="11" t="s">
        <v>383</v>
      </c>
      <c r="O4472" s="9" t="str">
        <f aca="false">Def_Sistemas_Conectores_Cabos!$B$6</f>
        <v>Simplex (HFBR-4525Z)</v>
      </c>
      <c r="P4472" s="4" t="str">
        <f aca="false">Def_Sistemas_Conectores_Cabos!$B$6</f>
        <v>Simplex (HFBR-4525Z)</v>
      </c>
      <c r="Q4472" s="8" t="str">
        <f aca="false">K4472&amp;"/"&amp;M4472&amp;CHAR(10)&amp;L4472&amp;"/"&amp;N4472</f>
        <v>IA-18RaBPM:TI-AMCFPGAEVR/FMC1CH1
IA-18RaCtrl:CO-PSCtrl/TimIn</v>
      </c>
      <c r="R4472" s="11" t="n">
        <v>15</v>
      </c>
      <c r="S4472" s="11" t="n">
        <f aca="false">R4472</f>
        <v>15</v>
      </c>
      <c r="T4472" s="4" t="str">
        <f aca="false">Def_Sistemas_Conectores_Cabos!$C$6</f>
        <v>Fibra plástica 1 mm</v>
      </c>
      <c r="U4472" s="11" t="s">
        <v>384</v>
      </c>
      <c r="V4472" s="13"/>
    </row>
    <row r="4473" customFormat="false" ht="15.75" hidden="true" customHeight="true" outlineLevel="0" collapsed="false">
      <c r="A4473" s="4" t="str">
        <f aca="false">Def_Sistemas_Conectores_Cabos!$A$24</f>
        <v>Controle</v>
      </c>
      <c r="B4473" s="5" t="str">
        <f aca="false">Datas_Entregas!$A$4</f>
        <v>Infra de fibras OM4</v>
      </c>
      <c r="C4473" s="6" t="n">
        <f aca="false" t="array" ref="C4473:C4473">INDEX(Datas_Entregas!$B$2:$B$100, MATCH(B4473, Datas_Entregas!$A$2:$A$100, 0), 1)</f>
        <v>43296</v>
      </c>
      <c r="D4473" s="5"/>
      <c r="E4473" s="4" t="str">
        <f aca="false">Def_Status_Montagem!$B$7</f>
        <v>Outro Grupo LNLS</v>
      </c>
      <c r="F4473" s="7"/>
      <c r="G4473" s="8"/>
      <c r="H4473" s="7" t="str">
        <f aca="false" t="array" ref="H4473:H4473">INDEX(Def_Instancias_Equipamentos!$E$2:$E$1224, MATCH(K4473, Def_Instancias_Equipamentos!$D$2:$D$1224, 0), 1)</f>
        <v>IA-15RaCtrl</v>
      </c>
      <c r="I4473" s="8" t="str">
        <f aca="false" t="array" ref="I4473:I4473">INDEX(Def_Instancias_Equipamentos!$E$2:$E$1224, MATCH(L4473, Def_Instancias_Equipamentos!$D$2:$D$1224, 0), 1)</f>
        <v>IA-16RaCtrl</v>
      </c>
      <c r="J4473" s="8" t="str">
        <f aca="false">IF(H4473=I4473, "INTERNO", "EXTERNO")</f>
        <v>EXTERNO</v>
      </c>
      <c r="K4473" s="9" t="str">
        <f aca="false">Def_Instancias_Equipamentos!$D$60</f>
        <v>IA-15RaCtrl:CO-FibPatch</v>
      </c>
      <c r="L4473" s="4" t="str">
        <f aca="false">Def_Instancias_Equipamentos!$D$61</f>
        <v>IA-16RaCtrl:CO-FibPatch</v>
      </c>
      <c r="M4473" s="27" t="s">
        <v>296</v>
      </c>
      <c r="N4473" s="12" t="s">
        <v>296</v>
      </c>
      <c r="O4473" s="9" t="str">
        <f aca="false">Def_Sistemas_Conectores_Cabos!$B$3</f>
        <v>LC duplex</v>
      </c>
      <c r="P4473" s="4" t="str">
        <f aca="false">Def_Sistemas_Conectores_Cabos!$B$3</f>
        <v>LC duplex</v>
      </c>
      <c r="Q4473" s="8" t="str">
        <f aca="false">K4473&amp;"/"&amp;M4473&amp;CHAR(10)&amp;L4473&amp;"/"&amp;N4473</f>
        <v>IA-15RaCtrl:CO-FibPatch/p013
IA-16RaCtrl:CO-FibPatch/p013</v>
      </c>
      <c r="R4473" s="12"/>
      <c r="S4473" s="11"/>
      <c r="T4473" s="4" t="str">
        <f aca="false">Def_Sistemas_Conectores_Cabos!$C$3</f>
        <v>Fibra OM4 duplex</v>
      </c>
      <c r="U4473" s="11"/>
      <c r="V4473" s="13"/>
    </row>
    <row r="4474" customFormat="false" ht="15.75" hidden="true" customHeight="true" outlineLevel="0" collapsed="false">
      <c r="A4474" s="4" t="str">
        <f aca="false">Def_Sistemas_Conectores_Cabos!$A$24</f>
        <v>Controle</v>
      </c>
      <c r="B4474" s="5" t="str">
        <f aca="false">Datas_Entregas!$A$4</f>
        <v>Infra de fibras OM4</v>
      </c>
      <c r="C4474" s="6" t="n">
        <f aca="false" t="array" ref="C4474:C4474">INDEX(Datas_Entregas!$B$2:$B$100, MATCH(B4474, Datas_Entregas!$A$2:$A$100, 0), 1)</f>
        <v>43296</v>
      </c>
      <c r="D4474" s="5"/>
      <c r="E4474" s="4" t="str">
        <f aca="false">Def_Status_Montagem!$B$7</f>
        <v>Outro Grupo LNLS</v>
      </c>
      <c r="F4474" s="7"/>
      <c r="G4474" s="8"/>
      <c r="H4474" s="7" t="str">
        <f aca="false" t="array" ref="H4474:H4474">INDEX(Def_Instancias_Equipamentos!$E$2:$E$1224, MATCH(K4474, Def_Instancias_Equipamentos!$D$2:$D$1224, 0), 1)</f>
        <v>IA-15RaCtrl</v>
      </c>
      <c r="I4474" s="8" t="str">
        <f aca="false" t="array" ref="I4474:I4474">INDEX(Def_Instancias_Equipamentos!$E$2:$E$1224, MATCH(L4474, Def_Instancias_Equipamentos!$D$2:$D$1224, 0), 1)</f>
        <v>CA-RaCtrl</v>
      </c>
      <c r="J4474" s="8" t="str">
        <f aca="false">IF(H4474=I4474, "INTERNO", "EXTERNO")</f>
        <v>EXTERNO</v>
      </c>
      <c r="K4474" s="9" t="str">
        <f aca="false">Def_Instancias_Equipamentos!$D$60</f>
        <v>IA-15RaCtrl:CO-FibPatch</v>
      </c>
      <c r="L4474" s="4" t="str">
        <f aca="false">Def_Instancias_Equipamentos!$D$67</f>
        <v>CA-RaCtrl:CO-FibPatch</v>
      </c>
      <c r="M4474" s="27" t="s">
        <v>206</v>
      </c>
      <c r="N4474" s="12" t="s">
        <v>206</v>
      </c>
      <c r="O4474" s="9" t="str">
        <f aca="false">Def_Sistemas_Conectores_Cabos!$B$3</f>
        <v>LC duplex</v>
      </c>
      <c r="P4474" s="4" t="str">
        <f aca="false">Def_Sistemas_Conectores_Cabos!$B$3</f>
        <v>LC duplex</v>
      </c>
      <c r="Q4474" s="8" t="str">
        <f aca="false">K4474&amp;"/"&amp;M4474&amp;CHAR(10)&amp;L4474&amp;"/"&amp;N4474</f>
        <v>IA-15RaCtrl:CO-FibPatch/p014
CA-RaCtrl:CO-FibPatch/p014</v>
      </c>
      <c r="R4474" s="12"/>
      <c r="S4474" s="11"/>
      <c r="T4474" s="4" t="str">
        <f aca="false">Def_Sistemas_Conectores_Cabos!$C$3</f>
        <v>Fibra OM4 duplex</v>
      </c>
      <c r="U4474" s="11"/>
      <c r="V4474" s="13"/>
    </row>
    <row r="4475" customFormat="false" ht="15.75" hidden="true" customHeight="true" outlineLevel="0" collapsed="false">
      <c r="A4475" s="4" t="str">
        <f aca="false">Def_Sistemas_Conectores_Cabos!$A$5</f>
        <v>Timing Fontes BO &amp; SI</v>
      </c>
      <c r="B4475" s="5" t="str">
        <f aca="false">Datas_Entregas!$A$2</f>
        <v>Booster/LTB</v>
      </c>
      <c r="C4475" s="6" t="n">
        <f aca="false" t="array" ref="C4475:C4475">INDEX(Datas_Entregas!$B$2:$B$100, MATCH(B4475, Datas_Entregas!$A$2:$A$100, 0), 1)</f>
        <v>43266</v>
      </c>
      <c r="D4475" s="5" t="str">
        <f aca="false">Def_Status_Montagem!$A$2</f>
        <v>A verificar</v>
      </c>
      <c r="E4475" s="4" t="str">
        <f aca="false">Def_Status_Montagem!$B$4</f>
        <v>Contratada (inclui etiqueta)</v>
      </c>
      <c r="F4475" s="7" t="str">
        <f aca="false" t="array" ref="F4475:F4475">INDEX(Def_Instancias_Equipamentos!$F$2:$F$1224, MATCH(K4475, Def_Instancias_Equipamentos!$D$2:$D$1224, 0), 1)</f>
        <v>Sala Racks 18 parte 1</v>
      </c>
      <c r="G4475" s="8" t="str">
        <f aca="false" t="array" ref="G4475:G4475">INDEX(Def_Instancias_Equipamentos!$F$2:$F$1224, MATCH(L4475, Def_Instancias_Equipamentos!$D$2:$D$1224, 0), 1)</f>
        <v>Sala Racks 18 parte 1</v>
      </c>
      <c r="H4475" s="7" t="str">
        <f aca="false" t="array" ref="H4475:H4475">INDEX(Def_Instancias_Equipamentos!$E$2:$E$1224, MATCH(K4475, Def_Instancias_Equipamentos!$D$2:$D$1224, 0), 1)</f>
        <v>IA-18RaBPM</v>
      </c>
      <c r="I4475" s="8" t="str">
        <f aca="false" t="array" ref="I4475:I4475">INDEX(Def_Instancias_Equipamentos!$E$2:$E$1224, MATCH(L4475, Def_Instancias_Equipamentos!$D$2:$D$1224, 0), 1)</f>
        <v>IA-18RaCtrl</v>
      </c>
      <c r="J4475" s="8" t="str">
        <f aca="false">IF(H4475=I4475, "INTERNO", "EXTERNO")</f>
        <v>EXTERNO</v>
      </c>
      <c r="K4475" s="9" t="str">
        <f aca="false">Def_Instancias_Equipamentos!$D$40</f>
        <v>IA-18RaBPM:TI-AMCFPGAEVR</v>
      </c>
      <c r="L4475" s="4" t="str">
        <f aca="false">Def_Instancias_Equipamentos!$D$157</f>
        <v>IA-18RaCtrl:CO-PSCtrl</v>
      </c>
      <c r="M4475" s="10" t="s">
        <v>385</v>
      </c>
      <c r="N4475" s="11" t="s">
        <v>383</v>
      </c>
      <c r="O4475" s="9" t="str">
        <f aca="false">Def_Sistemas_Conectores_Cabos!$B$6</f>
        <v>Simplex (HFBR-4525Z)</v>
      </c>
      <c r="P4475" s="4" t="str">
        <f aca="false">Def_Sistemas_Conectores_Cabos!$B$6</f>
        <v>Simplex (HFBR-4525Z)</v>
      </c>
      <c r="Q4475" s="8" t="str">
        <f aca="false">K4475&amp;"/"&amp;M4475&amp;CHAR(10)&amp;L4475&amp;"/"&amp;N4475</f>
        <v>IA-18RaBPM:TI-AMCFPGAEVR/FMC1CH2
IA-18RaCtrl:CO-PSCtrl/TimIn</v>
      </c>
      <c r="R4475" s="11" t="n">
        <v>15</v>
      </c>
      <c r="S4475" s="11" t="n">
        <f aca="false">R4475</f>
        <v>15</v>
      </c>
      <c r="T4475" s="4" t="str">
        <f aca="false">Def_Sistemas_Conectores_Cabos!$C$6</f>
        <v>Fibra plástica 1 mm</v>
      </c>
      <c r="U4475" s="11" t="s">
        <v>384</v>
      </c>
      <c r="V4475" s="13"/>
    </row>
    <row r="4476" customFormat="false" ht="15.75" hidden="true" customHeight="true" outlineLevel="0" collapsed="false">
      <c r="A4476" s="4" t="str">
        <f aca="false">Def_Sistemas_Conectores_Cabos!$A$5</f>
        <v>Timing Fontes BO &amp; SI</v>
      </c>
      <c r="B4476" s="5" t="str">
        <f aca="false">Datas_Entregas!$A$2</f>
        <v>Booster/LTB</v>
      </c>
      <c r="C4476" s="6" t="n">
        <f aca="false" t="array" ref="C4476:C4476">INDEX(Datas_Entregas!$B$2:$B$100, MATCH(B4476, Datas_Entregas!$A$2:$A$100, 0), 1)</f>
        <v>43266</v>
      </c>
      <c r="D4476" s="5" t="str">
        <f aca="false">Def_Status_Montagem!$A$2</f>
        <v>A verificar</v>
      </c>
      <c r="E4476" s="4" t="str">
        <f aca="false">Def_Status_Montagem!$B$4</f>
        <v>Contratada (inclui etiqueta)</v>
      </c>
      <c r="F4476" s="7" t="str">
        <f aca="false" t="array" ref="F4476:F4476">INDEX(Def_Instancias_Equipamentos!$F$2:$F$1224, MATCH(K4476, Def_Instancias_Equipamentos!$D$2:$D$1224, 0), 1)</f>
        <v>Sala Racks 18 parte 1</v>
      </c>
      <c r="G4476" s="8" t="str">
        <f aca="false" t="array" ref="G4476:G4476">INDEX(Def_Instancias_Equipamentos!$F$2:$F$1224, MATCH(L4476, Def_Instancias_Equipamentos!$D$2:$D$1224, 0), 1)</f>
        <v>Sala Racks 18 parte 1</v>
      </c>
      <c r="H4476" s="7" t="str">
        <f aca="false" t="array" ref="H4476:H4476">INDEX(Def_Instancias_Equipamentos!$E$2:$E$1224, MATCH(K4476, Def_Instancias_Equipamentos!$D$2:$D$1224, 0), 1)</f>
        <v>IA-18RaBPM</v>
      </c>
      <c r="I4476" s="8" t="str">
        <f aca="false" t="array" ref="I4476:I4476">INDEX(Def_Instancias_Equipamentos!$E$2:$E$1224, MATCH(L4476, Def_Instancias_Equipamentos!$D$2:$D$1224, 0), 1)</f>
        <v>IA-18RaCtrl</v>
      </c>
      <c r="J4476" s="8" t="str">
        <f aca="false">IF(H4476=I4476, "INTERNO", "EXTERNO")</f>
        <v>EXTERNO</v>
      </c>
      <c r="K4476" s="9" t="str">
        <f aca="false">Def_Instancias_Equipamentos!$D$40</f>
        <v>IA-18RaBPM:TI-AMCFPGAEVR</v>
      </c>
      <c r="L4476" s="4" t="str">
        <f aca="false">Def_Instancias_Equipamentos!$D$157</f>
        <v>IA-18RaCtrl:CO-PSCtrl</v>
      </c>
      <c r="M4476" s="10" t="s">
        <v>386</v>
      </c>
      <c r="N4476" s="11" t="s">
        <v>383</v>
      </c>
      <c r="O4476" s="9" t="str">
        <f aca="false">Def_Sistemas_Conectores_Cabos!$B$6</f>
        <v>Simplex (HFBR-4525Z)</v>
      </c>
      <c r="P4476" s="4" t="str">
        <f aca="false">Def_Sistemas_Conectores_Cabos!$B$6</f>
        <v>Simplex (HFBR-4525Z)</v>
      </c>
      <c r="Q4476" s="8" t="str">
        <f aca="false">K4476&amp;"/"&amp;M4476&amp;CHAR(10)&amp;L4476&amp;"/"&amp;N4476</f>
        <v>IA-18RaBPM:TI-AMCFPGAEVR/FMC1CH3
IA-18RaCtrl:CO-PSCtrl/TimIn</v>
      </c>
      <c r="R4476" s="11" t="n">
        <v>15</v>
      </c>
      <c r="S4476" s="11" t="n">
        <f aca="false">R4476</f>
        <v>15</v>
      </c>
      <c r="T4476" s="4" t="str">
        <f aca="false">Def_Sistemas_Conectores_Cabos!$C$6</f>
        <v>Fibra plástica 1 mm</v>
      </c>
      <c r="U4476" s="11" t="s">
        <v>384</v>
      </c>
      <c r="V4476" s="13"/>
    </row>
    <row r="4477" customFormat="false" ht="15.75" hidden="true" customHeight="true" outlineLevel="0" collapsed="false">
      <c r="A4477" s="4" t="str">
        <f aca="false">Def_Sistemas_Conectores_Cabos!$A$5</f>
        <v>Timing Fontes BO &amp; SI</v>
      </c>
      <c r="B4477" s="5" t="str">
        <f aca="false">Datas_Entregas!$A$2</f>
        <v>Booster/LTB</v>
      </c>
      <c r="C4477" s="6" t="n">
        <f aca="false" t="array" ref="C4477:C4477">INDEX(Datas_Entregas!$B$2:$B$100, MATCH(B4477, Datas_Entregas!$A$2:$A$100, 0), 1)</f>
        <v>43266</v>
      </c>
      <c r="D4477" s="5" t="str">
        <f aca="false">Def_Status_Montagem!$A$2</f>
        <v>A verificar</v>
      </c>
      <c r="E4477" s="4" t="str">
        <f aca="false">Def_Status_Montagem!$B$4</f>
        <v>Contratada (inclui etiqueta)</v>
      </c>
      <c r="F4477" s="7" t="str">
        <f aca="false" t="array" ref="F4477:F4477">INDEX(Def_Instancias_Equipamentos!$F$2:$F$1224, MATCH(K4477, Def_Instancias_Equipamentos!$D$2:$D$1224, 0), 1)</f>
        <v>Sala Racks 18 parte 1</v>
      </c>
      <c r="G4477" s="8" t="str">
        <f aca="false" t="array" ref="G4477:G4477">INDEX(Def_Instancias_Equipamentos!$F$2:$F$1224, MATCH(L4477, Def_Instancias_Equipamentos!$D$2:$D$1224, 0), 1)</f>
        <v>Sala Racks 18 parte 1</v>
      </c>
      <c r="H4477" s="7" t="str">
        <f aca="false" t="array" ref="H4477:H4477">INDEX(Def_Instancias_Equipamentos!$E$2:$E$1224, MATCH(K4477, Def_Instancias_Equipamentos!$D$2:$D$1224, 0), 1)</f>
        <v>IA-18RaBPM</v>
      </c>
      <c r="I4477" s="8" t="str">
        <f aca="false" t="array" ref="I4477:I4477">INDEX(Def_Instancias_Equipamentos!$E$2:$E$1224, MATCH(L4477, Def_Instancias_Equipamentos!$D$2:$D$1224, 0), 1)</f>
        <v>IA-18RaCtrl</v>
      </c>
      <c r="J4477" s="8" t="str">
        <f aca="false">IF(H4477=I4477, "INTERNO", "EXTERNO")</f>
        <v>EXTERNO</v>
      </c>
      <c r="K4477" s="9" t="str">
        <f aca="false">Def_Instancias_Equipamentos!$D$40</f>
        <v>IA-18RaBPM:TI-AMCFPGAEVR</v>
      </c>
      <c r="L4477" s="4" t="str">
        <f aca="false">Def_Instancias_Equipamentos!$D$157</f>
        <v>IA-18RaCtrl:CO-PSCtrl</v>
      </c>
      <c r="M4477" s="10" t="s">
        <v>387</v>
      </c>
      <c r="N4477" s="11" t="s">
        <v>383</v>
      </c>
      <c r="O4477" s="9" t="str">
        <f aca="false">Def_Sistemas_Conectores_Cabos!$B$6</f>
        <v>Simplex (HFBR-4525Z)</v>
      </c>
      <c r="P4477" s="4" t="str">
        <f aca="false">Def_Sistemas_Conectores_Cabos!$B$6</f>
        <v>Simplex (HFBR-4525Z)</v>
      </c>
      <c r="Q4477" s="8" t="str">
        <f aca="false">K4477&amp;"/"&amp;M4477&amp;CHAR(10)&amp;L4477&amp;"/"&amp;N4477</f>
        <v>IA-18RaBPM:TI-AMCFPGAEVR/FMC1CH4
IA-18RaCtrl:CO-PSCtrl/TimIn</v>
      </c>
      <c r="R4477" s="11" t="n">
        <v>15</v>
      </c>
      <c r="S4477" s="11" t="n">
        <f aca="false">R4477</f>
        <v>15</v>
      </c>
      <c r="T4477" s="4" t="str">
        <f aca="false">Def_Sistemas_Conectores_Cabos!$C$6</f>
        <v>Fibra plástica 1 mm</v>
      </c>
      <c r="U4477" s="11" t="s">
        <v>384</v>
      </c>
      <c r="V4477" s="13"/>
    </row>
    <row r="4478" customFormat="false" ht="15.75" hidden="true" customHeight="true" outlineLevel="0" collapsed="false">
      <c r="A4478" s="4" t="str">
        <f aca="false">Def_Sistemas_Conectores_Cabos!$A$5</f>
        <v>Timing Fontes BO &amp; SI</v>
      </c>
      <c r="B4478" s="5" t="str">
        <f aca="false">Datas_Entregas!$A$2</f>
        <v>Booster/LTB</v>
      </c>
      <c r="C4478" s="6" t="n">
        <f aca="false" t="array" ref="C4478:C4478">INDEX(Datas_Entregas!$B$2:$B$100, MATCH(B4478, Datas_Entregas!$A$2:$A$100, 0), 1)</f>
        <v>43266</v>
      </c>
      <c r="D4478" s="5" t="str">
        <f aca="false">Def_Status_Montagem!$A$2</f>
        <v>A verificar</v>
      </c>
      <c r="E4478" s="4" t="str">
        <f aca="false">Def_Status_Montagem!$B$4</f>
        <v>Contratada (inclui etiqueta)</v>
      </c>
      <c r="F4478" s="7" t="str">
        <f aca="false" t="array" ref="F4478:F4478">INDEX(Def_Instancias_Equipamentos!$F$2:$F$1224, MATCH(K4478, Def_Instancias_Equipamentos!$D$2:$D$1224, 0), 1)</f>
        <v>Sala Racks 18 parte 1</v>
      </c>
      <c r="G4478" s="8" t="str">
        <f aca="false" t="array" ref="G4478:G4478">INDEX(Def_Instancias_Equipamentos!$F$2:$F$1224, MATCH(L4478, Def_Instancias_Equipamentos!$D$2:$D$1224, 0), 1)</f>
        <v>Sala Racks 18 parte 1</v>
      </c>
      <c r="H4478" s="7" t="str">
        <f aca="false" t="array" ref="H4478:H4478">INDEX(Def_Instancias_Equipamentos!$E$2:$E$1224, MATCH(K4478, Def_Instancias_Equipamentos!$D$2:$D$1224, 0), 1)</f>
        <v>IA-18RaBPM</v>
      </c>
      <c r="I4478" s="8" t="str">
        <f aca="false" t="array" ref="I4478:I4478">INDEX(Def_Instancias_Equipamentos!$E$2:$E$1224, MATCH(L4478, Def_Instancias_Equipamentos!$D$2:$D$1224, 0), 1)</f>
        <v>IA-18RaCtrl</v>
      </c>
      <c r="J4478" s="8" t="str">
        <f aca="false">IF(H4478=I4478, "INTERNO", "EXTERNO")</f>
        <v>EXTERNO</v>
      </c>
      <c r="K4478" s="9" t="str">
        <f aca="false">Def_Instancias_Equipamentos!$D$40</f>
        <v>IA-18RaBPM:TI-AMCFPGAEVR</v>
      </c>
      <c r="L4478" s="4" t="str">
        <f aca="false">Def_Instancias_Equipamentos!$D$157</f>
        <v>IA-18RaCtrl:CO-PSCtrl</v>
      </c>
      <c r="M4478" s="10" t="s">
        <v>388</v>
      </c>
      <c r="N4478" s="11" t="s">
        <v>383</v>
      </c>
      <c r="O4478" s="9" t="str">
        <f aca="false">Def_Sistemas_Conectores_Cabos!$B$6</f>
        <v>Simplex (HFBR-4525Z)</v>
      </c>
      <c r="P4478" s="4" t="str">
        <f aca="false">Def_Sistemas_Conectores_Cabos!$B$6</f>
        <v>Simplex (HFBR-4525Z)</v>
      </c>
      <c r="Q4478" s="8" t="str">
        <f aca="false">K4478&amp;"/"&amp;M4478&amp;CHAR(10)&amp;L4478&amp;"/"&amp;N4478</f>
        <v>IA-18RaBPM:TI-AMCFPGAEVR/FMC1CH5
IA-18RaCtrl:CO-PSCtrl/TimIn</v>
      </c>
      <c r="R4478" s="11" t="n">
        <v>15</v>
      </c>
      <c r="S4478" s="11" t="n">
        <f aca="false">R4478</f>
        <v>15</v>
      </c>
      <c r="T4478" s="4" t="str">
        <f aca="false">Def_Sistemas_Conectores_Cabos!$C$6</f>
        <v>Fibra plástica 1 mm</v>
      </c>
      <c r="U4478" s="11" t="s">
        <v>384</v>
      </c>
      <c r="V4478" s="13"/>
    </row>
    <row r="4479" customFormat="false" ht="15.75" hidden="true" customHeight="true" outlineLevel="0" collapsed="false">
      <c r="A4479" s="4" t="str">
        <f aca="false">Def_Sistemas_Conectores_Cabos!$A$5</f>
        <v>Timing Fontes BO &amp; SI</v>
      </c>
      <c r="B4479" s="5" t="str">
        <f aca="false">Datas_Entregas!$A$2</f>
        <v>Booster/LTB</v>
      </c>
      <c r="C4479" s="6" t="n">
        <f aca="false" t="array" ref="C4479:C4479">INDEX(Datas_Entregas!$B$2:$B$100, MATCH(B4479, Datas_Entregas!$A$2:$A$100, 0), 1)</f>
        <v>43266</v>
      </c>
      <c r="D4479" s="5" t="str">
        <f aca="false">Def_Status_Montagem!$A$2</f>
        <v>A verificar</v>
      </c>
      <c r="E4479" s="4" t="str">
        <f aca="false">Def_Status_Montagem!$B$4</f>
        <v>Contratada (inclui etiqueta)</v>
      </c>
      <c r="F4479" s="7" t="str">
        <f aca="false" t="array" ref="F4479:F4479">INDEX(Def_Instancias_Equipamentos!$F$2:$F$1224, MATCH(K4479, Def_Instancias_Equipamentos!$D$2:$D$1224, 0), 1)</f>
        <v>Sala Racks 18 parte 1</v>
      </c>
      <c r="G4479" s="8" t="str">
        <f aca="false" t="array" ref="G4479:G4479">INDEX(Def_Instancias_Equipamentos!$F$2:$F$1224, MATCH(L4479, Def_Instancias_Equipamentos!$D$2:$D$1224, 0), 1)</f>
        <v>Sala Racks 18 parte 1</v>
      </c>
      <c r="H4479" s="7" t="str">
        <f aca="false" t="array" ref="H4479:H4479">INDEX(Def_Instancias_Equipamentos!$E$2:$E$1224, MATCH(K4479, Def_Instancias_Equipamentos!$D$2:$D$1224, 0), 1)</f>
        <v>IA-18RaBPM</v>
      </c>
      <c r="I4479" s="8" t="str">
        <f aca="false" t="array" ref="I4479:I4479">INDEX(Def_Instancias_Equipamentos!$E$2:$E$1224, MATCH(L4479, Def_Instancias_Equipamentos!$D$2:$D$1224, 0), 1)</f>
        <v>IA-18RaCtrl</v>
      </c>
      <c r="J4479" s="8" t="str">
        <f aca="false">IF(H4479=I4479, "INTERNO", "EXTERNO")</f>
        <v>EXTERNO</v>
      </c>
      <c r="K4479" s="9" t="str">
        <f aca="false">Def_Instancias_Equipamentos!$D$40</f>
        <v>IA-18RaBPM:TI-AMCFPGAEVR</v>
      </c>
      <c r="L4479" s="4" t="str">
        <f aca="false">Def_Instancias_Equipamentos!$D$157</f>
        <v>IA-18RaCtrl:CO-PSCtrl</v>
      </c>
      <c r="M4479" s="10" t="s">
        <v>389</v>
      </c>
      <c r="N4479" s="11" t="s">
        <v>383</v>
      </c>
      <c r="O4479" s="9" t="str">
        <f aca="false">Def_Sistemas_Conectores_Cabos!$B$6</f>
        <v>Simplex (HFBR-4525Z)</v>
      </c>
      <c r="P4479" s="4" t="str">
        <f aca="false">Def_Sistemas_Conectores_Cabos!$B$6</f>
        <v>Simplex (HFBR-4525Z)</v>
      </c>
      <c r="Q4479" s="8" t="str">
        <f aca="false">K4479&amp;"/"&amp;M4479&amp;CHAR(10)&amp;L4479&amp;"/"&amp;N4479</f>
        <v>IA-18RaBPM:TI-AMCFPGAEVR/FMC2CH1
IA-18RaCtrl:CO-PSCtrl/TimIn</v>
      </c>
      <c r="R4479" s="11" t="n">
        <v>15</v>
      </c>
      <c r="S4479" s="11" t="n">
        <f aca="false">R4479</f>
        <v>15</v>
      </c>
      <c r="T4479" s="4" t="str">
        <f aca="false">Def_Sistemas_Conectores_Cabos!$C$6</f>
        <v>Fibra plástica 1 mm</v>
      </c>
      <c r="U4479" s="11" t="s">
        <v>384</v>
      </c>
      <c r="V4479" s="13"/>
    </row>
    <row r="4480" customFormat="false" ht="15.75" hidden="true" customHeight="true" outlineLevel="0" collapsed="false">
      <c r="A4480" s="4" t="str">
        <f aca="false">Def_Sistemas_Conectores_Cabos!$A$5</f>
        <v>Timing Fontes BO &amp; SI</v>
      </c>
      <c r="B4480" s="5" t="str">
        <f aca="false">Datas_Entregas!$A$2</f>
        <v>Booster/LTB</v>
      </c>
      <c r="C4480" s="6" t="n">
        <f aca="false" t="array" ref="C4480:C4480">INDEX(Datas_Entregas!$B$2:$B$100, MATCH(B4480, Datas_Entregas!$A$2:$A$100, 0), 1)</f>
        <v>43266</v>
      </c>
      <c r="D4480" s="5" t="str">
        <f aca="false">Def_Status_Montagem!$A$2</f>
        <v>A verificar</v>
      </c>
      <c r="E4480" s="4" t="str">
        <f aca="false">Def_Status_Montagem!$B$4</f>
        <v>Contratada (inclui etiqueta)</v>
      </c>
      <c r="F4480" s="7" t="str">
        <f aca="false" t="array" ref="F4480:F4480">INDEX(Def_Instancias_Equipamentos!$F$2:$F$1224, MATCH(K4480, Def_Instancias_Equipamentos!$D$2:$D$1224, 0), 1)</f>
        <v>Sala Racks 18 parte 1</v>
      </c>
      <c r="G4480" s="8" t="str">
        <f aca="false" t="array" ref="G4480:G4480">INDEX(Def_Instancias_Equipamentos!$F$2:$F$1224, MATCH(L4480, Def_Instancias_Equipamentos!$D$2:$D$1224, 0), 1)</f>
        <v>Sala Racks 18 parte 1</v>
      </c>
      <c r="H4480" s="7" t="str">
        <f aca="false" t="array" ref="H4480:H4480">INDEX(Def_Instancias_Equipamentos!$E$2:$E$1224, MATCH(K4480, Def_Instancias_Equipamentos!$D$2:$D$1224, 0), 1)</f>
        <v>IA-18RaBPM</v>
      </c>
      <c r="I4480" s="8" t="str">
        <f aca="false" t="array" ref="I4480:I4480">INDEX(Def_Instancias_Equipamentos!$E$2:$E$1224, MATCH(L4480, Def_Instancias_Equipamentos!$D$2:$D$1224, 0), 1)</f>
        <v>IA-18RaCtrl</v>
      </c>
      <c r="J4480" s="8" t="str">
        <f aca="false">IF(H4480=I4480, "INTERNO", "EXTERNO")</f>
        <v>EXTERNO</v>
      </c>
      <c r="K4480" s="9" t="str">
        <f aca="false">Def_Instancias_Equipamentos!$D$40</f>
        <v>IA-18RaBPM:TI-AMCFPGAEVR</v>
      </c>
      <c r="L4480" s="4" t="str">
        <f aca="false">Def_Instancias_Equipamentos!$D$157</f>
        <v>IA-18RaCtrl:CO-PSCtrl</v>
      </c>
      <c r="M4480" s="10" t="s">
        <v>390</v>
      </c>
      <c r="N4480" s="11" t="s">
        <v>383</v>
      </c>
      <c r="O4480" s="9" t="str">
        <f aca="false">Def_Sistemas_Conectores_Cabos!$B$6</f>
        <v>Simplex (HFBR-4525Z)</v>
      </c>
      <c r="P4480" s="4" t="str">
        <f aca="false">Def_Sistemas_Conectores_Cabos!$B$6</f>
        <v>Simplex (HFBR-4525Z)</v>
      </c>
      <c r="Q4480" s="8" t="str">
        <f aca="false">K4480&amp;"/"&amp;M4480&amp;CHAR(10)&amp;L4480&amp;"/"&amp;N4480</f>
        <v>IA-18RaBPM:TI-AMCFPGAEVR/FMC2CH2
IA-18RaCtrl:CO-PSCtrl/TimIn</v>
      </c>
      <c r="R4480" s="11" t="n">
        <v>15</v>
      </c>
      <c r="S4480" s="11" t="n">
        <f aca="false">R4480</f>
        <v>15</v>
      </c>
      <c r="T4480" s="4" t="str">
        <f aca="false">Def_Sistemas_Conectores_Cabos!$C$6</f>
        <v>Fibra plástica 1 mm</v>
      </c>
      <c r="U4480" s="11" t="s">
        <v>384</v>
      </c>
      <c r="V4480" s="13"/>
    </row>
    <row r="4481" customFormat="false" ht="15.75" hidden="true" customHeight="true" outlineLevel="0" collapsed="false">
      <c r="A4481" s="4" t="str">
        <f aca="false">Def_Sistemas_Conectores_Cabos!$A$5</f>
        <v>Timing Fontes BO &amp; SI</v>
      </c>
      <c r="B4481" s="5" t="str">
        <f aca="false">Datas_Entregas!$A$2</f>
        <v>Booster/LTB</v>
      </c>
      <c r="C4481" s="6" t="n">
        <f aca="false" t="array" ref="C4481:C4481">INDEX(Datas_Entregas!$B$2:$B$100, MATCH(B4481, Datas_Entregas!$A$2:$A$100, 0), 1)</f>
        <v>43266</v>
      </c>
      <c r="D4481" s="5" t="str">
        <f aca="false">Def_Status_Montagem!$A$2</f>
        <v>A verificar</v>
      </c>
      <c r="E4481" s="4" t="str">
        <f aca="false">Def_Status_Montagem!$B$4</f>
        <v>Contratada (inclui etiqueta)</v>
      </c>
      <c r="F4481" s="7" t="str">
        <f aca="false" t="array" ref="F4481:F4481">INDEX(Def_Instancias_Equipamentos!$F$2:$F$1224, MATCH(K4481, Def_Instancias_Equipamentos!$D$2:$D$1224, 0), 1)</f>
        <v>Sala Racks 18 parte 1</v>
      </c>
      <c r="G4481" s="8" t="str">
        <f aca="false" t="array" ref="G4481:G4481">INDEX(Def_Instancias_Equipamentos!$F$2:$F$1224, MATCH(L4481, Def_Instancias_Equipamentos!$D$2:$D$1224, 0), 1)</f>
        <v>Sala Racks 18 parte 1</v>
      </c>
      <c r="H4481" s="7" t="str">
        <f aca="false" t="array" ref="H4481:H4481">INDEX(Def_Instancias_Equipamentos!$E$2:$E$1224, MATCH(K4481, Def_Instancias_Equipamentos!$D$2:$D$1224, 0), 1)</f>
        <v>IA-18RaBPM</v>
      </c>
      <c r="I4481" s="8" t="str">
        <f aca="false" t="array" ref="I4481:I4481">INDEX(Def_Instancias_Equipamentos!$E$2:$E$1224, MATCH(L4481, Def_Instancias_Equipamentos!$D$2:$D$1224, 0), 1)</f>
        <v>IA-18RaCtrl</v>
      </c>
      <c r="J4481" s="8" t="str">
        <f aca="false">IF(H4481=I4481, "INTERNO", "EXTERNO")</f>
        <v>EXTERNO</v>
      </c>
      <c r="K4481" s="9" t="str">
        <f aca="false">Def_Instancias_Equipamentos!$D$40</f>
        <v>IA-18RaBPM:TI-AMCFPGAEVR</v>
      </c>
      <c r="L4481" s="4" t="str">
        <f aca="false">Def_Instancias_Equipamentos!$D$157</f>
        <v>IA-18RaCtrl:CO-PSCtrl</v>
      </c>
      <c r="M4481" s="10" t="s">
        <v>391</v>
      </c>
      <c r="N4481" s="11" t="s">
        <v>383</v>
      </c>
      <c r="O4481" s="9" t="str">
        <f aca="false">Def_Sistemas_Conectores_Cabos!$B$6</f>
        <v>Simplex (HFBR-4525Z)</v>
      </c>
      <c r="P4481" s="4" t="str">
        <f aca="false">Def_Sistemas_Conectores_Cabos!$B$6</f>
        <v>Simplex (HFBR-4525Z)</v>
      </c>
      <c r="Q4481" s="8" t="str">
        <f aca="false">K4481&amp;"/"&amp;M4481&amp;CHAR(10)&amp;L4481&amp;"/"&amp;N4481</f>
        <v>IA-18RaBPM:TI-AMCFPGAEVR/FMC2CH3
IA-18RaCtrl:CO-PSCtrl/TimIn</v>
      </c>
      <c r="R4481" s="11" t="n">
        <v>15</v>
      </c>
      <c r="S4481" s="11" t="n">
        <f aca="false">R4481</f>
        <v>15</v>
      </c>
      <c r="T4481" s="4" t="str">
        <f aca="false">Def_Sistemas_Conectores_Cabos!$C$6</f>
        <v>Fibra plástica 1 mm</v>
      </c>
      <c r="U4481" s="11" t="s">
        <v>384</v>
      </c>
      <c r="V4481" s="13"/>
    </row>
    <row r="4482" customFormat="false" ht="15.75" hidden="true" customHeight="true" outlineLevel="0" collapsed="false">
      <c r="A4482" s="4" t="str">
        <f aca="false">Def_Sistemas_Conectores_Cabos!$A$5</f>
        <v>Timing Fontes BO &amp; SI</v>
      </c>
      <c r="B4482" s="5" t="str">
        <f aca="false">Datas_Entregas!$A$2</f>
        <v>Booster/LTB</v>
      </c>
      <c r="C4482" s="6" t="n">
        <f aca="false" t="array" ref="C4482:C4482">INDEX(Datas_Entregas!$B$2:$B$100, MATCH(B4482, Datas_Entregas!$A$2:$A$100, 0), 1)</f>
        <v>43266</v>
      </c>
      <c r="D4482" s="5" t="str">
        <f aca="false">Def_Status_Montagem!$A$2</f>
        <v>A verificar</v>
      </c>
      <c r="E4482" s="4" t="str">
        <f aca="false">Def_Status_Montagem!$B$4</f>
        <v>Contratada (inclui etiqueta)</v>
      </c>
      <c r="F4482" s="7" t="str">
        <f aca="false" t="array" ref="F4482:F4482">INDEX(Def_Instancias_Equipamentos!$F$2:$F$1224, MATCH(K4482, Def_Instancias_Equipamentos!$D$2:$D$1224, 0), 1)</f>
        <v>Sala Racks 18 parte 1</v>
      </c>
      <c r="G4482" s="8" t="str">
        <f aca="false" t="array" ref="G4482:G4482">INDEX(Def_Instancias_Equipamentos!$F$2:$F$1224, MATCH(L4482, Def_Instancias_Equipamentos!$D$2:$D$1224, 0), 1)</f>
        <v>Sala Racks 18 parte 1</v>
      </c>
      <c r="H4482" s="7" t="str">
        <f aca="false" t="array" ref="H4482:H4482">INDEX(Def_Instancias_Equipamentos!$E$2:$E$1224, MATCH(K4482, Def_Instancias_Equipamentos!$D$2:$D$1224, 0), 1)</f>
        <v>IA-18RaBPM</v>
      </c>
      <c r="I4482" s="8" t="str">
        <f aca="false" t="array" ref="I4482:I4482">INDEX(Def_Instancias_Equipamentos!$E$2:$E$1224, MATCH(L4482, Def_Instancias_Equipamentos!$D$2:$D$1224, 0), 1)</f>
        <v>IA-18RaCtrl</v>
      </c>
      <c r="J4482" s="8" t="str">
        <f aca="false">IF(H4482=I4482, "INTERNO", "EXTERNO")</f>
        <v>EXTERNO</v>
      </c>
      <c r="K4482" s="9" t="str">
        <f aca="false">Def_Instancias_Equipamentos!$D$40</f>
        <v>IA-18RaBPM:TI-AMCFPGAEVR</v>
      </c>
      <c r="L4482" s="4" t="str">
        <f aca="false">Def_Instancias_Equipamentos!$D$157</f>
        <v>IA-18RaCtrl:CO-PSCtrl</v>
      </c>
      <c r="M4482" s="10" t="s">
        <v>392</v>
      </c>
      <c r="N4482" s="11" t="s">
        <v>383</v>
      </c>
      <c r="O4482" s="9" t="str">
        <f aca="false">Def_Sistemas_Conectores_Cabos!$B$6</f>
        <v>Simplex (HFBR-4525Z)</v>
      </c>
      <c r="P4482" s="4" t="str">
        <f aca="false">Def_Sistemas_Conectores_Cabos!$B$6</f>
        <v>Simplex (HFBR-4525Z)</v>
      </c>
      <c r="Q4482" s="8" t="str">
        <f aca="false">K4482&amp;"/"&amp;M4482&amp;CHAR(10)&amp;L4482&amp;"/"&amp;N4482</f>
        <v>IA-18RaBPM:TI-AMCFPGAEVR/FMC2CH4
IA-18RaCtrl:CO-PSCtrl/TimIn</v>
      </c>
      <c r="R4482" s="11" t="n">
        <v>15</v>
      </c>
      <c r="S4482" s="11" t="n">
        <f aca="false">R4482</f>
        <v>15</v>
      </c>
      <c r="T4482" s="4" t="str">
        <f aca="false">Def_Sistemas_Conectores_Cabos!$C$6</f>
        <v>Fibra plástica 1 mm</v>
      </c>
      <c r="U4482" s="11" t="s">
        <v>384</v>
      </c>
      <c r="V4482" s="13"/>
    </row>
    <row r="4483" customFormat="false" ht="15.75" hidden="true" customHeight="true" outlineLevel="0" collapsed="false">
      <c r="A4483" s="4" t="str">
        <f aca="false">Def_Sistemas_Conectores_Cabos!$A$5</f>
        <v>Timing Fontes BO &amp; SI</v>
      </c>
      <c r="B4483" s="5" t="str">
        <f aca="false">Datas_Entregas!$A$2</f>
        <v>Booster/LTB</v>
      </c>
      <c r="C4483" s="6" t="n">
        <f aca="false" t="array" ref="C4483:C4483">INDEX(Datas_Entregas!$B$2:$B$100, MATCH(B4483, Datas_Entregas!$A$2:$A$100, 0), 1)</f>
        <v>43266</v>
      </c>
      <c r="D4483" s="5" t="str">
        <f aca="false">Def_Status_Montagem!$A$2</f>
        <v>A verificar</v>
      </c>
      <c r="E4483" s="4" t="str">
        <f aca="false">Def_Status_Montagem!$B$4</f>
        <v>Contratada (inclui etiqueta)</v>
      </c>
      <c r="F4483" s="7" t="str">
        <f aca="false" t="array" ref="F4483:F4483">INDEX(Def_Instancias_Equipamentos!$F$2:$F$1224, MATCH(K4483, Def_Instancias_Equipamentos!$D$2:$D$1224, 0), 1)</f>
        <v>Sala Racks 18 parte 2</v>
      </c>
      <c r="G4483" s="8" t="str">
        <f aca="false" t="array" ref="G4483:G4483">INDEX(Def_Instancias_Equipamentos!$F$2:$F$1224, MATCH(L4483, Def_Instancias_Equipamentos!$D$2:$D$1224, 0), 1)</f>
        <v>Sala Racks 18 parte 2</v>
      </c>
      <c r="H4483" s="7" t="str">
        <f aca="false" t="array" ref="H4483:H4483">INDEX(Def_Instancias_Equipamentos!$E$2:$E$1224, MATCH(K4483, Def_Instancias_Equipamentos!$D$2:$D$1224, 0), 1)</f>
        <v>IA-19RaBPM</v>
      </c>
      <c r="I4483" s="8" t="str">
        <f aca="false" t="array" ref="I4483:I4483">INDEX(Def_Instancias_Equipamentos!$E$2:$E$1224, MATCH(L4483, Def_Instancias_Equipamentos!$D$2:$D$1224, 0), 1)</f>
        <v>IA-19RaCtrl</v>
      </c>
      <c r="J4483" s="8" t="str">
        <f aca="false">IF(H4483=I4483, "INTERNO", "EXTERNO")</f>
        <v>EXTERNO</v>
      </c>
      <c r="K4483" s="9" t="str">
        <f aca="false">Def_Instancias_Equipamentos!$D$41</f>
        <v>IA-19RaBPM:TI-AMCFPGAEVR</v>
      </c>
      <c r="L4483" s="4" t="str">
        <f aca="false">Def_Instancias_Equipamentos!$D$158</f>
        <v>IA-19RaCtrl:CO-PSCtrl</v>
      </c>
      <c r="M4483" s="10" t="s">
        <v>382</v>
      </c>
      <c r="N4483" s="11" t="s">
        <v>383</v>
      </c>
      <c r="O4483" s="9" t="str">
        <f aca="false">Def_Sistemas_Conectores_Cabos!$B$6</f>
        <v>Simplex (HFBR-4525Z)</v>
      </c>
      <c r="P4483" s="4" t="str">
        <f aca="false">Def_Sistemas_Conectores_Cabos!$B$6</f>
        <v>Simplex (HFBR-4525Z)</v>
      </c>
      <c r="Q4483" s="8" t="str">
        <f aca="false">K4483&amp;"/"&amp;M4483&amp;CHAR(10)&amp;L4483&amp;"/"&amp;N4483</f>
        <v>IA-19RaBPM:TI-AMCFPGAEVR/FMC1CH1
IA-19RaCtrl:CO-PSCtrl/TimIn</v>
      </c>
      <c r="R4483" s="11" t="n">
        <v>15</v>
      </c>
      <c r="S4483" s="11" t="n">
        <f aca="false">R4483</f>
        <v>15</v>
      </c>
      <c r="T4483" s="4" t="str">
        <f aca="false">Def_Sistemas_Conectores_Cabos!$C$6</f>
        <v>Fibra plástica 1 mm</v>
      </c>
      <c r="U4483" s="11" t="s">
        <v>384</v>
      </c>
      <c r="V4483" s="13"/>
    </row>
    <row r="4484" customFormat="false" ht="15.75" hidden="true" customHeight="true" outlineLevel="0" collapsed="false">
      <c r="A4484" s="4" t="str">
        <f aca="false">Def_Sistemas_Conectores_Cabos!$A$4</f>
        <v>Timing</v>
      </c>
      <c r="B4484" s="5" t="str">
        <f aca="false">Datas_Entregas!$A$2</f>
        <v>Booster/LTB</v>
      </c>
      <c r="C4484" s="6" t="n">
        <f aca="false" t="array" ref="C4484:C4484">INDEX(Datas_Entregas!$B$2:$B$100, MATCH(B4484, Datas_Entregas!$A$2:$A$100, 0), 1)</f>
        <v>43266</v>
      </c>
      <c r="D4484" s="5" t="str">
        <f aca="false">Def_Status_Montagem!$A$4</f>
        <v>Comprado / Esperando entrega</v>
      </c>
      <c r="E4484" s="4" t="str">
        <f aca="false">Def_Status_Montagem!$B$3</f>
        <v>Contratada / Etiqueta pelo DIG</v>
      </c>
      <c r="F4484" s="7" t="str">
        <f aca="false" t="array" ref="F4484:F4484">INDEX(Def_Instancias_Equipamentos!$F$2:$F$1224, MATCH(K4484, Def_Instancias_Equipamentos!$D$2:$D$1224, 0), 1)</f>
        <v>Sala Racks 16</v>
      </c>
      <c r="G4484" s="8" t="str">
        <f aca="false" t="array" ref="G4484:G4484">INDEX(Def_Instancias_Equipamentos!$F$2:$F$1224, MATCH(L4484, Def_Instancias_Equipamentos!$D$2:$D$1224, 0), 1)</f>
        <v>Sala Racks 16</v>
      </c>
      <c r="H4484" s="7" t="str">
        <f aca="false" t="array" ref="H4484:H4484">INDEX(Def_Instancias_Equipamentos!$E$2:$E$1224, MATCH(K4484, Def_Instancias_Equipamentos!$D$2:$D$1224, 0), 1)</f>
        <v>IA-16RaCtrl</v>
      </c>
      <c r="I4484" s="8" t="str">
        <f aca="false" t="array" ref="I4484:I4484">INDEX(Def_Instancias_Equipamentos!$E$2:$E$1224, MATCH(L4484, Def_Instancias_Equipamentos!$D$2:$D$1224, 0), 1)</f>
        <v>IA-16RaBbB</v>
      </c>
      <c r="J4484" s="8" t="str">
        <f aca="false">IF(H4484=I4484, "INTERNO", "EXTERNO")</f>
        <v>EXTERNO</v>
      </c>
      <c r="K4484" s="9" t="str">
        <f aca="false">Def_Instancias_Equipamentos!$D$61</f>
        <v>IA-16RaCtrl:CO-FibPatch</v>
      </c>
      <c r="L4484" s="4" t="str">
        <f aca="false">Def_Instancias_Equipamentos!$D$78</f>
        <v>IA-16RaBbB:TI-EVE</v>
      </c>
      <c r="M4484" s="27" t="s">
        <v>404</v>
      </c>
      <c r="N4484" s="17" t="s">
        <v>361</v>
      </c>
      <c r="O4484" s="9" t="str">
        <f aca="false">Def_Sistemas_Conectores_Cabos!$B$3</f>
        <v>LC duplex</v>
      </c>
      <c r="P4484" s="4" t="str">
        <f aca="false">Def_Sistemas_Conectores_Cabos!$B$3</f>
        <v>LC duplex</v>
      </c>
      <c r="Q4484" s="8" t="str">
        <f aca="false">K4484&amp;"/"&amp;M4484&amp;CHAR(10)&amp;L4484&amp;"/"&amp;N4484</f>
        <v>IA-16RaCtrl:CO-FibPatch/p049
IA-16RaBbB:TI-EVE/UPLINK</v>
      </c>
      <c r="R4484" s="11"/>
      <c r="S4484" s="11"/>
      <c r="T4484" s="4" t="str">
        <f aca="false">Def_Sistemas_Conectores_Cabos!$C$3</f>
        <v>Fibra OM4 duplex</v>
      </c>
      <c r="U4484" s="11" t="s">
        <v>362</v>
      </c>
      <c r="V4484" s="13"/>
    </row>
    <row r="4485" customFormat="false" ht="15.75" hidden="true" customHeight="true" outlineLevel="0" collapsed="false">
      <c r="A4485" s="4" t="str">
        <f aca="false">Def_Sistemas_Conectores_Cabos!$A$24</f>
        <v>Controle</v>
      </c>
      <c r="B4485" s="5" t="str">
        <f aca="false">Datas_Entregas!$A$4</f>
        <v>Infra de fibras OM4</v>
      </c>
      <c r="C4485" s="6" t="n">
        <f aca="false" t="array" ref="C4485:C4485">INDEX(Datas_Entregas!$B$2:$B$100, MATCH(B4485, Datas_Entregas!$A$2:$A$100, 0), 1)</f>
        <v>43296</v>
      </c>
      <c r="D4485" s="5"/>
      <c r="E4485" s="4" t="str">
        <f aca="false">Def_Status_Montagem!$B$7</f>
        <v>Outro Grupo LNLS</v>
      </c>
      <c r="F4485" s="7"/>
      <c r="G4485" s="8"/>
      <c r="H4485" s="7" t="str">
        <f aca="false" t="array" ref="H4485:H4485">INDEX(Def_Instancias_Equipamentos!$E$2:$E$1224, MATCH(K4485, Def_Instancias_Equipamentos!$D$2:$D$1224, 0), 1)</f>
        <v>IA-16RaCtrl</v>
      </c>
      <c r="I4485" s="8" t="str">
        <f aca="false" t="array" ref="I4485:I4485">INDEX(Def_Instancias_Equipamentos!$E$2:$E$1224, MATCH(L4485, Def_Instancias_Equipamentos!$D$2:$D$1224, 0), 1)</f>
        <v>IA-17RaCtrl</v>
      </c>
      <c r="J4485" s="8" t="str">
        <f aca="false">IF(H4485=I4485, "INTERNO", "EXTERNO")</f>
        <v>EXTERNO</v>
      </c>
      <c r="K4485" s="9" t="str">
        <f aca="false">Def_Instancias_Equipamentos!$D$61</f>
        <v>IA-16RaCtrl:CO-FibPatch</v>
      </c>
      <c r="L4485" s="4" t="str">
        <f aca="false">Def_Instancias_Equipamentos!$D$62</f>
        <v>IA-17RaCtrl:CO-FibPatch</v>
      </c>
      <c r="M4485" s="27" t="s">
        <v>297</v>
      </c>
      <c r="N4485" s="12" t="s">
        <v>297</v>
      </c>
      <c r="O4485" s="9" t="str">
        <f aca="false">Def_Sistemas_Conectores_Cabos!$B$3</f>
        <v>LC duplex</v>
      </c>
      <c r="P4485" s="4" t="str">
        <f aca="false">Def_Sistemas_Conectores_Cabos!$B$3</f>
        <v>LC duplex</v>
      </c>
      <c r="Q4485" s="8" t="str">
        <f aca="false">K4485&amp;"/"&amp;M4485&amp;CHAR(10)&amp;L4485&amp;"/"&amp;N4485</f>
        <v>IA-16RaCtrl:CO-FibPatch/p015
IA-17RaCtrl:CO-FibPatch/p015</v>
      </c>
      <c r="R4485" s="12"/>
      <c r="S4485" s="11"/>
      <c r="T4485" s="4" t="str">
        <f aca="false">Def_Sistemas_Conectores_Cabos!$C$3</f>
        <v>Fibra OM4 duplex</v>
      </c>
      <c r="U4485" s="11"/>
      <c r="V4485" s="13"/>
    </row>
    <row r="4486" customFormat="false" ht="15.75" hidden="true" customHeight="true" outlineLevel="0" collapsed="false">
      <c r="A4486" s="4" t="str">
        <f aca="false">Def_Sistemas_Conectores_Cabos!$A$24</f>
        <v>Controle</v>
      </c>
      <c r="B4486" s="5" t="str">
        <f aca="false">Datas_Entregas!$A$4</f>
        <v>Infra de fibras OM4</v>
      </c>
      <c r="C4486" s="6" t="n">
        <f aca="false" t="array" ref="C4486:C4486">INDEX(Datas_Entregas!$B$2:$B$100, MATCH(B4486, Datas_Entregas!$A$2:$A$100, 0), 1)</f>
        <v>43296</v>
      </c>
      <c r="D4486" s="5"/>
      <c r="E4486" s="4" t="str">
        <f aca="false">Def_Status_Montagem!$B$7</f>
        <v>Outro Grupo LNLS</v>
      </c>
      <c r="F4486" s="7"/>
      <c r="G4486" s="8"/>
      <c r="H4486" s="7" t="str">
        <f aca="false" t="array" ref="H4486:H4486">INDEX(Def_Instancias_Equipamentos!$E$2:$E$1224, MATCH(K4486, Def_Instancias_Equipamentos!$D$2:$D$1224, 0), 1)</f>
        <v>IA-16RaCtrl</v>
      </c>
      <c r="I4486" s="8" t="str">
        <f aca="false" t="array" ref="I4486:I4486">INDEX(Def_Instancias_Equipamentos!$E$2:$E$1224, MATCH(L4486, Def_Instancias_Equipamentos!$D$2:$D$1224, 0), 1)</f>
        <v>CA-RaCtrl</v>
      </c>
      <c r="J4486" s="8" t="str">
        <f aca="false">IF(H4486=I4486, "INTERNO", "EXTERNO")</f>
        <v>EXTERNO</v>
      </c>
      <c r="K4486" s="9" t="str">
        <f aca="false">Def_Instancias_Equipamentos!$D$61</f>
        <v>IA-16RaCtrl:CO-FibPatch</v>
      </c>
      <c r="L4486" s="4" t="str">
        <f aca="false">Def_Instancias_Equipamentos!$D$67</f>
        <v>CA-RaCtrl:CO-FibPatch</v>
      </c>
      <c r="M4486" s="27" t="s">
        <v>207</v>
      </c>
      <c r="N4486" s="12" t="s">
        <v>207</v>
      </c>
      <c r="O4486" s="9" t="str">
        <f aca="false">Def_Sistemas_Conectores_Cabos!$B$3</f>
        <v>LC duplex</v>
      </c>
      <c r="P4486" s="4" t="str">
        <f aca="false">Def_Sistemas_Conectores_Cabos!$B$3</f>
        <v>LC duplex</v>
      </c>
      <c r="Q4486" s="8" t="str">
        <f aca="false">K4486&amp;"/"&amp;M4486&amp;CHAR(10)&amp;L4486&amp;"/"&amp;N4486</f>
        <v>IA-16RaCtrl:CO-FibPatch/p016
CA-RaCtrl:CO-FibPatch/p016</v>
      </c>
      <c r="R4486" s="12"/>
      <c r="S4486" s="11"/>
      <c r="T4486" s="4" t="str">
        <f aca="false">Def_Sistemas_Conectores_Cabos!$C$3</f>
        <v>Fibra OM4 duplex</v>
      </c>
      <c r="U4486" s="11"/>
      <c r="V4486" s="13"/>
    </row>
    <row r="4487" customFormat="false" ht="15.75" hidden="true" customHeight="true" outlineLevel="0" collapsed="false">
      <c r="A4487" s="4" t="str">
        <f aca="false">Def_Sistemas_Conectores_Cabos!$A$5</f>
        <v>Timing Fontes BO &amp; SI</v>
      </c>
      <c r="B4487" s="5" t="str">
        <f aca="false">Datas_Entregas!$A$2</f>
        <v>Booster/LTB</v>
      </c>
      <c r="C4487" s="6" t="n">
        <f aca="false" t="array" ref="C4487:C4487">INDEX(Datas_Entregas!$B$2:$B$100, MATCH(B4487, Datas_Entregas!$A$2:$A$100, 0), 1)</f>
        <v>43266</v>
      </c>
      <c r="D4487" s="5" t="str">
        <f aca="false">Def_Status_Montagem!$A$2</f>
        <v>A verificar</v>
      </c>
      <c r="E4487" s="4" t="str">
        <f aca="false">Def_Status_Montagem!$B$4</f>
        <v>Contratada (inclui etiqueta)</v>
      </c>
      <c r="F4487" s="7" t="str">
        <f aca="false" t="array" ref="F4487:F4487">INDEX(Def_Instancias_Equipamentos!$F$2:$F$1224, MATCH(K4487, Def_Instancias_Equipamentos!$D$2:$D$1224, 0), 1)</f>
        <v>Sala Racks 18 parte 2</v>
      </c>
      <c r="G4487" s="8" t="str">
        <f aca="false" t="array" ref="G4487:G4487">INDEX(Def_Instancias_Equipamentos!$F$2:$F$1224, MATCH(L4487, Def_Instancias_Equipamentos!$D$2:$D$1224, 0), 1)</f>
        <v>Sala Racks 18 parte 2</v>
      </c>
      <c r="H4487" s="7" t="str">
        <f aca="false" t="array" ref="H4487:H4487">INDEX(Def_Instancias_Equipamentos!$E$2:$E$1224, MATCH(K4487, Def_Instancias_Equipamentos!$D$2:$D$1224, 0), 1)</f>
        <v>IA-19RaBPM</v>
      </c>
      <c r="I4487" s="8" t="str">
        <f aca="false" t="array" ref="I4487:I4487">INDEX(Def_Instancias_Equipamentos!$E$2:$E$1224, MATCH(L4487, Def_Instancias_Equipamentos!$D$2:$D$1224, 0), 1)</f>
        <v>IA-19RaCtrl</v>
      </c>
      <c r="J4487" s="8" t="str">
        <f aca="false">IF(H4487=I4487, "INTERNO", "EXTERNO")</f>
        <v>EXTERNO</v>
      </c>
      <c r="K4487" s="9" t="str">
        <f aca="false">Def_Instancias_Equipamentos!$D$41</f>
        <v>IA-19RaBPM:TI-AMCFPGAEVR</v>
      </c>
      <c r="L4487" s="4" t="str">
        <f aca="false">Def_Instancias_Equipamentos!$D$158</f>
        <v>IA-19RaCtrl:CO-PSCtrl</v>
      </c>
      <c r="M4487" s="10" t="s">
        <v>385</v>
      </c>
      <c r="N4487" s="11" t="s">
        <v>383</v>
      </c>
      <c r="O4487" s="9" t="str">
        <f aca="false">Def_Sistemas_Conectores_Cabos!$B$6</f>
        <v>Simplex (HFBR-4525Z)</v>
      </c>
      <c r="P4487" s="4" t="str">
        <f aca="false">Def_Sistemas_Conectores_Cabos!$B$6</f>
        <v>Simplex (HFBR-4525Z)</v>
      </c>
      <c r="Q4487" s="8" t="str">
        <f aca="false">K4487&amp;"/"&amp;M4487&amp;CHAR(10)&amp;L4487&amp;"/"&amp;N4487</f>
        <v>IA-19RaBPM:TI-AMCFPGAEVR/FMC1CH2
IA-19RaCtrl:CO-PSCtrl/TimIn</v>
      </c>
      <c r="R4487" s="11" t="n">
        <v>15</v>
      </c>
      <c r="S4487" s="11" t="n">
        <f aca="false">R4487</f>
        <v>15</v>
      </c>
      <c r="T4487" s="4" t="str">
        <f aca="false">Def_Sistemas_Conectores_Cabos!$C$6</f>
        <v>Fibra plástica 1 mm</v>
      </c>
      <c r="U4487" s="11" t="s">
        <v>384</v>
      </c>
      <c r="V4487" s="13"/>
    </row>
    <row r="4488" customFormat="false" ht="15.75" hidden="true" customHeight="true" outlineLevel="0" collapsed="false">
      <c r="A4488" s="4" t="str">
        <f aca="false">Def_Sistemas_Conectores_Cabos!$A$5</f>
        <v>Timing Fontes BO &amp; SI</v>
      </c>
      <c r="B4488" s="5" t="str">
        <f aca="false">Datas_Entregas!$A$2</f>
        <v>Booster/LTB</v>
      </c>
      <c r="C4488" s="6" t="n">
        <f aca="false" t="array" ref="C4488:C4488">INDEX(Datas_Entregas!$B$2:$B$100, MATCH(B4488, Datas_Entregas!$A$2:$A$100, 0), 1)</f>
        <v>43266</v>
      </c>
      <c r="D4488" s="5" t="str">
        <f aca="false">Def_Status_Montagem!$A$2</f>
        <v>A verificar</v>
      </c>
      <c r="E4488" s="4" t="str">
        <f aca="false">Def_Status_Montagem!$B$4</f>
        <v>Contratada (inclui etiqueta)</v>
      </c>
      <c r="F4488" s="7" t="str">
        <f aca="false" t="array" ref="F4488:F4488">INDEX(Def_Instancias_Equipamentos!$F$2:$F$1224, MATCH(K4488, Def_Instancias_Equipamentos!$D$2:$D$1224, 0), 1)</f>
        <v>Sala Racks 18 parte 2</v>
      </c>
      <c r="G4488" s="8" t="str">
        <f aca="false" t="array" ref="G4488:G4488">INDEX(Def_Instancias_Equipamentos!$F$2:$F$1224, MATCH(L4488, Def_Instancias_Equipamentos!$D$2:$D$1224, 0), 1)</f>
        <v>Sala Racks 18 parte 2</v>
      </c>
      <c r="H4488" s="7" t="str">
        <f aca="false" t="array" ref="H4488:H4488">INDEX(Def_Instancias_Equipamentos!$E$2:$E$1224, MATCH(K4488, Def_Instancias_Equipamentos!$D$2:$D$1224, 0), 1)</f>
        <v>IA-19RaBPM</v>
      </c>
      <c r="I4488" s="8" t="str">
        <f aca="false" t="array" ref="I4488:I4488">INDEX(Def_Instancias_Equipamentos!$E$2:$E$1224, MATCH(L4488, Def_Instancias_Equipamentos!$D$2:$D$1224, 0), 1)</f>
        <v>IA-19RaCtrl</v>
      </c>
      <c r="J4488" s="8" t="str">
        <f aca="false">IF(H4488=I4488, "INTERNO", "EXTERNO")</f>
        <v>EXTERNO</v>
      </c>
      <c r="K4488" s="9" t="str">
        <f aca="false">Def_Instancias_Equipamentos!$D$41</f>
        <v>IA-19RaBPM:TI-AMCFPGAEVR</v>
      </c>
      <c r="L4488" s="4" t="str">
        <f aca="false">Def_Instancias_Equipamentos!$D$158</f>
        <v>IA-19RaCtrl:CO-PSCtrl</v>
      </c>
      <c r="M4488" s="10" t="s">
        <v>386</v>
      </c>
      <c r="N4488" s="11" t="s">
        <v>383</v>
      </c>
      <c r="O4488" s="9" t="str">
        <f aca="false">Def_Sistemas_Conectores_Cabos!$B$6</f>
        <v>Simplex (HFBR-4525Z)</v>
      </c>
      <c r="P4488" s="4" t="str">
        <f aca="false">Def_Sistemas_Conectores_Cabos!$B$6</f>
        <v>Simplex (HFBR-4525Z)</v>
      </c>
      <c r="Q4488" s="8" t="str">
        <f aca="false">K4488&amp;"/"&amp;M4488&amp;CHAR(10)&amp;L4488&amp;"/"&amp;N4488</f>
        <v>IA-19RaBPM:TI-AMCFPGAEVR/FMC1CH3
IA-19RaCtrl:CO-PSCtrl/TimIn</v>
      </c>
      <c r="R4488" s="11" t="n">
        <v>15</v>
      </c>
      <c r="S4488" s="11" t="n">
        <f aca="false">R4488</f>
        <v>15</v>
      </c>
      <c r="T4488" s="4" t="str">
        <f aca="false">Def_Sistemas_Conectores_Cabos!$C$6</f>
        <v>Fibra plástica 1 mm</v>
      </c>
      <c r="U4488" s="11" t="s">
        <v>384</v>
      </c>
      <c r="V4488" s="13"/>
    </row>
    <row r="4489" customFormat="false" ht="15.75" hidden="true" customHeight="true" outlineLevel="0" collapsed="false">
      <c r="A4489" s="4" t="str">
        <f aca="false">Def_Sistemas_Conectores_Cabos!$A$5</f>
        <v>Timing Fontes BO &amp; SI</v>
      </c>
      <c r="B4489" s="5" t="str">
        <f aca="false">Datas_Entregas!$A$2</f>
        <v>Booster/LTB</v>
      </c>
      <c r="C4489" s="6" t="n">
        <f aca="false" t="array" ref="C4489:C4489">INDEX(Datas_Entregas!$B$2:$B$100, MATCH(B4489, Datas_Entregas!$A$2:$A$100, 0), 1)</f>
        <v>43266</v>
      </c>
      <c r="D4489" s="5" t="str">
        <f aca="false">Def_Status_Montagem!$A$2</f>
        <v>A verificar</v>
      </c>
      <c r="E4489" s="4" t="str">
        <f aca="false">Def_Status_Montagem!$B$4</f>
        <v>Contratada (inclui etiqueta)</v>
      </c>
      <c r="F4489" s="7" t="str">
        <f aca="false" t="array" ref="F4489:F4489">INDEX(Def_Instancias_Equipamentos!$F$2:$F$1224, MATCH(K4489, Def_Instancias_Equipamentos!$D$2:$D$1224, 0), 1)</f>
        <v>Sala Racks 18 parte 2</v>
      </c>
      <c r="G4489" s="8" t="str">
        <f aca="false" t="array" ref="G4489:G4489">INDEX(Def_Instancias_Equipamentos!$F$2:$F$1224, MATCH(L4489, Def_Instancias_Equipamentos!$D$2:$D$1224, 0), 1)</f>
        <v>Sala Racks 18 parte 2</v>
      </c>
      <c r="H4489" s="7" t="str">
        <f aca="false" t="array" ref="H4489:H4489">INDEX(Def_Instancias_Equipamentos!$E$2:$E$1224, MATCH(K4489, Def_Instancias_Equipamentos!$D$2:$D$1224, 0), 1)</f>
        <v>IA-19RaBPM</v>
      </c>
      <c r="I4489" s="8" t="str">
        <f aca="false" t="array" ref="I4489:I4489">INDEX(Def_Instancias_Equipamentos!$E$2:$E$1224, MATCH(L4489, Def_Instancias_Equipamentos!$D$2:$D$1224, 0), 1)</f>
        <v>IA-19RaCtrl</v>
      </c>
      <c r="J4489" s="8" t="str">
        <f aca="false">IF(H4489=I4489, "INTERNO", "EXTERNO")</f>
        <v>EXTERNO</v>
      </c>
      <c r="K4489" s="9" t="str">
        <f aca="false">Def_Instancias_Equipamentos!$D$41</f>
        <v>IA-19RaBPM:TI-AMCFPGAEVR</v>
      </c>
      <c r="L4489" s="4" t="str">
        <f aca="false">Def_Instancias_Equipamentos!$D$158</f>
        <v>IA-19RaCtrl:CO-PSCtrl</v>
      </c>
      <c r="M4489" s="10" t="s">
        <v>387</v>
      </c>
      <c r="N4489" s="11" t="s">
        <v>383</v>
      </c>
      <c r="O4489" s="9" t="str">
        <f aca="false">Def_Sistemas_Conectores_Cabos!$B$6</f>
        <v>Simplex (HFBR-4525Z)</v>
      </c>
      <c r="P4489" s="4" t="str">
        <f aca="false">Def_Sistemas_Conectores_Cabos!$B$6</f>
        <v>Simplex (HFBR-4525Z)</v>
      </c>
      <c r="Q4489" s="8" t="str">
        <f aca="false">K4489&amp;"/"&amp;M4489&amp;CHAR(10)&amp;L4489&amp;"/"&amp;N4489</f>
        <v>IA-19RaBPM:TI-AMCFPGAEVR/FMC1CH4
IA-19RaCtrl:CO-PSCtrl/TimIn</v>
      </c>
      <c r="R4489" s="11" t="n">
        <v>15</v>
      </c>
      <c r="S4489" s="11" t="n">
        <f aca="false">R4489</f>
        <v>15</v>
      </c>
      <c r="T4489" s="4" t="str">
        <f aca="false">Def_Sistemas_Conectores_Cabos!$C$6</f>
        <v>Fibra plástica 1 mm</v>
      </c>
      <c r="U4489" s="11" t="s">
        <v>384</v>
      </c>
      <c r="V4489" s="13"/>
    </row>
    <row r="4490" customFormat="false" ht="15.75" hidden="true" customHeight="true" outlineLevel="0" collapsed="false">
      <c r="A4490" s="4" t="str">
        <f aca="false">Def_Sistemas_Conectores_Cabos!$A$5</f>
        <v>Timing Fontes BO &amp; SI</v>
      </c>
      <c r="B4490" s="5" t="str">
        <f aca="false">Datas_Entregas!$A$2</f>
        <v>Booster/LTB</v>
      </c>
      <c r="C4490" s="6" t="n">
        <f aca="false" t="array" ref="C4490:C4490">INDEX(Datas_Entregas!$B$2:$B$100, MATCH(B4490, Datas_Entregas!$A$2:$A$100, 0), 1)</f>
        <v>43266</v>
      </c>
      <c r="D4490" s="5" t="str">
        <f aca="false">Def_Status_Montagem!$A$2</f>
        <v>A verificar</v>
      </c>
      <c r="E4490" s="4" t="str">
        <f aca="false">Def_Status_Montagem!$B$4</f>
        <v>Contratada (inclui etiqueta)</v>
      </c>
      <c r="F4490" s="7" t="str">
        <f aca="false" t="array" ref="F4490:F4490">INDEX(Def_Instancias_Equipamentos!$F$2:$F$1224, MATCH(K4490, Def_Instancias_Equipamentos!$D$2:$D$1224, 0), 1)</f>
        <v>Sala Racks 18 parte 2</v>
      </c>
      <c r="G4490" s="8" t="str">
        <f aca="false" t="array" ref="G4490:G4490">INDEX(Def_Instancias_Equipamentos!$F$2:$F$1224, MATCH(L4490, Def_Instancias_Equipamentos!$D$2:$D$1224, 0), 1)</f>
        <v>Sala Racks 18 parte 2</v>
      </c>
      <c r="H4490" s="7" t="str">
        <f aca="false" t="array" ref="H4490:H4490">INDEX(Def_Instancias_Equipamentos!$E$2:$E$1224, MATCH(K4490, Def_Instancias_Equipamentos!$D$2:$D$1224, 0), 1)</f>
        <v>IA-19RaBPM</v>
      </c>
      <c r="I4490" s="8" t="str">
        <f aca="false" t="array" ref="I4490:I4490">INDEX(Def_Instancias_Equipamentos!$E$2:$E$1224, MATCH(L4490, Def_Instancias_Equipamentos!$D$2:$D$1224, 0), 1)</f>
        <v>IA-19RaCtrl</v>
      </c>
      <c r="J4490" s="8" t="str">
        <f aca="false">IF(H4490=I4490, "INTERNO", "EXTERNO")</f>
        <v>EXTERNO</v>
      </c>
      <c r="K4490" s="9" t="str">
        <f aca="false">Def_Instancias_Equipamentos!$D$41</f>
        <v>IA-19RaBPM:TI-AMCFPGAEVR</v>
      </c>
      <c r="L4490" s="4" t="str">
        <f aca="false">Def_Instancias_Equipamentos!$D$158</f>
        <v>IA-19RaCtrl:CO-PSCtrl</v>
      </c>
      <c r="M4490" s="10" t="s">
        <v>388</v>
      </c>
      <c r="N4490" s="11" t="s">
        <v>383</v>
      </c>
      <c r="O4490" s="9" t="str">
        <f aca="false">Def_Sistemas_Conectores_Cabos!$B$6</f>
        <v>Simplex (HFBR-4525Z)</v>
      </c>
      <c r="P4490" s="4" t="str">
        <f aca="false">Def_Sistemas_Conectores_Cabos!$B$6</f>
        <v>Simplex (HFBR-4525Z)</v>
      </c>
      <c r="Q4490" s="8" t="str">
        <f aca="false">K4490&amp;"/"&amp;M4490&amp;CHAR(10)&amp;L4490&amp;"/"&amp;N4490</f>
        <v>IA-19RaBPM:TI-AMCFPGAEVR/FMC1CH5
IA-19RaCtrl:CO-PSCtrl/TimIn</v>
      </c>
      <c r="R4490" s="11" t="n">
        <v>15</v>
      </c>
      <c r="S4490" s="11" t="n">
        <f aca="false">R4490</f>
        <v>15</v>
      </c>
      <c r="T4490" s="4" t="str">
        <f aca="false">Def_Sistemas_Conectores_Cabos!$C$6</f>
        <v>Fibra plástica 1 mm</v>
      </c>
      <c r="U4490" s="11" t="s">
        <v>384</v>
      </c>
      <c r="V4490" s="13"/>
    </row>
    <row r="4491" customFormat="false" ht="15.75" hidden="true" customHeight="true" outlineLevel="0" collapsed="false">
      <c r="A4491" s="4" t="str">
        <f aca="false">Def_Sistemas_Conectores_Cabos!$A$5</f>
        <v>Timing Fontes BO &amp; SI</v>
      </c>
      <c r="B4491" s="5" t="str">
        <f aca="false">Datas_Entregas!$A$2</f>
        <v>Booster/LTB</v>
      </c>
      <c r="C4491" s="6" t="n">
        <f aca="false" t="array" ref="C4491:C4491">INDEX(Datas_Entregas!$B$2:$B$100, MATCH(B4491, Datas_Entregas!$A$2:$A$100, 0), 1)</f>
        <v>43266</v>
      </c>
      <c r="D4491" s="5" t="str">
        <f aca="false">Def_Status_Montagem!$A$2</f>
        <v>A verificar</v>
      </c>
      <c r="E4491" s="4" t="str">
        <f aca="false">Def_Status_Montagem!$B$4</f>
        <v>Contratada (inclui etiqueta)</v>
      </c>
      <c r="F4491" s="7" t="str">
        <f aca="false" t="array" ref="F4491:F4491">INDEX(Def_Instancias_Equipamentos!$F$2:$F$1224, MATCH(K4491, Def_Instancias_Equipamentos!$D$2:$D$1224, 0), 1)</f>
        <v>Sala Racks 18 parte 2</v>
      </c>
      <c r="G4491" s="8" t="str">
        <f aca="false" t="array" ref="G4491:G4491">INDEX(Def_Instancias_Equipamentos!$F$2:$F$1224, MATCH(L4491, Def_Instancias_Equipamentos!$D$2:$D$1224, 0), 1)</f>
        <v>Sala Racks 18 parte 2</v>
      </c>
      <c r="H4491" s="7" t="str">
        <f aca="false" t="array" ref="H4491:H4491">INDEX(Def_Instancias_Equipamentos!$E$2:$E$1224, MATCH(K4491, Def_Instancias_Equipamentos!$D$2:$D$1224, 0), 1)</f>
        <v>IA-19RaBPM</v>
      </c>
      <c r="I4491" s="8" t="str">
        <f aca="false" t="array" ref="I4491:I4491">INDEX(Def_Instancias_Equipamentos!$E$2:$E$1224, MATCH(L4491, Def_Instancias_Equipamentos!$D$2:$D$1224, 0), 1)</f>
        <v>IA-19RaCtrl</v>
      </c>
      <c r="J4491" s="8" t="str">
        <f aca="false">IF(H4491=I4491, "INTERNO", "EXTERNO")</f>
        <v>EXTERNO</v>
      </c>
      <c r="K4491" s="9" t="str">
        <f aca="false">Def_Instancias_Equipamentos!$D$41</f>
        <v>IA-19RaBPM:TI-AMCFPGAEVR</v>
      </c>
      <c r="L4491" s="4" t="str">
        <f aca="false">Def_Instancias_Equipamentos!$D$158</f>
        <v>IA-19RaCtrl:CO-PSCtrl</v>
      </c>
      <c r="M4491" s="10" t="s">
        <v>389</v>
      </c>
      <c r="N4491" s="11" t="s">
        <v>383</v>
      </c>
      <c r="O4491" s="9" t="str">
        <f aca="false">Def_Sistemas_Conectores_Cabos!$B$6</f>
        <v>Simplex (HFBR-4525Z)</v>
      </c>
      <c r="P4491" s="4" t="str">
        <f aca="false">Def_Sistemas_Conectores_Cabos!$B$6</f>
        <v>Simplex (HFBR-4525Z)</v>
      </c>
      <c r="Q4491" s="8" t="str">
        <f aca="false">K4491&amp;"/"&amp;M4491&amp;CHAR(10)&amp;L4491&amp;"/"&amp;N4491</f>
        <v>IA-19RaBPM:TI-AMCFPGAEVR/FMC2CH1
IA-19RaCtrl:CO-PSCtrl/TimIn</v>
      </c>
      <c r="R4491" s="11" t="n">
        <v>15</v>
      </c>
      <c r="S4491" s="11" t="n">
        <f aca="false">R4491</f>
        <v>15</v>
      </c>
      <c r="T4491" s="4" t="str">
        <f aca="false">Def_Sistemas_Conectores_Cabos!$C$6</f>
        <v>Fibra plástica 1 mm</v>
      </c>
      <c r="U4491" s="11" t="s">
        <v>384</v>
      </c>
      <c r="V4491" s="13"/>
    </row>
    <row r="4492" customFormat="false" ht="15.75" hidden="true" customHeight="true" outlineLevel="0" collapsed="false">
      <c r="A4492" s="4" t="str">
        <f aca="false">Def_Sistemas_Conectores_Cabos!$A$5</f>
        <v>Timing Fontes BO &amp; SI</v>
      </c>
      <c r="B4492" s="5" t="str">
        <f aca="false">Datas_Entregas!$A$2</f>
        <v>Booster/LTB</v>
      </c>
      <c r="C4492" s="6" t="n">
        <f aca="false" t="array" ref="C4492:C4492">INDEX(Datas_Entregas!$B$2:$B$100, MATCH(B4492, Datas_Entregas!$A$2:$A$100, 0), 1)</f>
        <v>43266</v>
      </c>
      <c r="D4492" s="5" t="str">
        <f aca="false">Def_Status_Montagem!$A$2</f>
        <v>A verificar</v>
      </c>
      <c r="E4492" s="4" t="str">
        <f aca="false">Def_Status_Montagem!$B$4</f>
        <v>Contratada (inclui etiqueta)</v>
      </c>
      <c r="F4492" s="7" t="str">
        <f aca="false" t="array" ref="F4492:F4492">INDEX(Def_Instancias_Equipamentos!$F$2:$F$1224, MATCH(K4492, Def_Instancias_Equipamentos!$D$2:$D$1224, 0), 1)</f>
        <v>Sala Racks 18 parte 2</v>
      </c>
      <c r="G4492" s="8" t="str">
        <f aca="false" t="array" ref="G4492:G4492">INDEX(Def_Instancias_Equipamentos!$F$2:$F$1224, MATCH(L4492, Def_Instancias_Equipamentos!$D$2:$D$1224, 0), 1)</f>
        <v>Sala Racks 18 parte 2</v>
      </c>
      <c r="H4492" s="7" t="str">
        <f aca="false" t="array" ref="H4492:H4492">INDEX(Def_Instancias_Equipamentos!$E$2:$E$1224, MATCH(K4492, Def_Instancias_Equipamentos!$D$2:$D$1224, 0), 1)</f>
        <v>IA-19RaBPM</v>
      </c>
      <c r="I4492" s="8" t="str">
        <f aca="false" t="array" ref="I4492:I4492">INDEX(Def_Instancias_Equipamentos!$E$2:$E$1224, MATCH(L4492, Def_Instancias_Equipamentos!$D$2:$D$1224, 0), 1)</f>
        <v>IA-19RaCtrl</v>
      </c>
      <c r="J4492" s="8" t="str">
        <f aca="false">IF(H4492=I4492, "INTERNO", "EXTERNO")</f>
        <v>EXTERNO</v>
      </c>
      <c r="K4492" s="9" t="str">
        <f aca="false">Def_Instancias_Equipamentos!$D$41</f>
        <v>IA-19RaBPM:TI-AMCFPGAEVR</v>
      </c>
      <c r="L4492" s="4" t="str">
        <f aca="false">Def_Instancias_Equipamentos!$D$158</f>
        <v>IA-19RaCtrl:CO-PSCtrl</v>
      </c>
      <c r="M4492" s="10" t="s">
        <v>390</v>
      </c>
      <c r="N4492" s="11" t="s">
        <v>383</v>
      </c>
      <c r="O4492" s="9" t="str">
        <f aca="false">Def_Sistemas_Conectores_Cabos!$B$6</f>
        <v>Simplex (HFBR-4525Z)</v>
      </c>
      <c r="P4492" s="4" t="str">
        <f aca="false">Def_Sistemas_Conectores_Cabos!$B$6</f>
        <v>Simplex (HFBR-4525Z)</v>
      </c>
      <c r="Q4492" s="8" t="str">
        <f aca="false">K4492&amp;"/"&amp;M4492&amp;CHAR(10)&amp;L4492&amp;"/"&amp;N4492</f>
        <v>IA-19RaBPM:TI-AMCFPGAEVR/FMC2CH2
IA-19RaCtrl:CO-PSCtrl/TimIn</v>
      </c>
      <c r="R4492" s="11" t="n">
        <v>15</v>
      </c>
      <c r="S4492" s="11" t="n">
        <f aca="false">R4492</f>
        <v>15</v>
      </c>
      <c r="T4492" s="4" t="str">
        <f aca="false">Def_Sistemas_Conectores_Cabos!$C$6</f>
        <v>Fibra plástica 1 mm</v>
      </c>
      <c r="U4492" s="11" t="s">
        <v>384</v>
      </c>
      <c r="V4492" s="13"/>
    </row>
    <row r="4493" customFormat="false" ht="15.75" hidden="true" customHeight="true" outlineLevel="0" collapsed="false">
      <c r="A4493" s="4" t="str">
        <f aca="false">Def_Sistemas_Conectores_Cabos!$A$5</f>
        <v>Timing Fontes BO &amp; SI</v>
      </c>
      <c r="B4493" s="5" t="str">
        <f aca="false">Datas_Entregas!$A$2</f>
        <v>Booster/LTB</v>
      </c>
      <c r="C4493" s="6" t="n">
        <f aca="false" t="array" ref="C4493:C4493">INDEX(Datas_Entregas!$B$2:$B$100, MATCH(B4493, Datas_Entregas!$A$2:$A$100, 0), 1)</f>
        <v>43266</v>
      </c>
      <c r="D4493" s="5" t="str">
        <f aca="false">Def_Status_Montagem!$A$2</f>
        <v>A verificar</v>
      </c>
      <c r="E4493" s="4" t="str">
        <f aca="false">Def_Status_Montagem!$B$4</f>
        <v>Contratada (inclui etiqueta)</v>
      </c>
      <c r="F4493" s="7" t="str">
        <f aca="false" t="array" ref="F4493:F4493">INDEX(Def_Instancias_Equipamentos!$F$2:$F$1224, MATCH(K4493, Def_Instancias_Equipamentos!$D$2:$D$1224, 0), 1)</f>
        <v>Sala Racks 18 parte 2</v>
      </c>
      <c r="G4493" s="8" t="str">
        <f aca="false" t="array" ref="G4493:G4493">INDEX(Def_Instancias_Equipamentos!$F$2:$F$1224, MATCH(L4493, Def_Instancias_Equipamentos!$D$2:$D$1224, 0), 1)</f>
        <v>Sala Racks 18 parte 2</v>
      </c>
      <c r="H4493" s="7" t="str">
        <f aca="false" t="array" ref="H4493:H4493">INDEX(Def_Instancias_Equipamentos!$E$2:$E$1224, MATCH(K4493, Def_Instancias_Equipamentos!$D$2:$D$1224, 0), 1)</f>
        <v>IA-19RaBPM</v>
      </c>
      <c r="I4493" s="8" t="str">
        <f aca="false" t="array" ref="I4493:I4493">INDEX(Def_Instancias_Equipamentos!$E$2:$E$1224, MATCH(L4493, Def_Instancias_Equipamentos!$D$2:$D$1224, 0), 1)</f>
        <v>IA-19RaCtrl</v>
      </c>
      <c r="J4493" s="8" t="str">
        <f aca="false">IF(H4493=I4493, "INTERNO", "EXTERNO")</f>
        <v>EXTERNO</v>
      </c>
      <c r="K4493" s="9" t="str">
        <f aca="false">Def_Instancias_Equipamentos!$D$41</f>
        <v>IA-19RaBPM:TI-AMCFPGAEVR</v>
      </c>
      <c r="L4493" s="4" t="str">
        <f aca="false">Def_Instancias_Equipamentos!$D$158</f>
        <v>IA-19RaCtrl:CO-PSCtrl</v>
      </c>
      <c r="M4493" s="10" t="s">
        <v>391</v>
      </c>
      <c r="N4493" s="11" t="s">
        <v>383</v>
      </c>
      <c r="O4493" s="9" t="str">
        <f aca="false">Def_Sistemas_Conectores_Cabos!$B$6</f>
        <v>Simplex (HFBR-4525Z)</v>
      </c>
      <c r="P4493" s="4" t="str">
        <f aca="false">Def_Sistemas_Conectores_Cabos!$B$6</f>
        <v>Simplex (HFBR-4525Z)</v>
      </c>
      <c r="Q4493" s="8" t="str">
        <f aca="false">K4493&amp;"/"&amp;M4493&amp;CHAR(10)&amp;L4493&amp;"/"&amp;N4493</f>
        <v>IA-19RaBPM:TI-AMCFPGAEVR/FMC2CH3
IA-19RaCtrl:CO-PSCtrl/TimIn</v>
      </c>
      <c r="R4493" s="11" t="n">
        <v>15</v>
      </c>
      <c r="S4493" s="11" t="n">
        <f aca="false">R4493</f>
        <v>15</v>
      </c>
      <c r="T4493" s="4" t="str">
        <f aca="false">Def_Sistemas_Conectores_Cabos!$C$6</f>
        <v>Fibra plástica 1 mm</v>
      </c>
      <c r="U4493" s="11" t="s">
        <v>384</v>
      </c>
      <c r="V4493" s="13"/>
    </row>
    <row r="4494" customFormat="false" ht="15.75" hidden="true" customHeight="true" outlineLevel="0" collapsed="false">
      <c r="A4494" s="4" t="str">
        <f aca="false">Def_Sistemas_Conectores_Cabos!$A$5</f>
        <v>Timing Fontes BO &amp; SI</v>
      </c>
      <c r="B4494" s="5" t="str">
        <f aca="false">Datas_Entregas!$A$2</f>
        <v>Booster/LTB</v>
      </c>
      <c r="C4494" s="6" t="n">
        <f aca="false" t="array" ref="C4494:C4494">INDEX(Datas_Entregas!$B$2:$B$100, MATCH(B4494, Datas_Entregas!$A$2:$A$100, 0), 1)</f>
        <v>43266</v>
      </c>
      <c r="D4494" s="5" t="str">
        <f aca="false">Def_Status_Montagem!$A$2</f>
        <v>A verificar</v>
      </c>
      <c r="E4494" s="4" t="str">
        <f aca="false">Def_Status_Montagem!$B$4</f>
        <v>Contratada (inclui etiqueta)</v>
      </c>
      <c r="F4494" s="7" t="str">
        <f aca="false" t="array" ref="F4494:F4494">INDEX(Def_Instancias_Equipamentos!$F$2:$F$1224, MATCH(K4494, Def_Instancias_Equipamentos!$D$2:$D$1224, 0), 1)</f>
        <v>Sala Racks 18 parte 2</v>
      </c>
      <c r="G4494" s="8" t="str">
        <f aca="false" t="array" ref="G4494:G4494">INDEX(Def_Instancias_Equipamentos!$F$2:$F$1224, MATCH(L4494, Def_Instancias_Equipamentos!$D$2:$D$1224, 0), 1)</f>
        <v>Sala Racks 18 parte 2</v>
      </c>
      <c r="H4494" s="7" t="str">
        <f aca="false" t="array" ref="H4494:H4494">INDEX(Def_Instancias_Equipamentos!$E$2:$E$1224, MATCH(K4494, Def_Instancias_Equipamentos!$D$2:$D$1224, 0), 1)</f>
        <v>IA-19RaBPM</v>
      </c>
      <c r="I4494" s="8" t="str">
        <f aca="false" t="array" ref="I4494:I4494">INDEX(Def_Instancias_Equipamentos!$E$2:$E$1224, MATCH(L4494, Def_Instancias_Equipamentos!$D$2:$D$1224, 0), 1)</f>
        <v>IA-19RaCtrl</v>
      </c>
      <c r="J4494" s="8" t="str">
        <f aca="false">IF(H4494=I4494, "INTERNO", "EXTERNO")</f>
        <v>EXTERNO</v>
      </c>
      <c r="K4494" s="9" t="str">
        <f aca="false">Def_Instancias_Equipamentos!$D$41</f>
        <v>IA-19RaBPM:TI-AMCFPGAEVR</v>
      </c>
      <c r="L4494" s="4" t="str">
        <f aca="false">Def_Instancias_Equipamentos!$D$158</f>
        <v>IA-19RaCtrl:CO-PSCtrl</v>
      </c>
      <c r="M4494" s="10" t="s">
        <v>392</v>
      </c>
      <c r="N4494" s="11" t="s">
        <v>383</v>
      </c>
      <c r="O4494" s="9" t="str">
        <f aca="false">Def_Sistemas_Conectores_Cabos!$B$6</f>
        <v>Simplex (HFBR-4525Z)</v>
      </c>
      <c r="P4494" s="4" t="str">
        <f aca="false">Def_Sistemas_Conectores_Cabos!$B$6</f>
        <v>Simplex (HFBR-4525Z)</v>
      </c>
      <c r="Q4494" s="8" t="str">
        <f aca="false">K4494&amp;"/"&amp;M4494&amp;CHAR(10)&amp;L4494&amp;"/"&amp;N4494</f>
        <v>IA-19RaBPM:TI-AMCFPGAEVR/FMC2CH4
IA-19RaCtrl:CO-PSCtrl/TimIn</v>
      </c>
      <c r="R4494" s="11" t="n">
        <v>15</v>
      </c>
      <c r="S4494" s="11" t="n">
        <f aca="false">R4494</f>
        <v>15</v>
      </c>
      <c r="T4494" s="4" t="str">
        <f aca="false">Def_Sistemas_Conectores_Cabos!$C$6</f>
        <v>Fibra plástica 1 mm</v>
      </c>
      <c r="U4494" s="11" t="s">
        <v>384</v>
      </c>
      <c r="V4494" s="13"/>
    </row>
    <row r="4495" customFormat="false" ht="15.75" hidden="true" customHeight="true" outlineLevel="0" collapsed="false">
      <c r="A4495" s="4" t="str">
        <f aca="false">Def_Sistemas_Conectores_Cabos!$A$5</f>
        <v>Timing Fontes BO &amp; SI</v>
      </c>
      <c r="B4495" s="5" t="str">
        <f aca="false">Datas_Entregas!$A$2</f>
        <v>Booster/LTB</v>
      </c>
      <c r="C4495" s="6" t="n">
        <f aca="false" t="array" ref="C4495:C4495">INDEX(Datas_Entregas!$B$2:$B$100, MATCH(B4495, Datas_Entregas!$A$2:$A$100, 0), 1)</f>
        <v>43266</v>
      </c>
      <c r="D4495" s="5" t="str">
        <f aca="false">Def_Status_Montagem!$A$2</f>
        <v>A verificar</v>
      </c>
      <c r="E4495" s="4" t="str">
        <f aca="false">Def_Status_Montagem!$B$4</f>
        <v>Contratada (inclui etiqueta)</v>
      </c>
      <c r="F4495" s="7" t="str">
        <f aca="false" t="array" ref="F4495:F4495">INDEX(Def_Instancias_Equipamentos!$F$2:$F$1224, MATCH(K4495, Def_Instancias_Equipamentos!$D$2:$D$1224, 0), 1)</f>
        <v>Sala Racks 19&amp;20</v>
      </c>
      <c r="G4495" s="8" t="str">
        <f aca="false" t="array" ref="G4495:G4495">INDEX(Def_Instancias_Equipamentos!$F$2:$F$1224, MATCH(L4495, Def_Instancias_Equipamentos!$D$2:$D$1224, 0), 1)</f>
        <v>Sala Racks 19&amp;20</v>
      </c>
      <c r="H4495" s="7" t="str">
        <f aca="false" t="array" ref="H4495:H4495">INDEX(Def_Instancias_Equipamentos!$E$2:$E$1224, MATCH(K4495, Def_Instancias_Equipamentos!$D$2:$D$1224, 0), 1)</f>
        <v>IA-20RaBPM</v>
      </c>
      <c r="I4495" s="8" t="str">
        <f aca="false" t="array" ref="I4495:I4495">INDEX(Def_Instancias_Equipamentos!$E$2:$E$1224, MATCH(L4495, Def_Instancias_Equipamentos!$D$2:$D$1224, 0), 1)</f>
        <v>IA-20RaCtrl</v>
      </c>
      <c r="J4495" s="8" t="str">
        <f aca="false">IF(H4495=I4495, "INTERNO", "EXTERNO")</f>
        <v>EXTERNO</v>
      </c>
      <c r="K4495" s="9" t="str">
        <f aca="false">Def_Instancias_Equipamentos!$D$42</f>
        <v>IA-20RaBPM:TI-AMCFPGAEVR</v>
      </c>
      <c r="L4495" s="4" t="str">
        <f aca="false">Def_Instancias_Equipamentos!$D$159</f>
        <v>IA-20RaCtrl:CO-PSCtrl</v>
      </c>
      <c r="M4495" s="10" t="s">
        <v>382</v>
      </c>
      <c r="N4495" s="11" t="s">
        <v>383</v>
      </c>
      <c r="O4495" s="9" t="str">
        <f aca="false">Def_Sistemas_Conectores_Cabos!$B$6</f>
        <v>Simplex (HFBR-4525Z)</v>
      </c>
      <c r="P4495" s="4" t="str">
        <f aca="false">Def_Sistemas_Conectores_Cabos!$B$6</f>
        <v>Simplex (HFBR-4525Z)</v>
      </c>
      <c r="Q4495" s="8" t="str">
        <f aca="false">K4495&amp;"/"&amp;M4495&amp;CHAR(10)&amp;L4495&amp;"/"&amp;N4495</f>
        <v>IA-20RaBPM:TI-AMCFPGAEVR/FMC1CH1
IA-20RaCtrl:CO-PSCtrl/TimIn</v>
      </c>
      <c r="R4495" s="11" t="n">
        <v>20</v>
      </c>
      <c r="S4495" s="11" t="n">
        <f aca="false">R4495</f>
        <v>20</v>
      </c>
      <c r="T4495" s="4" t="str">
        <f aca="false">Def_Sistemas_Conectores_Cabos!$C$6</f>
        <v>Fibra plástica 1 mm</v>
      </c>
      <c r="U4495" s="11" t="s">
        <v>384</v>
      </c>
      <c r="V4495" s="13"/>
    </row>
    <row r="4496" customFormat="false" ht="15.75" hidden="true" customHeight="true" outlineLevel="0" collapsed="false">
      <c r="A4496" s="4" t="str">
        <f aca="false">Def_Sistemas_Conectores_Cabos!$A$24</f>
        <v>Controle</v>
      </c>
      <c r="B4496" s="5" t="str">
        <f aca="false">Datas_Entregas!$A$4</f>
        <v>Infra de fibras OM4</v>
      </c>
      <c r="C4496" s="6" t="n">
        <f aca="false" t="array" ref="C4496:C4496">INDEX(Datas_Entregas!$B$2:$B$100, MATCH(B4496, Datas_Entregas!$A$2:$A$100, 0), 1)</f>
        <v>43296</v>
      </c>
      <c r="D4496" s="5"/>
      <c r="E4496" s="4" t="str">
        <f aca="false">Def_Status_Montagem!$B$7</f>
        <v>Outro Grupo LNLS</v>
      </c>
      <c r="F4496" s="7"/>
      <c r="G4496" s="8"/>
      <c r="H4496" s="7" t="str">
        <f aca="false" t="array" ref="H4496:H4496">INDEX(Def_Instancias_Equipamentos!$E$2:$E$1224, MATCH(K4496, Def_Instancias_Equipamentos!$D$2:$D$1224, 0), 1)</f>
        <v>IA-17RaCtrl</v>
      </c>
      <c r="I4496" s="8" t="str">
        <f aca="false" t="array" ref="I4496:I4496">INDEX(Def_Instancias_Equipamentos!$E$2:$E$1224, MATCH(L4496, Def_Instancias_Equipamentos!$D$2:$D$1224, 0), 1)</f>
        <v>IA-18RaCtrl</v>
      </c>
      <c r="J4496" s="8" t="str">
        <f aca="false">IF(H4496=I4496, "INTERNO", "EXTERNO")</f>
        <v>EXTERNO</v>
      </c>
      <c r="K4496" s="9" t="str">
        <f aca="false">Def_Instancias_Equipamentos!$D$62</f>
        <v>IA-17RaCtrl:CO-FibPatch</v>
      </c>
      <c r="L4496" s="4" t="str">
        <f aca="false">Def_Instancias_Equipamentos!$D$63</f>
        <v>IA-18RaCtrl:CO-FibPatch</v>
      </c>
      <c r="M4496" s="27" t="s">
        <v>298</v>
      </c>
      <c r="N4496" s="12" t="s">
        <v>298</v>
      </c>
      <c r="O4496" s="9" t="str">
        <f aca="false">Def_Sistemas_Conectores_Cabos!$B$3</f>
        <v>LC duplex</v>
      </c>
      <c r="P4496" s="4" t="str">
        <f aca="false">Def_Sistemas_Conectores_Cabos!$B$3</f>
        <v>LC duplex</v>
      </c>
      <c r="Q4496" s="8" t="str">
        <f aca="false">K4496&amp;"/"&amp;M4496&amp;CHAR(10)&amp;L4496&amp;"/"&amp;N4496</f>
        <v>IA-17RaCtrl:CO-FibPatch/p017
IA-18RaCtrl:CO-FibPatch/p017</v>
      </c>
      <c r="R4496" s="12"/>
      <c r="S4496" s="11"/>
      <c r="T4496" s="4" t="str">
        <f aca="false">Def_Sistemas_Conectores_Cabos!$C$3</f>
        <v>Fibra OM4 duplex</v>
      </c>
      <c r="U4496" s="11"/>
      <c r="V4496" s="13"/>
    </row>
    <row r="4497" customFormat="false" ht="15.75" hidden="true" customHeight="true" outlineLevel="0" collapsed="false">
      <c r="A4497" s="4" t="str">
        <f aca="false">Def_Sistemas_Conectores_Cabos!$A$24</f>
        <v>Controle</v>
      </c>
      <c r="B4497" s="5" t="str">
        <f aca="false">Datas_Entregas!$A$4</f>
        <v>Infra de fibras OM4</v>
      </c>
      <c r="C4497" s="6" t="n">
        <f aca="false" t="array" ref="C4497:C4497">INDEX(Datas_Entregas!$B$2:$B$100, MATCH(B4497, Datas_Entregas!$A$2:$A$100, 0), 1)</f>
        <v>43296</v>
      </c>
      <c r="D4497" s="5"/>
      <c r="E4497" s="4" t="str">
        <f aca="false">Def_Status_Montagem!$B$7</f>
        <v>Outro Grupo LNLS</v>
      </c>
      <c r="F4497" s="7"/>
      <c r="G4497" s="8"/>
      <c r="H4497" s="7" t="str">
        <f aca="false" t="array" ref="H4497:H4497">INDEX(Def_Instancias_Equipamentos!$E$2:$E$1224, MATCH(K4497, Def_Instancias_Equipamentos!$D$2:$D$1224, 0), 1)</f>
        <v>IA-17RaCtrl</v>
      </c>
      <c r="I4497" s="8" t="str">
        <f aca="false" t="array" ref="I4497:I4497">INDEX(Def_Instancias_Equipamentos!$E$2:$E$1224, MATCH(L4497, Def_Instancias_Equipamentos!$D$2:$D$1224, 0), 1)</f>
        <v>CA-RaCtrl</v>
      </c>
      <c r="J4497" s="8" t="str">
        <f aca="false">IF(H4497=I4497, "INTERNO", "EXTERNO")</f>
        <v>EXTERNO</v>
      </c>
      <c r="K4497" s="9" t="str">
        <f aca="false">Def_Instancias_Equipamentos!$D$62</f>
        <v>IA-17RaCtrl:CO-FibPatch</v>
      </c>
      <c r="L4497" s="4" t="str">
        <f aca="false">Def_Instancias_Equipamentos!$D$67</f>
        <v>CA-RaCtrl:CO-FibPatch</v>
      </c>
      <c r="M4497" s="27" t="s">
        <v>208</v>
      </c>
      <c r="N4497" s="12" t="s">
        <v>208</v>
      </c>
      <c r="O4497" s="9" t="str">
        <f aca="false">Def_Sistemas_Conectores_Cabos!$B$3</f>
        <v>LC duplex</v>
      </c>
      <c r="P4497" s="4" t="str">
        <f aca="false">Def_Sistemas_Conectores_Cabos!$B$3</f>
        <v>LC duplex</v>
      </c>
      <c r="Q4497" s="8" t="str">
        <f aca="false">K4497&amp;"/"&amp;M4497&amp;CHAR(10)&amp;L4497&amp;"/"&amp;N4497</f>
        <v>IA-17RaCtrl:CO-FibPatch/p018
CA-RaCtrl:CO-FibPatch/p018</v>
      </c>
      <c r="R4497" s="12"/>
      <c r="S4497" s="11"/>
      <c r="T4497" s="4" t="str">
        <f aca="false">Def_Sistemas_Conectores_Cabos!$C$3</f>
        <v>Fibra OM4 duplex</v>
      </c>
      <c r="U4497" s="11"/>
      <c r="V4497" s="13"/>
    </row>
    <row r="4498" customFormat="false" ht="15.75" hidden="true" customHeight="true" outlineLevel="0" collapsed="false">
      <c r="A4498" s="4" t="str">
        <f aca="false">Def_Sistemas_Conectores_Cabos!$A$5</f>
        <v>Timing Fontes BO &amp; SI</v>
      </c>
      <c r="B4498" s="5" t="str">
        <f aca="false">Datas_Entregas!$A$2</f>
        <v>Booster/LTB</v>
      </c>
      <c r="C4498" s="6" t="n">
        <f aca="false" t="array" ref="C4498:C4498">INDEX(Datas_Entregas!$B$2:$B$100, MATCH(B4498, Datas_Entregas!$A$2:$A$100, 0), 1)</f>
        <v>43266</v>
      </c>
      <c r="D4498" s="5" t="str">
        <f aca="false">Def_Status_Montagem!$A$2</f>
        <v>A verificar</v>
      </c>
      <c r="E4498" s="4" t="str">
        <f aca="false">Def_Status_Montagem!$B$4</f>
        <v>Contratada (inclui etiqueta)</v>
      </c>
      <c r="F4498" s="7" t="str">
        <f aca="false" t="array" ref="F4498:F4498">INDEX(Def_Instancias_Equipamentos!$F$2:$F$1224, MATCH(K4498, Def_Instancias_Equipamentos!$D$2:$D$1224, 0), 1)</f>
        <v>Sala Racks 19&amp;20</v>
      </c>
      <c r="G4498" s="8" t="str">
        <f aca="false" t="array" ref="G4498:G4498">INDEX(Def_Instancias_Equipamentos!$F$2:$F$1224, MATCH(L4498, Def_Instancias_Equipamentos!$D$2:$D$1224, 0), 1)</f>
        <v>Sala Racks 19&amp;20</v>
      </c>
      <c r="H4498" s="7" t="str">
        <f aca="false" t="array" ref="H4498:H4498">INDEX(Def_Instancias_Equipamentos!$E$2:$E$1224, MATCH(K4498, Def_Instancias_Equipamentos!$D$2:$D$1224, 0), 1)</f>
        <v>IA-20RaBPM</v>
      </c>
      <c r="I4498" s="8" t="str">
        <f aca="false" t="array" ref="I4498:I4498">INDEX(Def_Instancias_Equipamentos!$E$2:$E$1224, MATCH(L4498, Def_Instancias_Equipamentos!$D$2:$D$1224, 0), 1)</f>
        <v>IA-20RaCtrl</v>
      </c>
      <c r="J4498" s="8" t="str">
        <f aca="false">IF(H4498=I4498, "INTERNO", "EXTERNO")</f>
        <v>EXTERNO</v>
      </c>
      <c r="K4498" s="9" t="str">
        <f aca="false">Def_Instancias_Equipamentos!$D$42</f>
        <v>IA-20RaBPM:TI-AMCFPGAEVR</v>
      </c>
      <c r="L4498" s="4" t="str">
        <f aca="false">Def_Instancias_Equipamentos!$D$159</f>
        <v>IA-20RaCtrl:CO-PSCtrl</v>
      </c>
      <c r="M4498" s="10" t="s">
        <v>385</v>
      </c>
      <c r="N4498" s="11" t="s">
        <v>383</v>
      </c>
      <c r="O4498" s="9" t="str">
        <f aca="false">Def_Sistemas_Conectores_Cabos!$B$6</f>
        <v>Simplex (HFBR-4525Z)</v>
      </c>
      <c r="P4498" s="4" t="str">
        <f aca="false">Def_Sistemas_Conectores_Cabos!$B$6</f>
        <v>Simplex (HFBR-4525Z)</v>
      </c>
      <c r="Q4498" s="8" t="str">
        <f aca="false">K4498&amp;"/"&amp;M4498&amp;CHAR(10)&amp;L4498&amp;"/"&amp;N4498</f>
        <v>IA-20RaBPM:TI-AMCFPGAEVR/FMC1CH2
IA-20RaCtrl:CO-PSCtrl/TimIn</v>
      </c>
      <c r="R4498" s="11" t="n">
        <v>20</v>
      </c>
      <c r="S4498" s="11" t="n">
        <f aca="false">R4498</f>
        <v>20</v>
      </c>
      <c r="T4498" s="4" t="str">
        <f aca="false">Def_Sistemas_Conectores_Cabos!$C$6</f>
        <v>Fibra plástica 1 mm</v>
      </c>
      <c r="U4498" s="11" t="s">
        <v>384</v>
      </c>
      <c r="V4498" s="13"/>
    </row>
    <row r="4499" customFormat="false" ht="15.75" hidden="true" customHeight="true" outlineLevel="0" collapsed="false">
      <c r="A4499" s="4" t="str">
        <f aca="false">Def_Sistemas_Conectores_Cabos!$A$5</f>
        <v>Timing Fontes BO &amp; SI</v>
      </c>
      <c r="B4499" s="5" t="str">
        <f aca="false">Datas_Entregas!$A$2</f>
        <v>Booster/LTB</v>
      </c>
      <c r="C4499" s="6" t="n">
        <f aca="false" t="array" ref="C4499:C4499">INDEX(Datas_Entregas!$B$2:$B$100, MATCH(B4499, Datas_Entregas!$A$2:$A$100, 0), 1)</f>
        <v>43266</v>
      </c>
      <c r="D4499" s="5" t="str">
        <f aca="false">Def_Status_Montagem!$A$2</f>
        <v>A verificar</v>
      </c>
      <c r="E4499" s="4" t="str">
        <f aca="false">Def_Status_Montagem!$B$4</f>
        <v>Contratada (inclui etiqueta)</v>
      </c>
      <c r="F4499" s="7" t="str">
        <f aca="false" t="array" ref="F4499:F4499">INDEX(Def_Instancias_Equipamentos!$F$2:$F$1224, MATCH(K4499, Def_Instancias_Equipamentos!$D$2:$D$1224, 0), 1)</f>
        <v>Sala Racks 19&amp;20</v>
      </c>
      <c r="G4499" s="8" t="str">
        <f aca="false" t="array" ref="G4499:G4499">INDEX(Def_Instancias_Equipamentos!$F$2:$F$1224, MATCH(L4499, Def_Instancias_Equipamentos!$D$2:$D$1224, 0), 1)</f>
        <v>Sala Racks 19&amp;20</v>
      </c>
      <c r="H4499" s="7" t="str">
        <f aca="false" t="array" ref="H4499:H4499">INDEX(Def_Instancias_Equipamentos!$E$2:$E$1224, MATCH(K4499, Def_Instancias_Equipamentos!$D$2:$D$1224, 0), 1)</f>
        <v>IA-20RaBPM</v>
      </c>
      <c r="I4499" s="8" t="str">
        <f aca="false" t="array" ref="I4499:I4499">INDEX(Def_Instancias_Equipamentos!$E$2:$E$1224, MATCH(L4499, Def_Instancias_Equipamentos!$D$2:$D$1224, 0), 1)</f>
        <v>IA-20RaCtrl</v>
      </c>
      <c r="J4499" s="8" t="str">
        <f aca="false">IF(H4499=I4499, "INTERNO", "EXTERNO")</f>
        <v>EXTERNO</v>
      </c>
      <c r="K4499" s="9" t="str">
        <f aca="false">Def_Instancias_Equipamentos!$D$42</f>
        <v>IA-20RaBPM:TI-AMCFPGAEVR</v>
      </c>
      <c r="L4499" s="4" t="str">
        <f aca="false">Def_Instancias_Equipamentos!$D$159</f>
        <v>IA-20RaCtrl:CO-PSCtrl</v>
      </c>
      <c r="M4499" s="10" t="s">
        <v>386</v>
      </c>
      <c r="N4499" s="11" t="s">
        <v>383</v>
      </c>
      <c r="O4499" s="9" t="str">
        <f aca="false">Def_Sistemas_Conectores_Cabos!$B$6</f>
        <v>Simplex (HFBR-4525Z)</v>
      </c>
      <c r="P4499" s="4" t="str">
        <f aca="false">Def_Sistemas_Conectores_Cabos!$B$6</f>
        <v>Simplex (HFBR-4525Z)</v>
      </c>
      <c r="Q4499" s="8" t="str">
        <f aca="false">K4499&amp;"/"&amp;M4499&amp;CHAR(10)&amp;L4499&amp;"/"&amp;N4499</f>
        <v>IA-20RaBPM:TI-AMCFPGAEVR/FMC1CH3
IA-20RaCtrl:CO-PSCtrl/TimIn</v>
      </c>
      <c r="R4499" s="11" t="n">
        <v>20</v>
      </c>
      <c r="S4499" s="11" t="n">
        <f aca="false">R4499</f>
        <v>20</v>
      </c>
      <c r="T4499" s="4" t="str">
        <f aca="false">Def_Sistemas_Conectores_Cabos!$C$6</f>
        <v>Fibra plástica 1 mm</v>
      </c>
      <c r="U4499" s="11" t="s">
        <v>384</v>
      </c>
      <c r="V4499" s="13"/>
    </row>
    <row r="4500" customFormat="false" ht="15.75" hidden="true" customHeight="true" outlineLevel="0" collapsed="false">
      <c r="A4500" s="4" t="str">
        <f aca="false">Def_Sistemas_Conectores_Cabos!$A$5</f>
        <v>Timing Fontes BO &amp; SI</v>
      </c>
      <c r="B4500" s="5" t="str">
        <f aca="false">Datas_Entregas!$A$2</f>
        <v>Booster/LTB</v>
      </c>
      <c r="C4500" s="6" t="n">
        <f aca="false" t="array" ref="C4500:C4500">INDEX(Datas_Entregas!$B$2:$B$100, MATCH(B4500, Datas_Entregas!$A$2:$A$100, 0), 1)</f>
        <v>43266</v>
      </c>
      <c r="D4500" s="5" t="str">
        <f aca="false">Def_Status_Montagem!$A$2</f>
        <v>A verificar</v>
      </c>
      <c r="E4500" s="4" t="str">
        <f aca="false">Def_Status_Montagem!$B$4</f>
        <v>Contratada (inclui etiqueta)</v>
      </c>
      <c r="F4500" s="7" t="str">
        <f aca="false" t="array" ref="F4500:F4500">INDEX(Def_Instancias_Equipamentos!$F$2:$F$1224, MATCH(K4500, Def_Instancias_Equipamentos!$D$2:$D$1224, 0), 1)</f>
        <v>Sala Racks 19&amp;20</v>
      </c>
      <c r="G4500" s="8" t="str">
        <f aca="false" t="array" ref="G4500:G4500">INDEX(Def_Instancias_Equipamentos!$F$2:$F$1224, MATCH(L4500, Def_Instancias_Equipamentos!$D$2:$D$1224, 0), 1)</f>
        <v>Sala Racks 19&amp;20</v>
      </c>
      <c r="H4500" s="7" t="str">
        <f aca="false" t="array" ref="H4500:H4500">INDEX(Def_Instancias_Equipamentos!$E$2:$E$1224, MATCH(K4500, Def_Instancias_Equipamentos!$D$2:$D$1224, 0), 1)</f>
        <v>IA-20RaBPM</v>
      </c>
      <c r="I4500" s="8" t="str">
        <f aca="false" t="array" ref="I4500:I4500">INDEX(Def_Instancias_Equipamentos!$E$2:$E$1224, MATCH(L4500, Def_Instancias_Equipamentos!$D$2:$D$1224, 0), 1)</f>
        <v>IA-20RaCtrl</v>
      </c>
      <c r="J4500" s="8" t="str">
        <f aca="false">IF(H4500=I4500, "INTERNO", "EXTERNO")</f>
        <v>EXTERNO</v>
      </c>
      <c r="K4500" s="9" t="str">
        <f aca="false">Def_Instancias_Equipamentos!$D$42</f>
        <v>IA-20RaBPM:TI-AMCFPGAEVR</v>
      </c>
      <c r="L4500" s="4" t="str">
        <f aca="false">Def_Instancias_Equipamentos!$D$159</f>
        <v>IA-20RaCtrl:CO-PSCtrl</v>
      </c>
      <c r="M4500" s="10" t="s">
        <v>387</v>
      </c>
      <c r="N4500" s="11" t="s">
        <v>383</v>
      </c>
      <c r="O4500" s="9" t="str">
        <f aca="false">Def_Sistemas_Conectores_Cabos!$B$6</f>
        <v>Simplex (HFBR-4525Z)</v>
      </c>
      <c r="P4500" s="4" t="str">
        <f aca="false">Def_Sistemas_Conectores_Cabos!$B$6</f>
        <v>Simplex (HFBR-4525Z)</v>
      </c>
      <c r="Q4500" s="8" t="str">
        <f aca="false">K4500&amp;"/"&amp;M4500&amp;CHAR(10)&amp;L4500&amp;"/"&amp;N4500</f>
        <v>IA-20RaBPM:TI-AMCFPGAEVR/FMC1CH4
IA-20RaCtrl:CO-PSCtrl/TimIn</v>
      </c>
      <c r="R4500" s="11" t="n">
        <v>20</v>
      </c>
      <c r="S4500" s="11" t="n">
        <f aca="false">R4500</f>
        <v>20</v>
      </c>
      <c r="T4500" s="4" t="str">
        <f aca="false">Def_Sistemas_Conectores_Cabos!$C$6</f>
        <v>Fibra plástica 1 mm</v>
      </c>
      <c r="U4500" s="11" t="s">
        <v>384</v>
      </c>
      <c r="V4500" s="13"/>
    </row>
    <row r="4501" customFormat="false" ht="15.75" hidden="true" customHeight="true" outlineLevel="0" collapsed="false">
      <c r="A4501" s="4" t="str">
        <f aca="false">Def_Sistemas_Conectores_Cabos!$A$5</f>
        <v>Timing Fontes BO &amp; SI</v>
      </c>
      <c r="B4501" s="5" t="str">
        <f aca="false">Datas_Entregas!$A$2</f>
        <v>Booster/LTB</v>
      </c>
      <c r="C4501" s="6" t="n">
        <f aca="false" t="array" ref="C4501:C4501">INDEX(Datas_Entregas!$B$2:$B$100, MATCH(B4501, Datas_Entregas!$A$2:$A$100, 0), 1)</f>
        <v>43266</v>
      </c>
      <c r="D4501" s="5" t="str">
        <f aca="false">Def_Status_Montagem!$A$2</f>
        <v>A verificar</v>
      </c>
      <c r="E4501" s="4" t="str">
        <f aca="false">Def_Status_Montagem!$B$4</f>
        <v>Contratada (inclui etiqueta)</v>
      </c>
      <c r="F4501" s="7" t="str">
        <f aca="false" t="array" ref="F4501:F4501">INDEX(Def_Instancias_Equipamentos!$F$2:$F$1224, MATCH(K4501, Def_Instancias_Equipamentos!$D$2:$D$1224, 0), 1)</f>
        <v>Sala Racks 19&amp;20</v>
      </c>
      <c r="G4501" s="8" t="str">
        <f aca="false" t="array" ref="G4501:G4501">INDEX(Def_Instancias_Equipamentos!$F$2:$F$1224, MATCH(L4501, Def_Instancias_Equipamentos!$D$2:$D$1224, 0), 1)</f>
        <v>Sala Racks 19&amp;20</v>
      </c>
      <c r="H4501" s="7" t="str">
        <f aca="false" t="array" ref="H4501:H4501">INDEX(Def_Instancias_Equipamentos!$E$2:$E$1224, MATCH(K4501, Def_Instancias_Equipamentos!$D$2:$D$1224, 0), 1)</f>
        <v>IA-20RaBPM</v>
      </c>
      <c r="I4501" s="8" t="str">
        <f aca="false" t="array" ref="I4501:I4501">INDEX(Def_Instancias_Equipamentos!$E$2:$E$1224, MATCH(L4501, Def_Instancias_Equipamentos!$D$2:$D$1224, 0), 1)</f>
        <v>IA-20RaCtrl</v>
      </c>
      <c r="J4501" s="8" t="str">
        <f aca="false">IF(H4501=I4501, "INTERNO", "EXTERNO")</f>
        <v>EXTERNO</v>
      </c>
      <c r="K4501" s="9" t="str">
        <f aca="false">Def_Instancias_Equipamentos!$D$42</f>
        <v>IA-20RaBPM:TI-AMCFPGAEVR</v>
      </c>
      <c r="L4501" s="4" t="str">
        <f aca="false">Def_Instancias_Equipamentos!$D$159</f>
        <v>IA-20RaCtrl:CO-PSCtrl</v>
      </c>
      <c r="M4501" s="10" t="s">
        <v>388</v>
      </c>
      <c r="N4501" s="11" t="s">
        <v>383</v>
      </c>
      <c r="O4501" s="9" t="str">
        <f aca="false">Def_Sistemas_Conectores_Cabos!$B$6</f>
        <v>Simplex (HFBR-4525Z)</v>
      </c>
      <c r="P4501" s="4" t="str">
        <f aca="false">Def_Sistemas_Conectores_Cabos!$B$6</f>
        <v>Simplex (HFBR-4525Z)</v>
      </c>
      <c r="Q4501" s="8" t="str">
        <f aca="false">K4501&amp;"/"&amp;M4501&amp;CHAR(10)&amp;L4501&amp;"/"&amp;N4501</f>
        <v>IA-20RaBPM:TI-AMCFPGAEVR/FMC1CH5
IA-20RaCtrl:CO-PSCtrl/TimIn</v>
      </c>
      <c r="R4501" s="11" t="n">
        <v>20</v>
      </c>
      <c r="S4501" s="11" t="n">
        <f aca="false">R4501</f>
        <v>20</v>
      </c>
      <c r="T4501" s="4" t="str">
        <f aca="false">Def_Sistemas_Conectores_Cabos!$C$6</f>
        <v>Fibra plástica 1 mm</v>
      </c>
      <c r="U4501" s="11" t="s">
        <v>384</v>
      </c>
      <c r="V4501" s="13"/>
    </row>
    <row r="4502" customFormat="false" ht="15.75" hidden="true" customHeight="true" outlineLevel="0" collapsed="false">
      <c r="A4502" s="4" t="str">
        <f aca="false">Def_Sistemas_Conectores_Cabos!$A$5</f>
        <v>Timing Fontes BO &amp; SI</v>
      </c>
      <c r="B4502" s="5" t="str">
        <f aca="false">Datas_Entregas!$A$2</f>
        <v>Booster/LTB</v>
      </c>
      <c r="C4502" s="6" t="n">
        <f aca="false" t="array" ref="C4502:C4502">INDEX(Datas_Entregas!$B$2:$B$100, MATCH(B4502, Datas_Entregas!$A$2:$A$100, 0), 1)</f>
        <v>43266</v>
      </c>
      <c r="D4502" s="5" t="str">
        <f aca="false">Def_Status_Montagem!$A$2</f>
        <v>A verificar</v>
      </c>
      <c r="E4502" s="4" t="str">
        <f aca="false">Def_Status_Montagem!$B$4</f>
        <v>Contratada (inclui etiqueta)</v>
      </c>
      <c r="F4502" s="7" t="str">
        <f aca="false" t="array" ref="F4502:F4502">INDEX(Def_Instancias_Equipamentos!$F$2:$F$1224, MATCH(K4502, Def_Instancias_Equipamentos!$D$2:$D$1224, 0), 1)</f>
        <v>Sala Racks 19&amp;20</v>
      </c>
      <c r="G4502" s="8" t="str">
        <f aca="false" t="array" ref="G4502:G4502">INDEX(Def_Instancias_Equipamentos!$F$2:$F$1224, MATCH(L4502, Def_Instancias_Equipamentos!$D$2:$D$1224, 0), 1)</f>
        <v>Sala Racks 19&amp;20</v>
      </c>
      <c r="H4502" s="7" t="str">
        <f aca="false" t="array" ref="H4502:H4502">INDEX(Def_Instancias_Equipamentos!$E$2:$E$1224, MATCH(K4502, Def_Instancias_Equipamentos!$D$2:$D$1224, 0), 1)</f>
        <v>IA-20RaBPM</v>
      </c>
      <c r="I4502" s="8" t="str">
        <f aca="false" t="array" ref="I4502:I4502">INDEX(Def_Instancias_Equipamentos!$E$2:$E$1224, MATCH(L4502, Def_Instancias_Equipamentos!$D$2:$D$1224, 0), 1)</f>
        <v>IA-20RaCtrl</v>
      </c>
      <c r="J4502" s="8" t="str">
        <f aca="false">IF(H4502=I4502, "INTERNO", "EXTERNO")</f>
        <v>EXTERNO</v>
      </c>
      <c r="K4502" s="9" t="str">
        <f aca="false">Def_Instancias_Equipamentos!$D$42</f>
        <v>IA-20RaBPM:TI-AMCFPGAEVR</v>
      </c>
      <c r="L4502" s="4" t="str">
        <f aca="false">Def_Instancias_Equipamentos!$D$159</f>
        <v>IA-20RaCtrl:CO-PSCtrl</v>
      </c>
      <c r="M4502" s="10" t="s">
        <v>389</v>
      </c>
      <c r="N4502" s="11" t="s">
        <v>383</v>
      </c>
      <c r="O4502" s="9" t="str">
        <f aca="false">Def_Sistemas_Conectores_Cabos!$B$6</f>
        <v>Simplex (HFBR-4525Z)</v>
      </c>
      <c r="P4502" s="4" t="str">
        <f aca="false">Def_Sistemas_Conectores_Cabos!$B$6</f>
        <v>Simplex (HFBR-4525Z)</v>
      </c>
      <c r="Q4502" s="8" t="str">
        <f aca="false">K4502&amp;"/"&amp;M4502&amp;CHAR(10)&amp;L4502&amp;"/"&amp;N4502</f>
        <v>IA-20RaBPM:TI-AMCFPGAEVR/FMC2CH1
IA-20RaCtrl:CO-PSCtrl/TimIn</v>
      </c>
      <c r="R4502" s="11" t="n">
        <v>20</v>
      </c>
      <c r="S4502" s="11" t="n">
        <f aca="false">R4502</f>
        <v>20</v>
      </c>
      <c r="T4502" s="4" t="str">
        <f aca="false">Def_Sistemas_Conectores_Cabos!$C$6</f>
        <v>Fibra plástica 1 mm</v>
      </c>
      <c r="U4502" s="11" t="s">
        <v>384</v>
      </c>
      <c r="V4502" s="13"/>
    </row>
    <row r="4503" customFormat="false" ht="15.75" hidden="true" customHeight="true" outlineLevel="0" collapsed="false">
      <c r="A4503" s="4" t="str">
        <f aca="false">Def_Sistemas_Conectores_Cabos!$A$5</f>
        <v>Timing Fontes BO &amp; SI</v>
      </c>
      <c r="B4503" s="5" t="str">
        <f aca="false">Datas_Entregas!$A$2</f>
        <v>Booster/LTB</v>
      </c>
      <c r="C4503" s="6" t="n">
        <f aca="false" t="array" ref="C4503:C4503">INDEX(Datas_Entregas!$B$2:$B$100, MATCH(B4503, Datas_Entregas!$A$2:$A$100, 0), 1)</f>
        <v>43266</v>
      </c>
      <c r="D4503" s="5" t="str">
        <f aca="false">Def_Status_Montagem!$A$2</f>
        <v>A verificar</v>
      </c>
      <c r="E4503" s="4" t="str">
        <f aca="false">Def_Status_Montagem!$B$4</f>
        <v>Contratada (inclui etiqueta)</v>
      </c>
      <c r="F4503" s="7" t="str">
        <f aca="false" t="array" ref="F4503:F4503">INDEX(Def_Instancias_Equipamentos!$F$2:$F$1224, MATCH(K4503, Def_Instancias_Equipamentos!$D$2:$D$1224, 0), 1)</f>
        <v>Sala Racks 19&amp;20</v>
      </c>
      <c r="G4503" s="8" t="str">
        <f aca="false" t="array" ref="G4503:G4503">INDEX(Def_Instancias_Equipamentos!$F$2:$F$1224, MATCH(L4503, Def_Instancias_Equipamentos!$D$2:$D$1224, 0), 1)</f>
        <v>Sala Racks 19&amp;20</v>
      </c>
      <c r="H4503" s="7" t="str">
        <f aca="false" t="array" ref="H4503:H4503">INDEX(Def_Instancias_Equipamentos!$E$2:$E$1224, MATCH(K4503, Def_Instancias_Equipamentos!$D$2:$D$1224, 0), 1)</f>
        <v>IA-20RaBPM</v>
      </c>
      <c r="I4503" s="8" t="str">
        <f aca="false" t="array" ref="I4503:I4503">INDEX(Def_Instancias_Equipamentos!$E$2:$E$1224, MATCH(L4503, Def_Instancias_Equipamentos!$D$2:$D$1224, 0), 1)</f>
        <v>IA-20RaCtrl</v>
      </c>
      <c r="J4503" s="8" t="str">
        <f aca="false">IF(H4503=I4503, "INTERNO", "EXTERNO")</f>
        <v>EXTERNO</v>
      </c>
      <c r="K4503" s="9" t="str">
        <f aca="false">Def_Instancias_Equipamentos!$D$42</f>
        <v>IA-20RaBPM:TI-AMCFPGAEVR</v>
      </c>
      <c r="L4503" s="4" t="str">
        <f aca="false">Def_Instancias_Equipamentos!$D$159</f>
        <v>IA-20RaCtrl:CO-PSCtrl</v>
      </c>
      <c r="M4503" s="10" t="s">
        <v>390</v>
      </c>
      <c r="N4503" s="11" t="s">
        <v>383</v>
      </c>
      <c r="O4503" s="9" t="str">
        <f aca="false">Def_Sistemas_Conectores_Cabos!$B$6</f>
        <v>Simplex (HFBR-4525Z)</v>
      </c>
      <c r="P4503" s="4" t="str">
        <f aca="false">Def_Sistemas_Conectores_Cabos!$B$6</f>
        <v>Simplex (HFBR-4525Z)</v>
      </c>
      <c r="Q4503" s="8" t="str">
        <f aca="false">K4503&amp;"/"&amp;M4503&amp;CHAR(10)&amp;L4503&amp;"/"&amp;N4503</f>
        <v>IA-20RaBPM:TI-AMCFPGAEVR/FMC2CH2
IA-20RaCtrl:CO-PSCtrl/TimIn</v>
      </c>
      <c r="R4503" s="11" t="n">
        <v>20</v>
      </c>
      <c r="S4503" s="11" t="n">
        <f aca="false">R4503</f>
        <v>20</v>
      </c>
      <c r="T4503" s="4" t="str">
        <f aca="false">Def_Sistemas_Conectores_Cabos!$C$6</f>
        <v>Fibra plástica 1 mm</v>
      </c>
      <c r="U4503" s="11" t="s">
        <v>384</v>
      </c>
      <c r="V4503" s="13"/>
    </row>
    <row r="4504" customFormat="false" ht="15.75" hidden="true" customHeight="true" outlineLevel="0" collapsed="false">
      <c r="A4504" s="4" t="str">
        <f aca="false">Def_Sistemas_Conectores_Cabos!$A$5</f>
        <v>Timing Fontes BO &amp; SI</v>
      </c>
      <c r="B4504" s="5" t="str">
        <f aca="false">Datas_Entregas!$A$2</f>
        <v>Booster/LTB</v>
      </c>
      <c r="C4504" s="6" t="n">
        <f aca="false" t="array" ref="C4504:C4504">INDEX(Datas_Entregas!$B$2:$B$100, MATCH(B4504, Datas_Entregas!$A$2:$A$100, 0), 1)</f>
        <v>43266</v>
      </c>
      <c r="D4504" s="5" t="str">
        <f aca="false">Def_Status_Montagem!$A$2</f>
        <v>A verificar</v>
      </c>
      <c r="E4504" s="4" t="str">
        <f aca="false">Def_Status_Montagem!$B$4</f>
        <v>Contratada (inclui etiqueta)</v>
      </c>
      <c r="F4504" s="7" t="str">
        <f aca="false" t="array" ref="F4504:F4504">INDEX(Def_Instancias_Equipamentos!$F$2:$F$1224, MATCH(K4504, Def_Instancias_Equipamentos!$D$2:$D$1224, 0), 1)</f>
        <v>Sala Racks 19&amp;20</v>
      </c>
      <c r="G4504" s="8" t="str">
        <f aca="false" t="array" ref="G4504:G4504">INDEX(Def_Instancias_Equipamentos!$F$2:$F$1224, MATCH(L4504, Def_Instancias_Equipamentos!$D$2:$D$1224, 0), 1)</f>
        <v>Sala Racks 19&amp;20</v>
      </c>
      <c r="H4504" s="7" t="str">
        <f aca="false" t="array" ref="H4504:H4504">INDEX(Def_Instancias_Equipamentos!$E$2:$E$1224, MATCH(K4504, Def_Instancias_Equipamentos!$D$2:$D$1224, 0), 1)</f>
        <v>IA-20RaBPM</v>
      </c>
      <c r="I4504" s="8" t="str">
        <f aca="false" t="array" ref="I4504:I4504">INDEX(Def_Instancias_Equipamentos!$E$2:$E$1224, MATCH(L4504, Def_Instancias_Equipamentos!$D$2:$D$1224, 0), 1)</f>
        <v>IA-20RaCtrl</v>
      </c>
      <c r="J4504" s="8" t="str">
        <f aca="false">IF(H4504=I4504, "INTERNO", "EXTERNO")</f>
        <v>EXTERNO</v>
      </c>
      <c r="K4504" s="9" t="str">
        <f aca="false">Def_Instancias_Equipamentos!$D$42</f>
        <v>IA-20RaBPM:TI-AMCFPGAEVR</v>
      </c>
      <c r="L4504" s="4" t="str">
        <f aca="false">Def_Instancias_Equipamentos!$D$159</f>
        <v>IA-20RaCtrl:CO-PSCtrl</v>
      </c>
      <c r="M4504" s="10" t="s">
        <v>391</v>
      </c>
      <c r="N4504" s="11" t="s">
        <v>383</v>
      </c>
      <c r="O4504" s="9" t="str">
        <f aca="false">Def_Sistemas_Conectores_Cabos!$B$6</f>
        <v>Simplex (HFBR-4525Z)</v>
      </c>
      <c r="P4504" s="4" t="str">
        <f aca="false">Def_Sistemas_Conectores_Cabos!$B$6</f>
        <v>Simplex (HFBR-4525Z)</v>
      </c>
      <c r="Q4504" s="8" t="str">
        <f aca="false">K4504&amp;"/"&amp;M4504&amp;CHAR(10)&amp;L4504&amp;"/"&amp;N4504</f>
        <v>IA-20RaBPM:TI-AMCFPGAEVR/FMC2CH3
IA-20RaCtrl:CO-PSCtrl/TimIn</v>
      </c>
      <c r="R4504" s="11" t="n">
        <v>20</v>
      </c>
      <c r="S4504" s="11" t="n">
        <f aca="false">R4504</f>
        <v>20</v>
      </c>
      <c r="T4504" s="4" t="str">
        <f aca="false">Def_Sistemas_Conectores_Cabos!$C$6</f>
        <v>Fibra plástica 1 mm</v>
      </c>
      <c r="U4504" s="11" t="s">
        <v>384</v>
      </c>
      <c r="V4504" s="13"/>
    </row>
    <row r="4505" customFormat="false" ht="15.75" hidden="true" customHeight="true" outlineLevel="0" collapsed="false">
      <c r="A4505" s="4" t="str">
        <f aca="false">Def_Sistemas_Conectores_Cabos!$A$5</f>
        <v>Timing Fontes BO &amp; SI</v>
      </c>
      <c r="B4505" s="5" t="str">
        <f aca="false">Datas_Entregas!$A$2</f>
        <v>Booster/LTB</v>
      </c>
      <c r="C4505" s="6" t="n">
        <f aca="false" t="array" ref="C4505:C4505">INDEX(Datas_Entregas!$B$2:$B$100, MATCH(B4505, Datas_Entregas!$A$2:$A$100, 0), 1)</f>
        <v>43266</v>
      </c>
      <c r="D4505" s="5" t="str">
        <f aca="false">Def_Status_Montagem!$A$2</f>
        <v>A verificar</v>
      </c>
      <c r="E4505" s="4" t="str">
        <f aca="false">Def_Status_Montagem!$B$4</f>
        <v>Contratada (inclui etiqueta)</v>
      </c>
      <c r="F4505" s="7" t="str">
        <f aca="false" t="array" ref="F4505:F4505">INDEX(Def_Instancias_Equipamentos!$F$2:$F$1224, MATCH(K4505, Def_Instancias_Equipamentos!$D$2:$D$1224, 0), 1)</f>
        <v>Sala Racks 19&amp;20</v>
      </c>
      <c r="G4505" s="8" t="str">
        <f aca="false" t="array" ref="G4505:G4505">INDEX(Def_Instancias_Equipamentos!$F$2:$F$1224, MATCH(L4505, Def_Instancias_Equipamentos!$D$2:$D$1224, 0), 1)</f>
        <v>Sala Racks 19&amp;20</v>
      </c>
      <c r="H4505" s="7" t="str">
        <f aca="false" t="array" ref="H4505:H4505">INDEX(Def_Instancias_Equipamentos!$E$2:$E$1224, MATCH(K4505, Def_Instancias_Equipamentos!$D$2:$D$1224, 0), 1)</f>
        <v>IA-20RaBPM</v>
      </c>
      <c r="I4505" s="8" t="str">
        <f aca="false" t="array" ref="I4505:I4505">INDEX(Def_Instancias_Equipamentos!$E$2:$E$1224, MATCH(L4505, Def_Instancias_Equipamentos!$D$2:$D$1224, 0), 1)</f>
        <v>IA-20RaCtrl</v>
      </c>
      <c r="J4505" s="8" t="str">
        <f aca="false">IF(H4505=I4505, "INTERNO", "EXTERNO")</f>
        <v>EXTERNO</v>
      </c>
      <c r="K4505" s="9" t="str">
        <f aca="false">Def_Instancias_Equipamentos!$D$42</f>
        <v>IA-20RaBPM:TI-AMCFPGAEVR</v>
      </c>
      <c r="L4505" s="4" t="str">
        <f aca="false">Def_Instancias_Equipamentos!$D$159</f>
        <v>IA-20RaCtrl:CO-PSCtrl</v>
      </c>
      <c r="M4505" s="10" t="s">
        <v>392</v>
      </c>
      <c r="N4505" s="11" t="s">
        <v>383</v>
      </c>
      <c r="O4505" s="9" t="str">
        <f aca="false">Def_Sistemas_Conectores_Cabos!$B$6</f>
        <v>Simplex (HFBR-4525Z)</v>
      </c>
      <c r="P4505" s="4" t="str">
        <f aca="false">Def_Sistemas_Conectores_Cabos!$B$6</f>
        <v>Simplex (HFBR-4525Z)</v>
      </c>
      <c r="Q4505" s="8" t="str">
        <f aca="false">K4505&amp;"/"&amp;M4505&amp;CHAR(10)&amp;L4505&amp;"/"&amp;N4505</f>
        <v>IA-20RaBPM:TI-AMCFPGAEVR/FMC2CH4
IA-20RaCtrl:CO-PSCtrl/TimIn</v>
      </c>
      <c r="R4505" s="11" t="n">
        <v>20</v>
      </c>
      <c r="S4505" s="11" t="n">
        <f aca="false">R4505</f>
        <v>20</v>
      </c>
      <c r="T4505" s="4" t="str">
        <f aca="false">Def_Sistemas_Conectores_Cabos!$C$6</f>
        <v>Fibra plástica 1 mm</v>
      </c>
      <c r="U4505" s="11" t="s">
        <v>384</v>
      </c>
      <c r="V4505" s="13"/>
    </row>
    <row r="4506" customFormat="false" ht="15.75" hidden="true" customHeight="true" outlineLevel="0" collapsed="false">
      <c r="A4506" s="4" t="str">
        <f aca="false">Def_Sistemas_Conectores_Cabos!$A$5</f>
        <v>Timing Fontes BO &amp; SI</v>
      </c>
      <c r="B4506" s="5" t="str">
        <f aca="false">Datas_Entregas!$A$2</f>
        <v>Booster/LTB</v>
      </c>
      <c r="C4506" s="6" t="n">
        <f aca="false" t="array" ref="C4506:C4506">INDEX(Datas_Entregas!$B$2:$B$100, MATCH(B4506, Datas_Entregas!$A$2:$A$100, 0), 1)</f>
        <v>43266</v>
      </c>
      <c r="D4506" s="5" t="str">
        <f aca="false">Def_Status_Montagem!$A$2</f>
        <v>A verificar</v>
      </c>
      <c r="E4506" s="4" t="str">
        <f aca="false">Def_Status_Montagem!$B$4</f>
        <v>Contratada (inclui etiqueta)</v>
      </c>
      <c r="F4506" s="7" t="str">
        <f aca="false" t="array" ref="F4506:F4506">INDEX(Def_Instancias_Equipamentos!$F$2:$F$1224, MATCH(K4506, Def_Instancias_Equipamentos!$D$2:$D$1224, 0), 1)</f>
        <v>Sala Racks 19&amp;20</v>
      </c>
      <c r="G4506" s="8" t="str">
        <f aca="false" t="array" ref="G4506:G4506">INDEX(Def_Instancias_Equipamentos!$F$2:$F$1224, MATCH(L4506, Def_Instancias_Equipamentos!$D$2:$D$1224, 0), 1)</f>
        <v>Sala Racks 19&amp;20</v>
      </c>
      <c r="H4506" s="7" t="str">
        <f aca="false" t="array" ref="H4506:H4506">INDEX(Def_Instancias_Equipamentos!$E$2:$E$1224, MATCH(K4506, Def_Instancias_Equipamentos!$D$2:$D$1224, 0), 1)</f>
        <v>IA-20RaBPMTL</v>
      </c>
      <c r="I4506" s="8" t="str">
        <f aca="false" t="array" ref="I4506:I4506">INDEX(Def_Instancias_Equipamentos!$E$2:$E$1224, MATCH(L4506, Def_Instancias_Equipamentos!$D$2:$D$1224, 0), 1)</f>
        <v>IA-20RaCtrl</v>
      </c>
      <c r="J4506" s="8" t="str">
        <f aca="false">IF(H4506=I4506, "INTERNO", "EXTERNO")</f>
        <v>EXTERNO</v>
      </c>
      <c r="K4506" s="9" t="str">
        <f aca="false">Def_Instancias_Equipamentos!$D$43</f>
        <v>IA-20RaBPMTL:TI-AMCFPGAEVR</v>
      </c>
      <c r="L4506" s="4" t="str">
        <f aca="false">Def_Instancias_Equipamentos!$D$159</f>
        <v>IA-20RaCtrl:CO-PSCtrl</v>
      </c>
      <c r="M4506" s="10" t="s">
        <v>382</v>
      </c>
      <c r="N4506" s="11" t="s">
        <v>383</v>
      </c>
      <c r="O4506" s="9" t="str">
        <f aca="false">Def_Sistemas_Conectores_Cabos!$B$6</f>
        <v>Simplex (HFBR-4525Z)</v>
      </c>
      <c r="P4506" s="4" t="str">
        <f aca="false">Def_Sistemas_Conectores_Cabos!$B$6</f>
        <v>Simplex (HFBR-4525Z)</v>
      </c>
      <c r="Q4506" s="8" t="str">
        <f aca="false">K4506&amp;"/"&amp;M4506&amp;CHAR(10)&amp;L4506&amp;"/"&amp;N4506</f>
        <v>IA-20RaBPMTL:TI-AMCFPGAEVR/FMC1CH1
IA-20RaCtrl:CO-PSCtrl/TimIn</v>
      </c>
      <c r="R4506" s="11" t="n">
        <v>20</v>
      </c>
      <c r="S4506" s="11" t="n">
        <f aca="false">R4506</f>
        <v>20</v>
      </c>
      <c r="T4506" s="4" t="str">
        <f aca="false">Def_Sistemas_Conectores_Cabos!$C$6</f>
        <v>Fibra plástica 1 mm</v>
      </c>
      <c r="U4506" s="11" t="s">
        <v>384</v>
      </c>
      <c r="V4506" s="13"/>
    </row>
    <row r="4507" customFormat="false" ht="15.75" hidden="true" customHeight="true" outlineLevel="0" collapsed="false">
      <c r="A4507" s="4" t="str">
        <f aca="false">Def_Sistemas_Conectores_Cabos!$A$4</f>
        <v>Timing</v>
      </c>
      <c r="B4507" s="5" t="str">
        <f aca="false">Datas_Entregas!$A$2</f>
        <v>Booster/LTB</v>
      </c>
      <c r="C4507" s="6" t="n">
        <f aca="false" t="array" ref="C4507:C4507">INDEX(Datas_Entregas!$B$2:$B$100, MATCH(B4507, Datas_Entregas!$A$2:$A$100, 0), 1)</f>
        <v>43266</v>
      </c>
      <c r="D4507" s="5" t="str">
        <f aca="false">Def_Status_Montagem!$A$4</f>
        <v>Comprado / Esperando entrega</v>
      </c>
      <c r="E4507" s="4" t="str">
        <f aca="false">Def_Status_Montagem!$B$3</f>
        <v>Contratada / Etiqueta pelo DIG</v>
      </c>
      <c r="F4507" s="7" t="str">
        <f aca="false" t="array" ref="F4507:F4507">INDEX(Def_Instancias_Equipamentos!$F$2:$F$1224, MATCH(K4507, Def_Instancias_Equipamentos!$D$2:$D$1224, 0), 1)</f>
        <v>Sala Racks 18 parte 1</v>
      </c>
      <c r="G4507" s="8" t="str">
        <f aca="false" t="array" ref="G4507:G4507">INDEX(Def_Instancias_Equipamentos!$F$2:$F$1224, MATCH(L4507, Def_Instancias_Equipamentos!$D$2:$D$1224, 0), 1)</f>
        <v>Sala Racks 18 parte 1</v>
      </c>
      <c r="H4507" s="7" t="str">
        <f aca="false" t="array" ref="H4507:H4507">INDEX(Def_Instancias_Equipamentos!$E$2:$E$1224, MATCH(K4507, Def_Instancias_Equipamentos!$D$2:$D$1224, 0), 1)</f>
        <v>IA-18RaCtrl</v>
      </c>
      <c r="I4507" s="8" t="str">
        <f aca="false" t="array" ref="I4507:I4507">INDEX(Def_Instancias_Equipamentos!$E$2:$E$1224, MATCH(L4507, Def_Instancias_Equipamentos!$D$2:$D$1224, 0), 1)</f>
        <v>IA-18RaDiag04</v>
      </c>
      <c r="J4507" s="8" t="str">
        <f aca="false">IF(H4507=I4507, "INTERNO", "EXTERNO")</f>
        <v>EXTERNO</v>
      </c>
      <c r="K4507" s="9" t="str">
        <f aca="false">Def_Instancias_Equipamentos!$D$63</f>
        <v>IA-18RaCtrl:CO-FibPatch</v>
      </c>
      <c r="L4507" s="4" t="str">
        <f aca="false">Def_Instancias_Equipamentos!$D$79</f>
        <v>IA-18RaDiag04:TI-EVE</v>
      </c>
      <c r="M4507" s="27" t="s">
        <v>405</v>
      </c>
      <c r="N4507" s="17" t="s">
        <v>361</v>
      </c>
      <c r="O4507" s="9" t="str">
        <f aca="false">Def_Sistemas_Conectores_Cabos!$B$3</f>
        <v>LC duplex</v>
      </c>
      <c r="P4507" s="4" t="str">
        <f aca="false">Def_Sistemas_Conectores_Cabos!$B$3</f>
        <v>LC duplex</v>
      </c>
      <c r="Q4507" s="8" t="str">
        <f aca="false">K4507&amp;"/"&amp;M4507&amp;CHAR(10)&amp;L4507&amp;"/"&amp;N4507</f>
        <v>IA-18RaCtrl:CO-FibPatch/p050
IA-18RaDiag04:TI-EVE/UPLINK</v>
      </c>
      <c r="R4507" s="11"/>
      <c r="S4507" s="11"/>
      <c r="T4507" s="4" t="str">
        <f aca="false">Def_Sistemas_Conectores_Cabos!$C$3</f>
        <v>Fibra OM4 duplex</v>
      </c>
      <c r="U4507" s="11" t="s">
        <v>362</v>
      </c>
      <c r="V4507" s="13"/>
    </row>
    <row r="4508" customFormat="false" ht="15.75" hidden="true" customHeight="true" outlineLevel="0" collapsed="false">
      <c r="A4508" s="4" t="str">
        <f aca="false">Def_Sistemas_Conectores_Cabos!$A$24</f>
        <v>Controle</v>
      </c>
      <c r="B4508" s="5" t="str">
        <f aca="false">Datas_Entregas!$A$4</f>
        <v>Infra de fibras OM4</v>
      </c>
      <c r="C4508" s="6" t="n">
        <f aca="false" t="array" ref="C4508:C4508">INDEX(Datas_Entregas!$B$2:$B$100, MATCH(B4508, Datas_Entregas!$A$2:$A$100, 0), 1)</f>
        <v>43296</v>
      </c>
      <c r="D4508" s="5"/>
      <c r="E4508" s="4" t="str">
        <f aca="false">Def_Status_Montagem!$B$7</f>
        <v>Outro Grupo LNLS</v>
      </c>
      <c r="F4508" s="7"/>
      <c r="G4508" s="8"/>
      <c r="H4508" s="7" t="str">
        <f aca="false" t="array" ref="H4508:H4508">INDEX(Def_Instancias_Equipamentos!$E$2:$E$1224, MATCH(K4508, Def_Instancias_Equipamentos!$D$2:$D$1224, 0), 1)</f>
        <v>IA-18RaCtrl</v>
      </c>
      <c r="I4508" s="8" t="str">
        <f aca="false" t="array" ref="I4508:I4508">INDEX(Def_Instancias_Equipamentos!$E$2:$E$1224, MATCH(L4508, Def_Instancias_Equipamentos!$D$2:$D$1224, 0), 1)</f>
        <v>IA-19RaCtrl</v>
      </c>
      <c r="J4508" s="8" t="str">
        <f aca="false">IF(H4508=I4508, "INTERNO", "EXTERNO")</f>
        <v>EXTERNO</v>
      </c>
      <c r="K4508" s="9" t="str">
        <f aca="false">Def_Instancias_Equipamentos!$D$63</f>
        <v>IA-18RaCtrl:CO-FibPatch</v>
      </c>
      <c r="L4508" s="4" t="str">
        <f aca="false">Def_Instancias_Equipamentos!$D$64</f>
        <v>IA-19RaCtrl:CO-FibPatch</v>
      </c>
      <c r="M4508" s="27" t="s">
        <v>299</v>
      </c>
      <c r="N4508" s="12" t="s">
        <v>299</v>
      </c>
      <c r="O4508" s="9" t="str">
        <f aca="false">Def_Sistemas_Conectores_Cabos!$B$3</f>
        <v>LC duplex</v>
      </c>
      <c r="P4508" s="4" t="str">
        <f aca="false">Def_Sistemas_Conectores_Cabos!$B$3</f>
        <v>LC duplex</v>
      </c>
      <c r="Q4508" s="8" t="str">
        <f aca="false">K4508&amp;"/"&amp;M4508&amp;CHAR(10)&amp;L4508&amp;"/"&amp;N4508</f>
        <v>IA-18RaCtrl:CO-FibPatch/p019
IA-19RaCtrl:CO-FibPatch/p019</v>
      </c>
      <c r="R4508" s="12"/>
      <c r="S4508" s="11"/>
      <c r="T4508" s="4" t="str">
        <f aca="false">Def_Sistemas_Conectores_Cabos!$C$3</f>
        <v>Fibra OM4 duplex</v>
      </c>
      <c r="U4508" s="11"/>
      <c r="V4508" s="13"/>
    </row>
    <row r="4509" customFormat="false" ht="15.75" hidden="true" customHeight="true" outlineLevel="0" collapsed="false">
      <c r="A4509" s="4" t="str">
        <f aca="false">Def_Sistemas_Conectores_Cabos!$A$24</f>
        <v>Controle</v>
      </c>
      <c r="B4509" s="5" t="str">
        <f aca="false">Datas_Entregas!$A$4</f>
        <v>Infra de fibras OM4</v>
      </c>
      <c r="C4509" s="6" t="n">
        <f aca="false" t="array" ref="C4509:C4509">INDEX(Datas_Entregas!$B$2:$B$100, MATCH(B4509, Datas_Entregas!$A$2:$A$100, 0), 1)</f>
        <v>43296</v>
      </c>
      <c r="D4509" s="5"/>
      <c r="E4509" s="4" t="str">
        <f aca="false">Def_Status_Montagem!$B$7</f>
        <v>Outro Grupo LNLS</v>
      </c>
      <c r="F4509" s="7"/>
      <c r="G4509" s="8"/>
      <c r="H4509" s="7" t="str">
        <f aca="false" t="array" ref="H4509:H4509">INDEX(Def_Instancias_Equipamentos!$E$2:$E$1224, MATCH(K4509, Def_Instancias_Equipamentos!$D$2:$D$1224, 0), 1)</f>
        <v>IA-18RaCtrl</v>
      </c>
      <c r="I4509" s="8" t="str">
        <f aca="false" t="array" ref="I4509:I4509">INDEX(Def_Instancias_Equipamentos!$E$2:$E$1224, MATCH(L4509, Def_Instancias_Equipamentos!$D$2:$D$1224, 0), 1)</f>
        <v>CA-RaCtrl</v>
      </c>
      <c r="J4509" s="8" t="str">
        <f aca="false">IF(H4509=I4509, "INTERNO", "EXTERNO")</f>
        <v>EXTERNO</v>
      </c>
      <c r="K4509" s="9" t="str">
        <f aca="false">Def_Instancias_Equipamentos!$D$63</f>
        <v>IA-18RaCtrl:CO-FibPatch</v>
      </c>
      <c r="L4509" s="4" t="str">
        <f aca="false">Def_Instancias_Equipamentos!$D$67</f>
        <v>CA-RaCtrl:CO-FibPatch</v>
      </c>
      <c r="M4509" s="27" t="s">
        <v>209</v>
      </c>
      <c r="N4509" s="12" t="s">
        <v>209</v>
      </c>
      <c r="O4509" s="9" t="str">
        <f aca="false">Def_Sistemas_Conectores_Cabos!$B$3</f>
        <v>LC duplex</v>
      </c>
      <c r="P4509" s="4" t="str">
        <f aca="false">Def_Sistemas_Conectores_Cabos!$B$3</f>
        <v>LC duplex</v>
      </c>
      <c r="Q4509" s="8" t="str">
        <f aca="false">K4509&amp;"/"&amp;M4509&amp;CHAR(10)&amp;L4509&amp;"/"&amp;N4509</f>
        <v>IA-18RaCtrl:CO-FibPatch/p020
CA-RaCtrl:CO-FibPatch/p020</v>
      </c>
      <c r="R4509" s="12"/>
      <c r="S4509" s="11"/>
      <c r="T4509" s="4" t="str">
        <f aca="false">Def_Sistemas_Conectores_Cabos!$C$3</f>
        <v>Fibra OM4 duplex</v>
      </c>
      <c r="U4509" s="11"/>
      <c r="V4509" s="13"/>
    </row>
    <row r="4510" customFormat="false" ht="15.75" hidden="true" customHeight="true" outlineLevel="0" collapsed="false">
      <c r="A4510" s="4" t="str">
        <f aca="false">Def_Sistemas_Conectores_Cabos!$A$5</f>
        <v>Timing Fontes BO &amp; SI</v>
      </c>
      <c r="B4510" s="5" t="str">
        <f aca="false">Datas_Entregas!$A$2</f>
        <v>Booster/LTB</v>
      </c>
      <c r="C4510" s="6" t="n">
        <f aca="false" t="array" ref="C4510:C4510">INDEX(Datas_Entregas!$B$2:$B$100, MATCH(B4510, Datas_Entregas!$A$2:$A$100, 0), 1)</f>
        <v>43266</v>
      </c>
      <c r="D4510" s="5" t="str">
        <f aca="false">Def_Status_Montagem!$A$2</f>
        <v>A verificar</v>
      </c>
      <c r="E4510" s="4" t="str">
        <f aca="false">Def_Status_Montagem!$B$4</f>
        <v>Contratada (inclui etiqueta)</v>
      </c>
      <c r="F4510" s="7" t="str">
        <f aca="false" t="array" ref="F4510:F4510">INDEX(Def_Instancias_Equipamentos!$F$2:$F$1224, MATCH(K4510, Def_Instancias_Equipamentos!$D$2:$D$1224, 0), 1)</f>
        <v>Sala Racks 19&amp;20</v>
      </c>
      <c r="G4510" s="8" t="str">
        <f aca="false" t="array" ref="G4510:G4510">INDEX(Def_Instancias_Equipamentos!$F$2:$F$1224, MATCH(L4510, Def_Instancias_Equipamentos!$D$2:$D$1224, 0), 1)</f>
        <v>Sala Racks 19&amp;20</v>
      </c>
      <c r="H4510" s="7" t="str">
        <f aca="false" t="array" ref="H4510:H4510">INDEX(Def_Instancias_Equipamentos!$E$2:$E$1224, MATCH(K4510, Def_Instancias_Equipamentos!$D$2:$D$1224, 0), 1)</f>
        <v>IA-20RaBPMTL</v>
      </c>
      <c r="I4510" s="8" t="str">
        <f aca="false" t="array" ref="I4510:I4510">INDEX(Def_Instancias_Equipamentos!$E$2:$E$1224, MATCH(L4510, Def_Instancias_Equipamentos!$D$2:$D$1224, 0), 1)</f>
        <v>IA-20RaCtrl</v>
      </c>
      <c r="J4510" s="8" t="str">
        <f aca="false">IF(H4510=I4510, "INTERNO", "EXTERNO")</f>
        <v>EXTERNO</v>
      </c>
      <c r="K4510" s="9" t="str">
        <f aca="false">Def_Instancias_Equipamentos!$D$43</f>
        <v>IA-20RaBPMTL:TI-AMCFPGAEVR</v>
      </c>
      <c r="L4510" s="4" t="str">
        <f aca="false">Def_Instancias_Equipamentos!$D$159</f>
        <v>IA-20RaCtrl:CO-PSCtrl</v>
      </c>
      <c r="M4510" s="10" t="s">
        <v>385</v>
      </c>
      <c r="N4510" s="11" t="s">
        <v>383</v>
      </c>
      <c r="O4510" s="9" t="str">
        <f aca="false">Def_Sistemas_Conectores_Cabos!$B$6</f>
        <v>Simplex (HFBR-4525Z)</v>
      </c>
      <c r="P4510" s="4" t="str">
        <f aca="false">Def_Sistemas_Conectores_Cabos!$B$6</f>
        <v>Simplex (HFBR-4525Z)</v>
      </c>
      <c r="Q4510" s="8" t="str">
        <f aca="false">K4510&amp;"/"&amp;M4510&amp;CHAR(10)&amp;L4510&amp;"/"&amp;N4510</f>
        <v>IA-20RaBPMTL:TI-AMCFPGAEVR/FMC1CH2
IA-20RaCtrl:CO-PSCtrl/TimIn</v>
      </c>
      <c r="R4510" s="11" t="n">
        <v>20</v>
      </c>
      <c r="S4510" s="11" t="n">
        <f aca="false">R4510</f>
        <v>20</v>
      </c>
      <c r="T4510" s="4" t="str">
        <f aca="false">Def_Sistemas_Conectores_Cabos!$C$6</f>
        <v>Fibra plástica 1 mm</v>
      </c>
      <c r="U4510" s="11" t="s">
        <v>384</v>
      </c>
      <c r="V4510" s="13"/>
    </row>
    <row r="4511" customFormat="false" ht="15.75" hidden="true" customHeight="true" outlineLevel="0" collapsed="false">
      <c r="A4511" s="4" t="str">
        <f aca="false">Def_Sistemas_Conectores_Cabos!$A$5</f>
        <v>Timing Fontes BO &amp; SI</v>
      </c>
      <c r="B4511" s="5" t="str">
        <f aca="false">Datas_Entregas!$A$2</f>
        <v>Booster/LTB</v>
      </c>
      <c r="C4511" s="6" t="n">
        <f aca="false" t="array" ref="C4511:C4511">INDEX(Datas_Entregas!$B$2:$B$100, MATCH(B4511, Datas_Entregas!$A$2:$A$100, 0), 1)</f>
        <v>43266</v>
      </c>
      <c r="D4511" s="5" t="str">
        <f aca="false">Def_Status_Montagem!$A$2</f>
        <v>A verificar</v>
      </c>
      <c r="E4511" s="4" t="str">
        <f aca="false">Def_Status_Montagem!$B$4</f>
        <v>Contratada (inclui etiqueta)</v>
      </c>
      <c r="F4511" s="7" t="str">
        <f aca="false" t="array" ref="F4511:F4511">INDEX(Def_Instancias_Equipamentos!$F$2:$F$1224, MATCH(K4511, Def_Instancias_Equipamentos!$D$2:$D$1224, 0), 1)</f>
        <v>Sala Racks 19&amp;20</v>
      </c>
      <c r="G4511" s="8" t="str">
        <f aca="false" t="array" ref="G4511:G4511">INDEX(Def_Instancias_Equipamentos!$F$2:$F$1224, MATCH(L4511, Def_Instancias_Equipamentos!$D$2:$D$1224, 0), 1)</f>
        <v>Sala Racks 19&amp;20</v>
      </c>
      <c r="H4511" s="7" t="str">
        <f aca="false" t="array" ref="H4511:H4511">INDEX(Def_Instancias_Equipamentos!$E$2:$E$1224, MATCH(K4511, Def_Instancias_Equipamentos!$D$2:$D$1224, 0), 1)</f>
        <v>IA-20RaBPMTL</v>
      </c>
      <c r="I4511" s="8" t="str">
        <f aca="false" t="array" ref="I4511:I4511">INDEX(Def_Instancias_Equipamentos!$E$2:$E$1224, MATCH(L4511, Def_Instancias_Equipamentos!$D$2:$D$1224, 0), 1)</f>
        <v>IA-20RaCtrl</v>
      </c>
      <c r="J4511" s="8" t="str">
        <f aca="false">IF(H4511=I4511, "INTERNO", "EXTERNO")</f>
        <v>EXTERNO</v>
      </c>
      <c r="K4511" s="9" t="str">
        <f aca="false">Def_Instancias_Equipamentos!$D$43</f>
        <v>IA-20RaBPMTL:TI-AMCFPGAEVR</v>
      </c>
      <c r="L4511" s="4" t="str">
        <f aca="false">Def_Instancias_Equipamentos!$D$159</f>
        <v>IA-20RaCtrl:CO-PSCtrl</v>
      </c>
      <c r="M4511" s="10" t="s">
        <v>386</v>
      </c>
      <c r="N4511" s="11" t="s">
        <v>383</v>
      </c>
      <c r="O4511" s="9" t="str">
        <f aca="false">Def_Sistemas_Conectores_Cabos!$B$6</f>
        <v>Simplex (HFBR-4525Z)</v>
      </c>
      <c r="P4511" s="4" t="str">
        <f aca="false">Def_Sistemas_Conectores_Cabos!$B$6</f>
        <v>Simplex (HFBR-4525Z)</v>
      </c>
      <c r="Q4511" s="8" t="str">
        <f aca="false">K4511&amp;"/"&amp;M4511&amp;CHAR(10)&amp;L4511&amp;"/"&amp;N4511</f>
        <v>IA-20RaBPMTL:TI-AMCFPGAEVR/FMC1CH3
IA-20RaCtrl:CO-PSCtrl/TimIn</v>
      </c>
      <c r="R4511" s="11" t="n">
        <v>20</v>
      </c>
      <c r="S4511" s="11" t="n">
        <f aca="false">R4511</f>
        <v>20</v>
      </c>
      <c r="T4511" s="4" t="str">
        <f aca="false">Def_Sistemas_Conectores_Cabos!$C$6</f>
        <v>Fibra plástica 1 mm</v>
      </c>
      <c r="U4511" s="11" t="s">
        <v>384</v>
      </c>
      <c r="V4511" s="13"/>
    </row>
    <row r="4512" customFormat="false" ht="15.75" hidden="true" customHeight="true" outlineLevel="0" collapsed="false">
      <c r="A4512" s="4" t="str">
        <f aca="false">Def_Sistemas_Conectores_Cabos!$A$5</f>
        <v>Timing Fontes BO &amp; SI</v>
      </c>
      <c r="B4512" s="5" t="str">
        <f aca="false">Datas_Entregas!$A$2</f>
        <v>Booster/LTB</v>
      </c>
      <c r="C4512" s="6" t="n">
        <f aca="false" t="array" ref="C4512:C4512">INDEX(Datas_Entregas!$B$2:$B$100, MATCH(B4512, Datas_Entregas!$A$2:$A$100, 0), 1)</f>
        <v>43266</v>
      </c>
      <c r="D4512" s="5" t="str">
        <f aca="false">Def_Status_Montagem!$A$2</f>
        <v>A verificar</v>
      </c>
      <c r="E4512" s="4" t="str">
        <f aca="false">Def_Status_Montagem!$B$4</f>
        <v>Contratada (inclui etiqueta)</v>
      </c>
      <c r="F4512" s="7" t="str">
        <f aca="false" t="array" ref="F4512:F4512">INDEX(Def_Instancias_Equipamentos!$F$2:$F$1224, MATCH(K4512, Def_Instancias_Equipamentos!$D$2:$D$1224, 0), 1)</f>
        <v>Sala Racks 19&amp;20</v>
      </c>
      <c r="G4512" s="8" t="str">
        <f aca="false" t="array" ref="G4512:G4512">INDEX(Def_Instancias_Equipamentos!$F$2:$F$1224, MATCH(L4512, Def_Instancias_Equipamentos!$D$2:$D$1224, 0), 1)</f>
        <v>Sala Racks 19&amp;20</v>
      </c>
      <c r="H4512" s="7" t="str">
        <f aca="false" t="array" ref="H4512:H4512">INDEX(Def_Instancias_Equipamentos!$E$2:$E$1224, MATCH(K4512, Def_Instancias_Equipamentos!$D$2:$D$1224, 0), 1)</f>
        <v>IA-20RaBPMTL</v>
      </c>
      <c r="I4512" s="8" t="str">
        <f aca="false" t="array" ref="I4512:I4512">INDEX(Def_Instancias_Equipamentos!$E$2:$E$1224, MATCH(L4512, Def_Instancias_Equipamentos!$D$2:$D$1224, 0), 1)</f>
        <v>IA-20RaCtrl</v>
      </c>
      <c r="J4512" s="8" t="str">
        <f aca="false">IF(H4512=I4512, "INTERNO", "EXTERNO")</f>
        <v>EXTERNO</v>
      </c>
      <c r="K4512" s="9" t="str">
        <f aca="false">Def_Instancias_Equipamentos!$D$43</f>
        <v>IA-20RaBPMTL:TI-AMCFPGAEVR</v>
      </c>
      <c r="L4512" s="4" t="str">
        <f aca="false">Def_Instancias_Equipamentos!$D$159</f>
        <v>IA-20RaCtrl:CO-PSCtrl</v>
      </c>
      <c r="M4512" s="10" t="s">
        <v>387</v>
      </c>
      <c r="N4512" s="11" t="s">
        <v>383</v>
      </c>
      <c r="O4512" s="9" t="str">
        <f aca="false">Def_Sistemas_Conectores_Cabos!$B$6</f>
        <v>Simplex (HFBR-4525Z)</v>
      </c>
      <c r="P4512" s="4" t="str">
        <f aca="false">Def_Sistemas_Conectores_Cabos!$B$6</f>
        <v>Simplex (HFBR-4525Z)</v>
      </c>
      <c r="Q4512" s="8" t="str">
        <f aca="false">K4512&amp;"/"&amp;M4512&amp;CHAR(10)&amp;L4512&amp;"/"&amp;N4512</f>
        <v>IA-20RaBPMTL:TI-AMCFPGAEVR/FMC1CH4
IA-20RaCtrl:CO-PSCtrl/TimIn</v>
      </c>
      <c r="R4512" s="11" t="n">
        <v>20</v>
      </c>
      <c r="S4512" s="11" t="n">
        <f aca="false">R4512</f>
        <v>20</v>
      </c>
      <c r="T4512" s="4" t="str">
        <f aca="false">Def_Sistemas_Conectores_Cabos!$C$6</f>
        <v>Fibra plástica 1 mm</v>
      </c>
      <c r="U4512" s="11" t="s">
        <v>384</v>
      </c>
      <c r="V4512" s="13"/>
    </row>
    <row r="4513" customFormat="false" ht="15.75" hidden="true" customHeight="true" outlineLevel="0" collapsed="false">
      <c r="A4513" s="4" t="str">
        <f aca="false">Def_Sistemas_Conectores_Cabos!$A$5</f>
        <v>Timing Fontes BO &amp; SI</v>
      </c>
      <c r="B4513" s="5" t="str">
        <f aca="false">Datas_Entregas!$A$2</f>
        <v>Booster/LTB</v>
      </c>
      <c r="C4513" s="6" t="n">
        <f aca="false" t="array" ref="C4513:C4513">INDEX(Datas_Entregas!$B$2:$B$100, MATCH(B4513, Datas_Entregas!$A$2:$A$100, 0), 1)</f>
        <v>43266</v>
      </c>
      <c r="D4513" s="5" t="str">
        <f aca="false">Def_Status_Montagem!$A$2</f>
        <v>A verificar</v>
      </c>
      <c r="E4513" s="4" t="str">
        <f aca="false">Def_Status_Montagem!$B$4</f>
        <v>Contratada (inclui etiqueta)</v>
      </c>
      <c r="F4513" s="7" t="str">
        <f aca="false" t="array" ref="F4513:F4513">INDEX(Def_Instancias_Equipamentos!$F$2:$F$1224, MATCH(K4513, Def_Instancias_Equipamentos!$D$2:$D$1224, 0), 1)</f>
        <v>Sala Racks 19&amp;20</v>
      </c>
      <c r="G4513" s="8" t="str">
        <f aca="false" t="array" ref="G4513:G4513">INDEX(Def_Instancias_Equipamentos!$F$2:$F$1224, MATCH(L4513, Def_Instancias_Equipamentos!$D$2:$D$1224, 0), 1)</f>
        <v>Sala Racks 19&amp;20</v>
      </c>
      <c r="H4513" s="7" t="str">
        <f aca="false" t="array" ref="H4513:H4513">INDEX(Def_Instancias_Equipamentos!$E$2:$E$1224, MATCH(K4513, Def_Instancias_Equipamentos!$D$2:$D$1224, 0), 1)</f>
        <v>IA-20RaBPMTL</v>
      </c>
      <c r="I4513" s="8" t="str">
        <f aca="false" t="array" ref="I4513:I4513">INDEX(Def_Instancias_Equipamentos!$E$2:$E$1224, MATCH(L4513, Def_Instancias_Equipamentos!$D$2:$D$1224, 0), 1)</f>
        <v>IA-20RaCtrl</v>
      </c>
      <c r="J4513" s="8" t="str">
        <f aca="false">IF(H4513=I4513, "INTERNO", "EXTERNO")</f>
        <v>EXTERNO</v>
      </c>
      <c r="K4513" s="9" t="str">
        <f aca="false">Def_Instancias_Equipamentos!$D$43</f>
        <v>IA-20RaBPMTL:TI-AMCFPGAEVR</v>
      </c>
      <c r="L4513" s="4" t="str">
        <f aca="false">Def_Instancias_Equipamentos!$D$159</f>
        <v>IA-20RaCtrl:CO-PSCtrl</v>
      </c>
      <c r="M4513" s="10" t="s">
        <v>388</v>
      </c>
      <c r="N4513" s="11" t="s">
        <v>383</v>
      </c>
      <c r="O4513" s="9" t="str">
        <f aca="false">Def_Sistemas_Conectores_Cabos!$B$6</f>
        <v>Simplex (HFBR-4525Z)</v>
      </c>
      <c r="P4513" s="4" t="str">
        <f aca="false">Def_Sistemas_Conectores_Cabos!$B$6</f>
        <v>Simplex (HFBR-4525Z)</v>
      </c>
      <c r="Q4513" s="8" t="str">
        <f aca="false">K4513&amp;"/"&amp;M4513&amp;CHAR(10)&amp;L4513&amp;"/"&amp;N4513</f>
        <v>IA-20RaBPMTL:TI-AMCFPGAEVR/FMC1CH5
IA-20RaCtrl:CO-PSCtrl/TimIn</v>
      </c>
      <c r="R4513" s="11" t="n">
        <v>20</v>
      </c>
      <c r="S4513" s="11" t="n">
        <f aca="false">R4513</f>
        <v>20</v>
      </c>
      <c r="T4513" s="4" t="str">
        <f aca="false">Def_Sistemas_Conectores_Cabos!$C$6</f>
        <v>Fibra plástica 1 mm</v>
      </c>
      <c r="U4513" s="11" t="s">
        <v>384</v>
      </c>
      <c r="V4513" s="13"/>
    </row>
    <row r="4514" customFormat="false" ht="15.75" hidden="true" customHeight="true" outlineLevel="0" collapsed="false">
      <c r="A4514" s="4" t="str">
        <f aca="false">Def_Sistemas_Conectores_Cabos!$A$5</f>
        <v>Timing Fontes BO &amp; SI</v>
      </c>
      <c r="B4514" s="5" t="str">
        <f aca="false">Datas_Entregas!$A$2</f>
        <v>Booster/LTB</v>
      </c>
      <c r="C4514" s="6" t="n">
        <f aca="false" t="array" ref="C4514:C4514">INDEX(Datas_Entregas!$B$2:$B$100, MATCH(B4514, Datas_Entregas!$A$2:$A$100, 0), 1)</f>
        <v>43266</v>
      </c>
      <c r="D4514" s="5" t="str">
        <f aca="false">Def_Status_Montagem!$A$2</f>
        <v>A verificar</v>
      </c>
      <c r="E4514" s="4" t="str">
        <f aca="false">Def_Status_Montagem!$B$4</f>
        <v>Contratada (inclui etiqueta)</v>
      </c>
      <c r="F4514" s="7" t="str">
        <f aca="false" t="array" ref="F4514:F4514">INDEX(Def_Instancias_Equipamentos!$F$2:$F$1224, MATCH(K4514, Def_Instancias_Equipamentos!$D$2:$D$1224, 0), 1)</f>
        <v>Sala Racks 19&amp;20</v>
      </c>
      <c r="G4514" s="8" t="str">
        <f aca="false" t="array" ref="G4514:G4514">INDEX(Def_Instancias_Equipamentos!$F$2:$F$1224, MATCH(L4514, Def_Instancias_Equipamentos!$D$2:$D$1224, 0), 1)</f>
        <v>Sala Racks 19&amp;20</v>
      </c>
      <c r="H4514" s="7" t="str">
        <f aca="false" t="array" ref="H4514:H4514">INDEX(Def_Instancias_Equipamentos!$E$2:$E$1224, MATCH(K4514, Def_Instancias_Equipamentos!$D$2:$D$1224, 0), 1)</f>
        <v>IA-20RaBPMTL</v>
      </c>
      <c r="I4514" s="8" t="str">
        <f aca="false" t="array" ref="I4514:I4514">INDEX(Def_Instancias_Equipamentos!$E$2:$E$1224, MATCH(L4514, Def_Instancias_Equipamentos!$D$2:$D$1224, 0), 1)</f>
        <v>IA-20RaCtrl</v>
      </c>
      <c r="J4514" s="8" t="str">
        <f aca="false">IF(H4514=I4514, "INTERNO", "EXTERNO")</f>
        <v>EXTERNO</v>
      </c>
      <c r="K4514" s="9" t="str">
        <f aca="false">Def_Instancias_Equipamentos!$D$43</f>
        <v>IA-20RaBPMTL:TI-AMCFPGAEVR</v>
      </c>
      <c r="L4514" s="4" t="str">
        <f aca="false">Def_Instancias_Equipamentos!$D$159</f>
        <v>IA-20RaCtrl:CO-PSCtrl</v>
      </c>
      <c r="M4514" s="10" t="s">
        <v>389</v>
      </c>
      <c r="N4514" s="11" t="s">
        <v>383</v>
      </c>
      <c r="O4514" s="9" t="str">
        <f aca="false">Def_Sistemas_Conectores_Cabos!$B$6</f>
        <v>Simplex (HFBR-4525Z)</v>
      </c>
      <c r="P4514" s="4" t="str">
        <f aca="false">Def_Sistemas_Conectores_Cabos!$B$6</f>
        <v>Simplex (HFBR-4525Z)</v>
      </c>
      <c r="Q4514" s="8" t="str">
        <f aca="false">K4514&amp;"/"&amp;M4514&amp;CHAR(10)&amp;L4514&amp;"/"&amp;N4514</f>
        <v>IA-20RaBPMTL:TI-AMCFPGAEVR/FMC2CH1
IA-20RaCtrl:CO-PSCtrl/TimIn</v>
      </c>
      <c r="R4514" s="11" t="n">
        <v>20</v>
      </c>
      <c r="S4514" s="11" t="n">
        <f aca="false">R4514</f>
        <v>20</v>
      </c>
      <c r="T4514" s="4" t="str">
        <f aca="false">Def_Sistemas_Conectores_Cabos!$C$6</f>
        <v>Fibra plástica 1 mm</v>
      </c>
      <c r="U4514" s="11" t="s">
        <v>384</v>
      </c>
      <c r="V4514" s="13"/>
    </row>
    <row r="4515" customFormat="false" ht="15.75" hidden="true" customHeight="true" outlineLevel="0" collapsed="false">
      <c r="A4515" s="4" t="str">
        <f aca="false">Def_Sistemas_Conectores_Cabos!$A$5</f>
        <v>Timing Fontes BO &amp; SI</v>
      </c>
      <c r="B4515" s="5" t="str">
        <f aca="false">Datas_Entregas!$A$2</f>
        <v>Booster/LTB</v>
      </c>
      <c r="C4515" s="6" t="n">
        <f aca="false" t="array" ref="C4515:C4515">INDEX(Datas_Entregas!$B$2:$B$100, MATCH(B4515, Datas_Entregas!$A$2:$A$100, 0), 1)</f>
        <v>43266</v>
      </c>
      <c r="D4515" s="5" t="str">
        <f aca="false">Def_Status_Montagem!$A$2</f>
        <v>A verificar</v>
      </c>
      <c r="E4515" s="4" t="str">
        <f aca="false">Def_Status_Montagem!$B$4</f>
        <v>Contratada (inclui etiqueta)</v>
      </c>
      <c r="F4515" s="7" t="str">
        <f aca="false" t="array" ref="F4515:F4515">INDEX(Def_Instancias_Equipamentos!$F$2:$F$1224, MATCH(K4515, Def_Instancias_Equipamentos!$D$2:$D$1224, 0), 1)</f>
        <v>Sala Racks 19&amp;20</v>
      </c>
      <c r="G4515" s="8" t="str">
        <f aca="false" t="array" ref="G4515:G4515">INDEX(Def_Instancias_Equipamentos!$F$2:$F$1224, MATCH(L4515, Def_Instancias_Equipamentos!$D$2:$D$1224, 0), 1)</f>
        <v>Sala Racks 19&amp;20</v>
      </c>
      <c r="H4515" s="7" t="str">
        <f aca="false" t="array" ref="H4515:H4515">INDEX(Def_Instancias_Equipamentos!$E$2:$E$1224, MATCH(K4515, Def_Instancias_Equipamentos!$D$2:$D$1224, 0), 1)</f>
        <v>IA-20RaBPMTL</v>
      </c>
      <c r="I4515" s="8" t="str">
        <f aca="false" t="array" ref="I4515:I4515">INDEX(Def_Instancias_Equipamentos!$E$2:$E$1224, MATCH(L4515, Def_Instancias_Equipamentos!$D$2:$D$1224, 0), 1)</f>
        <v>IA-20RaCtrl</v>
      </c>
      <c r="J4515" s="8" t="str">
        <f aca="false">IF(H4515=I4515, "INTERNO", "EXTERNO")</f>
        <v>EXTERNO</v>
      </c>
      <c r="K4515" s="9" t="str">
        <f aca="false">Def_Instancias_Equipamentos!$D$43</f>
        <v>IA-20RaBPMTL:TI-AMCFPGAEVR</v>
      </c>
      <c r="L4515" s="4" t="str">
        <f aca="false">Def_Instancias_Equipamentos!$D$159</f>
        <v>IA-20RaCtrl:CO-PSCtrl</v>
      </c>
      <c r="M4515" s="10" t="s">
        <v>390</v>
      </c>
      <c r="N4515" s="11" t="s">
        <v>383</v>
      </c>
      <c r="O4515" s="9" t="str">
        <f aca="false">Def_Sistemas_Conectores_Cabos!$B$6</f>
        <v>Simplex (HFBR-4525Z)</v>
      </c>
      <c r="P4515" s="4" t="str">
        <f aca="false">Def_Sistemas_Conectores_Cabos!$B$6</f>
        <v>Simplex (HFBR-4525Z)</v>
      </c>
      <c r="Q4515" s="8" t="str">
        <f aca="false">K4515&amp;"/"&amp;M4515&amp;CHAR(10)&amp;L4515&amp;"/"&amp;N4515</f>
        <v>IA-20RaBPMTL:TI-AMCFPGAEVR/FMC2CH2
IA-20RaCtrl:CO-PSCtrl/TimIn</v>
      </c>
      <c r="R4515" s="11" t="n">
        <v>20</v>
      </c>
      <c r="S4515" s="11" t="n">
        <f aca="false">R4515</f>
        <v>20</v>
      </c>
      <c r="T4515" s="4" t="str">
        <f aca="false">Def_Sistemas_Conectores_Cabos!$C$6</f>
        <v>Fibra plástica 1 mm</v>
      </c>
      <c r="U4515" s="11" t="s">
        <v>384</v>
      </c>
      <c r="V4515" s="13"/>
    </row>
    <row r="4516" customFormat="false" ht="15.75" hidden="true" customHeight="true" outlineLevel="0" collapsed="false">
      <c r="A4516" s="4" t="str">
        <f aca="false">Def_Sistemas_Conectores_Cabos!$A$5</f>
        <v>Timing Fontes BO &amp; SI</v>
      </c>
      <c r="B4516" s="5" t="str">
        <f aca="false">Datas_Entregas!$A$2</f>
        <v>Booster/LTB</v>
      </c>
      <c r="C4516" s="6" t="n">
        <f aca="false" t="array" ref="C4516:C4516">INDEX(Datas_Entregas!$B$2:$B$100, MATCH(B4516, Datas_Entregas!$A$2:$A$100, 0), 1)</f>
        <v>43266</v>
      </c>
      <c r="D4516" s="5" t="str">
        <f aca="false">Def_Status_Montagem!$A$2</f>
        <v>A verificar</v>
      </c>
      <c r="E4516" s="4" t="str">
        <f aca="false">Def_Status_Montagem!$B$4</f>
        <v>Contratada (inclui etiqueta)</v>
      </c>
      <c r="F4516" s="7" t="str">
        <f aca="false" t="array" ref="F4516:F4516">INDEX(Def_Instancias_Equipamentos!$F$2:$F$1224, MATCH(K4516, Def_Instancias_Equipamentos!$D$2:$D$1224, 0), 1)</f>
        <v>Sala Racks 19&amp;20</v>
      </c>
      <c r="G4516" s="8" t="str">
        <f aca="false" t="array" ref="G4516:G4516">INDEX(Def_Instancias_Equipamentos!$F$2:$F$1224, MATCH(L4516, Def_Instancias_Equipamentos!$D$2:$D$1224, 0), 1)</f>
        <v>Sala Racks 19&amp;20</v>
      </c>
      <c r="H4516" s="7" t="str">
        <f aca="false" t="array" ref="H4516:H4516">INDEX(Def_Instancias_Equipamentos!$E$2:$E$1224, MATCH(K4516, Def_Instancias_Equipamentos!$D$2:$D$1224, 0), 1)</f>
        <v>IA-20RaBPMTL</v>
      </c>
      <c r="I4516" s="8" t="str">
        <f aca="false" t="array" ref="I4516:I4516">INDEX(Def_Instancias_Equipamentos!$E$2:$E$1224, MATCH(L4516, Def_Instancias_Equipamentos!$D$2:$D$1224, 0), 1)</f>
        <v>IA-20RaCtrl</v>
      </c>
      <c r="J4516" s="8" t="str">
        <f aca="false">IF(H4516=I4516, "INTERNO", "EXTERNO")</f>
        <v>EXTERNO</v>
      </c>
      <c r="K4516" s="9" t="str">
        <f aca="false">Def_Instancias_Equipamentos!$D$43</f>
        <v>IA-20RaBPMTL:TI-AMCFPGAEVR</v>
      </c>
      <c r="L4516" s="4" t="str">
        <f aca="false">Def_Instancias_Equipamentos!$D$159</f>
        <v>IA-20RaCtrl:CO-PSCtrl</v>
      </c>
      <c r="M4516" s="10" t="s">
        <v>391</v>
      </c>
      <c r="N4516" s="11" t="s">
        <v>383</v>
      </c>
      <c r="O4516" s="9" t="str">
        <f aca="false">Def_Sistemas_Conectores_Cabos!$B$6</f>
        <v>Simplex (HFBR-4525Z)</v>
      </c>
      <c r="P4516" s="4" t="str">
        <f aca="false">Def_Sistemas_Conectores_Cabos!$B$6</f>
        <v>Simplex (HFBR-4525Z)</v>
      </c>
      <c r="Q4516" s="8" t="str">
        <f aca="false">K4516&amp;"/"&amp;M4516&amp;CHAR(10)&amp;L4516&amp;"/"&amp;N4516</f>
        <v>IA-20RaBPMTL:TI-AMCFPGAEVR/FMC2CH3
IA-20RaCtrl:CO-PSCtrl/TimIn</v>
      </c>
      <c r="R4516" s="11" t="n">
        <v>20</v>
      </c>
      <c r="S4516" s="11" t="n">
        <f aca="false">R4516</f>
        <v>20</v>
      </c>
      <c r="T4516" s="4" t="str">
        <f aca="false">Def_Sistemas_Conectores_Cabos!$C$6</f>
        <v>Fibra plástica 1 mm</v>
      </c>
      <c r="U4516" s="11" t="s">
        <v>384</v>
      </c>
      <c r="V4516" s="13"/>
    </row>
    <row r="4517" customFormat="false" ht="15.75" hidden="true" customHeight="true" outlineLevel="0" collapsed="false">
      <c r="A4517" s="4" t="str">
        <f aca="false">Def_Sistemas_Conectores_Cabos!$A$5</f>
        <v>Timing Fontes BO &amp; SI</v>
      </c>
      <c r="B4517" s="5" t="str">
        <f aca="false">Datas_Entregas!$A$2</f>
        <v>Booster/LTB</v>
      </c>
      <c r="C4517" s="6" t="n">
        <f aca="false" t="array" ref="C4517:C4517">INDEX(Datas_Entregas!$B$2:$B$100, MATCH(B4517, Datas_Entregas!$A$2:$A$100, 0), 1)</f>
        <v>43266</v>
      </c>
      <c r="D4517" s="5" t="str">
        <f aca="false">Def_Status_Montagem!$A$2</f>
        <v>A verificar</v>
      </c>
      <c r="E4517" s="4" t="str">
        <f aca="false">Def_Status_Montagem!$B$4</f>
        <v>Contratada (inclui etiqueta)</v>
      </c>
      <c r="F4517" s="7" t="str">
        <f aca="false" t="array" ref="F4517:F4517">INDEX(Def_Instancias_Equipamentos!$F$2:$F$1224, MATCH(K4517, Def_Instancias_Equipamentos!$D$2:$D$1224, 0), 1)</f>
        <v>Sala Racks 19&amp;20</v>
      </c>
      <c r="G4517" s="8" t="str">
        <f aca="false" t="array" ref="G4517:G4517">INDEX(Def_Instancias_Equipamentos!$F$2:$F$1224, MATCH(L4517, Def_Instancias_Equipamentos!$D$2:$D$1224, 0), 1)</f>
        <v>Sala Racks 19&amp;20</v>
      </c>
      <c r="H4517" s="7" t="str">
        <f aca="false" t="array" ref="H4517:H4517">INDEX(Def_Instancias_Equipamentos!$E$2:$E$1224, MATCH(K4517, Def_Instancias_Equipamentos!$D$2:$D$1224, 0), 1)</f>
        <v>IA-20RaBPMTL</v>
      </c>
      <c r="I4517" s="8" t="str">
        <f aca="false" t="array" ref="I4517:I4517">INDEX(Def_Instancias_Equipamentos!$E$2:$E$1224, MATCH(L4517, Def_Instancias_Equipamentos!$D$2:$D$1224, 0), 1)</f>
        <v>IA-20RaCtrl</v>
      </c>
      <c r="J4517" s="8" t="str">
        <f aca="false">IF(H4517=I4517, "INTERNO", "EXTERNO")</f>
        <v>EXTERNO</v>
      </c>
      <c r="K4517" s="9" t="str">
        <f aca="false">Def_Instancias_Equipamentos!$D$43</f>
        <v>IA-20RaBPMTL:TI-AMCFPGAEVR</v>
      </c>
      <c r="L4517" s="4" t="str">
        <f aca="false">Def_Instancias_Equipamentos!$D$159</f>
        <v>IA-20RaCtrl:CO-PSCtrl</v>
      </c>
      <c r="M4517" s="10" t="s">
        <v>392</v>
      </c>
      <c r="N4517" s="11" t="s">
        <v>383</v>
      </c>
      <c r="O4517" s="9" t="str">
        <f aca="false">Def_Sistemas_Conectores_Cabos!$B$6</f>
        <v>Simplex (HFBR-4525Z)</v>
      </c>
      <c r="P4517" s="4" t="str">
        <f aca="false">Def_Sistemas_Conectores_Cabos!$B$6</f>
        <v>Simplex (HFBR-4525Z)</v>
      </c>
      <c r="Q4517" s="8" t="str">
        <f aca="false">K4517&amp;"/"&amp;M4517&amp;CHAR(10)&amp;L4517&amp;"/"&amp;N4517</f>
        <v>IA-20RaBPMTL:TI-AMCFPGAEVR/FMC2CH4
IA-20RaCtrl:CO-PSCtrl/TimIn</v>
      </c>
      <c r="R4517" s="11" t="n">
        <v>20</v>
      </c>
      <c r="S4517" s="11" t="n">
        <f aca="false">R4517</f>
        <v>20</v>
      </c>
      <c r="T4517" s="4" t="str">
        <f aca="false">Def_Sistemas_Conectores_Cabos!$C$6</f>
        <v>Fibra plástica 1 mm</v>
      </c>
      <c r="U4517" s="11" t="s">
        <v>384</v>
      </c>
      <c r="V4517" s="13"/>
    </row>
    <row r="4518" customFormat="false" ht="15.75" hidden="true" customHeight="true" outlineLevel="0" collapsed="false">
      <c r="A4518" s="4" t="str">
        <f aca="false">Def_Sistemas_Conectores_Cabos!$A$5</f>
        <v>Timing Fontes BO &amp; SI</v>
      </c>
      <c r="B4518" s="5" t="str">
        <f aca="false">Datas_Entregas!$A$2</f>
        <v>Booster/LTB</v>
      </c>
      <c r="C4518" s="6" t="n">
        <f aca="false" t="array" ref="C4518:C4518">INDEX(Datas_Entregas!$B$2:$B$100, MATCH(B4518, Datas_Entregas!$A$2:$A$100, 0), 1)</f>
        <v>43266</v>
      </c>
      <c r="D4518" s="5" t="str">
        <f aca="false">Def_Status_Montagem!$A$2</f>
        <v>A verificar</v>
      </c>
      <c r="E4518" s="4" t="str">
        <f aca="false">Def_Status_Montagem!$B$4</f>
        <v>Contratada (inclui etiqueta)</v>
      </c>
      <c r="F4518" s="7" t="str">
        <f aca="false" t="array" ref="F4518:F4518">INDEX(Def_Instancias_Equipamentos!$F$2:$F$1224, MATCH(K4518, Def_Instancias_Equipamentos!$D$2:$D$1224, 0), 1)</f>
        <v>Sala Racks 19&amp;20</v>
      </c>
      <c r="G4518" s="8" t="str">
        <f aca="false" t="array" ref="G4518:G4518">INDEX(Def_Instancias_Equipamentos!$F$2:$F$1224, MATCH(L4518, Def_Instancias_Equipamentos!$D$2:$D$1224, 0), 1)</f>
        <v>Sala Racks 19&amp;20</v>
      </c>
      <c r="H4518" s="7" t="str">
        <f aca="false" t="array" ref="H4518:H4518">INDEX(Def_Instancias_Equipamentos!$E$2:$E$1224, MATCH(K4518, Def_Instancias_Equipamentos!$D$2:$D$1224, 0), 1)</f>
        <v>IA-20RaBPMTL</v>
      </c>
      <c r="I4518" s="8" t="str">
        <f aca="false" t="array" ref="I4518:I4518">INDEX(Def_Instancias_Equipamentos!$E$2:$E$1224, MATCH(L4518, Def_Instancias_Equipamentos!$D$2:$D$1224, 0), 1)</f>
        <v>IA-20RaCtrl</v>
      </c>
      <c r="J4518" s="8" t="str">
        <f aca="false">IF(H4518=I4518, "INTERNO", "EXTERNO")</f>
        <v>EXTERNO</v>
      </c>
      <c r="K4518" s="9" t="str">
        <f aca="false">Def_Instancias_Equipamentos!$D$43</f>
        <v>IA-20RaBPMTL:TI-AMCFPGAEVR</v>
      </c>
      <c r="L4518" s="4" t="str">
        <f aca="false">Def_Instancias_Equipamentos!$D$159</f>
        <v>IA-20RaCtrl:CO-PSCtrl</v>
      </c>
      <c r="M4518" s="10" t="s">
        <v>407</v>
      </c>
      <c r="N4518" s="11" t="s">
        <v>383</v>
      </c>
      <c r="O4518" s="9" t="str">
        <f aca="false">Def_Sistemas_Conectores_Cabos!$B$6</f>
        <v>Simplex (HFBR-4525Z)</v>
      </c>
      <c r="P4518" s="4" t="str">
        <f aca="false">Def_Sistemas_Conectores_Cabos!$B$6</f>
        <v>Simplex (HFBR-4525Z)</v>
      </c>
      <c r="Q4518" s="8" t="str">
        <f aca="false">K4518&amp;"/"&amp;M4518&amp;CHAR(10)&amp;L4518&amp;"/"&amp;N4518</f>
        <v>IA-20RaBPMTL:TI-AMCFPGAEVR/FMC2CH5
IA-20RaCtrl:CO-PSCtrl/TimIn</v>
      </c>
      <c r="R4518" s="11" t="n">
        <v>20</v>
      </c>
      <c r="S4518" s="11" t="n">
        <f aca="false">R4518</f>
        <v>20</v>
      </c>
      <c r="T4518" s="4" t="str">
        <f aca="false">Def_Sistemas_Conectores_Cabos!$C$6</f>
        <v>Fibra plástica 1 mm</v>
      </c>
      <c r="U4518" s="11" t="s">
        <v>384</v>
      </c>
      <c r="V4518" s="13"/>
    </row>
    <row r="4519" customFormat="false" ht="15.75" hidden="true" customHeight="true" outlineLevel="0" collapsed="false">
      <c r="A4519" s="4" t="str">
        <f aca="false">Def_Sistemas_Conectores_Cabos!$A$24</f>
        <v>Controle</v>
      </c>
      <c r="B4519" s="5" t="str">
        <f aca="false">Datas_Entregas!$A$4</f>
        <v>Infra de fibras OM4</v>
      </c>
      <c r="C4519" s="6" t="n">
        <f aca="false" t="array" ref="C4519:C4519">INDEX(Datas_Entregas!$B$2:$B$100, MATCH(B4519, Datas_Entregas!$A$2:$A$100, 0), 1)</f>
        <v>43296</v>
      </c>
      <c r="D4519" s="5"/>
      <c r="E4519" s="4" t="str">
        <f aca="false">Def_Status_Montagem!$B$7</f>
        <v>Outro Grupo LNLS</v>
      </c>
      <c r="F4519" s="7"/>
      <c r="G4519" s="8"/>
      <c r="H4519" s="7" t="str">
        <f aca="false" t="array" ref="H4519:H4519">INDEX(Def_Instancias_Equipamentos!$E$2:$E$1224, MATCH(K4519, Def_Instancias_Equipamentos!$D$2:$D$1224, 0), 1)</f>
        <v>IA-19RaCtrl</v>
      </c>
      <c r="I4519" s="8" t="str">
        <f aca="false" t="array" ref="I4519:I4519">INDEX(Def_Instancias_Equipamentos!$E$2:$E$1224, MATCH(L4519, Def_Instancias_Equipamentos!$D$2:$D$1224, 0), 1)</f>
        <v>IA-20RaCtrl</v>
      </c>
      <c r="J4519" s="8" t="str">
        <f aca="false">IF(H4519=I4519, "INTERNO", "EXTERNO")</f>
        <v>EXTERNO</v>
      </c>
      <c r="K4519" s="9" t="str">
        <f aca="false">Def_Instancias_Equipamentos!$D$64</f>
        <v>IA-19RaCtrl:CO-FibPatch</v>
      </c>
      <c r="L4519" s="4" t="str">
        <f aca="false">Def_Instancias_Equipamentos!$D$65</f>
        <v>IA-20RaCtrl:CO-FibPatch</v>
      </c>
      <c r="M4519" s="27" t="s">
        <v>300</v>
      </c>
      <c r="N4519" s="12" t="s">
        <v>300</v>
      </c>
      <c r="O4519" s="9" t="str">
        <f aca="false">Def_Sistemas_Conectores_Cabos!$B$3</f>
        <v>LC duplex</v>
      </c>
      <c r="P4519" s="4" t="str">
        <f aca="false">Def_Sistemas_Conectores_Cabos!$B$3</f>
        <v>LC duplex</v>
      </c>
      <c r="Q4519" s="8" t="str">
        <f aca="false">K4519&amp;"/"&amp;M4519&amp;CHAR(10)&amp;L4519&amp;"/"&amp;N4519</f>
        <v>IA-19RaCtrl:CO-FibPatch/p021
IA-20RaCtrl:CO-FibPatch/p021</v>
      </c>
      <c r="R4519" s="12"/>
      <c r="S4519" s="11"/>
      <c r="T4519" s="4" t="str">
        <f aca="false">Def_Sistemas_Conectores_Cabos!$C$3</f>
        <v>Fibra OM4 duplex</v>
      </c>
      <c r="U4519" s="11"/>
      <c r="V4519" s="13"/>
    </row>
    <row r="4520" customFormat="false" ht="15.75" hidden="true" customHeight="true" outlineLevel="0" collapsed="false">
      <c r="A4520" s="4" t="str">
        <f aca="false">Def_Sistemas_Conectores_Cabos!$A$24</f>
        <v>Controle</v>
      </c>
      <c r="B4520" s="5" t="str">
        <f aca="false">Datas_Entregas!$A$4</f>
        <v>Infra de fibras OM4</v>
      </c>
      <c r="C4520" s="6" t="n">
        <f aca="false" t="array" ref="C4520:C4520">INDEX(Datas_Entregas!$B$2:$B$100, MATCH(B4520, Datas_Entregas!$A$2:$A$100, 0), 1)</f>
        <v>43296</v>
      </c>
      <c r="D4520" s="5"/>
      <c r="E4520" s="4" t="str">
        <f aca="false">Def_Status_Montagem!$B$7</f>
        <v>Outro Grupo LNLS</v>
      </c>
      <c r="F4520" s="7"/>
      <c r="G4520" s="8"/>
      <c r="H4520" s="7" t="str">
        <f aca="false" t="array" ref="H4520:H4520">INDEX(Def_Instancias_Equipamentos!$E$2:$E$1224, MATCH(K4520, Def_Instancias_Equipamentos!$D$2:$D$1224, 0), 1)</f>
        <v>IA-19RaCtrl</v>
      </c>
      <c r="I4520" s="8" t="str">
        <f aca="false" t="array" ref="I4520:I4520">INDEX(Def_Instancias_Equipamentos!$E$2:$E$1224, MATCH(L4520, Def_Instancias_Equipamentos!$D$2:$D$1224, 0), 1)</f>
        <v>CA-RaCtrl</v>
      </c>
      <c r="J4520" s="8" t="str">
        <f aca="false">IF(H4520=I4520, "INTERNO", "EXTERNO")</f>
        <v>EXTERNO</v>
      </c>
      <c r="K4520" s="9" t="str">
        <f aca="false">Def_Instancias_Equipamentos!$D$64</f>
        <v>IA-19RaCtrl:CO-FibPatch</v>
      </c>
      <c r="L4520" s="4" t="str">
        <f aca="false">Def_Instancias_Equipamentos!$D$67</f>
        <v>CA-RaCtrl:CO-FibPatch</v>
      </c>
      <c r="M4520" s="27" t="s">
        <v>210</v>
      </c>
      <c r="N4520" s="12" t="s">
        <v>210</v>
      </c>
      <c r="O4520" s="9" t="str">
        <f aca="false">Def_Sistemas_Conectores_Cabos!$B$3</f>
        <v>LC duplex</v>
      </c>
      <c r="P4520" s="4" t="str">
        <f aca="false">Def_Sistemas_Conectores_Cabos!$B$3</f>
        <v>LC duplex</v>
      </c>
      <c r="Q4520" s="8" t="str">
        <f aca="false">K4520&amp;"/"&amp;M4520&amp;CHAR(10)&amp;L4520&amp;"/"&amp;N4520</f>
        <v>IA-19RaCtrl:CO-FibPatch/p022
CA-RaCtrl:CO-FibPatch/p022</v>
      </c>
      <c r="R4520" s="12"/>
      <c r="S4520" s="11"/>
      <c r="T4520" s="4" t="str">
        <f aca="false">Def_Sistemas_Conectores_Cabos!$C$3</f>
        <v>Fibra OM4 duplex</v>
      </c>
      <c r="U4520" s="11"/>
      <c r="V4520" s="13"/>
    </row>
    <row r="4521" customFormat="false" ht="15.75" hidden="true" customHeight="true" outlineLevel="0" collapsed="false">
      <c r="A4521" s="4" t="str">
        <f aca="false">Def_Sistemas_Conectores_Cabos!$A$5</f>
        <v>Timing Fontes BO &amp; SI</v>
      </c>
      <c r="B4521" s="5" t="str">
        <f aca="false">Datas_Entregas!$A$2</f>
        <v>Booster/LTB</v>
      </c>
      <c r="C4521" s="6" t="n">
        <f aca="false" t="array" ref="C4521:C4521">INDEX(Datas_Entregas!$B$2:$B$100, MATCH(B4521, Datas_Entregas!$A$2:$A$100, 0), 1)</f>
        <v>43266</v>
      </c>
      <c r="D4521" s="5" t="str">
        <f aca="false">Def_Status_Montagem!$A$2</f>
        <v>A verificar</v>
      </c>
      <c r="E4521" s="4" t="str">
        <f aca="false">Def_Status_Montagem!$B$4</f>
        <v>Contratada (inclui etiqueta)</v>
      </c>
      <c r="F4521" s="7" t="str">
        <f aca="false" t="array" ref="F4521:F4521">INDEX(Def_Instancias_Equipamentos!$F$2:$F$1224, MATCH(K4521, Def_Instancias_Equipamentos!$D$2:$D$1224, 0), 1)</f>
        <v>Sala Racks 3</v>
      </c>
      <c r="G4521" s="8" t="str">
        <f aca="false" t="array" ref="G4521:G4521">INDEX(Def_Instancias_Equipamentos!$F$2:$F$1224, MATCH(L4521, Def_Instancias_Equipamentos!$D$2:$D$1224, 0), 1)</f>
        <v>Sala Racks 3</v>
      </c>
      <c r="H4521" s="7" t="str">
        <f aca="false" t="array" ref="H4521:H4521">INDEX(Def_Instancias_Equipamentos!$E$2:$E$1224, MATCH(K4521, Def_Instancias_Equipamentos!$D$2:$D$1224, 0), 1)</f>
        <v>IA-03RaBPM</v>
      </c>
      <c r="I4521" s="8" t="str">
        <f aca="false" t="array" ref="I4521:I4521">INDEX(Def_Instancias_Equipamentos!$E$2:$E$1224, MATCH(L4521, Def_Instancias_Equipamentos!$D$2:$D$1224, 0), 1)</f>
        <v>IA-03RaCtrl</v>
      </c>
      <c r="J4521" s="8" t="str">
        <f aca="false">IF(H4521=I4521, "INTERNO", "EXTERNO")</f>
        <v>EXTERNO</v>
      </c>
      <c r="K4521" s="9" t="str">
        <f aca="false">Def_Instancias_Equipamentos!$D$25</f>
        <v>IA-03RaBPM:TI-AMCFPGAEVR</v>
      </c>
      <c r="L4521" s="4" t="str">
        <f aca="false">Def_Instancias_Equipamentos!$D$142</f>
        <v>IA-03RaCtrl:CO-PSCtrl</v>
      </c>
      <c r="M4521" s="10" t="s">
        <v>382</v>
      </c>
      <c r="N4521" s="11" t="s">
        <v>383</v>
      </c>
      <c r="O4521" s="9" t="str">
        <f aca="false">Def_Sistemas_Conectores_Cabos!$B$6</f>
        <v>Simplex (HFBR-4525Z)</v>
      </c>
      <c r="P4521" s="4" t="str">
        <f aca="false">Def_Sistemas_Conectores_Cabos!$B$6</f>
        <v>Simplex (HFBR-4525Z)</v>
      </c>
      <c r="Q4521" s="8" t="str">
        <f aca="false">K4521&amp;"/"&amp;M4521&amp;CHAR(10)&amp;L4521&amp;"/"&amp;N4521</f>
        <v>IA-03RaBPM:TI-AMCFPGAEVR/FMC1CH1
IA-03RaCtrl:CO-PSCtrl/TimIn</v>
      </c>
      <c r="R4521" s="11" t="n">
        <v>25</v>
      </c>
      <c r="S4521" s="11" t="n">
        <f aca="false">R4521</f>
        <v>25</v>
      </c>
      <c r="T4521" s="4" t="str">
        <f aca="false">Def_Sistemas_Conectores_Cabos!$C$6</f>
        <v>Fibra plástica 1 mm</v>
      </c>
      <c r="U4521" s="11" t="s">
        <v>384</v>
      </c>
      <c r="V4521" s="13"/>
    </row>
    <row r="4522" customFormat="false" ht="15.75" hidden="true" customHeight="true" outlineLevel="0" collapsed="false">
      <c r="A4522" s="4" t="str">
        <f aca="false">Def_Sistemas_Conectores_Cabos!$A$5</f>
        <v>Timing Fontes BO &amp; SI</v>
      </c>
      <c r="B4522" s="5" t="str">
        <f aca="false">Datas_Entregas!$A$2</f>
        <v>Booster/LTB</v>
      </c>
      <c r="C4522" s="6" t="n">
        <f aca="false" t="array" ref="C4522:C4522">INDEX(Datas_Entregas!$B$2:$B$100, MATCH(B4522, Datas_Entregas!$A$2:$A$100, 0), 1)</f>
        <v>43266</v>
      </c>
      <c r="D4522" s="5" t="str">
        <f aca="false">Def_Status_Montagem!$A$2</f>
        <v>A verificar</v>
      </c>
      <c r="E4522" s="4" t="str">
        <f aca="false">Def_Status_Montagem!$B$4</f>
        <v>Contratada (inclui etiqueta)</v>
      </c>
      <c r="F4522" s="7" t="str">
        <f aca="false" t="array" ref="F4522:F4522">INDEX(Def_Instancias_Equipamentos!$F$2:$F$1224, MATCH(K4522, Def_Instancias_Equipamentos!$D$2:$D$1224, 0), 1)</f>
        <v>Sala Racks 3</v>
      </c>
      <c r="G4522" s="8" t="str">
        <f aca="false" t="array" ref="G4522:G4522">INDEX(Def_Instancias_Equipamentos!$F$2:$F$1224, MATCH(L4522, Def_Instancias_Equipamentos!$D$2:$D$1224, 0), 1)</f>
        <v>Sala Racks 3</v>
      </c>
      <c r="H4522" s="7" t="str">
        <f aca="false" t="array" ref="H4522:H4522">INDEX(Def_Instancias_Equipamentos!$E$2:$E$1224, MATCH(K4522, Def_Instancias_Equipamentos!$D$2:$D$1224, 0), 1)</f>
        <v>IA-03RaBPM</v>
      </c>
      <c r="I4522" s="8" t="str">
        <f aca="false" t="array" ref="I4522:I4522">INDEX(Def_Instancias_Equipamentos!$E$2:$E$1224, MATCH(L4522, Def_Instancias_Equipamentos!$D$2:$D$1224, 0), 1)</f>
        <v>IA-03RaCtrl</v>
      </c>
      <c r="J4522" s="8" t="str">
        <f aca="false">IF(H4522=I4522, "INTERNO", "EXTERNO")</f>
        <v>EXTERNO</v>
      </c>
      <c r="K4522" s="9" t="str">
        <f aca="false">Def_Instancias_Equipamentos!$D$25</f>
        <v>IA-03RaBPM:TI-AMCFPGAEVR</v>
      </c>
      <c r="L4522" s="4" t="str">
        <f aca="false">Def_Instancias_Equipamentos!$D$142</f>
        <v>IA-03RaCtrl:CO-PSCtrl</v>
      </c>
      <c r="M4522" s="10" t="s">
        <v>385</v>
      </c>
      <c r="N4522" s="11" t="s">
        <v>383</v>
      </c>
      <c r="O4522" s="9" t="str">
        <f aca="false">Def_Sistemas_Conectores_Cabos!$B$6</f>
        <v>Simplex (HFBR-4525Z)</v>
      </c>
      <c r="P4522" s="4" t="str">
        <f aca="false">Def_Sistemas_Conectores_Cabos!$B$6</f>
        <v>Simplex (HFBR-4525Z)</v>
      </c>
      <c r="Q4522" s="8" t="str">
        <f aca="false">K4522&amp;"/"&amp;M4522&amp;CHAR(10)&amp;L4522&amp;"/"&amp;N4522</f>
        <v>IA-03RaBPM:TI-AMCFPGAEVR/FMC1CH2
IA-03RaCtrl:CO-PSCtrl/TimIn</v>
      </c>
      <c r="R4522" s="11" t="n">
        <v>25</v>
      </c>
      <c r="S4522" s="11" t="n">
        <f aca="false">R4522</f>
        <v>25</v>
      </c>
      <c r="T4522" s="4" t="str">
        <f aca="false">Def_Sistemas_Conectores_Cabos!$C$6</f>
        <v>Fibra plástica 1 mm</v>
      </c>
      <c r="U4522" s="11" t="s">
        <v>384</v>
      </c>
      <c r="V4522" s="13"/>
    </row>
    <row r="4523" customFormat="false" ht="15.75" hidden="true" customHeight="true" outlineLevel="0" collapsed="false">
      <c r="A4523" s="4" t="str">
        <f aca="false">Def_Sistemas_Conectores_Cabos!$A$5</f>
        <v>Timing Fontes BO &amp; SI</v>
      </c>
      <c r="B4523" s="5" t="str">
        <f aca="false">Datas_Entregas!$A$2</f>
        <v>Booster/LTB</v>
      </c>
      <c r="C4523" s="6" t="n">
        <f aca="false" t="array" ref="C4523:C4523">INDEX(Datas_Entregas!$B$2:$B$100, MATCH(B4523, Datas_Entregas!$A$2:$A$100, 0), 1)</f>
        <v>43266</v>
      </c>
      <c r="D4523" s="5" t="str">
        <f aca="false">Def_Status_Montagem!$A$2</f>
        <v>A verificar</v>
      </c>
      <c r="E4523" s="4" t="str">
        <f aca="false">Def_Status_Montagem!$B$4</f>
        <v>Contratada (inclui etiqueta)</v>
      </c>
      <c r="F4523" s="7" t="str">
        <f aca="false" t="array" ref="F4523:F4523">INDEX(Def_Instancias_Equipamentos!$F$2:$F$1224, MATCH(K4523, Def_Instancias_Equipamentos!$D$2:$D$1224, 0), 1)</f>
        <v>Sala Racks 3</v>
      </c>
      <c r="G4523" s="8" t="str">
        <f aca="false" t="array" ref="G4523:G4523">INDEX(Def_Instancias_Equipamentos!$F$2:$F$1224, MATCH(L4523, Def_Instancias_Equipamentos!$D$2:$D$1224, 0), 1)</f>
        <v>Sala Racks 3</v>
      </c>
      <c r="H4523" s="7" t="str">
        <f aca="false" t="array" ref="H4523:H4523">INDEX(Def_Instancias_Equipamentos!$E$2:$E$1224, MATCH(K4523, Def_Instancias_Equipamentos!$D$2:$D$1224, 0), 1)</f>
        <v>IA-03RaBPM</v>
      </c>
      <c r="I4523" s="8" t="str">
        <f aca="false" t="array" ref="I4523:I4523">INDEX(Def_Instancias_Equipamentos!$E$2:$E$1224, MATCH(L4523, Def_Instancias_Equipamentos!$D$2:$D$1224, 0), 1)</f>
        <v>IA-03RaCtrl</v>
      </c>
      <c r="J4523" s="8" t="str">
        <f aca="false">IF(H4523=I4523, "INTERNO", "EXTERNO")</f>
        <v>EXTERNO</v>
      </c>
      <c r="K4523" s="9" t="str">
        <f aca="false">Def_Instancias_Equipamentos!$D$25</f>
        <v>IA-03RaBPM:TI-AMCFPGAEVR</v>
      </c>
      <c r="L4523" s="4" t="str">
        <f aca="false">Def_Instancias_Equipamentos!$D$142</f>
        <v>IA-03RaCtrl:CO-PSCtrl</v>
      </c>
      <c r="M4523" s="10" t="s">
        <v>386</v>
      </c>
      <c r="N4523" s="11" t="s">
        <v>383</v>
      </c>
      <c r="O4523" s="9" t="str">
        <f aca="false">Def_Sistemas_Conectores_Cabos!$B$6</f>
        <v>Simplex (HFBR-4525Z)</v>
      </c>
      <c r="P4523" s="4" t="str">
        <f aca="false">Def_Sistemas_Conectores_Cabos!$B$6</f>
        <v>Simplex (HFBR-4525Z)</v>
      </c>
      <c r="Q4523" s="8" t="str">
        <f aca="false">K4523&amp;"/"&amp;M4523&amp;CHAR(10)&amp;L4523&amp;"/"&amp;N4523</f>
        <v>IA-03RaBPM:TI-AMCFPGAEVR/FMC1CH3
IA-03RaCtrl:CO-PSCtrl/TimIn</v>
      </c>
      <c r="R4523" s="11" t="n">
        <v>25</v>
      </c>
      <c r="S4523" s="11" t="n">
        <f aca="false">R4523</f>
        <v>25</v>
      </c>
      <c r="T4523" s="4" t="str">
        <f aca="false">Def_Sistemas_Conectores_Cabos!$C$6</f>
        <v>Fibra plástica 1 mm</v>
      </c>
      <c r="U4523" s="11" t="s">
        <v>384</v>
      </c>
      <c r="V4523" s="13"/>
    </row>
    <row r="4524" customFormat="false" ht="15.75" hidden="true" customHeight="true" outlineLevel="0" collapsed="false">
      <c r="A4524" s="4" t="str">
        <f aca="false">Def_Sistemas_Conectores_Cabos!$A$5</f>
        <v>Timing Fontes BO &amp; SI</v>
      </c>
      <c r="B4524" s="5" t="str">
        <f aca="false">Datas_Entregas!$A$2</f>
        <v>Booster/LTB</v>
      </c>
      <c r="C4524" s="6" t="n">
        <f aca="false" t="array" ref="C4524:C4524">INDEX(Datas_Entregas!$B$2:$B$100, MATCH(B4524, Datas_Entregas!$A$2:$A$100, 0), 1)</f>
        <v>43266</v>
      </c>
      <c r="D4524" s="5" t="str">
        <f aca="false">Def_Status_Montagem!$A$2</f>
        <v>A verificar</v>
      </c>
      <c r="E4524" s="4" t="str">
        <f aca="false">Def_Status_Montagem!$B$4</f>
        <v>Contratada (inclui etiqueta)</v>
      </c>
      <c r="F4524" s="7" t="str">
        <f aca="false" t="array" ref="F4524:F4524">INDEX(Def_Instancias_Equipamentos!$F$2:$F$1224, MATCH(K4524, Def_Instancias_Equipamentos!$D$2:$D$1224, 0), 1)</f>
        <v>Sala Racks 3</v>
      </c>
      <c r="G4524" s="8" t="str">
        <f aca="false" t="array" ref="G4524:G4524">INDEX(Def_Instancias_Equipamentos!$F$2:$F$1224, MATCH(L4524, Def_Instancias_Equipamentos!$D$2:$D$1224, 0), 1)</f>
        <v>Sala Racks 3</v>
      </c>
      <c r="H4524" s="7" t="str">
        <f aca="false" t="array" ref="H4524:H4524">INDEX(Def_Instancias_Equipamentos!$E$2:$E$1224, MATCH(K4524, Def_Instancias_Equipamentos!$D$2:$D$1224, 0), 1)</f>
        <v>IA-03RaBPM</v>
      </c>
      <c r="I4524" s="8" t="str">
        <f aca="false" t="array" ref="I4524:I4524">INDEX(Def_Instancias_Equipamentos!$E$2:$E$1224, MATCH(L4524, Def_Instancias_Equipamentos!$D$2:$D$1224, 0), 1)</f>
        <v>IA-03RaCtrl</v>
      </c>
      <c r="J4524" s="8" t="str">
        <f aca="false">IF(H4524=I4524, "INTERNO", "EXTERNO")</f>
        <v>EXTERNO</v>
      </c>
      <c r="K4524" s="9" t="str">
        <f aca="false">Def_Instancias_Equipamentos!$D$25</f>
        <v>IA-03RaBPM:TI-AMCFPGAEVR</v>
      </c>
      <c r="L4524" s="4" t="str">
        <f aca="false">Def_Instancias_Equipamentos!$D$142</f>
        <v>IA-03RaCtrl:CO-PSCtrl</v>
      </c>
      <c r="M4524" s="10" t="s">
        <v>387</v>
      </c>
      <c r="N4524" s="11" t="s">
        <v>383</v>
      </c>
      <c r="O4524" s="9" t="str">
        <f aca="false">Def_Sistemas_Conectores_Cabos!$B$6</f>
        <v>Simplex (HFBR-4525Z)</v>
      </c>
      <c r="P4524" s="4" t="str">
        <f aca="false">Def_Sistemas_Conectores_Cabos!$B$6</f>
        <v>Simplex (HFBR-4525Z)</v>
      </c>
      <c r="Q4524" s="8" t="str">
        <f aca="false">K4524&amp;"/"&amp;M4524&amp;CHAR(10)&amp;L4524&amp;"/"&amp;N4524</f>
        <v>IA-03RaBPM:TI-AMCFPGAEVR/FMC1CH4
IA-03RaCtrl:CO-PSCtrl/TimIn</v>
      </c>
      <c r="R4524" s="11" t="n">
        <v>25</v>
      </c>
      <c r="S4524" s="11" t="n">
        <f aca="false">R4524</f>
        <v>25</v>
      </c>
      <c r="T4524" s="4" t="str">
        <f aca="false">Def_Sistemas_Conectores_Cabos!$C$6</f>
        <v>Fibra plástica 1 mm</v>
      </c>
      <c r="U4524" s="11" t="s">
        <v>384</v>
      </c>
      <c r="V4524" s="13"/>
    </row>
    <row r="4525" customFormat="false" ht="15.75" hidden="true" customHeight="true" outlineLevel="0" collapsed="false">
      <c r="A4525" s="4" t="str">
        <f aca="false">Def_Sistemas_Conectores_Cabos!$A$5</f>
        <v>Timing Fontes BO &amp; SI</v>
      </c>
      <c r="B4525" s="5" t="str">
        <f aca="false">Datas_Entregas!$A$2</f>
        <v>Booster/LTB</v>
      </c>
      <c r="C4525" s="6" t="n">
        <f aca="false" t="array" ref="C4525:C4525">INDEX(Datas_Entregas!$B$2:$B$100, MATCH(B4525, Datas_Entregas!$A$2:$A$100, 0), 1)</f>
        <v>43266</v>
      </c>
      <c r="D4525" s="5" t="str">
        <f aca="false">Def_Status_Montagem!$A$2</f>
        <v>A verificar</v>
      </c>
      <c r="E4525" s="4" t="str">
        <f aca="false">Def_Status_Montagem!$B$4</f>
        <v>Contratada (inclui etiqueta)</v>
      </c>
      <c r="F4525" s="7" t="str">
        <f aca="false" t="array" ref="F4525:F4525">INDEX(Def_Instancias_Equipamentos!$F$2:$F$1224, MATCH(K4525, Def_Instancias_Equipamentos!$D$2:$D$1224, 0), 1)</f>
        <v>Sala Racks 3</v>
      </c>
      <c r="G4525" s="8" t="str">
        <f aca="false" t="array" ref="G4525:G4525">INDEX(Def_Instancias_Equipamentos!$F$2:$F$1224, MATCH(L4525, Def_Instancias_Equipamentos!$D$2:$D$1224, 0), 1)</f>
        <v>Sala Racks 3</v>
      </c>
      <c r="H4525" s="7" t="str">
        <f aca="false" t="array" ref="H4525:H4525">INDEX(Def_Instancias_Equipamentos!$E$2:$E$1224, MATCH(K4525, Def_Instancias_Equipamentos!$D$2:$D$1224, 0), 1)</f>
        <v>IA-03RaBPM</v>
      </c>
      <c r="I4525" s="8" t="str">
        <f aca="false" t="array" ref="I4525:I4525">INDEX(Def_Instancias_Equipamentos!$E$2:$E$1224, MATCH(L4525, Def_Instancias_Equipamentos!$D$2:$D$1224, 0), 1)</f>
        <v>IA-03RaCtrl</v>
      </c>
      <c r="J4525" s="8" t="str">
        <f aca="false">IF(H4525=I4525, "INTERNO", "EXTERNO")</f>
        <v>EXTERNO</v>
      </c>
      <c r="K4525" s="9" t="str">
        <f aca="false">Def_Instancias_Equipamentos!$D$25</f>
        <v>IA-03RaBPM:TI-AMCFPGAEVR</v>
      </c>
      <c r="L4525" s="4" t="str">
        <f aca="false">Def_Instancias_Equipamentos!$D$142</f>
        <v>IA-03RaCtrl:CO-PSCtrl</v>
      </c>
      <c r="M4525" s="10" t="s">
        <v>388</v>
      </c>
      <c r="N4525" s="11" t="s">
        <v>383</v>
      </c>
      <c r="O4525" s="9" t="str">
        <f aca="false">Def_Sistemas_Conectores_Cabos!$B$6</f>
        <v>Simplex (HFBR-4525Z)</v>
      </c>
      <c r="P4525" s="4" t="str">
        <f aca="false">Def_Sistemas_Conectores_Cabos!$B$6</f>
        <v>Simplex (HFBR-4525Z)</v>
      </c>
      <c r="Q4525" s="8" t="str">
        <f aca="false">K4525&amp;"/"&amp;M4525&amp;CHAR(10)&amp;L4525&amp;"/"&amp;N4525</f>
        <v>IA-03RaBPM:TI-AMCFPGAEVR/FMC1CH5
IA-03RaCtrl:CO-PSCtrl/TimIn</v>
      </c>
      <c r="R4525" s="11" t="n">
        <v>25</v>
      </c>
      <c r="S4525" s="11" t="n">
        <f aca="false">R4525</f>
        <v>25</v>
      </c>
      <c r="T4525" s="4" t="str">
        <f aca="false">Def_Sistemas_Conectores_Cabos!$C$6</f>
        <v>Fibra plástica 1 mm</v>
      </c>
      <c r="U4525" s="11" t="s">
        <v>384</v>
      </c>
      <c r="V4525" s="13"/>
    </row>
    <row r="4526" customFormat="false" ht="15.75" hidden="true" customHeight="true" outlineLevel="0" collapsed="false">
      <c r="A4526" s="4" t="str">
        <f aca="false">Def_Sistemas_Conectores_Cabos!$A$5</f>
        <v>Timing Fontes BO &amp; SI</v>
      </c>
      <c r="B4526" s="5" t="str">
        <f aca="false">Datas_Entregas!$A$2</f>
        <v>Booster/LTB</v>
      </c>
      <c r="C4526" s="6" t="n">
        <f aca="false" t="array" ref="C4526:C4526">INDEX(Datas_Entregas!$B$2:$B$100, MATCH(B4526, Datas_Entregas!$A$2:$A$100, 0), 1)</f>
        <v>43266</v>
      </c>
      <c r="D4526" s="5" t="str">
        <f aca="false">Def_Status_Montagem!$A$2</f>
        <v>A verificar</v>
      </c>
      <c r="E4526" s="4" t="str">
        <f aca="false">Def_Status_Montagem!$B$4</f>
        <v>Contratada (inclui etiqueta)</v>
      </c>
      <c r="F4526" s="7" t="str">
        <f aca="false" t="array" ref="F4526:F4526">INDEX(Def_Instancias_Equipamentos!$F$2:$F$1224, MATCH(K4526, Def_Instancias_Equipamentos!$D$2:$D$1224, 0), 1)</f>
        <v>Sala Racks 3</v>
      </c>
      <c r="G4526" s="8" t="str">
        <f aca="false" t="array" ref="G4526:G4526">INDEX(Def_Instancias_Equipamentos!$F$2:$F$1224, MATCH(L4526, Def_Instancias_Equipamentos!$D$2:$D$1224, 0), 1)</f>
        <v>Sala Racks 3</v>
      </c>
      <c r="H4526" s="7" t="str">
        <f aca="false" t="array" ref="H4526:H4526">INDEX(Def_Instancias_Equipamentos!$E$2:$E$1224, MATCH(K4526, Def_Instancias_Equipamentos!$D$2:$D$1224, 0), 1)</f>
        <v>IA-03RaBPM</v>
      </c>
      <c r="I4526" s="8" t="str">
        <f aca="false" t="array" ref="I4526:I4526">INDEX(Def_Instancias_Equipamentos!$E$2:$E$1224, MATCH(L4526, Def_Instancias_Equipamentos!$D$2:$D$1224, 0), 1)</f>
        <v>IA-03RaCtrl</v>
      </c>
      <c r="J4526" s="8" t="str">
        <f aca="false">IF(H4526=I4526, "INTERNO", "EXTERNO")</f>
        <v>EXTERNO</v>
      </c>
      <c r="K4526" s="9" t="str">
        <f aca="false">Def_Instancias_Equipamentos!$D$25</f>
        <v>IA-03RaBPM:TI-AMCFPGAEVR</v>
      </c>
      <c r="L4526" s="4" t="str">
        <f aca="false">Def_Instancias_Equipamentos!$D$142</f>
        <v>IA-03RaCtrl:CO-PSCtrl</v>
      </c>
      <c r="M4526" s="10" t="s">
        <v>389</v>
      </c>
      <c r="N4526" s="11" t="s">
        <v>383</v>
      </c>
      <c r="O4526" s="9" t="str">
        <f aca="false">Def_Sistemas_Conectores_Cabos!$B$6</f>
        <v>Simplex (HFBR-4525Z)</v>
      </c>
      <c r="P4526" s="4" t="str">
        <f aca="false">Def_Sistemas_Conectores_Cabos!$B$6</f>
        <v>Simplex (HFBR-4525Z)</v>
      </c>
      <c r="Q4526" s="8" t="str">
        <f aca="false">K4526&amp;"/"&amp;M4526&amp;CHAR(10)&amp;L4526&amp;"/"&amp;N4526</f>
        <v>IA-03RaBPM:TI-AMCFPGAEVR/FMC2CH1
IA-03RaCtrl:CO-PSCtrl/TimIn</v>
      </c>
      <c r="R4526" s="11" t="n">
        <v>25</v>
      </c>
      <c r="S4526" s="11" t="n">
        <f aca="false">R4526</f>
        <v>25</v>
      </c>
      <c r="T4526" s="4" t="str">
        <f aca="false">Def_Sistemas_Conectores_Cabos!$C$6</f>
        <v>Fibra plástica 1 mm</v>
      </c>
      <c r="U4526" s="11" t="s">
        <v>384</v>
      </c>
      <c r="V4526" s="13"/>
    </row>
    <row r="4527" customFormat="false" ht="15.75" hidden="true" customHeight="true" outlineLevel="0" collapsed="false">
      <c r="A4527" s="4" t="str">
        <f aca="false">Def_Sistemas_Conectores_Cabos!$A$5</f>
        <v>Timing Fontes BO &amp; SI</v>
      </c>
      <c r="B4527" s="5" t="str">
        <f aca="false">Datas_Entregas!$A$2</f>
        <v>Booster/LTB</v>
      </c>
      <c r="C4527" s="6" t="n">
        <f aca="false" t="array" ref="C4527:C4527">INDEX(Datas_Entregas!$B$2:$B$100, MATCH(B4527, Datas_Entregas!$A$2:$A$100, 0), 1)</f>
        <v>43266</v>
      </c>
      <c r="D4527" s="5" t="str">
        <f aca="false">Def_Status_Montagem!$A$2</f>
        <v>A verificar</v>
      </c>
      <c r="E4527" s="4" t="str">
        <f aca="false">Def_Status_Montagem!$B$4</f>
        <v>Contratada (inclui etiqueta)</v>
      </c>
      <c r="F4527" s="7" t="str">
        <f aca="false" t="array" ref="F4527:F4527">INDEX(Def_Instancias_Equipamentos!$F$2:$F$1224, MATCH(K4527, Def_Instancias_Equipamentos!$D$2:$D$1224, 0), 1)</f>
        <v>Sala Racks 3</v>
      </c>
      <c r="G4527" s="8" t="str">
        <f aca="false" t="array" ref="G4527:G4527">INDEX(Def_Instancias_Equipamentos!$F$2:$F$1224, MATCH(L4527, Def_Instancias_Equipamentos!$D$2:$D$1224, 0), 1)</f>
        <v>Sala Racks 3</v>
      </c>
      <c r="H4527" s="7" t="str">
        <f aca="false" t="array" ref="H4527:H4527">INDEX(Def_Instancias_Equipamentos!$E$2:$E$1224, MATCH(K4527, Def_Instancias_Equipamentos!$D$2:$D$1224, 0), 1)</f>
        <v>IA-03RaBPM</v>
      </c>
      <c r="I4527" s="8" t="str">
        <f aca="false" t="array" ref="I4527:I4527">INDEX(Def_Instancias_Equipamentos!$E$2:$E$1224, MATCH(L4527, Def_Instancias_Equipamentos!$D$2:$D$1224, 0), 1)</f>
        <v>IA-03RaCtrl</v>
      </c>
      <c r="J4527" s="8" t="str">
        <f aca="false">IF(H4527=I4527, "INTERNO", "EXTERNO")</f>
        <v>EXTERNO</v>
      </c>
      <c r="K4527" s="9" t="str">
        <f aca="false">Def_Instancias_Equipamentos!$D$25</f>
        <v>IA-03RaBPM:TI-AMCFPGAEVR</v>
      </c>
      <c r="L4527" s="4" t="str">
        <f aca="false">Def_Instancias_Equipamentos!$D$142</f>
        <v>IA-03RaCtrl:CO-PSCtrl</v>
      </c>
      <c r="M4527" s="10" t="s">
        <v>390</v>
      </c>
      <c r="N4527" s="11" t="s">
        <v>383</v>
      </c>
      <c r="O4527" s="9" t="str">
        <f aca="false">Def_Sistemas_Conectores_Cabos!$B$6</f>
        <v>Simplex (HFBR-4525Z)</v>
      </c>
      <c r="P4527" s="4" t="str">
        <f aca="false">Def_Sistemas_Conectores_Cabos!$B$6</f>
        <v>Simplex (HFBR-4525Z)</v>
      </c>
      <c r="Q4527" s="8" t="str">
        <f aca="false">K4527&amp;"/"&amp;M4527&amp;CHAR(10)&amp;L4527&amp;"/"&amp;N4527</f>
        <v>IA-03RaBPM:TI-AMCFPGAEVR/FMC2CH2
IA-03RaCtrl:CO-PSCtrl/TimIn</v>
      </c>
      <c r="R4527" s="11" t="n">
        <v>25</v>
      </c>
      <c r="S4527" s="11" t="n">
        <f aca="false">R4527</f>
        <v>25</v>
      </c>
      <c r="T4527" s="4" t="str">
        <f aca="false">Def_Sistemas_Conectores_Cabos!$C$6</f>
        <v>Fibra plástica 1 mm</v>
      </c>
      <c r="U4527" s="11" t="s">
        <v>384</v>
      </c>
      <c r="V4527" s="13"/>
    </row>
    <row r="4528" customFormat="false" ht="15.75" hidden="true" customHeight="true" outlineLevel="0" collapsed="false">
      <c r="A4528" s="4" t="str">
        <f aca="false">Def_Sistemas_Conectores_Cabos!$A$5</f>
        <v>Timing Fontes BO &amp; SI</v>
      </c>
      <c r="B4528" s="5" t="str">
        <f aca="false">Datas_Entregas!$A$2</f>
        <v>Booster/LTB</v>
      </c>
      <c r="C4528" s="6" t="n">
        <f aca="false" t="array" ref="C4528:C4528">INDEX(Datas_Entregas!$B$2:$B$100, MATCH(B4528, Datas_Entregas!$A$2:$A$100, 0), 1)</f>
        <v>43266</v>
      </c>
      <c r="D4528" s="5" t="str">
        <f aca="false">Def_Status_Montagem!$A$2</f>
        <v>A verificar</v>
      </c>
      <c r="E4528" s="4" t="str">
        <f aca="false">Def_Status_Montagem!$B$4</f>
        <v>Contratada (inclui etiqueta)</v>
      </c>
      <c r="F4528" s="7" t="str">
        <f aca="false" t="array" ref="F4528:F4528">INDEX(Def_Instancias_Equipamentos!$F$2:$F$1224, MATCH(K4528, Def_Instancias_Equipamentos!$D$2:$D$1224, 0), 1)</f>
        <v>Sala Racks 3</v>
      </c>
      <c r="G4528" s="8" t="str">
        <f aca="false" t="array" ref="G4528:G4528">INDEX(Def_Instancias_Equipamentos!$F$2:$F$1224, MATCH(L4528, Def_Instancias_Equipamentos!$D$2:$D$1224, 0), 1)</f>
        <v>Sala Racks 3</v>
      </c>
      <c r="H4528" s="7" t="str">
        <f aca="false" t="array" ref="H4528:H4528">INDEX(Def_Instancias_Equipamentos!$E$2:$E$1224, MATCH(K4528, Def_Instancias_Equipamentos!$D$2:$D$1224, 0), 1)</f>
        <v>IA-03RaBPM</v>
      </c>
      <c r="I4528" s="8" t="str">
        <f aca="false" t="array" ref="I4528:I4528">INDEX(Def_Instancias_Equipamentos!$E$2:$E$1224, MATCH(L4528, Def_Instancias_Equipamentos!$D$2:$D$1224, 0), 1)</f>
        <v>IA-03RaCtrl</v>
      </c>
      <c r="J4528" s="8" t="str">
        <f aca="false">IF(H4528=I4528, "INTERNO", "EXTERNO")</f>
        <v>EXTERNO</v>
      </c>
      <c r="K4528" s="9" t="str">
        <f aca="false">Def_Instancias_Equipamentos!$D$25</f>
        <v>IA-03RaBPM:TI-AMCFPGAEVR</v>
      </c>
      <c r="L4528" s="4" t="str">
        <f aca="false">Def_Instancias_Equipamentos!$D$142</f>
        <v>IA-03RaCtrl:CO-PSCtrl</v>
      </c>
      <c r="M4528" s="10" t="s">
        <v>391</v>
      </c>
      <c r="N4528" s="11" t="s">
        <v>383</v>
      </c>
      <c r="O4528" s="9" t="str">
        <f aca="false">Def_Sistemas_Conectores_Cabos!$B$6</f>
        <v>Simplex (HFBR-4525Z)</v>
      </c>
      <c r="P4528" s="4" t="str">
        <f aca="false">Def_Sistemas_Conectores_Cabos!$B$6</f>
        <v>Simplex (HFBR-4525Z)</v>
      </c>
      <c r="Q4528" s="8" t="str">
        <f aca="false">K4528&amp;"/"&amp;M4528&amp;CHAR(10)&amp;L4528&amp;"/"&amp;N4528</f>
        <v>IA-03RaBPM:TI-AMCFPGAEVR/FMC2CH3
IA-03RaCtrl:CO-PSCtrl/TimIn</v>
      </c>
      <c r="R4528" s="11" t="n">
        <v>25</v>
      </c>
      <c r="S4528" s="11" t="n">
        <f aca="false">R4528</f>
        <v>25</v>
      </c>
      <c r="T4528" s="4" t="str">
        <f aca="false">Def_Sistemas_Conectores_Cabos!$C$6</f>
        <v>Fibra plástica 1 mm</v>
      </c>
      <c r="U4528" s="11" t="s">
        <v>384</v>
      </c>
      <c r="V4528" s="13"/>
    </row>
    <row r="4529" customFormat="false" ht="15.75" hidden="true" customHeight="true" outlineLevel="0" collapsed="false">
      <c r="A4529" s="4" t="str">
        <f aca="false">Def_Sistemas_Conectores_Cabos!$A$5</f>
        <v>Timing Fontes BO &amp; SI</v>
      </c>
      <c r="B4529" s="5" t="str">
        <f aca="false">Datas_Entregas!$A$2</f>
        <v>Booster/LTB</v>
      </c>
      <c r="C4529" s="6" t="n">
        <f aca="false" t="array" ref="C4529:C4529">INDEX(Datas_Entregas!$B$2:$B$100, MATCH(B4529, Datas_Entregas!$A$2:$A$100, 0), 1)</f>
        <v>43266</v>
      </c>
      <c r="D4529" s="5" t="str">
        <f aca="false">Def_Status_Montagem!$A$2</f>
        <v>A verificar</v>
      </c>
      <c r="E4529" s="4" t="str">
        <f aca="false">Def_Status_Montagem!$B$4</f>
        <v>Contratada (inclui etiqueta)</v>
      </c>
      <c r="F4529" s="7" t="str">
        <f aca="false" t="array" ref="F4529:F4529">INDEX(Def_Instancias_Equipamentos!$F$2:$F$1224, MATCH(K4529, Def_Instancias_Equipamentos!$D$2:$D$1224, 0), 1)</f>
        <v>Sala Racks 3</v>
      </c>
      <c r="G4529" s="8" t="str">
        <f aca="false" t="array" ref="G4529:G4529">INDEX(Def_Instancias_Equipamentos!$F$2:$F$1224, MATCH(L4529, Def_Instancias_Equipamentos!$D$2:$D$1224, 0), 1)</f>
        <v>Sala Racks 3</v>
      </c>
      <c r="H4529" s="7" t="str">
        <f aca="false" t="array" ref="H4529:H4529">INDEX(Def_Instancias_Equipamentos!$E$2:$E$1224, MATCH(K4529, Def_Instancias_Equipamentos!$D$2:$D$1224, 0), 1)</f>
        <v>IA-03RaBPM</v>
      </c>
      <c r="I4529" s="8" t="str">
        <f aca="false" t="array" ref="I4529:I4529">INDEX(Def_Instancias_Equipamentos!$E$2:$E$1224, MATCH(L4529, Def_Instancias_Equipamentos!$D$2:$D$1224, 0), 1)</f>
        <v>IA-03RaCtrl</v>
      </c>
      <c r="J4529" s="8" t="str">
        <f aca="false">IF(H4529=I4529, "INTERNO", "EXTERNO")</f>
        <v>EXTERNO</v>
      </c>
      <c r="K4529" s="9" t="str">
        <f aca="false">Def_Instancias_Equipamentos!$D$25</f>
        <v>IA-03RaBPM:TI-AMCFPGAEVR</v>
      </c>
      <c r="L4529" s="4" t="str">
        <f aca="false">Def_Instancias_Equipamentos!$D$142</f>
        <v>IA-03RaCtrl:CO-PSCtrl</v>
      </c>
      <c r="M4529" s="10" t="s">
        <v>392</v>
      </c>
      <c r="N4529" s="11" t="s">
        <v>383</v>
      </c>
      <c r="O4529" s="9" t="str">
        <f aca="false">Def_Sistemas_Conectores_Cabos!$B$6</f>
        <v>Simplex (HFBR-4525Z)</v>
      </c>
      <c r="P4529" s="4" t="str">
        <f aca="false">Def_Sistemas_Conectores_Cabos!$B$6</f>
        <v>Simplex (HFBR-4525Z)</v>
      </c>
      <c r="Q4529" s="8" t="str">
        <f aca="false">K4529&amp;"/"&amp;M4529&amp;CHAR(10)&amp;L4529&amp;"/"&amp;N4529</f>
        <v>IA-03RaBPM:TI-AMCFPGAEVR/FMC2CH4
IA-03RaCtrl:CO-PSCtrl/TimIn</v>
      </c>
      <c r="R4529" s="11" t="n">
        <v>25</v>
      </c>
      <c r="S4529" s="11" t="n">
        <f aca="false">R4529</f>
        <v>25</v>
      </c>
      <c r="T4529" s="4" t="str">
        <f aca="false">Def_Sistemas_Conectores_Cabos!$C$6</f>
        <v>Fibra plástica 1 mm</v>
      </c>
      <c r="U4529" s="11" t="s">
        <v>384</v>
      </c>
      <c r="V4529" s="13"/>
    </row>
    <row r="4530" customFormat="false" ht="15.75" hidden="true" customHeight="true" outlineLevel="0" collapsed="false">
      <c r="A4530" s="4" t="str">
        <f aca="false">Def_Sistemas_Conectores_Cabos!$A$5</f>
        <v>Timing Fontes BO &amp; SI</v>
      </c>
      <c r="B4530" s="5" t="str">
        <f aca="false">Datas_Entregas!$A$2</f>
        <v>Booster/LTB</v>
      </c>
      <c r="C4530" s="6" t="n">
        <f aca="false" t="array" ref="C4530:C4530">INDEX(Datas_Entregas!$B$2:$B$100, MATCH(B4530, Datas_Entregas!$A$2:$A$100, 0), 1)</f>
        <v>43266</v>
      </c>
      <c r="D4530" s="5" t="str">
        <f aca="false">Def_Status_Montagem!$A$2</f>
        <v>A verificar</v>
      </c>
      <c r="E4530" s="4" t="str">
        <f aca="false">Def_Status_Montagem!$B$4</f>
        <v>Contratada (inclui etiqueta)</v>
      </c>
      <c r="F4530" s="7" t="str">
        <f aca="false" t="array" ref="F4530:F4530">INDEX(Def_Instancias_Equipamentos!$F$2:$F$1224, MATCH(K4530, Def_Instancias_Equipamentos!$D$2:$D$1224, 0), 1)</f>
        <v>Sala de Fontes</v>
      </c>
      <c r="G4530" s="8" t="str">
        <f aca="false" t="array" ref="G4530:G4530">INDEX(Def_Instancias_Equipamentos!$F$2:$F$1224, MATCH(L4530, Def_Instancias_Equipamentos!$D$2:$D$1224, 0), 1)</f>
        <v>Sala de Fontes</v>
      </c>
      <c r="H4530" s="7" t="str">
        <f aca="false" t="array" ref="H4530:H4530">INDEX(Def_Instancias_Equipamentos!$E$2:$E$1224, MATCH(K4530, Def_Instancias_Equipamentos!$D$2:$D$1224, 0), 1)</f>
        <v>PA-RaCtrl</v>
      </c>
      <c r="I4530" s="8" t="str">
        <f aca="false" t="array" ref="I4530:I4530">INDEX(Def_Instancias_Equipamentos!$E$2:$E$1224, MATCH(L4530, Def_Instancias_Equipamentos!$D$2:$D$1224, 0), 1)</f>
        <v>BO_Dip_05_grupo01</v>
      </c>
      <c r="J4530" s="8" t="str">
        <f aca="false">IF(H4530=I4530, "INTERNO", "EXTERNO")</f>
        <v>EXTERNO</v>
      </c>
      <c r="K4530" s="14" t="str">
        <f aca="false">Def_Instancias_Equipamentos!$D$84</f>
        <v>PA-RaCtrl:TI-EVR-1</v>
      </c>
      <c r="L4530" s="15" t="str">
        <f aca="false">Def_Instancias_Equipamentos!$D$169</f>
        <v>BO_Dip_05_grupo01:CO-PSCtrl</v>
      </c>
      <c r="M4530" s="27" t="s">
        <v>48</v>
      </c>
      <c r="N4530" s="11" t="s">
        <v>383</v>
      </c>
      <c r="O4530" s="9" t="str">
        <f aca="false">Def_Sistemas_Conectores_Cabos!$B$6</f>
        <v>Simplex (HFBR-4525Z)</v>
      </c>
      <c r="P4530" s="4" t="str">
        <f aca="false">Def_Sistemas_Conectores_Cabos!$B$6</f>
        <v>Simplex (HFBR-4525Z)</v>
      </c>
      <c r="Q4530" s="8" t="str">
        <f aca="false">K4530&amp;"/"&amp;M4530&amp;CHAR(10)&amp;L4530&amp;"/"&amp;N4530</f>
        <v>PA-RaCtrl:TI-EVR-1/OTP0
BO_Dip_05_grupo01:CO-PSCtrl/TimIn</v>
      </c>
      <c r="R4530" s="11" t="n">
        <v>30</v>
      </c>
      <c r="S4530" s="11" t="n">
        <f aca="false">R4530</f>
        <v>30</v>
      </c>
      <c r="T4530" s="4" t="str">
        <f aca="false">Def_Sistemas_Conectores_Cabos!$C$6</f>
        <v>Fibra plástica 1 mm</v>
      </c>
      <c r="U4530" s="11" t="s">
        <v>408</v>
      </c>
      <c r="V4530" s="13"/>
    </row>
    <row r="4531" customFormat="false" ht="15.75" hidden="true" customHeight="true" outlineLevel="0" collapsed="false">
      <c r="A4531" s="4" t="str">
        <f aca="false">Def_Sistemas_Conectores_Cabos!$A$5</f>
        <v>Timing Fontes BO &amp; SI</v>
      </c>
      <c r="B4531" s="5" t="str">
        <f aca="false">Datas_Entregas!$A$2</f>
        <v>Booster/LTB</v>
      </c>
      <c r="C4531" s="6" t="n">
        <f aca="false" t="array" ref="C4531:C4531">INDEX(Datas_Entregas!$B$2:$B$100, MATCH(B4531, Datas_Entregas!$A$2:$A$100, 0), 1)</f>
        <v>43266</v>
      </c>
      <c r="D4531" s="5" t="str">
        <f aca="false">Def_Status_Montagem!$A$2</f>
        <v>A verificar</v>
      </c>
      <c r="E4531" s="4" t="str">
        <f aca="false">Def_Status_Montagem!$B$4</f>
        <v>Contratada (inclui etiqueta)</v>
      </c>
      <c r="F4531" s="7" t="str">
        <f aca="false" t="array" ref="F4531:F4531">INDEX(Def_Instancias_Equipamentos!$F$2:$F$1224, MATCH(K4531, Def_Instancias_Equipamentos!$D$2:$D$1224, 0), 1)</f>
        <v>Sala de Fontes</v>
      </c>
      <c r="G4531" s="8" t="str">
        <f aca="false" t="array" ref="G4531:G4531">INDEX(Def_Instancias_Equipamentos!$F$2:$F$1224, MATCH(L4531, Def_Instancias_Equipamentos!$D$2:$D$1224, 0), 1)</f>
        <v>Sala de Fontes</v>
      </c>
      <c r="H4531" s="7" t="str">
        <f aca="false" t="array" ref="H4531:H4531">INDEX(Def_Instancias_Equipamentos!$E$2:$E$1224, MATCH(K4531, Def_Instancias_Equipamentos!$D$2:$D$1224, 0), 1)</f>
        <v>PA-RaCtrl</v>
      </c>
      <c r="I4531" s="8" t="str">
        <f aca="false" t="array" ref="I4531:I4531">INDEX(Def_Instancias_Equipamentos!$E$2:$E$1224, MATCH(L4531, Def_Instancias_Equipamentos!$D$2:$D$1224, 0), 1)</f>
        <v>BO_Dip_05_grupo02</v>
      </c>
      <c r="J4531" s="8" t="str">
        <f aca="false">IF(H4531=I4531, "INTERNO", "EXTERNO")</f>
        <v>EXTERNO</v>
      </c>
      <c r="K4531" s="14" t="str">
        <f aca="false">Def_Instancias_Equipamentos!$D$84</f>
        <v>PA-RaCtrl:TI-EVR-1</v>
      </c>
      <c r="L4531" s="15" t="str">
        <f aca="false">Def_Instancias_Equipamentos!$D$167</f>
        <v>BO_Dip_05_grupo02:CO-PSCtrl</v>
      </c>
      <c r="M4531" s="27" t="s">
        <v>51</v>
      </c>
      <c r="N4531" s="11" t="s">
        <v>383</v>
      </c>
      <c r="O4531" s="9" t="str">
        <f aca="false">Def_Sistemas_Conectores_Cabos!$B$6</f>
        <v>Simplex (HFBR-4525Z)</v>
      </c>
      <c r="P4531" s="4" t="str">
        <f aca="false">Def_Sistemas_Conectores_Cabos!$B$6</f>
        <v>Simplex (HFBR-4525Z)</v>
      </c>
      <c r="Q4531" s="8" t="str">
        <f aca="false">K4531&amp;"/"&amp;M4531&amp;CHAR(10)&amp;L4531&amp;"/"&amp;N4531</f>
        <v>PA-RaCtrl:TI-EVR-1/OTP1
BO_Dip_05_grupo02:CO-PSCtrl/TimIn</v>
      </c>
      <c r="R4531" s="11" t="n">
        <v>30</v>
      </c>
      <c r="S4531" s="11" t="n">
        <f aca="false">R4531</f>
        <v>30</v>
      </c>
      <c r="T4531" s="4" t="str">
        <f aca="false">Def_Sistemas_Conectores_Cabos!$C$6</f>
        <v>Fibra plástica 1 mm</v>
      </c>
      <c r="U4531" s="11" t="s">
        <v>409</v>
      </c>
      <c r="V4531" s="13"/>
    </row>
    <row r="4532" customFormat="false" ht="15.75" hidden="true" customHeight="true" outlineLevel="0" collapsed="false">
      <c r="A4532" s="4" t="str">
        <f aca="false">Def_Sistemas_Conectores_Cabos!$A$5</f>
        <v>Timing Fontes BO &amp; SI</v>
      </c>
      <c r="B4532" s="5" t="str">
        <f aca="false">Datas_Entregas!$A$2</f>
        <v>Booster/LTB</v>
      </c>
      <c r="C4532" s="6" t="n">
        <f aca="false" t="array" ref="C4532:C4532">INDEX(Datas_Entregas!$B$2:$B$100, MATCH(B4532, Datas_Entregas!$A$2:$A$100, 0), 1)</f>
        <v>43266</v>
      </c>
      <c r="D4532" s="5" t="str">
        <f aca="false">Def_Status_Montagem!$A$2</f>
        <v>A verificar</v>
      </c>
      <c r="E4532" s="4" t="str">
        <f aca="false">Def_Status_Montagem!$B$4</f>
        <v>Contratada (inclui etiqueta)</v>
      </c>
      <c r="F4532" s="7" t="str">
        <f aca="false" t="array" ref="F4532:F4532">INDEX(Def_Instancias_Equipamentos!$F$2:$F$1224, MATCH(K4532, Def_Instancias_Equipamentos!$D$2:$D$1224, 0), 1)</f>
        <v>Sala de Fontes</v>
      </c>
      <c r="G4532" s="8" t="str">
        <f aca="false" t="array" ref="G4532:G4532">INDEX(Def_Instancias_Equipamentos!$F$2:$F$1224, MATCH(L4532, Def_Instancias_Equipamentos!$D$2:$D$1224, 0), 1)</f>
        <v>Sala de Fontes</v>
      </c>
      <c r="H4532" s="7" t="str">
        <f aca="false" t="array" ref="H4532:H4532">INDEX(Def_Instancias_Equipamentos!$E$2:$E$1224, MATCH(K4532, Def_Instancias_Equipamentos!$D$2:$D$1224, 0), 1)</f>
        <v>PA-RaCtrl</v>
      </c>
      <c r="I4532" s="8" t="str">
        <f aca="false" t="array" ref="I4532:I4532">INDEX(Def_Instancias_Equipamentos!$E$2:$E$1224, MATCH(L4532, Def_Instancias_Equipamentos!$D$2:$D$1224, 0), 1)</f>
        <v>BO_Quad_Sext_03</v>
      </c>
      <c r="J4532" s="8" t="str">
        <f aca="false">IF(H4532=I4532, "INTERNO", "EXTERNO")</f>
        <v>EXTERNO</v>
      </c>
      <c r="K4532" s="14" t="str">
        <f aca="false">Def_Instancias_Equipamentos!$D$84</f>
        <v>PA-RaCtrl:TI-EVR-1</v>
      </c>
      <c r="L4532" s="15" t="str">
        <f aca="false">Def_Instancias_Equipamentos!$D$168</f>
        <v>BO_Quad_Sext_03:CO-PSCtrl</v>
      </c>
      <c r="M4532" s="27" t="s">
        <v>53</v>
      </c>
      <c r="N4532" s="11" t="s">
        <v>383</v>
      </c>
      <c r="O4532" s="9" t="str">
        <f aca="false">Def_Sistemas_Conectores_Cabos!$B$6</f>
        <v>Simplex (HFBR-4525Z)</v>
      </c>
      <c r="P4532" s="4" t="str">
        <f aca="false">Def_Sistemas_Conectores_Cabos!$B$6</f>
        <v>Simplex (HFBR-4525Z)</v>
      </c>
      <c r="Q4532" s="8" t="str">
        <f aca="false">K4532&amp;"/"&amp;M4532&amp;CHAR(10)&amp;L4532&amp;"/"&amp;N4532</f>
        <v>PA-RaCtrl:TI-EVR-1/OTP2
BO_Quad_Sext_03:CO-PSCtrl/TimIn</v>
      </c>
      <c r="R4532" s="11" t="n">
        <v>30</v>
      </c>
      <c r="S4532" s="11" t="n">
        <f aca="false">R4532</f>
        <v>30</v>
      </c>
      <c r="T4532" s="4" t="str">
        <f aca="false">Def_Sistemas_Conectores_Cabos!$C$6</f>
        <v>Fibra plástica 1 mm</v>
      </c>
      <c r="U4532" s="11" t="s">
        <v>410</v>
      </c>
      <c r="V4532" s="13"/>
    </row>
    <row r="4533" customFormat="false" ht="15.75" hidden="true" customHeight="true" outlineLevel="0" collapsed="false">
      <c r="A4533" s="4" t="str">
        <f aca="false">Def_Sistemas_Conectores_Cabos!$A$5</f>
        <v>Timing Fontes BO &amp; SI</v>
      </c>
      <c r="B4533" s="5" t="str">
        <f aca="false">Datas_Entregas!$A$2</f>
        <v>Booster/LTB</v>
      </c>
      <c r="C4533" s="6" t="n">
        <f aca="false" t="array" ref="C4533:C4533">INDEX(Datas_Entregas!$B$2:$B$100, MATCH(B4533, Datas_Entregas!$A$2:$A$100, 0), 1)</f>
        <v>43266</v>
      </c>
      <c r="D4533" s="5" t="str">
        <f aca="false">Def_Status_Montagem!$A$2</f>
        <v>A verificar</v>
      </c>
      <c r="E4533" s="4" t="str">
        <f aca="false">Def_Status_Montagem!$B$4</f>
        <v>Contratada (inclui etiqueta)</v>
      </c>
      <c r="F4533" s="7" t="str">
        <f aca="false" t="array" ref="F4533:F4533">INDEX(Def_Instancias_Equipamentos!$F$2:$F$1224, MATCH(K4533, Def_Instancias_Equipamentos!$D$2:$D$1224, 0), 1)</f>
        <v>Sala de Fontes</v>
      </c>
      <c r="G4533" s="8" t="str">
        <f aca="false" t="array" ref="G4533:G4533">INDEX(Def_Instancias_Equipamentos!$F$2:$F$1224, MATCH(L4533, Def_Instancias_Equipamentos!$D$2:$D$1224, 0), 1)</f>
        <v>Sala de Fontes</v>
      </c>
      <c r="H4533" s="7" t="str">
        <f aca="false" t="array" ref="H4533:H4533">INDEX(Def_Instancias_Equipamentos!$E$2:$E$1224, MATCH(K4533, Def_Instancias_Equipamentos!$D$2:$D$1224, 0), 1)</f>
        <v>PA-RaCtrl</v>
      </c>
      <c r="I4533" s="8" t="str">
        <f aca="false" t="array" ref="I4533:I4533">INDEX(Def_Instancias_Equipamentos!$E$2:$E$1224, MATCH(L4533, Def_Instancias_Equipamentos!$D$2:$D$1224, 0), 1)</f>
        <v>BO_Quad_Sext_03</v>
      </c>
      <c r="J4533" s="8" t="str">
        <f aca="false">IF(H4533=I4533, "INTERNO", "EXTERNO")</f>
        <v>EXTERNO</v>
      </c>
      <c r="K4533" s="14" t="str">
        <f aca="false">Def_Instancias_Equipamentos!$D$84</f>
        <v>PA-RaCtrl:TI-EVR-1</v>
      </c>
      <c r="L4533" s="15" t="str">
        <f aca="false">Def_Instancias_Equipamentos!$D$168</f>
        <v>BO_Quad_Sext_03:CO-PSCtrl</v>
      </c>
      <c r="M4533" s="27" t="s">
        <v>54</v>
      </c>
      <c r="N4533" s="11" t="s">
        <v>383</v>
      </c>
      <c r="O4533" s="9" t="str">
        <f aca="false">Def_Sistemas_Conectores_Cabos!$B$6</f>
        <v>Simplex (HFBR-4525Z)</v>
      </c>
      <c r="P4533" s="4" t="str">
        <f aca="false">Def_Sistemas_Conectores_Cabos!$B$6</f>
        <v>Simplex (HFBR-4525Z)</v>
      </c>
      <c r="Q4533" s="8" t="str">
        <f aca="false">K4533&amp;"/"&amp;M4533&amp;CHAR(10)&amp;L4533&amp;"/"&amp;N4533</f>
        <v>PA-RaCtrl:TI-EVR-1/OTP3
BO_Quad_Sext_03:CO-PSCtrl/TimIn</v>
      </c>
      <c r="R4533" s="11" t="n">
        <v>30</v>
      </c>
      <c r="S4533" s="11" t="n">
        <f aca="false">R4533</f>
        <v>30</v>
      </c>
      <c r="T4533" s="4" t="str">
        <f aca="false">Def_Sistemas_Conectores_Cabos!$C$6</f>
        <v>Fibra plástica 1 mm</v>
      </c>
      <c r="U4533" s="11" t="s">
        <v>411</v>
      </c>
      <c r="V4533" s="13"/>
    </row>
    <row r="4534" customFormat="false" ht="15.75" hidden="true" customHeight="true" outlineLevel="0" collapsed="false">
      <c r="A4534" s="4" t="str">
        <f aca="false">Def_Sistemas_Conectores_Cabos!$A$5</f>
        <v>Timing Fontes BO &amp; SI</v>
      </c>
      <c r="B4534" s="5" t="str">
        <f aca="false">Datas_Entregas!$A$2</f>
        <v>Booster/LTB</v>
      </c>
      <c r="C4534" s="6" t="n">
        <f aca="false" t="array" ref="C4534:C4534">INDEX(Datas_Entregas!$B$2:$B$100, MATCH(B4534, Datas_Entregas!$A$2:$A$100, 0), 1)</f>
        <v>43266</v>
      </c>
      <c r="D4534" s="5" t="str">
        <f aca="false">Def_Status_Montagem!$A$2</f>
        <v>A verificar</v>
      </c>
      <c r="E4534" s="4" t="str">
        <f aca="false">Def_Status_Montagem!$B$4</f>
        <v>Contratada (inclui etiqueta)</v>
      </c>
      <c r="F4534" s="7" t="str">
        <f aca="false" t="array" ref="F4534:F4534">INDEX(Def_Instancias_Equipamentos!$F$2:$F$1224, MATCH(K4534, Def_Instancias_Equipamentos!$D$2:$D$1224, 0), 1)</f>
        <v>Sala de Fontes</v>
      </c>
      <c r="G4534" s="8" t="str">
        <f aca="false" t="array" ref="G4534:G4534">INDEX(Def_Instancias_Equipamentos!$F$2:$F$1224, MATCH(L4534, Def_Instancias_Equipamentos!$D$2:$D$1224, 0), 1)</f>
        <v>Sala de Fontes</v>
      </c>
      <c r="H4534" s="7" t="str">
        <f aca="false" t="array" ref="H4534:H4534">INDEX(Def_Instancias_Equipamentos!$E$2:$E$1224, MATCH(K4534, Def_Instancias_Equipamentos!$D$2:$D$1224, 0), 1)</f>
        <v>PA-RaCtrl</v>
      </c>
      <c r="I4534" s="8" t="str">
        <f aca="false" t="array" ref="I4534:I4534">INDEX(Def_Instancias_Equipamentos!$E$2:$E$1224, MATCH(L4534, Def_Instancias_Equipamentos!$D$2:$D$1224, 0), 1)</f>
        <v>BO_Quad_Sext_03</v>
      </c>
      <c r="J4534" s="8" t="str">
        <f aca="false">IF(H4534=I4534, "INTERNO", "EXTERNO")</f>
        <v>EXTERNO</v>
      </c>
      <c r="K4534" s="14" t="str">
        <f aca="false">Def_Instancias_Equipamentos!$D$84</f>
        <v>PA-RaCtrl:TI-EVR-1</v>
      </c>
      <c r="L4534" s="15" t="str">
        <f aca="false">Def_Instancias_Equipamentos!$D$168</f>
        <v>BO_Quad_Sext_03:CO-PSCtrl</v>
      </c>
      <c r="M4534" s="27" t="s">
        <v>55</v>
      </c>
      <c r="N4534" s="11" t="s">
        <v>383</v>
      </c>
      <c r="O4534" s="9" t="str">
        <f aca="false">Def_Sistemas_Conectores_Cabos!$B$6</f>
        <v>Simplex (HFBR-4525Z)</v>
      </c>
      <c r="P4534" s="4" t="str">
        <f aca="false">Def_Sistemas_Conectores_Cabos!$B$6</f>
        <v>Simplex (HFBR-4525Z)</v>
      </c>
      <c r="Q4534" s="8" t="str">
        <f aca="false">K4534&amp;"/"&amp;M4534&amp;CHAR(10)&amp;L4534&amp;"/"&amp;N4534</f>
        <v>PA-RaCtrl:TI-EVR-1/OTP4
BO_Quad_Sext_03:CO-PSCtrl/TimIn</v>
      </c>
      <c r="R4534" s="11" t="n">
        <v>30</v>
      </c>
      <c r="S4534" s="11" t="n">
        <f aca="false">R4534</f>
        <v>30</v>
      </c>
      <c r="T4534" s="4" t="str">
        <f aca="false">Def_Sistemas_Conectores_Cabos!$C$6</f>
        <v>Fibra plástica 1 mm</v>
      </c>
      <c r="U4534" s="11" t="s">
        <v>412</v>
      </c>
      <c r="V4534" s="13"/>
    </row>
    <row r="4535" customFormat="false" ht="15.75" hidden="true" customHeight="true" outlineLevel="0" collapsed="false">
      <c r="A4535" s="4" t="str">
        <f aca="false">Def_Sistemas_Conectores_Cabos!$A$5</f>
        <v>Timing Fontes BO &amp; SI</v>
      </c>
      <c r="B4535" s="5" t="str">
        <f aca="false">Datas_Entregas!$A$2</f>
        <v>Booster/LTB</v>
      </c>
      <c r="C4535" s="6" t="n">
        <f aca="false" t="array" ref="C4535:C4535">INDEX(Datas_Entregas!$B$2:$B$100, MATCH(B4535, Datas_Entregas!$A$2:$A$100, 0), 1)</f>
        <v>43266</v>
      </c>
      <c r="D4535" s="5" t="str">
        <f aca="false">Def_Status_Montagem!$A$2</f>
        <v>A verificar</v>
      </c>
      <c r="E4535" s="4" t="str">
        <f aca="false">Def_Status_Montagem!$B$4</f>
        <v>Contratada (inclui etiqueta)</v>
      </c>
      <c r="F4535" s="7" t="str">
        <f aca="false" t="array" ref="F4535:F4535">INDEX(Def_Instancias_Equipamentos!$F$2:$F$1224, MATCH(K4535, Def_Instancias_Equipamentos!$D$2:$D$1224, 0), 1)</f>
        <v>Sala de Fontes</v>
      </c>
      <c r="G4535" s="8" t="str">
        <f aca="false" t="array" ref="G4535:G4535">INDEX(Def_Instancias_Equipamentos!$F$2:$F$1224, MATCH(L4535, Def_Instancias_Equipamentos!$D$2:$D$1224, 0), 1)</f>
        <v>Sala de Fontes</v>
      </c>
      <c r="H4535" s="7" t="str">
        <f aca="false" t="array" ref="H4535:H4535">INDEX(Def_Instancias_Equipamentos!$E$2:$E$1224, MATCH(K4535, Def_Instancias_Equipamentos!$D$2:$D$1224, 0), 1)</f>
        <v>PA-RaCtrl</v>
      </c>
      <c r="I4535" s="8" t="str">
        <f aca="false" t="array" ref="I4535:I4535">INDEX(Def_Instancias_Equipamentos!$E$2:$E$1224, MATCH(L4535, Def_Instancias_Equipamentos!$D$2:$D$1224, 0), 1)</f>
        <v>BO_Quad_Sext_03</v>
      </c>
      <c r="J4535" s="8" t="str">
        <f aca="false">IF(H4535=I4535, "INTERNO", "EXTERNO")</f>
        <v>EXTERNO</v>
      </c>
      <c r="K4535" s="14" t="str">
        <f aca="false">Def_Instancias_Equipamentos!$D$84</f>
        <v>PA-RaCtrl:TI-EVR-1</v>
      </c>
      <c r="L4535" s="15" t="str">
        <f aca="false">Def_Instancias_Equipamentos!$D$168</f>
        <v>BO_Quad_Sext_03:CO-PSCtrl</v>
      </c>
      <c r="M4535" s="27" t="s">
        <v>56</v>
      </c>
      <c r="N4535" s="11" t="s">
        <v>383</v>
      </c>
      <c r="O4535" s="9" t="str">
        <f aca="false">Def_Sistemas_Conectores_Cabos!$B$6</f>
        <v>Simplex (HFBR-4525Z)</v>
      </c>
      <c r="P4535" s="4" t="str">
        <f aca="false">Def_Sistemas_Conectores_Cabos!$B$6</f>
        <v>Simplex (HFBR-4525Z)</v>
      </c>
      <c r="Q4535" s="8" t="str">
        <f aca="false">K4535&amp;"/"&amp;M4535&amp;CHAR(10)&amp;L4535&amp;"/"&amp;N4535</f>
        <v>PA-RaCtrl:TI-EVR-1/OTP5
BO_Quad_Sext_03:CO-PSCtrl/TimIn</v>
      </c>
      <c r="R4535" s="11" t="n">
        <v>30</v>
      </c>
      <c r="S4535" s="11" t="n">
        <f aca="false">R4535</f>
        <v>30</v>
      </c>
      <c r="T4535" s="4" t="str">
        <f aca="false">Def_Sistemas_Conectores_Cabos!$C$6</f>
        <v>Fibra plástica 1 mm</v>
      </c>
      <c r="U4535" s="11" t="s">
        <v>413</v>
      </c>
      <c r="V4535" s="13"/>
    </row>
    <row r="4536" customFormat="false" ht="15.75" hidden="true" customHeight="true" outlineLevel="0" collapsed="false">
      <c r="A4536" s="4" t="str">
        <f aca="false">Def_Sistemas_Conectores_Cabos!$A$5</f>
        <v>Timing Fontes BO &amp; SI</v>
      </c>
      <c r="B4536" s="5" t="str">
        <f aca="false">Datas_Entregas!$A$2</f>
        <v>Booster/LTB</v>
      </c>
      <c r="C4536" s="6" t="n">
        <f aca="false" t="array" ref="C4536:C4536">INDEX(Datas_Entregas!$B$2:$B$100, MATCH(B4536, Datas_Entregas!$A$2:$A$100, 0), 1)</f>
        <v>43266</v>
      </c>
      <c r="D4536" s="5" t="str">
        <f aca="false">Def_Status_Montagem!$A$2</f>
        <v>A verificar</v>
      </c>
      <c r="E4536" s="4" t="str">
        <f aca="false">Def_Status_Montagem!$B$4</f>
        <v>Contratada (inclui etiqueta)</v>
      </c>
      <c r="F4536" s="7" t="str">
        <f aca="false" t="array" ref="F4536:F4536">INDEX(Def_Instancias_Equipamentos!$F$2:$F$1224, MATCH(K4536, Def_Instancias_Equipamentos!$D$2:$D$1224, 0), 1)</f>
        <v>Sala de Fontes</v>
      </c>
      <c r="G4536" s="8" t="str">
        <f aca="false" t="array" ref="G4536:G4536">INDEX(Def_Instancias_Equipamentos!$F$2:$F$1224, MATCH(L4536, Def_Instancias_Equipamentos!$D$2:$D$1224, 0), 1)</f>
        <v>Sala de Fontes</v>
      </c>
      <c r="H4536" s="7" t="str">
        <f aca="false" t="array" ref="H4536:H4536">INDEX(Def_Instancias_Equipamentos!$E$2:$E$1224, MATCH(K4536, Def_Instancias_Equipamentos!$D$2:$D$1224, 0), 1)</f>
        <v>PA-RaCtrl</v>
      </c>
      <c r="I4536" s="8" t="str">
        <f aca="false" t="array" ref="I4536:I4536">INDEX(Def_Instancias_Equipamentos!$E$2:$E$1224, MATCH(L4536, Def_Instancias_Equipamentos!$D$2:$D$1224, 0), 1)</f>
        <v>SI_Dip_04</v>
      </c>
      <c r="J4536" s="8" t="str">
        <f aca="false">IF(H4536=I4536, "INTERNO", "EXTERNO")</f>
        <v>EXTERNO</v>
      </c>
      <c r="K4536" s="14" t="str">
        <f aca="false">Def_Instancias_Equipamentos!$D$85</f>
        <v>PA-RaCtrl:TI-EVR-2</v>
      </c>
      <c r="L4536" s="15" t="str">
        <f aca="false">Def_Instancias_Equipamentos!$D$166</f>
        <v>SI_Dip_04:CO-PSCtrl</v>
      </c>
      <c r="M4536" s="27" t="s">
        <v>48</v>
      </c>
      <c r="N4536" s="11" t="s">
        <v>383</v>
      </c>
      <c r="O4536" s="9" t="str">
        <f aca="false">Def_Sistemas_Conectores_Cabos!$B$6</f>
        <v>Simplex (HFBR-4525Z)</v>
      </c>
      <c r="P4536" s="4" t="str">
        <f aca="false">Def_Sistemas_Conectores_Cabos!$B$6</f>
        <v>Simplex (HFBR-4525Z)</v>
      </c>
      <c r="Q4536" s="8" t="str">
        <f aca="false">K4536&amp;"/"&amp;M4536&amp;CHAR(10)&amp;L4536&amp;"/"&amp;N4536</f>
        <v>PA-RaCtrl:TI-EVR-2/OTP0
SI_Dip_04:CO-PSCtrl/TimIn</v>
      </c>
      <c r="R4536" s="11" t="n">
        <v>30</v>
      </c>
      <c r="S4536" s="11" t="n">
        <f aca="false">R4536</f>
        <v>30</v>
      </c>
      <c r="T4536" s="4" t="str">
        <f aca="false">Def_Sistemas_Conectores_Cabos!$C$6</f>
        <v>Fibra plástica 1 mm</v>
      </c>
      <c r="U4536" s="11" t="s">
        <v>414</v>
      </c>
      <c r="V4536" s="13"/>
    </row>
    <row r="4537" customFormat="false" ht="15.75" hidden="true" customHeight="true" outlineLevel="0" collapsed="false">
      <c r="A4537" s="4" t="str">
        <f aca="false">Def_Sistemas_Conectores_Cabos!$A$5</f>
        <v>Timing Fontes BO &amp; SI</v>
      </c>
      <c r="B4537" s="5" t="str">
        <f aca="false">Datas_Entregas!$A$2</f>
        <v>Booster/LTB</v>
      </c>
      <c r="C4537" s="6" t="n">
        <f aca="false" t="array" ref="C4537:C4537">INDEX(Datas_Entregas!$B$2:$B$100, MATCH(B4537, Datas_Entregas!$A$2:$A$100, 0), 1)</f>
        <v>43266</v>
      </c>
      <c r="D4537" s="5" t="str">
        <f aca="false">Def_Status_Montagem!$A$2</f>
        <v>A verificar</v>
      </c>
      <c r="E4537" s="4" t="str">
        <f aca="false">Def_Status_Montagem!$B$4</f>
        <v>Contratada (inclui etiqueta)</v>
      </c>
      <c r="F4537" s="7" t="str">
        <f aca="false" t="array" ref="F4537:F4537">INDEX(Def_Instancias_Equipamentos!$F$2:$F$1224, MATCH(K4537, Def_Instancias_Equipamentos!$D$2:$D$1224, 0), 1)</f>
        <v>Sala de Fontes</v>
      </c>
      <c r="G4537" s="8" t="str">
        <f aca="false" t="array" ref="G4537:G4537">INDEX(Def_Instancias_Equipamentos!$F$2:$F$1224, MATCH(L4537, Def_Instancias_Equipamentos!$D$2:$D$1224, 0), 1)</f>
        <v>Sala de Fontes</v>
      </c>
      <c r="H4537" s="7" t="str">
        <f aca="false" t="array" ref="H4537:H4537">INDEX(Def_Instancias_Equipamentos!$E$2:$E$1224, MATCH(K4537, Def_Instancias_Equipamentos!$D$2:$D$1224, 0), 1)</f>
        <v>PA-RaCtrl</v>
      </c>
      <c r="I4537" s="8" t="str">
        <f aca="false" t="array" ref="I4537:I4537">INDEX(Def_Instancias_Equipamentos!$E$2:$E$1224, MATCH(L4537, Def_Instancias_Equipamentos!$D$2:$D$1224, 0), 1)</f>
        <v>BO_Dip_05_grupo02</v>
      </c>
      <c r="J4537" s="8" t="str">
        <f aca="false">IF(H4537=I4537, "INTERNO", "EXTERNO")</f>
        <v>EXTERNO</v>
      </c>
      <c r="K4537" s="14" t="str">
        <f aca="false">Def_Instancias_Equipamentos!$D$85</f>
        <v>PA-RaCtrl:TI-EVR-2</v>
      </c>
      <c r="L4537" s="15" t="str">
        <f aca="false">Def_Instancias_Equipamentos!$D$167</f>
        <v>BO_Dip_05_grupo02:CO-PSCtrl</v>
      </c>
      <c r="M4537" s="27" t="s">
        <v>51</v>
      </c>
      <c r="N4537" s="11" t="s">
        <v>383</v>
      </c>
      <c r="O4537" s="9" t="str">
        <f aca="false">Def_Sistemas_Conectores_Cabos!$B$6</f>
        <v>Simplex (HFBR-4525Z)</v>
      </c>
      <c r="P4537" s="4" t="str">
        <f aca="false">Def_Sistemas_Conectores_Cabos!$B$6</f>
        <v>Simplex (HFBR-4525Z)</v>
      </c>
      <c r="Q4537" s="8" t="str">
        <f aca="false">K4537&amp;"/"&amp;M4537&amp;CHAR(10)&amp;L4537&amp;"/"&amp;N4537</f>
        <v>PA-RaCtrl:TI-EVR-2/OTP1
BO_Dip_05_grupo02:CO-PSCtrl/TimIn</v>
      </c>
      <c r="R4537" s="11" t="n">
        <v>30</v>
      </c>
      <c r="S4537" s="11" t="n">
        <f aca="false">R4537</f>
        <v>30</v>
      </c>
      <c r="T4537" s="4" t="str">
        <f aca="false">Def_Sistemas_Conectores_Cabos!$C$6</f>
        <v>Fibra plástica 1 mm</v>
      </c>
      <c r="U4537" s="11" t="s">
        <v>414</v>
      </c>
      <c r="V4537" s="13"/>
    </row>
    <row r="4538" customFormat="false" ht="15.75" hidden="true" customHeight="true" outlineLevel="0" collapsed="false">
      <c r="A4538" s="4" t="str">
        <f aca="false">Def_Sistemas_Conectores_Cabos!$A$5</f>
        <v>Timing Fontes BO &amp; SI</v>
      </c>
      <c r="B4538" s="5" t="str">
        <f aca="false">Datas_Entregas!$A$2</f>
        <v>Booster/LTB</v>
      </c>
      <c r="C4538" s="6" t="n">
        <f aca="false" t="array" ref="C4538:C4538">INDEX(Datas_Entregas!$B$2:$B$100, MATCH(B4538, Datas_Entregas!$A$2:$A$100, 0), 1)</f>
        <v>43266</v>
      </c>
      <c r="D4538" s="5" t="str">
        <f aca="false">Def_Status_Montagem!$A$2</f>
        <v>A verificar</v>
      </c>
      <c r="E4538" s="4" t="str">
        <f aca="false">Def_Status_Montagem!$B$4</f>
        <v>Contratada (inclui etiqueta)</v>
      </c>
      <c r="F4538" s="7" t="str">
        <f aca="false" t="array" ref="F4538:F4538">INDEX(Def_Instancias_Equipamentos!$F$2:$F$1224, MATCH(K4538, Def_Instancias_Equipamentos!$D$2:$D$1224, 0), 1)</f>
        <v>Sala de Fontes</v>
      </c>
      <c r="G4538" s="8" t="str">
        <f aca="false" t="array" ref="G4538:G4538">INDEX(Def_Instancias_Equipamentos!$F$2:$F$1224, MATCH(L4538, Def_Instancias_Equipamentos!$D$2:$D$1224, 0), 1)</f>
        <v>Sala de Fontes</v>
      </c>
      <c r="H4538" s="7" t="str">
        <f aca="false" t="array" ref="H4538:H4538">INDEX(Def_Instancias_Equipamentos!$E$2:$E$1224, MATCH(K4538, Def_Instancias_Equipamentos!$D$2:$D$1224, 0), 1)</f>
        <v>PA-RaCtrl</v>
      </c>
      <c r="I4538" s="8" t="str">
        <f aca="false" t="array" ref="I4538:I4538">INDEX(Def_Instancias_Equipamentos!$E$2:$E$1224, MATCH(L4538, Def_Instancias_Equipamentos!$D$2:$D$1224, 0), 1)</f>
        <v>BO_Quad_Sext_03</v>
      </c>
      <c r="J4538" s="8" t="str">
        <f aca="false">IF(H4538=I4538, "INTERNO", "EXTERNO")</f>
        <v>EXTERNO</v>
      </c>
      <c r="K4538" s="14" t="str">
        <f aca="false">Def_Instancias_Equipamentos!$D$85</f>
        <v>PA-RaCtrl:TI-EVR-2</v>
      </c>
      <c r="L4538" s="15" t="str">
        <f aca="false">Def_Instancias_Equipamentos!$D$168</f>
        <v>BO_Quad_Sext_03:CO-PSCtrl</v>
      </c>
      <c r="M4538" s="27" t="s">
        <v>53</v>
      </c>
      <c r="N4538" s="11" t="s">
        <v>383</v>
      </c>
      <c r="O4538" s="9" t="str">
        <f aca="false">Def_Sistemas_Conectores_Cabos!$B$6</f>
        <v>Simplex (HFBR-4525Z)</v>
      </c>
      <c r="P4538" s="4" t="str">
        <f aca="false">Def_Sistemas_Conectores_Cabos!$B$6</f>
        <v>Simplex (HFBR-4525Z)</v>
      </c>
      <c r="Q4538" s="8" t="str">
        <f aca="false">K4538&amp;"/"&amp;M4538&amp;CHAR(10)&amp;L4538&amp;"/"&amp;N4538</f>
        <v>PA-RaCtrl:TI-EVR-2/OTP2
BO_Quad_Sext_03:CO-PSCtrl/TimIn</v>
      </c>
      <c r="R4538" s="11" t="n">
        <v>30</v>
      </c>
      <c r="S4538" s="11" t="n">
        <f aca="false">R4538</f>
        <v>30</v>
      </c>
      <c r="T4538" s="4" t="str">
        <f aca="false">Def_Sistemas_Conectores_Cabos!$C$6</f>
        <v>Fibra plástica 1 mm</v>
      </c>
      <c r="U4538" s="11" t="s">
        <v>414</v>
      </c>
      <c r="V4538" s="13"/>
    </row>
    <row r="4539" customFormat="false" ht="15.75" hidden="true" customHeight="true" outlineLevel="0" collapsed="false">
      <c r="A4539" s="4" t="str">
        <f aca="false">Def_Sistemas_Conectores_Cabos!$A$5</f>
        <v>Timing Fontes BO &amp; SI</v>
      </c>
      <c r="B4539" s="5" t="str">
        <f aca="false">Datas_Entregas!$A$2</f>
        <v>Booster/LTB</v>
      </c>
      <c r="C4539" s="6" t="n">
        <f aca="false" t="array" ref="C4539:C4539">INDEX(Datas_Entregas!$B$2:$B$100, MATCH(B4539, Datas_Entregas!$A$2:$A$100, 0), 1)</f>
        <v>43266</v>
      </c>
      <c r="D4539" s="5" t="str">
        <f aca="false">Def_Status_Montagem!$A$2</f>
        <v>A verificar</v>
      </c>
      <c r="E4539" s="4" t="str">
        <f aca="false">Def_Status_Montagem!$B$4</f>
        <v>Contratada (inclui etiqueta)</v>
      </c>
      <c r="F4539" s="7" t="str">
        <f aca="false" t="array" ref="F4539:F4539">INDEX(Def_Instancias_Equipamentos!$F$2:$F$1224, MATCH(K4539, Def_Instancias_Equipamentos!$D$2:$D$1224, 0), 1)</f>
        <v>Sala de Fontes</v>
      </c>
      <c r="G4539" s="8" t="str">
        <f aca="false" t="array" ref="G4539:G4539">INDEX(Def_Instancias_Equipamentos!$F$2:$F$1224, MATCH(L4539, Def_Instancias_Equipamentos!$D$2:$D$1224, 0), 1)</f>
        <v>Sala de Fontes</v>
      </c>
      <c r="H4539" s="7" t="str">
        <f aca="false" t="array" ref="H4539:H4539">INDEX(Def_Instancias_Equipamentos!$E$2:$E$1224, MATCH(K4539, Def_Instancias_Equipamentos!$D$2:$D$1224, 0), 1)</f>
        <v>PA-RaCtrl</v>
      </c>
      <c r="I4539" s="8" t="str">
        <f aca="false" t="array" ref="I4539:I4539">INDEX(Def_Instancias_Equipamentos!$E$2:$E$1224, MATCH(L4539, Def_Instancias_Equipamentos!$D$2:$D$1224, 0), 1)</f>
        <v>BO_Dip_05_grupo01</v>
      </c>
      <c r="J4539" s="8" t="str">
        <f aca="false">IF(H4539=I4539, "INTERNO", "EXTERNO")</f>
        <v>EXTERNO</v>
      </c>
      <c r="K4539" s="14" t="str">
        <f aca="false">Def_Instancias_Equipamentos!$D$85</f>
        <v>PA-RaCtrl:TI-EVR-2</v>
      </c>
      <c r="L4539" s="15" t="str">
        <f aca="false">Def_Instancias_Equipamentos!$D$169</f>
        <v>BO_Dip_05_grupo01:CO-PSCtrl</v>
      </c>
      <c r="M4539" s="27" t="s">
        <v>54</v>
      </c>
      <c r="N4539" s="11" t="s">
        <v>383</v>
      </c>
      <c r="O4539" s="9" t="str">
        <f aca="false">Def_Sistemas_Conectores_Cabos!$B$6</f>
        <v>Simplex (HFBR-4525Z)</v>
      </c>
      <c r="P4539" s="4" t="str">
        <f aca="false">Def_Sistemas_Conectores_Cabos!$B$6</f>
        <v>Simplex (HFBR-4525Z)</v>
      </c>
      <c r="Q4539" s="8" t="str">
        <f aca="false">K4539&amp;"/"&amp;M4539&amp;CHAR(10)&amp;L4539&amp;"/"&amp;N4539</f>
        <v>PA-RaCtrl:TI-EVR-2/OTP3
BO_Dip_05_grupo01:CO-PSCtrl/TimIn</v>
      </c>
      <c r="R4539" s="11" t="n">
        <v>30</v>
      </c>
      <c r="S4539" s="11" t="n">
        <f aca="false">R4539</f>
        <v>30</v>
      </c>
      <c r="T4539" s="4" t="str">
        <f aca="false">Def_Sistemas_Conectores_Cabos!$C$6</f>
        <v>Fibra plástica 1 mm</v>
      </c>
      <c r="U4539" s="11" t="s">
        <v>414</v>
      </c>
      <c r="V4539" s="13"/>
    </row>
    <row r="4540" customFormat="false" ht="15.75" hidden="true" customHeight="true" outlineLevel="0" collapsed="false">
      <c r="A4540" s="4" t="str">
        <f aca="false">Def_Sistemas_Conectores_Cabos!$A$4</f>
        <v>Timing</v>
      </c>
      <c r="B4540" s="5" t="str">
        <f aca="false">Datas_Entregas!$A$2</f>
        <v>Booster/LTB</v>
      </c>
      <c r="C4540" s="6" t="n">
        <f aca="false" t="array" ref="C4540:C4540">INDEX(Datas_Entregas!$B$2:$B$100, MATCH(B4540, Datas_Entregas!$A$2:$A$100, 0), 1)</f>
        <v>43266</v>
      </c>
      <c r="D4540" s="5" t="str">
        <f aca="false">Def_Status_Montagem!$A$4</f>
        <v>Comprado / Esperando entrega</v>
      </c>
      <c r="E4540" s="4" t="str">
        <f aca="false">Def_Status_Montagem!$B$3</f>
        <v>Contratada / Etiqueta pelo DIG</v>
      </c>
      <c r="F4540" s="7" t="str">
        <f aca="false" t="array" ref="F4540:F4540">INDEX(Def_Instancias_Equipamentos!$F$2:$F$1224, MATCH(K4540, Def_Instancias_Equipamentos!$D$2:$D$1224, 0), 1)</f>
        <v>Sala Racks 19&amp;20</v>
      </c>
      <c r="G4540" s="8" t="str">
        <f aca="false" t="array" ref="G4540:G4540">INDEX(Def_Instancias_Equipamentos!$F$2:$F$1224, MATCH(L4540, Def_Instancias_Equipamentos!$D$2:$D$1224, 0), 1)</f>
        <v>Sala Racks 19&amp;20</v>
      </c>
      <c r="H4540" s="7" t="str">
        <f aca="false" t="array" ref="H4540:H4540">INDEX(Def_Instancias_Equipamentos!$E$2:$E$1224, MATCH(K4540, Def_Instancias_Equipamentos!$D$2:$D$1224, 0), 1)</f>
        <v>IA-20RaCtrl</v>
      </c>
      <c r="I4540" s="8" t="str">
        <f aca="false" t="array" ref="I4540:I4540">INDEX(Def_Instancias_Equipamentos!$E$2:$E$1224, MATCH(L4540, Def_Instancias_Equipamentos!$D$2:$D$1224, 0), 1)</f>
        <v>IA-20RaDiag01</v>
      </c>
      <c r="J4540" s="8" t="str">
        <f aca="false">IF(H4540=I4540, "INTERNO", "EXTERNO")</f>
        <v>EXTERNO</v>
      </c>
      <c r="K4540" s="9" t="str">
        <f aca="false">Def_Instancias_Equipamentos!$D$65</f>
        <v>IA-20RaCtrl:CO-FibPatch</v>
      </c>
      <c r="L4540" s="4" t="str">
        <f aca="false">Def_Instancias_Equipamentos!$D$86</f>
        <v>IA-20RaDiag01:TI-EVR</v>
      </c>
      <c r="M4540" s="27" t="s">
        <v>403</v>
      </c>
      <c r="N4540" s="17" t="s">
        <v>361</v>
      </c>
      <c r="O4540" s="9" t="str">
        <f aca="false">Def_Sistemas_Conectores_Cabos!$B$3</f>
        <v>LC duplex</v>
      </c>
      <c r="P4540" s="4" t="str">
        <f aca="false">Def_Sistemas_Conectores_Cabos!$B$3</f>
        <v>LC duplex</v>
      </c>
      <c r="Q4540" s="8" t="str">
        <f aca="false">K4540&amp;"/"&amp;M4540&amp;CHAR(10)&amp;L4540&amp;"/"&amp;N4540</f>
        <v>IA-20RaCtrl:CO-FibPatch/p047
IA-20RaDiag01:TI-EVR/UPLINK</v>
      </c>
      <c r="R4540" s="11"/>
      <c r="S4540" s="11"/>
      <c r="T4540" s="4" t="str">
        <f aca="false">Def_Sistemas_Conectores_Cabos!$C$3</f>
        <v>Fibra OM4 duplex</v>
      </c>
      <c r="U4540" s="11" t="s">
        <v>362</v>
      </c>
      <c r="V4540" s="13"/>
    </row>
    <row r="4541" customFormat="false" ht="15.75" hidden="true" customHeight="true" outlineLevel="0" collapsed="false">
      <c r="A4541" s="4" t="str">
        <f aca="false">Def_Sistemas_Conectores_Cabos!$A$24</f>
        <v>Controle</v>
      </c>
      <c r="B4541" s="5" t="str">
        <f aca="false">Datas_Entregas!$A$4</f>
        <v>Infra de fibras OM4</v>
      </c>
      <c r="C4541" s="6" t="n">
        <f aca="false" t="array" ref="C4541:C4541">INDEX(Datas_Entregas!$B$2:$B$100, MATCH(B4541, Datas_Entregas!$A$2:$A$100, 0), 1)</f>
        <v>43296</v>
      </c>
      <c r="D4541" s="5"/>
      <c r="E4541" s="4" t="str">
        <f aca="false">Def_Status_Montagem!$B$7</f>
        <v>Outro Grupo LNLS</v>
      </c>
      <c r="F4541" s="7"/>
      <c r="G4541" s="8"/>
      <c r="H4541" s="7" t="str">
        <f aca="false" t="array" ref="H4541:H4541">INDEX(Def_Instancias_Equipamentos!$E$2:$E$1224, MATCH(K4541, Def_Instancias_Equipamentos!$D$2:$D$1224, 0), 1)</f>
        <v>IA-20RaCtrl</v>
      </c>
      <c r="I4541" s="8" t="str">
        <f aca="false" t="array" ref="I4541:I4541">INDEX(Def_Instancias_Equipamentos!$E$2:$E$1224, MATCH(L4541, Def_Instancias_Equipamentos!$D$2:$D$1224, 0), 1)</f>
        <v>IA-01RaCtrl</v>
      </c>
      <c r="J4541" s="8" t="str">
        <f aca="false">IF(H4541=I4541, "INTERNO", "EXTERNO")</f>
        <v>EXTERNO</v>
      </c>
      <c r="K4541" s="9" t="str">
        <f aca="false">Def_Instancias_Equipamentos!$D$65</f>
        <v>IA-20RaCtrl:CO-FibPatch</v>
      </c>
      <c r="L4541" s="4" t="str">
        <f aca="false">Def_Instancias_Equipamentos!$D$46</f>
        <v>IA-01RaCtrl:CO-FibPatch</v>
      </c>
      <c r="M4541" s="27" t="s">
        <v>283</v>
      </c>
      <c r="N4541" s="12" t="s">
        <v>283</v>
      </c>
      <c r="O4541" s="9" t="str">
        <f aca="false">Def_Sistemas_Conectores_Cabos!$B$3</f>
        <v>LC duplex</v>
      </c>
      <c r="P4541" s="4" t="str">
        <f aca="false">Def_Sistemas_Conectores_Cabos!$B$3</f>
        <v>LC duplex</v>
      </c>
      <c r="Q4541" s="8" t="str">
        <f aca="false">K4541&amp;"/"&amp;M4541&amp;CHAR(10)&amp;L4541&amp;"/"&amp;N4541</f>
        <v>IA-20RaCtrl:CO-FibPatch/p025
IA-01RaCtrl:CO-FibPatch/p025</v>
      </c>
      <c r="R4541" s="12"/>
      <c r="S4541" s="11"/>
      <c r="T4541" s="4" t="str">
        <f aca="false">Def_Sistemas_Conectores_Cabos!$C$3</f>
        <v>Fibra OM4 duplex</v>
      </c>
      <c r="U4541" s="11"/>
      <c r="V4541" s="13"/>
    </row>
    <row r="4542" customFormat="false" ht="15.75" hidden="true" customHeight="true" outlineLevel="0" collapsed="false">
      <c r="A4542" s="4" t="str">
        <f aca="false">Def_Sistemas_Conectores_Cabos!$A$24</f>
        <v>Controle</v>
      </c>
      <c r="B4542" s="5" t="str">
        <f aca="false">Datas_Entregas!$A$4</f>
        <v>Infra de fibras OM4</v>
      </c>
      <c r="C4542" s="6" t="n">
        <f aca="false" t="array" ref="C4542:C4542">INDEX(Datas_Entregas!$B$2:$B$100, MATCH(B4542, Datas_Entregas!$A$2:$A$100, 0), 1)</f>
        <v>43296</v>
      </c>
      <c r="D4542" s="5"/>
      <c r="E4542" s="4" t="str">
        <f aca="false">Def_Status_Montagem!$B$7</f>
        <v>Outro Grupo LNLS</v>
      </c>
      <c r="F4542" s="7"/>
      <c r="G4542" s="8"/>
      <c r="H4542" s="7" t="str">
        <f aca="false" t="array" ref="H4542:H4542">INDEX(Def_Instancias_Equipamentos!$E$2:$E$1224, MATCH(K4542, Def_Instancias_Equipamentos!$D$2:$D$1224, 0), 1)</f>
        <v>IA-20RaCtrl</v>
      </c>
      <c r="I4542" s="8" t="str">
        <f aca="false" t="array" ref="I4542:I4542">INDEX(Def_Instancias_Equipamentos!$E$2:$E$1224, MATCH(L4542, Def_Instancias_Equipamentos!$D$2:$D$1224, 0), 1)</f>
        <v>CA-RaCtrl</v>
      </c>
      <c r="J4542" s="8" t="str">
        <f aca="false">IF(H4542=I4542, "INTERNO", "EXTERNO")</f>
        <v>EXTERNO</v>
      </c>
      <c r="K4542" s="9" t="str">
        <f aca="false">Def_Instancias_Equipamentos!$D$65</f>
        <v>IA-20RaCtrl:CO-FibPatch</v>
      </c>
      <c r="L4542" s="4" t="str">
        <f aca="false">Def_Instancias_Equipamentos!$D$67</f>
        <v>CA-RaCtrl:CO-FibPatch</v>
      </c>
      <c r="M4542" s="27" t="s">
        <v>212</v>
      </c>
      <c r="N4542" s="12" t="s">
        <v>212</v>
      </c>
      <c r="O4542" s="9" t="str">
        <f aca="false">Def_Sistemas_Conectores_Cabos!$B$3</f>
        <v>LC duplex</v>
      </c>
      <c r="P4542" s="4" t="str">
        <f aca="false">Def_Sistemas_Conectores_Cabos!$B$3</f>
        <v>LC duplex</v>
      </c>
      <c r="Q4542" s="8" t="str">
        <f aca="false">K4542&amp;"/"&amp;M4542&amp;CHAR(10)&amp;L4542&amp;"/"&amp;N4542</f>
        <v>IA-20RaCtrl:CO-FibPatch/p026
CA-RaCtrl:CO-FibPatch/p026</v>
      </c>
      <c r="R4542" s="12"/>
      <c r="S4542" s="11"/>
      <c r="T4542" s="4" t="str">
        <f aca="false">Def_Sistemas_Conectores_Cabos!$C$3</f>
        <v>Fibra OM4 duplex</v>
      </c>
      <c r="U4542" s="11"/>
      <c r="V4542" s="13"/>
    </row>
    <row r="4543" customFormat="false" ht="15.75" hidden="true" customHeight="true" outlineLevel="0" collapsed="false">
      <c r="A4543" s="4" t="str">
        <f aca="false">Def_Sistemas_Conectores_Cabos!$A$24</f>
        <v>Controle</v>
      </c>
      <c r="B4543" s="5" t="str">
        <f aca="false">Datas_Entregas!$A$4</f>
        <v>Infra de fibras OM4</v>
      </c>
      <c r="C4543" s="6" t="n">
        <f aca="false" t="array" ref="C4543:C4543">INDEX(Datas_Entregas!$B$2:$B$100, MATCH(B4543, Datas_Entregas!$A$2:$A$100, 0), 1)</f>
        <v>43296</v>
      </c>
      <c r="D4543" s="5"/>
      <c r="E4543" s="4" t="str">
        <f aca="false">Def_Status_Montagem!$B$7</f>
        <v>Outro Grupo LNLS</v>
      </c>
      <c r="F4543" s="7"/>
      <c r="G4543" s="8"/>
      <c r="H4543" s="7" t="str">
        <f aca="false" t="array" ref="H4543:H4543">INDEX(Def_Instancias_Equipamentos!$E$2:$E$1224, MATCH(K4543, Def_Instancias_Equipamentos!$D$2:$D$1224, 0), 1)</f>
        <v>IA-20RaCtrl</v>
      </c>
      <c r="I4543" s="8" t="str">
        <f aca="false" t="array" ref="I4543:I4543">INDEX(Def_Instancias_Equipamentos!$E$2:$E$1224, MATCH(L4543, Def_Instancias_Equipamentos!$D$2:$D$1224, 0), 1)</f>
        <v>CA-RaCtrl</v>
      </c>
      <c r="J4543" s="8" t="str">
        <f aca="false">IF(H4543=I4543, "INTERNO", "EXTERNO")</f>
        <v>EXTERNO</v>
      </c>
      <c r="K4543" s="9" t="str">
        <f aca="false">Def_Instancias_Equipamentos!$D$65</f>
        <v>IA-20RaCtrl:CO-FibPatch</v>
      </c>
      <c r="L4543" s="4" t="str">
        <f aca="false">Def_Instancias_Equipamentos!$D$67</f>
        <v>CA-RaCtrl:CO-FibPatch</v>
      </c>
      <c r="M4543" s="27" t="s">
        <v>213</v>
      </c>
      <c r="N4543" s="12" t="s">
        <v>213</v>
      </c>
      <c r="O4543" s="9" t="str">
        <f aca="false">Def_Sistemas_Conectores_Cabos!$B$3</f>
        <v>LC duplex</v>
      </c>
      <c r="P4543" s="4" t="str">
        <f aca="false">Def_Sistemas_Conectores_Cabos!$B$3</f>
        <v>LC duplex</v>
      </c>
      <c r="Q4543" s="8" t="str">
        <f aca="false">K4543&amp;"/"&amp;M4543&amp;CHAR(10)&amp;L4543&amp;"/"&amp;N4543</f>
        <v>IA-20RaCtrl:CO-FibPatch/p027
CA-RaCtrl:CO-FibPatch/p027</v>
      </c>
      <c r="R4543" s="12"/>
      <c r="S4543" s="11"/>
      <c r="T4543" s="4" t="str">
        <f aca="false">Def_Sistemas_Conectores_Cabos!$C$3</f>
        <v>Fibra OM4 duplex</v>
      </c>
      <c r="U4543" s="11"/>
      <c r="V4543" s="13"/>
    </row>
    <row r="4544" customFormat="false" ht="15.75" hidden="true" customHeight="true" outlineLevel="0" collapsed="false">
      <c r="A4544" s="4" t="str">
        <f aca="false">Def_Sistemas_Conectores_Cabos!$A$3</f>
        <v>Diagnóstico</v>
      </c>
      <c r="B4544" s="5" t="str">
        <f aca="false">Datas_Entregas!$A$8</f>
        <v>Finalização LINAC</v>
      </c>
      <c r="C4544" s="6" t="str">
        <f aca="false" t="array" ref="C4544:C4544">INDEX(Datas_Entregas!$B$2:$B$100, MATCH(B4544, Datas_Entregas!$A$2:$A$100, 0), 1)</f>
        <v>?</v>
      </c>
      <c r="D4544" s="5" t="str">
        <f aca="false">Def_Status_Montagem!$A$6</f>
        <v>Instalado versão final / Falta Etiqueta</v>
      </c>
      <c r="E4544" s="5" t="str">
        <f aca="false">Def_Status_Montagem!$B$3</f>
        <v>Contratada / Etiqueta pelo DIG</v>
      </c>
      <c r="F4544" s="7" t="str">
        <f aca="false" t="array" ref="F4544:F4544">INDEX(Def_Instancias_Equipamentos!$F$2:$F$4986, MATCH(K4544, Def_Instancias_Equipamentos!$D$2:$D$4986, 0), 1)</f>
        <v>Túnel (LINAC)</v>
      </c>
      <c r="G4544" s="8" t="str">
        <f aca="false" t="array" ref="G4544:G4544">INDEX(Def_Instancias_Equipamentos!$F$2:$F$4986, MATCH(L4544, Def_Instancias_Equipamentos!$D$2:$D$4986, 0), 1)</f>
        <v>Sala Racks do LINAC</v>
      </c>
      <c r="H4544" s="7" t="str">
        <f aca="false" t="array" ref="H4544:H4544">INDEX(Def_Instancias_Equipamentos!$E$2:$E$4986, MATCH(K4544, Def_Instancias_Equipamentos!$D$2:$D$4986, 0), 1)</f>
        <v>LI-01</v>
      </c>
      <c r="I4544" s="8" t="str">
        <f aca="false" t="array" ref="I4544:I4544">INDEX(Def_Instancias_Equipamentos!$E$2:$E$4986, MATCH(L4544, Def_Instancias_Equipamentos!$D$2:$D$4986, 0), 1)</f>
        <v>LA-BIH01RACK2</v>
      </c>
      <c r="J4544" s="8" t="str">
        <f aca="false">IF(H4544=I4544, "INTERNO", "EXTERNO")</f>
        <v>EXTERNO</v>
      </c>
      <c r="K4544" s="9" t="str">
        <f aca="false">Def_Instancias_Equipamentos!$D$136</f>
        <v>LA-BI:T2ICT-1</v>
      </c>
      <c r="L4544" s="4" t="str">
        <f aca="false">Def_Instancias_Equipamentos!$D$126</f>
        <v>LI-01:DI-ICTSigCond-1</v>
      </c>
      <c r="M4544" s="10" t="s">
        <v>327</v>
      </c>
      <c r="N4544" s="17" t="s">
        <v>337</v>
      </c>
      <c r="O4544" s="21" t="str">
        <f aca="false">Def_Sistemas_Conectores_Cabos!$B$7</f>
        <v>SMA 50-ohm</v>
      </c>
      <c r="P4544" s="4" t="str">
        <f aca="false">Def_Sistemas_Conectores_Cabos!$B$7</f>
        <v>SMA 50-ohm</v>
      </c>
      <c r="Q4544" s="8" t="str">
        <f aca="false">K4544&amp;"/"&amp;M4544&amp;CHAR(10)&amp;L4544&amp;"/"&amp;N4544</f>
        <v>LA-BI:T2ICT-1/output
LI-01:DI-ICTSigCond-1/BCM_Input</v>
      </c>
      <c r="R4544" s="11"/>
      <c r="S4544" s="11"/>
      <c r="T4544" s="4" t="str">
        <f aca="false">Def_Sistemas_Conectores_Cabos!$C$7</f>
        <v>Cabo coaxial</v>
      </c>
      <c r="U4544" s="11" t="s">
        <v>415</v>
      </c>
      <c r="V4544" s="13"/>
    </row>
    <row r="4545" customFormat="false" ht="15.75" hidden="true" customHeight="true" outlineLevel="0" collapsed="false">
      <c r="A4545" s="4" t="str">
        <f aca="false">Def_Sistemas_Conectores_Cabos!$A$3</f>
        <v>Diagnóstico</v>
      </c>
      <c r="B4545" s="5" t="str">
        <f aca="false">Datas_Entregas!$A$8</f>
        <v>Finalização LINAC</v>
      </c>
      <c r="C4545" s="6" t="str">
        <f aca="false" t="array" ref="C4545:C4545">INDEX(Datas_Entregas!$B$2:$B$100, MATCH(B4545, Datas_Entregas!$A$2:$A$100, 0), 1)</f>
        <v>?</v>
      </c>
      <c r="D4545" s="5" t="str">
        <f aca="false">Def_Status_Montagem!$A$6</f>
        <v>Instalado versão final / Falta Etiqueta</v>
      </c>
      <c r="E4545" s="5" t="str">
        <f aca="false">Def_Status_Montagem!$B$3</f>
        <v>Contratada / Etiqueta pelo DIG</v>
      </c>
      <c r="F4545" s="7" t="str">
        <f aca="false" t="array" ref="F4545:F4545">INDEX(Def_Instancias_Equipamentos!$F$2:$F$4986, MATCH(K4545, Def_Instancias_Equipamentos!$D$2:$D$4986, 0), 1)</f>
        <v>Túnel (LINAC)</v>
      </c>
      <c r="G4545" s="8" t="str">
        <f aca="false" t="array" ref="G4545:G4545">INDEX(Def_Instancias_Equipamentos!$F$2:$F$4986, MATCH(L4545, Def_Instancias_Equipamentos!$D$2:$D$4986, 0), 1)</f>
        <v>Sala Racks do LINAC</v>
      </c>
      <c r="H4545" s="7" t="str">
        <f aca="false" t="array" ref="H4545:H4545">INDEX(Def_Instancias_Equipamentos!$E$2:$E$4986, MATCH(K4545, Def_Instancias_Equipamentos!$D$2:$D$4986, 0), 1)</f>
        <v>LI-01</v>
      </c>
      <c r="I4545" s="8" t="str">
        <f aca="false" t="array" ref="I4545:I4545">INDEX(Def_Instancias_Equipamentos!$E$2:$E$4986, MATCH(L4545, Def_Instancias_Equipamentos!$D$2:$D$4986, 0), 1)</f>
        <v>LA-BIH01RACK2</v>
      </c>
      <c r="J4545" s="8" t="str">
        <f aca="false">IF(H4545=I4545, "INTERNO", "EXTERNO")</f>
        <v>EXTERNO</v>
      </c>
      <c r="K4545" s="9" t="str">
        <f aca="false">Def_Instancias_Equipamentos!$D$137</f>
        <v>LA-BI:T2ICT-2</v>
      </c>
      <c r="L4545" s="4" t="str">
        <f aca="false">Def_Instancias_Equipamentos!$D$127</f>
        <v>LI-01:DI-ICTSigCond-2</v>
      </c>
      <c r="M4545" s="10" t="s">
        <v>327</v>
      </c>
      <c r="N4545" s="17" t="s">
        <v>337</v>
      </c>
      <c r="O4545" s="21" t="str">
        <f aca="false">Def_Sistemas_Conectores_Cabos!$B$7</f>
        <v>SMA 50-ohm</v>
      </c>
      <c r="P4545" s="4" t="str">
        <f aca="false">Def_Sistemas_Conectores_Cabos!$B$7</f>
        <v>SMA 50-ohm</v>
      </c>
      <c r="Q4545" s="8" t="str">
        <f aca="false">K4545&amp;"/"&amp;M4545&amp;CHAR(10)&amp;L4545&amp;"/"&amp;N4545</f>
        <v>LA-BI:T2ICT-2/output
LI-01:DI-ICTSigCond-2/BCM_Input</v>
      </c>
      <c r="R4545" s="11"/>
      <c r="S4545" s="11"/>
      <c r="T4545" s="4" t="str">
        <f aca="false">Def_Sistemas_Conectores_Cabos!$C$7</f>
        <v>Cabo coaxial</v>
      </c>
      <c r="U4545" s="11" t="s">
        <v>415</v>
      </c>
      <c r="V4545" s="13"/>
    </row>
    <row r="4546" customFormat="false" ht="15.75" hidden="true" customHeight="true" outlineLevel="0" collapsed="false">
      <c r="A4546" s="4" t="str">
        <f aca="false">Def_Sistemas_Conectores_Cabos!$A$4</f>
        <v>Timing</v>
      </c>
      <c r="B4546" s="5" t="str">
        <f aca="false">Datas_Entregas!$A$2</f>
        <v>Booster/LTB</v>
      </c>
      <c r="C4546" s="6" t="n">
        <f aca="false" t="array" ref="C4546:C4546">INDEX(Datas_Entregas!$B$2:$B$100, MATCH(B4546, Datas_Entregas!$A$2:$A$100, 0), 1)</f>
        <v>43266</v>
      </c>
      <c r="D4546" s="5" t="str">
        <f aca="false">Def_Status_Montagem!$A$4</f>
        <v>Comprado / Esperando entrega</v>
      </c>
      <c r="E4546" s="4" t="str">
        <f aca="false">Def_Status_Montagem!$B$3</f>
        <v>Contratada / Etiqueta pelo DIG</v>
      </c>
      <c r="F4546" s="7" t="str">
        <f aca="false" t="array" ref="F4546:F4546">INDEX(Def_Instancias_Equipamentos!$F$2:$F$1224, MATCH(K4546, Def_Instancias_Equipamentos!$D$2:$D$1224, 0), 1)</f>
        <v>Sala Racks do LINAC</v>
      </c>
      <c r="G4546" s="8" t="str">
        <f aca="false" t="array" ref="G4546:G4546">INDEX(Def_Instancias_Equipamentos!$F$2:$F$1224, MATCH(L4546, Def_Instancias_Equipamentos!$D$2:$D$1224, 0), 1)</f>
        <v>Sala Racks do LINAC</v>
      </c>
      <c r="H4546" s="7" t="str">
        <f aca="false" t="array" ref="H4546:H4546">INDEX(Def_Instancias_Equipamentos!$E$2:$E$1224, MATCH(K4546, Def_Instancias_Equipamentos!$D$2:$D$1224, 0), 1)</f>
        <v>LA-RaCtrl</v>
      </c>
      <c r="I4546" s="8" t="str">
        <f aca="false" t="array" ref="I4546:I4546">INDEX(Def_Instancias_Equipamentos!$E$2:$E$1224, MATCH(L4546, Def_Instancias_Equipamentos!$D$2:$D$1224, 0), 1)</f>
        <v>LA-RFH01RACK2</v>
      </c>
      <c r="J4546" s="8" t="str">
        <f aca="false">IF(H4546=I4546, "INTERNO", "EXTERNO")</f>
        <v>EXTERNO</v>
      </c>
      <c r="K4546" s="9" t="str">
        <f aca="false">Def_Instancias_Equipamentos!$D$66</f>
        <v>LA-RaCtrl:CO-FibPatch</v>
      </c>
      <c r="L4546" s="4" t="str">
        <f aca="false">Def_Instancias_Equipamentos!$D$82</f>
        <v>LA-RFH01RACK2:TI-EVR</v>
      </c>
      <c r="M4546" s="27" t="s">
        <v>395</v>
      </c>
      <c r="N4546" s="17" t="s">
        <v>361</v>
      </c>
      <c r="O4546" s="9" t="str">
        <f aca="false">Def_Sistemas_Conectores_Cabos!$B$3</f>
        <v>LC duplex</v>
      </c>
      <c r="P4546" s="4" t="str">
        <f aca="false">Def_Sistemas_Conectores_Cabos!$B$3</f>
        <v>LC duplex</v>
      </c>
      <c r="Q4546" s="8" t="str">
        <f aca="false">K4546&amp;"/"&amp;M4546&amp;CHAR(10)&amp;L4546&amp;"/"&amp;N4546</f>
        <v>LA-RaCtrl:CO-FibPatch/p072
LA-RFH01RACK2:TI-EVR/UPLINK</v>
      </c>
      <c r="R4546" s="11"/>
      <c r="S4546" s="11"/>
      <c r="T4546" s="4" t="str">
        <f aca="false">Def_Sistemas_Conectores_Cabos!$C$3</f>
        <v>Fibra OM4 duplex</v>
      </c>
      <c r="U4546" s="11" t="s">
        <v>362</v>
      </c>
      <c r="V4546" s="13"/>
    </row>
    <row r="4547" customFormat="false" ht="15.75" hidden="true" customHeight="true" outlineLevel="0" collapsed="false">
      <c r="A4547" s="4" t="str">
        <f aca="false">Def_Sistemas_Conectores_Cabos!$A$4</f>
        <v>Timing</v>
      </c>
      <c r="B4547" s="5" t="str">
        <f aca="false">Datas_Entregas!$A$2</f>
        <v>Booster/LTB</v>
      </c>
      <c r="C4547" s="6" t="n">
        <f aca="false" t="array" ref="C4547:C4547">INDEX(Datas_Entregas!$B$2:$B$100, MATCH(B4547, Datas_Entregas!$A$2:$A$100, 0), 1)</f>
        <v>43266</v>
      </c>
      <c r="D4547" s="5" t="str">
        <f aca="false">Def_Status_Montagem!$A$4</f>
        <v>Comprado / Esperando entrega</v>
      </c>
      <c r="E4547" s="4" t="str">
        <f aca="false">Def_Status_Montagem!$B$3</f>
        <v>Contratada / Etiqueta pelo DIG</v>
      </c>
      <c r="F4547" s="7" t="str">
        <f aca="false" t="array" ref="F4547:F4547">INDEX(Def_Instancias_Equipamentos!$F$2:$F$1224, MATCH(K4547, Def_Instancias_Equipamentos!$D$2:$D$1224, 0), 1)</f>
        <v>Sala de Fontes</v>
      </c>
      <c r="G4547" s="8" t="str">
        <f aca="false" t="array" ref="G4547:G4547">INDEX(Def_Instancias_Equipamentos!$F$2:$F$1224, MATCH(L4547, Def_Instancias_Equipamentos!$D$2:$D$1224, 0), 1)</f>
        <v>Sala de Fontes</v>
      </c>
      <c r="H4547" s="7" t="str">
        <f aca="false" t="array" ref="H4547:H4547">INDEX(Def_Instancias_Equipamentos!$E$2:$E$1224, MATCH(K4547, Def_Instancias_Equipamentos!$D$2:$D$1224, 0), 1)</f>
        <v>PA-RaCtrl</v>
      </c>
      <c r="I4547" s="8" t="str">
        <f aca="false" t="array" ref="I4547:I4547">INDEX(Def_Instancias_Equipamentos!$E$2:$E$1224, MATCH(L4547, Def_Instancias_Equipamentos!$D$2:$D$1224, 0), 1)</f>
        <v>PA-RaCtrl</v>
      </c>
      <c r="J4547" s="8" t="str">
        <f aca="false">IF(H4547=I4547, "INTERNO", "EXTERNO")</f>
        <v>INTERNO</v>
      </c>
      <c r="K4547" s="9" t="str">
        <f aca="false">Def_Instancias_Equipamentos!$D$68</f>
        <v>PA-RaCtrl:CO-FibPatch</v>
      </c>
      <c r="L4547" s="4" t="str">
        <f aca="false">Def_Instancias_Equipamentos!$D$85</f>
        <v>PA-RaCtrl:TI-EVR-2</v>
      </c>
      <c r="M4547" s="27" t="s">
        <v>402</v>
      </c>
      <c r="N4547" s="17" t="s">
        <v>361</v>
      </c>
      <c r="O4547" s="9" t="str">
        <f aca="false">Def_Sistemas_Conectores_Cabos!$B$3</f>
        <v>LC duplex</v>
      </c>
      <c r="P4547" s="4" t="str">
        <f aca="false">Def_Sistemas_Conectores_Cabos!$B$3</f>
        <v>LC duplex</v>
      </c>
      <c r="Q4547" s="8" t="str">
        <f aca="false">K4547&amp;"/"&amp;M4547&amp;CHAR(10)&amp;L4547&amp;"/"&amp;N4547</f>
        <v>PA-RaCtrl:CO-FibPatch/p046
PA-RaCtrl:TI-EVR-2/UPLINK</v>
      </c>
      <c r="R4547" s="11"/>
      <c r="S4547" s="11"/>
      <c r="T4547" s="4" t="str">
        <f aca="false">Def_Sistemas_Conectores_Cabos!$C$3</f>
        <v>Fibra OM4 duplex</v>
      </c>
      <c r="U4547" s="11" t="s">
        <v>362</v>
      </c>
      <c r="V4547" s="13"/>
    </row>
    <row r="4548" customFormat="false" ht="15.75" hidden="true" customHeight="true" outlineLevel="0" collapsed="false">
      <c r="A4548" s="4" t="str">
        <f aca="false">Def_Sistemas_Conectores_Cabos!$A$4</f>
        <v>Timing</v>
      </c>
      <c r="B4548" s="5" t="str">
        <f aca="false">Datas_Entregas!$A$2</f>
        <v>Booster/LTB</v>
      </c>
      <c r="C4548" s="6" t="n">
        <f aca="false" t="array" ref="C4548:C4548">INDEX(Datas_Entregas!$B$2:$B$100, MATCH(B4548, Datas_Entregas!$A$2:$A$100, 0), 1)</f>
        <v>43266</v>
      </c>
      <c r="D4548" s="5" t="str">
        <f aca="false">Def_Status_Montagem!$A$4</f>
        <v>Comprado / Esperando entrega</v>
      </c>
      <c r="E4548" s="4" t="str">
        <f aca="false">Def_Status_Montagem!$B$3</f>
        <v>Contratada / Etiqueta pelo DIG</v>
      </c>
      <c r="F4548" s="7" t="str">
        <f aca="false" t="array" ref="F4548:F4548">INDEX(Def_Instancias_Equipamentos!$F$2:$F$1224, MATCH(K4548, Def_Instancias_Equipamentos!$D$2:$D$1224, 0), 1)</f>
        <v>Sala de Fontes</v>
      </c>
      <c r="G4548" s="8" t="str">
        <f aca="false" t="array" ref="G4548:G4548">INDEX(Def_Instancias_Equipamentos!$F$2:$F$1224, MATCH(L4548, Def_Instancias_Equipamentos!$D$2:$D$1224, 0), 1)</f>
        <v>Sala de Fontes</v>
      </c>
      <c r="H4548" s="7" t="str">
        <f aca="false" t="array" ref="H4548:H4548">INDEX(Def_Instancias_Equipamentos!$E$2:$E$1224, MATCH(K4548, Def_Instancias_Equipamentos!$D$2:$D$1224, 0), 1)</f>
        <v>PA-RaCtrl</v>
      </c>
      <c r="I4548" s="8" t="str">
        <f aca="false" t="array" ref="I4548:I4548">INDEX(Def_Instancias_Equipamentos!$E$2:$E$1224, MATCH(L4548, Def_Instancias_Equipamentos!$D$2:$D$1224, 0), 1)</f>
        <v>PA-RaCtrl</v>
      </c>
      <c r="J4548" s="8" t="str">
        <f aca="false">IF(H4548=I4548, "INTERNO", "EXTERNO")</f>
        <v>INTERNO</v>
      </c>
      <c r="K4548" s="9" t="str">
        <f aca="false">Def_Instancias_Equipamentos!$D$68</f>
        <v>PA-RaCtrl:CO-FibPatch</v>
      </c>
      <c r="L4548" s="4" t="str">
        <f aca="false">Def_Instancias_Equipamentos!$D$84</f>
        <v>PA-RaCtrl:TI-EVR-1</v>
      </c>
      <c r="M4548" s="27" t="s">
        <v>401</v>
      </c>
      <c r="N4548" s="17" t="s">
        <v>361</v>
      </c>
      <c r="O4548" s="9" t="str">
        <f aca="false">Def_Sistemas_Conectores_Cabos!$B$3</f>
        <v>LC duplex</v>
      </c>
      <c r="P4548" s="4" t="str">
        <f aca="false">Def_Sistemas_Conectores_Cabos!$B$3</f>
        <v>LC duplex</v>
      </c>
      <c r="Q4548" s="8" t="str">
        <f aca="false">K4548&amp;"/"&amp;M4548&amp;CHAR(10)&amp;L4548&amp;"/"&amp;N4548</f>
        <v>PA-RaCtrl:CO-FibPatch/p051
PA-RaCtrl:TI-EVR-1/UPLINK</v>
      </c>
      <c r="R4548" s="11"/>
      <c r="S4548" s="11"/>
      <c r="T4548" s="4" t="str">
        <f aca="false">Def_Sistemas_Conectores_Cabos!$C$3</f>
        <v>Fibra OM4 duplex</v>
      </c>
      <c r="U4548" s="11" t="s">
        <v>362</v>
      </c>
      <c r="V4548" s="13"/>
    </row>
    <row r="4549" customFormat="false" ht="15.75" hidden="true" customHeight="true" outlineLevel="0" collapsed="false">
      <c r="A4549" s="4" t="str">
        <f aca="false">Def_Sistemas_Conectores_Cabos!$A$4</f>
        <v>Timing</v>
      </c>
      <c r="B4549" s="5" t="str">
        <f aca="false">Datas_Entregas!$A$3</f>
        <v>BTS/Anel</v>
      </c>
      <c r="C4549" s="6" t="n">
        <f aca="false" t="array" ref="C4549:C4549">INDEX(Datas_Entregas!$B$2:$B$100, MATCH(B4549, Datas_Entregas!$A$2:$A$100, 0), 1)</f>
        <v>43296</v>
      </c>
      <c r="D4549" s="5" t="str">
        <f aca="false">Def_Status_Montagem!$A$4</f>
        <v>Comprado / Esperando entrega</v>
      </c>
      <c r="E4549" s="4" t="str">
        <f aca="false">Def_Status_Montagem!$B$3</f>
        <v>Contratada / Etiqueta pelo DIG</v>
      </c>
      <c r="F4549" s="7" t="str">
        <f aca="false" t="array" ref="F4549:F4549">INDEX(Def_Instancias_Equipamentos!$F$2:$F$1224, MATCH(K4549, Def_Instancias_Equipamentos!$D$2:$D$1224, 0), 1)</f>
        <v>Sala de Fontes</v>
      </c>
      <c r="G4549" s="8" t="str">
        <f aca="false" t="array" ref="G4549:G4549">INDEX(Def_Instancias_Equipamentos!$F$2:$F$1224, MATCH(L4549, Def_Instancias_Equipamentos!$D$2:$D$1224, 0), 1)</f>
        <v>Sala Racks 1</v>
      </c>
      <c r="H4549" s="7" t="str">
        <f aca="false" t="array" ref="H4549:H4549">INDEX(Def_Instancias_Equipamentos!$E$2:$E$1224, MATCH(K4549, Def_Instancias_Equipamentos!$D$2:$D$1224, 0), 1)</f>
        <v>PA-RaCtrl</v>
      </c>
      <c r="I4549" s="8" t="str">
        <f aca="false" t="array" ref="I4549:I4549">INDEX(Def_Instancias_Equipamentos!$E$2:$E$1224, MATCH(L4549, Def_Instancias_Equipamentos!$D$2:$D$1224, 0), 1)</f>
        <v>IA-01RaInj05</v>
      </c>
      <c r="J4549" s="8" t="str">
        <f aca="false">IF(H4549=I4549, "INTERNO", "EXTERNO")</f>
        <v>EXTERNO</v>
      </c>
      <c r="K4549" s="9" t="str">
        <f aca="false">Def_Instancias_Equipamentos!$D$68</f>
        <v>PA-RaCtrl:CO-FibPatch</v>
      </c>
      <c r="L4549" s="4" t="str">
        <f aca="false">Def_Instancias_Equipamentos!$D$83</f>
        <v>IA-01RaInj05:TI-EVR</v>
      </c>
      <c r="M4549" s="27" t="s">
        <v>397</v>
      </c>
      <c r="N4549" s="17" t="s">
        <v>361</v>
      </c>
      <c r="O4549" s="9" t="str">
        <f aca="false">Def_Sistemas_Conectores_Cabos!$B$3</f>
        <v>LC duplex</v>
      </c>
      <c r="P4549" s="4" t="str">
        <f aca="false">Def_Sistemas_Conectores_Cabos!$B$3</f>
        <v>LC duplex</v>
      </c>
      <c r="Q4549" s="8" t="str">
        <f aca="false">K4549&amp;"/"&amp;M4549&amp;CHAR(10)&amp;L4549&amp;"/"&amp;N4549</f>
        <v>PA-RaCtrl:CO-FibPatch/p073
IA-01RaInj05:TI-EVR/UPLINK</v>
      </c>
      <c r="R4549" s="11"/>
      <c r="S4549" s="11"/>
      <c r="T4549" s="4" t="str">
        <f aca="false">Def_Sistemas_Conectores_Cabos!$C$3</f>
        <v>Fibra OM4 duplex</v>
      </c>
      <c r="U4549" s="11" t="s">
        <v>362</v>
      </c>
      <c r="V4549" s="13"/>
    </row>
    <row r="4550" customFormat="false" ht="15.75" hidden="true" customHeight="true" outlineLevel="0" collapsed="false">
      <c r="A4550" s="4" t="str">
        <f aca="false">Def_Sistemas_Conectores_Cabos!$A$4</f>
        <v>Timing</v>
      </c>
      <c r="B4550" s="5" t="str">
        <f aca="false">Datas_Entregas!$A$2</f>
        <v>Booster/LTB</v>
      </c>
      <c r="C4550" s="6" t="n">
        <f aca="false" t="array" ref="C4550:C4550">INDEX(Datas_Entregas!$B$2:$B$100, MATCH(B4550, Datas_Entregas!$A$2:$A$100, 0), 1)</f>
        <v>43266</v>
      </c>
      <c r="D4550" s="5" t="str">
        <f aca="false">Def_Status_Montagem!$A$4</f>
        <v>Comprado / Esperando entrega</v>
      </c>
      <c r="E4550" s="4" t="str">
        <f aca="false">Def_Status_Montagem!$B$3</f>
        <v>Contratada / Etiqueta pelo DIG</v>
      </c>
      <c r="F4550" s="7" t="str">
        <f aca="false" t="array" ref="F4550:F4550">INDEX(Def_Instancias_Equipamentos!$F$2:$F$1224, MATCH(K4550, Def_Instancias_Equipamentos!$D$2:$D$1224, 0), 1)</f>
        <v>Sala de RF</v>
      </c>
      <c r="G4550" s="8" t="str">
        <f aca="false" t="array" ref="G4550:G4550">INDEX(Def_Instancias_Equipamentos!$F$2:$F$1224, MATCH(L4550, Def_Instancias_Equipamentos!$D$2:$D$1224, 0), 1)</f>
        <v>Sala de RF</v>
      </c>
      <c r="H4550" s="7" t="str">
        <f aca="false" t="array" ref="H4550:H4550">INDEX(Def_Instancias_Equipamentos!$E$2:$E$1224, MATCH(K4550, Def_Instancias_Equipamentos!$D$2:$D$1224, 0), 1)</f>
        <v>RA-RaCtrl</v>
      </c>
      <c r="I4550" s="8" t="str">
        <f aca="false" t="array" ref="I4550:I4550">INDEX(Def_Instancias_Equipamentos!$E$2:$E$1224, MATCH(L4550, Def_Instancias_Equipamentos!$D$2:$D$1224, 0), 1)</f>
        <v>RA-RaBO01</v>
      </c>
      <c r="J4550" s="8" t="str">
        <f aca="false">IF(H4550=I4550, "INTERNO", "EXTERNO")</f>
        <v>EXTERNO</v>
      </c>
      <c r="K4550" s="9" t="str">
        <f aca="false">Def_Instancias_Equipamentos!$D$69</f>
        <v>RA-RaCtrl:CO-FibPatch</v>
      </c>
      <c r="L4550" s="4" t="str">
        <f aca="false">Def_Instancias_Equipamentos!$D$74</f>
        <v>RA-RaBO01:TI-EVE</v>
      </c>
      <c r="M4550" s="27" t="s">
        <v>398</v>
      </c>
      <c r="N4550" s="17" t="s">
        <v>361</v>
      </c>
      <c r="O4550" s="9" t="str">
        <f aca="false">Def_Sistemas_Conectores_Cabos!$B$3</f>
        <v>LC duplex</v>
      </c>
      <c r="P4550" s="4" t="str">
        <f aca="false">Def_Sistemas_Conectores_Cabos!$B$3</f>
        <v>LC duplex</v>
      </c>
      <c r="Q4550" s="8" t="str">
        <f aca="false">K4550&amp;"/"&amp;M4550&amp;CHAR(10)&amp;L4550&amp;"/"&amp;N4550</f>
        <v>RA-RaCtrl:CO-FibPatch/p071
RA-RaBO01:TI-EVE/UPLINK</v>
      </c>
      <c r="R4550" s="11"/>
      <c r="S4550" s="11"/>
      <c r="T4550" s="4" t="str">
        <f aca="false">Def_Sistemas_Conectores_Cabos!$C$3</f>
        <v>Fibra OM4 duplex</v>
      </c>
      <c r="U4550" s="11" t="s">
        <v>362</v>
      </c>
      <c r="V4550" s="13"/>
    </row>
    <row r="4551" customFormat="false" ht="15.75" hidden="true" customHeight="true" outlineLevel="0" collapsed="false">
      <c r="A4551" s="4" t="str">
        <f aca="false">Def_Sistemas_Conectores_Cabos!$A$4</f>
        <v>Timing</v>
      </c>
      <c r="B4551" s="5" t="str">
        <f aca="false">Datas_Entregas!$A$3</f>
        <v>BTS/Anel</v>
      </c>
      <c r="C4551" s="6" t="n">
        <f aca="false" t="array" ref="C4551:C4551">INDEX(Datas_Entregas!$B$2:$B$100, MATCH(B4551, Datas_Entregas!$A$2:$A$100, 0), 1)</f>
        <v>43296</v>
      </c>
      <c r="D4551" s="5" t="str">
        <f aca="false">Def_Status_Montagem!$A$4</f>
        <v>Comprado / Esperando entrega</v>
      </c>
      <c r="E4551" s="4" t="str">
        <f aca="false">Def_Status_Montagem!$B$3</f>
        <v>Contratada / Etiqueta pelo DIG</v>
      </c>
      <c r="F4551" s="7" t="str">
        <f aca="false" t="array" ref="F4551:F4551">INDEX(Def_Instancias_Equipamentos!$F$2:$F$1224, MATCH(K4551, Def_Instancias_Equipamentos!$D$2:$D$1224, 0), 1)</f>
        <v>Sala de RF</v>
      </c>
      <c r="G4551" s="8" t="str">
        <f aca="false" t="array" ref="G4551:G4551">INDEX(Def_Instancias_Equipamentos!$F$2:$F$1224, MATCH(L4551, Def_Instancias_Equipamentos!$D$2:$D$1224, 0), 1)</f>
        <v>Sala de RF</v>
      </c>
      <c r="H4551" s="7" t="str">
        <f aca="false" t="array" ref="H4551:H4551">INDEX(Def_Instancias_Equipamentos!$E$2:$E$1224, MATCH(K4551, Def_Instancias_Equipamentos!$D$2:$D$1224, 0), 1)</f>
        <v>RA-RaCtrl</v>
      </c>
      <c r="I4551" s="8" t="str">
        <f aca="false" t="array" ref="I4551:I4551">INDEX(Def_Instancias_Equipamentos!$E$2:$E$1224, MATCH(L4551, Def_Instancias_Equipamentos!$D$2:$D$1224, 0), 1)</f>
        <v>RA-RaSIA01</v>
      </c>
      <c r="J4551" s="8" t="str">
        <f aca="false">IF(H4551=I4551, "INTERNO", "EXTERNO")</f>
        <v>EXTERNO</v>
      </c>
      <c r="K4551" s="9" t="str">
        <f aca="false">Def_Instancias_Equipamentos!$D$69</f>
        <v>RA-RaCtrl:CO-FibPatch</v>
      </c>
      <c r="L4551" s="4" t="str">
        <f aca="false">Def_Instancias_Equipamentos!$D$75</f>
        <v>RA-RaSIA01:TI-EVE</v>
      </c>
      <c r="M4551" s="27" t="s">
        <v>399</v>
      </c>
      <c r="N4551" s="17" t="s">
        <v>361</v>
      </c>
      <c r="O4551" s="9" t="str">
        <f aca="false">Def_Sistemas_Conectores_Cabos!$B$3</f>
        <v>LC duplex</v>
      </c>
      <c r="P4551" s="4" t="str">
        <f aca="false">Def_Sistemas_Conectores_Cabos!$B$3</f>
        <v>LC duplex</v>
      </c>
      <c r="Q4551" s="8" t="str">
        <f aca="false">K4551&amp;"/"&amp;M4551&amp;CHAR(10)&amp;L4551&amp;"/"&amp;N4551</f>
        <v>RA-RaCtrl:CO-FibPatch/p044
RA-RaSIA01:TI-EVE/UPLINK</v>
      </c>
      <c r="R4551" s="11"/>
      <c r="S4551" s="11"/>
      <c r="T4551" s="4" t="str">
        <f aca="false">Def_Sistemas_Conectores_Cabos!$C$3</f>
        <v>Fibra OM4 duplex</v>
      </c>
      <c r="U4551" s="11" t="s">
        <v>362</v>
      </c>
      <c r="V4551" s="13"/>
    </row>
    <row r="4552" customFormat="false" ht="15.75" hidden="true" customHeight="true" outlineLevel="0" collapsed="false">
      <c r="A4552" s="4" t="str">
        <f aca="false">Def_Sistemas_Conectores_Cabos!$A$4</f>
        <v>Timing</v>
      </c>
      <c r="B4552" s="5" t="str">
        <f aca="false">Datas_Entregas!$A$3</f>
        <v>BTS/Anel</v>
      </c>
      <c r="C4552" s="6" t="n">
        <f aca="false" t="array" ref="C4552:C4552">INDEX(Datas_Entregas!$B$2:$B$100, MATCH(B4552, Datas_Entregas!$A$2:$A$100, 0), 1)</f>
        <v>43296</v>
      </c>
      <c r="D4552" s="5" t="str">
        <f aca="false">Def_Status_Montagem!$A$4</f>
        <v>Comprado / Esperando entrega</v>
      </c>
      <c r="E4552" s="4" t="str">
        <f aca="false">Def_Status_Montagem!$B$3</f>
        <v>Contratada / Etiqueta pelo DIG</v>
      </c>
      <c r="F4552" s="7" t="str">
        <f aca="false" t="array" ref="F4552:F4552">INDEX(Def_Instancias_Equipamentos!$F$2:$F$1224, MATCH(K4552, Def_Instancias_Equipamentos!$D$2:$D$1224, 0), 1)</f>
        <v>Sala de RF</v>
      </c>
      <c r="G4552" s="8" t="str">
        <f aca="false" t="array" ref="G4552:G4552">INDEX(Def_Instancias_Equipamentos!$F$2:$F$1224, MATCH(L4552, Def_Instancias_Equipamentos!$D$2:$D$1224, 0), 1)</f>
        <v>Sala de RF</v>
      </c>
      <c r="H4552" s="7" t="str">
        <f aca="false" t="array" ref="H4552:H4552">INDEX(Def_Instancias_Equipamentos!$E$2:$E$1224, MATCH(K4552, Def_Instancias_Equipamentos!$D$2:$D$1224, 0), 1)</f>
        <v>RA-RaCtrl</v>
      </c>
      <c r="I4552" s="8" t="str">
        <f aca="false" t="array" ref="I4552:I4552">INDEX(Def_Instancias_Equipamentos!$E$2:$E$1224, MATCH(L4552, Def_Instancias_Equipamentos!$D$2:$D$1224, 0), 1)</f>
        <v>RA-RaSIB01</v>
      </c>
      <c r="J4552" s="8" t="str">
        <f aca="false">IF(H4552=I4552, "INTERNO", "EXTERNO")</f>
        <v>EXTERNO</v>
      </c>
      <c r="K4552" s="9" t="str">
        <f aca="false">Def_Instancias_Equipamentos!$D$69</f>
        <v>RA-RaCtrl:CO-FibPatch</v>
      </c>
      <c r="L4552" s="4" t="str">
        <f aca="false">Def_Instancias_Equipamentos!$D$76</f>
        <v>RA-RaSIB01:TI-EVE</v>
      </c>
      <c r="M4552" s="27" t="s">
        <v>400</v>
      </c>
      <c r="N4552" s="17" t="s">
        <v>361</v>
      </c>
      <c r="O4552" s="9" t="str">
        <f aca="false">Def_Sistemas_Conectores_Cabos!$B$3</f>
        <v>LC duplex</v>
      </c>
      <c r="P4552" s="4" t="str">
        <f aca="false">Def_Sistemas_Conectores_Cabos!$B$3</f>
        <v>LC duplex</v>
      </c>
      <c r="Q4552" s="8" t="str">
        <f aca="false">K4552&amp;"/"&amp;M4552&amp;CHAR(10)&amp;L4552&amp;"/"&amp;N4552</f>
        <v>RA-RaCtrl:CO-FibPatch/p045
RA-RaSIB01:TI-EVE/UPLINK</v>
      </c>
      <c r="R4552" s="11"/>
      <c r="S4552" s="11"/>
      <c r="T4552" s="4" t="str">
        <f aca="false">Def_Sistemas_Conectores_Cabos!$C$3</f>
        <v>Fibra OM4 duplex</v>
      </c>
      <c r="U4552" s="11" t="s">
        <v>362</v>
      </c>
      <c r="V4552" s="13"/>
    </row>
  </sheetData>
  <autoFilter ref="A1:U4552">
    <filterColumn colId="0">
      <filters>
        <filter val="Timing RF"/>
        <filter val="Timing Pulsados"/>
        <filter val="Timing Linac"/>
        <filter val="Timing AFC"/>
        <filter val="Controle"/>
        <filter val="Timing Diagnóstico"/>
        <filter val="Timing Fontes BO &amp; SI"/>
        <filter val="Timing"/>
      </filters>
    </filterColumn>
    <filterColumn colId="10">
      <filters>
        <filter val="RA-RaSIB01:TI-EVE"/>
        <filter val="RA-RaSIA01:TI-EVE"/>
        <filter val="RA-RaBO01:TI-EVE"/>
        <filter val="LA-BIH01RACK2:TI-EVE"/>
        <filter val="IA-18RaDiag04:TI-EVE"/>
        <filter val="IA-16RaBbB:TI-EVE"/>
        <filter val="&quot;Rack&quot; Streak Camera:TI-EVE"/>
        <filter val="IA-14RaDiag03:TI-EVE"/>
      </filters>
    </filterColumn>
  </autoFilter>
  <hyperlinks>
    <hyperlink ref="U2834" r:id="rId1" display="https://www.digikey.com/product-detail/en/te-connectivity-amp-connectors/9-5492187-9/9-5492187-9-ND/232504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0612244897959"/>
    <col collapsed="false" hidden="false" max="2" min="2" style="0" width="13.2295918367347"/>
    <col collapsed="false" hidden="false" max="27" min="3" style="0" width="8.50510204081633"/>
    <col collapsed="false" hidden="false" max="1025" min="28" style="0" width="14.1734693877551"/>
  </cols>
  <sheetData>
    <row r="1" customFormat="false" ht="15" hidden="false" customHeight="false" outlineLevel="0" collapsed="false">
      <c r="A1" s="30" t="s">
        <v>416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customFormat="false" ht="15" hidden="false" customHeight="false" outlineLevel="0" collapsed="false">
      <c r="A2" s="31"/>
      <c r="B2" s="32" t="s">
        <v>417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B2" s="34"/>
    </row>
    <row r="3" customFormat="false" ht="15" hidden="false" customHeight="false" outlineLevel="0" collapsed="false">
      <c r="A3" s="35" t="str">
        <f aca="false">Def_Sistemas_Conectores_Cabos!$C1</f>
        <v>Tipo de Cabo/Fibra</v>
      </c>
      <c r="B3" s="36" t="n">
        <v>0.25</v>
      </c>
      <c r="C3" s="36" t="n">
        <v>0.5</v>
      </c>
      <c r="D3" s="36" t="n">
        <v>1</v>
      </c>
      <c r="E3" s="36" t="n">
        <v>2</v>
      </c>
      <c r="F3" s="36" t="n">
        <v>3</v>
      </c>
      <c r="G3" s="36" t="n">
        <v>5</v>
      </c>
      <c r="H3" s="36" t="n">
        <v>10</v>
      </c>
      <c r="I3" s="36" t="n">
        <v>15</v>
      </c>
      <c r="J3" s="36" t="n">
        <v>20</v>
      </c>
      <c r="K3" s="36" t="n">
        <v>25</v>
      </c>
      <c r="L3" s="36" t="n">
        <v>30</v>
      </c>
      <c r="M3" s="36" t="n">
        <v>35</v>
      </c>
      <c r="N3" s="36" t="n">
        <v>40</v>
      </c>
      <c r="O3" s="36" t="n">
        <v>45</v>
      </c>
      <c r="P3" s="36" t="n">
        <v>50</v>
      </c>
      <c r="Q3" s="36" t="n">
        <v>55</v>
      </c>
      <c r="R3" s="36" t="n">
        <v>60</v>
      </c>
      <c r="S3" s="36" t="n">
        <v>65</v>
      </c>
      <c r="T3" s="36" t="n">
        <v>70</v>
      </c>
      <c r="U3" s="36" t="n">
        <v>90</v>
      </c>
      <c r="V3" s="36" t="n">
        <v>100</v>
      </c>
      <c r="W3" s="36" t="n">
        <v>110</v>
      </c>
      <c r="X3" s="36" t="n">
        <v>120</v>
      </c>
      <c r="Y3" s="36" t="n">
        <v>130</v>
      </c>
      <c r="Z3" s="36" t="n">
        <v>150</v>
      </c>
      <c r="AA3" s="36" t="n">
        <v>250</v>
      </c>
      <c r="AB3" s="36" t="s">
        <v>418</v>
      </c>
      <c r="AC3" s="37" t="s">
        <v>419</v>
      </c>
      <c r="AD3" s="37" t="s">
        <v>420</v>
      </c>
      <c r="AE3" s="37" t="s">
        <v>421</v>
      </c>
    </row>
    <row r="4" customFormat="false" ht="15" hidden="false" customHeight="false" outlineLevel="0" collapsed="false">
      <c r="A4" s="38" t="str">
        <f aca="false">Def_Sistemas_Conectores_Cabos!$C2</f>
        <v>?</v>
      </c>
      <c r="B4" s="0" t="n">
        <f aca="false">COUNTIFS('Cabos e Fibras'!$T$2:$T$5000,$A4,'Cabos e Fibras'!$S$2:$S$5000,CONCATENATE("&lt;=",B$3),'Cabos e Fibras'!$A$2:$A$5000,"Timing*")</f>
        <v>0</v>
      </c>
      <c r="C4" s="0" t="n">
        <f aca="false">COUNTIFS('Cabos e Fibras'!$T$2:$T$5000,$A4,'Cabos e Fibras'!$S$2:$S$5000,CONCATENATE("&lt;=",C$3),'Cabos e Fibras'!$A$2:$A$5000,"Timing*")-SUM(B4)</f>
        <v>0</v>
      </c>
      <c r="D4" s="0" t="n">
        <f aca="false">COUNTIFS('Cabos e Fibras'!$T$2:$T$5000,$A4,'Cabos e Fibras'!$S$2:$S$5000,CONCATENATE("&lt;=",D$3),'Cabos e Fibras'!$A$2:$A$5000,"Timing*")-SUM($B4:C4)</f>
        <v>0</v>
      </c>
      <c r="E4" s="0" t="n">
        <f aca="false">COUNTIFS('Cabos e Fibras'!$T$2:$T$5000,$A4,'Cabos e Fibras'!$S$2:$S$5000,CONCATENATE("&lt;=",E$3),'Cabos e Fibras'!$A$2:$A$5000,"Timing*")-SUM($B4:D4)</f>
        <v>0</v>
      </c>
      <c r="F4" s="0" t="n">
        <f aca="false">COUNTIFS('Cabos e Fibras'!$T$2:$T$5000,$A4,'Cabos e Fibras'!$S$2:$S$5000,CONCATENATE("&lt;=",F$3),'Cabos e Fibras'!$A$2:$A$5000,"Timing*")-SUM($B4:E4)</f>
        <v>0</v>
      </c>
      <c r="G4" s="0" t="n">
        <f aca="false">COUNTIFS('Cabos e Fibras'!$T$2:$T$5000,$A4,'Cabos e Fibras'!$S$2:$S$5000,CONCATENATE("&lt;=",G$3),'Cabos e Fibras'!$A$2:$A$5000,"Timing*")-SUM($B4:F4)</f>
        <v>0</v>
      </c>
      <c r="H4" s="0" t="n">
        <f aca="false">COUNTIFS('Cabos e Fibras'!$T$2:$T$5000,$A4,'Cabos e Fibras'!$S$2:$S$5000,CONCATENATE("&lt;=",H$3),'Cabos e Fibras'!$A$2:$A$5000,"Timing*")-SUM($B4:G4)</f>
        <v>0</v>
      </c>
      <c r="I4" s="0" t="n">
        <f aca="false">COUNTIFS('Cabos e Fibras'!$T$2:$T$5000,$A4,'Cabos e Fibras'!$S$2:$S$5000,CONCATENATE("&lt;=",I$3),'Cabos e Fibras'!$A$2:$A$5000,"Timing*")-SUM($B4:H4)</f>
        <v>0</v>
      </c>
      <c r="J4" s="0" t="n">
        <f aca="false">COUNTIFS('Cabos e Fibras'!$T$2:$T$5000,$A4,'Cabos e Fibras'!$S$2:$S$5000,CONCATENATE("&lt;=",J$3),'Cabos e Fibras'!$A$2:$A$5000,"Timing*")-SUM($B4:I4)</f>
        <v>0</v>
      </c>
      <c r="K4" s="0" t="n">
        <f aca="false">COUNTIFS('Cabos e Fibras'!$T$2:$T$5000,$A4,'Cabos e Fibras'!$S$2:$S$5000,CONCATENATE("&lt;=",K$3),'Cabos e Fibras'!$A$2:$A$5000,"Timing*")-SUM($B4:J4)</f>
        <v>0</v>
      </c>
      <c r="L4" s="0" t="n">
        <f aca="false">COUNTIFS('Cabos e Fibras'!$T$2:$T$5000,$A4,'Cabos e Fibras'!$S$2:$S$5000,CONCATENATE("&lt;=",L$3),'Cabos e Fibras'!$A$2:$A$5000,"Timing*")-SUM($B4:K4)</f>
        <v>0</v>
      </c>
      <c r="M4" s="0" t="n">
        <f aca="false">COUNTIFS('Cabos e Fibras'!$T$2:$T$5000,$A4,'Cabos e Fibras'!$S$2:$S$5000,CONCATENATE("&lt;=",M$3),'Cabos e Fibras'!$A$2:$A$5000,"Timing*")-SUM($B4:L4)</f>
        <v>0</v>
      </c>
      <c r="N4" s="0" t="n">
        <f aca="false">COUNTIFS('Cabos e Fibras'!$T$2:$T$5000,$A4,'Cabos e Fibras'!$S$2:$S$5000,CONCATENATE("&lt;=",N$3),'Cabos e Fibras'!$A$2:$A$5000,"Timing*")-SUM($B4:M4)</f>
        <v>0</v>
      </c>
      <c r="O4" s="0" t="n">
        <f aca="false">COUNTIFS('Cabos e Fibras'!$T$2:$T$5000,$A4,'Cabos e Fibras'!$S$2:$S$5000,CONCATENATE("&lt;=",O$3),'Cabos e Fibras'!$A$2:$A$5000,"Timing*")-SUM($B4:N4)</f>
        <v>0</v>
      </c>
      <c r="P4" s="0" t="n">
        <f aca="false">COUNTIFS('Cabos e Fibras'!$T$2:$T$5000,$A4,'Cabos e Fibras'!$S$2:$S$5000,CONCATENATE("&lt;=",P$3),'Cabos e Fibras'!$A$2:$A$5000,"Timing*")-SUM($B4:O4)</f>
        <v>0</v>
      </c>
      <c r="Q4" s="0" t="n">
        <f aca="false">COUNTIFS('Cabos e Fibras'!$T$2:$T$5000,$A4,'Cabos e Fibras'!$S$2:$S$5000,CONCATENATE("&lt;=",Q$3),'Cabos e Fibras'!$A$2:$A$5000,"Timing*")-SUM($B4:P4)</f>
        <v>0</v>
      </c>
      <c r="R4" s="0" t="n">
        <f aca="false">COUNTIFS('Cabos e Fibras'!$T$2:$T$5000,$A4,'Cabos e Fibras'!$S$2:$S$5000,CONCATENATE("&lt;=",R$3),'Cabos e Fibras'!$A$2:$A$5000,"Timing*")-SUM($B4:Q4)</f>
        <v>0</v>
      </c>
      <c r="S4" s="0" t="n">
        <f aca="false">COUNTIFS('Cabos e Fibras'!$T$2:$T$5000,$A4,'Cabos e Fibras'!$S$2:$S$5000,CONCATENATE("&lt;=",S$3),'Cabos e Fibras'!$A$2:$A$5000,"Timing*")-SUM($B4:R4)</f>
        <v>0</v>
      </c>
      <c r="T4" s="0" t="n">
        <f aca="false">COUNTIFS('Cabos e Fibras'!$T$2:$T$5000,$A4,'Cabos e Fibras'!$S$2:$S$5000,CONCATENATE("&lt;=",T$3),'Cabos e Fibras'!$A$2:$A$5000,"Timing*")-SUM($B4:S4)</f>
        <v>0</v>
      </c>
      <c r="U4" s="0" t="n">
        <f aca="false">COUNTIFS('Cabos e Fibras'!$T$2:$T$5000,$A4,'Cabos e Fibras'!$S$2:$S$5000,CONCATENATE("&lt;=",U$3),'Cabos e Fibras'!$A$2:$A$5000,"Timing*")-SUM($B4:T4)</f>
        <v>0</v>
      </c>
      <c r="V4" s="0" t="n">
        <f aca="false">COUNTIFS('Cabos e Fibras'!$T$2:$T$5000,$A4,'Cabos e Fibras'!$S$2:$S$5000,CONCATENATE("&lt;=",V$3),'Cabos e Fibras'!$A$2:$A$5000,"Timing*")-SUM($B4:U4)</f>
        <v>0</v>
      </c>
      <c r="W4" s="0" t="n">
        <f aca="false">COUNTIFS('Cabos e Fibras'!$T$2:$T$5000,$A4,'Cabos e Fibras'!$S$2:$S$5000,CONCATENATE("&lt;=",W$3),'Cabos e Fibras'!$A$2:$A$5000,"Timing*")-SUM($B4:V4)</f>
        <v>0</v>
      </c>
      <c r="X4" s="0" t="n">
        <f aca="false">COUNTIFS('Cabos e Fibras'!$T$2:$T$5000,$A4,'Cabos e Fibras'!$S$2:$S$5000,CONCATENATE("&lt;=",X$3),'Cabos e Fibras'!$A$2:$A$5000,"Timing*")-SUM($B4:W4)</f>
        <v>0</v>
      </c>
      <c r="Y4" s="0" t="n">
        <f aca="false">COUNTIFS('Cabos e Fibras'!$T$2:$T$5000,$A4,'Cabos e Fibras'!$S$2:$S$5000,CONCATENATE("&lt;=",Y$3),'Cabos e Fibras'!$A$2:$A$5000,"Timing*")-SUM($B4:X4)</f>
        <v>0</v>
      </c>
      <c r="Z4" s="0" t="n">
        <f aca="false">COUNTIFS('Cabos e Fibras'!$T$2:$T$5000,$A4,'Cabos e Fibras'!$S$2:$S$5000,CONCATENATE("&lt;=",Z$3),'Cabos e Fibras'!$A$2:$A$5000,"Timing*")-SUM($B4:Y4)</f>
        <v>0</v>
      </c>
      <c r="AA4" s="0" t="n">
        <f aca="false">COUNTIFS('Cabos e Fibras'!$T$2:$T$5000,$A4,'Cabos e Fibras'!$S$2:$S$5000,CONCATENATE("&lt;=",AA$3),'Cabos e Fibras'!$A$2:$A$5000,"Timing*")-SUM($B4:Z4)</f>
        <v>0</v>
      </c>
      <c r="AB4" s="39" t="n">
        <f aca="false">SUMPRODUCT($B$3:$L$3,B4:L4)</f>
        <v>0</v>
      </c>
      <c r="AC4" s="0" t="n">
        <f aca="false">SUM(B4:Z4)</f>
        <v>0</v>
      </c>
      <c r="AD4" s="0" t="n">
        <f aca="false">COUNTIFS('Cabos e Fibras'!$T$2:$T$5000,$A4,'Cabos e Fibras'!$A$2:$A$5000,"Timing*")</f>
        <v>0</v>
      </c>
      <c r="AE4" s="0" t="n">
        <f aca="false">AD4-AC4</f>
        <v>0</v>
      </c>
    </row>
    <row r="5" customFormat="false" ht="15" hidden="false" customHeight="false" outlineLevel="0" collapsed="false">
      <c r="A5" s="38" t="str">
        <f aca="false">Def_Sistemas_Conectores_Cabos!$C3</f>
        <v>Fibra OM4 duplex</v>
      </c>
      <c r="B5" s="0" t="n">
        <f aca="false">COUNTIFS('Cabos e Fibras'!$T$2:$T$5000,$A5,'Cabos e Fibras'!$S$2:$S$5000,CONCATENATE("&lt;=",B$3),'Cabos e Fibras'!$A$2:$A$5000,"Timing*")</f>
        <v>0</v>
      </c>
      <c r="C5" s="0" t="n">
        <f aca="false">COUNTIFS('Cabos e Fibras'!$T$2:$T$5000,$A5,'Cabos e Fibras'!$S$2:$S$5000,CONCATENATE("&lt;=",C$3),'Cabos e Fibras'!$A$2:$A$5000,"Timing*")-SUM(B5)</f>
        <v>0</v>
      </c>
      <c r="D5" s="0" t="n">
        <f aca="false">COUNTIFS('Cabos e Fibras'!$T$2:$T$5000,$A5,'Cabos e Fibras'!$S$2:$S$5000,CONCATENATE("&lt;=",D$3),'Cabos e Fibras'!$A$2:$A$5000,"Timing*")-SUM($B5:C5)</f>
        <v>0</v>
      </c>
      <c r="E5" s="0" t="n">
        <f aca="false">COUNTIFS('Cabos e Fibras'!$T$2:$T$5000,$A5,'Cabos e Fibras'!$S$2:$S$5000,CONCATENATE("&lt;=",E$3),'Cabos e Fibras'!$A$2:$A$5000,"Timing*")-SUM($B5:D5)</f>
        <v>0</v>
      </c>
      <c r="F5" s="0" t="n">
        <f aca="false">COUNTIFS('Cabos e Fibras'!$T$2:$T$5000,$A5,'Cabos e Fibras'!$S$2:$S$5000,CONCATENATE("&lt;=",F$3),'Cabos e Fibras'!$A$2:$A$5000,"Timing*")-SUM($B5:E5)</f>
        <v>0</v>
      </c>
      <c r="G5" s="0" t="n">
        <f aca="false">COUNTIFS('Cabos e Fibras'!$T$2:$T$5000,$A5,'Cabos e Fibras'!$S$2:$S$5000,CONCATENATE("&lt;=",G$3),'Cabos e Fibras'!$A$2:$A$5000,"Timing*")-SUM($B5:F5)</f>
        <v>0</v>
      </c>
      <c r="H5" s="0" t="n">
        <f aca="false">COUNTIFS('Cabos e Fibras'!$T$2:$T$5000,$A5,'Cabos e Fibras'!$S$2:$S$5000,CONCATENATE("&lt;=",H$3),'Cabos e Fibras'!$A$2:$A$5000,"Timing*")-SUM($B5:G5)</f>
        <v>0</v>
      </c>
      <c r="I5" s="0" t="n">
        <f aca="false">COUNTIFS('Cabos e Fibras'!$T$2:$T$5000,$A5,'Cabos e Fibras'!$S$2:$S$5000,CONCATENATE("&lt;=",I$3),'Cabos e Fibras'!$A$2:$A$5000,"Timing*")-SUM($B5:H5)</f>
        <v>0</v>
      </c>
      <c r="J5" s="0" t="n">
        <f aca="false">COUNTIFS('Cabos e Fibras'!$T$2:$T$5000,$A5,'Cabos e Fibras'!$S$2:$S$5000,CONCATENATE("&lt;=",J$3),'Cabos e Fibras'!$A$2:$A$5000,"Timing*")-SUM($B5:I5)</f>
        <v>0</v>
      </c>
      <c r="K5" s="0" t="n">
        <f aca="false">COUNTIFS('Cabos e Fibras'!$T$2:$T$5000,$A5,'Cabos e Fibras'!$S$2:$S$5000,CONCATENATE("&lt;=",K$3),'Cabos e Fibras'!$A$2:$A$5000,"Timing*")-SUM($B5:J5)</f>
        <v>0</v>
      </c>
      <c r="L5" s="0" t="n">
        <f aca="false">COUNTIFS('Cabos e Fibras'!$T$2:$T$5000,$A5,'Cabos e Fibras'!$S$2:$S$5000,CONCATENATE("&lt;=",L$3),'Cabos e Fibras'!$A$2:$A$5000,"Timing*")-SUM($B5:K5)</f>
        <v>0</v>
      </c>
      <c r="M5" s="0" t="n">
        <f aca="false">COUNTIFS('Cabos e Fibras'!$T$2:$T$5000,$A5,'Cabos e Fibras'!$S$2:$S$5000,CONCATENATE("&lt;=",M$3),'Cabos e Fibras'!$A$2:$A$5000,"Timing*")-SUM($B5:L5)</f>
        <v>0</v>
      </c>
      <c r="N5" s="0" t="n">
        <f aca="false">COUNTIFS('Cabos e Fibras'!$T$2:$T$5000,$A5,'Cabos e Fibras'!$S$2:$S$5000,CONCATENATE("&lt;=",N$3),'Cabos e Fibras'!$A$2:$A$5000,"Timing*")-SUM($B5:M5)</f>
        <v>0</v>
      </c>
      <c r="O5" s="0" t="n">
        <f aca="false">COUNTIFS('Cabos e Fibras'!$T$2:$T$5000,$A5,'Cabos e Fibras'!$S$2:$S$5000,CONCATENATE("&lt;=",O$3),'Cabos e Fibras'!$A$2:$A$5000,"Timing*")-SUM($B5:N5)</f>
        <v>0</v>
      </c>
      <c r="P5" s="0" t="n">
        <f aca="false">COUNTIFS('Cabos e Fibras'!$T$2:$T$5000,$A5,'Cabos e Fibras'!$S$2:$S$5000,CONCATENATE("&lt;=",P$3),'Cabos e Fibras'!$A$2:$A$5000,"Timing*")-SUM($B5:O5)</f>
        <v>0</v>
      </c>
      <c r="Q5" s="0" t="n">
        <f aca="false">COUNTIFS('Cabos e Fibras'!$T$2:$T$5000,$A5,'Cabos e Fibras'!$S$2:$S$5000,CONCATENATE("&lt;=",Q$3),'Cabos e Fibras'!$A$2:$A$5000,"Timing*")-SUM($B5:P5)</f>
        <v>0</v>
      </c>
      <c r="R5" s="0" t="n">
        <f aca="false">COUNTIFS('Cabos e Fibras'!$T$2:$T$5000,$A5,'Cabos e Fibras'!$S$2:$S$5000,CONCATENATE("&lt;=",R$3),'Cabos e Fibras'!$A$2:$A$5000,"Timing*")-SUM($B5:Q5)</f>
        <v>0</v>
      </c>
      <c r="S5" s="0" t="n">
        <f aca="false">COUNTIFS('Cabos e Fibras'!$T$2:$T$5000,$A5,'Cabos e Fibras'!$S$2:$S$5000,CONCATENATE("&lt;=",S$3),'Cabos e Fibras'!$A$2:$A$5000,"Timing*")-SUM($B5:R5)</f>
        <v>0</v>
      </c>
      <c r="T5" s="0" t="n">
        <f aca="false">COUNTIFS('Cabos e Fibras'!$T$2:$T$5000,$A5,'Cabos e Fibras'!$S$2:$S$5000,CONCATENATE("&lt;=",T$3),'Cabos e Fibras'!$A$2:$A$5000,"Timing*")-SUM($B5:S5)</f>
        <v>0</v>
      </c>
      <c r="U5" s="0" t="n">
        <f aca="false">COUNTIFS('Cabos e Fibras'!$T$2:$T$5000,$A5,'Cabos e Fibras'!$S$2:$S$5000,CONCATENATE("&lt;=",U$3),'Cabos e Fibras'!$A$2:$A$5000,"Timing*")-SUM($B5:T5)</f>
        <v>0</v>
      </c>
      <c r="V5" s="0" t="n">
        <f aca="false">COUNTIFS('Cabos e Fibras'!$T$2:$T$5000,$A5,'Cabos e Fibras'!$S$2:$S$5000,CONCATENATE("&lt;=",V$3),'Cabos e Fibras'!$A$2:$A$5000,"Timing*")-SUM($B5:U5)</f>
        <v>0</v>
      </c>
      <c r="W5" s="0" t="n">
        <f aca="false">COUNTIFS('Cabos e Fibras'!$T$2:$T$5000,$A5,'Cabos e Fibras'!$S$2:$S$5000,CONCATENATE("&lt;=",W$3),'Cabos e Fibras'!$A$2:$A$5000,"Timing*")-SUM($B5:V5)</f>
        <v>0</v>
      </c>
      <c r="X5" s="0" t="n">
        <f aca="false">COUNTIFS('Cabos e Fibras'!$T$2:$T$5000,$A5,'Cabos e Fibras'!$S$2:$S$5000,CONCATENATE("&lt;=",X$3),'Cabos e Fibras'!$A$2:$A$5000,"Timing*")-SUM($B5:W5)</f>
        <v>0</v>
      </c>
      <c r="Y5" s="0" t="n">
        <f aca="false">COUNTIFS('Cabos e Fibras'!$T$2:$T$5000,$A5,'Cabos e Fibras'!$S$2:$S$5000,CONCATENATE("&lt;=",Y$3),'Cabos e Fibras'!$A$2:$A$5000,"Timing*")-SUM($B5:X5)</f>
        <v>0</v>
      </c>
      <c r="Z5" s="0" t="n">
        <f aca="false">COUNTIFS('Cabos e Fibras'!$T$2:$T$5000,$A5,'Cabos e Fibras'!$S$2:$S$5000,CONCATENATE("&lt;=",Z$3),'Cabos e Fibras'!$A$2:$A$5000,"Timing*")-SUM($B5:Y5)</f>
        <v>0</v>
      </c>
      <c r="AA5" s="0" t="n">
        <f aca="false">COUNTIFS('Cabos e Fibras'!$T$2:$T$5000,$A5,'Cabos e Fibras'!$S$2:$S$5000,CONCATENATE("&lt;=",AA$3),'Cabos e Fibras'!$A$2:$A$5000,"Timing*")-SUM($B5:Z5)</f>
        <v>0</v>
      </c>
      <c r="AB5" s="39" t="n">
        <f aca="false">SUMPRODUCT($B$3:$L$3,B5:L5)</f>
        <v>0</v>
      </c>
      <c r="AC5" s="0" t="n">
        <f aca="false">SUM(B5:Z5)</f>
        <v>0</v>
      </c>
      <c r="AD5" s="0" t="n">
        <f aca="false">COUNTIFS('Cabos e Fibras'!$T$2:$T$5000,$A5,'Cabos e Fibras'!$A$2:$A$5000,"Timing*")</f>
        <v>0</v>
      </c>
      <c r="AE5" s="0" t="n">
        <f aca="false">AD5-AC5</f>
        <v>0</v>
      </c>
    </row>
    <row r="6" customFormat="false" ht="15" hidden="false" customHeight="false" outlineLevel="0" collapsed="false">
      <c r="A6" s="38" t="str">
        <f aca="false">Def_Sistemas_Conectores_Cabos!$C4</f>
        <v>Fibra OM4 simplex</v>
      </c>
      <c r="B6" s="0" t="n">
        <f aca="false">COUNTIFS('Cabos e Fibras'!$T$2:$T$5000,$A6,'Cabos e Fibras'!$S$2:$S$5000,CONCATENATE("&lt;=",B$3),'Cabos e Fibras'!$A$2:$A$5000,"Timing*")</f>
        <v>0</v>
      </c>
      <c r="C6" s="0" t="n">
        <f aca="false">COUNTIFS('Cabos e Fibras'!$T$2:$T$5000,$A6,'Cabos e Fibras'!$S$2:$S$5000,CONCATENATE("&lt;=",C$3),'Cabos e Fibras'!$A$2:$A$5000,"Timing*")-SUM(B6)</f>
        <v>0</v>
      </c>
      <c r="D6" s="0" t="n">
        <f aca="false">COUNTIFS('Cabos e Fibras'!$T$2:$T$5000,$A6,'Cabos e Fibras'!$S$2:$S$5000,CONCATENATE("&lt;=",D$3),'Cabos e Fibras'!$A$2:$A$5000,"Timing*")-SUM($B6:C6)</f>
        <v>0</v>
      </c>
      <c r="E6" s="0" t="n">
        <f aca="false">COUNTIFS('Cabos e Fibras'!$T$2:$T$5000,$A6,'Cabos e Fibras'!$S$2:$S$5000,CONCATENATE("&lt;=",E$3),'Cabos e Fibras'!$A$2:$A$5000,"Timing*")-SUM($B6:D6)</f>
        <v>0</v>
      </c>
      <c r="F6" s="0" t="n">
        <f aca="false">COUNTIFS('Cabos e Fibras'!$T$2:$T$5000,$A6,'Cabos e Fibras'!$S$2:$S$5000,CONCATENATE("&lt;=",F$3),'Cabos e Fibras'!$A$2:$A$5000,"Timing*")-SUM($B6:E6)</f>
        <v>0</v>
      </c>
      <c r="G6" s="0" t="n">
        <f aca="false">COUNTIFS('Cabos e Fibras'!$T$2:$T$5000,$A6,'Cabos e Fibras'!$S$2:$S$5000,CONCATENATE("&lt;=",G$3),'Cabos e Fibras'!$A$2:$A$5000,"Timing*")-SUM($B6:F6)</f>
        <v>0</v>
      </c>
      <c r="H6" s="0" t="n">
        <f aca="false">COUNTIFS('Cabos e Fibras'!$T$2:$T$5000,$A6,'Cabos e Fibras'!$S$2:$S$5000,CONCATENATE("&lt;=",H$3),'Cabos e Fibras'!$A$2:$A$5000,"Timing*")-SUM($B6:G6)</f>
        <v>0</v>
      </c>
      <c r="I6" s="0" t="n">
        <f aca="false">COUNTIFS('Cabos e Fibras'!$T$2:$T$5000,$A6,'Cabos e Fibras'!$S$2:$S$5000,CONCATENATE("&lt;=",I$3),'Cabos e Fibras'!$A$2:$A$5000,"Timing*")-SUM($B6:H6)</f>
        <v>0</v>
      </c>
      <c r="J6" s="0" t="n">
        <f aca="false">COUNTIFS('Cabos e Fibras'!$T$2:$T$5000,$A6,'Cabos e Fibras'!$S$2:$S$5000,CONCATENATE("&lt;=",J$3),'Cabos e Fibras'!$A$2:$A$5000,"Timing*")-SUM($B6:I6)</f>
        <v>0</v>
      </c>
      <c r="K6" s="0" t="n">
        <f aca="false">COUNTIFS('Cabos e Fibras'!$T$2:$T$5000,$A6,'Cabos e Fibras'!$S$2:$S$5000,CONCATENATE("&lt;=",K$3),'Cabos e Fibras'!$A$2:$A$5000,"Timing*")-SUM($B6:J6)</f>
        <v>0</v>
      </c>
      <c r="L6" s="0" t="n">
        <f aca="false">COUNTIFS('Cabos e Fibras'!$T$2:$T$5000,$A6,'Cabos e Fibras'!$S$2:$S$5000,CONCATENATE("&lt;=",L$3),'Cabos e Fibras'!$A$2:$A$5000,"Timing*")-SUM($B6:K6)</f>
        <v>0</v>
      </c>
      <c r="M6" s="0" t="n">
        <f aca="false">COUNTIFS('Cabos e Fibras'!$T$2:$T$5000,$A6,'Cabos e Fibras'!$S$2:$S$5000,CONCATENATE("&lt;=",M$3),'Cabos e Fibras'!$A$2:$A$5000,"Timing*")-SUM($B6:L6)</f>
        <v>0</v>
      </c>
      <c r="N6" s="0" t="n">
        <f aca="false">COUNTIFS('Cabos e Fibras'!$T$2:$T$5000,$A6,'Cabos e Fibras'!$S$2:$S$5000,CONCATENATE("&lt;=",N$3),'Cabos e Fibras'!$A$2:$A$5000,"Timing*")-SUM($B6:M6)</f>
        <v>0</v>
      </c>
      <c r="O6" s="0" t="n">
        <f aca="false">COUNTIFS('Cabos e Fibras'!$T$2:$T$5000,$A6,'Cabos e Fibras'!$S$2:$S$5000,CONCATENATE("&lt;=",O$3),'Cabos e Fibras'!$A$2:$A$5000,"Timing*")-SUM($B6:N6)</f>
        <v>0</v>
      </c>
      <c r="P6" s="0" t="n">
        <f aca="false">COUNTIFS('Cabos e Fibras'!$T$2:$T$5000,$A6,'Cabos e Fibras'!$S$2:$S$5000,CONCATENATE("&lt;=",P$3),'Cabos e Fibras'!$A$2:$A$5000,"Timing*")-SUM($B6:O6)</f>
        <v>0</v>
      </c>
      <c r="Q6" s="0" t="n">
        <f aca="false">COUNTIFS('Cabos e Fibras'!$T$2:$T$5000,$A6,'Cabos e Fibras'!$S$2:$S$5000,CONCATENATE("&lt;=",Q$3),'Cabos e Fibras'!$A$2:$A$5000,"Timing*")-SUM($B6:P6)</f>
        <v>0</v>
      </c>
      <c r="R6" s="0" t="n">
        <f aca="false">COUNTIFS('Cabos e Fibras'!$T$2:$T$5000,$A6,'Cabos e Fibras'!$S$2:$S$5000,CONCATENATE("&lt;=",R$3),'Cabos e Fibras'!$A$2:$A$5000,"Timing*")-SUM($B6:Q6)</f>
        <v>0</v>
      </c>
      <c r="S6" s="0" t="n">
        <f aca="false">COUNTIFS('Cabos e Fibras'!$T$2:$T$5000,$A6,'Cabos e Fibras'!$S$2:$S$5000,CONCATENATE("&lt;=",S$3),'Cabos e Fibras'!$A$2:$A$5000,"Timing*")-SUM($B6:R6)</f>
        <v>0</v>
      </c>
      <c r="T6" s="0" t="n">
        <f aca="false">COUNTIFS('Cabos e Fibras'!$T$2:$T$5000,$A6,'Cabos e Fibras'!$S$2:$S$5000,CONCATENATE("&lt;=",T$3),'Cabos e Fibras'!$A$2:$A$5000,"Timing*")-SUM($B6:S6)</f>
        <v>0</v>
      </c>
      <c r="U6" s="0" t="n">
        <f aca="false">COUNTIFS('Cabos e Fibras'!$T$2:$T$5000,$A6,'Cabos e Fibras'!$S$2:$S$5000,CONCATENATE("&lt;=",U$3),'Cabos e Fibras'!$A$2:$A$5000,"Timing*")-SUM($B6:T6)</f>
        <v>0</v>
      </c>
      <c r="V6" s="0" t="n">
        <f aca="false">COUNTIFS('Cabos e Fibras'!$T$2:$T$5000,$A6,'Cabos e Fibras'!$S$2:$S$5000,CONCATENATE("&lt;=",V$3),'Cabos e Fibras'!$A$2:$A$5000,"Timing*")-SUM($B6:U6)</f>
        <v>0</v>
      </c>
      <c r="W6" s="0" t="n">
        <f aca="false">COUNTIFS('Cabos e Fibras'!$T$2:$T$5000,$A6,'Cabos e Fibras'!$S$2:$S$5000,CONCATENATE("&lt;=",W$3),'Cabos e Fibras'!$A$2:$A$5000,"Timing*")-SUM($B6:V6)</f>
        <v>0</v>
      </c>
      <c r="X6" s="0" t="n">
        <f aca="false">COUNTIFS('Cabos e Fibras'!$T$2:$T$5000,$A6,'Cabos e Fibras'!$S$2:$S$5000,CONCATENATE("&lt;=",X$3),'Cabos e Fibras'!$A$2:$A$5000,"Timing*")-SUM($B6:W6)</f>
        <v>0</v>
      </c>
      <c r="Y6" s="0" t="n">
        <f aca="false">COUNTIFS('Cabos e Fibras'!$T$2:$T$5000,$A6,'Cabos e Fibras'!$S$2:$S$5000,CONCATENATE("&lt;=",Y$3),'Cabos e Fibras'!$A$2:$A$5000,"Timing*")-SUM($B6:X6)</f>
        <v>0</v>
      </c>
      <c r="Z6" s="0" t="n">
        <f aca="false">COUNTIFS('Cabos e Fibras'!$T$2:$T$5000,$A6,'Cabos e Fibras'!$S$2:$S$5000,CONCATENATE("&lt;=",Z$3),'Cabos e Fibras'!$A$2:$A$5000,"Timing*")-SUM($B6:Y6)</f>
        <v>0</v>
      </c>
      <c r="AA6" s="0" t="n">
        <f aca="false">COUNTIFS('Cabos e Fibras'!$T$2:$T$5000,$A6,'Cabos e Fibras'!$S$2:$S$5000,CONCATENATE("&lt;=",AA$3),'Cabos e Fibras'!$A$2:$A$5000,"Timing*")-SUM($B6:Z6)</f>
        <v>0</v>
      </c>
      <c r="AB6" s="39" t="n">
        <f aca="false">SUMPRODUCT($B$3:$L$3,B6:L6)</f>
        <v>0</v>
      </c>
      <c r="AC6" s="0" t="n">
        <f aca="false">SUM(B6:Z6)</f>
        <v>0</v>
      </c>
      <c r="AD6" s="0" t="n">
        <f aca="false">COUNTIFS('Cabos e Fibras'!$T$2:$T$5000,$A6,'Cabos e Fibras'!$A$2:$A$5000,"Timing*")</f>
        <v>0</v>
      </c>
      <c r="AE6" s="0" t="n">
        <f aca="false">AD6-AC6</f>
        <v>0</v>
      </c>
    </row>
    <row r="7" customFormat="false" ht="15" hidden="false" customHeight="false" outlineLevel="0" collapsed="false">
      <c r="A7" s="38" t="str">
        <f aca="false">Def_Sistemas_Conectores_Cabos!$C5</f>
        <v>Fibra Monomodo simplex</v>
      </c>
      <c r="B7" s="0" t="n">
        <f aca="false">COUNTIFS('Cabos e Fibras'!$T$2:$T$5000,$A7,'Cabos e Fibras'!$S$2:$S$5000,CONCATENATE("&lt;=",B$3),'Cabos e Fibras'!$A$2:$A$5000,"Timing*")</f>
        <v>0</v>
      </c>
      <c r="C7" s="0" t="n">
        <f aca="false">COUNTIFS('Cabos e Fibras'!$T$2:$T$5000,$A7,'Cabos e Fibras'!$S$2:$S$5000,CONCATENATE("&lt;=",C$3),'Cabos e Fibras'!$A$2:$A$5000,"Timing*")-SUM(B7)</f>
        <v>0</v>
      </c>
      <c r="D7" s="0" t="n">
        <f aca="false">COUNTIFS('Cabos e Fibras'!$T$2:$T$5000,$A7,'Cabos e Fibras'!$S$2:$S$5000,CONCATENATE("&lt;=",D$3),'Cabos e Fibras'!$A$2:$A$5000,"Timing*")-SUM($B7:C7)</f>
        <v>0</v>
      </c>
      <c r="E7" s="0" t="n">
        <f aca="false">COUNTIFS('Cabos e Fibras'!$T$2:$T$5000,$A7,'Cabos e Fibras'!$S$2:$S$5000,CONCATENATE("&lt;=",E$3),'Cabos e Fibras'!$A$2:$A$5000,"Timing*")-SUM($B7:D7)</f>
        <v>0</v>
      </c>
      <c r="F7" s="0" t="n">
        <f aca="false">COUNTIFS('Cabos e Fibras'!$T$2:$T$5000,$A7,'Cabos e Fibras'!$S$2:$S$5000,CONCATENATE("&lt;=",F$3),'Cabos e Fibras'!$A$2:$A$5000,"Timing*")-SUM($B7:E7)</f>
        <v>0</v>
      </c>
      <c r="G7" s="0" t="n">
        <f aca="false">COUNTIFS('Cabos e Fibras'!$T$2:$T$5000,$A7,'Cabos e Fibras'!$S$2:$S$5000,CONCATENATE("&lt;=",G$3),'Cabos e Fibras'!$A$2:$A$5000,"Timing*")-SUM($B7:F7)</f>
        <v>0</v>
      </c>
      <c r="H7" s="0" t="n">
        <f aca="false">COUNTIFS('Cabos e Fibras'!$T$2:$T$5000,$A7,'Cabos e Fibras'!$S$2:$S$5000,CONCATENATE("&lt;=",H$3),'Cabos e Fibras'!$A$2:$A$5000,"Timing*")-SUM($B7:G7)</f>
        <v>0</v>
      </c>
      <c r="I7" s="0" t="n">
        <f aca="false">COUNTIFS('Cabos e Fibras'!$T$2:$T$5000,$A7,'Cabos e Fibras'!$S$2:$S$5000,CONCATENATE("&lt;=",I$3),'Cabos e Fibras'!$A$2:$A$5000,"Timing*")-SUM($B7:H7)</f>
        <v>0</v>
      </c>
      <c r="J7" s="0" t="n">
        <f aca="false">COUNTIFS('Cabos e Fibras'!$T$2:$T$5000,$A7,'Cabos e Fibras'!$S$2:$S$5000,CONCATENATE("&lt;=",J$3),'Cabos e Fibras'!$A$2:$A$5000,"Timing*")-SUM($B7:I7)</f>
        <v>0</v>
      </c>
      <c r="K7" s="0" t="n">
        <f aca="false">COUNTIFS('Cabos e Fibras'!$T$2:$T$5000,$A7,'Cabos e Fibras'!$S$2:$S$5000,CONCATENATE("&lt;=",K$3),'Cabos e Fibras'!$A$2:$A$5000,"Timing*")-SUM($B7:J7)</f>
        <v>0</v>
      </c>
      <c r="L7" s="0" t="n">
        <f aca="false">COUNTIFS('Cabos e Fibras'!$T$2:$T$5000,$A7,'Cabos e Fibras'!$S$2:$S$5000,CONCATENATE("&lt;=",L$3),'Cabos e Fibras'!$A$2:$A$5000,"Timing*")-SUM($B7:K7)</f>
        <v>0</v>
      </c>
      <c r="M7" s="0" t="n">
        <f aca="false">COUNTIFS('Cabos e Fibras'!$T$2:$T$5000,$A7,'Cabos e Fibras'!$S$2:$S$5000,CONCATENATE("&lt;=",M$3),'Cabos e Fibras'!$A$2:$A$5000,"Timing*")-SUM($B7:L7)</f>
        <v>0</v>
      </c>
      <c r="N7" s="0" t="n">
        <f aca="false">COUNTIFS('Cabos e Fibras'!$T$2:$T$5000,$A7,'Cabos e Fibras'!$S$2:$S$5000,CONCATENATE("&lt;=",N$3),'Cabos e Fibras'!$A$2:$A$5000,"Timing*")-SUM($B7:M7)</f>
        <v>0</v>
      </c>
      <c r="O7" s="0" t="n">
        <f aca="false">COUNTIFS('Cabos e Fibras'!$T$2:$T$5000,$A7,'Cabos e Fibras'!$S$2:$S$5000,CONCATENATE("&lt;=",O$3),'Cabos e Fibras'!$A$2:$A$5000,"Timing*")-SUM($B7:N7)</f>
        <v>0</v>
      </c>
      <c r="P7" s="0" t="n">
        <f aca="false">COUNTIFS('Cabos e Fibras'!$T$2:$T$5000,$A7,'Cabos e Fibras'!$S$2:$S$5000,CONCATENATE("&lt;=",P$3),'Cabos e Fibras'!$A$2:$A$5000,"Timing*")-SUM($B7:O7)</f>
        <v>0</v>
      </c>
      <c r="Q7" s="0" t="n">
        <f aca="false">COUNTIFS('Cabos e Fibras'!$T$2:$T$5000,$A7,'Cabos e Fibras'!$S$2:$S$5000,CONCATENATE("&lt;=",Q$3),'Cabos e Fibras'!$A$2:$A$5000,"Timing*")-SUM($B7:P7)</f>
        <v>0</v>
      </c>
      <c r="R7" s="0" t="n">
        <f aca="false">COUNTIFS('Cabos e Fibras'!$T$2:$T$5000,$A7,'Cabos e Fibras'!$S$2:$S$5000,CONCATENATE("&lt;=",R$3),'Cabos e Fibras'!$A$2:$A$5000,"Timing*")-SUM($B7:Q7)</f>
        <v>0</v>
      </c>
      <c r="S7" s="0" t="n">
        <f aca="false">COUNTIFS('Cabos e Fibras'!$T$2:$T$5000,$A7,'Cabos e Fibras'!$S$2:$S$5000,CONCATENATE("&lt;=",S$3),'Cabos e Fibras'!$A$2:$A$5000,"Timing*")-SUM($B7:R7)</f>
        <v>0</v>
      </c>
      <c r="T7" s="0" t="n">
        <f aca="false">COUNTIFS('Cabos e Fibras'!$T$2:$T$5000,$A7,'Cabos e Fibras'!$S$2:$S$5000,CONCATENATE("&lt;=",T$3),'Cabos e Fibras'!$A$2:$A$5000,"Timing*")-SUM($B7:S7)</f>
        <v>0</v>
      </c>
      <c r="U7" s="0" t="n">
        <f aca="false">COUNTIFS('Cabos e Fibras'!$T$2:$T$5000,$A7,'Cabos e Fibras'!$S$2:$S$5000,CONCATENATE("&lt;=",U$3),'Cabos e Fibras'!$A$2:$A$5000,"Timing*")-SUM($B7:T7)</f>
        <v>0</v>
      </c>
      <c r="V7" s="0" t="n">
        <f aca="false">COUNTIFS('Cabos e Fibras'!$T$2:$T$5000,$A7,'Cabos e Fibras'!$S$2:$S$5000,CONCATENATE("&lt;=",V$3),'Cabos e Fibras'!$A$2:$A$5000,"Timing*")-SUM($B7:U7)</f>
        <v>0</v>
      </c>
      <c r="W7" s="0" t="n">
        <f aca="false">COUNTIFS('Cabos e Fibras'!$T$2:$T$5000,$A7,'Cabos e Fibras'!$S$2:$S$5000,CONCATENATE("&lt;=",W$3),'Cabos e Fibras'!$A$2:$A$5000,"Timing*")-SUM($B7:V7)</f>
        <v>0</v>
      </c>
      <c r="X7" s="0" t="n">
        <f aca="false">COUNTIFS('Cabos e Fibras'!$T$2:$T$5000,$A7,'Cabos e Fibras'!$S$2:$S$5000,CONCATENATE("&lt;=",X$3),'Cabos e Fibras'!$A$2:$A$5000,"Timing*")-SUM($B7:W7)</f>
        <v>0</v>
      </c>
      <c r="Y7" s="0" t="n">
        <f aca="false">COUNTIFS('Cabos e Fibras'!$T$2:$T$5000,$A7,'Cabos e Fibras'!$S$2:$S$5000,CONCATENATE("&lt;=",Y$3),'Cabos e Fibras'!$A$2:$A$5000,"Timing*")-SUM($B7:X7)</f>
        <v>0</v>
      </c>
      <c r="Z7" s="0" t="n">
        <f aca="false">COUNTIFS('Cabos e Fibras'!$T$2:$T$5000,$A7,'Cabos e Fibras'!$S$2:$S$5000,CONCATENATE("&lt;=",Z$3),'Cabos e Fibras'!$A$2:$A$5000,"Timing*")-SUM($B7:Y7)</f>
        <v>0</v>
      </c>
      <c r="AA7" s="0" t="n">
        <f aca="false">COUNTIFS('Cabos e Fibras'!$T$2:$T$5000,$A7,'Cabos e Fibras'!$S$2:$S$5000,CONCATENATE("&lt;=",AA$3),'Cabos e Fibras'!$A$2:$A$5000,"Timing*")-SUM($B7:Z7)</f>
        <v>0</v>
      </c>
      <c r="AB7" s="39" t="n">
        <f aca="false">SUMPRODUCT($B$3:$L$3,B7:L7)</f>
        <v>0</v>
      </c>
      <c r="AC7" s="0" t="n">
        <f aca="false">SUM(B7:Z7)</f>
        <v>0</v>
      </c>
      <c r="AD7" s="0" t="n">
        <f aca="false">COUNTIFS('Cabos e Fibras'!$T$2:$T$5000,$A7,'Cabos e Fibras'!$A$2:$A$5000,"Timing*")</f>
        <v>0</v>
      </c>
      <c r="AE7" s="0" t="n">
        <f aca="false">AD7-AC7</f>
        <v>0</v>
      </c>
    </row>
    <row r="8" customFormat="false" ht="15" hidden="false" customHeight="false" outlineLevel="0" collapsed="false">
      <c r="A8" s="38" t="str">
        <f aca="false">Def_Sistemas_Conectores_Cabos!$C6</f>
        <v>Fibra plástica 1 mm</v>
      </c>
      <c r="B8" s="0" t="n">
        <f aca="false">COUNTIFS('Cabos e Fibras'!$T$2:$T$5000,$A8,'Cabos e Fibras'!$S$2:$S$5000,CONCATENATE("&lt;=",B$3),'Cabos e Fibras'!$A$2:$A$5000,"Timing*")</f>
        <v>0</v>
      </c>
      <c r="C8" s="0" t="n">
        <f aca="false">COUNTIFS('Cabos e Fibras'!$T$2:$T$5000,$A8,'Cabos e Fibras'!$S$2:$S$5000,CONCATENATE("&lt;=",C$3),'Cabos e Fibras'!$A$2:$A$5000,"Timing*")-SUM(B8)</f>
        <v>0</v>
      </c>
      <c r="D8" s="0" t="n">
        <f aca="false">COUNTIFS('Cabos e Fibras'!$T$2:$T$5000,$A8,'Cabos e Fibras'!$S$2:$S$5000,CONCATENATE("&lt;=",D$3),'Cabos e Fibras'!$A$2:$A$5000,"Timing*")-SUM($B8:C8)</f>
        <v>0</v>
      </c>
      <c r="E8" s="0" t="n">
        <f aca="false">COUNTIFS('Cabos e Fibras'!$T$2:$T$5000,$A8,'Cabos e Fibras'!$S$2:$S$5000,CONCATENATE("&lt;=",E$3),'Cabos e Fibras'!$A$2:$A$5000,"Timing*")-SUM($B8:D8)</f>
        <v>0</v>
      </c>
      <c r="F8" s="0" t="n">
        <f aca="false">COUNTIFS('Cabos e Fibras'!$T$2:$T$5000,$A8,'Cabos e Fibras'!$S$2:$S$5000,CONCATENATE("&lt;=",F$3),'Cabos e Fibras'!$A$2:$A$5000,"Timing*")-SUM($B8:E8)</f>
        <v>0</v>
      </c>
      <c r="G8" s="0" t="n">
        <f aca="false">COUNTIFS('Cabos e Fibras'!$T$2:$T$5000,$A8,'Cabos e Fibras'!$S$2:$S$5000,CONCATENATE("&lt;=",G$3),'Cabos e Fibras'!$A$2:$A$5000,"Timing*")-SUM($B8:F8)</f>
        <v>0</v>
      </c>
      <c r="H8" s="0" t="n">
        <f aca="false">COUNTIFS('Cabos e Fibras'!$T$2:$T$5000,$A8,'Cabos e Fibras'!$S$2:$S$5000,CONCATENATE("&lt;=",H$3),'Cabos e Fibras'!$A$2:$A$5000,"Timing*")-SUM($B8:G8)</f>
        <v>0</v>
      </c>
      <c r="I8" s="0" t="n">
        <f aca="false">COUNTIFS('Cabos e Fibras'!$T$2:$T$5000,$A8,'Cabos e Fibras'!$S$2:$S$5000,CONCATENATE("&lt;=",I$3),'Cabos e Fibras'!$A$2:$A$5000,"Timing*")-SUM($B8:H8)</f>
        <v>0</v>
      </c>
      <c r="J8" s="0" t="n">
        <f aca="false">COUNTIFS('Cabos e Fibras'!$T$2:$T$5000,$A8,'Cabos e Fibras'!$S$2:$S$5000,CONCATENATE("&lt;=",J$3),'Cabos e Fibras'!$A$2:$A$5000,"Timing*")-SUM($B8:I8)</f>
        <v>0</v>
      </c>
      <c r="K8" s="0" t="n">
        <f aca="false">COUNTIFS('Cabos e Fibras'!$T$2:$T$5000,$A8,'Cabos e Fibras'!$S$2:$S$5000,CONCATENATE("&lt;=",K$3),'Cabos e Fibras'!$A$2:$A$5000,"Timing*")-SUM($B8:J8)</f>
        <v>0</v>
      </c>
      <c r="L8" s="0" t="n">
        <f aca="false">COUNTIFS('Cabos e Fibras'!$T$2:$T$5000,$A8,'Cabos e Fibras'!$S$2:$S$5000,CONCATENATE("&lt;=",L$3),'Cabos e Fibras'!$A$2:$A$5000,"Timing*")-SUM($B8:K8)</f>
        <v>0</v>
      </c>
      <c r="M8" s="0" t="n">
        <f aca="false">COUNTIFS('Cabos e Fibras'!$T$2:$T$5000,$A8,'Cabos e Fibras'!$S$2:$S$5000,CONCATENATE("&lt;=",M$3),'Cabos e Fibras'!$A$2:$A$5000,"Timing*")-SUM($B8:L8)</f>
        <v>0</v>
      </c>
      <c r="N8" s="0" t="n">
        <f aca="false">COUNTIFS('Cabos e Fibras'!$T$2:$T$5000,$A8,'Cabos e Fibras'!$S$2:$S$5000,CONCATENATE("&lt;=",N$3),'Cabos e Fibras'!$A$2:$A$5000,"Timing*")-SUM($B8:M8)</f>
        <v>0</v>
      </c>
      <c r="O8" s="0" t="n">
        <f aca="false">COUNTIFS('Cabos e Fibras'!$T$2:$T$5000,$A8,'Cabos e Fibras'!$S$2:$S$5000,CONCATENATE("&lt;=",O$3),'Cabos e Fibras'!$A$2:$A$5000,"Timing*")-SUM($B8:N8)</f>
        <v>0</v>
      </c>
      <c r="P8" s="0" t="n">
        <f aca="false">COUNTIFS('Cabos e Fibras'!$T$2:$T$5000,$A8,'Cabos e Fibras'!$S$2:$S$5000,CONCATENATE("&lt;=",P$3),'Cabos e Fibras'!$A$2:$A$5000,"Timing*")-SUM($B8:O8)</f>
        <v>0</v>
      </c>
      <c r="Q8" s="0" t="n">
        <f aca="false">COUNTIFS('Cabos e Fibras'!$T$2:$T$5000,$A8,'Cabos e Fibras'!$S$2:$S$5000,CONCATENATE("&lt;=",Q$3),'Cabos e Fibras'!$A$2:$A$5000,"Timing*")-SUM($B8:P8)</f>
        <v>0</v>
      </c>
      <c r="R8" s="0" t="n">
        <f aca="false">COUNTIFS('Cabos e Fibras'!$T$2:$T$5000,$A8,'Cabos e Fibras'!$S$2:$S$5000,CONCATENATE("&lt;=",R$3),'Cabos e Fibras'!$A$2:$A$5000,"Timing*")-SUM($B8:Q8)</f>
        <v>0</v>
      </c>
      <c r="S8" s="0" t="n">
        <f aca="false">COUNTIFS('Cabos e Fibras'!$T$2:$T$5000,$A8,'Cabos e Fibras'!$S$2:$S$5000,CONCATENATE("&lt;=",S$3),'Cabos e Fibras'!$A$2:$A$5000,"Timing*")-SUM($B8:R8)</f>
        <v>0</v>
      </c>
      <c r="T8" s="0" t="n">
        <f aca="false">COUNTIFS('Cabos e Fibras'!$T$2:$T$5000,$A8,'Cabos e Fibras'!$S$2:$S$5000,CONCATENATE("&lt;=",T$3),'Cabos e Fibras'!$A$2:$A$5000,"Timing*")-SUM($B8:S8)</f>
        <v>0</v>
      </c>
      <c r="U8" s="0" t="n">
        <f aca="false">COUNTIFS('Cabos e Fibras'!$T$2:$T$5000,$A8,'Cabos e Fibras'!$S$2:$S$5000,CONCATENATE("&lt;=",U$3),'Cabos e Fibras'!$A$2:$A$5000,"Timing*")-SUM($B8:T8)</f>
        <v>0</v>
      </c>
      <c r="V8" s="0" t="n">
        <f aca="false">COUNTIFS('Cabos e Fibras'!$T$2:$T$5000,$A8,'Cabos e Fibras'!$S$2:$S$5000,CONCATENATE("&lt;=",V$3),'Cabos e Fibras'!$A$2:$A$5000,"Timing*")-SUM($B8:U8)</f>
        <v>0</v>
      </c>
      <c r="W8" s="0" t="n">
        <f aca="false">COUNTIFS('Cabos e Fibras'!$T$2:$T$5000,$A8,'Cabos e Fibras'!$S$2:$S$5000,CONCATENATE("&lt;=",W$3),'Cabos e Fibras'!$A$2:$A$5000,"Timing*")-SUM($B8:V8)</f>
        <v>0</v>
      </c>
      <c r="X8" s="0" t="n">
        <f aca="false">COUNTIFS('Cabos e Fibras'!$T$2:$T$5000,$A8,'Cabos e Fibras'!$S$2:$S$5000,CONCATENATE("&lt;=",X$3),'Cabos e Fibras'!$A$2:$A$5000,"Timing*")-SUM($B8:W8)</f>
        <v>0</v>
      </c>
      <c r="Y8" s="0" t="n">
        <f aca="false">COUNTIFS('Cabos e Fibras'!$T$2:$T$5000,$A8,'Cabos e Fibras'!$S$2:$S$5000,CONCATENATE("&lt;=",Y$3),'Cabos e Fibras'!$A$2:$A$5000,"Timing*")-SUM($B8:X8)</f>
        <v>0</v>
      </c>
      <c r="Z8" s="0" t="n">
        <f aca="false">COUNTIFS('Cabos e Fibras'!$T$2:$T$5000,$A8,'Cabos e Fibras'!$S$2:$S$5000,CONCATENATE("&lt;=",Z$3),'Cabos e Fibras'!$A$2:$A$5000,"Timing*")-SUM($B8:Y8)</f>
        <v>0</v>
      </c>
      <c r="AA8" s="0" t="n">
        <f aca="false">COUNTIFS('Cabos e Fibras'!$T$2:$T$5000,$A8,'Cabos e Fibras'!$S$2:$S$5000,CONCATENATE("&lt;=",AA$3),'Cabos e Fibras'!$A$2:$A$5000,"Timing*")-SUM($B8:Z8)</f>
        <v>0</v>
      </c>
      <c r="AB8" s="39" t="n">
        <f aca="false">SUMPRODUCT($B$3:$L$3,B8:L8)</f>
        <v>0</v>
      </c>
      <c r="AC8" s="0" t="n">
        <f aca="false">SUM(B8:Z8)</f>
        <v>0</v>
      </c>
      <c r="AD8" s="0" t="n">
        <f aca="false">COUNTIFS('Cabos e Fibras'!$T$2:$T$5000,$A8,'Cabos e Fibras'!$A$2:$A$5000,"Timing*")</f>
        <v>0</v>
      </c>
      <c r="AE8" s="0" t="n">
        <f aca="false">AD8-AC8</f>
        <v>0</v>
      </c>
    </row>
    <row r="9" customFormat="false" ht="15" hidden="false" customHeight="false" outlineLevel="0" collapsed="false">
      <c r="A9" s="38" t="str">
        <f aca="false">Def_Sistemas_Conectores_Cabos!$C7</f>
        <v>Cabo coaxial</v>
      </c>
      <c r="B9" s="0" t="n">
        <f aca="false">COUNTIFS('Cabos e Fibras'!$T$2:$T$5000,$A9,'Cabos e Fibras'!$S$2:$S$5000,CONCATENATE("&lt;=",B$3),'Cabos e Fibras'!$A$2:$A$5000,"Timing*")</f>
        <v>0</v>
      </c>
      <c r="C9" s="0" t="n">
        <f aca="false">COUNTIFS('Cabos e Fibras'!$T$2:$T$5000,$A9,'Cabos e Fibras'!$S$2:$S$5000,CONCATENATE("&lt;=",C$3),'Cabos e Fibras'!$A$2:$A$5000,"Timing*")-SUM(B9)</f>
        <v>0</v>
      </c>
      <c r="D9" s="0" t="n">
        <f aca="false">COUNTIFS('Cabos e Fibras'!$T$2:$T$5000,$A9,'Cabos e Fibras'!$S$2:$S$5000,CONCATENATE("&lt;=",D$3),'Cabos e Fibras'!$A$2:$A$5000,"Timing*")-SUM($B9:C9)</f>
        <v>0</v>
      </c>
      <c r="E9" s="0" t="n">
        <f aca="false">COUNTIFS('Cabos e Fibras'!$T$2:$T$5000,$A9,'Cabos e Fibras'!$S$2:$S$5000,CONCATENATE("&lt;=",E$3),'Cabos e Fibras'!$A$2:$A$5000,"Timing*")-SUM($B9:D9)</f>
        <v>0</v>
      </c>
      <c r="F9" s="0" t="n">
        <f aca="false">COUNTIFS('Cabos e Fibras'!$T$2:$T$5000,$A9,'Cabos e Fibras'!$S$2:$S$5000,CONCATENATE("&lt;=",F$3),'Cabos e Fibras'!$A$2:$A$5000,"Timing*")-SUM($B9:E9)</f>
        <v>0</v>
      </c>
      <c r="G9" s="0" t="n">
        <f aca="false">COUNTIFS('Cabos e Fibras'!$T$2:$T$5000,$A9,'Cabos e Fibras'!$S$2:$S$5000,CONCATENATE("&lt;=",G$3),'Cabos e Fibras'!$A$2:$A$5000,"Timing*")-SUM($B9:F9)</f>
        <v>0</v>
      </c>
      <c r="H9" s="0" t="n">
        <f aca="false">COUNTIFS('Cabos e Fibras'!$T$2:$T$5000,$A9,'Cabos e Fibras'!$S$2:$S$5000,CONCATENATE("&lt;=",H$3),'Cabos e Fibras'!$A$2:$A$5000,"Timing*")-SUM($B9:G9)</f>
        <v>0</v>
      </c>
      <c r="I9" s="0" t="n">
        <f aca="false">COUNTIFS('Cabos e Fibras'!$T$2:$T$5000,$A9,'Cabos e Fibras'!$S$2:$S$5000,CONCATENATE("&lt;=",I$3),'Cabos e Fibras'!$A$2:$A$5000,"Timing*")-SUM($B9:H9)</f>
        <v>0</v>
      </c>
      <c r="J9" s="0" t="n">
        <f aca="false">COUNTIFS('Cabos e Fibras'!$T$2:$T$5000,$A9,'Cabos e Fibras'!$S$2:$S$5000,CONCATENATE("&lt;=",J$3),'Cabos e Fibras'!$A$2:$A$5000,"Timing*")-SUM($B9:I9)</f>
        <v>0</v>
      </c>
      <c r="K9" s="0" t="n">
        <f aca="false">COUNTIFS('Cabos e Fibras'!$T$2:$T$5000,$A9,'Cabos e Fibras'!$S$2:$S$5000,CONCATENATE("&lt;=",K$3),'Cabos e Fibras'!$A$2:$A$5000,"Timing*")-SUM($B9:J9)</f>
        <v>0</v>
      </c>
      <c r="L9" s="0" t="n">
        <f aca="false">COUNTIFS('Cabos e Fibras'!$T$2:$T$5000,$A9,'Cabos e Fibras'!$S$2:$S$5000,CONCATENATE("&lt;=",L$3),'Cabos e Fibras'!$A$2:$A$5000,"Timing*")-SUM($B9:K9)</f>
        <v>0</v>
      </c>
      <c r="M9" s="0" t="n">
        <f aca="false">COUNTIFS('Cabos e Fibras'!$T$2:$T$5000,$A9,'Cabos e Fibras'!$S$2:$S$5000,CONCATENATE("&lt;=",M$3),'Cabos e Fibras'!$A$2:$A$5000,"Timing*")-SUM($B9:L9)</f>
        <v>0</v>
      </c>
      <c r="N9" s="0" t="n">
        <f aca="false">COUNTIFS('Cabos e Fibras'!$T$2:$T$5000,$A9,'Cabos e Fibras'!$S$2:$S$5000,CONCATENATE("&lt;=",N$3),'Cabos e Fibras'!$A$2:$A$5000,"Timing*")-SUM($B9:M9)</f>
        <v>0</v>
      </c>
      <c r="O9" s="0" t="n">
        <f aca="false">COUNTIFS('Cabos e Fibras'!$T$2:$T$5000,$A9,'Cabos e Fibras'!$S$2:$S$5000,CONCATENATE("&lt;=",O$3),'Cabos e Fibras'!$A$2:$A$5000,"Timing*")-SUM($B9:N9)</f>
        <v>0</v>
      </c>
      <c r="P9" s="0" t="n">
        <f aca="false">COUNTIFS('Cabos e Fibras'!$T$2:$T$5000,$A9,'Cabos e Fibras'!$S$2:$S$5000,CONCATENATE("&lt;=",P$3),'Cabos e Fibras'!$A$2:$A$5000,"Timing*")-SUM($B9:O9)</f>
        <v>0</v>
      </c>
      <c r="Q9" s="0" t="n">
        <f aca="false">COUNTIFS('Cabos e Fibras'!$T$2:$T$5000,$A9,'Cabos e Fibras'!$S$2:$S$5000,CONCATENATE("&lt;=",Q$3),'Cabos e Fibras'!$A$2:$A$5000,"Timing*")-SUM($B9:P9)</f>
        <v>0</v>
      </c>
      <c r="R9" s="0" t="n">
        <f aca="false">COUNTIFS('Cabos e Fibras'!$T$2:$T$5000,$A9,'Cabos e Fibras'!$S$2:$S$5000,CONCATENATE("&lt;=",R$3),'Cabos e Fibras'!$A$2:$A$5000,"Timing*")-SUM($B9:Q9)</f>
        <v>0</v>
      </c>
      <c r="S9" s="0" t="n">
        <f aca="false">COUNTIFS('Cabos e Fibras'!$T$2:$T$5000,$A9,'Cabos e Fibras'!$S$2:$S$5000,CONCATENATE("&lt;=",S$3),'Cabos e Fibras'!$A$2:$A$5000,"Timing*")-SUM($B9:R9)</f>
        <v>0</v>
      </c>
      <c r="T9" s="0" t="n">
        <f aca="false">COUNTIFS('Cabos e Fibras'!$T$2:$T$5000,$A9,'Cabos e Fibras'!$S$2:$S$5000,CONCATENATE("&lt;=",T$3),'Cabos e Fibras'!$A$2:$A$5000,"Timing*")-SUM($B9:S9)</f>
        <v>0</v>
      </c>
      <c r="U9" s="0" t="n">
        <f aca="false">COUNTIFS('Cabos e Fibras'!$T$2:$T$5000,$A9,'Cabos e Fibras'!$S$2:$S$5000,CONCATENATE("&lt;=",U$3),'Cabos e Fibras'!$A$2:$A$5000,"Timing*")-SUM($B9:T9)</f>
        <v>0</v>
      </c>
      <c r="V9" s="0" t="n">
        <f aca="false">COUNTIFS('Cabos e Fibras'!$T$2:$T$5000,$A9,'Cabos e Fibras'!$S$2:$S$5000,CONCATENATE("&lt;=",V$3),'Cabos e Fibras'!$A$2:$A$5000,"Timing*")-SUM($B9:U9)</f>
        <v>0</v>
      </c>
      <c r="W9" s="0" t="n">
        <f aca="false">COUNTIFS('Cabos e Fibras'!$T$2:$T$5000,$A9,'Cabos e Fibras'!$S$2:$S$5000,CONCATENATE("&lt;=",W$3),'Cabos e Fibras'!$A$2:$A$5000,"Timing*")-SUM($B9:V9)</f>
        <v>0</v>
      </c>
      <c r="X9" s="0" t="n">
        <f aca="false">COUNTIFS('Cabos e Fibras'!$T$2:$T$5000,$A9,'Cabos e Fibras'!$S$2:$S$5000,CONCATENATE("&lt;=",X$3),'Cabos e Fibras'!$A$2:$A$5000,"Timing*")-SUM($B9:W9)</f>
        <v>0</v>
      </c>
      <c r="Y9" s="0" t="n">
        <f aca="false">COUNTIFS('Cabos e Fibras'!$T$2:$T$5000,$A9,'Cabos e Fibras'!$S$2:$S$5000,CONCATENATE("&lt;=",Y$3),'Cabos e Fibras'!$A$2:$A$5000,"Timing*")-SUM($B9:X9)</f>
        <v>0</v>
      </c>
      <c r="Z9" s="0" t="n">
        <f aca="false">COUNTIFS('Cabos e Fibras'!$T$2:$T$5000,$A9,'Cabos e Fibras'!$S$2:$S$5000,CONCATENATE("&lt;=",Z$3),'Cabos e Fibras'!$A$2:$A$5000,"Timing*")-SUM($B9:Y9)</f>
        <v>0</v>
      </c>
      <c r="AA9" s="0" t="n">
        <f aca="false">COUNTIFS('Cabos e Fibras'!$T$2:$T$5000,$A9,'Cabos e Fibras'!$S$2:$S$5000,CONCATENATE("&lt;=",AA$3),'Cabos e Fibras'!$A$2:$A$5000,"Timing*")-SUM($B9:Z9)</f>
        <v>0</v>
      </c>
      <c r="AB9" s="39" t="n">
        <f aca="false">SUMPRODUCT($B$3:$L$3,B9:L9)</f>
        <v>0</v>
      </c>
      <c r="AC9" s="0" t="n">
        <f aca="false">SUM(B9:Z9)</f>
        <v>0</v>
      </c>
      <c r="AD9" s="0" t="n">
        <f aca="false">COUNTIFS('Cabos e Fibras'!$T$2:$T$5000,$A9,'Cabos e Fibras'!$A$2:$A$5000,"Timing*")</f>
        <v>0</v>
      </c>
      <c r="AE9" s="0" t="n">
        <f aca="false">AD9-AC9</f>
        <v>0</v>
      </c>
    </row>
    <row r="10" customFormat="false" ht="15" hidden="false" customHeight="false" outlineLevel="0" collapsed="false">
      <c r="A10" s="38" t="str">
        <f aca="false">Def_Sistemas_Conectores_Cabos!$C8</f>
        <v>Cabo coaxial semi-rígido</v>
      </c>
      <c r="B10" s="0" t="n">
        <f aca="false">COUNTIFS('Cabos e Fibras'!$T$2:$T$5000,$A10,'Cabos e Fibras'!$S$2:$S$5000,CONCATENATE("&lt;=",B$3),'Cabos e Fibras'!$A$2:$A$5000,"Timing*")</f>
        <v>0</v>
      </c>
      <c r="C10" s="0" t="n">
        <f aca="false">COUNTIFS('Cabos e Fibras'!$T$2:$T$5000,$A10,'Cabos e Fibras'!$S$2:$S$5000,CONCATENATE("&lt;=",C$3),'Cabos e Fibras'!$A$2:$A$5000,"Timing*")-SUM(B10)</f>
        <v>0</v>
      </c>
      <c r="D10" s="0" t="n">
        <f aca="false">COUNTIFS('Cabos e Fibras'!$T$2:$T$5000,$A10,'Cabos e Fibras'!$S$2:$S$5000,CONCATENATE("&lt;=",D$3),'Cabos e Fibras'!$A$2:$A$5000,"Timing*")-SUM($B10:C10)</f>
        <v>0</v>
      </c>
      <c r="E10" s="0" t="n">
        <f aca="false">COUNTIFS('Cabos e Fibras'!$T$2:$T$5000,$A10,'Cabos e Fibras'!$S$2:$S$5000,CONCATENATE("&lt;=",E$3),'Cabos e Fibras'!$A$2:$A$5000,"Timing*")-SUM($B10:D10)</f>
        <v>0</v>
      </c>
      <c r="F10" s="0" t="n">
        <f aca="false">COUNTIFS('Cabos e Fibras'!$T$2:$T$5000,$A10,'Cabos e Fibras'!$S$2:$S$5000,CONCATENATE("&lt;=",F$3),'Cabos e Fibras'!$A$2:$A$5000,"Timing*")-SUM($B10:E10)</f>
        <v>0</v>
      </c>
      <c r="G10" s="0" t="n">
        <f aca="false">COUNTIFS('Cabos e Fibras'!$T$2:$T$5000,$A10,'Cabos e Fibras'!$S$2:$S$5000,CONCATENATE("&lt;=",G$3),'Cabos e Fibras'!$A$2:$A$5000,"Timing*")-SUM($B10:F10)</f>
        <v>0</v>
      </c>
      <c r="H10" s="0" t="n">
        <f aca="false">COUNTIFS('Cabos e Fibras'!$T$2:$T$5000,$A10,'Cabos e Fibras'!$S$2:$S$5000,CONCATENATE("&lt;=",H$3),'Cabos e Fibras'!$A$2:$A$5000,"Timing*")-SUM($B10:G10)</f>
        <v>0</v>
      </c>
      <c r="I10" s="0" t="n">
        <f aca="false">COUNTIFS('Cabos e Fibras'!$T$2:$T$5000,$A10,'Cabos e Fibras'!$S$2:$S$5000,CONCATENATE("&lt;=",I$3),'Cabos e Fibras'!$A$2:$A$5000,"Timing*")-SUM($B10:H10)</f>
        <v>0</v>
      </c>
      <c r="J10" s="0" t="n">
        <f aca="false">COUNTIFS('Cabos e Fibras'!$T$2:$T$5000,$A10,'Cabos e Fibras'!$S$2:$S$5000,CONCATENATE("&lt;=",J$3),'Cabos e Fibras'!$A$2:$A$5000,"Timing*")-SUM($B10:I10)</f>
        <v>0</v>
      </c>
      <c r="K10" s="0" t="n">
        <f aca="false">COUNTIFS('Cabos e Fibras'!$T$2:$T$5000,$A10,'Cabos e Fibras'!$S$2:$S$5000,CONCATENATE("&lt;=",K$3),'Cabos e Fibras'!$A$2:$A$5000,"Timing*")-SUM($B10:J10)</f>
        <v>0</v>
      </c>
      <c r="L10" s="0" t="n">
        <f aca="false">COUNTIFS('Cabos e Fibras'!$T$2:$T$5000,$A10,'Cabos e Fibras'!$S$2:$S$5000,CONCATENATE("&lt;=",L$3),'Cabos e Fibras'!$A$2:$A$5000,"Timing*")-SUM($B10:K10)</f>
        <v>0</v>
      </c>
      <c r="M10" s="0" t="n">
        <f aca="false">COUNTIFS('Cabos e Fibras'!$T$2:$T$5000,$A10,'Cabos e Fibras'!$S$2:$S$5000,CONCATENATE("&lt;=",M$3),'Cabos e Fibras'!$A$2:$A$5000,"Timing*")-SUM($B10:L10)</f>
        <v>0</v>
      </c>
      <c r="N10" s="0" t="n">
        <f aca="false">COUNTIFS('Cabos e Fibras'!$T$2:$T$5000,$A10,'Cabos e Fibras'!$S$2:$S$5000,CONCATENATE("&lt;=",N$3),'Cabos e Fibras'!$A$2:$A$5000,"Timing*")-SUM($B10:M10)</f>
        <v>0</v>
      </c>
      <c r="O10" s="0" t="n">
        <f aca="false">COUNTIFS('Cabos e Fibras'!$T$2:$T$5000,$A10,'Cabos e Fibras'!$S$2:$S$5000,CONCATENATE("&lt;=",O$3),'Cabos e Fibras'!$A$2:$A$5000,"Timing*")-SUM($B10:N10)</f>
        <v>0</v>
      </c>
      <c r="P10" s="0" t="n">
        <f aca="false">COUNTIFS('Cabos e Fibras'!$T$2:$T$5000,$A10,'Cabos e Fibras'!$S$2:$S$5000,CONCATENATE("&lt;=",P$3),'Cabos e Fibras'!$A$2:$A$5000,"Timing*")-SUM($B10:O10)</f>
        <v>0</v>
      </c>
      <c r="Q10" s="0" t="n">
        <f aca="false">COUNTIFS('Cabos e Fibras'!$T$2:$T$5000,$A10,'Cabos e Fibras'!$S$2:$S$5000,CONCATENATE("&lt;=",Q$3),'Cabos e Fibras'!$A$2:$A$5000,"Timing*")-SUM($B10:P10)</f>
        <v>0</v>
      </c>
      <c r="R10" s="0" t="n">
        <f aca="false">COUNTIFS('Cabos e Fibras'!$T$2:$T$5000,$A10,'Cabos e Fibras'!$S$2:$S$5000,CONCATENATE("&lt;=",R$3),'Cabos e Fibras'!$A$2:$A$5000,"Timing*")-SUM($B10:Q10)</f>
        <v>0</v>
      </c>
      <c r="S10" s="0" t="n">
        <f aca="false">COUNTIFS('Cabos e Fibras'!$T$2:$T$5000,$A10,'Cabos e Fibras'!$S$2:$S$5000,CONCATENATE("&lt;=",S$3),'Cabos e Fibras'!$A$2:$A$5000,"Timing*")-SUM($B10:R10)</f>
        <v>0</v>
      </c>
      <c r="T10" s="0" t="n">
        <f aca="false">COUNTIFS('Cabos e Fibras'!$T$2:$T$5000,$A10,'Cabos e Fibras'!$S$2:$S$5000,CONCATENATE("&lt;=",T$3),'Cabos e Fibras'!$A$2:$A$5000,"Timing*")-SUM($B10:S10)</f>
        <v>0</v>
      </c>
      <c r="U10" s="0" t="n">
        <f aca="false">COUNTIFS('Cabos e Fibras'!$T$2:$T$5000,$A10,'Cabos e Fibras'!$S$2:$S$5000,CONCATENATE("&lt;=",U$3),'Cabos e Fibras'!$A$2:$A$5000,"Timing*")-SUM($B10:T10)</f>
        <v>0</v>
      </c>
      <c r="V10" s="0" t="n">
        <f aca="false">COUNTIFS('Cabos e Fibras'!$T$2:$T$5000,$A10,'Cabos e Fibras'!$S$2:$S$5000,CONCATENATE("&lt;=",V$3),'Cabos e Fibras'!$A$2:$A$5000,"Timing*")-SUM($B10:U10)</f>
        <v>0</v>
      </c>
      <c r="W10" s="0" t="n">
        <f aca="false">COUNTIFS('Cabos e Fibras'!$T$2:$T$5000,$A10,'Cabos e Fibras'!$S$2:$S$5000,CONCATENATE("&lt;=",W$3),'Cabos e Fibras'!$A$2:$A$5000,"Timing*")-SUM($B10:V10)</f>
        <v>0</v>
      </c>
      <c r="X10" s="0" t="n">
        <f aca="false">COUNTIFS('Cabos e Fibras'!$T$2:$T$5000,$A10,'Cabos e Fibras'!$S$2:$S$5000,CONCATENATE("&lt;=",X$3),'Cabos e Fibras'!$A$2:$A$5000,"Timing*")-SUM($B10:W10)</f>
        <v>0</v>
      </c>
      <c r="Y10" s="0" t="n">
        <f aca="false">COUNTIFS('Cabos e Fibras'!$T$2:$T$5000,$A10,'Cabos e Fibras'!$S$2:$S$5000,CONCATENATE("&lt;=",Y$3),'Cabos e Fibras'!$A$2:$A$5000,"Timing*")-SUM($B10:X10)</f>
        <v>0</v>
      </c>
      <c r="Z10" s="0" t="n">
        <f aca="false">COUNTIFS('Cabos e Fibras'!$T$2:$T$5000,$A10,'Cabos e Fibras'!$S$2:$S$5000,CONCATENATE("&lt;=",Z$3),'Cabos e Fibras'!$A$2:$A$5000,"Timing*")-SUM($B10:Y10)</f>
        <v>0</v>
      </c>
      <c r="AA10" s="0" t="n">
        <f aca="false">COUNTIFS('Cabos e Fibras'!$T$2:$T$5000,$A10,'Cabos e Fibras'!$S$2:$S$5000,CONCATENATE("&lt;=",AA$3),'Cabos e Fibras'!$A$2:$A$5000,"Timing*")-SUM($B10:Z10)</f>
        <v>0</v>
      </c>
      <c r="AB10" s="39" t="n">
        <f aca="false">SUMPRODUCT($B$3:$L$3,B10:L10)</f>
        <v>0</v>
      </c>
      <c r="AC10" s="0" t="n">
        <f aca="false">SUM(B10:Z10)</f>
        <v>0</v>
      </c>
      <c r="AD10" s="0" t="n">
        <f aca="false">COUNTIFS('Cabos e Fibras'!$T$2:$T$5000,$A10,'Cabos e Fibras'!$A$2:$A$5000,"Timing*")</f>
        <v>0</v>
      </c>
      <c r="AE10" s="0" t="n">
        <f aca="false">AD10-AC10</f>
        <v>0</v>
      </c>
    </row>
    <row r="11" customFormat="false" ht="15" hidden="false" customHeight="false" outlineLevel="0" collapsed="false">
      <c r="A11" s="38" t="str">
        <f aca="false">Def_Sistemas_Conectores_Cabos!$C9</f>
        <v>RG316</v>
      </c>
      <c r="B11" s="0" t="n">
        <f aca="false">COUNTIFS('Cabos e Fibras'!$T$2:$T$5000,$A11,'Cabos e Fibras'!$S$2:$S$5000,CONCATENATE("&lt;=",B$3),'Cabos e Fibras'!$A$2:$A$5000,"Timing*")</f>
        <v>0</v>
      </c>
      <c r="C11" s="0" t="n">
        <f aca="false">COUNTIFS('Cabos e Fibras'!$T$2:$T$5000,$A11,'Cabos e Fibras'!$S$2:$S$5000,CONCATENATE("&lt;=",C$3),'Cabos e Fibras'!$A$2:$A$5000,"Timing*")-SUM(B11)</f>
        <v>0</v>
      </c>
      <c r="D11" s="0" t="n">
        <f aca="false">COUNTIFS('Cabos e Fibras'!$T$2:$T$5000,$A11,'Cabos e Fibras'!$S$2:$S$5000,CONCATENATE("&lt;=",D$3),'Cabos e Fibras'!$A$2:$A$5000,"Timing*")-SUM($B11:C11)</f>
        <v>0</v>
      </c>
      <c r="E11" s="0" t="n">
        <f aca="false">COUNTIFS('Cabos e Fibras'!$T$2:$T$5000,$A11,'Cabos e Fibras'!$S$2:$S$5000,CONCATENATE("&lt;=",E$3),'Cabos e Fibras'!$A$2:$A$5000,"Timing*")-SUM($B11:D11)</f>
        <v>0</v>
      </c>
      <c r="F11" s="0" t="n">
        <f aca="false">COUNTIFS('Cabos e Fibras'!$T$2:$T$5000,$A11,'Cabos e Fibras'!$S$2:$S$5000,CONCATENATE("&lt;=",F$3),'Cabos e Fibras'!$A$2:$A$5000,"Timing*")-SUM($B11:E11)</f>
        <v>0</v>
      </c>
      <c r="G11" s="0" t="n">
        <f aca="false">COUNTIFS('Cabos e Fibras'!$T$2:$T$5000,$A11,'Cabos e Fibras'!$S$2:$S$5000,CONCATENATE("&lt;=",G$3),'Cabos e Fibras'!$A$2:$A$5000,"Timing*")-SUM($B11:F11)</f>
        <v>0</v>
      </c>
      <c r="H11" s="0" t="n">
        <f aca="false">COUNTIFS('Cabos e Fibras'!$T$2:$T$5000,$A11,'Cabos e Fibras'!$S$2:$S$5000,CONCATENATE("&lt;=",H$3),'Cabos e Fibras'!$A$2:$A$5000,"Timing*")-SUM($B11:G11)</f>
        <v>0</v>
      </c>
      <c r="I11" s="0" t="n">
        <f aca="false">COUNTIFS('Cabos e Fibras'!$T$2:$T$5000,$A11,'Cabos e Fibras'!$S$2:$S$5000,CONCATENATE("&lt;=",I$3),'Cabos e Fibras'!$A$2:$A$5000,"Timing*")-SUM($B11:H11)</f>
        <v>0</v>
      </c>
      <c r="J11" s="0" t="n">
        <f aca="false">COUNTIFS('Cabos e Fibras'!$T$2:$T$5000,$A11,'Cabos e Fibras'!$S$2:$S$5000,CONCATENATE("&lt;=",J$3),'Cabos e Fibras'!$A$2:$A$5000,"Timing*")-SUM($B11:I11)</f>
        <v>0</v>
      </c>
      <c r="K11" s="0" t="n">
        <f aca="false">COUNTIFS('Cabos e Fibras'!$T$2:$T$5000,$A11,'Cabos e Fibras'!$S$2:$S$5000,CONCATENATE("&lt;=",K$3),'Cabos e Fibras'!$A$2:$A$5000,"Timing*")-SUM($B11:J11)</f>
        <v>0</v>
      </c>
      <c r="L11" s="0" t="n">
        <f aca="false">COUNTIFS('Cabos e Fibras'!$T$2:$T$5000,$A11,'Cabos e Fibras'!$S$2:$S$5000,CONCATENATE("&lt;=",L$3),'Cabos e Fibras'!$A$2:$A$5000,"Timing*")-SUM($B11:K11)</f>
        <v>0</v>
      </c>
      <c r="M11" s="0" t="n">
        <f aca="false">COUNTIFS('Cabos e Fibras'!$T$2:$T$5000,$A11,'Cabos e Fibras'!$S$2:$S$5000,CONCATENATE("&lt;=",M$3),'Cabos e Fibras'!$A$2:$A$5000,"Timing*")-SUM($B11:L11)</f>
        <v>0</v>
      </c>
      <c r="N11" s="0" t="n">
        <f aca="false">COUNTIFS('Cabos e Fibras'!$T$2:$T$5000,$A11,'Cabos e Fibras'!$S$2:$S$5000,CONCATENATE("&lt;=",N$3),'Cabos e Fibras'!$A$2:$A$5000,"Timing*")-SUM($B11:M11)</f>
        <v>0</v>
      </c>
      <c r="O11" s="0" t="n">
        <f aca="false">COUNTIFS('Cabos e Fibras'!$T$2:$T$5000,$A11,'Cabos e Fibras'!$S$2:$S$5000,CONCATENATE("&lt;=",O$3),'Cabos e Fibras'!$A$2:$A$5000,"Timing*")-SUM($B11:N11)</f>
        <v>0</v>
      </c>
      <c r="P11" s="0" t="n">
        <f aca="false">COUNTIFS('Cabos e Fibras'!$T$2:$T$5000,$A11,'Cabos e Fibras'!$S$2:$S$5000,CONCATENATE("&lt;=",P$3),'Cabos e Fibras'!$A$2:$A$5000,"Timing*")-SUM($B11:O11)</f>
        <v>0</v>
      </c>
      <c r="Q11" s="0" t="n">
        <f aca="false">COUNTIFS('Cabos e Fibras'!$T$2:$T$5000,$A11,'Cabos e Fibras'!$S$2:$S$5000,CONCATENATE("&lt;=",Q$3),'Cabos e Fibras'!$A$2:$A$5000,"Timing*")-SUM($B11:P11)</f>
        <v>0</v>
      </c>
      <c r="R11" s="0" t="n">
        <f aca="false">COUNTIFS('Cabos e Fibras'!$T$2:$T$5000,$A11,'Cabos e Fibras'!$S$2:$S$5000,CONCATENATE("&lt;=",R$3),'Cabos e Fibras'!$A$2:$A$5000,"Timing*")-SUM($B11:Q11)</f>
        <v>0</v>
      </c>
      <c r="S11" s="0" t="n">
        <f aca="false">COUNTIFS('Cabos e Fibras'!$T$2:$T$5000,$A11,'Cabos e Fibras'!$S$2:$S$5000,CONCATENATE("&lt;=",S$3),'Cabos e Fibras'!$A$2:$A$5000,"Timing*")-SUM($B11:R11)</f>
        <v>0</v>
      </c>
      <c r="T11" s="0" t="n">
        <f aca="false">COUNTIFS('Cabos e Fibras'!$T$2:$T$5000,$A11,'Cabos e Fibras'!$S$2:$S$5000,CONCATENATE("&lt;=",T$3),'Cabos e Fibras'!$A$2:$A$5000,"Timing*")-SUM($B11:S11)</f>
        <v>0</v>
      </c>
      <c r="U11" s="0" t="n">
        <f aca="false">COUNTIFS('Cabos e Fibras'!$T$2:$T$5000,$A11,'Cabos e Fibras'!$S$2:$S$5000,CONCATENATE("&lt;=",U$3),'Cabos e Fibras'!$A$2:$A$5000,"Timing*")-SUM($B11:T11)</f>
        <v>0</v>
      </c>
      <c r="V11" s="0" t="n">
        <f aca="false">COUNTIFS('Cabos e Fibras'!$T$2:$T$5000,$A11,'Cabos e Fibras'!$S$2:$S$5000,CONCATENATE("&lt;=",V$3),'Cabos e Fibras'!$A$2:$A$5000,"Timing*")-SUM($B11:U11)</f>
        <v>0</v>
      </c>
      <c r="W11" s="0" t="n">
        <f aca="false">COUNTIFS('Cabos e Fibras'!$T$2:$T$5000,$A11,'Cabos e Fibras'!$S$2:$S$5000,CONCATENATE("&lt;=",W$3),'Cabos e Fibras'!$A$2:$A$5000,"Timing*")-SUM($B11:V11)</f>
        <v>0</v>
      </c>
      <c r="X11" s="0" t="n">
        <f aca="false">COUNTIFS('Cabos e Fibras'!$T$2:$T$5000,$A11,'Cabos e Fibras'!$S$2:$S$5000,CONCATENATE("&lt;=",X$3),'Cabos e Fibras'!$A$2:$A$5000,"Timing*")-SUM($B11:W11)</f>
        <v>0</v>
      </c>
      <c r="Y11" s="0" t="n">
        <f aca="false">COUNTIFS('Cabos e Fibras'!$T$2:$T$5000,$A11,'Cabos e Fibras'!$S$2:$S$5000,CONCATENATE("&lt;=",Y$3),'Cabos e Fibras'!$A$2:$A$5000,"Timing*")-SUM($B11:X11)</f>
        <v>0</v>
      </c>
      <c r="Z11" s="0" t="n">
        <f aca="false">COUNTIFS('Cabos e Fibras'!$T$2:$T$5000,$A11,'Cabos e Fibras'!$S$2:$S$5000,CONCATENATE("&lt;=",Z$3),'Cabos e Fibras'!$A$2:$A$5000,"Timing*")-SUM($B11:Y11)</f>
        <v>0</v>
      </c>
      <c r="AA11" s="0" t="n">
        <f aca="false">COUNTIFS('Cabos e Fibras'!$T$2:$T$5000,$A11,'Cabos e Fibras'!$S$2:$S$5000,CONCATENATE("&lt;=",AA$3),'Cabos e Fibras'!$A$2:$A$5000,"Timing*")-SUM($B11:Z11)</f>
        <v>0</v>
      </c>
      <c r="AB11" s="39" t="n">
        <f aca="false">SUMPRODUCT($B$3:$L$3,B11:L11)</f>
        <v>0</v>
      </c>
      <c r="AC11" s="0" t="n">
        <f aca="false">SUM(B11:Z11)</f>
        <v>0</v>
      </c>
      <c r="AD11" s="0" t="n">
        <f aca="false">COUNTIFS('Cabos e Fibras'!$T$2:$T$5000,$A11,'Cabos e Fibras'!$A$2:$A$5000,"Timing*")</f>
        <v>0</v>
      </c>
      <c r="AE11" s="0" t="n">
        <f aca="false">AD11-AC11</f>
        <v>0</v>
      </c>
    </row>
    <row r="12" customFormat="false" ht="15" hidden="false" customHeight="false" outlineLevel="0" collapsed="false">
      <c r="A12" s="38" t="str">
        <f aca="false">Def_Sistemas_Conectores_Cabos!$C10</f>
        <v>LMR-195</v>
      </c>
      <c r="B12" s="0" t="n">
        <f aca="false">COUNTIFS('Cabos e Fibras'!$T$2:$T$5000,$A12,'Cabos e Fibras'!$S$2:$S$5000,CONCATENATE("&lt;=",B$3),'Cabos e Fibras'!$A$2:$A$5000,"Timing*")</f>
        <v>0</v>
      </c>
      <c r="C12" s="0" t="n">
        <f aca="false">COUNTIFS('Cabos e Fibras'!$T$2:$T$5000,$A12,'Cabos e Fibras'!$S$2:$S$5000,CONCATENATE("&lt;=",C$3),'Cabos e Fibras'!$A$2:$A$5000,"Timing*")-SUM(B12)</f>
        <v>0</v>
      </c>
      <c r="D12" s="0" t="n">
        <f aca="false">COUNTIFS('Cabos e Fibras'!$T$2:$T$5000,$A12,'Cabos e Fibras'!$S$2:$S$5000,CONCATENATE("&lt;=",D$3),'Cabos e Fibras'!$A$2:$A$5000,"Timing*")-SUM($B12:C12)</f>
        <v>0</v>
      </c>
      <c r="E12" s="0" t="n">
        <f aca="false">COUNTIFS('Cabos e Fibras'!$T$2:$T$5000,$A12,'Cabos e Fibras'!$S$2:$S$5000,CONCATENATE("&lt;=",E$3),'Cabos e Fibras'!$A$2:$A$5000,"Timing*")-SUM($B12:D12)</f>
        <v>0</v>
      </c>
      <c r="F12" s="0" t="n">
        <f aca="false">COUNTIFS('Cabos e Fibras'!$T$2:$T$5000,$A12,'Cabos e Fibras'!$S$2:$S$5000,CONCATENATE("&lt;=",F$3),'Cabos e Fibras'!$A$2:$A$5000,"Timing*")-SUM($B12:E12)</f>
        <v>0</v>
      </c>
      <c r="G12" s="0" t="n">
        <f aca="false">COUNTIFS('Cabos e Fibras'!$T$2:$T$5000,$A12,'Cabos e Fibras'!$S$2:$S$5000,CONCATENATE("&lt;=",G$3),'Cabos e Fibras'!$A$2:$A$5000,"Timing*")-SUM($B12:F12)</f>
        <v>0</v>
      </c>
      <c r="H12" s="0" t="n">
        <f aca="false">COUNTIFS('Cabos e Fibras'!$T$2:$T$5000,$A12,'Cabos e Fibras'!$S$2:$S$5000,CONCATENATE("&lt;=",H$3),'Cabos e Fibras'!$A$2:$A$5000,"Timing*")-SUM($B12:G12)</f>
        <v>0</v>
      </c>
      <c r="I12" s="0" t="n">
        <f aca="false">COUNTIFS('Cabos e Fibras'!$T$2:$T$5000,$A12,'Cabos e Fibras'!$S$2:$S$5000,CONCATENATE("&lt;=",I$3),'Cabos e Fibras'!$A$2:$A$5000,"Timing*")-SUM($B12:H12)</f>
        <v>0</v>
      </c>
      <c r="J12" s="0" t="n">
        <f aca="false">COUNTIFS('Cabos e Fibras'!$T$2:$T$5000,$A12,'Cabos e Fibras'!$S$2:$S$5000,CONCATENATE("&lt;=",J$3),'Cabos e Fibras'!$A$2:$A$5000,"Timing*")-SUM($B12:I12)</f>
        <v>0</v>
      </c>
      <c r="K12" s="0" t="n">
        <f aca="false">COUNTIFS('Cabos e Fibras'!$T$2:$T$5000,$A12,'Cabos e Fibras'!$S$2:$S$5000,CONCATENATE("&lt;=",K$3),'Cabos e Fibras'!$A$2:$A$5000,"Timing*")-SUM($B12:J12)</f>
        <v>0</v>
      </c>
      <c r="L12" s="0" t="n">
        <f aca="false">COUNTIFS('Cabos e Fibras'!$T$2:$T$5000,$A12,'Cabos e Fibras'!$S$2:$S$5000,CONCATENATE("&lt;=",L$3),'Cabos e Fibras'!$A$2:$A$5000,"Timing*")-SUM($B12:K12)</f>
        <v>0</v>
      </c>
      <c r="M12" s="0" t="n">
        <f aca="false">COUNTIFS('Cabos e Fibras'!$T$2:$T$5000,$A12,'Cabos e Fibras'!$S$2:$S$5000,CONCATENATE("&lt;=",M$3),'Cabos e Fibras'!$A$2:$A$5000,"Timing*")-SUM($B12:L12)</f>
        <v>0</v>
      </c>
      <c r="N12" s="0" t="n">
        <f aca="false">COUNTIFS('Cabos e Fibras'!$T$2:$T$5000,$A12,'Cabos e Fibras'!$S$2:$S$5000,CONCATENATE("&lt;=",N$3),'Cabos e Fibras'!$A$2:$A$5000,"Timing*")-SUM($B12:M12)</f>
        <v>0</v>
      </c>
      <c r="O12" s="0" t="n">
        <f aca="false">COUNTIFS('Cabos e Fibras'!$T$2:$T$5000,$A12,'Cabos e Fibras'!$S$2:$S$5000,CONCATENATE("&lt;=",O$3),'Cabos e Fibras'!$A$2:$A$5000,"Timing*")-SUM($B12:N12)</f>
        <v>0</v>
      </c>
      <c r="P12" s="0" t="n">
        <f aca="false">COUNTIFS('Cabos e Fibras'!$T$2:$T$5000,$A12,'Cabos e Fibras'!$S$2:$S$5000,CONCATENATE("&lt;=",P$3),'Cabos e Fibras'!$A$2:$A$5000,"Timing*")-SUM($B12:O12)</f>
        <v>0</v>
      </c>
      <c r="Q12" s="0" t="n">
        <f aca="false">COUNTIFS('Cabos e Fibras'!$T$2:$T$5000,$A12,'Cabos e Fibras'!$S$2:$S$5000,CONCATENATE("&lt;=",Q$3),'Cabos e Fibras'!$A$2:$A$5000,"Timing*")-SUM($B12:P12)</f>
        <v>0</v>
      </c>
      <c r="R12" s="0" t="n">
        <f aca="false">COUNTIFS('Cabos e Fibras'!$T$2:$T$5000,$A12,'Cabos e Fibras'!$S$2:$S$5000,CONCATENATE("&lt;=",R$3),'Cabos e Fibras'!$A$2:$A$5000,"Timing*")-SUM($B12:Q12)</f>
        <v>0</v>
      </c>
      <c r="S12" s="0" t="n">
        <f aca="false">COUNTIFS('Cabos e Fibras'!$T$2:$T$5000,$A12,'Cabos e Fibras'!$S$2:$S$5000,CONCATENATE("&lt;=",S$3),'Cabos e Fibras'!$A$2:$A$5000,"Timing*")-SUM($B12:R12)</f>
        <v>0</v>
      </c>
      <c r="T12" s="0" t="n">
        <f aca="false">COUNTIFS('Cabos e Fibras'!$T$2:$T$5000,$A12,'Cabos e Fibras'!$S$2:$S$5000,CONCATENATE("&lt;=",T$3),'Cabos e Fibras'!$A$2:$A$5000,"Timing*")-SUM($B12:S12)</f>
        <v>0</v>
      </c>
      <c r="U12" s="0" t="n">
        <f aca="false">COUNTIFS('Cabos e Fibras'!$T$2:$T$5000,$A12,'Cabos e Fibras'!$S$2:$S$5000,CONCATENATE("&lt;=",U$3),'Cabos e Fibras'!$A$2:$A$5000,"Timing*")-SUM($B12:T12)</f>
        <v>0</v>
      </c>
      <c r="V12" s="0" t="n">
        <f aca="false">COUNTIFS('Cabos e Fibras'!$T$2:$T$5000,$A12,'Cabos e Fibras'!$S$2:$S$5000,CONCATENATE("&lt;=",V$3),'Cabos e Fibras'!$A$2:$A$5000,"Timing*")-SUM($B12:U12)</f>
        <v>0</v>
      </c>
      <c r="W12" s="0" t="n">
        <f aca="false">COUNTIFS('Cabos e Fibras'!$T$2:$T$5000,$A12,'Cabos e Fibras'!$S$2:$S$5000,CONCATENATE("&lt;=",W$3),'Cabos e Fibras'!$A$2:$A$5000,"Timing*")-SUM($B12:V12)</f>
        <v>0</v>
      </c>
      <c r="X12" s="0" t="n">
        <f aca="false">COUNTIFS('Cabos e Fibras'!$T$2:$T$5000,$A12,'Cabos e Fibras'!$S$2:$S$5000,CONCATENATE("&lt;=",X$3),'Cabos e Fibras'!$A$2:$A$5000,"Timing*")-SUM($B12:W12)</f>
        <v>0</v>
      </c>
      <c r="Y12" s="0" t="n">
        <f aca="false">COUNTIFS('Cabos e Fibras'!$T$2:$T$5000,$A12,'Cabos e Fibras'!$S$2:$S$5000,CONCATENATE("&lt;=",Y$3),'Cabos e Fibras'!$A$2:$A$5000,"Timing*")-SUM($B12:X12)</f>
        <v>0</v>
      </c>
      <c r="Z12" s="0" t="n">
        <f aca="false">COUNTIFS('Cabos e Fibras'!$T$2:$T$5000,$A12,'Cabos e Fibras'!$S$2:$S$5000,CONCATENATE("&lt;=",Z$3),'Cabos e Fibras'!$A$2:$A$5000,"Timing*")-SUM($B12:Y12)</f>
        <v>0</v>
      </c>
      <c r="AA12" s="0" t="n">
        <f aca="false">COUNTIFS('Cabos e Fibras'!$T$2:$T$5000,$A12,'Cabos e Fibras'!$S$2:$S$5000,CONCATENATE("&lt;=",AA$3),'Cabos e Fibras'!$A$2:$A$5000,"Timing*")-SUM($B12:Z12)</f>
        <v>0</v>
      </c>
      <c r="AB12" s="39" t="n">
        <f aca="false">SUMPRODUCT($B$3:$L$3,B12:L12)</f>
        <v>0</v>
      </c>
      <c r="AC12" s="0" t="n">
        <f aca="false">SUM(B12:Z12)</f>
        <v>0</v>
      </c>
      <c r="AD12" s="0" t="n">
        <f aca="false">COUNTIFS('Cabos e Fibras'!$T$2:$T$5000,$A12,'Cabos e Fibras'!$A$2:$A$5000,"Timing*")</f>
        <v>0</v>
      </c>
      <c r="AE12" s="0" t="n">
        <f aca="false">AD12-AC12</f>
        <v>0</v>
      </c>
    </row>
    <row r="13" customFormat="false" ht="15" hidden="false" customHeight="false" outlineLevel="0" collapsed="false">
      <c r="A13" s="38" t="str">
        <f aca="false">Def_Sistemas_Conectores_Cabos!$C11</f>
        <v>LMR-400</v>
      </c>
      <c r="B13" s="0" t="n">
        <f aca="false">COUNTIFS('Cabos e Fibras'!$T$2:$T$5000,$A13,'Cabos e Fibras'!$S$2:$S$5000,CONCATENATE("&lt;=",B$3),'Cabos e Fibras'!$A$2:$A$5000,"Timing*")</f>
        <v>0</v>
      </c>
      <c r="C13" s="0" t="n">
        <f aca="false">COUNTIFS('Cabos e Fibras'!$T$2:$T$5000,$A13,'Cabos e Fibras'!$S$2:$S$5000,CONCATENATE("&lt;=",C$3),'Cabos e Fibras'!$A$2:$A$5000,"Timing*")-SUM(B13)</f>
        <v>0</v>
      </c>
      <c r="D13" s="0" t="n">
        <f aca="false">COUNTIFS('Cabos e Fibras'!$T$2:$T$5000,$A13,'Cabos e Fibras'!$S$2:$S$5000,CONCATENATE("&lt;=",D$3),'Cabos e Fibras'!$A$2:$A$5000,"Timing*")-SUM($B13:C13)</f>
        <v>0</v>
      </c>
      <c r="E13" s="0" t="n">
        <f aca="false">COUNTIFS('Cabos e Fibras'!$T$2:$T$5000,$A13,'Cabos e Fibras'!$S$2:$S$5000,CONCATENATE("&lt;=",E$3),'Cabos e Fibras'!$A$2:$A$5000,"Timing*")-SUM($B13:D13)</f>
        <v>0</v>
      </c>
      <c r="F13" s="0" t="n">
        <f aca="false">COUNTIFS('Cabos e Fibras'!$T$2:$T$5000,$A13,'Cabos e Fibras'!$S$2:$S$5000,CONCATENATE("&lt;=",F$3),'Cabos e Fibras'!$A$2:$A$5000,"Timing*")-SUM($B13:E13)</f>
        <v>0</v>
      </c>
      <c r="G13" s="0" t="n">
        <f aca="false">COUNTIFS('Cabos e Fibras'!$T$2:$T$5000,$A13,'Cabos e Fibras'!$S$2:$S$5000,CONCATENATE("&lt;=",G$3),'Cabos e Fibras'!$A$2:$A$5000,"Timing*")-SUM($B13:F13)</f>
        <v>0</v>
      </c>
      <c r="H13" s="0" t="n">
        <f aca="false">COUNTIFS('Cabos e Fibras'!$T$2:$T$5000,$A13,'Cabos e Fibras'!$S$2:$S$5000,CONCATENATE("&lt;=",H$3),'Cabos e Fibras'!$A$2:$A$5000,"Timing*")-SUM($B13:G13)</f>
        <v>0</v>
      </c>
      <c r="I13" s="0" t="n">
        <f aca="false">COUNTIFS('Cabos e Fibras'!$T$2:$T$5000,$A13,'Cabos e Fibras'!$S$2:$S$5000,CONCATENATE("&lt;=",I$3),'Cabos e Fibras'!$A$2:$A$5000,"Timing*")-SUM($B13:H13)</f>
        <v>0</v>
      </c>
      <c r="J13" s="0" t="n">
        <f aca="false">COUNTIFS('Cabos e Fibras'!$T$2:$T$5000,$A13,'Cabos e Fibras'!$S$2:$S$5000,CONCATENATE("&lt;=",J$3),'Cabos e Fibras'!$A$2:$A$5000,"Timing*")-SUM($B13:I13)</f>
        <v>0</v>
      </c>
      <c r="K13" s="0" t="n">
        <f aca="false">COUNTIFS('Cabos e Fibras'!$T$2:$T$5000,$A13,'Cabos e Fibras'!$S$2:$S$5000,CONCATENATE("&lt;=",K$3),'Cabos e Fibras'!$A$2:$A$5000,"Timing*")-SUM($B13:J13)</f>
        <v>0</v>
      </c>
      <c r="L13" s="0" t="n">
        <f aca="false">COUNTIFS('Cabos e Fibras'!$T$2:$T$5000,$A13,'Cabos e Fibras'!$S$2:$S$5000,CONCATENATE("&lt;=",L$3),'Cabos e Fibras'!$A$2:$A$5000,"Timing*")-SUM($B13:K13)</f>
        <v>0</v>
      </c>
      <c r="M13" s="0" t="n">
        <f aca="false">COUNTIFS('Cabos e Fibras'!$T$2:$T$5000,$A13,'Cabos e Fibras'!$S$2:$S$5000,CONCATENATE("&lt;=",M$3),'Cabos e Fibras'!$A$2:$A$5000,"Timing*")-SUM($B13:L13)</f>
        <v>0</v>
      </c>
      <c r="N13" s="0" t="n">
        <f aca="false">COUNTIFS('Cabos e Fibras'!$T$2:$T$5000,$A13,'Cabos e Fibras'!$S$2:$S$5000,CONCATENATE("&lt;=",N$3),'Cabos e Fibras'!$A$2:$A$5000,"Timing*")-SUM($B13:M13)</f>
        <v>0</v>
      </c>
      <c r="O13" s="0" t="n">
        <f aca="false">COUNTIFS('Cabos e Fibras'!$T$2:$T$5000,$A13,'Cabos e Fibras'!$S$2:$S$5000,CONCATENATE("&lt;=",O$3),'Cabos e Fibras'!$A$2:$A$5000,"Timing*")-SUM($B13:N13)</f>
        <v>0</v>
      </c>
      <c r="P13" s="0" t="n">
        <f aca="false">COUNTIFS('Cabos e Fibras'!$T$2:$T$5000,$A13,'Cabos e Fibras'!$S$2:$S$5000,CONCATENATE("&lt;=",P$3),'Cabos e Fibras'!$A$2:$A$5000,"Timing*")-SUM($B13:O13)</f>
        <v>0</v>
      </c>
      <c r="Q13" s="0" t="n">
        <f aca="false">COUNTIFS('Cabos e Fibras'!$T$2:$T$5000,$A13,'Cabos e Fibras'!$S$2:$S$5000,CONCATENATE("&lt;=",Q$3),'Cabos e Fibras'!$A$2:$A$5000,"Timing*")-SUM($B13:P13)</f>
        <v>0</v>
      </c>
      <c r="R13" s="0" t="n">
        <f aca="false">COUNTIFS('Cabos e Fibras'!$T$2:$T$5000,$A13,'Cabos e Fibras'!$S$2:$S$5000,CONCATENATE("&lt;=",R$3),'Cabos e Fibras'!$A$2:$A$5000,"Timing*")-SUM($B13:Q13)</f>
        <v>0</v>
      </c>
      <c r="S13" s="0" t="n">
        <f aca="false">COUNTIFS('Cabos e Fibras'!$T$2:$T$5000,$A13,'Cabos e Fibras'!$S$2:$S$5000,CONCATENATE("&lt;=",S$3),'Cabos e Fibras'!$A$2:$A$5000,"Timing*")-SUM($B13:R13)</f>
        <v>0</v>
      </c>
      <c r="T13" s="0" t="n">
        <f aca="false">COUNTIFS('Cabos e Fibras'!$T$2:$T$5000,$A13,'Cabos e Fibras'!$S$2:$S$5000,CONCATENATE("&lt;=",T$3),'Cabos e Fibras'!$A$2:$A$5000,"Timing*")-SUM($B13:S13)</f>
        <v>0</v>
      </c>
      <c r="U13" s="0" t="n">
        <f aca="false">COUNTIFS('Cabos e Fibras'!$T$2:$T$5000,$A13,'Cabos e Fibras'!$S$2:$S$5000,CONCATENATE("&lt;=",U$3),'Cabos e Fibras'!$A$2:$A$5000,"Timing*")-SUM($B13:T13)</f>
        <v>0</v>
      </c>
      <c r="V13" s="0" t="n">
        <f aca="false">COUNTIFS('Cabos e Fibras'!$T$2:$T$5000,$A13,'Cabos e Fibras'!$S$2:$S$5000,CONCATENATE("&lt;=",V$3),'Cabos e Fibras'!$A$2:$A$5000,"Timing*")-SUM($B13:U13)</f>
        <v>0</v>
      </c>
      <c r="W13" s="0" t="n">
        <f aca="false">COUNTIFS('Cabos e Fibras'!$T$2:$T$5000,$A13,'Cabos e Fibras'!$S$2:$S$5000,CONCATENATE("&lt;=",W$3),'Cabos e Fibras'!$A$2:$A$5000,"Timing*")-SUM($B13:V13)</f>
        <v>0</v>
      </c>
      <c r="X13" s="0" t="n">
        <f aca="false">COUNTIFS('Cabos e Fibras'!$T$2:$T$5000,$A13,'Cabos e Fibras'!$S$2:$S$5000,CONCATENATE("&lt;=",X$3),'Cabos e Fibras'!$A$2:$A$5000,"Timing*")-SUM($B13:W13)</f>
        <v>0</v>
      </c>
      <c r="Y13" s="0" t="n">
        <f aca="false">COUNTIFS('Cabos e Fibras'!$T$2:$T$5000,$A13,'Cabos e Fibras'!$S$2:$S$5000,CONCATENATE("&lt;=",Y$3),'Cabos e Fibras'!$A$2:$A$5000,"Timing*")-SUM($B13:X13)</f>
        <v>0</v>
      </c>
      <c r="Z13" s="0" t="n">
        <f aca="false">COUNTIFS('Cabos e Fibras'!$T$2:$T$5000,$A13,'Cabos e Fibras'!$S$2:$S$5000,CONCATENATE("&lt;=",Z$3),'Cabos e Fibras'!$A$2:$A$5000,"Timing*")-SUM($B13:Y13)</f>
        <v>0</v>
      </c>
      <c r="AA13" s="0" t="n">
        <f aca="false">COUNTIFS('Cabos e Fibras'!$T$2:$T$5000,$A13,'Cabos e Fibras'!$S$2:$S$5000,CONCATENATE("&lt;=",AA$3),'Cabos e Fibras'!$A$2:$A$5000,"Timing*")-SUM($B13:Z13)</f>
        <v>0</v>
      </c>
      <c r="AB13" s="39" t="n">
        <f aca="false">SUMPRODUCT($B$3:$L$3,B13:L13)</f>
        <v>0</v>
      </c>
      <c r="AC13" s="0" t="n">
        <f aca="false">SUM(B13:Z13)</f>
        <v>0</v>
      </c>
      <c r="AD13" s="0" t="n">
        <f aca="false">COUNTIFS('Cabos e Fibras'!$T$2:$T$5000,$A13,'Cabos e Fibras'!$A$2:$A$5000,"Timing*")</f>
        <v>0</v>
      </c>
      <c r="AE13" s="0" t="n">
        <f aca="false">AD13-AC13</f>
        <v>0</v>
      </c>
    </row>
    <row r="14" customFormat="false" ht="15" hidden="false" customHeight="false" outlineLevel="0" collapsed="false">
      <c r="A14" s="38" t="str">
        <f aca="false">Def_Sistemas_Conectores_Cabos!$C12</f>
        <v>Datalink DLC R12</v>
      </c>
      <c r="B14" s="0" t="n">
        <f aca="false">COUNTIFS('Cabos e Fibras'!$T$2:$T$5000,$A14,'Cabos e Fibras'!$S$2:$S$5000,CONCATENATE("&lt;=",B$3),'Cabos e Fibras'!$A$2:$A$5000,"Timing*")</f>
        <v>0</v>
      </c>
      <c r="C14" s="0" t="n">
        <f aca="false">COUNTIFS('Cabos e Fibras'!$T$2:$T$5000,$A14,'Cabos e Fibras'!$S$2:$S$5000,CONCATENATE("&lt;=",C$3),'Cabos e Fibras'!$A$2:$A$5000,"Timing*")-SUM(B14)</f>
        <v>0</v>
      </c>
      <c r="D14" s="0" t="n">
        <f aca="false">COUNTIFS('Cabos e Fibras'!$T$2:$T$5000,$A14,'Cabos e Fibras'!$S$2:$S$5000,CONCATENATE("&lt;=",D$3),'Cabos e Fibras'!$A$2:$A$5000,"Timing*")-SUM($B14:C14)</f>
        <v>0</v>
      </c>
      <c r="E14" s="0" t="n">
        <f aca="false">COUNTIFS('Cabos e Fibras'!$T$2:$T$5000,$A14,'Cabos e Fibras'!$S$2:$S$5000,CONCATENATE("&lt;=",E$3),'Cabos e Fibras'!$A$2:$A$5000,"Timing*")-SUM($B14:D14)</f>
        <v>0</v>
      </c>
      <c r="F14" s="0" t="n">
        <f aca="false">COUNTIFS('Cabos e Fibras'!$T$2:$T$5000,$A14,'Cabos e Fibras'!$S$2:$S$5000,CONCATENATE("&lt;=",F$3),'Cabos e Fibras'!$A$2:$A$5000,"Timing*")-SUM($B14:E14)</f>
        <v>0</v>
      </c>
      <c r="G14" s="0" t="n">
        <f aca="false">COUNTIFS('Cabos e Fibras'!$T$2:$T$5000,$A14,'Cabos e Fibras'!$S$2:$S$5000,CONCATENATE("&lt;=",G$3),'Cabos e Fibras'!$A$2:$A$5000,"Timing*")-SUM($B14:F14)</f>
        <v>0</v>
      </c>
      <c r="H14" s="0" t="n">
        <f aca="false">COUNTIFS('Cabos e Fibras'!$T$2:$T$5000,$A14,'Cabos e Fibras'!$S$2:$S$5000,CONCATENATE("&lt;=",H$3),'Cabos e Fibras'!$A$2:$A$5000,"Timing*")-SUM($B14:G14)</f>
        <v>0</v>
      </c>
      <c r="I14" s="0" t="n">
        <f aca="false">COUNTIFS('Cabos e Fibras'!$T$2:$T$5000,$A14,'Cabos e Fibras'!$S$2:$S$5000,CONCATENATE("&lt;=",I$3),'Cabos e Fibras'!$A$2:$A$5000,"Timing*")-SUM($B14:H14)</f>
        <v>0</v>
      </c>
      <c r="J14" s="0" t="n">
        <f aca="false">COUNTIFS('Cabos e Fibras'!$T$2:$T$5000,$A14,'Cabos e Fibras'!$S$2:$S$5000,CONCATENATE("&lt;=",J$3),'Cabos e Fibras'!$A$2:$A$5000,"Timing*")-SUM($B14:I14)</f>
        <v>0</v>
      </c>
      <c r="K14" s="0" t="n">
        <f aca="false">COUNTIFS('Cabos e Fibras'!$T$2:$T$5000,$A14,'Cabos e Fibras'!$S$2:$S$5000,CONCATENATE("&lt;=",K$3),'Cabos e Fibras'!$A$2:$A$5000,"Timing*")-SUM($B14:J14)</f>
        <v>0</v>
      </c>
      <c r="L14" s="0" t="n">
        <f aca="false">COUNTIFS('Cabos e Fibras'!$T$2:$T$5000,$A14,'Cabos e Fibras'!$S$2:$S$5000,CONCATENATE("&lt;=",L$3),'Cabos e Fibras'!$A$2:$A$5000,"Timing*")-SUM($B14:K14)</f>
        <v>0</v>
      </c>
      <c r="M14" s="0" t="n">
        <f aca="false">COUNTIFS('Cabos e Fibras'!$T$2:$T$5000,$A14,'Cabos e Fibras'!$S$2:$S$5000,CONCATENATE("&lt;=",M$3),'Cabos e Fibras'!$A$2:$A$5000,"Timing*")-SUM($B14:L14)</f>
        <v>0</v>
      </c>
      <c r="N14" s="0" t="n">
        <f aca="false">COUNTIFS('Cabos e Fibras'!$T$2:$T$5000,$A14,'Cabos e Fibras'!$S$2:$S$5000,CONCATENATE("&lt;=",N$3),'Cabos e Fibras'!$A$2:$A$5000,"Timing*")-SUM($B14:M14)</f>
        <v>0</v>
      </c>
      <c r="O14" s="0" t="n">
        <f aca="false">COUNTIFS('Cabos e Fibras'!$T$2:$T$5000,$A14,'Cabos e Fibras'!$S$2:$S$5000,CONCATENATE("&lt;=",O$3),'Cabos e Fibras'!$A$2:$A$5000,"Timing*")-SUM($B14:N14)</f>
        <v>0</v>
      </c>
      <c r="P14" s="0" t="n">
        <f aca="false">COUNTIFS('Cabos e Fibras'!$T$2:$T$5000,$A14,'Cabos e Fibras'!$S$2:$S$5000,CONCATENATE("&lt;=",P$3),'Cabos e Fibras'!$A$2:$A$5000,"Timing*")-SUM($B14:O14)</f>
        <v>0</v>
      </c>
      <c r="Q14" s="0" t="n">
        <f aca="false">COUNTIFS('Cabos e Fibras'!$T$2:$T$5000,$A14,'Cabos e Fibras'!$S$2:$S$5000,CONCATENATE("&lt;=",Q$3),'Cabos e Fibras'!$A$2:$A$5000,"Timing*")-SUM($B14:P14)</f>
        <v>0</v>
      </c>
      <c r="R14" s="0" t="n">
        <f aca="false">COUNTIFS('Cabos e Fibras'!$T$2:$T$5000,$A14,'Cabos e Fibras'!$S$2:$S$5000,CONCATENATE("&lt;=",R$3),'Cabos e Fibras'!$A$2:$A$5000,"Timing*")-SUM($B14:Q14)</f>
        <v>0</v>
      </c>
      <c r="S14" s="0" t="n">
        <f aca="false">COUNTIFS('Cabos e Fibras'!$T$2:$T$5000,$A14,'Cabos e Fibras'!$S$2:$S$5000,CONCATENATE("&lt;=",S$3),'Cabos e Fibras'!$A$2:$A$5000,"Timing*")-SUM($B14:R14)</f>
        <v>0</v>
      </c>
      <c r="T14" s="0" t="n">
        <f aca="false">COUNTIFS('Cabos e Fibras'!$T$2:$T$5000,$A14,'Cabos e Fibras'!$S$2:$S$5000,CONCATENATE("&lt;=",T$3),'Cabos e Fibras'!$A$2:$A$5000,"Timing*")-SUM($B14:S14)</f>
        <v>0</v>
      </c>
      <c r="U14" s="0" t="n">
        <f aca="false">COUNTIFS('Cabos e Fibras'!$T$2:$T$5000,$A14,'Cabos e Fibras'!$S$2:$S$5000,CONCATENATE("&lt;=",U$3),'Cabos e Fibras'!$A$2:$A$5000,"Timing*")-SUM($B14:T14)</f>
        <v>0</v>
      </c>
      <c r="V14" s="0" t="n">
        <f aca="false">COUNTIFS('Cabos e Fibras'!$T$2:$T$5000,$A14,'Cabos e Fibras'!$S$2:$S$5000,CONCATENATE("&lt;=",V$3),'Cabos e Fibras'!$A$2:$A$5000,"Timing*")-SUM($B14:U14)</f>
        <v>0</v>
      </c>
      <c r="W14" s="0" t="n">
        <f aca="false">COUNTIFS('Cabos e Fibras'!$T$2:$T$5000,$A14,'Cabos e Fibras'!$S$2:$S$5000,CONCATENATE("&lt;=",W$3),'Cabos e Fibras'!$A$2:$A$5000,"Timing*")-SUM($B14:V14)</f>
        <v>0</v>
      </c>
      <c r="X14" s="0" t="n">
        <f aca="false">COUNTIFS('Cabos e Fibras'!$T$2:$T$5000,$A14,'Cabos e Fibras'!$S$2:$S$5000,CONCATENATE("&lt;=",X$3),'Cabos e Fibras'!$A$2:$A$5000,"Timing*")-SUM($B14:W14)</f>
        <v>0</v>
      </c>
      <c r="Y14" s="0" t="n">
        <f aca="false">COUNTIFS('Cabos e Fibras'!$T$2:$T$5000,$A14,'Cabos e Fibras'!$S$2:$S$5000,CONCATENATE("&lt;=",Y$3),'Cabos e Fibras'!$A$2:$A$5000,"Timing*")-SUM($B14:X14)</f>
        <v>0</v>
      </c>
      <c r="Z14" s="0" t="n">
        <f aca="false">COUNTIFS('Cabos e Fibras'!$T$2:$T$5000,$A14,'Cabos e Fibras'!$S$2:$S$5000,CONCATENATE("&lt;=",Z$3),'Cabos e Fibras'!$A$2:$A$5000,"Timing*")-SUM($B14:Y14)</f>
        <v>0</v>
      </c>
      <c r="AA14" s="0" t="n">
        <f aca="false">COUNTIFS('Cabos e Fibras'!$T$2:$T$5000,$A14,'Cabos e Fibras'!$S$2:$S$5000,CONCATENATE("&lt;=",AA$3),'Cabos e Fibras'!$A$2:$A$5000,"Timing*")-SUM($B14:Z14)</f>
        <v>0</v>
      </c>
      <c r="AB14" s="39" t="n">
        <f aca="false">SUMPRODUCT($B$3:$L$3,B14:L14)</f>
        <v>0</v>
      </c>
      <c r="AC14" s="0" t="n">
        <f aca="false">SUM(B14:Z14)</f>
        <v>0</v>
      </c>
      <c r="AD14" s="0" t="n">
        <f aca="false">COUNTIFS('Cabos e Fibras'!$T$2:$T$5000,$A14,'Cabos e Fibras'!$A$2:$A$5000,"Timing*")</f>
        <v>0</v>
      </c>
      <c r="AE14" s="0" t="n">
        <f aca="false">AD14-AC14</f>
        <v>0</v>
      </c>
    </row>
    <row r="15" customFormat="false" ht="15" hidden="false" customHeight="false" outlineLevel="0" collapsed="false">
      <c r="A15" s="38" t="str">
        <f aca="false">Def_Sistemas_Conectores_Cabos!$C13</f>
        <v>Cabo multivias</v>
      </c>
      <c r="B15" s="0" t="n">
        <f aca="false">COUNTIFS('Cabos e Fibras'!$T$2:$T$5000,$A15,'Cabos e Fibras'!$S$2:$S$5000,CONCATENATE("&lt;=",B$3),'Cabos e Fibras'!$A$2:$A$5000,"Timing*")</f>
        <v>0</v>
      </c>
      <c r="C15" s="0" t="n">
        <f aca="false">COUNTIFS('Cabos e Fibras'!$T$2:$T$5000,$A15,'Cabos e Fibras'!$S$2:$S$5000,CONCATENATE("&lt;=",C$3),'Cabos e Fibras'!$A$2:$A$5000,"Timing*")-SUM(B15)</f>
        <v>0</v>
      </c>
      <c r="D15" s="0" t="n">
        <f aca="false">COUNTIFS('Cabos e Fibras'!$T$2:$T$5000,$A15,'Cabos e Fibras'!$S$2:$S$5000,CONCATENATE("&lt;=",D$3),'Cabos e Fibras'!$A$2:$A$5000,"Timing*")-SUM($B15:C15)</f>
        <v>0</v>
      </c>
      <c r="E15" s="0" t="n">
        <f aca="false">COUNTIFS('Cabos e Fibras'!$T$2:$T$5000,$A15,'Cabos e Fibras'!$S$2:$S$5000,CONCATENATE("&lt;=",E$3),'Cabos e Fibras'!$A$2:$A$5000,"Timing*")-SUM($B15:D15)</f>
        <v>0</v>
      </c>
      <c r="F15" s="0" t="n">
        <f aca="false">COUNTIFS('Cabos e Fibras'!$T$2:$T$5000,$A15,'Cabos e Fibras'!$S$2:$S$5000,CONCATENATE("&lt;=",F$3),'Cabos e Fibras'!$A$2:$A$5000,"Timing*")-SUM($B15:E15)</f>
        <v>0</v>
      </c>
      <c r="G15" s="0" t="n">
        <f aca="false">COUNTIFS('Cabos e Fibras'!$T$2:$T$5000,$A15,'Cabos e Fibras'!$S$2:$S$5000,CONCATENATE("&lt;=",G$3),'Cabos e Fibras'!$A$2:$A$5000,"Timing*")-SUM($B15:F15)</f>
        <v>0</v>
      </c>
      <c r="H15" s="0" t="n">
        <f aca="false">COUNTIFS('Cabos e Fibras'!$T$2:$T$5000,$A15,'Cabos e Fibras'!$S$2:$S$5000,CONCATENATE("&lt;=",H$3),'Cabos e Fibras'!$A$2:$A$5000,"Timing*")-SUM($B15:G15)</f>
        <v>0</v>
      </c>
      <c r="I15" s="0" t="n">
        <f aca="false">COUNTIFS('Cabos e Fibras'!$T$2:$T$5000,$A15,'Cabos e Fibras'!$S$2:$S$5000,CONCATENATE("&lt;=",I$3),'Cabos e Fibras'!$A$2:$A$5000,"Timing*")-SUM($B15:H15)</f>
        <v>0</v>
      </c>
      <c r="J15" s="0" t="n">
        <f aca="false">COUNTIFS('Cabos e Fibras'!$T$2:$T$5000,$A15,'Cabos e Fibras'!$S$2:$S$5000,CONCATENATE("&lt;=",J$3),'Cabos e Fibras'!$A$2:$A$5000,"Timing*")-SUM($B15:I15)</f>
        <v>0</v>
      </c>
      <c r="K15" s="0" t="n">
        <f aca="false">COUNTIFS('Cabos e Fibras'!$T$2:$T$5000,$A15,'Cabos e Fibras'!$S$2:$S$5000,CONCATENATE("&lt;=",K$3),'Cabos e Fibras'!$A$2:$A$5000,"Timing*")-SUM($B15:J15)</f>
        <v>0</v>
      </c>
      <c r="L15" s="0" t="n">
        <f aca="false">COUNTIFS('Cabos e Fibras'!$T$2:$T$5000,$A15,'Cabos e Fibras'!$S$2:$S$5000,CONCATENATE("&lt;=",L$3),'Cabos e Fibras'!$A$2:$A$5000,"Timing*")-SUM($B15:K15)</f>
        <v>0</v>
      </c>
      <c r="M15" s="0" t="n">
        <f aca="false">COUNTIFS('Cabos e Fibras'!$T$2:$T$5000,$A15,'Cabos e Fibras'!$S$2:$S$5000,CONCATENATE("&lt;=",M$3),'Cabos e Fibras'!$A$2:$A$5000,"Timing*")-SUM($B15:L15)</f>
        <v>0</v>
      </c>
      <c r="N15" s="0" t="n">
        <f aca="false">COUNTIFS('Cabos e Fibras'!$T$2:$T$5000,$A15,'Cabos e Fibras'!$S$2:$S$5000,CONCATENATE("&lt;=",N$3),'Cabos e Fibras'!$A$2:$A$5000,"Timing*")-SUM($B15:M15)</f>
        <v>0</v>
      </c>
      <c r="O15" s="0" t="n">
        <f aca="false">COUNTIFS('Cabos e Fibras'!$T$2:$T$5000,$A15,'Cabos e Fibras'!$S$2:$S$5000,CONCATENATE("&lt;=",O$3),'Cabos e Fibras'!$A$2:$A$5000,"Timing*")-SUM($B15:N15)</f>
        <v>0</v>
      </c>
      <c r="P15" s="0" t="n">
        <f aca="false">COUNTIFS('Cabos e Fibras'!$T$2:$T$5000,$A15,'Cabos e Fibras'!$S$2:$S$5000,CONCATENATE("&lt;=",P$3),'Cabos e Fibras'!$A$2:$A$5000,"Timing*")-SUM($B15:O15)</f>
        <v>0</v>
      </c>
      <c r="Q15" s="0" t="n">
        <f aca="false">COUNTIFS('Cabos e Fibras'!$T$2:$T$5000,$A15,'Cabos e Fibras'!$S$2:$S$5000,CONCATENATE("&lt;=",Q$3),'Cabos e Fibras'!$A$2:$A$5000,"Timing*")-SUM($B15:P15)</f>
        <v>0</v>
      </c>
      <c r="R15" s="0" t="n">
        <f aca="false">COUNTIFS('Cabos e Fibras'!$T$2:$T$5000,$A15,'Cabos e Fibras'!$S$2:$S$5000,CONCATENATE("&lt;=",R$3),'Cabos e Fibras'!$A$2:$A$5000,"Timing*")-SUM($B15:Q15)</f>
        <v>0</v>
      </c>
      <c r="S15" s="0" t="n">
        <f aca="false">COUNTIFS('Cabos e Fibras'!$T$2:$T$5000,$A15,'Cabos e Fibras'!$S$2:$S$5000,CONCATENATE("&lt;=",S$3),'Cabos e Fibras'!$A$2:$A$5000,"Timing*")-SUM($B15:R15)</f>
        <v>0</v>
      </c>
      <c r="T15" s="0" t="n">
        <f aca="false">COUNTIFS('Cabos e Fibras'!$T$2:$T$5000,$A15,'Cabos e Fibras'!$S$2:$S$5000,CONCATENATE("&lt;=",T$3),'Cabos e Fibras'!$A$2:$A$5000,"Timing*")-SUM($B15:S15)</f>
        <v>0</v>
      </c>
      <c r="U15" s="0" t="n">
        <f aca="false">COUNTIFS('Cabos e Fibras'!$T$2:$T$5000,$A15,'Cabos e Fibras'!$S$2:$S$5000,CONCATENATE("&lt;=",U$3),'Cabos e Fibras'!$A$2:$A$5000,"Timing*")-SUM($B15:T15)</f>
        <v>0</v>
      </c>
      <c r="V15" s="0" t="n">
        <f aca="false">COUNTIFS('Cabos e Fibras'!$T$2:$T$5000,$A15,'Cabos e Fibras'!$S$2:$S$5000,CONCATENATE("&lt;=",V$3),'Cabos e Fibras'!$A$2:$A$5000,"Timing*")-SUM($B15:U15)</f>
        <v>0</v>
      </c>
      <c r="W15" s="0" t="n">
        <f aca="false">COUNTIFS('Cabos e Fibras'!$T$2:$T$5000,$A15,'Cabos e Fibras'!$S$2:$S$5000,CONCATENATE("&lt;=",W$3),'Cabos e Fibras'!$A$2:$A$5000,"Timing*")-SUM($B15:V15)</f>
        <v>0</v>
      </c>
      <c r="X15" s="0" t="n">
        <f aca="false">COUNTIFS('Cabos e Fibras'!$T$2:$T$5000,$A15,'Cabos e Fibras'!$S$2:$S$5000,CONCATENATE("&lt;=",X$3),'Cabos e Fibras'!$A$2:$A$5000,"Timing*")-SUM($B15:W15)</f>
        <v>0</v>
      </c>
      <c r="Y15" s="0" t="n">
        <f aca="false">COUNTIFS('Cabos e Fibras'!$T$2:$T$5000,$A15,'Cabos e Fibras'!$S$2:$S$5000,CONCATENATE("&lt;=",Y$3),'Cabos e Fibras'!$A$2:$A$5000,"Timing*")-SUM($B15:X15)</f>
        <v>0</v>
      </c>
      <c r="Z15" s="0" t="n">
        <f aca="false">COUNTIFS('Cabos e Fibras'!$T$2:$T$5000,$A15,'Cabos e Fibras'!$S$2:$S$5000,CONCATENATE("&lt;=",Z$3),'Cabos e Fibras'!$A$2:$A$5000,"Timing*")-SUM($B15:Y15)</f>
        <v>0</v>
      </c>
      <c r="AA15" s="0" t="n">
        <f aca="false">COUNTIFS('Cabos e Fibras'!$T$2:$T$5000,$A15,'Cabos e Fibras'!$S$2:$S$5000,CONCATENATE("&lt;=",AA$3),'Cabos e Fibras'!$A$2:$A$5000,"Timing*")-SUM($B15:Z15)</f>
        <v>0</v>
      </c>
      <c r="AB15" s="39" t="n">
        <f aca="false">SUMPRODUCT($B$3:$L$3,B15:L15)</f>
        <v>0</v>
      </c>
      <c r="AC15" s="0" t="n">
        <f aca="false">SUM(B15:Z15)</f>
        <v>0</v>
      </c>
      <c r="AD15" s="0" t="n">
        <f aca="false">COUNTIFS('Cabos e Fibras'!$T$2:$T$5000,$A15,'Cabos e Fibras'!$A$2:$A$5000,"Timing*")</f>
        <v>0</v>
      </c>
      <c r="AE15" s="0" t="n">
        <f aca="false">AD15-AC15</f>
        <v>0</v>
      </c>
    </row>
    <row r="16" customFormat="false" ht="15" hidden="false" customHeight="false" outlineLevel="0" collapsed="false">
      <c r="A16" s="38" t="str">
        <f aca="false">Def_Sistemas_Conectores_Cabos!$C14</f>
        <v>Datalink Extrudado</v>
      </c>
      <c r="B16" s="0" t="n">
        <f aca="false">COUNTIFS('Cabos e Fibras'!$T$2:$T$5000,$A16,'Cabos e Fibras'!$S$2:$S$5000,CONCATENATE("&lt;=",B$3),'Cabos e Fibras'!$A$2:$A$5000,"Timing*")</f>
        <v>0</v>
      </c>
      <c r="C16" s="0" t="n">
        <f aca="false">COUNTIFS('Cabos e Fibras'!$T$2:$T$5000,$A16,'Cabos e Fibras'!$S$2:$S$5000,CONCATENATE("&lt;=",C$3),'Cabos e Fibras'!$A$2:$A$5000,"Timing*")-SUM(B16)</f>
        <v>0</v>
      </c>
      <c r="D16" s="0" t="n">
        <f aca="false">COUNTIFS('Cabos e Fibras'!$T$2:$T$5000,$A16,'Cabos e Fibras'!$S$2:$S$5000,CONCATENATE("&lt;=",D$3),'Cabos e Fibras'!$A$2:$A$5000,"Timing*")-SUM($B16:C16)</f>
        <v>0</v>
      </c>
      <c r="E16" s="0" t="n">
        <f aca="false">COUNTIFS('Cabos e Fibras'!$T$2:$T$5000,$A16,'Cabos e Fibras'!$S$2:$S$5000,CONCATENATE("&lt;=",E$3),'Cabos e Fibras'!$A$2:$A$5000,"Timing*")-SUM($B16:D16)</f>
        <v>0</v>
      </c>
      <c r="F16" s="0" t="n">
        <f aca="false">COUNTIFS('Cabos e Fibras'!$T$2:$T$5000,$A16,'Cabos e Fibras'!$S$2:$S$5000,CONCATENATE("&lt;=",F$3),'Cabos e Fibras'!$A$2:$A$5000,"Timing*")-SUM($B16:E16)</f>
        <v>0</v>
      </c>
      <c r="G16" s="0" t="n">
        <f aca="false">COUNTIFS('Cabos e Fibras'!$T$2:$T$5000,$A16,'Cabos e Fibras'!$S$2:$S$5000,CONCATENATE("&lt;=",G$3),'Cabos e Fibras'!$A$2:$A$5000,"Timing*")-SUM($B16:F16)</f>
        <v>0</v>
      </c>
      <c r="H16" s="0" t="n">
        <f aca="false">COUNTIFS('Cabos e Fibras'!$T$2:$T$5000,$A16,'Cabos e Fibras'!$S$2:$S$5000,CONCATENATE("&lt;=",H$3),'Cabos e Fibras'!$A$2:$A$5000,"Timing*")-SUM($B16:G16)</f>
        <v>0</v>
      </c>
      <c r="I16" s="0" t="n">
        <f aca="false">COUNTIFS('Cabos e Fibras'!$T$2:$T$5000,$A16,'Cabos e Fibras'!$S$2:$S$5000,CONCATENATE("&lt;=",I$3),'Cabos e Fibras'!$A$2:$A$5000,"Timing*")-SUM($B16:H16)</f>
        <v>0</v>
      </c>
      <c r="J16" s="0" t="n">
        <f aca="false">COUNTIFS('Cabos e Fibras'!$T$2:$T$5000,$A16,'Cabos e Fibras'!$S$2:$S$5000,CONCATENATE("&lt;=",J$3),'Cabos e Fibras'!$A$2:$A$5000,"Timing*")-SUM($B16:I16)</f>
        <v>0</v>
      </c>
      <c r="K16" s="0" t="n">
        <f aca="false">COUNTIFS('Cabos e Fibras'!$T$2:$T$5000,$A16,'Cabos e Fibras'!$S$2:$S$5000,CONCATENATE("&lt;=",K$3),'Cabos e Fibras'!$A$2:$A$5000,"Timing*")-SUM($B16:J16)</f>
        <v>0</v>
      </c>
      <c r="L16" s="0" t="n">
        <f aca="false">COUNTIFS('Cabos e Fibras'!$T$2:$T$5000,$A16,'Cabos e Fibras'!$S$2:$S$5000,CONCATENATE("&lt;=",L$3),'Cabos e Fibras'!$A$2:$A$5000,"Timing*")-SUM($B16:K16)</f>
        <v>0</v>
      </c>
      <c r="M16" s="0" t="n">
        <f aca="false">COUNTIFS('Cabos e Fibras'!$T$2:$T$5000,$A16,'Cabos e Fibras'!$S$2:$S$5000,CONCATENATE("&lt;=",M$3),'Cabos e Fibras'!$A$2:$A$5000,"Timing*")-SUM($B16:L16)</f>
        <v>0</v>
      </c>
      <c r="N16" s="0" t="n">
        <f aca="false">COUNTIFS('Cabos e Fibras'!$T$2:$T$5000,$A16,'Cabos e Fibras'!$S$2:$S$5000,CONCATENATE("&lt;=",N$3),'Cabos e Fibras'!$A$2:$A$5000,"Timing*")-SUM($B16:M16)</f>
        <v>0</v>
      </c>
      <c r="O16" s="0" t="n">
        <f aca="false">COUNTIFS('Cabos e Fibras'!$T$2:$T$5000,$A16,'Cabos e Fibras'!$S$2:$S$5000,CONCATENATE("&lt;=",O$3),'Cabos e Fibras'!$A$2:$A$5000,"Timing*")-SUM($B16:N16)</f>
        <v>0</v>
      </c>
      <c r="P16" s="0" t="n">
        <f aca="false">COUNTIFS('Cabos e Fibras'!$T$2:$T$5000,$A16,'Cabos e Fibras'!$S$2:$S$5000,CONCATENATE("&lt;=",P$3),'Cabos e Fibras'!$A$2:$A$5000,"Timing*")-SUM($B16:O16)</f>
        <v>0</v>
      </c>
      <c r="Q16" s="0" t="n">
        <f aca="false">COUNTIFS('Cabos e Fibras'!$T$2:$T$5000,$A16,'Cabos e Fibras'!$S$2:$S$5000,CONCATENATE("&lt;=",Q$3),'Cabos e Fibras'!$A$2:$A$5000,"Timing*")-SUM($B16:P16)</f>
        <v>0</v>
      </c>
      <c r="R16" s="0" t="n">
        <f aca="false">COUNTIFS('Cabos e Fibras'!$T$2:$T$5000,$A16,'Cabos e Fibras'!$S$2:$S$5000,CONCATENATE("&lt;=",R$3),'Cabos e Fibras'!$A$2:$A$5000,"Timing*")-SUM($B16:Q16)</f>
        <v>0</v>
      </c>
      <c r="S16" s="0" t="n">
        <f aca="false">COUNTIFS('Cabos e Fibras'!$T$2:$T$5000,$A16,'Cabos e Fibras'!$S$2:$S$5000,CONCATENATE("&lt;=",S$3),'Cabos e Fibras'!$A$2:$A$5000,"Timing*")-SUM($B16:R16)</f>
        <v>0</v>
      </c>
      <c r="T16" s="0" t="n">
        <f aca="false">COUNTIFS('Cabos e Fibras'!$T$2:$T$5000,$A16,'Cabos e Fibras'!$S$2:$S$5000,CONCATENATE("&lt;=",T$3),'Cabos e Fibras'!$A$2:$A$5000,"Timing*")-SUM($B16:S16)</f>
        <v>0</v>
      </c>
      <c r="U16" s="0" t="n">
        <f aca="false">COUNTIFS('Cabos e Fibras'!$T$2:$T$5000,$A16,'Cabos e Fibras'!$S$2:$S$5000,CONCATENATE("&lt;=",U$3),'Cabos e Fibras'!$A$2:$A$5000,"Timing*")-SUM($B16:T16)</f>
        <v>0</v>
      </c>
      <c r="V16" s="0" t="n">
        <f aca="false">COUNTIFS('Cabos e Fibras'!$T$2:$T$5000,$A16,'Cabos e Fibras'!$S$2:$S$5000,CONCATENATE("&lt;=",V$3),'Cabos e Fibras'!$A$2:$A$5000,"Timing*")-SUM($B16:U16)</f>
        <v>0</v>
      </c>
      <c r="W16" s="0" t="n">
        <f aca="false">COUNTIFS('Cabos e Fibras'!$T$2:$T$5000,$A16,'Cabos e Fibras'!$S$2:$S$5000,CONCATENATE("&lt;=",W$3),'Cabos e Fibras'!$A$2:$A$5000,"Timing*")-SUM($B16:V16)</f>
        <v>0</v>
      </c>
      <c r="X16" s="0" t="n">
        <f aca="false">COUNTIFS('Cabos e Fibras'!$T$2:$T$5000,$A16,'Cabos e Fibras'!$S$2:$S$5000,CONCATENATE("&lt;=",X$3),'Cabos e Fibras'!$A$2:$A$5000,"Timing*")-SUM($B16:W16)</f>
        <v>0</v>
      </c>
      <c r="Y16" s="0" t="n">
        <f aca="false">COUNTIFS('Cabos e Fibras'!$T$2:$T$5000,$A16,'Cabos e Fibras'!$S$2:$S$5000,CONCATENATE("&lt;=",Y$3),'Cabos e Fibras'!$A$2:$A$5000,"Timing*")-SUM($B16:X16)</f>
        <v>0</v>
      </c>
      <c r="Z16" s="0" t="n">
        <f aca="false">COUNTIFS('Cabos e Fibras'!$T$2:$T$5000,$A16,'Cabos e Fibras'!$S$2:$S$5000,CONCATENATE("&lt;=",Z$3),'Cabos e Fibras'!$A$2:$A$5000,"Timing*")-SUM($B16:Y16)</f>
        <v>0</v>
      </c>
      <c r="AA16" s="0" t="n">
        <f aca="false">COUNTIFS('Cabos e Fibras'!$T$2:$T$5000,$A16,'Cabos e Fibras'!$S$2:$S$5000,CONCATENATE("&lt;=",AA$3),'Cabos e Fibras'!$A$2:$A$5000,"Timing*")-SUM($B16:Z16)</f>
        <v>0</v>
      </c>
      <c r="AB16" s="39" t="n">
        <f aca="false">SUMPRODUCT($B$3:$L$3,B16:L16)</f>
        <v>0</v>
      </c>
      <c r="AC16" s="0" t="n">
        <f aca="false">SUM(B16:Z16)</f>
        <v>0</v>
      </c>
      <c r="AD16" s="0" t="n">
        <f aca="false">COUNTIFS('Cabos e Fibras'!$T$2:$T$5000,$A16,'Cabos e Fibras'!$A$2:$A$5000,"Timing*")</f>
        <v>0</v>
      </c>
      <c r="AE16" s="0" t="n">
        <f aca="false">AD16-AC16</f>
        <v>0</v>
      </c>
    </row>
    <row r="17" customFormat="false" ht="15" hidden="false" customHeight="false" outlineLevel="0" collapsed="false">
      <c r="A17" s="38" t="str">
        <f aca="false">Def_Sistemas_Conectores_Cabos!$C15</f>
        <v>Triaxial LEMO</v>
      </c>
      <c r="B17" s="0" t="n">
        <f aca="false">COUNTIFS('Cabos e Fibras'!$T$2:$T$5000,$A17,'Cabos e Fibras'!$S$2:$S$5000,CONCATENATE("&lt;=",B$3),'Cabos e Fibras'!$A$2:$A$5000,"Timing*")</f>
        <v>0</v>
      </c>
      <c r="C17" s="0" t="n">
        <f aca="false">COUNTIFS('Cabos e Fibras'!$T$2:$T$5000,$A17,'Cabos e Fibras'!$S$2:$S$5000,CONCATENATE("&lt;=",C$3),'Cabos e Fibras'!$A$2:$A$5000,"Timing*")-SUM(B17)</f>
        <v>0</v>
      </c>
      <c r="D17" s="0" t="n">
        <f aca="false">COUNTIFS('Cabos e Fibras'!$T$2:$T$5000,$A17,'Cabos e Fibras'!$S$2:$S$5000,CONCATENATE("&lt;=",D$3),'Cabos e Fibras'!$A$2:$A$5000,"Timing*")-SUM($B17:C17)</f>
        <v>0</v>
      </c>
      <c r="E17" s="0" t="n">
        <f aca="false">COUNTIFS('Cabos e Fibras'!$T$2:$T$5000,$A17,'Cabos e Fibras'!$S$2:$S$5000,CONCATENATE("&lt;=",E$3),'Cabos e Fibras'!$A$2:$A$5000,"Timing*")-SUM($B17:D17)</f>
        <v>0</v>
      </c>
      <c r="F17" s="0" t="n">
        <f aca="false">COUNTIFS('Cabos e Fibras'!$T$2:$T$5000,$A17,'Cabos e Fibras'!$S$2:$S$5000,CONCATENATE("&lt;=",F$3),'Cabos e Fibras'!$A$2:$A$5000,"Timing*")-SUM($B17:E17)</f>
        <v>0</v>
      </c>
      <c r="G17" s="0" t="n">
        <f aca="false">COUNTIFS('Cabos e Fibras'!$T$2:$T$5000,$A17,'Cabos e Fibras'!$S$2:$S$5000,CONCATENATE("&lt;=",G$3),'Cabos e Fibras'!$A$2:$A$5000,"Timing*")-SUM($B17:F17)</f>
        <v>0</v>
      </c>
      <c r="H17" s="0" t="n">
        <f aca="false">COUNTIFS('Cabos e Fibras'!$T$2:$T$5000,$A17,'Cabos e Fibras'!$S$2:$S$5000,CONCATENATE("&lt;=",H$3),'Cabos e Fibras'!$A$2:$A$5000,"Timing*")-SUM($B17:G17)</f>
        <v>0</v>
      </c>
      <c r="I17" s="0" t="n">
        <f aca="false">COUNTIFS('Cabos e Fibras'!$T$2:$T$5000,$A17,'Cabos e Fibras'!$S$2:$S$5000,CONCATENATE("&lt;=",I$3),'Cabos e Fibras'!$A$2:$A$5000,"Timing*")-SUM($B17:H17)</f>
        <v>0</v>
      </c>
      <c r="J17" s="0" t="n">
        <f aca="false">COUNTIFS('Cabos e Fibras'!$T$2:$T$5000,$A17,'Cabos e Fibras'!$S$2:$S$5000,CONCATENATE("&lt;=",J$3),'Cabos e Fibras'!$A$2:$A$5000,"Timing*")-SUM($B17:I17)</f>
        <v>0</v>
      </c>
      <c r="K17" s="0" t="n">
        <f aca="false">COUNTIFS('Cabos e Fibras'!$T$2:$T$5000,$A17,'Cabos e Fibras'!$S$2:$S$5000,CONCATENATE("&lt;=",K$3),'Cabos e Fibras'!$A$2:$A$5000,"Timing*")-SUM($B17:J17)</f>
        <v>0</v>
      </c>
      <c r="L17" s="0" t="n">
        <f aca="false">COUNTIFS('Cabos e Fibras'!$T$2:$T$5000,$A17,'Cabos e Fibras'!$S$2:$S$5000,CONCATENATE("&lt;=",L$3),'Cabos e Fibras'!$A$2:$A$5000,"Timing*")-SUM($B17:K17)</f>
        <v>0</v>
      </c>
      <c r="M17" s="0" t="n">
        <f aca="false">COUNTIFS('Cabos e Fibras'!$T$2:$T$5000,$A17,'Cabos e Fibras'!$S$2:$S$5000,CONCATENATE("&lt;=",M$3),'Cabos e Fibras'!$A$2:$A$5000,"Timing*")-SUM($B17:L17)</f>
        <v>0</v>
      </c>
      <c r="N17" s="0" t="n">
        <f aca="false">COUNTIFS('Cabos e Fibras'!$T$2:$T$5000,$A17,'Cabos e Fibras'!$S$2:$S$5000,CONCATENATE("&lt;=",N$3),'Cabos e Fibras'!$A$2:$A$5000,"Timing*")-SUM($B17:M17)</f>
        <v>0</v>
      </c>
      <c r="O17" s="0" t="n">
        <f aca="false">COUNTIFS('Cabos e Fibras'!$T$2:$T$5000,$A17,'Cabos e Fibras'!$S$2:$S$5000,CONCATENATE("&lt;=",O$3),'Cabos e Fibras'!$A$2:$A$5000,"Timing*")-SUM($B17:N17)</f>
        <v>0</v>
      </c>
      <c r="P17" s="0" t="n">
        <f aca="false">COUNTIFS('Cabos e Fibras'!$T$2:$T$5000,$A17,'Cabos e Fibras'!$S$2:$S$5000,CONCATENATE("&lt;=",P$3),'Cabos e Fibras'!$A$2:$A$5000,"Timing*")-SUM($B17:O17)</f>
        <v>0</v>
      </c>
      <c r="Q17" s="0" t="n">
        <f aca="false">COUNTIFS('Cabos e Fibras'!$T$2:$T$5000,$A17,'Cabos e Fibras'!$S$2:$S$5000,CONCATENATE("&lt;=",Q$3),'Cabos e Fibras'!$A$2:$A$5000,"Timing*")-SUM($B17:P17)</f>
        <v>0</v>
      </c>
      <c r="R17" s="0" t="n">
        <f aca="false">COUNTIFS('Cabos e Fibras'!$T$2:$T$5000,$A17,'Cabos e Fibras'!$S$2:$S$5000,CONCATENATE("&lt;=",R$3),'Cabos e Fibras'!$A$2:$A$5000,"Timing*")-SUM($B17:Q17)</f>
        <v>0</v>
      </c>
      <c r="S17" s="0" t="n">
        <f aca="false">COUNTIFS('Cabos e Fibras'!$T$2:$T$5000,$A17,'Cabos e Fibras'!$S$2:$S$5000,CONCATENATE("&lt;=",S$3),'Cabos e Fibras'!$A$2:$A$5000,"Timing*")-SUM($B17:R17)</f>
        <v>0</v>
      </c>
      <c r="T17" s="0" t="n">
        <f aca="false">COUNTIFS('Cabos e Fibras'!$T$2:$T$5000,$A17,'Cabos e Fibras'!$S$2:$S$5000,CONCATENATE("&lt;=",T$3),'Cabos e Fibras'!$A$2:$A$5000,"Timing*")-SUM($B17:S17)</f>
        <v>0</v>
      </c>
      <c r="U17" s="0" t="n">
        <f aca="false">COUNTIFS('Cabos e Fibras'!$T$2:$T$5000,$A17,'Cabos e Fibras'!$S$2:$S$5000,CONCATENATE("&lt;=",U$3),'Cabos e Fibras'!$A$2:$A$5000,"Timing*")-SUM($B17:T17)</f>
        <v>0</v>
      </c>
      <c r="V17" s="0" t="n">
        <f aca="false">COUNTIFS('Cabos e Fibras'!$T$2:$T$5000,$A17,'Cabos e Fibras'!$S$2:$S$5000,CONCATENATE("&lt;=",V$3),'Cabos e Fibras'!$A$2:$A$5000,"Timing*")-SUM($B17:U17)</f>
        <v>0</v>
      </c>
      <c r="W17" s="0" t="n">
        <f aca="false">COUNTIFS('Cabos e Fibras'!$T$2:$T$5000,$A17,'Cabos e Fibras'!$S$2:$S$5000,CONCATENATE("&lt;=",W$3),'Cabos e Fibras'!$A$2:$A$5000,"Timing*")-SUM($B17:V17)</f>
        <v>0</v>
      </c>
      <c r="X17" s="0" t="n">
        <f aca="false">COUNTIFS('Cabos e Fibras'!$T$2:$T$5000,$A17,'Cabos e Fibras'!$S$2:$S$5000,CONCATENATE("&lt;=",X$3),'Cabos e Fibras'!$A$2:$A$5000,"Timing*")-SUM($B17:W17)</f>
        <v>0</v>
      </c>
      <c r="Y17" s="0" t="n">
        <f aca="false">COUNTIFS('Cabos e Fibras'!$T$2:$T$5000,$A17,'Cabos e Fibras'!$S$2:$S$5000,CONCATENATE("&lt;=",Y$3),'Cabos e Fibras'!$A$2:$A$5000,"Timing*")-SUM($B17:X17)</f>
        <v>0</v>
      </c>
      <c r="Z17" s="0" t="n">
        <f aca="false">COUNTIFS('Cabos e Fibras'!$T$2:$T$5000,$A17,'Cabos e Fibras'!$S$2:$S$5000,CONCATENATE("&lt;=",Z$3),'Cabos e Fibras'!$A$2:$A$5000,"Timing*")-SUM($B17:Y17)</f>
        <v>0</v>
      </c>
      <c r="AA17" s="0" t="n">
        <f aca="false">COUNTIFS('Cabos e Fibras'!$T$2:$T$5000,$A17,'Cabos e Fibras'!$S$2:$S$5000,CONCATENATE("&lt;=",AA$3),'Cabos e Fibras'!$A$2:$A$5000,"Timing*")-SUM($B17:Z17)</f>
        <v>0</v>
      </c>
      <c r="AB17" s="39" t="n">
        <f aca="false">SUMPRODUCT($B$3:$L$3,B17:L17)</f>
        <v>0</v>
      </c>
      <c r="AC17" s="0" t="n">
        <f aca="false">SUM(B17:Z17)</f>
        <v>0</v>
      </c>
      <c r="AD17" s="0" t="n">
        <f aca="false">COUNTIFS('Cabos e Fibras'!$T$2:$T$5000,$A17,'Cabos e Fibras'!$A$2:$A$5000,"Timing*")</f>
        <v>0</v>
      </c>
      <c r="AE17" s="0" t="n">
        <f aca="false">AD17-AC17</f>
        <v>0</v>
      </c>
    </row>
    <row r="18" customFormat="false" ht="15" hidden="false" customHeight="false" outlineLevel="0" collapsed="false">
      <c r="A18" s="38" t="str">
        <f aca="false">Def_Sistemas_Conectores_Cabos!$C16</f>
        <v>Cabo Bergoz</v>
      </c>
      <c r="B18" s="0" t="n">
        <f aca="false">COUNTIFS('Cabos e Fibras'!$T$2:$T$5000,$A18,'Cabos e Fibras'!$S$2:$S$5000,CONCATENATE("&lt;=",B$3),'Cabos e Fibras'!$A$2:$A$5000,"Timing*")</f>
        <v>0</v>
      </c>
      <c r="C18" s="0" t="n">
        <f aca="false">COUNTIFS('Cabos e Fibras'!$T$2:$T$5000,$A18,'Cabos e Fibras'!$S$2:$S$5000,CONCATENATE("&lt;=",C$3),'Cabos e Fibras'!$A$2:$A$5000,"Timing*")-SUM(B18)</f>
        <v>0</v>
      </c>
      <c r="D18" s="0" t="n">
        <f aca="false">COUNTIFS('Cabos e Fibras'!$T$2:$T$5000,$A18,'Cabos e Fibras'!$S$2:$S$5000,CONCATENATE("&lt;=",D$3),'Cabos e Fibras'!$A$2:$A$5000,"Timing*")-SUM($B18:C18)</f>
        <v>0</v>
      </c>
      <c r="E18" s="0" t="n">
        <f aca="false">COUNTIFS('Cabos e Fibras'!$T$2:$T$5000,$A18,'Cabos e Fibras'!$S$2:$S$5000,CONCATENATE("&lt;=",E$3),'Cabos e Fibras'!$A$2:$A$5000,"Timing*")-SUM($B18:D18)</f>
        <v>0</v>
      </c>
      <c r="F18" s="0" t="n">
        <f aca="false">COUNTIFS('Cabos e Fibras'!$T$2:$T$5000,$A18,'Cabos e Fibras'!$S$2:$S$5000,CONCATENATE("&lt;=",F$3),'Cabos e Fibras'!$A$2:$A$5000,"Timing*")-SUM($B18:E18)</f>
        <v>0</v>
      </c>
      <c r="G18" s="0" t="n">
        <f aca="false">COUNTIFS('Cabos e Fibras'!$T$2:$T$5000,$A18,'Cabos e Fibras'!$S$2:$S$5000,CONCATENATE("&lt;=",G$3),'Cabos e Fibras'!$A$2:$A$5000,"Timing*")-SUM($B18:F18)</f>
        <v>0</v>
      </c>
      <c r="H18" s="0" t="n">
        <f aca="false">COUNTIFS('Cabos e Fibras'!$T$2:$T$5000,$A18,'Cabos e Fibras'!$S$2:$S$5000,CONCATENATE("&lt;=",H$3),'Cabos e Fibras'!$A$2:$A$5000,"Timing*")-SUM($B18:G18)</f>
        <v>0</v>
      </c>
      <c r="I18" s="0" t="n">
        <f aca="false">COUNTIFS('Cabos e Fibras'!$T$2:$T$5000,$A18,'Cabos e Fibras'!$S$2:$S$5000,CONCATENATE("&lt;=",I$3),'Cabos e Fibras'!$A$2:$A$5000,"Timing*")-SUM($B18:H18)</f>
        <v>0</v>
      </c>
      <c r="J18" s="0" t="n">
        <f aca="false">COUNTIFS('Cabos e Fibras'!$T$2:$T$5000,$A18,'Cabos e Fibras'!$S$2:$S$5000,CONCATENATE("&lt;=",J$3),'Cabos e Fibras'!$A$2:$A$5000,"Timing*")-SUM($B18:I18)</f>
        <v>0</v>
      </c>
      <c r="K18" s="0" t="n">
        <f aca="false">COUNTIFS('Cabos e Fibras'!$T$2:$T$5000,$A18,'Cabos e Fibras'!$S$2:$S$5000,CONCATENATE("&lt;=",K$3),'Cabos e Fibras'!$A$2:$A$5000,"Timing*")-SUM($B18:J18)</f>
        <v>0</v>
      </c>
      <c r="L18" s="0" t="n">
        <f aca="false">COUNTIFS('Cabos e Fibras'!$T$2:$T$5000,$A18,'Cabos e Fibras'!$S$2:$S$5000,CONCATENATE("&lt;=",L$3),'Cabos e Fibras'!$A$2:$A$5000,"Timing*")-SUM($B18:K18)</f>
        <v>0</v>
      </c>
      <c r="M18" s="0" t="n">
        <f aca="false">COUNTIFS('Cabos e Fibras'!$T$2:$T$5000,$A18,'Cabos e Fibras'!$S$2:$S$5000,CONCATENATE("&lt;=",M$3),'Cabos e Fibras'!$A$2:$A$5000,"Timing*")-SUM($B18:L18)</f>
        <v>0</v>
      </c>
      <c r="N18" s="0" t="n">
        <f aca="false">COUNTIFS('Cabos e Fibras'!$T$2:$T$5000,$A18,'Cabos e Fibras'!$S$2:$S$5000,CONCATENATE("&lt;=",N$3),'Cabos e Fibras'!$A$2:$A$5000,"Timing*")-SUM($B18:M18)</f>
        <v>0</v>
      </c>
      <c r="O18" s="0" t="n">
        <f aca="false">COUNTIFS('Cabos e Fibras'!$T$2:$T$5000,$A18,'Cabos e Fibras'!$S$2:$S$5000,CONCATENATE("&lt;=",O$3),'Cabos e Fibras'!$A$2:$A$5000,"Timing*")-SUM($B18:N18)</f>
        <v>0</v>
      </c>
      <c r="P18" s="0" t="n">
        <f aca="false">COUNTIFS('Cabos e Fibras'!$T$2:$T$5000,$A18,'Cabos e Fibras'!$S$2:$S$5000,CONCATENATE("&lt;=",P$3),'Cabos e Fibras'!$A$2:$A$5000,"Timing*")-SUM($B18:O18)</f>
        <v>0</v>
      </c>
      <c r="Q18" s="0" t="n">
        <f aca="false">COUNTIFS('Cabos e Fibras'!$T$2:$T$5000,$A18,'Cabos e Fibras'!$S$2:$S$5000,CONCATENATE("&lt;=",Q$3),'Cabos e Fibras'!$A$2:$A$5000,"Timing*")-SUM($B18:P18)</f>
        <v>0</v>
      </c>
      <c r="R18" s="0" t="n">
        <f aca="false">COUNTIFS('Cabos e Fibras'!$T$2:$T$5000,$A18,'Cabos e Fibras'!$S$2:$S$5000,CONCATENATE("&lt;=",R$3),'Cabos e Fibras'!$A$2:$A$5000,"Timing*")-SUM($B18:Q18)</f>
        <v>0</v>
      </c>
      <c r="S18" s="0" t="n">
        <f aca="false">COUNTIFS('Cabos e Fibras'!$T$2:$T$5000,$A18,'Cabos e Fibras'!$S$2:$S$5000,CONCATENATE("&lt;=",S$3),'Cabos e Fibras'!$A$2:$A$5000,"Timing*")-SUM($B18:R18)</f>
        <v>0</v>
      </c>
      <c r="T18" s="0" t="n">
        <f aca="false">COUNTIFS('Cabos e Fibras'!$T$2:$T$5000,$A18,'Cabos e Fibras'!$S$2:$S$5000,CONCATENATE("&lt;=",T$3),'Cabos e Fibras'!$A$2:$A$5000,"Timing*")-SUM($B18:S18)</f>
        <v>0</v>
      </c>
      <c r="U18" s="0" t="n">
        <f aca="false">COUNTIFS('Cabos e Fibras'!$T$2:$T$5000,$A18,'Cabos e Fibras'!$S$2:$S$5000,CONCATENATE("&lt;=",U$3),'Cabos e Fibras'!$A$2:$A$5000,"Timing*")-SUM($B18:T18)</f>
        <v>0</v>
      </c>
      <c r="V18" s="0" t="n">
        <f aca="false">COUNTIFS('Cabos e Fibras'!$T$2:$T$5000,$A18,'Cabos e Fibras'!$S$2:$S$5000,CONCATENATE("&lt;=",V$3),'Cabos e Fibras'!$A$2:$A$5000,"Timing*")-SUM($B18:U18)</f>
        <v>0</v>
      </c>
      <c r="W18" s="0" t="n">
        <f aca="false">COUNTIFS('Cabos e Fibras'!$T$2:$T$5000,$A18,'Cabos e Fibras'!$S$2:$S$5000,CONCATENATE("&lt;=",W$3),'Cabos e Fibras'!$A$2:$A$5000,"Timing*")-SUM($B18:V18)</f>
        <v>0</v>
      </c>
      <c r="X18" s="0" t="n">
        <f aca="false">COUNTIFS('Cabos e Fibras'!$T$2:$T$5000,$A18,'Cabos e Fibras'!$S$2:$S$5000,CONCATENATE("&lt;=",X$3),'Cabos e Fibras'!$A$2:$A$5000,"Timing*")-SUM($B18:W18)</f>
        <v>0</v>
      </c>
      <c r="Y18" s="0" t="n">
        <f aca="false">COUNTIFS('Cabos e Fibras'!$T$2:$T$5000,$A18,'Cabos e Fibras'!$S$2:$S$5000,CONCATENATE("&lt;=",Y$3),'Cabos e Fibras'!$A$2:$A$5000,"Timing*")-SUM($B18:X18)</f>
        <v>0</v>
      </c>
      <c r="Z18" s="0" t="n">
        <f aca="false">COUNTIFS('Cabos e Fibras'!$T$2:$T$5000,$A18,'Cabos e Fibras'!$S$2:$S$5000,CONCATENATE("&lt;=",Z$3),'Cabos e Fibras'!$A$2:$A$5000,"Timing*")-SUM($B18:Y18)</f>
        <v>0</v>
      </c>
      <c r="AA18" s="0" t="n">
        <f aca="false">COUNTIFS('Cabos e Fibras'!$T$2:$T$5000,$A18,'Cabos e Fibras'!$S$2:$S$5000,CONCATENATE("&lt;=",AA$3),'Cabos e Fibras'!$A$2:$A$5000,"Timing*")-SUM($B18:Z18)</f>
        <v>0</v>
      </c>
      <c r="AB18" s="39" t="n">
        <f aca="false">SUMPRODUCT($B$3:$L$3,B18:L18)</f>
        <v>0</v>
      </c>
      <c r="AC18" s="0" t="n">
        <f aca="false">SUM(B18:Z18)</f>
        <v>0</v>
      </c>
      <c r="AD18" s="0" t="n">
        <f aca="false">COUNTIFS('Cabos e Fibras'!$T$2:$T$5000,$A18,'Cabos e Fibras'!$A$2:$A$5000,"Timing*")</f>
        <v>0</v>
      </c>
      <c r="AE18" s="0" t="n">
        <f aca="false">AD18-AC18</f>
        <v>0</v>
      </c>
    </row>
    <row r="19" customFormat="false" ht="15" hidden="false" customHeight="false" outlineLevel="0" collapsed="false">
      <c r="A19" s="0" t="n">
        <f aca="false">Def_Sistemas_Conectores_Cabos!$C17</f>
        <v>0</v>
      </c>
      <c r="AC19" s="0" t="n">
        <f aca="false">SUM(AC4:AC18)</f>
        <v>0</v>
      </c>
      <c r="AD19" s="0" t="n">
        <f aca="false">COUNTIFS('Cabos e Fibras'!$A$2:$A$5000,"Timing*")</f>
        <v>0</v>
      </c>
      <c r="AE19" s="0" t="n">
        <f aca="false">AD19-AC19</f>
        <v>0</v>
      </c>
    </row>
    <row r="20" customFormat="false" ht="15" hidden="false" customHeight="false" outlineLevel="0" collapsed="false">
      <c r="A20" s="0" t="n">
        <f aca="false">Def_Sistemas_Conectores_Cabos!$C18</f>
        <v>0</v>
      </c>
    </row>
    <row r="21" customFormat="false" ht="15" hidden="false" customHeight="false" outlineLevel="0" collapsed="false">
      <c r="A21" s="37" t="s">
        <v>422</v>
      </c>
      <c r="B21" s="0" t="n">
        <f aca="false">IF(B8&gt;0,B8+10,0)</f>
        <v>0</v>
      </c>
      <c r="C21" s="0" t="n">
        <f aca="false">IF(C8&gt;0,C8+10,0)</f>
        <v>0</v>
      </c>
      <c r="D21" s="37" t="n">
        <v>10</v>
      </c>
      <c r="E21" s="0" t="n">
        <f aca="false">IF(E8&gt;0,E8+10,0)</f>
        <v>0</v>
      </c>
      <c r="F21" s="0" t="n">
        <f aca="false">IF(F8&gt;0,F8+10,0)</f>
        <v>0</v>
      </c>
      <c r="G21" s="37" t="n">
        <v>10</v>
      </c>
      <c r="H21" s="37" t="n">
        <v>10</v>
      </c>
      <c r="I21" s="37" t="n">
        <v>175</v>
      </c>
      <c r="J21" s="37" t="n">
        <v>30</v>
      </c>
      <c r="K21" s="37" t="n">
        <v>20</v>
      </c>
      <c r="L21" s="0" t="n">
        <f aca="false">IF(L8&gt;0,L8+10,0)</f>
        <v>0</v>
      </c>
      <c r="M21" s="0" t="n">
        <f aca="false">IF(M8&gt;0,M8+10,0)</f>
        <v>0</v>
      </c>
      <c r="N21" s="0" t="n">
        <f aca="false">IF(N8&gt;0,N8+10,0)</f>
        <v>0</v>
      </c>
      <c r="O21" s="0" t="n">
        <f aca="false">IF(O8&gt;0,O8+10,0)</f>
        <v>0</v>
      </c>
      <c r="P21" s="0" t="n">
        <f aca="false">IF(P8&gt;0,P8+10,0)</f>
        <v>0</v>
      </c>
      <c r="Q21" s="0" t="n">
        <f aca="false">IF(Q8&gt;0,Q8+10,0)</f>
        <v>0</v>
      </c>
      <c r="R21" s="0" t="n">
        <f aca="false">IF(R8&gt;0,R8+10,0)</f>
        <v>0</v>
      </c>
      <c r="S21" s="0" t="n">
        <f aca="false">IF(S8&gt;0,S8+10,0)</f>
        <v>0</v>
      </c>
      <c r="T21" s="0" t="n">
        <f aca="false">IF(T8&gt;0,T8+10,0)</f>
        <v>0</v>
      </c>
      <c r="U21" s="0" t="n">
        <f aca="false">IF(U8&gt;0,U8+10,0)</f>
        <v>0</v>
      </c>
      <c r="V21" s="0" t="n">
        <f aca="false">IF(V8&gt;0,V8+10,0)</f>
        <v>0</v>
      </c>
      <c r="W21" s="0" t="n">
        <f aca="false">IF(W8&gt;0,W8+10,0)</f>
        <v>0</v>
      </c>
      <c r="X21" s="0" t="n">
        <f aca="false">IF(X8&gt;0,X8+10,0)</f>
        <v>0</v>
      </c>
      <c r="Y21" s="0" t="n">
        <f aca="false">IF(Y8&gt;0,Y8+10,0)</f>
        <v>0</v>
      </c>
      <c r="Z21" s="0" t="n">
        <f aca="false">IF(Z8&gt;0,Z8+10,0)</f>
        <v>0</v>
      </c>
      <c r="AA21" s="0" t="n">
        <f aca="false">IF(AA8&gt;0,AA8+10,0)</f>
        <v>0</v>
      </c>
      <c r="AB21" s="39" t="n">
        <f aca="false">SUMPRODUCT($B$3:$L$3,B21:L21)</f>
        <v>3885</v>
      </c>
      <c r="AC21" s="0" t="n">
        <f aca="false">SUM(B21:AA21)</f>
        <v>255</v>
      </c>
    </row>
    <row r="22" customFormat="false" ht="15" hidden="false" customHeight="false" outlineLevel="0" collapsed="false">
      <c r="A22" s="0" t="n">
        <f aca="false">Def_Sistemas_Conectores_Cabos!$C20</f>
        <v>0</v>
      </c>
    </row>
    <row r="24" customFormat="false" ht="15" hidden="false" customHeight="false" outlineLevel="0" collapsed="false">
      <c r="A24" s="40" t="s">
        <v>423</v>
      </c>
      <c r="B24" s="40" t="s">
        <v>424</v>
      </c>
      <c r="C24" s="41"/>
    </row>
    <row r="25" customFormat="false" ht="15" hidden="false" customHeight="false" outlineLevel="0" collapsed="false">
      <c r="A25" s="41" t="n">
        <v>1</v>
      </c>
      <c r="B25" s="41" t="n">
        <f aca="false">D21</f>
        <v>10</v>
      </c>
      <c r="C25" s="41" t="n">
        <f aca="false">D8</f>
        <v>0</v>
      </c>
    </row>
    <row r="26" customFormat="false" ht="15" hidden="false" customHeight="false" outlineLevel="0" collapsed="false">
      <c r="A26" s="41" t="n">
        <v>5</v>
      </c>
      <c r="B26" s="41" t="n">
        <v>10</v>
      </c>
      <c r="C26" s="41" t="n">
        <f aca="false">G8</f>
        <v>0</v>
      </c>
    </row>
    <row r="27" customFormat="false" ht="15" hidden="false" customHeight="false" outlineLevel="0" collapsed="false">
      <c r="A27" s="41" t="n">
        <v>10</v>
      </c>
      <c r="B27" s="41" t="n">
        <v>10</v>
      </c>
      <c r="C27" s="41" t="n">
        <f aca="false">H8</f>
        <v>0</v>
      </c>
    </row>
    <row r="28" customFormat="false" ht="15" hidden="false" customHeight="false" outlineLevel="0" collapsed="false">
      <c r="A28" s="41" t="n">
        <v>15</v>
      </c>
      <c r="B28" s="41" t="n">
        <v>175</v>
      </c>
      <c r="C28" s="41" t="n">
        <f aca="false">I8</f>
        <v>0</v>
      </c>
    </row>
    <row r="29" customFormat="false" ht="15" hidden="false" customHeight="false" outlineLevel="0" collapsed="false">
      <c r="A29" s="41" t="n">
        <v>20</v>
      </c>
      <c r="B29" s="41" t="n">
        <v>30</v>
      </c>
      <c r="C29" s="41" t="n">
        <f aca="false">J8</f>
        <v>0</v>
      </c>
    </row>
    <row r="30" customFormat="false" ht="15" hidden="false" customHeight="false" outlineLevel="0" collapsed="false">
      <c r="A30" s="41" t="n">
        <v>25</v>
      </c>
      <c r="B30" s="41" t="n">
        <v>20</v>
      </c>
      <c r="C30" s="41" t="n">
        <f aca="false">K8</f>
        <v>0</v>
      </c>
    </row>
    <row r="31" customFormat="false" ht="15" hidden="false" customHeight="false" outlineLevel="0" collapsed="false">
      <c r="A31" s="41" t="n">
        <v>30</v>
      </c>
      <c r="B31" s="41" t="n">
        <v>20</v>
      </c>
      <c r="C31" s="41" t="n">
        <f aca="false">L8</f>
        <v>0</v>
      </c>
    </row>
    <row r="32" customFormat="false" ht="15" hidden="false" customHeight="false" outlineLevel="0" collapsed="false">
      <c r="A32" s="41" t="s">
        <v>425</v>
      </c>
      <c r="B32" s="41" t="n">
        <f aca="false">SUM(B25:B31)</f>
        <v>275</v>
      </c>
      <c r="C32" s="41" t="n">
        <f aca="false">SUM(C25:C31)</f>
        <v>0</v>
      </c>
    </row>
  </sheetData>
  <mergeCells count="2">
    <mergeCell ref="A1:AE1"/>
    <mergeCell ref="B2:Z2"/>
  </mergeCells>
  <conditionalFormatting sqref="B4:AA18">
    <cfRule type="cellIs" priority="2" operator="notEqual" aboveAverage="0" equalAverage="0" bottom="0" percent="0" rank="0" text="" dxfId="0">
      <formula>0</formula>
    </cfRule>
  </conditionalFormatting>
  <conditionalFormatting sqref="B4:AA18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6.3214285714286"/>
    <col collapsed="false" hidden="false" max="2" min="2" style="0" width="30.3724489795918"/>
    <col collapsed="false" hidden="false" max="1025" min="3" style="0" width="14.1734693877551"/>
  </cols>
  <sheetData>
    <row r="1" customFormat="false" ht="15" hidden="false" customHeight="false" outlineLevel="0" collapsed="false">
      <c r="A1" s="1" t="s">
        <v>426</v>
      </c>
      <c r="B1" s="42" t="s">
        <v>427</v>
      </c>
    </row>
    <row r="2" customFormat="false" ht="15" hidden="false" customHeight="false" outlineLevel="0" collapsed="false">
      <c r="A2" s="43" t="s">
        <v>428</v>
      </c>
      <c r="B2" s="44" t="n">
        <v>43266</v>
      </c>
    </row>
    <row r="3" customFormat="false" ht="15" hidden="false" customHeight="false" outlineLevel="0" collapsed="false">
      <c r="A3" s="45" t="s">
        <v>429</v>
      </c>
      <c r="B3" s="46" t="n">
        <v>43296</v>
      </c>
    </row>
    <row r="4" customFormat="false" ht="15" hidden="false" customHeight="false" outlineLevel="0" collapsed="false">
      <c r="A4" s="45" t="s">
        <v>430</v>
      </c>
      <c r="B4" s="46" t="n">
        <v>43296</v>
      </c>
    </row>
    <row r="5" customFormat="false" ht="15" hidden="false" customHeight="false" outlineLevel="0" collapsed="false">
      <c r="A5" s="45" t="s">
        <v>431</v>
      </c>
      <c r="B5" s="45" t="s">
        <v>354</v>
      </c>
    </row>
    <row r="6" customFormat="false" ht="15" hidden="false" customHeight="false" outlineLevel="0" collapsed="false">
      <c r="A6" s="45" t="s">
        <v>432</v>
      </c>
      <c r="B6" s="47" t="n">
        <v>43374</v>
      </c>
    </row>
    <row r="7" customFormat="false" ht="15" hidden="false" customHeight="false" outlineLevel="0" collapsed="false">
      <c r="A7" s="45" t="s">
        <v>433</v>
      </c>
      <c r="B7" s="47" t="n">
        <v>43374</v>
      </c>
    </row>
    <row r="8" customFormat="false" ht="15" hidden="false" customHeight="false" outlineLevel="0" collapsed="false">
      <c r="A8" s="45" t="s">
        <v>434</v>
      </c>
      <c r="B8" s="45" t="s">
        <v>354</v>
      </c>
    </row>
    <row r="9" customFormat="false" ht="15" hidden="false" customHeight="false" outlineLevel="0" collapsed="false">
      <c r="A9" s="45"/>
      <c r="B9" s="46"/>
    </row>
    <row r="10" customFormat="false" ht="15" hidden="false" customHeight="false" outlineLevel="0" collapsed="false">
      <c r="A10" s="45"/>
      <c r="B10" s="46"/>
    </row>
    <row r="11" customFormat="false" ht="15" hidden="false" customHeight="false" outlineLevel="0" collapsed="false">
      <c r="A11" s="45"/>
      <c r="B11" s="46"/>
    </row>
    <row r="12" customFormat="false" ht="15" hidden="false" customHeight="false" outlineLevel="0" collapsed="false">
      <c r="A12" s="45"/>
      <c r="B12" s="46"/>
    </row>
    <row r="13" customFormat="false" ht="15" hidden="false" customHeight="false" outlineLevel="0" collapsed="false">
      <c r="A13" s="45"/>
      <c r="B13" s="46"/>
    </row>
    <row r="14" customFormat="false" ht="15" hidden="false" customHeight="false" outlineLevel="0" collapsed="false">
      <c r="A14" s="48"/>
      <c r="B14" s="46"/>
    </row>
    <row r="15" customFormat="false" ht="15" hidden="false" customHeight="false" outlineLevel="0" collapsed="false">
      <c r="A15" s="45"/>
      <c r="B15" s="46"/>
    </row>
    <row r="16" customFormat="false" ht="15" hidden="false" customHeight="false" outlineLevel="0" collapsed="false">
      <c r="A16" s="45"/>
      <c r="B16" s="46"/>
    </row>
    <row r="17" customFormat="false" ht="15" hidden="false" customHeight="false" outlineLevel="0" collapsed="false">
      <c r="A17" s="45"/>
      <c r="B17" s="46"/>
    </row>
    <row r="18" customFormat="false" ht="15" hidden="false" customHeight="false" outlineLevel="0" collapsed="false">
      <c r="A18" s="45"/>
      <c r="B18" s="46"/>
    </row>
    <row r="19" customFormat="false" ht="15" hidden="false" customHeight="false" outlineLevel="0" collapsed="false">
      <c r="A19" s="45"/>
      <c r="B19" s="46"/>
    </row>
    <row r="20" customFormat="false" ht="15" hidden="false" customHeight="false" outlineLevel="0" collapsed="false">
      <c r="A20" s="45"/>
      <c r="B20" s="46"/>
    </row>
    <row r="21" customFormat="false" ht="15" hidden="false" customHeight="false" outlineLevel="0" collapsed="false">
      <c r="A21" s="45"/>
      <c r="B21" s="46"/>
    </row>
    <row r="22" customFormat="false" ht="15" hidden="false" customHeight="false" outlineLevel="0" collapsed="false">
      <c r="A22" s="45"/>
      <c r="B22" s="46"/>
    </row>
    <row r="23" customFormat="false" ht="15" hidden="false" customHeight="false" outlineLevel="0" collapsed="false">
      <c r="A23" s="45"/>
      <c r="B23" s="46"/>
    </row>
    <row r="24" customFormat="false" ht="15" hidden="false" customHeight="false" outlineLevel="0" collapsed="false">
      <c r="A24" s="45"/>
      <c r="B24" s="46"/>
    </row>
    <row r="25" customFormat="false" ht="15" hidden="false" customHeight="false" outlineLevel="0" collapsed="false">
      <c r="A25" s="45"/>
      <c r="B25" s="46"/>
    </row>
    <row r="26" customFormat="false" ht="15" hidden="false" customHeight="false" outlineLevel="0" collapsed="false">
      <c r="A26" s="45"/>
      <c r="B26" s="46"/>
    </row>
    <row r="27" customFormat="false" ht="15" hidden="false" customHeight="false" outlineLevel="0" collapsed="false">
      <c r="A27" s="45"/>
      <c r="B27" s="46"/>
    </row>
    <row r="28" customFormat="false" ht="15" hidden="false" customHeight="false" outlineLevel="0" collapsed="false">
      <c r="A28" s="45"/>
      <c r="B28" s="46"/>
    </row>
    <row r="29" customFormat="false" ht="15" hidden="false" customHeight="false" outlineLevel="0" collapsed="false">
      <c r="A29" s="45"/>
      <c r="B29" s="46"/>
    </row>
    <row r="30" customFormat="false" ht="15" hidden="false" customHeight="false" outlineLevel="0" collapsed="false">
      <c r="A30" s="45"/>
      <c r="B30" s="4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78061224489796"/>
    <col collapsed="false" hidden="false" max="2" min="2" style="0" width="79.6428571428571"/>
    <col collapsed="false" hidden="false" max="6" min="3" style="0" width="9.04591836734694"/>
    <col collapsed="false" hidden="false" max="26" min="7" style="0" width="8.50510204081633"/>
    <col collapsed="false" hidden="false" max="1025" min="27" style="0" width="14.1734693877551"/>
  </cols>
  <sheetData>
    <row r="1" customFormat="false" ht="15" hidden="false" customHeight="false" outlineLevel="0" collapsed="false">
      <c r="A1" s="2" t="s">
        <v>435</v>
      </c>
      <c r="B1" s="2" t="s">
        <v>436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customFormat="false" ht="15" hidden="false" customHeight="false" outlineLevel="0" collapsed="false">
      <c r="A2" s="50"/>
      <c r="B2" s="51" t="s">
        <v>437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customFormat="false" ht="15" hidden="false" customHeight="false" outlineLevel="0" collapsed="false">
      <c r="A3" s="52"/>
      <c r="B3" s="51" t="s">
        <v>438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customFormat="false" ht="15" hidden="false" customHeight="false" outlineLevel="0" collapsed="false">
      <c r="A4" s="53"/>
      <c r="B4" s="51" t="s">
        <v>439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customFormat="false" ht="15" hidden="false" customHeight="false" outlineLevel="0" collapsed="false">
      <c r="A5" s="54"/>
      <c r="B5" s="51" t="s">
        <v>440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customFormat="false" ht="15" hidden="false" customHeight="false" outlineLevel="0" collapsed="false">
      <c r="A6" s="55"/>
      <c r="B6" s="51" t="s">
        <v>441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customFormat="false" ht="15" hidden="false" customHeight="false" outlineLevel="0" collapsed="false">
      <c r="A7" s="56"/>
      <c r="B7" s="51" t="s">
        <v>442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8.2040816326531"/>
    <col collapsed="false" hidden="false" max="2" min="2" style="0" width="38.0663265306122"/>
    <col collapsed="false" hidden="false" max="26" min="3" style="0" width="8.50510204081633"/>
    <col collapsed="false" hidden="false" max="1025" min="27" style="0" width="14.1734693877551"/>
  </cols>
  <sheetData>
    <row r="1" customFormat="false" ht="15" hidden="false" customHeight="false" outlineLevel="0" collapsed="false">
      <c r="A1" s="2" t="s">
        <v>443</v>
      </c>
      <c r="B1" s="1" t="s">
        <v>444</v>
      </c>
    </row>
    <row r="2" customFormat="false" ht="15" hidden="false" customHeight="false" outlineLevel="0" collapsed="false">
      <c r="A2" s="43" t="s">
        <v>445</v>
      </c>
      <c r="B2" s="43" t="s">
        <v>354</v>
      </c>
    </row>
    <row r="3" customFormat="false" ht="15" hidden="false" customHeight="false" outlineLevel="0" collapsed="false">
      <c r="A3" s="43" t="s">
        <v>446</v>
      </c>
      <c r="B3" s="43" t="s">
        <v>447</v>
      </c>
    </row>
    <row r="4" customFormat="false" ht="15" hidden="false" customHeight="false" outlineLevel="0" collapsed="false">
      <c r="A4" s="43" t="s">
        <v>448</v>
      </c>
      <c r="B4" s="43" t="s">
        <v>449</v>
      </c>
    </row>
    <row r="5" customFormat="false" ht="15" hidden="false" customHeight="false" outlineLevel="0" collapsed="false">
      <c r="A5" s="43" t="s">
        <v>450</v>
      </c>
      <c r="B5" s="43" t="s">
        <v>451</v>
      </c>
    </row>
    <row r="6" customFormat="false" ht="15" hidden="false" customHeight="false" outlineLevel="0" collapsed="false">
      <c r="A6" s="43" t="s">
        <v>452</v>
      </c>
      <c r="B6" s="43" t="s">
        <v>453</v>
      </c>
    </row>
    <row r="7" customFormat="false" ht="15" hidden="false" customHeight="false" outlineLevel="0" collapsed="false">
      <c r="A7" s="43" t="s">
        <v>454</v>
      </c>
      <c r="B7" s="43" t="s">
        <v>455</v>
      </c>
    </row>
    <row r="8" customFormat="false" ht="15" hidden="false" customHeight="false" outlineLevel="0" collapsed="false">
      <c r="A8" s="43" t="s">
        <v>456</v>
      </c>
      <c r="B8" s="43"/>
    </row>
    <row r="9" customFormat="false" ht="15" hidden="false" customHeight="false" outlineLevel="0" collapsed="false">
      <c r="A9" s="43"/>
      <c r="B9" s="43"/>
    </row>
    <row r="10" customFormat="false" ht="15" hidden="false" customHeight="false" outlineLevel="0" collapsed="false">
      <c r="A10" s="43"/>
      <c r="B10" s="43"/>
    </row>
    <row r="11" customFormat="false" ht="15" hidden="false" customHeight="false" outlineLevel="0" collapsed="false">
      <c r="A11" s="43"/>
      <c r="B11" s="43"/>
    </row>
    <row r="12" customFormat="false" ht="15" hidden="false" customHeight="false" outlineLevel="0" collapsed="false">
      <c r="A12" s="43"/>
      <c r="B12" s="43"/>
    </row>
    <row r="13" customFormat="false" ht="15" hidden="false" customHeight="false" outlineLevel="0" collapsed="false">
      <c r="A13" s="43"/>
      <c r="B13" s="43"/>
    </row>
    <row r="14" customFormat="false" ht="15" hidden="false" customHeight="false" outlineLevel="0" collapsed="false">
      <c r="A14" s="43"/>
      <c r="B14" s="57"/>
    </row>
    <row r="15" customFormat="false" ht="15" hidden="false" customHeight="false" outlineLevel="0" collapsed="false">
      <c r="A15" s="43"/>
      <c r="B15" s="58"/>
    </row>
    <row r="16" customFormat="false" ht="15" hidden="false" customHeight="false" outlineLevel="0" collapsed="false">
      <c r="A16" s="43"/>
      <c r="B16" s="43"/>
    </row>
    <row r="17" customFormat="false" ht="15" hidden="false" customHeight="false" outlineLevel="0" collapsed="false">
      <c r="A17" s="43"/>
      <c r="B17" s="43"/>
    </row>
    <row r="18" customFormat="false" ht="15" hidden="false" customHeight="false" outlineLevel="0" collapsed="false">
      <c r="A18" s="43"/>
      <c r="B18" s="43"/>
    </row>
    <row r="19" customFormat="false" ht="15" hidden="false" customHeight="false" outlineLevel="0" collapsed="false">
      <c r="A19" s="43"/>
      <c r="B19" s="43"/>
    </row>
    <row r="20" customFormat="false" ht="15" hidden="false" customHeight="false" outlineLevel="0" collapsed="false">
      <c r="A20" s="43"/>
      <c r="B20" s="43"/>
    </row>
    <row r="21" customFormat="false" ht="15.75" hidden="false" customHeight="true" outlineLevel="0" collapsed="false">
      <c r="A21" s="43"/>
      <c r="B21" s="43"/>
    </row>
    <row r="22" customFormat="false" ht="15.75" hidden="false" customHeight="true" outlineLevel="0" collapsed="false">
      <c r="A22" s="43"/>
      <c r="B22" s="43"/>
    </row>
    <row r="23" customFormat="false" ht="15.75" hidden="false" customHeight="true" outlineLevel="0" collapsed="false">
      <c r="A23" s="43"/>
      <c r="B23" s="43"/>
    </row>
    <row r="24" customFormat="false" ht="15.75" hidden="false" customHeight="true" outlineLevel="0" collapsed="false">
      <c r="A24" s="43"/>
      <c r="B24" s="43"/>
    </row>
    <row r="25" customFormat="false" ht="15.75" hidden="false" customHeight="true" outlineLevel="0" collapsed="false">
      <c r="A25" s="43"/>
      <c r="B25" s="43"/>
    </row>
    <row r="26" customFormat="false" ht="15.75" hidden="false" customHeight="true" outlineLevel="0" collapsed="false">
      <c r="A26" s="43"/>
      <c r="B26" s="43"/>
    </row>
    <row r="27" customFormat="false" ht="15.75" hidden="false" customHeight="true" outlineLevel="0" collapsed="false">
      <c r="A27" s="43"/>
      <c r="B27" s="43"/>
    </row>
    <row r="28" customFormat="false" ht="15.75" hidden="false" customHeight="true" outlineLevel="0" collapsed="false">
      <c r="A28" s="43"/>
      <c r="B28" s="43"/>
    </row>
    <row r="29" customFormat="false" ht="15.75" hidden="false" customHeight="true" outlineLevel="0" collapsed="false">
      <c r="A29" s="43"/>
      <c r="B29" s="43"/>
    </row>
    <row r="30" customFormat="false" ht="15.75" hidden="false" customHeight="true" outlineLevel="0" collapsed="false">
      <c r="A30" s="43"/>
      <c r="B30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6.3214285714286"/>
    <col collapsed="false" hidden="false" max="2" min="2" style="0" width="30.3724489795918"/>
    <col collapsed="false" hidden="false" max="3" min="3" style="0" width="38.0663265306122"/>
    <col collapsed="false" hidden="false" max="4" min="4" style="0" width="14.1734693877551"/>
    <col collapsed="false" hidden="false" max="6" min="5" style="0" width="9.04591836734694"/>
    <col collapsed="false" hidden="false" max="26" min="7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1" t="s">
        <v>457</v>
      </c>
      <c r="B1" s="1" t="s">
        <v>458</v>
      </c>
      <c r="C1" s="1" t="s">
        <v>459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customFormat="false" ht="12.75" hidden="false" customHeight="true" outlineLevel="0" collapsed="false">
      <c r="A2" s="43" t="s">
        <v>354</v>
      </c>
      <c r="B2" s="43" t="s">
        <v>354</v>
      </c>
      <c r="C2" s="43" t="s">
        <v>354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customFormat="false" ht="12.75" hidden="false" customHeight="true" outlineLevel="0" collapsed="false">
      <c r="A3" s="43" t="s">
        <v>460</v>
      </c>
      <c r="B3" s="43" t="s">
        <v>461</v>
      </c>
      <c r="C3" s="43" t="s">
        <v>462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customFormat="false" ht="12.75" hidden="false" customHeight="true" outlineLevel="0" collapsed="false">
      <c r="A4" s="43" t="s">
        <v>463</v>
      </c>
      <c r="B4" s="43" t="s">
        <v>464</v>
      </c>
      <c r="C4" s="43" t="s">
        <v>465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customFormat="false" ht="12.75" hidden="false" customHeight="true" outlineLevel="0" collapsed="false">
      <c r="A5" s="43" t="s">
        <v>466</v>
      </c>
      <c r="B5" s="43" t="s">
        <v>467</v>
      </c>
      <c r="C5" s="43" t="s">
        <v>468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customFormat="false" ht="12.75" hidden="false" customHeight="true" outlineLevel="0" collapsed="false">
      <c r="A6" s="43" t="s">
        <v>469</v>
      </c>
      <c r="B6" s="43" t="s">
        <v>470</v>
      </c>
      <c r="C6" s="43" t="s">
        <v>471</v>
      </c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customFormat="false" ht="12.75" hidden="false" customHeight="true" outlineLevel="0" collapsed="false">
      <c r="A7" s="43" t="s">
        <v>472</v>
      </c>
      <c r="B7" s="43" t="s">
        <v>473</v>
      </c>
      <c r="C7" s="43" t="s">
        <v>474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customFormat="false" ht="12.75" hidden="false" customHeight="true" outlineLevel="0" collapsed="false">
      <c r="A8" s="43" t="s">
        <v>475</v>
      </c>
      <c r="B8" s="43" t="s">
        <v>476</v>
      </c>
      <c r="C8" s="43" t="s">
        <v>477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customFormat="false" ht="12.75" hidden="false" customHeight="true" outlineLevel="0" collapsed="false">
      <c r="A9" s="43" t="s">
        <v>478</v>
      </c>
      <c r="B9" s="43" t="s">
        <v>479</v>
      </c>
      <c r="C9" s="43" t="s">
        <v>480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customFormat="false" ht="12.75" hidden="false" customHeight="true" outlineLevel="0" collapsed="false">
      <c r="A10" s="43" t="s">
        <v>481</v>
      </c>
      <c r="B10" s="43" t="s">
        <v>482</v>
      </c>
      <c r="C10" s="43" t="s">
        <v>483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customFormat="false" ht="12.75" hidden="false" customHeight="true" outlineLevel="0" collapsed="false">
      <c r="A11" s="43" t="s">
        <v>484</v>
      </c>
      <c r="B11" s="43" t="s">
        <v>485</v>
      </c>
      <c r="C11" s="43" t="s">
        <v>486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2.75" hidden="false" customHeight="true" outlineLevel="0" collapsed="false">
      <c r="A12" s="43" t="s">
        <v>487</v>
      </c>
      <c r="B12" s="43" t="s">
        <v>488</v>
      </c>
      <c r="C12" s="43" t="s">
        <v>489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customFormat="false" ht="12.75" hidden="false" customHeight="true" outlineLevel="0" collapsed="false">
      <c r="A13" s="43" t="s">
        <v>490</v>
      </c>
      <c r="B13" s="43" t="s">
        <v>491</v>
      </c>
      <c r="C13" s="43" t="s">
        <v>492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customFormat="false" ht="12.75" hidden="false" customHeight="true" outlineLevel="0" collapsed="false">
      <c r="A14" s="59" t="s">
        <v>493</v>
      </c>
      <c r="B14" s="43" t="s">
        <v>494</v>
      </c>
      <c r="C14" s="57" t="s">
        <v>495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customFormat="false" ht="12.75" hidden="false" customHeight="true" outlineLevel="0" collapsed="false">
      <c r="A15" s="43" t="s">
        <v>496</v>
      </c>
      <c r="B15" s="43" t="s">
        <v>497</v>
      </c>
      <c r="C15" s="58" t="s">
        <v>498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2.75" hidden="false" customHeight="true" outlineLevel="0" collapsed="false">
      <c r="A16" s="43" t="s">
        <v>499</v>
      </c>
      <c r="B16" s="43" t="s">
        <v>500</v>
      </c>
      <c r="C16" s="57" t="s">
        <v>501</v>
      </c>
      <c r="E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customFormat="false" ht="12.75" hidden="false" customHeight="true" outlineLevel="0" collapsed="false">
      <c r="A17" s="43" t="s">
        <v>502</v>
      </c>
      <c r="B17" s="43" t="s">
        <v>503</v>
      </c>
      <c r="C17" s="43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2.75" hidden="false" customHeight="true" outlineLevel="0" collapsed="false">
      <c r="A18" s="43" t="s">
        <v>504</v>
      </c>
      <c r="B18" s="43" t="s">
        <v>505</v>
      </c>
      <c r="C18" s="43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customFormat="false" ht="12.75" hidden="false" customHeight="true" outlineLevel="0" collapsed="false">
      <c r="A19" s="43" t="s">
        <v>506</v>
      </c>
      <c r="B19" s="43" t="s">
        <v>507</v>
      </c>
      <c r="C19" s="43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customFormat="false" ht="12.75" hidden="false" customHeight="true" outlineLevel="0" collapsed="false">
      <c r="A20" s="43" t="s">
        <v>508</v>
      </c>
      <c r="B20" s="43" t="s">
        <v>509</v>
      </c>
      <c r="C20" s="43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customFormat="false" ht="12.75" hidden="false" customHeight="true" outlineLevel="0" collapsed="false">
      <c r="A21" s="43" t="s">
        <v>510</v>
      </c>
      <c r="B21" s="43" t="s">
        <v>511</v>
      </c>
      <c r="C21" s="43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customFormat="false" ht="12.75" hidden="false" customHeight="true" outlineLevel="0" collapsed="false">
      <c r="A22" s="43" t="s">
        <v>512</v>
      </c>
      <c r="B22" s="43" t="s">
        <v>513</v>
      </c>
      <c r="C22" s="43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customFormat="false" ht="12.75" hidden="false" customHeight="true" outlineLevel="0" collapsed="false">
      <c r="A23" s="43" t="s">
        <v>514</v>
      </c>
      <c r="B23" s="43" t="s">
        <v>515</v>
      </c>
      <c r="C23" s="43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customFormat="false" ht="12.75" hidden="false" customHeight="true" outlineLevel="0" collapsed="false">
      <c r="A24" s="43" t="s">
        <v>516</v>
      </c>
      <c r="B24" s="57" t="s">
        <v>517</v>
      </c>
      <c r="C24" s="43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customFormat="false" ht="12.75" hidden="false" customHeight="true" outlineLevel="0" collapsed="false">
      <c r="A25" s="43"/>
      <c r="B25" s="43" t="s">
        <v>518</v>
      </c>
      <c r="C25" s="43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2.75" hidden="false" customHeight="true" outlineLevel="0" collapsed="false">
      <c r="A26" s="43"/>
      <c r="B26" s="43" t="s">
        <v>519</v>
      </c>
      <c r="C26" s="43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customFormat="false" ht="12.75" hidden="false" customHeight="true" outlineLevel="0" collapsed="false">
      <c r="A27" s="43"/>
      <c r="B27" s="43"/>
      <c r="C27" s="43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customFormat="false" ht="12.75" hidden="false" customHeight="true" outlineLevel="0" collapsed="false">
      <c r="A28" s="43"/>
      <c r="B28" s="43"/>
      <c r="C28" s="43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2.75" hidden="false" customHeight="true" outlineLevel="0" collapsed="false">
      <c r="A29" s="43"/>
      <c r="B29" s="43"/>
      <c r="C29" s="43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2.75" hidden="false" customHeight="true" outlineLevel="0" collapsed="false">
      <c r="A30" s="43"/>
      <c r="B30" s="43"/>
      <c r="C30" s="43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6.3214285714286"/>
    <col collapsed="false" hidden="false" max="6" min="2" style="0" width="9.04591836734694"/>
    <col collapsed="false" hidden="false" max="26" min="7" style="0" width="8.50510204081633"/>
    <col collapsed="false" hidden="false" max="1025" min="27" style="0" width="14.1734693877551"/>
  </cols>
  <sheetData>
    <row r="1" customFormat="false" ht="15" hidden="false" customHeight="false" outlineLevel="0" collapsed="false">
      <c r="A1" s="2" t="s">
        <v>520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customFormat="false" ht="15" hidden="false" customHeight="false" outlineLevel="0" collapsed="false">
      <c r="A2" s="43" t="s">
        <v>354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customFormat="false" ht="15" hidden="false" customHeight="false" outlineLevel="0" collapsed="false">
      <c r="A3" s="43" t="s">
        <v>521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customFormat="false" ht="15" hidden="false" customHeight="false" outlineLevel="0" collapsed="false">
      <c r="A4" s="43" t="s">
        <v>522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customFormat="false" ht="15" hidden="false" customHeight="false" outlineLevel="0" collapsed="false">
      <c r="A5" s="43" t="s">
        <v>523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customFormat="false" ht="15" hidden="false" customHeight="false" outlineLevel="0" collapsed="false">
      <c r="A6" s="43" t="s">
        <v>524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customFormat="false" ht="15" hidden="false" customHeight="false" outlineLevel="0" collapsed="false">
      <c r="A7" s="43" t="s">
        <v>525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customFormat="false" ht="15" hidden="false" customHeight="false" outlineLevel="0" collapsed="false">
      <c r="A8" s="43" t="s">
        <v>526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customFormat="false" ht="15" hidden="false" customHeight="false" outlineLevel="0" collapsed="false">
      <c r="A9" s="43" t="s">
        <v>527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customFormat="false" ht="15" hidden="false" customHeight="false" outlineLevel="0" collapsed="false">
      <c r="A10" s="43" t="s">
        <v>528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customFormat="false" ht="15" hidden="false" customHeight="false" outlineLevel="0" collapsed="false">
      <c r="A11" s="43" t="s">
        <v>529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5" hidden="false" customHeight="false" outlineLevel="0" collapsed="false">
      <c r="A12" s="43" t="s">
        <v>530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customFormat="false" ht="15" hidden="false" customHeight="false" outlineLevel="0" collapsed="false">
      <c r="A13" s="43" t="s">
        <v>531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customFormat="false" ht="15" hidden="false" customHeight="false" outlineLevel="0" collapsed="false">
      <c r="A14" s="43" t="s">
        <v>532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customFormat="false" ht="15" hidden="false" customHeight="false" outlineLevel="0" collapsed="false">
      <c r="A15" s="43" t="s">
        <v>533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5" hidden="false" customHeight="false" outlineLevel="0" collapsed="false">
      <c r="A16" s="43" t="s">
        <v>534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customFormat="false" ht="15" hidden="false" customHeight="false" outlineLevel="0" collapsed="false">
      <c r="A17" s="43" t="s">
        <v>535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5" hidden="false" customHeight="false" outlineLevel="0" collapsed="false">
      <c r="A18" s="43" t="s">
        <v>536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customFormat="false" ht="15" hidden="false" customHeight="false" outlineLevel="0" collapsed="false">
      <c r="A19" s="43" t="s">
        <v>537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customFormat="false" ht="15" hidden="false" customHeight="false" outlineLevel="0" collapsed="false">
      <c r="A20" s="43" t="s">
        <v>538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customFormat="false" ht="15.75" hidden="false" customHeight="true" outlineLevel="0" collapsed="false">
      <c r="A21" s="43" t="s">
        <v>539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customFormat="false" ht="15.75" hidden="false" customHeight="true" outlineLevel="0" collapsed="false">
      <c r="A22" s="43" t="s">
        <v>540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customFormat="false" ht="15.75" hidden="false" customHeight="true" outlineLevel="0" collapsed="false">
      <c r="A23" s="43" t="s">
        <v>541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customFormat="false" ht="15.75" hidden="false" customHeight="true" outlineLevel="0" collapsed="false">
      <c r="A24" s="43" t="s">
        <v>542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customFormat="false" ht="15.75" hidden="false" customHeight="true" outlineLevel="0" collapsed="false">
      <c r="A25" s="43" t="s">
        <v>543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5.75" hidden="false" customHeight="true" outlineLevel="0" collapsed="false">
      <c r="A26" s="43" t="s">
        <v>544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customFormat="false" ht="15.75" hidden="false" customHeight="true" outlineLevel="0" collapsed="false">
      <c r="A27" s="43" t="s">
        <v>431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customFormat="false" ht="15.75" hidden="false" customHeight="true" outlineLevel="0" collapsed="false">
      <c r="A28" s="43" t="s">
        <v>545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5.75" hidden="false" customHeight="true" outlineLevel="0" collapsed="false">
      <c r="A29" s="43" t="s">
        <v>546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5.75" hidden="false" customHeight="true" outlineLevel="0" collapsed="false">
      <c r="A30" s="43" t="s">
        <v>547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customFormat="false" ht="15.75" hidden="false" customHeight="true" outlineLevel="0" collapsed="false">
      <c r="A31" s="43" t="s">
        <v>548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customFormat="false" ht="15.75" hidden="false" customHeight="true" outlineLevel="0" collapsed="false">
      <c r="A32" s="43" t="s">
        <v>549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customFormat="false" ht="15.75" hidden="false" customHeight="true" outlineLevel="0" collapsed="false">
      <c r="A33" s="43" t="s">
        <v>550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customFormat="false" ht="15.75" hidden="false" customHeight="true" outlineLevel="0" collapsed="false">
      <c r="A34" s="43" t="s">
        <v>551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4.4234693877551"/>
    <col collapsed="false" hidden="false" max="2" min="2" style="0" width="28.2142857142857"/>
    <col collapsed="false" hidden="false" max="3" min="3" style="0" width="10.3928571428571"/>
    <col collapsed="false" hidden="false" max="6" min="4" style="0" width="9.04591836734694"/>
    <col collapsed="false" hidden="false" max="26" min="7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1" t="s">
        <v>552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customFormat="false" ht="12.75" hidden="false" customHeight="true" outlineLevel="0" collapsed="false">
      <c r="A2" s="43" t="s">
        <v>354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customFormat="false" ht="12.75" hidden="false" customHeight="true" outlineLevel="0" collapsed="false">
      <c r="A3" s="43" t="s">
        <v>553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customFormat="false" ht="12.75" hidden="false" customHeight="true" outlineLevel="0" collapsed="false">
      <c r="A4" s="43" t="s">
        <v>554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customFormat="false" ht="12.75" hidden="false" customHeight="true" outlineLevel="0" collapsed="false">
      <c r="A5" s="43" t="s">
        <v>555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customFormat="false" ht="12.75" hidden="false" customHeight="true" outlineLevel="0" collapsed="false">
      <c r="A6" s="43" t="s">
        <v>556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customFormat="false" ht="12.75" hidden="false" customHeight="true" outlineLevel="0" collapsed="false">
      <c r="A7" s="43" t="s">
        <v>557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customFormat="false" ht="12.75" hidden="false" customHeight="true" outlineLevel="0" collapsed="false">
      <c r="A8" s="43" t="s">
        <v>558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customFormat="false" ht="12.75" hidden="false" customHeight="true" outlineLevel="0" collapsed="false">
      <c r="A9" s="43" t="s">
        <v>559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customFormat="false" ht="12.75" hidden="false" customHeight="true" outlineLevel="0" collapsed="false">
      <c r="A10" s="43" t="s">
        <v>560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customFormat="false" ht="12.75" hidden="false" customHeight="true" outlineLevel="0" collapsed="false">
      <c r="A11" s="43" t="s">
        <v>561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2.75" hidden="false" customHeight="true" outlineLevel="0" collapsed="false">
      <c r="A12" s="43" t="s">
        <v>562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customFormat="false" ht="12.75" hidden="false" customHeight="true" outlineLevel="0" collapsed="false">
      <c r="A13" s="43" t="s">
        <v>563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customFormat="false" ht="12.75" hidden="false" customHeight="true" outlineLevel="0" collapsed="false">
      <c r="A14" s="43" t="s">
        <v>564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customFormat="false" ht="12.75" hidden="false" customHeight="true" outlineLevel="0" collapsed="false">
      <c r="A15" s="43" t="s">
        <v>565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2.75" hidden="false" customHeight="true" outlineLevel="0" collapsed="false">
      <c r="A16" s="43" t="s">
        <v>566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customFormat="false" ht="12.75" hidden="false" customHeight="true" outlineLevel="0" collapsed="false">
      <c r="A17" s="43" t="s">
        <v>567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2.75" hidden="false" customHeight="true" outlineLevel="0" collapsed="false">
      <c r="A18" s="43" t="s">
        <v>568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customFormat="false" ht="12.75" hidden="false" customHeight="true" outlineLevel="0" collapsed="false">
      <c r="A19" s="43" t="s">
        <v>569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customFormat="false" ht="12.75" hidden="false" customHeight="true" outlineLevel="0" collapsed="false">
      <c r="A20" s="43" t="s">
        <v>570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customFormat="false" ht="12.75" hidden="false" customHeight="true" outlineLevel="0" collapsed="false">
      <c r="A21" s="43" t="s">
        <v>571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customFormat="false" ht="12.75" hidden="false" customHeight="true" outlineLevel="0" collapsed="false">
      <c r="A22" s="43" t="s">
        <v>572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customFormat="false" ht="12.75" hidden="false" customHeight="true" outlineLevel="0" collapsed="false">
      <c r="A23" s="43" t="s">
        <v>573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customFormat="false" ht="12.75" hidden="false" customHeight="true" outlineLevel="0" collapsed="false">
      <c r="A24" s="43" t="s">
        <v>574</v>
      </c>
      <c r="B24" s="60" t="s">
        <v>575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customFormat="false" ht="12.75" hidden="false" customHeight="true" outlineLevel="0" collapsed="false">
      <c r="A25" s="43" t="s">
        <v>576</v>
      </c>
      <c r="B25" s="60" t="s">
        <v>577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2.75" hidden="false" customHeight="true" outlineLevel="0" collapsed="false">
      <c r="A26" s="43" t="s">
        <v>578</v>
      </c>
      <c r="B26" s="60" t="s">
        <v>579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customFormat="false" ht="12.75" hidden="false" customHeight="true" outlineLevel="0" collapsed="false">
      <c r="A27" s="43" t="s">
        <v>580</v>
      </c>
      <c r="B27" s="60" t="s">
        <v>581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customFormat="false" ht="12.75" hidden="false" customHeight="true" outlineLevel="0" collapsed="false">
      <c r="A28" s="43" t="s">
        <v>582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2.75" hidden="false" customHeight="true" outlineLevel="0" collapsed="false">
      <c r="A29" s="45" t="s">
        <v>583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2.75" hidden="false" customHeight="true" outlineLevel="0" collapsed="false">
      <c r="A30" s="45" t="s">
        <v>584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customFormat="false" ht="12.75" hidden="false" customHeight="true" outlineLevel="0" collapsed="false">
      <c r="A31" s="45" t="s">
        <v>585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customFormat="false" ht="12.75" hidden="false" customHeight="true" outlineLevel="0" collapsed="false">
      <c r="A32" s="45" t="s">
        <v>586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customFormat="false" ht="12.75" hidden="false" customHeight="true" outlineLevel="0" collapsed="false">
      <c r="A33" s="45" t="s">
        <v>587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customFormat="false" ht="12.75" hidden="false" customHeight="true" outlineLevel="0" collapsed="false">
      <c r="A34" s="45" t="s">
        <v>588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customFormat="false" ht="12.75" hidden="false" customHeight="true" outlineLevel="0" collapsed="false">
      <c r="A35" s="45" t="s">
        <v>589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customFormat="false" ht="12.75" hidden="false" customHeight="true" outlineLevel="0" collapsed="false">
      <c r="A36" s="45" t="s">
        <v>590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customFormat="false" ht="12.75" hidden="false" customHeight="true" outlineLevel="0" collapsed="false">
      <c r="A37" s="45" t="s">
        <v>591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customFormat="false" ht="12.75" hidden="false" customHeight="true" outlineLevel="0" collapsed="false">
      <c r="A38" s="45" t="s">
        <v>592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customFormat="false" ht="12.75" hidden="false" customHeight="true" outlineLevel="0" collapsed="false">
      <c r="A39" s="43" t="s">
        <v>593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customFormat="false" ht="12.75" hidden="false" customHeight="true" outlineLevel="0" collapsed="false">
      <c r="A40" s="43" t="s">
        <v>594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customFormat="false" ht="12.75" hidden="false" customHeight="true" outlineLevel="0" collapsed="false">
      <c r="A41" s="43" t="s">
        <v>595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customFormat="false" ht="12.75" hidden="false" customHeight="true" outlineLevel="0" collapsed="false">
      <c r="A42" s="43" t="s">
        <v>596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customFormat="false" ht="12.75" hidden="false" customHeight="true" outlineLevel="0" collapsed="false">
      <c r="A43" s="43" t="s">
        <v>597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customFormat="false" ht="12.75" hidden="false" customHeight="true" outlineLevel="0" collapsed="false">
      <c r="A44" s="43" t="s">
        <v>598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customFormat="false" ht="12.75" hidden="false" customHeight="true" outlineLevel="0" collapsed="false">
      <c r="A45" s="43" t="s">
        <v>599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customFormat="false" ht="12.75" hidden="false" customHeight="true" outlineLevel="0" collapsed="false">
      <c r="A46" s="43" t="s">
        <v>600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customFormat="false" ht="12.75" hidden="false" customHeight="true" outlineLevel="0" collapsed="false">
      <c r="A47" s="43" t="s">
        <v>601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customFormat="false" ht="12.75" hidden="false" customHeight="true" outlineLevel="0" collapsed="false">
      <c r="A48" s="43" t="s">
        <v>602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customFormat="false" ht="12.75" hidden="false" customHeight="true" outlineLevel="0" collapsed="false">
      <c r="A49" s="43" t="s">
        <v>603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customFormat="false" ht="12.75" hidden="false" customHeight="true" outlineLevel="0" collapsed="false">
      <c r="A50" s="43" t="s">
        <v>604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customFormat="false" ht="12.75" hidden="false" customHeight="true" outlineLevel="0" collapsed="false">
      <c r="A51" s="43" t="s">
        <v>605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customFormat="false" ht="12.75" hidden="false" customHeight="true" outlineLevel="0" collapsed="false">
      <c r="A52" s="43" t="s">
        <v>606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customFormat="false" ht="12.75" hidden="false" customHeight="true" outlineLevel="0" collapsed="false">
      <c r="A53" s="57" t="s">
        <v>607</v>
      </c>
      <c r="B53" s="60" t="s">
        <v>608</v>
      </c>
      <c r="C53" s="43" t="s">
        <v>609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customFormat="false" ht="12.75" hidden="false" customHeight="true" outlineLevel="0" collapsed="false">
      <c r="A54" s="57" t="s">
        <v>610</v>
      </c>
      <c r="B54" s="60" t="s">
        <v>608</v>
      </c>
      <c r="C54" s="43" t="s">
        <v>611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customFormat="false" ht="12.75" hidden="false" customHeight="true" outlineLevel="0" collapsed="false">
      <c r="A55" s="57" t="s">
        <v>612</v>
      </c>
      <c r="B55" s="60" t="s">
        <v>608</v>
      </c>
      <c r="C55" s="43" t="s">
        <v>613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customFormat="false" ht="12.75" hidden="false" customHeight="true" outlineLevel="0" collapsed="false">
      <c r="A56" s="57" t="s">
        <v>614</v>
      </c>
      <c r="B56" s="60" t="s">
        <v>615</v>
      </c>
      <c r="C56" s="43" t="s">
        <v>616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customFormat="false" ht="12.75" hidden="false" customHeight="true" outlineLevel="0" collapsed="false">
      <c r="A57" s="57" t="s">
        <v>617</v>
      </c>
      <c r="B57" s="60" t="s">
        <v>615</v>
      </c>
      <c r="C57" s="43" t="s">
        <v>618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customFormat="false" ht="12.75" hidden="false" customHeight="true" outlineLevel="0" collapsed="false">
      <c r="A58" s="57" t="s">
        <v>619</v>
      </c>
      <c r="B58" s="60" t="s">
        <v>620</v>
      </c>
      <c r="C58" s="43" t="s">
        <v>621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customFormat="false" ht="12.75" hidden="false" customHeight="true" outlineLevel="0" collapsed="false">
      <c r="A59" s="57" t="s">
        <v>622</v>
      </c>
      <c r="B59" s="60" t="s">
        <v>623</v>
      </c>
      <c r="C59" s="43" t="s">
        <v>624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customFormat="false" ht="12.75" hidden="false" customHeight="true" outlineLevel="0" collapsed="false">
      <c r="A60" s="57" t="s">
        <v>625</v>
      </c>
      <c r="B60" s="60" t="s">
        <v>626</v>
      </c>
      <c r="C60" s="43" t="s">
        <v>627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customFormat="false" ht="12.75" hidden="false" customHeight="true" outlineLevel="0" collapsed="false">
      <c r="A61" s="57" t="s">
        <v>628</v>
      </c>
      <c r="B61" s="60" t="s">
        <v>629</v>
      </c>
      <c r="C61" s="43" t="s">
        <v>630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customFormat="false" ht="12.75" hidden="false" customHeight="true" outlineLevel="0" collapsed="false">
      <c r="A62" s="43" t="s">
        <v>631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customFormat="false" ht="12.75" hidden="false" customHeight="true" outlineLevel="0" collapsed="false">
      <c r="A63" s="43" t="s">
        <v>632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customFormat="false" ht="12.75" hidden="false" customHeight="true" outlineLevel="0" collapsed="false">
      <c r="A64" s="43" t="s">
        <v>633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customFormat="false" ht="12.75" hidden="false" customHeight="true" outlineLevel="0" collapsed="false">
      <c r="A65" s="43" t="s">
        <v>634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customFormat="false" ht="12.75" hidden="false" customHeight="true" outlineLevel="0" collapsed="false">
      <c r="A66" s="43" t="s">
        <v>635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customFormat="false" ht="12.75" hidden="false" customHeight="true" outlineLevel="0" collapsed="false">
      <c r="A67" s="43" t="s">
        <v>636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customFormat="false" ht="12.75" hidden="false" customHeight="true" outlineLevel="0" collapsed="false">
      <c r="A68" s="43" t="s">
        <v>637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customFormat="false" ht="12.75" hidden="false" customHeight="true" outlineLevel="0" collapsed="false">
      <c r="A69" s="43" t="s">
        <v>638</v>
      </c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customFormat="false" ht="12.75" hidden="false" customHeight="true" outlineLevel="0" collapsed="false">
      <c r="A70" s="43" t="s">
        <v>639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customFormat="false" ht="12.75" hidden="false" customHeight="true" outlineLevel="0" collapsed="false">
      <c r="A71" s="43" t="s">
        <v>640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customFormat="false" ht="12.75" hidden="false" customHeight="true" outlineLevel="0" collapsed="false">
      <c r="A72" s="43" t="s">
        <v>641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customFormat="false" ht="12.75" hidden="false" customHeight="true" outlineLevel="0" collapsed="false">
      <c r="A73" s="43" t="s">
        <v>642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customFormat="false" ht="12.75" hidden="false" customHeight="true" outlineLevel="0" collapsed="false">
      <c r="A74" s="43" t="s">
        <v>643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customFormat="false" ht="12.75" hidden="false" customHeight="true" outlineLevel="0" collapsed="false">
      <c r="A75" s="43" t="s">
        <v>644</v>
      </c>
      <c r="B75" s="49"/>
      <c r="C75" s="49"/>
      <c r="E75" s="49"/>
      <c r="F75" s="49"/>
      <c r="G75" s="49"/>
      <c r="H75" s="49"/>
      <c r="I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customFormat="false" ht="12.75" hidden="false" customHeight="true" outlineLevel="0" collapsed="false">
      <c r="A76" s="43" t="s">
        <v>645</v>
      </c>
      <c r="B76" s="60"/>
      <c r="C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customFormat="false" ht="12.75" hidden="false" customHeight="true" outlineLevel="0" collapsed="false">
      <c r="A77" s="43" t="s">
        <v>646</v>
      </c>
      <c r="B77" s="60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customFormat="false" ht="12.75" hidden="false" customHeight="true" outlineLevel="0" collapsed="false">
      <c r="A78" s="43" t="s">
        <v>647</v>
      </c>
      <c r="B78" s="60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customFormat="false" ht="12.75" hidden="false" customHeight="true" outlineLevel="0" collapsed="false">
      <c r="A79" s="43" t="s">
        <v>648</v>
      </c>
      <c r="B79" s="60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customFormat="false" ht="12.75" hidden="false" customHeight="true" outlineLevel="0" collapsed="false">
      <c r="A80" s="43" t="s">
        <v>649</v>
      </c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customFormat="false" ht="12.75" hidden="false" customHeight="true" outlineLevel="0" collapsed="false">
      <c r="A81" s="43" t="s">
        <v>650</v>
      </c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customFormat="false" ht="12.75" hidden="false" customHeight="true" outlineLevel="0" collapsed="false">
      <c r="A82" s="43" t="s">
        <v>651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customFormat="false" ht="12.75" hidden="false" customHeight="true" outlineLevel="0" collapsed="false">
      <c r="A83" s="43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customFormat="false" ht="12.75" hidden="false" customHeight="true" outlineLevel="0" collapsed="false">
      <c r="A84" s="43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customFormat="false" ht="12.75" hidden="false" customHeight="true" outlineLevel="0" collapsed="false">
      <c r="A85" s="43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customFormat="false" ht="12.75" hidden="false" customHeight="true" outlineLevel="0" collapsed="false">
      <c r="A86" s="43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customFormat="false" ht="12.75" hidden="false" customHeight="true" outlineLevel="0" collapsed="false">
      <c r="A87" s="43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customFormat="false" ht="12.75" hidden="false" customHeight="true" outlineLevel="0" collapsed="false">
      <c r="A88" s="43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customFormat="false" ht="12.75" hidden="false" customHeight="true" outlineLevel="0" collapsed="false">
      <c r="A89" s="43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customFormat="false" ht="12.75" hidden="false" customHeight="true" outlineLevel="0" collapsed="false">
      <c r="A90" s="43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customFormat="false" ht="12.75" hidden="false" customHeight="true" outlineLevel="0" collapsed="false">
      <c r="A91" s="43" t="s">
        <v>652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customFormat="false" ht="12.75" hidden="false" customHeight="true" outlineLevel="0" collapsed="false">
      <c r="A92" s="43" t="s">
        <v>653</v>
      </c>
      <c r="B92" s="49"/>
      <c r="C92" s="49"/>
      <c r="D92" s="60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customFormat="false" ht="12.75" hidden="false" customHeight="true" outlineLevel="0" collapsed="false">
      <c r="A93" s="43" t="s">
        <v>654</v>
      </c>
      <c r="B93" s="49"/>
      <c r="C93" s="49"/>
      <c r="D93" s="60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customFormat="false" ht="12.75" hidden="false" customHeight="true" outlineLevel="0" collapsed="false">
      <c r="A94" s="43" t="s">
        <v>655</v>
      </c>
      <c r="B94" s="49"/>
      <c r="C94" s="49"/>
      <c r="D94" s="60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customFormat="false" ht="12.75" hidden="false" customHeight="true" outlineLevel="0" collapsed="false">
      <c r="A95" s="43" t="s">
        <v>656</v>
      </c>
      <c r="B95" s="49"/>
      <c r="C95" s="49"/>
      <c r="D95" s="60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customFormat="false" ht="12.75" hidden="false" customHeight="true" outlineLevel="0" collapsed="false">
      <c r="A96" s="43" t="s">
        <v>657</v>
      </c>
      <c r="B96" s="49"/>
      <c r="D96" s="60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customFormat="false" ht="12.75" hidden="false" customHeight="true" outlineLevel="0" collapsed="false">
      <c r="A97" s="43"/>
      <c r="B97" s="49"/>
      <c r="D97" s="60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customFormat="false" ht="12.75" hidden="false" customHeight="true" outlineLevel="0" collapsed="false">
      <c r="A98" s="43"/>
      <c r="B98" s="49"/>
      <c r="D98" s="60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customFormat="false" ht="12.75" hidden="false" customHeight="true" outlineLevel="0" collapsed="false">
      <c r="A99" s="43"/>
      <c r="B99" s="49"/>
      <c r="D99" s="60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customFormat="false" ht="12.75" hidden="false" customHeight="true" outlineLevel="0" collapsed="false">
      <c r="A100" s="43"/>
      <c r="B100" s="49"/>
      <c r="D100" s="60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customFormat="false" ht="12.75" hidden="false" customHeight="true" outlineLevel="0" collapsed="false">
      <c r="A101" s="43"/>
      <c r="B101" s="49"/>
      <c r="D101" s="60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customFormat="false" ht="12.75" hidden="false" customHeight="true" outlineLevel="0" collapsed="false">
      <c r="A102" s="43"/>
      <c r="B102" s="49"/>
      <c r="D102" s="60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customFormat="false" ht="12.75" hidden="false" customHeight="true" outlineLevel="0" collapsed="false">
      <c r="A103" s="43"/>
      <c r="B103" s="49"/>
      <c r="D103" s="60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customFormat="false" ht="12.75" hidden="false" customHeight="true" outlineLevel="0" collapsed="false">
      <c r="A104" s="43" t="s">
        <v>658</v>
      </c>
      <c r="B104" s="49"/>
      <c r="D104" s="60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customFormat="false" ht="12.75" hidden="false" customHeight="true" outlineLevel="0" collapsed="false">
      <c r="A105" s="43" t="s">
        <v>659</v>
      </c>
      <c r="B105" s="49"/>
      <c r="D105" s="60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customFormat="false" ht="12.75" hidden="false" customHeight="true" outlineLevel="0" collapsed="false">
      <c r="A106" s="43" t="s">
        <v>660</v>
      </c>
      <c r="B106" s="49"/>
      <c r="D106" s="60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customFormat="false" ht="12.75" hidden="false" customHeight="true" outlineLevel="0" collapsed="false">
      <c r="A107" s="43"/>
      <c r="B107" s="49"/>
      <c r="D107" s="60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customFormat="false" ht="12.75" hidden="false" customHeight="true" outlineLevel="0" collapsed="false">
      <c r="A108" s="43"/>
      <c r="B108" s="49"/>
      <c r="D108" s="60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customFormat="false" ht="12.75" hidden="false" customHeight="true" outlineLevel="0" collapsed="false">
      <c r="A109" s="43"/>
      <c r="B109" s="49"/>
      <c r="D109" s="60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customFormat="false" ht="12.75" hidden="false" customHeight="true" outlineLevel="0" collapsed="false">
      <c r="A110" s="43"/>
      <c r="B110" s="49"/>
      <c r="D110" s="60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customFormat="false" ht="12.75" hidden="false" customHeight="true" outlineLevel="0" collapsed="false">
      <c r="A111" s="43"/>
      <c r="B111" s="49"/>
      <c r="D111" s="60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customFormat="false" ht="12.75" hidden="false" customHeight="true" outlineLevel="0" collapsed="false">
      <c r="A112" s="43"/>
      <c r="B112" s="49"/>
      <c r="D112" s="60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customFormat="false" ht="12.75" hidden="false" customHeight="true" outlineLevel="0" collapsed="false">
      <c r="A113" s="43"/>
      <c r="B113" s="49"/>
      <c r="D113" s="60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customFormat="false" ht="12.75" hidden="false" customHeight="true" outlineLevel="0" collapsed="false">
      <c r="A114" s="43"/>
      <c r="B114" s="49"/>
      <c r="D114" s="60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customFormat="false" ht="12.75" hidden="false" customHeight="true" outlineLevel="0" collapsed="false">
      <c r="A115" s="43"/>
      <c r="B115" s="49"/>
      <c r="D115" s="60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customFormat="false" ht="12.75" hidden="false" customHeight="true" outlineLevel="0" collapsed="false">
      <c r="A116" s="43"/>
      <c r="B116" s="49"/>
      <c r="D116" s="60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customFormat="false" ht="12.75" hidden="false" customHeight="true" outlineLevel="0" collapsed="false">
      <c r="A117" s="43"/>
      <c r="B117" s="49"/>
      <c r="D117" s="60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customFormat="false" ht="12.75" hidden="false" customHeight="true" outlineLevel="0" collapsed="false">
      <c r="A118" s="43"/>
      <c r="B118" s="49"/>
      <c r="D118" s="60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customFormat="false" ht="12.75" hidden="false" customHeight="true" outlineLevel="0" collapsed="false">
      <c r="A119" s="43"/>
      <c r="B119" s="49"/>
      <c r="D119" s="60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customFormat="false" ht="12.75" hidden="false" customHeight="true" outlineLevel="0" collapsed="false">
      <c r="A120" s="43"/>
      <c r="B120" s="49"/>
      <c r="D120" s="60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customFormat="false" ht="12.75" hidden="false" customHeight="true" outlineLevel="0" collapsed="false">
      <c r="A121" s="43"/>
      <c r="B121" s="49"/>
      <c r="D121" s="60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customFormat="false" ht="12.75" hidden="false" customHeight="true" outlineLevel="0" collapsed="false">
      <c r="A122" s="43"/>
      <c r="B122" s="49"/>
      <c r="D122" s="60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customFormat="false" ht="12.75" hidden="false" customHeight="true" outlineLevel="0" collapsed="false">
      <c r="A123" s="43"/>
      <c r="B123" s="49"/>
      <c r="D123" s="60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customFormat="false" ht="12.75" hidden="false" customHeight="true" outlineLevel="0" collapsed="false">
      <c r="A124" s="43"/>
      <c r="B124" s="49"/>
      <c r="D124" s="60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customFormat="false" ht="12.75" hidden="false" customHeight="true" outlineLevel="0" collapsed="false">
      <c r="A125" s="43"/>
      <c r="B125" s="49"/>
      <c r="D125" s="60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customFormat="false" ht="12.75" hidden="false" customHeight="true" outlineLevel="0" collapsed="false">
      <c r="A126" s="43"/>
      <c r="B126" s="49"/>
      <c r="C126" s="49"/>
      <c r="D126" s="60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customFormat="false" ht="12.75" hidden="false" customHeight="true" outlineLevel="0" collapsed="false">
      <c r="A127" s="43"/>
      <c r="B127" s="49"/>
      <c r="C127" s="49"/>
      <c r="D127" s="60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customFormat="false" ht="12.75" hidden="false" customHeight="true" outlineLevel="0" collapsed="false">
      <c r="A128" s="43"/>
      <c r="B128" s="49"/>
      <c r="C128" s="49"/>
      <c r="D128" s="60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customFormat="false" ht="12.75" hidden="false" customHeight="true" outlineLevel="0" collapsed="false">
      <c r="A129" s="43"/>
      <c r="B129" s="49"/>
      <c r="C129" s="49"/>
      <c r="D129" s="60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customFormat="false" ht="12.75" hidden="false" customHeight="true" outlineLevel="0" collapsed="false">
      <c r="A130" s="43"/>
      <c r="B130" s="49"/>
      <c r="C130" s="49"/>
      <c r="D130" s="60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customFormat="false" ht="12.75" hidden="false" customHeight="true" outlineLevel="0" collapsed="false">
      <c r="A131" s="43"/>
      <c r="B131" s="49"/>
      <c r="C131" s="49"/>
      <c r="D131" s="60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customFormat="false" ht="12.75" hidden="false" customHeight="true" outlineLevel="0" collapsed="false">
      <c r="A132" s="43"/>
      <c r="B132" s="49"/>
      <c r="C132" s="49"/>
      <c r="D132" s="60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customFormat="false" ht="12.75" hidden="false" customHeight="true" outlineLevel="0" collapsed="false">
      <c r="A133" s="43"/>
      <c r="B133" s="49"/>
      <c r="C133" s="49"/>
      <c r="D133" s="60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customFormat="false" ht="12.75" hidden="false" customHeight="true" outlineLevel="0" collapsed="false">
      <c r="A134" s="43"/>
      <c r="B134" s="49"/>
      <c r="C134" s="49"/>
      <c r="D134" s="60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customFormat="false" ht="12.75" hidden="false" customHeight="true" outlineLevel="0" collapsed="false">
      <c r="A135" s="43"/>
      <c r="B135" s="49"/>
      <c r="C135" s="49"/>
      <c r="D135" s="60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customFormat="false" ht="12.75" hidden="false" customHeight="true" outlineLevel="0" collapsed="false">
      <c r="A136" s="43"/>
      <c r="B136" s="49"/>
      <c r="C136" s="49"/>
      <c r="D136" s="60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customFormat="false" ht="12.75" hidden="false" customHeight="true" outlineLevel="0" collapsed="false">
      <c r="A137" s="43"/>
      <c r="B137" s="49"/>
      <c r="C137" s="49"/>
      <c r="D137" s="60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customFormat="false" ht="12.75" hidden="false" customHeight="true" outlineLevel="0" collapsed="false">
      <c r="A138" s="43"/>
      <c r="B138" s="49"/>
      <c r="C138" s="49"/>
      <c r="D138" s="60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customFormat="false" ht="12.75" hidden="false" customHeight="true" outlineLevel="0" collapsed="false">
      <c r="A139" s="43"/>
      <c r="B139" s="49"/>
      <c r="C139" s="49"/>
      <c r="D139" s="60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customFormat="false" ht="12.75" hidden="false" customHeight="true" outlineLevel="0" collapsed="false">
      <c r="A140" s="43"/>
      <c r="B140" s="49"/>
      <c r="C140" s="49"/>
      <c r="D140" s="60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customFormat="false" ht="12.75" hidden="false" customHeight="true" outlineLevel="0" collapsed="false">
      <c r="A141" s="43"/>
      <c r="B141" s="49"/>
      <c r="C141" s="49"/>
      <c r="D141" s="60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customFormat="false" ht="12.75" hidden="false" customHeight="true" outlineLevel="0" collapsed="false">
      <c r="A142" s="43"/>
      <c r="B142" s="49"/>
      <c r="C142" s="49"/>
      <c r="D142" s="60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customFormat="false" ht="12.75" hidden="false" customHeight="true" outlineLevel="0" collapsed="false">
      <c r="A143" s="43"/>
      <c r="B143" s="49"/>
      <c r="C143" s="49"/>
      <c r="D143" s="60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customFormat="false" ht="12.75" hidden="false" customHeight="true" outlineLevel="0" collapsed="false">
      <c r="A144" s="43"/>
      <c r="B144" s="49"/>
      <c r="C144" s="49"/>
      <c r="D144" s="60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customFormat="false" ht="12.75" hidden="false" customHeight="true" outlineLevel="0" collapsed="false">
      <c r="A145" s="43"/>
      <c r="B145" s="49"/>
      <c r="C145" s="49"/>
      <c r="D145" s="60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customFormat="false" ht="12.75" hidden="false" customHeight="true" outlineLevel="0" collapsed="false">
      <c r="A146" s="43"/>
      <c r="C146" s="49"/>
      <c r="D146" s="60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customFormat="false" ht="12.75" hidden="false" customHeight="true" outlineLevel="0" collapsed="false">
      <c r="A147" s="43"/>
      <c r="C147" s="49"/>
      <c r="D147" s="60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customFormat="false" ht="12.75" hidden="false" customHeight="true" outlineLevel="0" collapsed="false">
      <c r="A148" s="43"/>
      <c r="C148" s="49"/>
      <c r="D148" s="60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customFormat="false" ht="12.75" hidden="false" customHeight="true" outlineLevel="0" collapsed="false">
      <c r="A149" s="43"/>
      <c r="C149" s="49"/>
      <c r="D149" s="60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customFormat="false" ht="12.75" hidden="false" customHeight="true" outlineLevel="0" collapsed="false">
      <c r="A150" s="43"/>
      <c r="C150" s="49"/>
      <c r="D150" s="60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customFormat="false" ht="12.75" hidden="false" customHeight="true" outlineLevel="0" collapsed="false">
      <c r="A151" s="43"/>
      <c r="C151" s="49"/>
      <c r="D151" s="60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customFormat="false" ht="12.75" hidden="false" customHeight="true" outlineLevel="0" collapsed="false">
      <c r="A152" s="43"/>
      <c r="C152" s="49"/>
      <c r="D152" s="60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customFormat="false" ht="12.75" hidden="false" customHeight="true" outlineLevel="0" collapsed="false">
      <c r="A153" s="43"/>
      <c r="C153" s="49"/>
      <c r="D153" s="60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customFormat="false" ht="12.75" hidden="false" customHeight="true" outlineLevel="0" collapsed="false">
      <c r="A154" s="43"/>
      <c r="C154" s="49"/>
      <c r="D154" s="60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customFormat="false" ht="12.75" hidden="false" customHeight="true" outlineLevel="0" collapsed="false">
      <c r="A155" s="43"/>
      <c r="C155" s="49"/>
      <c r="D155" s="60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customFormat="false" ht="12.75" hidden="false" customHeight="true" outlineLevel="0" collapsed="false">
      <c r="A156" s="43"/>
      <c r="C156" s="49"/>
      <c r="D156" s="60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customFormat="false" ht="12.75" hidden="false" customHeight="true" outlineLevel="0" collapsed="false">
      <c r="A157" s="43"/>
      <c r="C157" s="49"/>
      <c r="D157" s="60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customFormat="false" ht="12.75" hidden="false" customHeight="true" outlineLevel="0" collapsed="false">
      <c r="A158" s="43"/>
      <c r="C158" s="49"/>
      <c r="D158" s="60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customFormat="false" ht="12.75" hidden="false" customHeight="true" outlineLevel="0" collapsed="false">
      <c r="A159" s="43"/>
      <c r="C159" s="49"/>
      <c r="D159" s="60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customFormat="false" ht="12.75" hidden="false" customHeight="true" outlineLevel="0" collapsed="false">
      <c r="A160" s="43"/>
      <c r="C160" s="49"/>
      <c r="D160" s="60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customFormat="false" ht="12.75" hidden="false" customHeight="true" outlineLevel="0" collapsed="false">
      <c r="A161" s="43"/>
      <c r="C161" s="49"/>
      <c r="D161" s="60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customFormat="false" ht="12.75" hidden="false" customHeight="true" outlineLevel="0" collapsed="false">
      <c r="A162" s="43"/>
      <c r="C162" s="49"/>
      <c r="D162" s="60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customFormat="false" ht="12.75" hidden="false" customHeight="true" outlineLevel="0" collapsed="false">
      <c r="A163" s="43"/>
      <c r="C163" s="49"/>
      <c r="D163" s="60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customFormat="false" ht="12.75" hidden="false" customHeight="true" outlineLevel="0" collapsed="false">
      <c r="A164" s="43"/>
      <c r="C164" s="49"/>
      <c r="D164" s="60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customFormat="false" ht="12.75" hidden="false" customHeight="true" outlineLevel="0" collapsed="false">
      <c r="A165" s="43"/>
      <c r="C165" s="49"/>
      <c r="D165" s="60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customFormat="false" ht="12.75" hidden="false" customHeight="true" outlineLevel="0" collapsed="false">
      <c r="A166" s="43"/>
      <c r="C166" s="49"/>
      <c r="D166" s="60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customFormat="false" ht="12.75" hidden="false" customHeight="true" outlineLevel="0" collapsed="false">
      <c r="A167" s="43"/>
      <c r="C167" s="49"/>
      <c r="D167" s="60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customFormat="false" ht="12.75" hidden="false" customHeight="true" outlineLevel="0" collapsed="false">
      <c r="A168" s="43"/>
      <c r="C168" s="49"/>
      <c r="D168" s="60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customFormat="false" ht="12.75" hidden="false" customHeight="true" outlineLevel="0" collapsed="false">
      <c r="A169" s="43"/>
      <c r="C169" s="49"/>
      <c r="D169" s="60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customFormat="false" ht="12.75" hidden="false" customHeight="true" outlineLevel="0" collapsed="false">
      <c r="A170" s="43"/>
      <c r="C170" s="49"/>
      <c r="D170" s="60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customFormat="false" ht="12.75" hidden="false" customHeight="true" outlineLevel="0" collapsed="false">
      <c r="A171" s="43"/>
      <c r="C171" s="49"/>
      <c r="D171" s="60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customFormat="false" ht="12.75" hidden="false" customHeight="true" outlineLevel="0" collapsed="false">
      <c r="A172" s="43"/>
      <c r="C172" s="49"/>
      <c r="D172" s="60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customFormat="false" ht="12.75" hidden="false" customHeight="true" outlineLevel="0" collapsed="false">
      <c r="A173" s="43"/>
      <c r="C173" s="49"/>
      <c r="D173" s="60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customFormat="false" ht="12.75" hidden="false" customHeight="true" outlineLevel="0" collapsed="false">
      <c r="A174" s="43"/>
      <c r="C174" s="49"/>
      <c r="D174" s="60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customFormat="false" ht="12.75" hidden="false" customHeight="true" outlineLevel="0" collapsed="false">
      <c r="A175" s="43"/>
      <c r="C175" s="49"/>
      <c r="D175" s="60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customFormat="false" ht="12.75" hidden="false" customHeight="true" outlineLevel="0" collapsed="false">
      <c r="A176" s="43"/>
      <c r="C176" s="49"/>
      <c r="D176" s="60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customFormat="false" ht="12.75" hidden="false" customHeight="true" outlineLevel="0" collapsed="false">
      <c r="A177" s="43"/>
      <c r="C177" s="49"/>
      <c r="D177" s="60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customFormat="false" ht="12.75" hidden="false" customHeight="true" outlineLevel="0" collapsed="false">
      <c r="A178" s="43"/>
      <c r="C178" s="49"/>
      <c r="D178" s="60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customFormat="false" ht="12.75" hidden="false" customHeight="true" outlineLevel="0" collapsed="false">
      <c r="A179" s="43"/>
      <c r="C179" s="49"/>
      <c r="D179" s="60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customFormat="false" ht="12.75" hidden="false" customHeight="true" outlineLevel="0" collapsed="false">
      <c r="A180" s="43"/>
      <c r="C180" s="49"/>
      <c r="D180" s="60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customFormat="false" ht="12.75" hidden="false" customHeight="true" outlineLevel="0" collapsed="false">
      <c r="A181" s="43"/>
      <c r="C181" s="49"/>
      <c r="D181" s="60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customFormat="false" ht="12.75" hidden="false" customHeight="true" outlineLevel="0" collapsed="false">
      <c r="A182" s="43"/>
      <c r="C182" s="49"/>
      <c r="D182" s="60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customFormat="false" ht="12.75" hidden="false" customHeight="true" outlineLevel="0" collapsed="false">
      <c r="A183" s="43"/>
      <c r="C183" s="49"/>
      <c r="D183" s="60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customFormat="false" ht="12.75" hidden="false" customHeight="true" outlineLevel="0" collapsed="false">
      <c r="A184" s="43"/>
      <c r="C184" s="49"/>
      <c r="D184" s="60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customFormat="false" ht="12.75" hidden="false" customHeight="true" outlineLevel="0" collapsed="false">
      <c r="A185" s="43"/>
      <c r="C185" s="49"/>
      <c r="D185" s="60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customFormat="false" ht="12.75" hidden="false" customHeight="true" outlineLevel="0" collapsed="false">
      <c r="A186" s="43"/>
      <c r="C186" s="49"/>
      <c r="D186" s="60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customFormat="false" ht="12.75" hidden="false" customHeight="true" outlineLevel="0" collapsed="false">
      <c r="A187" s="43"/>
      <c r="C187" s="49"/>
      <c r="D187" s="60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customFormat="false" ht="12.75" hidden="false" customHeight="true" outlineLevel="0" collapsed="false">
      <c r="A188" s="43"/>
      <c r="C188" s="49"/>
      <c r="D188" s="60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customFormat="false" ht="12.75" hidden="false" customHeight="true" outlineLevel="0" collapsed="false">
      <c r="A189" s="43"/>
      <c r="C189" s="49"/>
      <c r="D189" s="60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customFormat="false" ht="12.75" hidden="false" customHeight="true" outlineLevel="0" collapsed="false">
      <c r="A190" s="43"/>
      <c r="C190" s="49"/>
      <c r="D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customFormat="false" ht="12.75" hidden="false" customHeight="true" outlineLevel="0" collapsed="false">
      <c r="A191" s="43"/>
      <c r="C191" s="49"/>
      <c r="D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customFormat="false" ht="12.75" hidden="false" customHeight="true" outlineLevel="0" collapsed="false">
      <c r="A192" s="43"/>
      <c r="D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customFormat="false" ht="12.75" hidden="false" customHeight="true" outlineLevel="0" collapsed="false">
      <c r="A193" s="43"/>
      <c r="D193" s="49"/>
      <c r="F193" s="49"/>
      <c r="G193" s="49"/>
      <c r="H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customFormat="false" ht="12.75" hidden="false" customHeight="true" outlineLevel="0" collapsed="false">
      <c r="A194" s="43"/>
      <c r="D194" s="49"/>
      <c r="F194" s="49"/>
      <c r="G194" s="49"/>
      <c r="H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customFormat="false" ht="12.75" hidden="false" customHeight="true" outlineLevel="0" collapsed="false">
      <c r="A195" s="43"/>
      <c r="D195" s="49"/>
      <c r="F195" s="49"/>
      <c r="G195" s="49"/>
      <c r="H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customFormat="false" ht="12.75" hidden="false" customHeight="true" outlineLevel="0" collapsed="false">
      <c r="A196" s="43"/>
      <c r="D196" s="49"/>
      <c r="F196" s="49"/>
      <c r="G196" s="49"/>
      <c r="H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customFormat="false" ht="12.75" hidden="false" customHeight="true" outlineLevel="0" collapsed="false">
      <c r="A197" s="43"/>
      <c r="D197" s="49"/>
      <c r="F197" s="49"/>
      <c r="G197" s="49"/>
      <c r="H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customFormat="false" ht="12.75" hidden="false" customHeight="true" outlineLevel="0" collapsed="false">
      <c r="A198" s="43"/>
      <c r="D198" s="49"/>
      <c r="F198" s="49"/>
      <c r="G198" s="49"/>
      <c r="H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customFormat="false" ht="12.75" hidden="false" customHeight="true" outlineLevel="0" collapsed="false">
      <c r="A199" s="43"/>
      <c r="D199" s="49"/>
      <c r="F199" s="49"/>
      <c r="G199" s="49"/>
      <c r="H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customFormat="false" ht="12.75" hidden="false" customHeight="true" outlineLevel="0" collapsed="false">
      <c r="A200" s="43"/>
      <c r="D200" s="49"/>
      <c r="F200" s="49"/>
      <c r="G200" s="49"/>
      <c r="H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customFormat="false" ht="12.75" hidden="false" customHeight="true" outlineLevel="0" collapsed="false">
      <c r="A201" s="43" t="s">
        <v>661</v>
      </c>
      <c r="D201" s="49"/>
      <c r="F201" s="49"/>
      <c r="G201" s="49"/>
      <c r="H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customFormat="false" ht="12.75" hidden="false" customHeight="true" outlineLevel="0" collapsed="false">
      <c r="A202" s="43" t="s">
        <v>662</v>
      </c>
      <c r="D202" s="49"/>
      <c r="F202" s="49"/>
      <c r="G202" s="49"/>
      <c r="H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customFormat="false" ht="12.75" hidden="false" customHeight="true" outlineLevel="0" collapsed="false">
      <c r="A203" s="43" t="s">
        <v>663</v>
      </c>
      <c r="D203" s="49"/>
      <c r="F203" s="49"/>
      <c r="G203" s="49"/>
      <c r="H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customFormat="false" ht="12.75" hidden="false" customHeight="true" outlineLevel="0" collapsed="false">
      <c r="A204" s="43" t="s">
        <v>664</v>
      </c>
      <c r="D204" s="49"/>
      <c r="F204" s="49"/>
      <c r="G204" s="49"/>
      <c r="H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customFormat="false" ht="12.75" hidden="false" customHeight="true" outlineLevel="0" collapsed="false">
      <c r="A205" s="43" t="s">
        <v>665</v>
      </c>
      <c r="D205" s="49"/>
      <c r="F205" s="49"/>
      <c r="G205" s="49"/>
      <c r="H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customFormat="false" ht="12.75" hidden="false" customHeight="true" outlineLevel="0" collapsed="false">
      <c r="A206" s="43" t="s">
        <v>666</v>
      </c>
      <c r="D206" s="49"/>
      <c r="F206" s="49"/>
      <c r="G206" s="49"/>
      <c r="H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customFormat="false" ht="12.75" hidden="false" customHeight="true" outlineLevel="0" collapsed="false">
      <c r="A207" s="43" t="s">
        <v>667</v>
      </c>
      <c r="D207" s="49"/>
      <c r="F207" s="49"/>
      <c r="G207" s="49"/>
      <c r="H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customFormat="false" ht="12.75" hidden="false" customHeight="true" outlineLevel="0" collapsed="false">
      <c r="A208" s="43" t="s">
        <v>668</v>
      </c>
      <c r="D208" s="49"/>
      <c r="F208" s="49"/>
      <c r="G208" s="49"/>
      <c r="H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customFormat="false" ht="12.75" hidden="false" customHeight="true" outlineLevel="0" collapsed="false">
      <c r="A209" s="43" t="s">
        <v>669</v>
      </c>
      <c r="D209" s="49"/>
      <c r="F209" s="49"/>
      <c r="G209" s="49"/>
      <c r="H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customFormat="false" ht="12.75" hidden="false" customHeight="true" outlineLevel="0" collapsed="false">
      <c r="A210" s="43" t="s">
        <v>670</v>
      </c>
      <c r="D210" s="49"/>
      <c r="F210" s="49"/>
      <c r="G210" s="49"/>
      <c r="H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customFormat="false" ht="12.75" hidden="false" customHeight="true" outlineLevel="0" collapsed="false">
      <c r="A211" s="43" t="s">
        <v>671</v>
      </c>
      <c r="D211" s="49"/>
      <c r="F211" s="49"/>
      <c r="G211" s="49"/>
      <c r="H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customFormat="false" ht="12.75" hidden="false" customHeight="true" outlineLevel="0" collapsed="false">
      <c r="A212" s="43" t="s">
        <v>672</v>
      </c>
      <c r="D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customFormat="false" ht="12.75" hidden="false" customHeight="true" outlineLevel="0" collapsed="false">
      <c r="A213" s="43" t="s">
        <v>673</v>
      </c>
      <c r="D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customFormat="false" ht="12.75" hidden="false" customHeight="true" outlineLevel="0" collapsed="false">
      <c r="A214" s="43" t="s">
        <v>674</v>
      </c>
      <c r="D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customFormat="false" ht="12.75" hidden="false" customHeight="true" outlineLevel="0" collapsed="false">
      <c r="A215" s="43" t="s">
        <v>675</v>
      </c>
      <c r="D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customFormat="false" ht="12.75" hidden="false" customHeight="true" outlineLevel="0" collapsed="false">
      <c r="A216" s="43" t="s">
        <v>676</v>
      </c>
      <c r="D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customFormat="false" ht="12.75" hidden="false" customHeight="true" outlineLevel="0" collapsed="false">
      <c r="A217" s="43" t="s">
        <v>677</v>
      </c>
      <c r="D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customFormat="false" ht="12.75" hidden="false" customHeight="true" outlineLevel="0" collapsed="false">
      <c r="A218" s="43" t="s">
        <v>678</v>
      </c>
      <c r="D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customFormat="false" ht="12.75" hidden="false" customHeight="true" outlineLevel="0" collapsed="false">
      <c r="A219" s="43" t="s">
        <v>679</v>
      </c>
      <c r="D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customFormat="false" ht="12.75" hidden="false" customHeight="true" outlineLevel="0" collapsed="false">
      <c r="A220" s="43" t="s">
        <v>680</v>
      </c>
      <c r="D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customFormat="false" ht="12.75" hidden="false" customHeight="true" outlineLevel="0" collapsed="false">
      <c r="A221" s="43" t="s">
        <v>681</v>
      </c>
      <c r="D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customFormat="false" ht="12.75" hidden="false" customHeight="true" outlineLevel="0" collapsed="false">
      <c r="A222" s="43" t="s">
        <v>682</v>
      </c>
      <c r="D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customFormat="false" ht="12.75" hidden="false" customHeight="true" outlineLevel="0" collapsed="false">
      <c r="A223" s="43" t="s">
        <v>683</v>
      </c>
      <c r="D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customFormat="false" ht="12.75" hidden="false" customHeight="true" outlineLevel="0" collapsed="false">
      <c r="A224" s="43" t="s">
        <v>684</v>
      </c>
      <c r="D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customFormat="false" ht="12.75" hidden="false" customHeight="true" outlineLevel="0" collapsed="false">
      <c r="A225" s="43" t="s">
        <v>685</v>
      </c>
      <c r="D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customFormat="false" ht="12.75" hidden="false" customHeight="true" outlineLevel="0" collapsed="false">
      <c r="A226" s="43" t="s">
        <v>686</v>
      </c>
      <c r="D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customFormat="false" ht="12.75" hidden="false" customHeight="true" outlineLevel="0" collapsed="false">
      <c r="A227" s="43" t="s">
        <v>687</v>
      </c>
      <c r="D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customFormat="false" ht="12.75" hidden="false" customHeight="true" outlineLevel="0" collapsed="false">
      <c r="A228" s="43" t="s">
        <v>688</v>
      </c>
      <c r="D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customFormat="false" ht="12.75" hidden="false" customHeight="true" outlineLevel="0" collapsed="false">
      <c r="A229" s="43" t="s">
        <v>689</v>
      </c>
      <c r="D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customFormat="false" ht="12.75" hidden="false" customHeight="true" outlineLevel="0" collapsed="false">
      <c r="A230" s="43" t="s">
        <v>690</v>
      </c>
      <c r="D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customFormat="false" ht="12.75" hidden="false" customHeight="true" outlineLevel="0" collapsed="false">
      <c r="A231" s="43" t="s">
        <v>691</v>
      </c>
      <c r="D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customFormat="false" ht="12.75" hidden="false" customHeight="true" outlineLevel="0" collapsed="false">
      <c r="A232" s="43" t="s">
        <v>692</v>
      </c>
      <c r="D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customFormat="false" ht="12.75" hidden="false" customHeight="true" outlineLevel="0" collapsed="false">
      <c r="A233" s="43" t="s">
        <v>693</v>
      </c>
      <c r="D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customFormat="false" ht="12.75" hidden="false" customHeight="true" outlineLevel="0" collapsed="false">
      <c r="A234" s="43" t="s">
        <v>694</v>
      </c>
      <c r="D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customFormat="false" ht="12.75" hidden="false" customHeight="true" outlineLevel="0" collapsed="false">
      <c r="A235" s="43" t="s">
        <v>695</v>
      </c>
      <c r="D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customFormat="false" ht="12.75" hidden="false" customHeight="true" outlineLevel="0" collapsed="false">
      <c r="A236" s="43" t="s">
        <v>696</v>
      </c>
      <c r="D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customFormat="false" ht="12.75" hidden="false" customHeight="true" outlineLevel="0" collapsed="false">
      <c r="A237" s="43" t="s">
        <v>697</v>
      </c>
      <c r="D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customFormat="false" ht="12.75" hidden="false" customHeight="true" outlineLevel="0" collapsed="false">
      <c r="A238" s="43" t="s">
        <v>698</v>
      </c>
      <c r="D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customFormat="false" ht="12.75" hidden="false" customHeight="true" outlineLevel="0" collapsed="false">
      <c r="A239" s="43" t="s">
        <v>699</v>
      </c>
      <c r="D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customFormat="false" ht="12.75" hidden="false" customHeight="true" outlineLevel="0" collapsed="false">
      <c r="A240" s="43" t="s">
        <v>700</v>
      </c>
      <c r="D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customFormat="false" ht="12.75" hidden="false" customHeight="true" outlineLevel="0" collapsed="false">
      <c r="A241" s="43" t="s">
        <v>701</v>
      </c>
      <c r="D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customFormat="false" ht="12.75" hidden="false" customHeight="true" outlineLevel="0" collapsed="false">
      <c r="A242" s="43" t="s">
        <v>702</v>
      </c>
      <c r="D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customFormat="false" ht="12.75" hidden="false" customHeight="true" outlineLevel="0" collapsed="false">
      <c r="A243" s="43" t="s">
        <v>703</v>
      </c>
      <c r="D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customFormat="false" ht="12.75" hidden="false" customHeight="true" outlineLevel="0" collapsed="false">
      <c r="A244" s="43" t="s">
        <v>704</v>
      </c>
      <c r="D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customFormat="false" ht="12.75" hidden="false" customHeight="true" outlineLevel="0" collapsed="false">
      <c r="A245" s="43" t="s">
        <v>705</v>
      </c>
      <c r="D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customFormat="false" ht="12.75" hidden="false" customHeight="true" outlineLevel="0" collapsed="false">
      <c r="A246" s="43" t="s">
        <v>706</v>
      </c>
      <c r="D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customFormat="false" ht="12.75" hidden="false" customHeight="true" outlineLevel="0" collapsed="false">
      <c r="A247" s="43" t="s">
        <v>707</v>
      </c>
      <c r="D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customFormat="false" ht="12.75" hidden="false" customHeight="true" outlineLevel="0" collapsed="false">
      <c r="A248" s="43" t="s">
        <v>708</v>
      </c>
      <c r="D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customFormat="false" ht="12.75" hidden="false" customHeight="true" outlineLevel="0" collapsed="false">
      <c r="A249" s="43" t="s">
        <v>709</v>
      </c>
      <c r="D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customFormat="false" ht="12.75" hidden="false" customHeight="true" outlineLevel="0" collapsed="false">
      <c r="A250" s="43" t="s">
        <v>710</v>
      </c>
      <c r="D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customFormat="false" ht="12.75" hidden="false" customHeight="true" outlineLevel="0" collapsed="false">
      <c r="A251" s="43" t="s">
        <v>711</v>
      </c>
      <c r="D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customFormat="false" ht="12.75" hidden="false" customHeight="true" outlineLevel="0" collapsed="false">
      <c r="A252" s="43" t="s">
        <v>712</v>
      </c>
      <c r="D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customFormat="false" ht="12.75" hidden="false" customHeight="true" outlineLevel="0" collapsed="false">
      <c r="A253" s="43" t="s">
        <v>713</v>
      </c>
      <c r="D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customFormat="false" ht="12.75" hidden="false" customHeight="true" outlineLevel="0" collapsed="false">
      <c r="A254" s="43" t="s">
        <v>714</v>
      </c>
      <c r="D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customFormat="false" ht="12.75" hidden="false" customHeight="true" outlineLevel="0" collapsed="false">
      <c r="A255" s="43" t="s">
        <v>715</v>
      </c>
      <c r="D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customFormat="false" ht="12.75" hidden="false" customHeight="true" outlineLevel="0" collapsed="false">
      <c r="A256" s="43" t="s">
        <v>716</v>
      </c>
      <c r="D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customFormat="false" ht="12.75" hidden="false" customHeight="true" outlineLevel="0" collapsed="false">
      <c r="A257" s="43" t="s">
        <v>717</v>
      </c>
      <c r="D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customFormat="false" ht="12.75" hidden="false" customHeight="true" outlineLevel="0" collapsed="false">
      <c r="A258" s="43" t="s">
        <v>718</v>
      </c>
      <c r="D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customFormat="false" ht="12.75" hidden="false" customHeight="true" outlineLevel="0" collapsed="false">
      <c r="A259" s="43" t="s">
        <v>719</v>
      </c>
      <c r="D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customFormat="false" ht="12.75" hidden="false" customHeight="true" outlineLevel="0" collapsed="false">
      <c r="A260" s="43" t="s">
        <v>720</v>
      </c>
      <c r="D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customFormat="false" ht="12.75" hidden="false" customHeight="true" outlineLevel="0" collapsed="false">
      <c r="A261" s="43" t="s">
        <v>721</v>
      </c>
      <c r="D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customFormat="false" ht="12.75" hidden="false" customHeight="true" outlineLevel="0" collapsed="false">
      <c r="A262" s="43" t="s">
        <v>722</v>
      </c>
      <c r="D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customFormat="false" ht="12.75" hidden="false" customHeight="true" outlineLevel="0" collapsed="false">
      <c r="A263" s="43" t="s">
        <v>723</v>
      </c>
      <c r="D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customFormat="false" ht="12.75" hidden="false" customHeight="true" outlineLevel="0" collapsed="false">
      <c r="A264" s="43" t="s">
        <v>724</v>
      </c>
      <c r="D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customFormat="false" ht="12.75" hidden="false" customHeight="true" outlineLevel="0" collapsed="false">
      <c r="A265" s="43" t="s">
        <v>725</v>
      </c>
      <c r="D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customFormat="false" ht="12.75" hidden="false" customHeight="true" outlineLevel="0" collapsed="false">
      <c r="A266" s="43" t="s">
        <v>726</v>
      </c>
      <c r="D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customFormat="false" ht="12.75" hidden="false" customHeight="true" outlineLevel="0" collapsed="false">
      <c r="A267" s="43" t="s">
        <v>727</v>
      </c>
      <c r="D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customFormat="false" ht="12.75" hidden="false" customHeight="true" outlineLevel="0" collapsed="false">
      <c r="A268" s="43" t="s">
        <v>728</v>
      </c>
      <c r="D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customFormat="false" ht="12.75" hidden="false" customHeight="true" outlineLevel="0" collapsed="false">
      <c r="A269" s="43" t="s">
        <v>729</v>
      </c>
      <c r="D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customFormat="false" ht="12.75" hidden="false" customHeight="true" outlineLevel="0" collapsed="false">
      <c r="A270" s="43" t="s">
        <v>730</v>
      </c>
      <c r="D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customFormat="false" ht="12.75" hidden="false" customHeight="true" outlineLevel="0" collapsed="false">
      <c r="A271" s="43" t="s">
        <v>731</v>
      </c>
      <c r="D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customFormat="false" ht="12.75" hidden="false" customHeight="true" outlineLevel="0" collapsed="false">
      <c r="A272" s="43" t="s">
        <v>732</v>
      </c>
      <c r="D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customFormat="false" ht="12.75" hidden="false" customHeight="true" outlineLevel="0" collapsed="false">
      <c r="A273" s="43" t="s">
        <v>733</v>
      </c>
      <c r="D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customFormat="false" ht="12.75" hidden="false" customHeight="true" outlineLevel="0" collapsed="false">
      <c r="A274" s="43" t="s">
        <v>734</v>
      </c>
      <c r="D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customFormat="false" ht="12.75" hidden="false" customHeight="true" outlineLevel="0" collapsed="false">
      <c r="A275" s="43" t="s">
        <v>735</v>
      </c>
      <c r="D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customFormat="false" ht="12.75" hidden="false" customHeight="true" outlineLevel="0" collapsed="false">
      <c r="A276" s="43" t="s">
        <v>736</v>
      </c>
      <c r="D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customFormat="false" ht="12.75" hidden="false" customHeight="true" outlineLevel="0" collapsed="false">
      <c r="A277" s="43" t="s">
        <v>737</v>
      </c>
      <c r="D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customFormat="false" ht="12.75" hidden="false" customHeight="true" outlineLevel="0" collapsed="false">
      <c r="A278" s="43" t="s">
        <v>738</v>
      </c>
      <c r="D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customFormat="false" ht="12.75" hidden="false" customHeight="true" outlineLevel="0" collapsed="false">
      <c r="A279" s="43" t="s">
        <v>739</v>
      </c>
      <c r="D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customFormat="false" ht="12.75" hidden="false" customHeight="true" outlineLevel="0" collapsed="false">
      <c r="A280" s="43" t="s">
        <v>740</v>
      </c>
      <c r="D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customFormat="false" ht="12.75" hidden="false" customHeight="true" outlineLevel="0" collapsed="false">
      <c r="A281" s="43" t="s">
        <v>741</v>
      </c>
      <c r="D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customFormat="false" ht="12.75" hidden="false" customHeight="true" outlineLevel="0" collapsed="false">
      <c r="A282" s="43" t="s">
        <v>742</v>
      </c>
      <c r="D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customFormat="false" ht="12.75" hidden="false" customHeight="true" outlineLevel="0" collapsed="false">
      <c r="A283" s="43" t="s">
        <v>743</v>
      </c>
      <c r="D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customFormat="false" ht="12.75" hidden="false" customHeight="true" outlineLevel="0" collapsed="false">
      <c r="A284" s="43" t="s">
        <v>744</v>
      </c>
      <c r="D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customFormat="false" ht="12.75" hidden="false" customHeight="true" outlineLevel="0" collapsed="false">
      <c r="A285" s="43" t="s">
        <v>745</v>
      </c>
      <c r="B285" s="49"/>
      <c r="D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customFormat="false" ht="12.75" hidden="false" customHeight="true" outlineLevel="0" collapsed="false">
      <c r="A286" s="43" t="s">
        <v>746</v>
      </c>
      <c r="D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customFormat="false" ht="12.75" hidden="false" customHeight="true" outlineLevel="0" collapsed="false">
      <c r="A287" s="43" t="s">
        <v>747</v>
      </c>
      <c r="B287" s="49"/>
      <c r="D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customFormat="false" ht="12.75" hidden="false" customHeight="true" outlineLevel="0" collapsed="false">
      <c r="A288" s="43" t="s">
        <v>748</v>
      </c>
      <c r="D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customFormat="false" ht="12.75" hidden="false" customHeight="true" outlineLevel="0" collapsed="false">
      <c r="A289" s="43" t="s">
        <v>749</v>
      </c>
      <c r="D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customFormat="false" ht="12.75" hidden="false" customHeight="true" outlineLevel="0" collapsed="false">
      <c r="A290" s="43" t="s">
        <v>750</v>
      </c>
      <c r="D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customFormat="false" ht="12.75" hidden="false" customHeight="true" outlineLevel="0" collapsed="false">
      <c r="A291" s="43" t="s">
        <v>751</v>
      </c>
      <c r="B291" s="49"/>
      <c r="D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customFormat="false" ht="12.75" hidden="false" customHeight="true" outlineLevel="0" collapsed="false">
      <c r="A292" s="43" t="s">
        <v>752</v>
      </c>
      <c r="D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customFormat="false" ht="12.75" hidden="false" customHeight="true" outlineLevel="0" collapsed="false">
      <c r="A293" s="43" t="s">
        <v>753</v>
      </c>
      <c r="D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customFormat="false" ht="12.75" hidden="false" customHeight="true" outlineLevel="0" collapsed="false">
      <c r="A294" s="43" t="s">
        <v>754</v>
      </c>
      <c r="D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customFormat="false" ht="12.75" hidden="false" customHeight="true" outlineLevel="0" collapsed="false">
      <c r="A295" s="43" t="s">
        <v>755</v>
      </c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customFormat="false" ht="12.75" hidden="false" customHeight="true" outlineLevel="0" collapsed="false">
      <c r="A296" s="43" t="s">
        <v>756</v>
      </c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customFormat="false" ht="12.75" hidden="false" customHeight="true" outlineLevel="0" collapsed="false">
      <c r="A297" s="43" t="s">
        <v>757</v>
      </c>
      <c r="B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customFormat="false" ht="12.75" hidden="false" customHeight="true" outlineLevel="0" collapsed="false">
      <c r="A298" s="43" t="s">
        <v>758</v>
      </c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customFormat="false" ht="12.75" hidden="false" customHeight="true" outlineLevel="0" collapsed="false">
      <c r="A299" s="43" t="s">
        <v>759</v>
      </c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customFormat="false" ht="12.75" hidden="false" customHeight="true" outlineLevel="0" collapsed="false">
      <c r="A300" s="43" t="s">
        <v>760</v>
      </c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customFormat="false" ht="12.75" hidden="false" customHeight="true" outlineLevel="0" collapsed="false">
      <c r="A301" s="43" t="s">
        <v>761</v>
      </c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customFormat="false" ht="12.75" hidden="false" customHeight="true" outlineLevel="0" collapsed="false">
      <c r="A302" s="43" t="s">
        <v>762</v>
      </c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customFormat="false" ht="12.75" hidden="false" customHeight="true" outlineLevel="0" collapsed="false">
      <c r="A303" s="43" t="s">
        <v>763</v>
      </c>
      <c r="B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customFormat="false" ht="12.75" hidden="false" customHeight="true" outlineLevel="0" collapsed="false">
      <c r="A304" s="43" t="s">
        <v>764</v>
      </c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customFormat="false" ht="12.75" hidden="false" customHeight="true" outlineLevel="0" collapsed="false">
      <c r="A305" s="43" t="s">
        <v>765</v>
      </c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customFormat="false" ht="12.75" hidden="false" customHeight="true" outlineLevel="0" collapsed="false">
      <c r="A306" s="43" t="s">
        <v>766</v>
      </c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customFormat="false" ht="12.75" hidden="false" customHeight="true" outlineLevel="0" collapsed="false">
      <c r="A307" s="43" t="s">
        <v>767</v>
      </c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customFormat="false" ht="12.75" hidden="false" customHeight="true" outlineLevel="0" collapsed="false">
      <c r="A308" s="43" t="s">
        <v>768</v>
      </c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customFormat="false" ht="12.75" hidden="false" customHeight="true" outlineLevel="0" collapsed="false">
      <c r="A309" s="43" t="s">
        <v>769</v>
      </c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customFormat="false" ht="12.75" hidden="false" customHeight="true" outlineLevel="0" collapsed="false">
      <c r="A310" s="43" t="s">
        <v>770</v>
      </c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customFormat="false" ht="12.75" hidden="false" customHeight="true" outlineLevel="0" collapsed="false">
      <c r="A311" s="43" t="s">
        <v>771</v>
      </c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customFormat="false" ht="12.75" hidden="false" customHeight="true" outlineLevel="0" collapsed="false">
      <c r="A312" s="43" t="s">
        <v>772</v>
      </c>
      <c r="B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customFormat="false" ht="12.75" hidden="false" customHeight="true" outlineLevel="0" collapsed="false">
      <c r="A313" s="43" t="s">
        <v>773</v>
      </c>
      <c r="B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customFormat="false" ht="12.75" hidden="false" customHeight="true" outlineLevel="0" collapsed="false">
      <c r="A314" s="43" t="s">
        <v>774</v>
      </c>
      <c r="B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customFormat="false" ht="12.75" hidden="false" customHeight="true" outlineLevel="0" collapsed="false">
      <c r="A315" s="43" t="s">
        <v>775</v>
      </c>
      <c r="B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customFormat="false" ht="12.75" hidden="false" customHeight="true" outlineLevel="0" collapsed="false">
      <c r="A316" s="43" t="s">
        <v>776</v>
      </c>
      <c r="B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customFormat="false" ht="12.75" hidden="false" customHeight="true" outlineLevel="0" collapsed="false">
      <c r="A317" s="43" t="s">
        <v>777</v>
      </c>
      <c r="B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customFormat="false" ht="12.75" hidden="false" customHeight="true" outlineLevel="0" collapsed="false">
      <c r="A318" s="43" t="s">
        <v>778</v>
      </c>
      <c r="B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customFormat="false" ht="12.75" hidden="false" customHeight="true" outlineLevel="0" collapsed="false">
      <c r="A319" s="43" t="s">
        <v>779</v>
      </c>
      <c r="B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customFormat="false" ht="12.75" hidden="false" customHeight="true" outlineLevel="0" collapsed="false">
      <c r="A320" s="43" t="s">
        <v>780</v>
      </c>
      <c r="B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customFormat="false" ht="12.75" hidden="false" customHeight="true" outlineLevel="0" collapsed="false">
      <c r="A321" s="43" t="s">
        <v>781</v>
      </c>
      <c r="B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customFormat="false" ht="12.75" hidden="false" customHeight="true" outlineLevel="0" collapsed="false">
      <c r="A322" s="43" t="s">
        <v>782</v>
      </c>
      <c r="B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customFormat="false" ht="12.75" hidden="false" customHeight="true" outlineLevel="0" collapsed="false">
      <c r="A323" s="43" t="s">
        <v>783</v>
      </c>
      <c r="B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customFormat="false" ht="12.75" hidden="false" customHeight="true" outlineLevel="0" collapsed="false">
      <c r="A324" s="43" t="s">
        <v>784</v>
      </c>
      <c r="B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customFormat="false" ht="12.75" hidden="false" customHeight="true" outlineLevel="0" collapsed="false">
      <c r="A325" s="43" t="s">
        <v>785</v>
      </c>
      <c r="B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customFormat="false" ht="12.75" hidden="false" customHeight="true" outlineLevel="0" collapsed="false">
      <c r="A326" s="43" t="s">
        <v>786</v>
      </c>
      <c r="B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customFormat="false" ht="12.75" hidden="false" customHeight="true" outlineLevel="0" collapsed="false">
      <c r="A327" s="43" t="s">
        <v>787</v>
      </c>
      <c r="B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customFormat="false" ht="12.75" hidden="false" customHeight="true" outlineLevel="0" collapsed="false">
      <c r="A328" s="43" t="s">
        <v>788</v>
      </c>
      <c r="B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customFormat="false" ht="12.75" hidden="false" customHeight="true" outlineLevel="0" collapsed="false">
      <c r="A329" s="43" t="s">
        <v>789</v>
      </c>
      <c r="B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customFormat="false" ht="12.75" hidden="false" customHeight="true" outlineLevel="0" collapsed="false">
      <c r="A330" s="43" t="s">
        <v>790</v>
      </c>
      <c r="B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customFormat="false" ht="12.75" hidden="false" customHeight="true" outlineLevel="0" collapsed="false">
      <c r="A331" s="43" t="s">
        <v>791</v>
      </c>
      <c r="B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customFormat="false" ht="12.75" hidden="false" customHeight="true" outlineLevel="0" collapsed="false">
      <c r="A332" s="43" t="s">
        <v>792</v>
      </c>
      <c r="B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customFormat="false" ht="12.75" hidden="false" customHeight="true" outlineLevel="0" collapsed="false">
      <c r="A333" s="43" t="s">
        <v>793</v>
      </c>
      <c r="B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customFormat="false" ht="12.75" hidden="false" customHeight="true" outlineLevel="0" collapsed="false">
      <c r="A334" s="43" t="s">
        <v>794</v>
      </c>
      <c r="B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customFormat="false" ht="12.75" hidden="false" customHeight="true" outlineLevel="0" collapsed="false">
      <c r="A335" s="43" t="s">
        <v>795</v>
      </c>
      <c r="B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customFormat="false" ht="12.75" hidden="false" customHeight="true" outlineLevel="0" collapsed="false">
      <c r="A336" s="43" t="s">
        <v>796</v>
      </c>
      <c r="B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customFormat="false" ht="12.75" hidden="false" customHeight="true" outlineLevel="0" collapsed="false">
      <c r="A337" s="43" t="s">
        <v>797</v>
      </c>
      <c r="B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customFormat="false" ht="12.75" hidden="false" customHeight="true" outlineLevel="0" collapsed="false">
      <c r="A338" s="43" t="s">
        <v>798</v>
      </c>
      <c r="B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customFormat="false" ht="12.75" hidden="false" customHeight="true" outlineLevel="0" collapsed="false">
      <c r="A339" s="43" t="s">
        <v>799</v>
      </c>
      <c r="B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customFormat="false" ht="12.75" hidden="false" customHeight="true" outlineLevel="0" collapsed="false">
      <c r="A340" s="43" t="s">
        <v>800</v>
      </c>
      <c r="B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customFormat="false" ht="12.75" hidden="false" customHeight="true" outlineLevel="0" collapsed="false">
      <c r="A341" s="43" t="s">
        <v>801</v>
      </c>
      <c r="B341" s="49"/>
      <c r="D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customFormat="false" ht="12.75" hidden="false" customHeight="true" outlineLevel="0" collapsed="false">
      <c r="A342" s="43" t="s">
        <v>802</v>
      </c>
      <c r="B342" s="49"/>
      <c r="D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customFormat="false" ht="12.75" hidden="false" customHeight="true" outlineLevel="0" collapsed="false">
      <c r="A343" s="43" t="s">
        <v>803</v>
      </c>
      <c r="B343" s="49"/>
      <c r="D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customFormat="false" ht="12.75" hidden="false" customHeight="true" outlineLevel="0" collapsed="false">
      <c r="A344" s="43" t="s">
        <v>804</v>
      </c>
      <c r="B344" s="49"/>
      <c r="D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customFormat="false" ht="12.75" hidden="false" customHeight="true" outlineLevel="0" collapsed="false">
      <c r="A345" s="43" t="s">
        <v>805</v>
      </c>
      <c r="B345" s="49"/>
      <c r="D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customFormat="false" ht="12.75" hidden="false" customHeight="true" outlineLevel="0" collapsed="false">
      <c r="A346" s="43" t="s">
        <v>806</v>
      </c>
      <c r="B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customFormat="false" ht="12.75" hidden="false" customHeight="true" outlineLevel="0" collapsed="false">
      <c r="A347" s="43" t="s">
        <v>807</v>
      </c>
      <c r="B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customFormat="false" ht="12.75" hidden="false" customHeight="true" outlineLevel="0" collapsed="false">
      <c r="A348" s="43" t="s">
        <v>808</v>
      </c>
      <c r="B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customFormat="false" ht="12.75" hidden="false" customHeight="true" outlineLevel="0" collapsed="false">
      <c r="A349" s="43" t="s">
        <v>809</v>
      </c>
      <c r="B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customFormat="false" ht="12.75" hidden="false" customHeight="true" outlineLevel="0" collapsed="false">
      <c r="A350" s="43" t="s">
        <v>810</v>
      </c>
      <c r="B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customFormat="false" ht="12.75" hidden="false" customHeight="true" outlineLevel="0" collapsed="false">
      <c r="A351" s="43" t="s">
        <v>811</v>
      </c>
      <c r="B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customFormat="false" ht="12.75" hidden="false" customHeight="true" outlineLevel="0" collapsed="false">
      <c r="A352" s="43" t="s">
        <v>812</v>
      </c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customFormat="false" ht="12.75" hidden="false" customHeight="true" outlineLevel="0" collapsed="false">
      <c r="A353" s="43" t="s">
        <v>813</v>
      </c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customFormat="false" ht="12.75" hidden="false" customHeight="true" outlineLevel="0" collapsed="false">
      <c r="A354" s="43" t="s">
        <v>814</v>
      </c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customFormat="false" ht="12.75" hidden="false" customHeight="true" outlineLevel="0" collapsed="false">
      <c r="A355" s="43" t="s">
        <v>815</v>
      </c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customFormat="false" ht="12.75" hidden="false" customHeight="true" outlineLevel="0" collapsed="false">
      <c r="A356" s="43" t="s">
        <v>816</v>
      </c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customFormat="false" ht="12.75" hidden="false" customHeight="true" outlineLevel="0" collapsed="false">
      <c r="A357" s="43" t="s">
        <v>817</v>
      </c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customFormat="false" ht="12.75" hidden="false" customHeight="true" outlineLevel="0" collapsed="false">
      <c r="A358" s="43" t="s">
        <v>818</v>
      </c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customFormat="false" ht="12.75" hidden="false" customHeight="true" outlineLevel="0" collapsed="false">
      <c r="A359" s="43" t="s">
        <v>819</v>
      </c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customFormat="false" ht="12.75" hidden="false" customHeight="true" outlineLevel="0" collapsed="false">
      <c r="A360" s="43" t="s">
        <v>820</v>
      </c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customFormat="false" ht="12.75" hidden="false" customHeight="true" outlineLevel="0" collapsed="false">
      <c r="A361" s="43" t="s">
        <v>821</v>
      </c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customFormat="false" ht="12.75" hidden="false" customHeight="true" outlineLevel="0" collapsed="false">
      <c r="A362" s="43" t="s">
        <v>822</v>
      </c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customFormat="false" ht="12.75" hidden="false" customHeight="true" outlineLevel="0" collapsed="false">
      <c r="A363" s="43" t="s">
        <v>823</v>
      </c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customFormat="false" ht="12.75" hidden="false" customHeight="true" outlineLevel="0" collapsed="false">
      <c r="A364" s="43" t="s">
        <v>824</v>
      </c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customFormat="false" ht="12.75" hidden="false" customHeight="true" outlineLevel="0" collapsed="false">
      <c r="A365" s="43" t="s">
        <v>825</v>
      </c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customFormat="false" ht="12.75" hidden="false" customHeight="true" outlineLevel="0" collapsed="false">
      <c r="A366" s="43" t="s">
        <v>826</v>
      </c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customFormat="false" ht="12.75" hidden="false" customHeight="true" outlineLevel="0" collapsed="false">
      <c r="A367" s="43" t="s">
        <v>827</v>
      </c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customFormat="false" ht="12.75" hidden="false" customHeight="true" outlineLevel="0" collapsed="false">
      <c r="A368" s="43" t="s">
        <v>828</v>
      </c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customFormat="false" ht="12.75" hidden="false" customHeight="true" outlineLevel="0" collapsed="false">
      <c r="A369" s="43" t="s">
        <v>829</v>
      </c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customFormat="false" ht="12.75" hidden="false" customHeight="true" outlineLevel="0" collapsed="false">
      <c r="A370" s="43" t="s">
        <v>830</v>
      </c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customFormat="false" ht="12.75" hidden="false" customHeight="true" outlineLevel="0" collapsed="false">
      <c r="A371" s="43" t="s">
        <v>831</v>
      </c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customFormat="false" ht="12.75" hidden="false" customHeight="true" outlineLevel="0" collapsed="false">
      <c r="A372" s="43" t="s">
        <v>832</v>
      </c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customFormat="false" ht="12.75" hidden="false" customHeight="true" outlineLevel="0" collapsed="false">
      <c r="A373" s="43" t="s">
        <v>833</v>
      </c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customFormat="false" ht="12.75" hidden="false" customHeight="true" outlineLevel="0" collapsed="false">
      <c r="A374" s="43" t="s">
        <v>834</v>
      </c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customFormat="false" ht="12.75" hidden="false" customHeight="true" outlineLevel="0" collapsed="false">
      <c r="A375" s="43" t="s">
        <v>835</v>
      </c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customFormat="false" ht="12.75" hidden="false" customHeight="true" outlineLevel="0" collapsed="false">
      <c r="A376" s="43" t="s">
        <v>836</v>
      </c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customFormat="false" ht="12.75" hidden="false" customHeight="true" outlineLevel="0" collapsed="false">
      <c r="A377" s="43" t="s">
        <v>837</v>
      </c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customFormat="false" ht="12.75" hidden="false" customHeight="true" outlineLevel="0" collapsed="false">
      <c r="A378" s="43" t="s">
        <v>838</v>
      </c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customFormat="false" ht="12.75" hidden="false" customHeight="true" outlineLevel="0" collapsed="false">
      <c r="A379" s="43" t="s">
        <v>839</v>
      </c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customFormat="false" ht="12.75" hidden="false" customHeight="true" outlineLevel="0" collapsed="false">
      <c r="A380" s="43" t="s">
        <v>840</v>
      </c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customFormat="false" ht="12.75" hidden="false" customHeight="true" outlineLevel="0" collapsed="false">
      <c r="A381" s="43" t="s">
        <v>841</v>
      </c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customFormat="false" ht="12.75" hidden="false" customHeight="true" outlineLevel="0" collapsed="false">
      <c r="A382" s="43" t="s">
        <v>842</v>
      </c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customFormat="false" ht="12.75" hidden="false" customHeight="true" outlineLevel="0" collapsed="false">
      <c r="A383" s="43" t="s">
        <v>843</v>
      </c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customFormat="false" ht="12.75" hidden="false" customHeight="true" outlineLevel="0" collapsed="false">
      <c r="A384" s="43" t="s">
        <v>844</v>
      </c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customFormat="false" ht="12.75" hidden="false" customHeight="true" outlineLevel="0" collapsed="false">
      <c r="A385" s="43" t="s">
        <v>845</v>
      </c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customFormat="false" ht="12.75" hidden="false" customHeight="true" outlineLevel="0" collapsed="false">
      <c r="A386" s="43" t="s">
        <v>846</v>
      </c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customFormat="false" ht="12.75" hidden="false" customHeight="true" outlineLevel="0" collapsed="false">
      <c r="A387" s="43" t="s">
        <v>847</v>
      </c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customFormat="false" ht="12.75" hidden="false" customHeight="true" outlineLevel="0" collapsed="false">
      <c r="A388" s="43" t="s">
        <v>848</v>
      </c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customFormat="false" ht="12.75" hidden="false" customHeight="true" outlineLevel="0" collapsed="false">
      <c r="A389" s="43" t="s">
        <v>849</v>
      </c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customFormat="false" ht="12.75" hidden="false" customHeight="true" outlineLevel="0" collapsed="false">
      <c r="A390" s="43" t="s">
        <v>850</v>
      </c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customFormat="false" ht="12.75" hidden="false" customHeight="true" outlineLevel="0" collapsed="false">
      <c r="A391" s="43" t="s">
        <v>851</v>
      </c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customFormat="false" ht="12.75" hidden="false" customHeight="true" outlineLevel="0" collapsed="false">
      <c r="A392" s="43" t="s">
        <v>852</v>
      </c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customFormat="false" ht="12.75" hidden="false" customHeight="true" outlineLevel="0" collapsed="false">
      <c r="A393" s="43" t="s">
        <v>853</v>
      </c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customFormat="false" ht="12.75" hidden="false" customHeight="true" outlineLevel="0" collapsed="false">
      <c r="A394" s="43" t="s">
        <v>854</v>
      </c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customFormat="false" ht="12.75" hidden="false" customHeight="true" outlineLevel="0" collapsed="false">
      <c r="A395" s="43" t="s">
        <v>855</v>
      </c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customFormat="false" ht="12.75" hidden="false" customHeight="true" outlineLevel="0" collapsed="false">
      <c r="A396" s="43" t="s">
        <v>856</v>
      </c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customFormat="false" ht="12.75" hidden="false" customHeight="true" outlineLevel="0" collapsed="false">
      <c r="A397" s="43" t="s">
        <v>857</v>
      </c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customFormat="false" ht="12.75" hidden="false" customHeight="true" outlineLevel="0" collapsed="false">
      <c r="A398" s="43" t="s">
        <v>858</v>
      </c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customFormat="false" ht="12.75" hidden="false" customHeight="true" outlineLevel="0" collapsed="false">
      <c r="A399" s="43" t="s">
        <v>859</v>
      </c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customFormat="false" ht="12.75" hidden="false" customHeight="true" outlineLevel="0" collapsed="false">
      <c r="A400" s="43" t="s">
        <v>860</v>
      </c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customFormat="false" ht="12.75" hidden="false" customHeight="true" outlineLevel="0" collapsed="false">
      <c r="A401" s="43" t="s">
        <v>861</v>
      </c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customFormat="false" ht="12.75" hidden="false" customHeight="true" outlineLevel="0" collapsed="false">
      <c r="A402" s="43" t="s">
        <v>862</v>
      </c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customFormat="false" ht="12.75" hidden="false" customHeight="true" outlineLevel="0" collapsed="false">
      <c r="A403" s="43" t="s">
        <v>863</v>
      </c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customFormat="false" ht="12.75" hidden="false" customHeight="true" outlineLevel="0" collapsed="false">
      <c r="A404" s="43" t="s">
        <v>864</v>
      </c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customFormat="false" ht="12.75" hidden="false" customHeight="true" outlineLevel="0" collapsed="false">
      <c r="A405" s="43" t="s">
        <v>865</v>
      </c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customFormat="false" ht="12.75" hidden="false" customHeight="true" outlineLevel="0" collapsed="false">
      <c r="A406" s="43" t="s">
        <v>866</v>
      </c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customFormat="false" ht="12.75" hidden="false" customHeight="true" outlineLevel="0" collapsed="false">
      <c r="A407" s="43" t="s">
        <v>867</v>
      </c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customFormat="false" ht="12.75" hidden="false" customHeight="true" outlineLevel="0" collapsed="false">
      <c r="A408" s="43" t="s">
        <v>868</v>
      </c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customFormat="false" ht="12.75" hidden="false" customHeight="true" outlineLevel="0" collapsed="false">
      <c r="A409" s="43" t="s">
        <v>869</v>
      </c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customFormat="false" ht="12.75" hidden="false" customHeight="true" outlineLevel="0" collapsed="false">
      <c r="A410" s="43" t="s">
        <v>870</v>
      </c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customFormat="false" ht="12.75" hidden="false" customHeight="true" outlineLevel="0" collapsed="false">
      <c r="A411" s="43" t="s">
        <v>871</v>
      </c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customFormat="false" ht="12.75" hidden="false" customHeight="true" outlineLevel="0" collapsed="false">
      <c r="A412" s="43" t="s">
        <v>872</v>
      </c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customFormat="false" ht="12.75" hidden="false" customHeight="true" outlineLevel="0" collapsed="false">
      <c r="A413" s="43" t="s">
        <v>873</v>
      </c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customFormat="false" ht="12.75" hidden="false" customHeight="true" outlineLevel="0" collapsed="false">
      <c r="A414" s="43" t="s">
        <v>874</v>
      </c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customFormat="false" ht="12.75" hidden="false" customHeight="true" outlineLevel="0" collapsed="false">
      <c r="A415" s="43" t="s">
        <v>875</v>
      </c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customFormat="false" ht="12.75" hidden="false" customHeight="true" outlineLevel="0" collapsed="false">
      <c r="A416" s="43" t="s">
        <v>876</v>
      </c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customFormat="false" ht="12.75" hidden="false" customHeight="true" outlineLevel="0" collapsed="false">
      <c r="A417" s="43" t="s">
        <v>877</v>
      </c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customFormat="false" ht="12.75" hidden="false" customHeight="true" outlineLevel="0" collapsed="false">
      <c r="A418" s="43" t="s">
        <v>878</v>
      </c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customFormat="false" ht="12.75" hidden="false" customHeight="true" outlineLevel="0" collapsed="false">
      <c r="A419" s="43" t="s">
        <v>879</v>
      </c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customFormat="false" ht="12.75" hidden="false" customHeight="true" outlineLevel="0" collapsed="false">
      <c r="A420" s="43" t="s">
        <v>880</v>
      </c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customFormat="false" ht="12.75" hidden="false" customHeight="true" outlineLevel="0" collapsed="false">
      <c r="A421" s="43" t="s">
        <v>881</v>
      </c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customFormat="false" ht="12.75" hidden="false" customHeight="true" outlineLevel="0" collapsed="false">
      <c r="A422" s="43" t="s">
        <v>882</v>
      </c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customFormat="false" ht="12.75" hidden="false" customHeight="true" outlineLevel="0" collapsed="false">
      <c r="A423" s="43" t="s">
        <v>883</v>
      </c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customFormat="false" ht="12.75" hidden="false" customHeight="true" outlineLevel="0" collapsed="false">
      <c r="A424" s="43" t="s">
        <v>884</v>
      </c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customFormat="false" ht="12.75" hidden="false" customHeight="true" outlineLevel="0" collapsed="false">
      <c r="A425" s="43" t="s">
        <v>885</v>
      </c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customFormat="false" ht="12.75" hidden="false" customHeight="true" outlineLevel="0" collapsed="false">
      <c r="A426" s="43" t="s">
        <v>886</v>
      </c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customFormat="false" ht="12.75" hidden="false" customHeight="true" outlineLevel="0" collapsed="false">
      <c r="A427" s="43" t="s">
        <v>887</v>
      </c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customFormat="false" ht="12.75" hidden="false" customHeight="true" outlineLevel="0" collapsed="false">
      <c r="A428" s="43" t="s">
        <v>888</v>
      </c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customFormat="false" ht="12.75" hidden="false" customHeight="true" outlineLevel="0" collapsed="false">
      <c r="A429" s="43" t="s">
        <v>889</v>
      </c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customFormat="false" ht="12.75" hidden="false" customHeight="true" outlineLevel="0" collapsed="false">
      <c r="A430" s="43" t="s">
        <v>890</v>
      </c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customFormat="false" ht="12.75" hidden="false" customHeight="true" outlineLevel="0" collapsed="false">
      <c r="A431" s="43" t="s">
        <v>891</v>
      </c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customFormat="false" ht="12.75" hidden="false" customHeight="true" outlineLevel="0" collapsed="false">
      <c r="A432" s="43" t="s">
        <v>892</v>
      </c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customFormat="false" ht="12.75" hidden="false" customHeight="true" outlineLevel="0" collapsed="false">
      <c r="A433" s="43" t="s">
        <v>893</v>
      </c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customFormat="false" ht="12.75" hidden="false" customHeight="true" outlineLevel="0" collapsed="false">
      <c r="A434" s="43" t="s">
        <v>894</v>
      </c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customFormat="false" ht="12.75" hidden="false" customHeight="true" outlineLevel="0" collapsed="false">
      <c r="A435" s="43" t="s">
        <v>895</v>
      </c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customFormat="false" ht="12.75" hidden="false" customHeight="true" outlineLevel="0" collapsed="false">
      <c r="A436" s="43" t="s">
        <v>896</v>
      </c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customFormat="false" ht="12.75" hidden="false" customHeight="true" outlineLevel="0" collapsed="false">
      <c r="A437" s="43" t="s">
        <v>897</v>
      </c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customFormat="false" ht="12.75" hidden="false" customHeight="true" outlineLevel="0" collapsed="false">
      <c r="A438" s="43" t="s">
        <v>898</v>
      </c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customFormat="false" ht="12.75" hidden="false" customHeight="true" outlineLevel="0" collapsed="false">
      <c r="A439" s="43" t="s">
        <v>899</v>
      </c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customFormat="false" ht="12.75" hidden="false" customHeight="true" outlineLevel="0" collapsed="false">
      <c r="A440" s="43" t="s">
        <v>900</v>
      </c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customFormat="false" ht="12.75" hidden="false" customHeight="true" outlineLevel="0" collapsed="false">
      <c r="A441" s="43" t="s">
        <v>901</v>
      </c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customFormat="false" ht="12.75" hidden="false" customHeight="true" outlineLevel="0" collapsed="false">
      <c r="A442" s="43" t="s">
        <v>902</v>
      </c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customFormat="false" ht="12.75" hidden="false" customHeight="true" outlineLevel="0" collapsed="false">
      <c r="A443" s="43" t="s">
        <v>903</v>
      </c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customFormat="false" ht="12.75" hidden="false" customHeight="true" outlineLevel="0" collapsed="false">
      <c r="A444" s="43" t="s">
        <v>904</v>
      </c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customFormat="false" ht="12.75" hidden="false" customHeight="true" outlineLevel="0" collapsed="false">
      <c r="A445" s="43" t="s">
        <v>905</v>
      </c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customFormat="false" ht="12.75" hidden="false" customHeight="true" outlineLevel="0" collapsed="false">
      <c r="A446" s="43" t="s">
        <v>906</v>
      </c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customFormat="false" ht="12.75" hidden="false" customHeight="true" outlineLevel="0" collapsed="false">
      <c r="A447" s="43" t="s">
        <v>907</v>
      </c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customFormat="false" ht="12.75" hidden="false" customHeight="true" outlineLevel="0" collapsed="false">
      <c r="A448" s="43" t="s">
        <v>908</v>
      </c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customFormat="false" ht="12.75" hidden="false" customHeight="true" outlineLevel="0" collapsed="false">
      <c r="A449" s="43" t="s">
        <v>909</v>
      </c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customFormat="false" ht="12.75" hidden="false" customHeight="true" outlineLevel="0" collapsed="false">
      <c r="A450" s="43" t="s">
        <v>910</v>
      </c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customFormat="false" ht="12.75" hidden="false" customHeight="true" outlineLevel="0" collapsed="false">
      <c r="A451" s="43" t="s">
        <v>911</v>
      </c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customFormat="false" ht="12.75" hidden="false" customHeight="true" outlineLevel="0" collapsed="false">
      <c r="A452" s="43" t="s">
        <v>912</v>
      </c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customFormat="false" ht="12.75" hidden="false" customHeight="true" outlineLevel="0" collapsed="false">
      <c r="A453" s="43" t="s">
        <v>913</v>
      </c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customFormat="false" ht="12.75" hidden="false" customHeight="true" outlineLevel="0" collapsed="false">
      <c r="A454" s="43" t="s">
        <v>914</v>
      </c>
      <c r="C454" s="49"/>
      <c r="D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customFormat="false" ht="12.75" hidden="false" customHeight="true" outlineLevel="0" collapsed="false">
      <c r="A455" s="43" t="s">
        <v>915</v>
      </c>
      <c r="C455" s="49"/>
      <c r="D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customFormat="false" ht="12.75" hidden="false" customHeight="true" outlineLevel="0" collapsed="false">
      <c r="A456" s="43" t="s">
        <v>916</v>
      </c>
      <c r="C456" s="49"/>
      <c r="D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customFormat="false" ht="12.75" hidden="false" customHeight="true" outlineLevel="0" collapsed="false">
      <c r="A457" s="43" t="s">
        <v>917</v>
      </c>
      <c r="C457" s="49"/>
      <c r="D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customFormat="false" ht="12.75" hidden="false" customHeight="true" outlineLevel="0" collapsed="false">
      <c r="A458" s="43" t="s">
        <v>918</v>
      </c>
      <c r="C458" s="49"/>
      <c r="D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customFormat="false" ht="12.75" hidden="false" customHeight="true" outlineLevel="0" collapsed="false">
      <c r="A459" s="43" t="s">
        <v>919</v>
      </c>
      <c r="C459" s="49"/>
      <c r="D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customFormat="false" ht="12.75" hidden="false" customHeight="true" outlineLevel="0" collapsed="false">
      <c r="A460" s="43" t="s">
        <v>920</v>
      </c>
      <c r="C460" s="49"/>
      <c r="D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customFormat="false" ht="12.75" hidden="false" customHeight="true" outlineLevel="0" collapsed="false">
      <c r="A461" s="43" t="s">
        <v>921</v>
      </c>
      <c r="C461" s="49"/>
      <c r="D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customFormat="false" ht="12.75" hidden="false" customHeight="true" outlineLevel="0" collapsed="false">
      <c r="A462" s="43" t="s">
        <v>922</v>
      </c>
      <c r="C462" s="49"/>
      <c r="D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customFormat="false" ht="12.75" hidden="false" customHeight="true" outlineLevel="0" collapsed="false">
      <c r="A463" s="43" t="s">
        <v>923</v>
      </c>
      <c r="C463" s="49"/>
      <c r="D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customFormat="false" ht="12.75" hidden="false" customHeight="true" outlineLevel="0" collapsed="false">
      <c r="A464" s="43" t="s">
        <v>924</v>
      </c>
      <c r="C464" s="49"/>
      <c r="D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customFormat="false" ht="12.75" hidden="false" customHeight="true" outlineLevel="0" collapsed="false">
      <c r="A465" s="43" t="s">
        <v>925</v>
      </c>
      <c r="C465" s="49"/>
      <c r="D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customFormat="false" ht="12.75" hidden="false" customHeight="true" outlineLevel="0" collapsed="false">
      <c r="A466" s="43" t="s">
        <v>926</v>
      </c>
      <c r="C466" s="49"/>
      <c r="D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customFormat="false" ht="12.75" hidden="false" customHeight="true" outlineLevel="0" collapsed="false">
      <c r="A467" s="43" t="s">
        <v>927</v>
      </c>
      <c r="C467" s="49"/>
      <c r="D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customFormat="false" ht="12.75" hidden="false" customHeight="true" outlineLevel="0" collapsed="false">
      <c r="A468" s="43" t="s">
        <v>928</v>
      </c>
      <c r="C468" s="49"/>
      <c r="D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customFormat="false" ht="12.75" hidden="false" customHeight="true" outlineLevel="0" collapsed="false">
      <c r="A469" s="43" t="s">
        <v>929</v>
      </c>
      <c r="C469" s="49"/>
      <c r="D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customFormat="false" ht="12.75" hidden="false" customHeight="true" outlineLevel="0" collapsed="false">
      <c r="A470" s="43" t="s">
        <v>930</v>
      </c>
      <c r="C470" s="49"/>
      <c r="D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customFormat="false" ht="12.75" hidden="false" customHeight="true" outlineLevel="0" collapsed="false">
      <c r="A471" s="43" t="s">
        <v>931</v>
      </c>
      <c r="C471" s="49"/>
      <c r="D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customFormat="false" ht="12.75" hidden="false" customHeight="true" outlineLevel="0" collapsed="false">
      <c r="A472" s="43" t="s">
        <v>932</v>
      </c>
      <c r="C472" s="49"/>
      <c r="D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customFormat="false" ht="12.75" hidden="false" customHeight="true" outlineLevel="0" collapsed="false">
      <c r="A473" s="43" t="s">
        <v>933</v>
      </c>
      <c r="C473" s="49"/>
      <c r="D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customFormat="false" ht="12.75" hidden="false" customHeight="true" outlineLevel="0" collapsed="false">
      <c r="A474" s="43" t="s">
        <v>934</v>
      </c>
      <c r="C474" s="49"/>
      <c r="D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customFormat="false" ht="12.75" hidden="false" customHeight="true" outlineLevel="0" collapsed="false">
      <c r="A475" s="43" t="s">
        <v>935</v>
      </c>
      <c r="C475" s="49"/>
      <c r="D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customFormat="false" ht="12.75" hidden="false" customHeight="true" outlineLevel="0" collapsed="false">
      <c r="A476" s="43" t="s">
        <v>936</v>
      </c>
      <c r="C476" s="49"/>
      <c r="D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customFormat="false" ht="12.75" hidden="false" customHeight="true" outlineLevel="0" collapsed="false">
      <c r="A477" s="43" t="s">
        <v>937</v>
      </c>
      <c r="C477" s="49"/>
      <c r="D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customFormat="false" ht="12.75" hidden="false" customHeight="true" outlineLevel="0" collapsed="false">
      <c r="A478" s="43" t="s">
        <v>938</v>
      </c>
      <c r="C478" s="49"/>
      <c r="D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customFormat="false" ht="12.75" hidden="false" customHeight="true" outlineLevel="0" collapsed="false">
      <c r="A479" s="43" t="s">
        <v>939</v>
      </c>
      <c r="C479" s="49"/>
      <c r="D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customFormat="false" ht="12.75" hidden="false" customHeight="true" outlineLevel="0" collapsed="false">
      <c r="A480" s="43" t="s">
        <v>940</v>
      </c>
      <c r="C480" s="49"/>
      <c r="D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customFormat="false" ht="12.75" hidden="false" customHeight="true" outlineLevel="0" collapsed="false">
      <c r="A481" s="43" t="s">
        <v>941</v>
      </c>
      <c r="C481" s="49"/>
      <c r="D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customFormat="false" ht="12.75" hidden="false" customHeight="true" outlineLevel="0" collapsed="false">
      <c r="A482" s="43" t="s">
        <v>942</v>
      </c>
      <c r="C482" s="49"/>
      <c r="D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customFormat="false" ht="12.75" hidden="false" customHeight="true" outlineLevel="0" collapsed="false">
      <c r="A483" s="43" t="s">
        <v>943</v>
      </c>
      <c r="C483" s="49"/>
      <c r="D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customFormat="false" ht="12.75" hidden="false" customHeight="true" outlineLevel="0" collapsed="false">
      <c r="A484" s="43" t="s">
        <v>944</v>
      </c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customFormat="false" ht="12.75" hidden="false" customHeight="true" outlineLevel="0" collapsed="false">
      <c r="A485" s="43" t="s">
        <v>945</v>
      </c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customFormat="false" ht="12.75" hidden="false" customHeight="true" outlineLevel="0" collapsed="false">
      <c r="A486" s="43" t="s">
        <v>946</v>
      </c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customFormat="false" ht="12.75" hidden="false" customHeight="true" outlineLevel="0" collapsed="false">
      <c r="A487" s="43" t="s">
        <v>947</v>
      </c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customFormat="false" ht="12.75" hidden="false" customHeight="true" outlineLevel="0" collapsed="false">
      <c r="A488" s="43" t="s">
        <v>948</v>
      </c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customFormat="false" ht="12.75" hidden="false" customHeight="true" outlineLevel="0" collapsed="false">
      <c r="A489" s="43" t="s">
        <v>949</v>
      </c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customFormat="false" ht="12.75" hidden="false" customHeight="true" outlineLevel="0" collapsed="false">
      <c r="A490" s="43" t="s">
        <v>950</v>
      </c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customFormat="false" ht="12.75" hidden="false" customHeight="true" outlineLevel="0" collapsed="false">
      <c r="A491" s="43" t="s">
        <v>951</v>
      </c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6173469387755"/>
    <col collapsed="false" hidden="false" max="2" min="2" style="0" width="24.9744897959184"/>
    <col collapsed="false" hidden="false" max="3" min="3" style="0" width="29.2908163265306"/>
    <col collapsed="false" hidden="false" max="6" min="4" style="0" width="9.04591836734694"/>
    <col collapsed="false" hidden="false" max="26" min="7" style="0" width="8.50510204081633"/>
    <col collapsed="false" hidden="false" max="1025" min="27" style="0" width="14.1734693877551"/>
  </cols>
  <sheetData>
    <row r="1" customFormat="false" ht="15" hidden="false" customHeight="false" outlineLevel="0" collapsed="false">
      <c r="A1" s="2" t="s">
        <v>952</v>
      </c>
      <c r="B1" s="2" t="s">
        <v>520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customFormat="false" ht="15" hidden="false" customHeight="false" outlineLevel="0" collapsed="false">
      <c r="A2" s="61" t="str">
        <f aca="false">Def_SecSub!$A2</f>
        <v>?</v>
      </c>
      <c r="B2" s="61" t="s">
        <v>354</v>
      </c>
      <c r="C2" s="62" t="n">
        <f aca="false">Def_SecSub!$B2</f>
        <v>0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customFormat="false" ht="15" hidden="false" customHeight="false" outlineLevel="0" collapsed="false">
      <c r="A3" s="61" t="str">
        <f aca="false">Def_SecSub!$A3</f>
        <v>IA-01RaBPM</v>
      </c>
      <c r="B3" s="61" t="str">
        <f aca="false">Def_Locais_Geograficos!$A$3</f>
        <v>Sala Racks 1</v>
      </c>
      <c r="C3" s="62" t="n">
        <f aca="false">Def_SecSub!$B3</f>
        <v>0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customFormat="false" ht="15" hidden="false" customHeight="false" outlineLevel="0" collapsed="false">
      <c r="A4" s="61" t="str">
        <f aca="false">Def_SecSub!$A4</f>
        <v>IA-02RaBPM</v>
      </c>
      <c r="B4" s="61" t="str">
        <f aca="false">Def_Locais_Geograficos!$A$4</f>
        <v>Sala Racks 2</v>
      </c>
      <c r="C4" s="62" t="n">
        <f aca="false">Def_SecSub!$B4</f>
        <v>0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customFormat="false" ht="15" hidden="false" customHeight="false" outlineLevel="0" collapsed="false">
      <c r="A5" s="61" t="str">
        <f aca="false">Def_SecSub!$A5</f>
        <v>IA-03RaBPM</v>
      </c>
      <c r="B5" s="61" t="str">
        <f aca="false">Def_Locais_Geograficos!$A$5</f>
        <v>Sala Racks 3</v>
      </c>
      <c r="C5" s="62" t="n">
        <f aca="false">Def_SecSub!$B5</f>
        <v>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customFormat="false" ht="15" hidden="false" customHeight="false" outlineLevel="0" collapsed="false">
      <c r="A6" s="61" t="str">
        <f aca="false">Def_SecSub!$A6</f>
        <v>IA-04RaBPM</v>
      </c>
      <c r="B6" s="61" t="str">
        <f aca="false">Def_Locais_Geograficos!$A$6</f>
        <v>Sala Racks 4</v>
      </c>
      <c r="C6" s="62" t="n">
        <f aca="false">Def_SecSub!$B6</f>
        <v>0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customFormat="false" ht="15" hidden="false" customHeight="false" outlineLevel="0" collapsed="false">
      <c r="A7" s="61" t="str">
        <f aca="false">Def_SecSub!$A7</f>
        <v>IA-05RaBPM</v>
      </c>
      <c r="B7" s="61" t="str">
        <f aca="false">Def_Locais_Geograficos!$A$7</f>
        <v>Sala Racks 5</v>
      </c>
      <c r="C7" s="62" t="n">
        <f aca="false">Def_SecSub!$B7</f>
        <v>0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customFormat="false" ht="15" hidden="false" customHeight="false" outlineLevel="0" collapsed="false">
      <c r="A8" s="61" t="str">
        <f aca="false">Def_SecSub!$A8</f>
        <v>IA-06RaBPM</v>
      </c>
      <c r="B8" s="61" t="str">
        <f aca="false">Def_Locais_Geograficos!$A$8</f>
        <v>Sala Racks 6</v>
      </c>
      <c r="C8" s="62" t="n">
        <f aca="false">Def_SecSub!$B8</f>
        <v>0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customFormat="false" ht="15" hidden="false" customHeight="false" outlineLevel="0" collapsed="false">
      <c r="A9" s="61" t="str">
        <f aca="false">Def_SecSub!$A9</f>
        <v>IA-07RaBPM</v>
      </c>
      <c r="B9" s="61" t="str">
        <f aca="false">Def_Locais_Geograficos!$A$9</f>
        <v>Sala Racks 7</v>
      </c>
      <c r="C9" s="62" t="n">
        <f aca="false">Def_SecSub!$B9</f>
        <v>0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customFormat="false" ht="15" hidden="false" customHeight="false" outlineLevel="0" collapsed="false">
      <c r="A10" s="61" t="str">
        <f aca="false">Def_SecSub!$A10</f>
        <v>IA-08RaBPM</v>
      </c>
      <c r="B10" s="61" t="str">
        <f aca="false">Def_Locais_Geograficos!$A$10</f>
        <v>Sala Racks 8</v>
      </c>
      <c r="C10" s="62" t="n">
        <f aca="false">Def_SecSub!$B10</f>
        <v>0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customFormat="false" ht="15" hidden="false" customHeight="false" outlineLevel="0" collapsed="false">
      <c r="A11" s="61" t="str">
        <f aca="false">Def_SecSub!$A11</f>
        <v>IA-09RaBPM</v>
      </c>
      <c r="B11" s="61" t="str">
        <f aca="false">Def_Locais_Geograficos!$A$11</f>
        <v>Sala Racks 9</v>
      </c>
      <c r="C11" s="62" t="n">
        <f aca="false">Def_SecSub!$B11</f>
        <v>0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5" hidden="false" customHeight="false" outlineLevel="0" collapsed="false">
      <c r="A12" s="61" t="str">
        <f aca="false">Def_SecSub!$A12</f>
        <v>IA-10RaBPM</v>
      </c>
      <c r="B12" s="61" t="str">
        <f aca="false">Def_Locais_Geograficos!$A$12</f>
        <v>Sala Racks 10</v>
      </c>
      <c r="C12" s="62" t="n">
        <f aca="false">Def_SecSub!$B12</f>
        <v>0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customFormat="false" ht="15" hidden="false" customHeight="false" outlineLevel="0" collapsed="false">
      <c r="A13" s="61" t="str">
        <f aca="false">Def_SecSub!$A13</f>
        <v>IA-11RaBPM</v>
      </c>
      <c r="B13" s="61" t="str">
        <f aca="false">Def_Locais_Geograficos!$A$13</f>
        <v>Sala Racks 11</v>
      </c>
      <c r="C13" s="62" t="n">
        <f aca="false">Def_SecSub!$B13</f>
        <v>0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customFormat="false" ht="15" hidden="false" customHeight="false" outlineLevel="0" collapsed="false">
      <c r="A14" s="61" t="str">
        <f aca="false">Def_SecSub!$A14</f>
        <v>IA-12RaBPM</v>
      </c>
      <c r="B14" s="61" t="str">
        <f aca="false">Def_Locais_Geograficos!$A$14</f>
        <v>Sala Racks 12</v>
      </c>
      <c r="C14" s="62" t="n">
        <f aca="false">Def_SecSub!$B14</f>
        <v>0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customFormat="false" ht="15" hidden="false" customHeight="false" outlineLevel="0" collapsed="false">
      <c r="A15" s="61" t="str">
        <f aca="false">Def_SecSub!$A15</f>
        <v>IA-13RaBPM</v>
      </c>
      <c r="B15" s="61" t="str">
        <f aca="false">Def_Locais_Geograficos!$A$15</f>
        <v>Sala Racks 13</v>
      </c>
      <c r="C15" s="62" t="n">
        <f aca="false">Def_SecSub!$B15</f>
        <v>0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5" hidden="false" customHeight="false" outlineLevel="0" collapsed="false">
      <c r="A16" s="61" t="str">
        <f aca="false">Def_SecSub!$A16</f>
        <v>IA-14RaBPM</v>
      </c>
      <c r="B16" s="61" t="str">
        <f aca="false">Def_Locais_Geograficos!$A$16</f>
        <v>Sala Racks 14</v>
      </c>
      <c r="C16" s="62" t="n">
        <f aca="false">Def_SecSub!$B16</f>
        <v>0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customFormat="false" ht="15" hidden="false" customHeight="false" outlineLevel="0" collapsed="false">
      <c r="A17" s="61" t="str">
        <f aca="false">Def_SecSub!$A17</f>
        <v>IA-15RaBPM</v>
      </c>
      <c r="B17" s="61" t="str">
        <f aca="false">Def_Locais_Geograficos!$A$17</f>
        <v>Sala Racks 15</v>
      </c>
      <c r="C17" s="62" t="n">
        <f aca="false">Def_SecSub!$B17</f>
        <v>0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5" hidden="false" customHeight="false" outlineLevel="0" collapsed="false">
      <c r="A18" s="61" t="str">
        <f aca="false">Def_SecSub!$A18</f>
        <v>IA-16RaBPM</v>
      </c>
      <c r="B18" s="61" t="str">
        <f aca="false">Def_Locais_Geograficos!$A$18</f>
        <v>Sala Racks 16</v>
      </c>
      <c r="C18" s="62" t="n">
        <f aca="false">Def_SecSub!$B18</f>
        <v>0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customFormat="false" ht="15" hidden="false" customHeight="false" outlineLevel="0" collapsed="false">
      <c r="A19" s="61" t="str">
        <f aca="false">Def_SecSub!$A19</f>
        <v>IA-17RaBPM</v>
      </c>
      <c r="B19" s="61" t="str">
        <f aca="false">Def_Locais_Geograficos!$A$19</f>
        <v>Sala Racks 17</v>
      </c>
      <c r="C19" s="62" t="n">
        <f aca="false">Def_SecSub!$B19</f>
        <v>0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customFormat="false" ht="15" hidden="false" customHeight="false" outlineLevel="0" collapsed="false">
      <c r="A20" s="61" t="str">
        <f aca="false">Def_SecSub!$A20</f>
        <v>IA-18RaBPM</v>
      </c>
      <c r="B20" s="63" t="str">
        <f aca="false">Def_Locais_Geograficos!$A$20</f>
        <v>Sala Racks 18 parte 1</v>
      </c>
      <c r="C20" s="62" t="n">
        <f aca="false">Def_SecSub!$B20</f>
        <v>0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customFormat="false" ht="15.75" hidden="false" customHeight="true" outlineLevel="0" collapsed="false">
      <c r="A21" s="61" t="str">
        <f aca="false">Def_SecSub!$A21</f>
        <v>IA-19RaBPM</v>
      </c>
      <c r="B21" s="63" t="str">
        <f aca="false">Def_Locais_Geograficos!$A$21</f>
        <v>Sala Racks 18 parte 2</v>
      </c>
      <c r="C21" s="62" t="n">
        <f aca="false">Def_SecSub!$B21</f>
        <v>0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customFormat="false" ht="15.75" hidden="false" customHeight="true" outlineLevel="0" collapsed="false">
      <c r="A22" s="61" t="str">
        <f aca="false">Def_SecSub!$A22</f>
        <v>IA-20RaBPM</v>
      </c>
      <c r="B22" s="61" t="str">
        <f aca="false">Def_Locais_Geograficos!$A$22</f>
        <v>Sala Racks 19&amp;20</v>
      </c>
      <c r="C22" s="62" t="n">
        <f aca="false">Def_SecSub!$B22</f>
        <v>0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customFormat="false" ht="15.75" hidden="false" customHeight="true" outlineLevel="0" collapsed="false">
      <c r="A23" s="61" t="str">
        <f aca="false">Def_SecSub!$A23</f>
        <v>IA-20RaBPMTL</v>
      </c>
      <c r="B23" s="61" t="str">
        <f aca="false">Def_Locais_Geograficos!$A$22</f>
        <v>Sala Racks 19&amp;20</v>
      </c>
      <c r="C23" s="62" t="n">
        <f aca="false">Def_SecSub!$B23</f>
        <v>0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customFormat="false" ht="15.75" hidden="false" customHeight="true" outlineLevel="0" collapsed="false">
      <c r="A24" s="61" t="str">
        <f aca="false">Def_SecSub!$A24</f>
        <v>IA-20RaDiag01</v>
      </c>
      <c r="B24" s="61" t="str">
        <f aca="false">Def_Locais_Geograficos!$A$22</f>
        <v>Sala Racks 19&amp;20</v>
      </c>
      <c r="C24" s="62" t="str">
        <f aca="false">Def_SecSub!$B24</f>
        <v>ICTs BO &amp; SI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customFormat="false" ht="15.75" hidden="false" customHeight="true" outlineLevel="0" collapsed="false">
      <c r="A25" s="61" t="str">
        <f aca="false">Def_SecSub!$A25</f>
        <v>IA-20RaDiag02</v>
      </c>
      <c r="B25" s="61" t="str">
        <f aca="false">Def_Locais_Geograficos!$A$22</f>
        <v>Sala Racks 19&amp;20</v>
      </c>
      <c r="C25" s="62" t="str">
        <f aca="false">Def_SecSub!$B25</f>
        <v>FCT+FPM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5.75" hidden="false" customHeight="true" outlineLevel="0" collapsed="false">
      <c r="A26" s="61" t="str">
        <f aca="false">Def_SecSub!$A26</f>
        <v>IA-14RaDiag03</v>
      </c>
      <c r="B26" s="61" t="str">
        <f aca="false">Def_Locais_Geograficos!$A$16</f>
        <v>Sala Racks 14</v>
      </c>
      <c r="C26" s="62" t="str">
        <f aca="false">Def_SecSub!$B26</f>
        <v>DCCTs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customFormat="false" ht="15.75" hidden="false" customHeight="true" outlineLevel="0" collapsed="false">
      <c r="A27" s="61" t="str">
        <f aca="false">Def_SecSub!$A27</f>
        <v>IA-18RaDiag04</v>
      </c>
      <c r="B27" s="61" t="str">
        <f aca="false">Def_Locais_Geograficos!$A$20</f>
        <v>Sala Racks 18 parte 1</v>
      </c>
      <c r="C27" s="62" t="str">
        <f aca="false">Def_SecSub!$B27</f>
        <v>Tune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customFormat="false" ht="15.75" hidden="false" customHeight="true" outlineLevel="0" collapsed="false">
      <c r="A28" s="61" t="str">
        <f aca="false">Def_SecSub!$A28</f>
        <v>IA-16RaBbB</v>
      </c>
      <c r="B28" s="61" t="str">
        <f aca="false">Def_Locais_Geograficos!$A$18</f>
        <v>Sala Racks 16</v>
      </c>
      <c r="C28" s="62" t="n">
        <f aca="false">Def_SecSub!$B28</f>
        <v>0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5.75" hidden="false" customHeight="true" outlineLevel="0" collapsed="false">
      <c r="A29" s="61" t="str">
        <f aca="false">Def_SecSub!$A29</f>
        <v>CA-RaCtrl</v>
      </c>
      <c r="B29" s="61" t="str">
        <f aca="false">Def_Locais_Geograficos!$A$23</f>
        <v>Sala de Conectividade</v>
      </c>
      <c r="C29" s="62" t="n">
        <f aca="false">Def_SecSub!$B29</f>
        <v>0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5.75" hidden="false" customHeight="true" outlineLevel="0" collapsed="false">
      <c r="A30" s="61" t="str">
        <f aca="false">Def_SecSub!$A30</f>
        <v>IA-01RaCtrl</v>
      </c>
      <c r="B30" s="61" t="str">
        <f aca="false">Def_Locais_Geograficos!$A$3</f>
        <v>Sala Racks 1</v>
      </c>
      <c r="C30" s="62" t="n">
        <f aca="false">Def_SecSub!$B30</f>
        <v>0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customFormat="false" ht="15.75" hidden="false" customHeight="true" outlineLevel="0" collapsed="false">
      <c r="A31" s="61" t="str">
        <f aca="false">Def_SecSub!$A31</f>
        <v>IA-02RaCtrl</v>
      </c>
      <c r="B31" s="61" t="str">
        <f aca="false">Def_Locais_Geograficos!$A$4</f>
        <v>Sala Racks 2</v>
      </c>
      <c r="C31" s="62" t="n">
        <f aca="false">Def_SecSub!$B31</f>
        <v>0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customFormat="false" ht="15.75" hidden="false" customHeight="true" outlineLevel="0" collapsed="false">
      <c r="A32" s="61" t="str">
        <f aca="false">Def_SecSub!$A32</f>
        <v>IA-03RaCtrl</v>
      </c>
      <c r="B32" s="61" t="str">
        <f aca="false">Def_Locais_Geograficos!$A$5</f>
        <v>Sala Racks 3</v>
      </c>
      <c r="C32" s="62" t="n">
        <f aca="false">Def_SecSub!$B32</f>
        <v>0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customFormat="false" ht="15.75" hidden="false" customHeight="true" outlineLevel="0" collapsed="false">
      <c r="A33" s="61" t="str">
        <f aca="false">Def_SecSub!$A33</f>
        <v>IA-04RaCtrl</v>
      </c>
      <c r="B33" s="61" t="str">
        <f aca="false">Def_Locais_Geograficos!$A$6</f>
        <v>Sala Racks 4</v>
      </c>
      <c r="C33" s="62" t="n">
        <f aca="false">Def_SecSub!$B33</f>
        <v>0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customFormat="false" ht="15.75" hidden="false" customHeight="true" outlineLevel="0" collapsed="false">
      <c r="A34" s="61" t="str">
        <f aca="false">Def_SecSub!$A34</f>
        <v>IA-05RaCtrl</v>
      </c>
      <c r="B34" s="61" t="str">
        <f aca="false">Def_Locais_Geograficos!$A$7</f>
        <v>Sala Racks 5</v>
      </c>
      <c r="C34" s="62" t="n">
        <f aca="false">Def_SecSub!$B34</f>
        <v>0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customFormat="false" ht="15.75" hidden="false" customHeight="true" outlineLevel="0" collapsed="false">
      <c r="A35" s="61" t="str">
        <f aca="false">Def_SecSub!$A35</f>
        <v>IA-06RaCtrl</v>
      </c>
      <c r="B35" s="61" t="str">
        <f aca="false">Def_Locais_Geograficos!$A$8</f>
        <v>Sala Racks 6</v>
      </c>
      <c r="C35" s="62" t="n">
        <f aca="false">Def_SecSub!$B35</f>
        <v>0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customFormat="false" ht="15.75" hidden="false" customHeight="true" outlineLevel="0" collapsed="false">
      <c r="A36" s="61" t="str">
        <f aca="false">Def_SecSub!$A36</f>
        <v>IA-07RaCtrl</v>
      </c>
      <c r="B36" s="61" t="str">
        <f aca="false">Def_Locais_Geograficos!$A$9</f>
        <v>Sala Racks 7</v>
      </c>
      <c r="C36" s="62" t="n">
        <f aca="false">Def_SecSub!$B36</f>
        <v>0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customFormat="false" ht="15.75" hidden="false" customHeight="true" outlineLevel="0" collapsed="false">
      <c r="A37" s="61" t="str">
        <f aca="false">Def_SecSub!$A37</f>
        <v>IA-08RaCtrl</v>
      </c>
      <c r="B37" s="61" t="str">
        <f aca="false">Def_Locais_Geograficos!$A$10</f>
        <v>Sala Racks 8</v>
      </c>
      <c r="C37" s="62" t="n">
        <f aca="false">Def_SecSub!$B37</f>
        <v>0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customFormat="false" ht="15.75" hidden="false" customHeight="true" outlineLevel="0" collapsed="false">
      <c r="A38" s="61" t="str">
        <f aca="false">Def_SecSub!$A38</f>
        <v>IA-09RaCtrl</v>
      </c>
      <c r="B38" s="61" t="str">
        <f aca="false">Def_Locais_Geograficos!$A$11</f>
        <v>Sala Racks 9</v>
      </c>
      <c r="C38" s="62" t="n">
        <f aca="false">Def_SecSub!$B38</f>
        <v>0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customFormat="false" ht="15.75" hidden="false" customHeight="true" outlineLevel="0" collapsed="false">
      <c r="A39" s="61" t="str">
        <f aca="false">Def_SecSub!$A39</f>
        <v>IA-10RaCtrl</v>
      </c>
      <c r="B39" s="61" t="str">
        <f aca="false">Def_Locais_Geograficos!$A$12</f>
        <v>Sala Racks 10</v>
      </c>
      <c r="C39" s="62" t="n">
        <f aca="false">Def_SecSub!$B39</f>
        <v>0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customFormat="false" ht="15.75" hidden="false" customHeight="true" outlineLevel="0" collapsed="false">
      <c r="A40" s="61" t="str">
        <f aca="false">Def_SecSub!$A40</f>
        <v>IA-11RaCtrl</v>
      </c>
      <c r="B40" s="61" t="str">
        <f aca="false">Def_Locais_Geograficos!$A$13</f>
        <v>Sala Racks 11</v>
      </c>
      <c r="C40" s="62" t="n">
        <f aca="false">Def_SecSub!$B40</f>
        <v>0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customFormat="false" ht="15.75" hidden="false" customHeight="true" outlineLevel="0" collapsed="false">
      <c r="A41" s="61" t="str">
        <f aca="false">Def_SecSub!$A41</f>
        <v>IA-12RaCtrl</v>
      </c>
      <c r="B41" s="61" t="str">
        <f aca="false">Def_Locais_Geograficos!$A$14</f>
        <v>Sala Racks 12</v>
      </c>
      <c r="C41" s="62" t="n">
        <f aca="false">Def_SecSub!$B41</f>
        <v>0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customFormat="false" ht="15.75" hidden="false" customHeight="true" outlineLevel="0" collapsed="false">
      <c r="A42" s="61" t="str">
        <f aca="false">Def_SecSub!$A42</f>
        <v>IA-13RaCtrl</v>
      </c>
      <c r="B42" s="61" t="str">
        <f aca="false">Def_Locais_Geograficos!$A$15</f>
        <v>Sala Racks 13</v>
      </c>
      <c r="C42" s="62" t="n">
        <f aca="false">Def_SecSub!$B42</f>
        <v>0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customFormat="false" ht="15.75" hidden="false" customHeight="true" outlineLevel="0" collapsed="false">
      <c r="A43" s="61" t="str">
        <f aca="false">Def_SecSub!$A43</f>
        <v>IA-14RaCtrl</v>
      </c>
      <c r="B43" s="61" t="str">
        <f aca="false">Def_Locais_Geograficos!$A$16</f>
        <v>Sala Racks 14</v>
      </c>
      <c r="C43" s="62" t="n">
        <f aca="false">Def_SecSub!$B43</f>
        <v>0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customFormat="false" ht="15.75" hidden="false" customHeight="true" outlineLevel="0" collapsed="false">
      <c r="A44" s="61" t="str">
        <f aca="false">Def_SecSub!$A44</f>
        <v>IA-15RaCtrl</v>
      </c>
      <c r="B44" s="61" t="str">
        <f aca="false">Def_Locais_Geograficos!$A$17</f>
        <v>Sala Racks 15</v>
      </c>
      <c r="C44" s="62" t="n">
        <f aca="false">Def_SecSub!$B44</f>
        <v>0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customFormat="false" ht="15.75" hidden="false" customHeight="true" outlineLevel="0" collapsed="false">
      <c r="A45" s="61" t="str">
        <f aca="false">Def_SecSub!$A45</f>
        <v>IA-16RaCtrl</v>
      </c>
      <c r="B45" s="61" t="str">
        <f aca="false">Def_Locais_Geograficos!$A$18</f>
        <v>Sala Racks 16</v>
      </c>
      <c r="C45" s="62" t="n">
        <f aca="false">Def_SecSub!$B45</f>
        <v>0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customFormat="false" ht="15.75" hidden="false" customHeight="true" outlineLevel="0" collapsed="false">
      <c r="A46" s="61" t="str">
        <f aca="false">Def_SecSub!$A46</f>
        <v>IA-17RaCtrl</v>
      </c>
      <c r="B46" s="61" t="str">
        <f aca="false">Def_Locais_Geograficos!$A$19</f>
        <v>Sala Racks 17</v>
      </c>
      <c r="C46" s="62" t="n">
        <f aca="false">Def_SecSub!$B46</f>
        <v>0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customFormat="false" ht="15.75" hidden="false" customHeight="true" outlineLevel="0" collapsed="false">
      <c r="A47" s="61" t="str">
        <f aca="false">Def_SecSub!$A47</f>
        <v>IA-18RaCtrl</v>
      </c>
      <c r="B47" s="61" t="str">
        <f aca="false">Def_Locais_Geograficos!$A$20</f>
        <v>Sala Racks 18 parte 1</v>
      </c>
      <c r="C47" s="62" t="n">
        <f aca="false">Def_SecSub!$B47</f>
        <v>0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customFormat="false" ht="15.75" hidden="false" customHeight="true" outlineLevel="0" collapsed="false">
      <c r="A48" s="61" t="str">
        <f aca="false">Def_SecSub!$A48</f>
        <v>IA-19RaCtrl</v>
      </c>
      <c r="B48" s="61" t="str">
        <f aca="false">Def_Locais_Geograficos!$A$21</f>
        <v>Sala Racks 18 parte 2</v>
      </c>
      <c r="C48" s="62" t="n">
        <f aca="false">Def_SecSub!$B48</f>
        <v>0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customFormat="false" ht="15.75" hidden="false" customHeight="true" outlineLevel="0" collapsed="false">
      <c r="A49" s="61" t="str">
        <f aca="false">Def_SecSub!$A49</f>
        <v>IA-20RaCtrl</v>
      </c>
      <c r="B49" s="61" t="str">
        <f aca="false">Def_Locais_Geograficos!$A$22</f>
        <v>Sala Racks 19&amp;20</v>
      </c>
      <c r="C49" s="62" t="n">
        <f aca="false">Def_SecSub!$B49</f>
        <v>0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customFormat="false" ht="15.75" hidden="false" customHeight="true" outlineLevel="0" collapsed="false">
      <c r="A50" s="61" t="str">
        <f aca="false">Def_SecSub!$A50</f>
        <v>PA-RaCtrl</v>
      </c>
      <c r="B50" s="61" t="str">
        <f aca="false">Def_Locais_Geograficos!$A$24</f>
        <v>Sala de Fontes</v>
      </c>
      <c r="C50" s="62" t="n">
        <f aca="false">Def_SecSub!$B50</f>
        <v>0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customFormat="false" ht="15.75" hidden="false" customHeight="true" outlineLevel="0" collapsed="false">
      <c r="A51" s="61" t="str">
        <f aca="false">Def_SecSub!$A51</f>
        <v>RA-RaCtrl</v>
      </c>
      <c r="B51" s="61" t="str">
        <f aca="false">Def_Locais_Geograficos!$A$25</f>
        <v>Sala de RF</v>
      </c>
      <c r="C51" s="62" t="n">
        <f aca="false">Def_SecSub!$B51</f>
        <v>0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customFormat="false" ht="15.75" hidden="false" customHeight="true" outlineLevel="0" collapsed="false">
      <c r="A52" s="61" t="str">
        <f aca="false">Def_SecSub!$A52</f>
        <v>LA-RaCtrl</v>
      </c>
      <c r="B52" s="61" t="str">
        <f aca="false">Def_Locais_Geograficos!$A$26</f>
        <v>Sala Racks do LINAC</v>
      </c>
      <c r="C52" s="62" t="n">
        <f aca="false">Def_SecSub!$B52</f>
        <v>0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customFormat="false" ht="15.75" hidden="false" customHeight="true" outlineLevel="0" collapsed="false">
      <c r="A53" s="61" t="str">
        <f aca="false">Def_SecSub!$A53</f>
        <v>SI_Sext_02</v>
      </c>
      <c r="B53" s="61" t="str">
        <f aca="false">Def_Locais_Geograficos!$A$24</f>
        <v>Sala de Fontes</v>
      </c>
      <c r="C53" s="62" t="str">
        <f aca="false">Def_SecSub!$B53</f>
        <v>Storage Ring Sextupoles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customFormat="false" ht="15.75" hidden="false" customHeight="true" outlineLevel="0" collapsed="false">
      <c r="A54" s="61" t="str">
        <f aca="false">Def_SecSub!$A54</f>
        <v>SI_Sext_06</v>
      </c>
      <c r="B54" s="61" t="str">
        <f aca="false">Def_Locais_Geograficos!$A$24</f>
        <v>Sala de Fontes</v>
      </c>
      <c r="C54" s="62" t="str">
        <f aca="false">Def_SecSub!$B54</f>
        <v>Storage Ring Sextupoles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customFormat="false" ht="15.75" hidden="false" customHeight="true" outlineLevel="0" collapsed="false">
      <c r="A55" s="61" t="str">
        <f aca="false">Def_SecSub!$A55</f>
        <v>SI_Sext_09</v>
      </c>
      <c r="B55" s="61" t="str">
        <f aca="false">Def_Locais_Geograficos!$A$24</f>
        <v>Sala de Fontes</v>
      </c>
      <c r="C55" s="62" t="str">
        <f aca="false">Def_SecSub!$B55</f>
        <v>Storage Ring Sextupoles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customFormat="false" ht="15.75" hidden="false" customHeight="true" outlineLevel="0" collapsed="false">
      <c r="A56" s="61" t="str">
        <f aca="false">Def_SecSub!$A56</f>
        <v>SI_Quad_02</v>
      </c>
      <c r="B56" s="61" t="str">
        <f aca="false">Def_Locais_Geograficos!$A$24</f>
        <v>Sala de Fontes</v>
      </c>
      <c r="C56" s="62" t="str">
        <f aca="false">Def_SecSub!$B56</f>
        <v>Storage Ring Quadrupoles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customFormat="false" ht="15.75" hidden="false" customHeight="true" outlineLevel="0" collapsed="false">
      <c r="A57" s="61" t="str">
        <f aca="false">Def_SecSub!$A57</f>
        <v>SI_Quad_05</v>
      </c>
      <c r="B57" s="61" t="str">
        <f aca="false">Def_Locais_Geograficos!$A$24</f>
        <v>Sala de Fontes</v>
      </c>
      <c r="C57" s="62" t="str">
        <f aca="false">Def_SecSub!$B57</f>
        <v>Storage Ring Quadrupoles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customFormat="false" ht="15.75" hidden="false" customHeight="true" outlineLevel="0" collapsed="false">
      <c r="A58" s="61" t="str">
        <f aca="false">Def_SecSub!$A58</f>
        <v>SI_Dip_04</v>
      </c>
      <c r="B58" s="61" t="str">
        <f aca="false">Def_Locais_Geograficos!$A$24</f>
        <v>Sala de Fontes</v>
      </c>
      <c r="C58" s="62" t="str">
        <f aca="false">Def_SecSub!$B58</f>
        <v>Storage Ring Dipoles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customFormat="false" ht="15.75" hidden="false" customHeight="true" outlineLevel="0" collapsed="false">
      <c r="A59" s="61" t="str">
        <f aca="false">Def_SecSub!$A59</f>
        <v>BO_Quad_Sext_03</v>
      </c>
      <c r="B59" s="61" t="str">
        <f aca="false">Def_Locais_Geograficos!$A$24</f>
        <v>Sala de Fontes</v>
      </c>
      <c r="C59" s="62" t="str">
        <f aca="false">Def_SecSub!$B59</f>
        <v>Booster Quadrupoles and Sexupoles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customFormat="false" ht="15.75" hidden="false" customHeight="true" outlineLevel="0" collapsed="false">
      <c r="A60" s="61" t="str">
        <f aca="false">Def_SecSub!$A60</f>
        <v>BO_Dip_05_grupo01</v>
      </c>
      <c r="B60" s="61" t="str">
        <f aca="false">Def_Locais_Geograficos!$A$24</f>
        <v>Sala de Fontes</v>
      </c>
      <c r="C60" s="62" t="str">
        <f aca="false">Def_SecSub!$B60</f>
        <v>Booster Dipoles (Rack Group 1)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customFormat="false" ht="15.75" hidden="false" customHeight="true" outlineLevel="0" collapsed="false">
      <c r="A61" s="61" t="str">
        <f aca="false">Def_SecSub!$A61</f>
        <v>BO_Dip_05_grupo02</v>
      </c>
      <c r="B61" s="61" t="str">
        <f aca="false">Def_Locais_Geograficos!$A$24</f>
        <v>Sala de Fontes</v>
      </c>
      <c r="C61" s="62" t="str">
        <f aca="false">Def_SecSub!$B61</f>
        <v>Booster Dipoles (Rack Group 2)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customFormat="false" ht="15.75" hidden="false" customHeight="true" outlineLevel="0" collapsed="false">
      <c r="A62" s="61" t="str">
        <f aca="false">Def_SecSub!$A62</f>
        <v>RA-RaMO</v>
      </c>
      <c r="B62" s="61" t="str">
        <f aca="false">Def_Locais_Geograficos!$A$25</f>
        <v>Sala de RF</v>
      </c>
      <c r="C62" s="62" t="n">
        <f aca="false">Def_SecSub!$B62</f>
        <v>0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customFormat="false" ht="15.75" hidden="false" customHeight="true" outlineLevel="0" collapsed="false">
      <c r="A63" s="61" t="str">
        <f aca="false">Def_SecSub!$A63</f>
        <v>RA-RaSIA01</v>
      </c>
      <c r="B63" s="61" t="str">
        <f aca="false">Def_Locais_Geograficos!$A$25</f>
        <v>Sala de RF</v>
      </c>
      <c r="C63" s="62" t="n">
        <f aca="false">Def_SecSub!$B63</f>
        <v>0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customFormat="false" ht="15.75" hidden="false" customHeight="true" outlineLevel="0" collapsed="false">
      <c r="A64" s="61" t="str">
        <f aca="false">Def_SecSub!$A64</f>
        <v>RA-RaSIA02</v>
      </c>
      <c r="B64" s="61" t="str">
        <f aca="false">Def_Locais_Geograficos!$A$25</f>
        <v>Sala de RF</v>
      </c>
      <c r="C64" s="62" t="n">
        <f aca="false">Def_SecSub!$B64</f>
        <v>0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customFormat="false" ht="15.75" hidden="false" customHeight="true" outlineLevel="0" collapsed="false">
      <c r="A65" s="61" t="str">
        <f aca="false">Def_SecSub!$A65</f>
        <v>RA-RaSIB01</v>
      </c>
      <c r="B65" s="61" t="str">
        <f aca="false">Def_Locais_Geograficos!$A$25</f>
        <v>Sala de RF</v>
      </c>
      <c r="C65" s="62" t="n">
        <f aca="false">Def_SecSub!$B65</f>
        <v>0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customFormat="false" ht="15.75" hidden="false" customHeight="true" outlineLevel="0" collapsed="false">
      <c r="A66" s="61" t="str">
        <f aca="false">Def_SecSub!$A66</f>
        <v>RA-RaSIB02</v>
      </c>
      <c r="B66" s="61" t="str">
        <f aca="false">Def_Locais_Geograficos!$A$25</f>
        <v>Sala de RF</v>
      </c>
      <c r="C66" s="62" t="n">
        <f aca="false">Def_SecSub!$B66</f>
        <v>0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customFormat="false" ht="15.75" hidden="false" customHeight="true" outlineLevel="0" collapsed="false">
      <c r="A67" s="61" t="str">
        <f aca="false">Def_SecSub!$A67</f>
        <v>RA-RaBO01</v>
      </c>
      <c r="B67" s="61" t="str">
        <f aca="false">Def_Locais_Geograficos!$A$25</f>
        <v>Sala de RF</v>
      </c>
      <c r="C67" s="62" t="n">
        <f aca="false">Def_SecSub!$B67</f>
        <v>0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customFormat="false" ht="15.75" hidden="false" customHeight="true" outlineLevel="0" collapsed="false">
      <c r="A68" s="61" t="str">
        <f aca="false">Def_SecSub!$A68</f>
        <v>RA-RaBO02</v>
      </c>
      <c r="B68" s="61" t="str">
        <f aca="false">Def_Locais_Geograficos!$A$25</f>
        <v>Sala de RF</v>
      </c>
      <c r="C68" s="62" t="n">
        <f aca="false">Def_SecSub!$B68</f>
        <v>0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customFormat="false" ht="15.75" hidden="false" customHeight="true" outlineLevel="0" collapsed="false">
      <c r="A69" s="61" t="str">
        <f aca="false">Def_SecSub!$A69</f>
        <v>LI-IET01RACK1</v>
      </c>
      <c r="B69" s="61" t="str">
        <f aca="false">Def_Locais_Geograficos!$A$28</f>
        <v>Túnel (LINAC)</v>
      </c>
      <c r="C69" s="62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customFormat="false" ht="15.75" hidden="false" customHeight="true" outlineLevel="0" collapsed="false">
      <c r="A70" s="61" t="str">
        <f aca="false">Def_SecSub!$A70</f>
        <v>LA-BIH01RACK1</v>
      </c>
      <c r="B70" s="61" t="str">
        <f aca="false">Def_Locais_Geograficos!$A$26</f>
        <v>Sala Racks do LINAC</v>
      </c>
      <c r="C70" s="62" t="n">
        <f aca="false">Def_SecSub!$B70</f>
        <v>0</v>
      </c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customFormat="false" ht="15.75" hidden="false" customHeight="true" outlineLevel="0" collapsed="false">
      <c r="A71" s="61" t="str">
        <f aca="false">Def_SecSub!$A71</f>
        <v>LA-BIH01RACK2</v>
      </c>
      <c r="B71" s="61" t="str">
        <f aca="false">Def_Locais_Geograficos!$A$26</f>
        <v>Sala Racks do LINAC</v>
      </c>
      <c r="C71" s="62" t="n">
        <f aca="false">Def_SecSub!$B71</f>
        <v>0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customFormat="false" ht="15.75" hidden="false" customHeight="true" outlineLevel="0" collapsed="false">
      <c r="A72" s="61" t="str">
        <f aca="false">Def_SecSub!$A72</f>
        <v>LA-RFH01RACK1</v>
      </c>
      <c r="B72" s="61" t="str">
        <f aca="false">Def_Locais_Geograficos!$A$26</f>
        <v>Sala Racks do LINAC</v>
      </c>
      <c r="C72" s="62" t="n">
        <f aca="false">Def_SecSub!$B72</f>
        <v>0</v>
      </c>
      <c r="D72" s="49"/>
      <c r="E72" s="49"/>
      <c r="F72" s="49"/>
      <c r="G72" s="49"/>
      <c r="H72" s="49"/>
      <c r="I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customFormat="false" ht="15.75" hidden="false" customHeight="true" outlineLevel="0" collapsed="false">
      <c r="A73" s="61" t="str">
        <f aca="false">Def_SecSub!$A73</f>
        <v>LA-RFH01RACK2</v>
      </c>
      <c r="B73" s="61" t="str">
        <f aca="false">Def_Locais_Geograficos!$A$26</f>
        <v>Sala Racks do LINAC</v>
      </c>
      <c r="C73" s="62" t="n">
        <f aca="false">Def_SecSub!$B73</f>
        <v>0</v>
      </c>
      <c r="D73" s="49"/>
      <c r="E73" s="49"/>
      <c r="F73" s="49"/>
      <c r="G73" s="49"/>
      <c r="H73" s="49"/>
      <c r="I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customFormat="false" ht="15.75" hidden="false" customHeight="true" outlineLevel="0" collapsed="false">
      <c r="A74" s="61" t="str">
        <f aca="false">Def_SecSub!$A74</f>
        <v>LA-MDH01RACK1</v>
      </c>
      <c r="B74" s="61" t="str">
        <f aca="false">Def_Locais_Geograficos!$A$26</f>
        <v>Sala Racks do LINAC</v>
      </c>
      <c r="C74" s="62" t="n">
        <f aca="false">Def_SecSub!$B74</f>
        <v>0</v>
      </c>
      <c r="D74" s="49"/>
      <c r="E74" s="49"/>
      <c r="F74" s="49"/>
      <c r="G74" s="49"/>
      <c r="H74" s="49"/>
      <c r="I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customFormat="false" ht="15.75" hidden="false" customHeight="true" outlineLevel="0" collapsed="false">
      <c r="A75" s="61" t="str">
        <f aca="false">Def_SecSub!$A75</f>
        <v>LA-MDH01RACK2</v>
      </c>
      <c r="B75" s="61" t="str">
        <f aca="false">Def_Locais_Geograficos!$A$26</f>
        <v>Sala Racks do LINAC</v>
      </c>
      <c r="C75" s="62" t="n">
        <f aca="false">Def_SecSub!$B75</f>
        <v>0</v>
      </c>
      <c r="D75" s="49"/>
      <c r="E75" s="49"/>
      <c r="F75" s="49"/>
      <c r="G75" s="49"/>
      <c r="H75" s="49"/>
      <c r="I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customFormat="false" ht="15.75" hidden="false" customHeight="true" outlineLevel="0" collapsed="false">
      <c r="A76" s="61" t="str">
        <f aca="false">Def_SecSub!$A76</f>
        <v>IA-01RaInj01</v>
      </c>
      <c r="B76" s="61" t="str">
        <f aca="false">Def_Locais_Geograficos!$A$3</f>
        <v>Sala Racks 1</v>
      </c>
      <c r="C76" s="62" t="n">
        <f aca="false">Def_SecSub!$B76</f>
        <v>0</v>
      </c>
      <c r="D76" s="49"/>
      <c r="E76" s="49"/>
      <c r="F76" s="49"/>
      <c r="G76" s="49"/>
      <c r="H76" s="49"/>
      <c r="I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customFormat="false" ht="15.75" hidden="false" customHeight="true" outlineLevel="0" collapsed="false">
      <c r="A77" s="61" t="str">
        <f aca="false">Def_SecSub!$A77</f>
        <v>IA-20RaInj02</v>
      </c>
      <c r="B77" s="61" t="str">
        <f aca="false">Def_Locais_Geograficos!$A$22</f>
        <v>Sala Racks 19&amp;20</v>
      </c>
      <c r="C77" s="62" t="n">
        <f aca="false">Def_SecSub!$B77</f>
        <v>0</v>
      </c>
      <c r="D77" s="49"/>
      <c r="E77" s="49"/>
      <c r="F77" s="49"/>
      <c r="G77" s="49"/>
      <c r="H77" s="49"/>
      <c r="I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customFormat="false" ht="15.75" hidden="false" customHeight="true" outlineLevel="0" collapsed="false">
      <c r="A78" s="61" t="str">
        <f aca="false">Def_SecSub!$A78</f>
        <v>IA-20RaInj03</v>
      </c>
      <c r="B78" s="61" t="str">
        <f aca="false">Def_Locais_Geograficos!$A$22</f>
        <v>Sala Racks 19&amp;20</v>
      </c>
      <c r="C78" s="62" t="n">
        <f aca="false">Def_SecSub!$B78</f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customFormat="false" ht="15.75" hidden="false" customHeight="true" outlineLevel="0" collapsed="false">
      <c r="A79" s="61" t="str">
        <f aca="false">Def_SecSub!$A79</f>
        <v>IA-01RaInj04</v>
      </c>
      <c r="B79" s="61" t="str">
        <f aca="false">Def_Locais_Geograficos!$A$3</f>
        <v>Sala Racks 1</v>
      </c>
      <c r="C79" s="62" t="n">
        <f aca="false">Def_SecSub!$B79</f>
        <v>0</v>
      </c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customFormat="false" ht="15.75" hidden="false" customHeight="true" outlineLevel="0" collapsed="false">
      <c r="A80" s="61" t="str">
        <f aca="false">Def_SecSub!$A80</f>
        <v>IA-01RaInj05</v>
      </c>
      <c r="B80" s="61" t="str">
        <f aca="false">Def_Locais_Geograficos!$A$3</f>
        <v>Sala Racks 1</v>
      </c>
      <c r="C80" s="62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customFormat="false" ht="15.75" hidden="false" customHeight="true" outlineLevel="0" collapsed="false">
      <c r="A81" s="61" t="str">
        <f aca="false">Def_SecSub!$A81</f>
        <v>"Rack" Streak Camera</v>
      </c>
      <c r="B81" s="61" t="str">
        <f aca="false">Def_Locais_Geograficos!$A$27</f>
        <v>Streak Camera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customFormat="false" ht="15.75" hidden="false" customHeight="true" outlineLevel="0" collapsed="false">
      <c r="A82" s="61" t="str">
        <f aca="false">Def_SecSub!$A82</f>
        <v>"Local na linha de luz" Streak Camera</v>
      </c>
      <c r="B82" s="61" t="str">
        <f aca="false">Def_Locais_Geograficos!$A$27</f>
        <v>Streak Camera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customFormat="false" ht="15.75" hidden="false" customHeight="true" outlineLevel="0" collapsed="false">
      <c r="A83" s="61"/>
      <c r="B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customFormat="false" ht="15.75" hidden="false" customHeight="true" outlineLevel="0" collapsed="false">
      <c r="A84" s="61"/>
      <c r="B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customFormat="false" ht="15.75" hidden="false" customHeight="true" outlineLevel="0" collapsed="false">
      <c r="A85" s="61"/>
      <c r="B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customFormat="false" ht="15.75" hidden="false" customHeight="true" outlineLevel="0" collapsed="false">
      <c r="A86" s="61"/>
      <c r="B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customFormat="false" ht="15.75" hidden="false" customHeight="true" outlineLevel="0" collapsed="false">
      <c r="A87" s="61"/>
      <c r="B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customFormat="false" ht="15.75" hidden="false" customHeight="true" outlineLevel="0" collapsed="false">
      <c r="A88" s="61"/>
      <c r="B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customFormat="false" ht="15.75" hidden="false" customHeight="true" outlineLevel="0" collapsed="false">
      <c r="A89" s="61"/>
      <c r="B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customFormat="false" ht="15.75" hidden="false" customHeight="true" outlineLevel="0" collapsed="false">
      <c r="A90" s="61"/>
      <c r="B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customFormat="false" ht="15.75" hidden="false" customHeight="true" outlineLevel="0" collapsed="false">
      <c r="A91" s="61" t="str">
        <f aca="false">Def_SecSub!$A91</f>
        <v>AS-Glob</v>
      </c>
      <c r="B91" s="61" t="str">
        <f aca="false">Def_Locais_Geograficos!$A$34</f>
        <v>(Abstrato / Não físico)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customFormat="false" ht="15.75" hidden="false" customHeight="true" outlineLevel="0" collapsed="false">
      <c r="A92" s="61" t="str">
        <f aca="false">Def_SecSub!$A92</f>
        <v>SI-Glob</v>
      </c>
      <c r="B92" s="61" t="str">
        <f aca="false">Def_Locais_Geograficos!$A$34</f>
        <v>(Abstrato / Não físico)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customFormat="false" ht="15.75" hidden="false" customHeight="true" outlineLevel="0" collapsed="false">
      <c r="A93" s="61" t="str">
        <f aca="false">Def_SecSub!$A93</f>
        <v>BO-Glob</v>
      </c>
      <c r="B93" s="61" t="str">
        <f aca="false">Def_Locais_Geograficos!$A$34</f>
        <v>(Abstrato / Não físico)</v>
      </c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customFormat="false" ht="15.75" hidden="false" customHeight="true" outlineLevel="0" collapsed="false">
      <c r="A94" s="61" t="str">
        <f aca="false">Def_SecSub!$A94</f>
        <v>LI-Glob</v>
      </c>
      <c r="B94" s="61" t="str">
        <f aca="false">Def_Locais_Geograficos!$A$34</f>
        <v>(Abstrato / Não físico)</v>
      </c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customFormat="false" ht="15.75" hidden="false" customHeight="true" outlineLevel="0" collapsed="false">
      <c r="A95" s="61" t="str">
        <f aca="false">Def_SecSub!$A95</f>
        <v>TS-Glob</v>
      </c>
      <c r="B95" s="61" t="str">
        <f aca="false">Def_Locais_Geograficos!$A$34</f>
        <v>(Abstrato / Não físico)</v>
      </c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customFormat="false" ht="15.75" hidden="false" customHeight="true" outlineLevel="0" collapsed="false">
      <c r="A96" s="61" t="str">
        <f aca="false">Def_SecSub!$A96</f>
        <v>TB-Glob</v>
      </c>
      <c r="B96" s="61" t="str">
        <f aca="false">Def_Locais_Geograficos!$A$34</f>
        <v>(Abstrato / Não físico)</v>
      </c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customFormat="false" ht="15.75" hidden="false" customHeight="true" outlineLevel="0" collapsed="false">
      <c r="A97" s="61" t="s">
        <v>457</v>
      </c>
      <c r="B97" s="61" t="str">
        <f aca="false">Def_Locais_Geograficos!$A$34</f>
        <v>(Abstrato / Não físico)</v>
      </c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customFormat="false" ht="15.75" hidden="false" customHeight="true" outlineLevel="0" collapsed="false">
      <c r="A98" s="61" t="n">
        <f aca="false">Def_SecSub!$A98</f>
        <v>0</v>
      </c>
      <c r="B98" s="61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customFormat="false" ht="15.75" hidden="false" customHeight="true" outlineLevel="0" collapsed="false">
      <c r="A99" s="61" t="n">
        <f aca="false">Def_SecSub!$A99</f>
        <v>0</v>
      </c>
      <c r="B99" s="61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customFormat="false" ht="15.75" hidden="false" customHeight="true" outlineLevel="0" collapsed="false">
      <c r="A100" s="61" t="n">
        <f aca="false">Def_SecSub!$A100</f>
        <v>0</v>
      </c>
      <c r="B100" s="61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customFormat="false" ht="15.75" hidden="false" customHeight="true" outlineLevel="0" collapsed="false">
      <c r="A101" s="61" t="n">
        <f aca="false">Def_SecSub!$A101</f>
        <v>0</v>
      </c>
      <c r="B101" s="61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customFormat="false" ht="15.75" hidden="false" customHeight="true" outlineLevel="0" collapsed="false">
      <c r="A102" s="61" t="n">
        <f aca="false">Def_SecSub!$A102</f>
        <v>0</v>
      </c>
      <c r="B102" s="61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customFormat="false" ht="15.75" hidden="false" customHeight="true" outlineLevel="0" collapsed="false">
      <c r="A103" s="61" t="n">
        <f aca="false">Def_SecSub!$A103</f>
        <v>0</v>
      </c>
      <c r="B103" s="61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customFormat="false" ht="15.75" hidden="false" customHeight="true" outlineLevel="0" collapsed="false">
      <c r="A104" s="61" t="str">
        <f aca="false">Def_SecSub!$A104</f>
        <v>LA-RF</v>
      </c>
      <c r="B104" s="61" t="str">
        <f aca="false">Def_Locais_Geograficos!$A$26</f>
        <v>Sala Racks do LINAC</v>
      </c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customFormat="false" ht="15.75" hidden="false" customHeight="true" outlineLevel="0" collapsed="false">
      <c r="A105" s="61" t="str">
        <f aca="false">Def_SecSub!$A105</f>
        <v>LA-BI</v>
      </c>
      <c r="B105" s="61" t="str">
        <f aca="false">Def_Locais_Geograficos!$A$26</f>
        <v>Sala Racks do LINAC</v>
      </c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customFormat="false" ht="15.75" hidden="false" customHeight="true" outlineLevel="0" collapsed="false">
      <c r="A106" s="61" t="str">
        <f aca="false">Def_SecSub!$A106</f>
        <v>LA-MD</v>
      </c>
      <c r="B106" s="61" t="str">
        <f aca="false">Def_Locais_Geograficos!$A$26</f>
        <v>Sala Racks do LINAC</v>
      </c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customFormat="false" ht="15.75" hidden="false" customHeight="true" outlineLevel="0" collapsed="false">
      <c r="A107" s="61" t="n">
        <f aca="false">Def_SecSub!$A107</f>
        <v>0</v>
      </c>
      <c r="B107" s="61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customFormat="false" ht="15.75" hidden="false" customHeight="true" outlineLevel="0" collapsed="false">
      <c r="A108" s="61" t="n">
        <f aca="false">Def_SecSub!$A108</f>
        <v>0</v>
      </c>
      <c r="B108" s="61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customFormat="false" ht="15.75" hidden="false" customHeight="true" outlineLevel="0" collapsed="false">
      <c r="A109" s="61" t="n">
        <f aca="false">Def_SecSub!$A109</f>
        <v>0</v>
      </c>
      <c r="B109" s="61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customFormat="false" ht="15.75" hidden="false" customHeight="true" outlineLevel="0" collapsed="false">
      <c r="A110" s="61" t="n">
        <f aca="false">Def_SecSub!$A110</f>
        <v>0</v>
      </c>
      <c r="B110" s="61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customFormat="false" ht="15.75" hidden="false" customHeight="true" outlineLevel="0" collapsed="false">
      <c r="A111" s="61" t="n">
        <f aca="false">Def_SecSub!$A111</f>
        <v>0</v>
      </c>
      <c r="B111" s="61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customFormat="false" ht="15.75" hidden="false" customHeight="true" outlineLevel="0" collapsed="false">
      <c r="A112" s="61" t="n">
        <f aca="false">Def_SecSub!$A112</f>
        <v>0</v>
      </c>
      <c r="B112" s="61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customFormat="false" ht="15.75" hidden="false" customHeight="true" outlineLevel="0" collapsed="false">
      <c r="A113" s="61" t="n">
        <f aca="false">Def_SecSub!$A113</f>
        <v>0</v>
      </c>
      <c r="B113" s="61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customFormat="false" ht="15.75" hidden="false" customHeight="true" outlineLevel="0" collapsed="false">
      <c r="A114" s="61" t="n">
        <f aca="false">Def_SecSub!$A114</f>
        <v>0</v>
      </c>
      <c r="B114" s="61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customFormat="false" ht="15.75" hidden="false" customHeight="true" outlineLevel="0" collapsed="false">
      <c r="A115" s="61" t="n">
        <f aca="false">Def_SecSub!$A115</f>
        <v>0</v>
      </c>
      <c r="B115" s="61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customFormat="false" ht="15.75" hidden="false" customHeight="true" outlineLevel="0" collapsed="false">
      <c r="A116" s="61" t="n">
        <f aca="false">Def_SecSub!$A116</f>
        <v>0</v>
      </c>
      <c r="B116" s="61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customFormat="false" ht="15.75" hidden="false" customHeight="true" outlineLevel="0" collapsed="false">
      <c r="A117" s="61" t="n">
        <f aca="false">Def_SecSub!$A117</f>
        <v>0</v>
      </c>
      <c r="B117" s="61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customFormat="false" ht="15.75" hidden="false" customHeight="true" outlineLevel="0" collapsed="false">
      <c r="A118" s="61" t="n">
        <f aca="false">Def_SecSub!$A118</f>
        <v>0</v>
      </c>
      <c r="B118" s="61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customFormat="false" ht="15.75" hidden="false" customHeight="true" outlineLevel="0" collapsed="false">
      <c r="A119" s="61" t="n">
        <f aca="false">Def_SecSub!$A119</f>
        <v>0</v>
      </c>
      <c r="B119" s="61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customFormat="false" ht="15.75" hidden="false" customHeight="true" outlineLevel="0" collapsed="false">
      <c r="A120" s="61" t="n">
        <f aca="false">Def_SecSub!$A120</f>
        <v>0</v>
      </c>
      <c r="B120" s="61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customFormat="false" ht="15.75" hidden="false" customHeight="true" outlineLevel="0" collapsed="false">
      <c r="A121" s="61" t="n">
        <f aca="false">Def_SecSub!$A121</f>
        <v>0</v>
      </c>
      <c r="B121" s="61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customFormat="false" ht="15.75" hidden="false" customHeight="true" outlineLevel="0" collapsed="false">
      <c r="A122" s="61" t="n">
        <f aca="false">Def_SecSub!$A122</f>
        <v>0</v>
      </c>
      <c r="B122" s="61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customFormat="false" ht="15.75" hidden="false" customHeight="true" outlineLevel="0" collapsed="false">
      <c r="A123" s="61" t="n">
        <f aca="false">Def_SecSub!$A123</f>
        <v>0</v>
      </c>
      <c r="B123" s="61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customFormat="false" ht="15.75" hidden="false" customHeight="true" outlineLevel="0" collapsed="false">
      <c r="A124" s="61" t="n">
        <f aca="false">Def_SecSub!$A124</f>
        <v>0</v>
      </c>
      <c r="B124" s="61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customFormat="false" ht="15.75" hidden="false" customHeight="true" outlineLevel="0" collapsed="false">
      <c r="A125" s="61" t="n">
        <f aca="false">Def_SecSub!$A125</f>
        <v>0</v>
      </c>
      <c r="B125" s="61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customFormat="false" ht="15.75" hidden="false" customHeight="true" outlineLevel="0" collapsed="false">
      <c r="A126" s="61" t="n">
        <f aca="false">Def_SecSub!$A126</f>
        <v>0</v>
      </c>
      <c r="B126" s="61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customFormat="false" ht="15.75" hidden="false" customHeight="true" outlineLevel="0" collapsed="false">
      <c r="A127" s="61" t="n">
        <f aca="false">Def_SecSub!$A127</f>
        <v>0</v>
      </c>
      <c r="B127" s="61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customFormat="false" ht="15.75" hidden="false" customHeight="true" outlineLevel="0" collapsed="false">
      <c r="A128" s="61" t="n">
        <f aca="false">Def_SecSub!$A128</f>
        <v>0</v>
      </c>
      <c r="B128" s="61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customFormat="false" ht="15.75" hidden="false" customHeight="true" outlineLevel="0" collapsed="false">
      <c r="A129" s="61" t="n">
        <f aca="false">Def_SecSub!$A129</f>
        <v>0</v>
      </c>
      <c r="B129" s="61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customFormat="false" ht="15.75" hidden="false" customHeight="true" outlineLevel="0" collapsed="false">
      <c r="A130" s="61" t="n">
        <f aca="false">Def_SecSub!$A130</f>
        <v>0</v>
      </c>
      <c r="B130" s="61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customFormat="false" ht="15.75" hidden="false" customHeight="true" outlineLevel="0" collapsed="false">
      <c r="A131" s="61" t="n">
        <f aca="false">Def_SecSub!$A131</f>
        <v>0</v>
      </c>
      <c r="B131" s="61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customFormat="false" ht="15.75" hidden="false" customHeight="true" outlineLevel="0" collapsed="false">
      <c r="A132" s="61" t="n">
        <f aca="false">Def_SecSub!$A132</f>
        <v>0</v>
      </c>
      <c r="B132" s="61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customFormat="false" ht="15.75" hidden="false" customHeight="true" outlineLevel="0" collapsed="false">
      <c r="A133" s="61" t="n">
        <f aca="false">Def_SecSub!$A133</f>
        <v>0</v>
      </c>
      <c r="B133" s="61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customFormat="false" ht="15.75" hidden="false" customHeight="true" outlineLevel="0" collapsed="false">
      <c r="A134" s="61" t="n">
        <f aca="false">Def_SecSub!$A134</f>
        <v>0</v>
      </c>
      <c r="B134" s="61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customFormat="false" ht="15.75" hidden="false" customHeight="true" outlineLevel="0" collapsed="false">
      <c r="A135" s="61" t="n">
        <f aca="false">Def_SecSub!$A135</f>
        <v>0</v>
      </c>
      <c r="B135" s="61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customFormat="false" ht="15.75" hidden="false" customHeight="true" outlineLevel="0" collapsed="false">
      <c r="A136" s="61" t="n">
        <f aca="false">Def_SecSub!$A136</f>
        <v>0</v>
      </c>
      <c r="B136" s="61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customFormat="false" ht="15.75" hidden="false" customHeight="true" outlineLevel="0" collapsed="false">
      <c r="A137" s="61" t="n">
        <f aca="false">Def_SecSub!$A137</f>
        <v>0</v>
      </c>
      <c r="B137" s="61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customFormat="false" ht="15.75" hidden="false" customHeight="true" outlineLevel="0" collapsed="false">
      <c r="A138" s="61" t="n">
        <f aca="false">Def_SecSub!$A138</f>
        <v>0</v>
      </c>
      <c r="B138" s="61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customFormat="false" ht="15.75" hidden="false" customHeight="true" outlineLevel="0" collapsed="false">
      <c r="A139" s="61" t="n">
        <f aca="false">Def_SecSub!$A139</f>
        <v>0</v>
      </c>
      <c r="B139" s="61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customFormat="false" ht="15.75" hidden="false" customHeight="true" outlineLevel="0" collapsed="false">
      <c r="A140" s="61" t="n">
        <f aca="false">Def_SecSub!$A140</f>
        <v>0</v>
      </c>
      <c r="B140" s="61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customFormat="false" ht="15.75" hidden="false" customHeight="true" outlineLevel="0" collapsed="false">
      <c r="A141" s="61" t="n">
        <f aca="false">Def_SecSub!$A141</f>
        <v>0</v>
      </c>
      <c r="B141" s="61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customFormat="false" ht="15.75" hidden="false" customHeight="true" outlineLevel="0" collapsed="false">
      <c r="A142" s="61" t="n">
        <f aca="false">Def_SecSub!$A142</f>
        <v>0</v>
      </c>
      <c r="B142" s="61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customFormat="false" ht="15.75" hidden="false" customHeight="true" outlineLevel="0" collapsed="false">
      <c r="A143" s="61" t="n">
        <f aca="false">Def_SecSub!$A143</f>
        <v>0</v>
      </c>
      <c r="B143" s="61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customFormat="false" ht="15.75" hidden="false" customHeight="true" outlineLevel="0" collapsed="false">
      <c r="A144" s="61" t="n">
        <f aca="false">Def_SecSub!$A144</f>
        <v>0</v>
      </c>
      <c r="B144" s="61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customFormat="false" ht="15.75" hidden="false" customHeight="true" outlineLevel="0" collapsed="false">
      <c r="A145" s="61" t="n">
        <f aca="false">Def_SecSub!$A145</f>
        <v>0</v>
      </c>
      <c r="B145" s="61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customFormat="false" ht="15.75" hidden="false" customHeight="true" outlineLevel="0" collapsed="false">
      <c r="A146" s="61" t="n">
        <f aca="false">Def_SecSub!$A146</f>
        <v>0</v>
      </c>
      <c r="B146" s="61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customFormat="false" ht="15.75" hidden="false" customHeight="true" outlineLevel="0" collapsed="false">
      <c r="A147" s="61" t="n">
        <f aca="false">Def_SecSub!$A147</f>
        <v>0</v>
      </c>
      <c r="B147" s="61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customFormat="false" ht="15.75" hidden="false" customHeight="true" outlineLevel="0" collapsed="false">
      <c r="A148" s="61" t="n">
        <f aca="false">Def_SecSub!$A148</f>
        <v>0</v>
      </c>
      <c r="B148" s="61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customFormat="false" ht="15.75" hidden="false" customHeight="true" outlineLevel="0" collapsed="false">
      <c r="A149" s="61" t="n">
        <f aca="false">Def_SecSub!$A149</f>
        <v>0</v>
      </c>
      <c r="B149" s="61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customFormat="false" ht="15.75" hidden="false" customHeight="true" outlineLevel="0" collapsed="false">
      <c r="A150" s="61" t="n">
        <f aca="false">Def_SecSub!$A150</f>
        <v>0</v>
      </c>
      <c r="B150" s="61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customFormat="false" ht="15.75" hidden="false" customHeight="true" outlineLevel="0" collapsed="false">
      <c r="A151" s="61" t="n">
        <f aca="false">Def_SecSub!$A151</f>
        <v>0</v>
      </c>
      <c r="B151" s="61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customFormat="false" ht="15.75" hidden="false" customHeight="true" outlineLevel="0" collapsed="false">
      <c r="A152" s="61" t="n">
        <f aca="false">Def_SecSub!$A152</f>
        <v>0</v>
      </c>
      <c r="B152" s="61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customFormat="false" ht="15.75" hidden="false" customHeight="true" outlineLevel="0" collapsed="false">
      <c r="A153" s="61" t="n">
        <f aca="false">Def_SecSub!$A153</f>
        <v>0</v>
      </c>
      <c r="B153" s="61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customFormat="false" ht="15.75" hidden="false" customHeight="true" outlineLevel="0" collapsed="false">
      <c r="A154" s="61" t="n">
        <f aca="false">Def_SecSub!$A154</f>
        <v>0</v>
      </c>
      <c r="B154" s="61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customFormat="false" ht="15.75" hidden="false" customHeight="true" outlineLevel="0" collapsed="false">
      <c r="A155" s="61" t="n">
        <f aca="false">Def_SecSub!$A155</f>
        <v>0</v>
      </c>
      <c r="B155" s="61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customFormat="false" ht="15.75" hidden="false" customHeight="true" outlineLevel="0" collapsed="false">
      <c r="A156" s="61" t="n">
        <f aca="false">Def_SecSub!$A156</f>
        <v>0</v>
      </c>
      <c r="B156" s="61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customFormat="false" ht="15.75" hidden="false" customHeight="true" outlineLevel="0" collapsed="false">
      <c r="A157" s="61" t="n">
        <f aca="false">Def_SecSub!$A157</f>
        <v>0</v>
      </c>
      <c r="B157" s="61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customFormat="false" ht="15.75" hidden="false" customHeight="true" outlineLevel="0" collapsed="false">
      <c r="A158" s="61" t="n">
        <f aca="false">Def_SecSub!$A158</f>
        <v>0</v>
      </c>
      <c r="B158" s="61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customFormat="false" ht="15.75" hidden="false" customHeight="true" outlineLevel="0" collapsed="false">
      <c r="A159" s="61" t="n">
        <f aca="false">Def_SecSub!$A159</f>
        <v>0</v>
      </c>
      <c r="B159" s="61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customFormat="false" ht="15.75" hidden="false" customHeight="true" outlineLevel="0" collapsed="false">
      <c r="A160" s="61" t="n">
        <f aca="false">Def_SecSub!$A160</f>
        <v>0</v>
      </c>
      <c r="B160" s="61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customFormat="false" ht="15.75" hidden="false" customHeight="true" outlineLevel="0" collapsed="false">
      <c r="A161" s="61" t="n">
        <f aca="false">Def_SecSub!$A161</f>
        <v>0</v>
      </c>
      <c r="B161" s="61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customFormat="false" ht="15.75" hidden="false" customHeight="true" outlineLevel="0" collapsed="false">
      <c r="A162" s="61" t="n">
        <f aca="false">Def_SecSub!$A162</f>
        <v>0</v>
      </c>
      <c r="B162" s="61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customFormat="false" ht="15.75" hidden="false" customHeight="true" outlineLevel="0" collapsed="false">
      <c r="A163" s="61" t="n">
        <f aca="false">Def_SecSub!$A163</f>
        <v>0</v>
      </c>
      <c r="B163" s="61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customFormat="false" ht="15.75" hidden="false" customHeight="true" outlineLevel="0" collapsed="false">
      <c r="A164" s="61" t="n">
        <f aca="false">Def_SecSub!$A164</f>
        <v>0</v>
      </c>
      <c r="B164" s="61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customFormat="false" ht="15.75" hidden="false" customHeight="true" outlineLevel="0" collapsed="false">
      <c r="A165" s="61" t="n">
        <f aca="false">Def_SecSub!$A165</f>
        <v>0</v>
      </c>
      <c r="B165" s="61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customFormat="false" ht="15.75" hidden="false" customHeight="true" outlineLevel="0" collapsed="false">
      <c r="A166" s="61" t="n">
        <f aca="false">Def_SecSub!$A166</f>
        <v>0</v>
      </c>
      <c r="B166" s="61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customFormat="false" ht="15.75" hidden="false" customHeight="true" outlineLevel="0" collapsed="false">
      <c r="A167" s="61" t="n">
        <f aca="false">Def_SecSub!$A167</f>
        <v>0</v>
      </c>
      <c r="B167" s="61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customFormat="false" ht="15.75" hidden="false" customHeight="true" outlineLevel="0" collapsed="false">
      <c r="A168" s="61" t="n">
        <f aca="false">Def_SecSub!$A168</f>
        <v>0</v>
      </c>
      <c r="B168" s="61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customFormat="false" ht="15.75" hidden="false" customHeight="true" outlineLevel="0" collapsed="false">
      <c r="A169" s="61" t="n">
        <f aca="false">Def_SecSub!$A169</f>
        <v>0</v>
      </c>
      <c r="B169" s="61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customFormat="false" ht="15.75" hidden="false" customHeight="true" outlineLevel="0" collapsed="false">
      <c r="A170" s="61" t="n">
        <f aca="false">Def_SecSub!$A170</f>
        <v>0</v>
      </c>
      <c r="B170" s="61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customFormat="false" ht="15.75" hidden="false" customHeight="true" outlineLevel="0" collapsed="false">
      <c r="A171" s="61" t="n">
        <f aca="false">Def_SecSub!$A171</f>
        <v>0</v>
      </c>
      <c r="B171" s="61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customFormat="false" ht="15.75" hidden="false" customHeight="true" outlineLevel="0" collapsed="false">
      <c r="A172" s="61" t="n">
        <f aca="false">Def_SecSub!$A172</f>
        <v>0</v>
      </c>
      <c r="B172" s="61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customFormat="false" ht="15.75" hidden="false" customHeight="true" outlineLevel="0" collapsed="false">
      <c r="A173" s="61" t="n">
        <f aca="false">Def_SecSub!$A173</f>
        <v>0</v>
      </c>
      <c r="B173" s="61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customFormat="false" ht="15.75" hidden="false" customHeight="true" outlineLevel="0" collapsed="false">
      <c r="A174" s="61" t="n">
        <f aca="false">Def_SecSub!$A174</f>
        <v>0</v>
      </c>
      <c r="B174" s="61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customFormat="false" ht="15.75" hidden="false" customHeight="true" outlineLevel="0" collapsed="false">
      <c r="A175" s="61" t="n">
        <f aca="false">Def_SecSub!$A175</f>
        <v>0</v>
      </c>
      <c r="B175" s="61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customFormat="false" ht="15.75" hidden="false" customHeight="true" outlineLevel="0" collapsed="false">
      <c r="A176" s="61" t="n">
        <f aca="false">Def_SecSub!$A176</f>
        <v>0</v>
      </c>
      <c r="B176" s="61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customFormat="false" ht="15.75" hidden="false" customHeight="true" outlineLevel="0" collapsed="false">
      <c r="A177" s="61" t="n">
        <f aca="false">Def_SecSub!$A177</f>
        <v>0</v>
      </c>
      <c r="B177" s="61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customFormat="false" ht="15.75" hidden="false" customHeight="true" outlineLevel="0" collapsed="false">
      <c r="A178" s="61" t="n">
        <f aca="false">Def_SecSub!$A178</f>
        <v>0</v>
      </c>
      <c r="B178" s="61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customFormat="false" ht="15.75" hidden="false" customHeight="true" outlineLevel="0" collapsed="false">
      <c r="A179" s="61" t="n">
        <f aca="false">Def_SecSub!$A179</f>
        <v>0</v>
      </c>
      <c r="B179" s="61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customFormat="false" ht="15.75" hidden="false" customHeight="true" outlineLevel="0" collapsed="false">
      <c r="A180" s="61" t="n">
        <f aca="false">Def_SecSub!$A180</f>
        <v>0</v>
      </c>
      <c r="B180" s="61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customFormat="false" ht="15.75" hidden="false" customHeight="true" outlineLevel="0" collapsed="false">
      <c r="A181" s="61" t="n">
        <f aca="false">Def_SecSub!$A181</f>
        <v>0</v>
      </c>
      <c r="B181" s="61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customFormat="false" ht="15.75" hidden="false" customHeight="true" outlineLevel="0" collapsed="false">
      <c r="A182" s="61" t="n">
        <f aca="false">Def_SecSub!$A182</f>
        <v>0</v>
      </c>
      <c r="B182" s="61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customFormat="false" ht="15.75" hidden="false" customHeight="true" outlineLevel="0" collapsed="false">
      <c r="A183" s="61" t="n">
        <f aca="false">Def_SecSub!$A183</f>
        <v>0</v>
      </c>
      <c r="B183" s="61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customFormat="false" ht="15.75" hidden="false" customHeight="true" outlineLevel="0" collapsed="false">
      <c r="A184" s="61" t="n">
        <f aca="false">Def_SecSub!$A184</f>
        <v>0</v>
      </c>
      <c r="B184" s="61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customFormat="false" ht="15.75" hidden="false" customHeight="true" outlineLevel="0" collapsed="false">
      <c r="A185" s="61" t="n">
        <f aca="false">Def_SecSub!$A185</f>
        <v>0</v>
      </c>
      <c r="B185" s="61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customFormat="false" ht="15.75" hidden="false" customHeight="true" outlineLevel="0" collapsed="false">
      <c r="A186" s="61" t="n">
        <f aca="false">Def_SecSub!$A186</f>
        <v>0</v>
      </c>
      <c r="B186" s="61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customFormat="false" ht="15.75" hidden="false" customHeight="true" outlineLevel="0" collapsed="false">
      <c r="A187" s="61" t="n">
        <f aca="false">Def_SecSub!$A187</f>
        <v>0</v>
      </c>
      <c r="B187" s="61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customFormat="false" ht="15.75" hidden="false" customHeight="true" outlineLevel="0" collapsed="false">
      <c r="A188" s="61" t="n">
        <f aca="false">Def_SecSub!$A188</f>
        <v>0</v>
      </c>
      <c r="B188" s="61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customFormat="false" ht="15.75" hidden="false" customHeight="true" outlineLevel="0" collapsed="false">
      <c r="A189" s="61" t="n">
        <f aca="false">Def_SecSub!$A189</f>
        <v>0</v>
      </c>
      <c r="B189" s="61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customFormat="false" ht="15.75" hidden="false" customHeight="true" outlineLevel="0" collapsed="false">
      <c r="A190" s="61" t="n">
        <f aca="false">Def_SecSub!$A190</f>
        <v>0</v>
      </c>
      <c r="B190" s="61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customFormat="false" ht="15.75" hidden="false" customHeight="true" outlineLevel="0" collapsed="false">
      <c r="A191" s="61" t="n">
        <f aca="false">Def_SecSub!$A191</f>
        <v>0</v>
      </c>
      <c r="B191" s="61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customFormat="false" ht="15.75" hidden="false" customHeight="true" outlineLevel="0" collapsed="false">
      <c r="A192" s="61" t="n">
        <f aca="false">Def_SecSub!$A192</f>
        <v>0</v>
      </c>
      <c r="B192" s="61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customFormat="false" ht="15.75" hidden="false" customHeight="true" outlineLevel="0" collapsed="false">
      <c r="A193" s="61" t="n">
        <f aca="false">Def_SecSub!$A193</f>
        <v>0</v>
      </c>
      <c r="B193" s="61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customFormat="false" ht="15.75" hidden="false" customHeight="true" outlineLevel="0" collapsed="false">
      <c r="A194" s="61" t="n">
        <f aca="false">Def_SecSub!$A194</f>
        <v>0</v>
      </c>
      <c r="B194" s="61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customFormat="false" ht="15.75" hidden="false" customHeight="true" outlineLevel="0" collapsed="false">
      <c r="A195" s="61" t="n">
        <f aca="false">Def_SecSub!$A195</f>
        <v>0</v>
      </c>
      <c r="B195" s="61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customFormat="false" ht="15.75" hidden="false" customHeight="true" outlineLevel="0" collapsed="false">
      <c r="A196" s="61" t="n">
        <f aca="false">Def_SecSub!$A196</f>
        <v>0</v>
      </c>
      <c r="B196" s="61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customFormat="false" ht="15.75" hidden="false" customHeight="true" outlineLevel="0" collapsed="false">
      <c r="A197" s="61" t="n">
        <f aca="false">Def_SecSub!$A197</f>
        <v>0</v>
      </c>
      <c r="B197" s="61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customFormat="false" ht="15.75" hidden="false" customHeight="true" outlineLevel="0" collapsed="false">
      <c r="A198" s="61" t="n">
        <f aca="false">Def_SecSub!$A198</f>
        <v>0</v>
      </c>
      <c r="B198" s="61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customFormat="false" ht="15.75" hidden="false" customHeight="true" outlineLevel="0" collapsed="false">
      <c r="A199" s="61" t="n">
        <f aca="false">Def_SecSub!$A199</f>
        <v>0</v>
      </c>
      <c r="B199" s="61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customFormat="false" ht="15.75" hidden="false" customHeight="true" outlineLevel="0" collapsed="false">
      <c r="A200" s="61" t="n">
        <f aca="false">Def_SecSub!$A200</f>
        <v>0</v>
      </c>
      <c r="B200" s="61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customFormat="false" ht="15.75" hidden="false" customHeight="true" outlineLevel="0" collapsed="false">
      <c r="A201" s="61" t="str">
        <f aca="false">Def_SecSub!$A201</f>
        <v>LI-01</v>
      </c>
      <c r="B201" s="61" t="str">
        <f aca="false">Def_Locais_Geograficos!$A$28</f>
        <v>Túnel (LINAC)</v>
      </c>
      <c r="C201" s="62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customFormat="false" ht="15.75" hidden="false" customHeight="true" outlineLevel="0" collapsed="false">
      <c r="A202" s="61" t="str">
        <f aca="false">Def_SecSub!$A202</f>
        <v>LI-02</v>
      </c>
      <c r="B202" s="61" t="str">
        <f aca="false">Def_Locais_Geograficos!$A$28</f>
        <v>Túnel (LINAC)</v>
      </c>
      <c r="C202" s="62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customFormat="false" ht="15.75" hidden="false" customHeight="true" outlineLevel="0" collapsed="false">
      <c r="A203" s="61" t="str">
        <f aca="false">Def_SecSub!$A203</f>
        <v>LI-03</v>
      </c>
      <c r="B203" s="61" t="str">
        <f aca="false">Def_Locais_Geograficos!$A$28</f>
        <v>Túnel (LINAC)</v>
      </c>
      <c r="C203" s="62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customFormat="false" ht="15.75" hidden="false" customHeight="true" outlineLevel="0" collapsed="false">
      <c r="A204" s="61" t="str">
        <f aca="false">Def_SecSub!$A204</f>
        <v>TB-01</v>
      </c>
      <c r="B204" s="61" t="str">
        <f aca="false">Def_Locais_Geograficos!$A$29</f>
        <v>Túnel (LTB)</v>
      </c>
      <c r="C204" s="62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customFormat="false" ht="15.75" hidden="false" customHeight="true" outlineLevel="0" collapsed="false">
      <c r="A205" s="61" t="str">
        <f aca="false">Def_SecSub!$A205</f>
        <v>TB-02</v>
      </c>
      <c r="B205" s="61" t="str">
        <f aca="false">Def_Locais_Geograficos!$A$29</f>
        <v>Túnel (LTB)</v>
      </c>
      <c r="C205" s="62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customFormat="false" ht="15.75" hidden="false" customHeight="true" outlineLevel="0" collapsed="false">
      <c r="A206" s="61" t="str">
        <f aca="false">Def_SecSub!$A206</f>
        <v>TB-03</v>
      </c>
      <c r="B206" s="61" t="str">
        <f aca="false">Def_Locais_Geograficos!$A$29</f>
        <v>Túnel (LTB)</v>
      </c>
      <c r="C206" s="62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customFormat="false" ht="15.75" hidden="false" customHeight="true" outlineLevel="0" collapsed="false">
      <c r="A207" s="61" t="str">
        <f aca="false">Def_SecSub!$A207</f>
        <v>TB-04</v>
      </c>
      <c r="B207" s="61" t="str">
        <f aca="false">Def_Locais_Geograficos!$A$29</f>
        <v>Túnel (LTB)</v>
      </c>
      <c r="C207" s="62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customFormat="false" ht="15.75" hidden="false" customHeight="true" outlineLevel="0" collapsed="false">
      <c r="A208" s="61" t="str">
        <f aca="false">Def_SecSub!$A208</f>
        <v>TS-01</v>
      </c>
      <c r="B208" s="61" t="str">
        <f aca="false">Def_Locais_Geograficos!$A$30</f>
        <v>Túnel (BTS)</v>
      </c>
      <c r="C208" s="62" t="n">
        <f aca="false">Def_SecSub!$B88</f>
        <v>0</v>
      </c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customFormat="false" ht="15.75" hidden="false" customHeight="true" outlineLevel="0" collapsed="false">
      <c r="A209" s="61" t="str">
        <f aca="false">Def_SecSub!$A209</f>
        <v>TS-02</v>
      </c>
      <c r="B209" s="61" t="str">
        <f aca="false">Def_Locais_Geograficos!$A$30</f>
        <v>Túnel (BTS)</v>
      </c>
      <c r="C209" s="62" t="n">
        <f aca="false">Def_SecSub!$B89</f>
        <v>0</v>
      </c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customFormat="false" ht="15.75" hidden="false" customHeight="true" outlineLevel="0" collapsed="false">
      <c r="A210" s="61" t="str">
        <f aca="false">Def_SecSub!$A210</f>
        <v>TS-03</v>
      </c>
      <c r="B210" s="61" t="str">
        <f aca="false">Def_Locais_Geograficos!$A$30</f>
        <v>Túnel (BTS)</v>
      </c>
      <c r="C210" s="62" t="n">
        <f aca="false">Def_SecSub!$B90</f>
        <v>0</v>
      </c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customFormat="false" ht="15.75" hidden="false" customHeight="true" outlineLevel="0" collapsed="false">
      <c r="A211" s="61" t="str">
        <f aca="false">Def_SecSub!$A211</f>
        <v>TS-04</v>
      </c>
      <c r="B211" s="61" t="str">
        <f aca="false">Def_Locais_Geograficos!$A$30</f>
        <v>Túnel (BTS)</v>
      </c>
      <c r="C211" s="62" t="n">
        <f aca="false">Def_SecSub!$B91</f>
        <v>0</v>
      </c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customFormat="false" ht="15.75" hidden="false" customHeight="true" outlineLevel="0" collapsed="false">
      <c r="A212" s="61" t="str">
        <f aca="false">Def_SecSub!$A212</f>
        <v>BO-01D</v>
      </c>
      <c r="B212" s="61" t="str">
        <f aca="false">Def_Locais_Geograficos!$A$31</f>
        <v>Túnel (Booster)</v>
      </c>
      <c r="C212" s="62" t="n">
        <f aca="false">Def_SecSub!$B92</f>
        <v>0</v>
      </c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customFormat="false" ht="15.75" hidden="false" customHeight="true" outlineLevel="0" collapsed="false">
      <c r="A213" s="61" t="str">
        <f aca="false">Def_SecSub!$A213</f>
        <v>BO-02D</v>
      </c>
      <c r="B213" s="61" t="str">
        <f aca="false">Def_Locais_Geograficos!$A$31</f>
        <v>Túnel (Booster)</v>
      </c>
      <c r="C213" s="62" t="n">
        <f aca="false">Def_SecSub!$B93</f>
        <v>0</v>
      </c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customFormat="false" ht="15.75" hidden="false" customHeight="true" outlineLevel="0" collapsed="false">
      <c r="A214" s="61" t="str">
        <f aca="false">Def_SecSub!$A214</f>
        <v>BO-03D</v>
      </c>
      <c r="B214" s="61" t="str">
        <f aca="false">Def_Locais_Geograficos!$A$31</f>
        <v>Túnel (Booster)</v>
      </c>
      <c r="C214" s="62" t="n">
        <f aca="false">Def_SecSub!$B94</f>
        <v>0</v>
      </c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customFormat="false" ht="15.75" hidden="false" customHeight="true" outlineLevel="0" collapsed="false">
      <c r="A215" s="61" t="str">
        <f aca="false">Def_SecSub!$A215</f>
        <v>BO-04D</v>
      </c>
      <c r="B215" s="61" t="str">
        <f aca="false">Def_Locais_Geograficos!$A$31</f>
        <v>Túnel (Booster)</v>
      </c>
      <c r="C215" s="62" t="n">
        <f aca="false">Def_SecSub!$B95</f>
        <v>0</v>
      </c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customFormat="false" ht="15.75" hidden="false" customHeight="true" outlineLevel="0" collapsed="false">
      <c r="A216" s="61" t="str">
        <f aca="false">Def_SecSub!$A216</f>
        <v>BO-05D</v>
      </c>
      <c r="B216" s="61" t="str">
        <f aca="false">Def_Locais_Geograficos!$A$31</f>
        <v>Túnel (Booster)</v>
      </c>
      <c r="C216" s="62" t="n">
        <f aca="false">Def_SecSub!$B96</f>
        <v>0</v>
      </c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customFormat="false" ht="15.75" hidden="false" customHeight="true" outlineLevel="0" collapsed="false">
      <c r="A217" s="61" t="str">
        <f aca="false">Def_SecSub!$A217</f>
        <v>BO-06D</v>
      </c>
      <c r="B217" s="61" t="str">
        <f aca="false">Def_Locais_Geograficos!$A$31</f>
        <v>Túnel (Booster)</v>
      </c>
      <c r="C217" s="62" t="n">
        <f aca="false">Def_SecSub!$B97</f>
        <v>0</v>
      </c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customFormat="false" ht="15.75" hidden="false" customHeight="true" outlineLevel="0" collapsed="false">
      <c r="A218" s="61" t="str">
        <f aca="false">Def_SecSub!$A218</f>
        <v>BO-07D</v>
      </c>
      <c r="B218" s="61" t="str">
        <f aca="false">Def_Locais_Geograficos!$A$31</f>
        <v>Túnel (Booster)</v>
      </c>
      <c r="C218" s="62" t="n">
        <f aca="false">Def_SecSub!$B98</f>
        <v>0</v>
      </c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customFormat="false" ht="15.75" hidden="false" customHeight="true" outlineLevel="0" collapsed="false">
      <c r="A219" s="61" t="str">
        <f aca="false">Def_SecSub!$A219</f>
        <v>BO-08D</v>
      </c>
      <c r="B219" s="61" t="str">
        <f aca="false">Def_Locais_Geograficos!$A$31</f>
        <v>Túnel (Booster)</v>
      </c>
      <c r="C219" s="62" t="n">
        <f aca="false">Def_SecSub!$B99</f>
        <v>0</v>
      </c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customFormat="false" ht="15.75" hidden="false" customHeight="true" outlineLevel="0" collapsed="false">
      <c r="A220" s="61" t="str">
        <f aca="false">Def_SecSub!$A220</f>
        <v>BO-09D</v>
      </c>
      <c r="B220" s="61" t="str">
        <f aca="false">Def_Locais_Geograficos!$A$31</f>
        <v>Túnel (Booster)</v>
      </c>
      <c r="C220" s="62" t="n">
        <f aca="false">Def_SecSub!$B100</f>
        <v>0</v>
      </c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customFormat="false" ht="15.75" hidden="false" customHeight="true" outlineLevel="0" collapsed="false">
      <c r="A221" s="61" t="str">
        <f aca="false">Def_SecSub!$A221</f>
        <v>BO-10D</v>
      </c>
      <c r="B221" s="61" t="str">
        <f aca="false">Def_Locais_Geograficos!$A$31</f>
        <v>Túnel (Booster)</v>
      </c>
      <c r="C221" s="62" t="n">
        <f aca="false">Def_SecSub!$B101</f>
        <v>0</v>
      </c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customFormat="false" ht="15.75" hidden="false" customHeight="true" outlineLevel="0" collapsed="false">
      <c r="A222" s="61" t="str">
        <f aca="false">Def_SecSub!$A222</f>
        <v>BO-11D</v>
      </c>
      <c r="B222" s="61" t="str">
        <f aca="false">Def_Locais_Geograficos!$A$31</f>
        <v>Túnel (Booster)</v>
      </c>
      <c r="C222" s="62" t="n">
        <f aca="false">Def_SecSub!$B102</f>
        <v>0</v>
      </c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customFormat="false" ht="15.75" hidden="false" customHeight="true" outlineLevel="0" collapsed="false">
      <c r="A223" s="61" t="str">
        <f aca="false">Def_SecSub!$A223</f>
        <v>BO-12D</v>
      </c>
      <c r="B223" s="61" t="str">
        <f aca="false">Def_Locais_Geograficos!$A$31</f>
        <v>Túnel (Booster)</v>
      </c>
      <c r="C223" s="62" t="n">
        <f aca="false">Def_SecSub!$B103</f>
        <v>0</v>
      </c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customFormat="false" ht="15.75" hidden="false" customHeight="true" outlineLevel="0" collapsed="false">
      <c r="A224" s="61" t="str">
        <f aca="false">Def_SecSub!$A224</f>
        <v>BO-13D</v>
      </c>
      <c r="B224" s="61" t="str">
        <f aca="false">Def_Locais_Geograficos!$A$31</f>
        <v>Túnel (Booster)</v>
      </c>
      <c r="C224" s="62" t="n">
        <f aca="false">Def_SecSub!$B104</f>
        <v>0</v>
      </c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customFormat="false" ht="15.75" hidden="false" customHeight="true" outlineLevel="0" collapsed="false">
      <c r="A225" s="61" t="str">
        <f aca="false">Def_SecSub!$A225</f>
        <v>BO-14D</v>
      </c>
      <c r="B225" s="61" t="str">
        <f aca="false">Def_Locais_Geograficos!$A$31</f>
        <v>Túnel (Booster)</v>
      </c>
      <c r="C225" s="62" t="n">
        <f aca="false">Def_SecSub!$B105</f>
        <v>0</v>
      </c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customFormat="false" ht="15.75" hidden="false" customHeight="true" outlineLevel="0" collapsed="false">
      <c r="A226" s="61" t="str">
        <f aca="false">Def_SecSub!$A226</f>
        <v>BO-15D</v>
      </c>
      <c r="B226" s="61" t="str">
        <f aca="false">Def_Locais_Geograficos!$A$31</f>
        <v>Túnel (Booster)</v>
      </c>
      <c r="C226" s="62" t="n">
        <f aca="false">Def_SecSub!$B106</f>
        <v>0</v>
      </c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customFormat="false" ht="15.75" hidden="false" customHeight="true" outlineLevel="0" collapsed="false">
      <c r="A227" s="61" t="str">
        <f aca="false">Def_SecSub!$A227</f>
        <v>BO-16D</v>
      </c>
      <c r="B227" s="61" t="str">
        <f aca="false">Def_Locais_Geograficos!$A$31</f>
        <v>Túnel (Booster)</v>
      </c>
      <c r="C227" s="62" t="n">
        <f aca="false">Def_SecSub!$B107</f>
        <v>0</v>
      </c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customFormat="false" ht="15.75" hidden="false" customHeight="true" outlineLevel="0" collapsed="false">
      <c r="A228" s="61" t="str">
        <f aca="false">Def_SecSub!$A228</f>
        <v>BO-17D</v>
      </c>
      <c r="B228" s="61" t="str">
        <f aca="false">Def_Locais_Geograficos!$A$31</f>
        <v>Túnel (Booster)</v>
      </c>
      <c r="C228" s="62" t="n">
        <f aca="false">Def_SecSub!$B108</f>
        <v>0</v>
      </c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customFormat="false" ht="15.75" hidden="false" customHeight="true" outlineLevel="0" collapsed="false">
      <c r="A229" s="61" t="str">
        <f aca="false">Def_SecSub!$A229</f>
        <v>BO-18D</v>
      </c>
      <c r="B229" s="61" t="str">
        <f aca="false">Def_Locais_Geograficos!$A$31</f>
        <v>Túnel (Booster)</v>
      </c>
      <c r="C229" s="62" t="n">
        <f aca="false">Def_SecSub!$B109</f>
        <v>0</v>
      </c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customFormat="false" ht="15.75" hidden="false" customHeight="true" outlineLevel="0" collapsed="false">
      <c r="A230" s="61" t="str">
        <f aca="false">Def_SecSub!$A230</f>
        <v>BO-19D</v>
      </c>
      <c r="B230" s="61" t="str">
        <f aca="false">Def_Locais_Geograficos!$A$31</f>
        <v>Túnel (Booster)</v>
      </c>
      <c r="C230" s="62" t="n">
        <f aca="false">Def_SecSub!$B110</f>
        <v>0</v>
      </c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customFormat="false" ht="15.75" hidden="false" customHeight="true" outlineLevel="0" collapsed="false">
      <c r="A231" s="61" t="str">
        <f aca="false">Def_SecSub!$A231</f>
        <v>BO-20D</v>
      </c>
      <c r="B231" s="61" t="str">
        <f aca="false">Def_Locais_Geograficos!$A$31</f>
        <v>Túnel (Booster)</v>
      </c>
      <c r="C231" s="62" t="n">
        <f aca="false">Def_SecSub!$B111</f>
        <v>0</v>
      </c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customFormat="false" ht="15.75" hidden="false" customHeight="true" outlineLevel="0" collapsed="false">
      <c r="A232" s="61" t="str">
        <f aca="false">Def_SecSub!$A232</f>
        <v>BO-21D</v>
      </c>
      <c r="B232" s="61" t="str">
        <f aca="false">Def_Locais_Geograficos!$A$31</f>
        <v>Túnel (Booster)</v>
      </c>
      <c r="C232" s="62" t="n">
        <f aca="false">Def_SecSub!$B112</f>
        <v>0</v>
      </c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customFormat="false" ht="15.75" hidden="false" customHeight="true" outlineLevel="0" collapsed="false">
      <c r="A233" s="61" t="str">
        <f aca="false">Def_SecSub!$A233</f>
        <v>BO-22D</v>
      </c>
      <c r="B233" s="61" t="str">
        <f aca="false">Def_Locais_Geograficos!$A$31</f>
        <v>Túnel (Booster)</v>
      </c>
      <c r="C233" s="62" t="n">
        <f aca="false">Def_SecSub!$B113</f>
        <v>0</v>
      </c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customFormat="false" ht="15.75" hidden="false" customHeight="true" outlineLevel="0" collapsed="false">
      <c r="A234" s="61" t="str">
        <f aca="false">Def_SecSub!$A234</f>
        <v>BO-23D</v>
      </c>
      <c r="B234" s="61" t="str">
        <f aca="false">Def_Locais_Geograficos!$A$31</f>
        <v>Túnel (Booster)</v>
      </c>
      <c r="C234" s="62" t="n">
        <f aca="false">Def_SecSub!$B114</f>
        <v>0</v>
      </c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customFormat="false" ht="15.75" hidden="false" customHeight="true" outlineLevel="0" collapsed="false">
      <c r="A235" s="61" t="str">
        <f aca="false">Def_SecSub!$A235</f>
        <v>BO-24D</v>
      </c>
      <c r="B235" s="61" t="str">
        <f aca="false">Def_Locais_Geograficos!$A$31</f>
        <v>Túnel (Booster)</v>
      </c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customFormat="false" ht="15.75" hidden="false" customHeight="true" outlineLevel="0" collapsed="false">
      <c r="A236" s="61" t="str">
        <f aca="false">Def_SecSub!$A236</f>
        <v>BO-25D</v>
      </c>
      <c r="B236" s="61" t="str">
        <f aca="false">Def_Locais_Geograficos!$A$31</f>
        <v>Túnel (Booster)</v>
      </c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customFormat="false" ht="15.75" hidden="false" customHeight="true" outlineLevel="0" collapsed="false">
      <c r="A237" s="61" t="str">
        <f aca="false">Def_SecSub!$A237</f>
        <v>BO-26D</v>
      </c>
      <c r="B237" s="61" t="str">
        <f aca="false">Def_Locais_Geograficos!$A$31</f>
        <v>Túnel (Booster)</v>
      </c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customFormat="false" ht="15.75" hidden="false" customHeight="true" outlineLevel="0" collapsed="false">
      <c r="A238" s="61" t="str">
        <f aca="false">Def_SecSub!$A238</f>
        <v>BO-27D</v>
      </c>
      <c r="B238" s="61" t="str">
        <f aca="false">Def_Locais_Geograficos!$A$31</f>
        <v>Túnel (Booster)</v>
      </c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customFormat="false" ht="15.75" hidden="false" customHeight="true" outlineLevel="0" collapsed="false">
      <c r="A239" s="61" t="str">
        <f aca="false">Def_SecSub!$A239</f>
        <v>BO-28D</v>
      </c>
      <c r="B239" s="61" t="str">
        <f aca="false">Def_Locais_Geograficos!$A$31</f>
        <v>Túnel (Booster)</v>
      </c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customFormat="false" ht="15.75" hidden="false" customHeight="true" outlineLevel="0" collapsed="false">
      <c r="A240" s="61" t="str">
        <f aca="false">Def_SecSub!$A240</f>
        <v>BO-29D</v>
      </c>
      <c r="B240" s="61" t="str">
        <f aca="false">Def_Locais_Geograficos!$A$31</f>
        <v>Túnel (Booster)</v>
      </c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customFormat="false" ht="15.75" hidden="false" customHeight="true" outlineLevel="0" collapsed="false">
      <c r="A241" s="61" t="str">
        <f aca="false">Def_SecSub!$A241</f>
        <v>BO-30D</v>
      </c>
      <c r="B241" s="61" t="str">
        <f aca="false">Def_Locais_Geograficos!$A$31</f>
        <v>Túnel (Booster)</v>
      </c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customFormat="false" ht="15.75" hidden="false" customHeight="true" outlineLevel="0" collapsed="false">
      <c r="A242" s="61" t="str">
        <f aca="false">Def_SecSub!$A242</f>
        <v>BO-31D</v>
      </c>
      <c r="B242" s="61" t="str">
        <f aca="false">Def_Locais_Geograficos!$A$31</f>
        <v>Túnel (Booster)</v>
      </c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customFormat="false" ht="15.75" hidden="false" customHeight="true" outlineLevel="0" collapsed="false">
      <c r="A243" s="61" t="str">
        <f aca="false">Def_SecSub!$A243</f>
        <v>BO-32D</v>
      </c>
      <c r="B243" s="61" t="str">
        <f aca="false">Def_Locais_Geograficos!$A$31</f>
        <v>Túnel (Booster)</v>
      </c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customFormat="false" ht="15.75" hidden="false" customHeight="true" outlineLevel="0" collapsed="false">
      <c r="A244" s="61" t="str">
        <f aca="false">Def_SecSub!$A244</f>
        <v>BO-33D</v>
      </c>
      <c r="B244" s="61" t="str">
        <f aca="false">Def_Locais_Geograficos!$A$31</f>
        <v>Túnel (Booster)</v>
      </c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customFormat="false" ht="15.75" hidden="false" customHeight="true" outlineLevel="0" collapsed="false">
      <c r="A245" s="61" t="str">
        <f aca="false">Def_SecSub!$A245</f>
        <v>BO-34D</v>
      </c>
      <c r="B245" s="61" t="str">
        <f aca="false">Def_Locais_Geograficos!$A$31</f>
        <v>Túnel (Booster)</v>
      </c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customFormat="false" ht="15.75" hidden="false" customHeight="true" outlineLevel="0" collapsed="false">
      <c r="A246" s="61" t="str">
        <f aca="false">Def_SecSub!$A246</f>
        <v>BO-35D</v>
      </c>
      <c r="B246" s="61" t="str">
        <f aca="false">Def_Locais_Geograficos!$A$31</f>
        <v>Túnel (Booster)</v>
      </c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customFormat="false" ht="15.75" hidden="false" customHeight="true" outlineLevel="0" collapsed="false">
      <c r="A247" s="61" t="str">
        <f aca="false">Def_SecSub!$A247</f>
        <v>BO-36D</v>
      </c>
      <c r="B247" s="61" t="str">
        <f aca="false">Def_Locais_Geograficos!$A$31</f>
        <v>Túnel (Booster)</v>
      </c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customFormat="false" ht="15.75" hidden="false" customHeight="true" outlineLevel="0" collapsed="false">
      <c r="A248" s="61" t="str">
        <f aca="false">Def_SecSub!$A248</f>
        <v>BO-37D</v>
      </c>
      <c r="B248" s="61" t="str">
        <f aca="false">Def_Locais_Geograficos!$A$31</f>
        <v>Túnel (Booster)</v>
      </c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customFormat="false" ht="15.75" hidden="false" customHeight="true" outlineLevel="0" collapsed="false">
      <c r="A249" s="61" t="str">
        <f aca="false">Def_SecSub!$A249</f>
        <v>BO-38D</v>
      </c>
      <c r="B249" s="61" t="str">
        <f aca="false">Def_Locais_Geograficos!$A$31</f>
        <v>Túnel (Booster)</v>
      </c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customFormat="false" ht="15.75" hidden="false" customHeight="true" outlineLevel="0" collapsed="false">
      <c r="A250" s="61" t="str">
        <f aca="false">Def_SecSub!$A250</f>
        <v>BO-39D</v>
      </c>
      <c r="B250" s="61" t="str">
        <f aca="false">Def_Locais_Geograficos!$A$31</f>
        <v>Túnel (Booster)</v>
      </c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customFormat="false" ht="15.75" hidden="false" customHeight="true" outlineLevel="0" collapsed="false">
      <c r="A251" s="61" t="str">
        <f aca="false">Def_SecSub!$A251</f>
        <v>BO-40D</v>
      </c>
      <c r="B251" s="61" t="str">
        <f aca="false">Def_Locais_Geograficos!$A$31</f>
        <v>Túnel (Booster)</v>
      </c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customFormat="false" ht="15.75" hidden="false" customHeight="true" outlineLevel="0" collapsed="false">
      <c r="A252" s="61" t="str">
        <f aca="false">Def_SecSub!$A252</f>
        <v>BO-41D</v>
      </c>
      <c r="B252" s="61" t="str">
        <f aca="false">Def_Locais_Geograficos!$A$31</f>
        <v>Túnel (Booster)</v>
      </c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customFormat="false" ht="15.75" hidden="false" customHeight="true" outlineLevel="0" collapsed="false">
      <c r="A253" s="61" t="str">
        <f aca="false">Def_SecSub!$A253</f>
        <v>BO-42D</v>
      </c>
      <c r="B253" s="61" t="str">
        <f aca="false">Def_Locais_Geograficos!$A$31</f>
        <v>Túnel (Booster)</v>
      </c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customFormat="false" ht="15.75" hidden="false" customHeight="true" outlineLevel="0" collapsed="false">
      <c r="A254" s="61" t="str">
        <f aca="false">Def_SecSub!$A254</f>
        <v>BO-43D</v>
      </c>
      <c r="B254" s="61" t="str">
        <f aca="false">Def_Locais_Geograficos!$A$31</f>
        <v>Túnel (Booster)</v>
      </c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customFormat="false" ht="15.75" hidden="false" customHeight="true" outlineLevel="0" collapsed="false">
      <c r="A255" s="61" t="str">
        <f aca="false">Def_SecSub!$A255</f>
        <v>BO-44D</v>
      </c>
      <c r="B255" s="61" t="str">
        <f aca="false">Def_Locais_Geograficos!$A$31</f>
        <v>Túnel (Booster)</v>
      </c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customFormat="false" ht="15.75" hidden="false" customHeight="true" outlineLevel="0" collapsed="false">
      <c r="A256" s="61" t="str">
        <f aca="false">Def_SecSub!$A256</f>
        <v>BO-45D</v>
      </c>
      <c r="B256" s="61" t="str">
        <f aca="false">Def_Locais_Geograficos!$A$31</f>
        <v>Túnel (Booster)</v>
      </c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customFormat="false" ht="15.75" hidden="false" customHeight="true" outlineLevel="0" collapsed="false">
      <c r="A257" s="61" t="str">
        <f aca="false">Def_SecSub!$A257</f>
        <v>BO-46D</v>
      </c>
      <c r="B257" s="61" t="str">
        <f aca="false">Def_Locais_Geograficos!$A$31</f>
        <v>Túnel (Booster)</v>
      </c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customFormat="false" ht="15.75" hidden="false" customHeight="true" outlineLevel="0" collapsed="false">
      <c r="A258" s="61" t="str">
        <f aca="false">Def_SecSub!$A258</f>
        <v>BO-47D</v>
      </c>
      <c r="B258" s="61" t="str">
        <f aca="false">Def_Locais_Geograficos!$A$31</f>
        <v>Túnel (Booster)</v>
      </c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customFormat="false" ht="15.75" hidden="false" customHeight="true" outlineLevel="0" collapsed="false">
      <c r="A259" s="61" t="str">
        <f aca="false">Def_SecSub!$A259</f>
        <v>BO-48D</v>
      </c>
      <c r="B259" s="61" t="str">
        <f aca="false">Def_Locais_Geograficos!$A$31</f>
        <v>Túnel (Booster)</v>
      </c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customFormat="false" ht="15.75" hidden="false" customHeight="true" outlineLevel="0" collapsed="false">
      <c r="A260" s="61" t="str">
        <f aca="false">Def_SecSub!$A260</f>
        <v>BO-49D</v>
      </c>
      <c r="B260" s="61" t="str">
        <f aca="false">Def_Locais_Geograficos!$A$31</f>
        <v>Túnel (Booster)</v>
      </c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customFormat="false" ht="15.75" hidden="false" customHeight="true" outlineLevel="0" collapsed="false">
      <c r="A261" s="61" t="str">
        <f aca="false">Def_SecSub!$A261</f>
        <v>BO-50D</v>
      </c>
      <c r="B261" s="61" t="str">
        <f aca="false">Def_Locais_Geograficos!$A$31</f>
        <v>Túnel (Booster)</v>
      </c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customFormat="false" ht="15.75" hidden="false" customHeight="true" outlineLevel="0" collapsed="false">
      <c r="A262" s="61" t="str">
        <f aca="false">Def_SecSub!$A262</f>
        <v>BO-01U</v>
      </c>
      <c r="B262" s="61" t="str">
        <f aca="false">Def_Locais_Geograficos!$A$31</f>
        <v>Túnel (Booster)</v>
      </c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customFormat="false" ht="15.75" hidden="false" customHeight="true" outlineLevel="0" collapsed="false">
      <c r="A263" s="61" t="str">
        <f aca="false">Def_SecSub!$A263</f>
        <v>BO-02U</v>
      </c>
      <c r="B263" s="61" t="str">
        <f aca="false">Def_Locais_Geograficos!$A$31</f>
        <v>Túnel (Booster)</v>
      </c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customFormat="false" ht="15.75" hidden="false" customHeight="true" outlineLevel="0" collapsed="false">
      <c r="A264" s="61" t="str">
        <f aca="false">Def_SecSub!$A264</f>
        <v>BO-03U</v>
      </c>
      <c r="B264" s="61" t="str">
        <f aca="false">Def_Locais_Geograficos!$A$31</f>
        <v>Túnel (Booster)</v>
      </c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customFormat="false" ht="15.75" hidden="false" customHeight="true" outlineLevel="0" collapsed="false">
      <c r="A265" s="61" t="str">
        <f aca="false">Def_SecSub!$A265</f>
        <v>BO-04U</v>
      </c>
      <c r="B265" s="61" t="str">
        <f aca="false">Def_Locais_Geograficos!$A$31</f>
        <v>Túnel (Booster)</v>
      </c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customFormat="false" ht="15.75" hidden="false" customHeight="true" outlineLevel="0" collapsed="false">
      <c r="A266" s="61" t="str">
        <f aca="false">Def_SecSub!$A266</f>
        <v>BO-05U</v>
      </c>
      <c r="B266" s="61" t="str">
        <f aca="false">Def_Locais_Geograficos!$A$31</f>
        <v>Túnel (Booster)</v>
      </c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customFormat="false" ht="15.75" hidden="false" customHeight="true" outlineLevel="0" collapsed="false">
      <c r="A267" s="61" t="str">
        <f aca="false">Def_SecSub!$A267</f>
        <v>BO-06U</v>
      </c>
      <c r="B267" s="61" t="str">
        <f aca="false">Def_Locais_Geograficos!$A$31</f>
        <v>Túnel (Booster)</v>
      </c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customFormat="false" ht="15.75" hidden="false" customHeight="true" outlineLevel="0" collapsed="false">
      <c r="A268" s="61" t="str">
        <f aca="false">Def_SecSub!$A268</f>
        <v>BO-07U</v>
      </c>
      <c r="B268" s="61" t="str">
        <f aca="false">Def_Locais_Geograficos!$A$31</f>
        <v>Túnel (Booster)</v>
      </c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customFormat="false" ht="15.75" hidden="false" customHeight="true" outlineLevel="0" collapsed="false">
      <c r="A269" s="61" t="str">
        <f aca="false">Def_SecSub!$A269</f>
        <v>BO-08U</v>
      </c>
      <c r="B269" s="61" t="str">
        <f aca="false">Def_Locais_Geograficos!$A$31</f>
        <v>Túnel (Booster)</v>
      </c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customFormat="false" ht="15.75" hidden="false" customHeight="true" outlineLevel="0" collapsed="false">
      <c r="A270" s="61" t="str">
        <f aca="false">Def_SecSub!$A270</f>
        <v>BO-09U</v>
      </c>
      <c r="B270" s="61" t="str">
        <f aca="false">Def_Locais_Geograficos!$A$31</f>
        <v>Túnel (Booster)</v>
      </c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customFormat="false" ht="15.75" hidden="false" customHeight="true" outlineLevel="0" collapsed="false">
      <c r="A271" s="61" t="str">
        <f aca="false">Def_SecSub!$A271</f>
        <v>BO-10U</v>
      </c>
      <c r="B271" s="61" t="str">
        <f aca="false">Def_Locais_Geograficos!$A$31</f>
        <v>Túnel (Booster)</v>
      </c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customFormat="false" ht="15.75" hidden="false" customHeight="true" outlineLevel="0" collapsed="false">
      <c r="A272" s="61" t="str">
        <f aca="false">Def_SecSub!$A272</f>
        <v>BO-11U</v>
      </c>
      <c r="B272" s="61" t="str">
        <f aca="false">Def_Locais_Geograficos!$A$31</f>
        <v>Túnel (Booster)</v>
      </c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customFormat="false" ht="15.75" hidden="false" customHeight="true" outlineLevel="0" collapsed="false">
      <c r="A273" s="61" t="str">
        <f aca="false">Def_SecSub!$A273</f>
        <v>BO-12U</v>
      </c>
      <c r="B273" s="61" t="str">
        <f aca="false">Def_Locais_Geograficos!$A$31</f>
        <v>Túnel (Booster)</v>
      </c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customFormat="false" ht="15.75" hidden="false" customHeight="true" outlineLevel="0" collapsed="false">
      <c r="A274" s="61" t="str">
        <f aca="false">Def_SecSub!$A274</f>
        <v>BO-13U</v>
      </c>
      <c r="B274" s="61" t="str">
        <f aca="false">Def_Locais_Geograficos!$A$31</f>
        <v>Túnel (Booster)</v>
      </c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customFormat="false" ht="15.75" hidden="false" customHeight="true" outlineLevel="0" collapsed="false">
      <c r="A275" s="61" t="str">
        <f aca="false">Def_SecSub!$A275</f>
        <v>BO-14U</v>
      </c>
      <c r="B275" s="61" t="str">
        <f aca="false">Def_Locais_Geograficos!$A$31</f>
        <v>Túnel (Booster)</v>
      </c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customFormat="false" ht="15.75" hidden="false" customHeight="true" outlineLevel="0" collapsed="false">
      <c r="A276" s="61" t="str">
        <f aca="false">Def_SecSub!$A276</f>
        <v>BO-15U</v>
      </c>
      <c r="B276" s="61" t="str">
        <f aca="false">Def_Locais_Geograficos!$A$31</f>
        <v>Túnel (Booster)</v>
      </c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customFormat="false" ht="15.75" hidden="false" customHeight="true" outlineLevel="0" collapsed="false">
      <c r="A277" s="61" t="str">
        <f aca="false">Def_SecSub!$A277</f>
        <v>BO-16U</v>
      </c>
      <c r="B277" s="61" t="str">
        <f aca="false">Def_Locais_Geograficos!$A$31</f>
        <v>Túnel (Booster)</v>
      </c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customFormat="false" ht="15.75" hidden="false" customHeight="true" outlineLevel="0" collapsed="false">
      <c r="A278" s="61" t="str">
        <f aca="false">Def_SecSub!$A278</f>
        <v>BO-17U</v>
      </c>
      <c r="B278" s="61" t="str">
        <f aca="false">Def_Locais_Geograficos!$A$31</f>
        <v>Túnel (Booster)</v>
      </c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customFormat="false" ht="15.75" hidden="false" customHeight="true" outlineLevel="0" collapsed="false">
      <c r="A279" s="61" t="str">
        <f aca="false">Def_SecSub!$A279</f>
        <v>BO-18U</v>
      </c>
      <c r="B279" s="61" t="str">
        <f aca="false">Def_Locais_Geograficos!$A$31</f>
        <v>Túnel (Booster)</v>
      </c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customFormat="false" ht="15.75" hidden="false" customHeight="true" outlineLevel="0" collapsed="false">
      <c r="A280" s="61" t="str">
        <f aca="false">Def_SecSub!$A280</f>
        <v>BO-19U</v>
      </c>
      <c r="B280" s="61" t="str">
        <f aca="false">Def_Locais_Geograficos!$A$31</f>
        <v>Túnel (Booster)</v>
      </c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customFormat="false" ht="15.75" hidden="false" customHeight="true" outlineLevel="0" collapsed="false">
      <c r="A281" s="61" t="str">
        <f aca="false">Def_SecSub!$A281</f>
        <v>BO-20U</v>
      </c>
      <c r="B281" s="61" t="str">
        <f aca="false">Def_Locais_Geograficos!$A$31</f>
        <v>Túnel (Booster)</v>
      </c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customFormat="false" ht="15.75" hidden="false" customHeight="true" outlineLevel="0" collapsed="false">
      <c r="A282" s="61" t="str">
        <f aca="false">Def_SecSub!$A282</f>
        <v>BO-21U</v>
      </c>
      <c r="B282" s="61" t="str">
        <f aca="false">Def_Locais_Geograficos!$A$31</f>
        <v>Túnel (Booster)</v>
      </c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customFormat="false" ht="15.75" hidden="false" customHeight="true" outlineLevel="0" collapsed="false">
      <c r="A283" s="61" t="str">
        <f aca="false">Def_SecSub!$A283</f>
        <v>BO-22U</v>
      </c>
      <c r="B283" s="61" t="str">
        <f aca="false">Def_Locais_Geograficos!$A$31</f>
        <v>Túnel (Booster)</v>
      </c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customFormat="false" ht="15.75" hidden="false" customHeight="true" outlineLevel="0" collapsed="false">
      <c r="A284" s="61" t="str">
        <f aca="false">Def_SecSub!$A284</f>
        <v>BO-23U</v>
      </c>
      <c r="B284" s="61" t="str">
        <f aca="false">Def_Locais_Geograficos!$A$31</f>
        <v>Túnel (Booster)</v>
      </c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customFormat="false" ht="15.75" hidden="false" customHeight="true" outlineLevel="0" collapsed="false">
      <c r="A285" s="61" t="str">
        <f aca="false">Def_SecSub!$A285</f>
        <v>BO-24U</v>
      </c>
      <c r="B285" s="61" t="str">
        <f aca="false">Def_Locais_Geograficos!$A$31</f>
        <v>Túnel (Booster)</v>
      </c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customFormat="false" ht="15.75" hidden="false" customHeight="true" outlineLevel="0" collapsed="false">
      <c r="A286" s="61" t="str">
        <f aca="false">Def_SecSub!$A286</f>
        <v>BO-25U</v>
      </c>
      <c r="B286" s="61" t="str">
        <f aca="false">Def_Locais_Geograficos!$A$31</f>
        <v>Túnel (Booster)</v>
      </c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customFormat="false" ht="15.75" hidden="false" customHeight="true" outlineLevel="0" collapsed="false">
      <c r="A287" s="61" t="str">
        <f aca="false">Def_SecSub!$A287</f>
        <v>BO-26U</v>
      </c>
      <c r="B287" s="61" t="str">
        <f aca="false">Def_Locais_Geograficos!$A$31</f>
        <v>Túnel (Booster)</v>
      </c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customFormat="false" ht="15.75" hidden="false" customHeight="true" outlineLevel="0" collapsed="false">
      <c r="A288" s="61" t="str">
        <f aca="false">Def_SecSub!$A288</f>
        <v>BO-27U</v>
      </c>
      <c r="B288" s="61" t="str">
        <f aca="false">Def_Locais_Geograficos!$A$31</f>
        <v>Túnel (Booster)</v>
      </c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customFormat="false" ht="15.75" hidden="false" customHeight="true" outlineLevel="0" collapsed="false">
      <c r="A289" s="61" t="str">
        <f aca="false">Def_SecSub!$A289</f>
        <v>BO-28U</v>
      </c>
      <c r="B289" s="61" t="str">
        <f aca="false">Def_Locais_Geograficos!$A$31</f>
        <v>Túnel (Booster)</v>
      </c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customFormat="false" ht="15.75" hidden="false" customHeight="true" outlineLevel="0" collapsed="false">
      <c r="A290" s="61" t="str">
        <f aca="false">Def_SecSub!$A290</f>
        <v>BO-29U</v>
      </c>
      <c r="B290" s="61" t="str">
        <f aca="false">Def_Locais_Geograficos!$A$31</f>
        <v>Túnel (Booster)</v>
      </c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customFormat="false" ht="15.75" hidden="false" customHeight="true" outlineLevel="0" collapsed="false">
      <c r="A291" s="61" t="str">
        <f aca="false">Def_SecSub!$A291</f>
        <v>BO-30U</v>
      </c>
      <c r="B291" s="61" t="str">
        <f aca="false">Def_Locais_Geograficos!$A$31</f>
        <v>Túnel (Booster)</v>
      </c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customFormat="false" ht="15.75" hidden="false" customHeight="true" outlineLevel="0" collapsed="false">
      <c r="A292" s="61" t="str">
        <f aca="false">Def_SecSub!$A292</f>
        <v>BO-31U</v>
      </c>
      <c r="B292" s="61" t="str">
        <f aca="false">Def_Locais_Geograficos!$A$31</f>
        <v>Túnel (Booster)</v>
      </c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customFormat="false" ht="15.75" hidden="false" customHeight="true" outlineLevel="0" collapsed="false">
      <c r="A293" s="61" t="str">
        <f aca="false">Def_SecSub!$A293</f>
        <v>BO-32U</v>
      </c>
      <c r="B293" s="61" t="str">
        <f aca="false">Def_Locais_Geograficos!$A$31</f>
        <v>Túnel (Booster)</v>
      </c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customFormat="false" ht="15.75" hidden="false" customHeight="true" outlineLevel="0" collapsed="false">
      <c r="A294" s="61" t="str">
        <f aca="false">Def_SecSub!$A294</f>
        <v>BO-33U</v>
      </c>
      <c r="B294" s="61" t="str">
        <f aca="false">Def_Locais_Geograficos!$A$31</f>
        <v>Túnel (Booster)</v>
      </c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customFormat="false" ht="15.75" hidden="false" customHeight="true" outlineLevel="0" collapsed="false">
      <c r="A295" s="61" t="str">
        <f aca="false">Def_SecSub!$A295</f>
        <v>BO-34U</v>
      </c>
      <c r="B295" s="61" t="str">
        <f aca="false">Def_Locais_Geograficos!$A$31</f>
        <v>Túnel (Booster)</v>
      </c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customFormat="false" ht="15.75" hidden="false" customHeight="true" outlineLevel="0" collapsed="false">
      <c r="A296" s="61" t="str">
        <f aca="false">Def_SecSub!$A296</f>
        <v>BO-35U</v>
      </c>
      <c r="B296" s="61" t="str">
        <f aca="false">Def_Locais_Geograficos!$A$31</f>
        <v>Túnel (Booster)</v>
      </c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customFormat="false" ht="15.75" hidden="false" customHeight="true" outlineLevel="0" collapsed="false">
      <c r="A297" s="61" t="str">
        <f aca="false">Def_SecSub!$A297</f>
        <v>BO-36U</v>
      </c>
      <c r="B297" s="61" t="str">
        <f aca="false">Def_Locais_Geograficos!$A$31</f>
        <v>Túnel (Booster)</v>
      </c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customFormat="false" ht="15.75" hidden="false" customHeight="true" outlineLevel="0" collapsed="false">
      <c r="A298" s="61" t="str">
        <f aca="false">Def_SecSub!$A298</f>
        <v>BO-37U</v>
      </c>
      <c r="B298" s="61" t="str">
        <f aca="false">Def_Locais_Geograficos!$A$31</f>
        <v>Túnel (Booster)</v>
      </c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customFormat="false" ht="15.75" hidden="false" customHeight="true" outlineLevel="0" collapsed="false">
      <c r="A299" s="61" t="str">
        <f aca="false">Def_SecSub!$A299</f>
        <v>BO-38U</v>
      </c>
      <c r="B299" s="61" t="str">
        <f aca="false">Def_Locais_Geograficos!$A$31</f>
        <v>Túnel (Booster)</v>
      </c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customFormat="false" ht="15.75" hidden="false" customHeight="true" outlineLevel="0" collapsed="false">
      <c r="A300" s="61" t="str">
        <f aca="false">Def_SecSub!$A300</f>
        <v>BO-39U</v>
      </c>
      <c r="B300" s="61" t="str">
        <f aca="false">Def_Locais_Geograficos!$A$31</f>
        <v>Túnel (Booster)</v>
      </c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customFormat="false" ht="15.75" hidden="false" customHeight="true" outlineLevel="0" collapsed="false">
      <c r="A301" s="61" t="str">
        <f aca="false">Def_SecSub!$A301</f>
        <v>BO-40U</v>
      </c>
      <c r="B301" s="61" t="str">
        <f aca="false">Def_Locais_Geograficos!$A$31</f>
        <v>Túnel (Booster)</v>
      </c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customFormat="false" ht="15.75" hidden="false" customHeight="true" outlineLevel="0" collapsed="false">
      <c r="A302" s="61" t="str">
        <f aca="false">Def_SecSub!$A302</f>
        <v>BO-41U</v>
      </c>
      <c r="B302" s="61" t="str">
        <f aca="false">Def_Locais_Geograficos!$A$31</f>
        <v>Túnel (Booster)</v>
      </c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customFormat="false" ht="15.75" hidden="false" customHeight="true" outlineLevel="0" collapsed="false">
      <c r="A303" s="61" t="str">
        <f aca="false">Def_SecSub!$A303</f>
        <v>BO-42U</v>
      </c>
      <c r="B303" s="61" t="str">
        <f aca="false">Def_Locais_Geograficos!$A$31</f>
        <v>Túnel (Booster)</v>
      </c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customFormat="false" ht="15.75" hidden="false" customHeight="true" outlineLevel="0" collapsed="false">
      <c r="A304" s="61" t="str">
        <f aca="false">Def_SecSub!$A304</f>
        <v>BO-43U</v>
      </c>
      <c r="B304" s="61" t="str">
        <f aca="false">Def_Locais_Geograficos!$A$31</f>
        <v>Túnel (Booster)</v>
      </c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customFormat="false" ht="15.75" hidden="false" customHeight="true" outlineLevel="0" collapsed="false">
      <c r="A305" s="61" t="str">
        <f aca="false">Def_SecSub!$A305</f>
        <v>BO-44U</v>
      </c>
      <c r="B305" s="61" t="str">
        <f aca="false">Def_Locais_Geograficos!$A$31</f>
        <v>Túnel (Booster)</v>
      </c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customFormat="false" ht="15.75" hidden="false" customHeight="true" outlineLevel="0" collapsed="false">
      <c r="A306" s="61" t="str">
        <f aca="false">Def_SecSub!$A306</f>
        <v>BO-45U</v>
      </c>
      <c r="B306" s="61" t="str">
        <f aca="false">Def_Locais_Geograficos!$A$31</f>
        <v>Túnel (Booster)</v>
      </c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customFormat="false" ht="15.75" hidden="false" customHeight="true" outlineLevel="0" collapsed="false">
      <c r="A307" s="61" t="str">
        <f aca="false">Def_SecSub!$A307</f>
        <v>BO-46U</v>
      </c>
      <c r="B307" s="61" t="str">
        <f aca="false">Def_Locais_Geograficos!$A$31</f>
        <v>Túnel (Booster)</v>
      </c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customFormat="false" ht="15.75" hidden="false" customHeight="true" outlineLevel="0" collapsed="false">
      <c r="A308" s="61" t="str">
        <f aca="false">Def_SecSub!$A308</f>
        <v>BO-47U</v>
      </c>
      <c r="B308" s="61" t="str">
        <f aca="false">Def_Locais_Geograficos!$A$31</f>
        <v>Túnel (Booster)</v>
      </c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customFormat="false" ht="15.75" hidden="false" customHeight="true" outlineLevel="0" collapsed="false">
      <c r="A309" s="61" t="str">
        <f aca="false">Def_SecSub!$A309</f>
        <v>BO-48U</v>
      </c>
      <c r="B309" s="61" t="str">
        <f aca="false">Def_Locais_Geograficos!$A$31</f>
        <v>Túnel (Booster)</v>
      </c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customFormat="false" ht="15.75" hidden="false" customHeight="true" outlineLevel="0" collapsed="false">
      <c r="A310" s="61" t="str">
        <f aca="false">Def_SecSub!$A310</f>
        <v>BO-49U</v>
      </c>
      <c r="B310" s="61" t="str">
        <f aca="false">Def_Locais_Geograficos!$A$31</f>
        <v>Túnel (Booster)</v>
      </c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customFormat="false" ht="15.75" hidden="false" customHeight="true" outlineLevel="0" collapsed="false">
      <c r="A311" s="61" t="str">
        <f aca="false">Def_SecSub!$A311</f>
        <v>BO-50U</v>
      </c>
      <c r="B311" s="61" t="str">
        <f aca="false">Def_Locais_Geograficos!$A$31</f>
        <v>Túnel (Booster)</v>
      </c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customFormat="false" ht="15.75" hidden="false" customHeight="true" outlineLevel="0" collapsed="false">
      <c r="A312" s="61" t="str">
        <f aca="false">Def_SecSub!$A312</f>
        <v>SI-01C1</v>
      </c>
      <c r="B312" s="61" t="str">
        <f aca="false">Def_Locais_Geograficos!$A$32</f>
        <v>Túnel (Anel)</v>
      </c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customFormat="false" ht="15.75" hidden="false" customHeight="true" outlineLevel="0" collapsed="false">
      <c r="A313" s="61" t="str">
        <f aca="false">Def_SecSub!$A313</f>
        <v>SI-01C2</v>
      </c>
      <c r="B313" s="61" t="str">
        <f aca="false">Def_Locais_Geograficos!$A$32</f>
        <v>Túnel (Anel)</v>
      </c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customFormat="false" ht="15.75" hidden="false" customHeight="true" outlineLevel="0" collapsed="false">
      <c r="A314" s="61" t="str">
        <f aca="false">Def_SecSub!$A314</f>
        <v>SI-01C3</v>
      </c>
      <c r="B314" s="61" t="str">
        <f aca="false">Def_Locais_Geograficos!$A$32</f>
        <v>Túnel (Anel)</v>
      </c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customFormat="false" ht="15.75" hidden="false" customHeight="true" outlineLevel="0" collapsed="false">
      <c r="A315" s="61" t="str">
        <f aca="false">Def_SecSub!$A315</f>
        <v>SI-01C4</v>
      </c>
      <c r="B315" s="61" t="str">
        <f aca="false">Def_Locais_Geograficos!$A$32</f>
        <v>Túnel (Anel)</v>
      </c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customFormat="false" ht="15.75" hidden="false" customHeight="true" outlineLevel="0" collapsed="false">
      <c r="A316" s="61" t="str">
        <f aca="false">Def_SecSub!$A316</f>
        <v>SI-01M1</v>
      </c>
      <c r="B316" s="61" t="str">
        <f aca="false">Def_Locais_Geograficos!$A$32</f>
        <v>Túnel (Anel)</v>
      </c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customFormat="false" ht="15.75" hidden="false" customHeight="true" outlineLevel="0" collapsed="false">
      <c r="A317" s="61" t="str">
        <f aca="false">Def_SecSub!$A317</f>
        <v>SI-01M2</v>
      </c>
      <c r="B317" s="61" t="str">
        <f aca="false">Def_Locais_Geograficos!$A$32</f>
        <v>Túnel (Anel)</v>
      </c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customFormat="false" ht="15.75" hidden="false" customHeight="true" outlineLevel="0" collapsed="false">
      <c r="A318" s="61" t="str">
        <f aca="false">Def_SecSub!$A318</f>
        <v>SI-02C1</v>
      </c>
      <c r="B318" s="61" t="str">
        <f aca="false">Def_Locais_Geograficos!$A$32</f>
        <v>Túnel (Anel)</v>
      </c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customFormat="false" ht="15.75" hidden="false" customHeight="true" outlineLevel="0" collapsed="false">
      <c r="A319" s="61" t="str">
        <f aca="false">Def_SecSub!$A319</f>
        <v>SI-02C2</v>
      </c>
      <c r="B319" s="61" t="str">
        <f aca="false">Def_Locais_Geograficos!$A$32</f>
        <v>Túnel (Anel)</v>
      </c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customFormat="false" ht="15.75" hidden="false" customHeight="true" outlineLevel="0" collapsed="false">
      <c r="A320" s="61" t="str">
        <f aca="false">Def_SecSub!$A320</f>
        <v>SI-02C3</v>
      </c>
      <c r="B320" s="61" t="str">
        <f aca="false">Def_Locais_Geograficos!$A$32</f>
        <v>Túnel (Anel)</v>
      </c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customFormat="false" ht="15.75" hidden="false" customHeight="true" outlineLevel="0" collapsed="false">
      <c r="A321" s="61" t="str">
        <f aca="false">Def_SecSub!$A321</f>
        <v>SI-02C4</v>
      </c>
      <c r="B321" s="61" t="str">
        <f aca="false">Def_Locais_Geograficos!$A$32</f>
        <v>Túnel (Anel)</v>
      </c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customFormat="false" ht="15.75" hidden="false" customHeight="true" outlineLevel="0" collapsed="false">
      <c r="A322" s="61" t="str">
        <f aca="false">Def_SecSub!$A322</f>
        <v>SI-02M1</v>
      </c>
      <c r="B322" s="61" t="str">
        <f aca="false">Def_Locais_Geograficos!$A$32</f>
        <v>Túnel (Anel)</v>
      </c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customFormat="false" ht="15.75" hidden="false" customHeight="true" outlineLevel="0" collapsed="false">
      <c r="A323" s="61" t="str">
        <f aca="false">Def_SecSub!$A323</f>
        <v>SI-02M2</v>
      </c>
      <c r="B323" s="61" t="str">
        <f aca="false">Def_Locais_Geograficos!$A$32</f>
        <v>Túnel (Anel)</v>
      </c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customFormat="false" ht="15.75" hidden="false" customHeight="true" outlineLevel="0" collapsed="false">
      <c r="A324" s="61" t="str">
        <f aca="false">Def_SecSub!$A324</f>
        <v>SI-03C1</v>
      </c>
      <c r="B324" s="61" t="str">
        <f aca="false">Def_Locais_Geograficos!$A$32</f>
        <v>Túnel (Anel)</v>
      </c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customFormat="false" ht="15.75" hidden="false" customHeight="true" outlineLevel="0" collapsed="false">
      <c r="A325" s="61" t="str">
        <f aca="false">Def_SecSub!$A325</f>
        <v>SI-03C2</v>
      </c>
      <c r="B325" s="61" t="str">
        <f aca="false">Def_Locais_Geograficos!$A$32</f>
        <v>Túnel (Anel)</v>
      </c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customFormat="false" ht="15.75" hidden="false" customHeight="true" outlineLevel="0" collapsed="false">
      <c r="A326" s="61" t="str">
        <f aca="false">Def_SecSub!$A326</f>
        <v>SI-03C3</v>
      </c>
      <c r="B326" s="61" t="str">
        <f aca="false">Def_Locais_Geograficos!$A$32</f>
        <v>Túnel (Anel)</v>
      </c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customFormat="false" ht="15.75" hidden="false" customHeight="true" outlineLevel="0" collapsed="false">
      <c r="A327" s="61" t="str">
        <f aca="false">Def_SecSub!$A327</f>
        <v>SI-03C4</v>
      </c>
      <c r="B327" s="61" t="str">
        <f aca="false">Def_Locais_Geograficos!$A$32</f>
        <v>Túnel (Anel)</v>
      </c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customFormat="false" ht="15.75" hidden="false" customHeight="true" outlineLevel="0" collapsed="false">
      <c r="A328" s="61" t="str">
        <f aca="false">Def_SecSub!$A328</f>
        <v>SI-03M1</v>
      </c>
      <c r="B328" s="61" t="str">
        <f aca="false">Def_Locais_Geograficos!$A$32</f>
        <v>Túnel (Anel)</v>
      </c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customFormat="false" ht="15.75" hidden="false" customHeight="true" outlineLevel="0" collapsed="false">
      <c r="A329" s="61" t="str">
        <f aca="false">Def_SecSub!$A329</f>
        <v>SI-03M2</v>
      </c>
      <c r="B329" s="61" t="str">
        <f aca="false">Def_Locais_Geograficos!$A$32</f>
        <v>Túnel (Anel)</v>
      </c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customFormat="false" ht="15.75" hidden="false" customHeight="true" outlineLevel="0" collapsed="false">
      <c r="A330" s="61" t="str">
        <f aca="false">Def_SecSub!$A330</f>
        <v>SI-04C1</v>
      </c>
      <c r="B330" s="61" t="str">
        <f aca="false">Def_Locais_Geograficos!$A$32</f>
        <v>Túnel (Anel)</v>
      </c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customFormat="false" ht="15.75" hidden="false" customHeight="true" outlineLevel="0" collapsed="false">
      <c r="A331" s="61" t="str">
        <f aca="false">Def_SecSub!$A331</f>
        <v>SI-04C2</v>
      </c>
      <c r="B331" s="61" t="str">
        <f aca="false">Def_Locais_Geograficos!$A$32</f>
        <v>Túnel (Anel)</v>
      </c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customFormat="false" ht="15.75" hidden="false" customHeight="true" outlineLevel="0" collapsed="false">
      <c r="A332" s="61" t="str">
        <f aca="false">Def_SecSub!$A332</f>
        <v>SI-04C3</v>
      </c>
      <c r="B332" s="61" t="str">
        <f aca="false">Def_Locais_Geograficos!$A$32</f>
        <v>Túnel (Anel)</v>
      </c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customFormat="false" ht="15.75" hidden="false" customHeight="true" outlineLevel="0" collapsed="false">
      <c r="A333" s="61" t="str">
        <f aca="false">Def_SecSub!$A333</f>
        <v>SI-04C4</v>
      </c>
      <c r="B333" s="61" t="str">
        <f aca="false">Def_Locais_Geograficos!$A$32</f>
        <v>Túnel (Anel)</v>
      </c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customFormat="false" ht="15.75" hidden="false" customHeight="true" outlineLevel="0" collapsed="false">
      <c r="A334" s="61" t="str">
        <f aca="false">Def_SecSub!$A334</f>
        <v>SI-04M1</v>
      </c>
      <c r="B334" s="61" t="str">
        <f aca="false">Def_Locais_Geograficos!$A$32</f>
        <v>Túnel (Anel)</v>
      </c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customFormat="false" ht="15.75" hidden="false" customHeight="true" outlineLevel="0" collapsed="false">
      <c r="A335" s="61" t="str">
        <f aca="false">Def_SecSub!$A335</f>
        <v>SI-04M2</v>
      </c>
      <c r="B335" s="61" t="str">
        <f aca="false">Def_Locais_Geograficos!$A$32</f>
        <v>Túnel (Anel)</v>
      </c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customFormat="false" ht="15.75" hidden="false" customHeight="true" outlineLevel="0" collapsed="false">
      <c r="A336" s="61" t="str">
        <f aca="false">Def_SecSub!$A336</f>
        <v>SI-05C1</v>
      </c>
      <c r="B336" s="61" t="str">
        <f aca="false">Def_Locais_Geograficos!$A$32</f>
        <v>Túnel (Anel)</v>
      </c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customFormat="false" ht="15.75" hidden="false" customHeight="true" outlineLevel="0" collapsed="false">
      <c r="A337" s="61" t="str">
        <f aca="false">Def_SecSub!$A337</f>
        <v>SI-05C2</v>
      </c>
      <c r="B337" s="61" t="str">
        <f aca="false">Def_Locais_Geograficos!$A$32</f>
        <v>Túnel (Anel)</v>
      </c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customFormat="false" ht="15.75" hidden="false" customHeight="true" outlineLevel="0" collapsed="false">
      <c r="A338" s="61" t="str">
        <f aca="false">Def_SecSub!$A338</f>
        <v>SI-05C3</v>
      </c>
      <c r="B338" s="61" t="str">
        <f aca="false">Def_Locais_Geograficos!$A$32</f>
        <v>Túnel (Anel)</v>
      </c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customFormat="false" ht="15.75" hidden="false" customHeight="true" outlineLevel="0" collapsed="false">
      <c r="A339" s="61" t="str">
        <f aca="false">Def_SecSub!$A339</f>
        <v>SI-05C4</v>
      </c>
      <c r="B339" s="61" t="str">
        <f aca="false">Def_Locais_Geograficos!$A$32</f>
        <v>Túnel (Anel)</v>
      </c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customFormat="false" ht="15.75" hidden="false" customHeight="true" outlineLevel="0" collapsed="false">
      <c r="A340" s="61" t="str">
        <f aca="false">Def_SecSub!$A340</f>
        <v>SI-05M1</v>
      </c>
      <c r="B340" s="61" t="str">
        <f aca="false">Def_Locais_Geograficos!$A$32</f>
        <v>Túnel (Anel)</v>
      </c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customFormat="false" ht="15.75" hidden="false" customHeight="true" outlineLevel="0" collapsed="false">
      <c r="A341" s="61" t="str">
        <f aca="false">Def_SecSub!$A341</f>
        <v>SI-05M2</v>
      </c>
      <c r="B341" s="61" t="str">
        <f aca="false">Def_Locais_Geograficos!$A$32</f>
        <v>Túnel (Anel)</v>
      </c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customFormat="false" ht="15.75" hidden="false" customHeight="true" outlineLevel="0" collapsed="false">
      <c r="A342" s="61" t="str">
        <f aca="false">Def_SecSub!$A342</f>
        <v>SI-06C1</v>
      </c>
      <c r="B342" s="61" t="str">
        <f aca="false">Def_Locais_Geograficos!$A$32</f>
        <v>Túnel (Anel)</v>
      </c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customFormat="false" ht="15.75" hidden="false" customHeight="true" outlineLevel="0" collapsed="false">
      <c r="A343" s="61" t="str">
        <f aca="false">Def_SecSub!$A343</f>
        <v>SI-06C2</v>
      </c>
      <c r="B343" s="61" t="str">
        <f aca="false">Def_Locais_Geograficos!$A$32</f>
        <v>Túnel (Anel)</v>
      </c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customFormat="false" ht="15.75" hidden="false" customHeight="true" outlineLevel="0" collapsed="false">
      <c r="A344" s="61" t="str">
        <f aca="false">Def_SecSub!$A344</f>
        <v>SI-06C3</v>
      </c>
      <c r="B344" s="61" t="str">
        <f aca="false">Def_Locais_Geograficos!$A$32</f>
        <v>Túnel (Anel)</v>
      </c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customFormat="false" ht="15.75" hidden="false" customHeight="true" outlineLevel="0" collapsed="false">
      <c r="A345" s="61" t="str">
        <f aca="false">Def_SecSub!$A345</f>
        <v>SI-06C4</v>
      </c>
      <c r="B345" s="61" t="str">
        <f aca="false">Def_Locais_Geograficos!$A$32</f>
        <v>Túnel (Anel)</v>
      </c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customFormat="false" ht="15.75" hidden="false" customHeight="true" outlineLevel="0" collapsed="false">
      <c r="A346" s="61" t="str">
        <f aca="false">Def_SecSub!$A346</f>
        <v>SI-06M1</v>
      </c>
      <c r="B346" s="61" t="str">
        <f aca="false">Def_Locais_Geograficos!$A$32</f>
        <v>Túnel (Anel)</v>
      </c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customFormat="false" ht="15.75" hidden="false" customHeight="true" outlineLevel="0" collapsed="false">
      <c r="A347" s="61" t="str">
        <f aca="false">Def_SecSub!$A347</f>
        <v>SI-06M2</v>
      </c>
      <c r="B347" s="61" t="str">
        <f aca="false">Def_Locais_Geograficos!$A$32</f>
        <v>Túnel (Anel)</v>
      </c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customFormat="false" ht="15.75" hidden="false" customHeight="true" outlineLevel="0" collapsed="false">
      <c r="A348" s="61" t="str">
        <f aca="false">Def_SecSub!$A348</f>
        <v>SI-07C1</v>
      </c>
      <c r="B348" s="61" t="str">
        <f aca="false">Def_Locais_Geograficos!$A$32</f>
        <v>Túnel (Anel)</v>
      </c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customFormat="false" ht="15.75" hidden="false" customHeight="true" outlineLevel="0" collapsed="false">
      <c r="A349" s="61" t="str">
        <f aca="false">Def_SecSub!$A349</f>
        <v>SI-07C2</v>
      </c>
      <c r="B349" s="61" t="str">
        <f aca="false">Def_Locais_Geograficos!$A$32</f>
        <v>Túnel (Anel)</v>
      </c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customFormat="false" ht="15.75" hidden="false" customHeight="true" outlineLevel="0" collapsed="false">
      <c r="A350" s="61" t="str">
        <f aca="false">Def_SecSub!$A350</f>
        <v>SI-07C3</v>
      </c>
      <c r="B350" s="61" t="str">
        <f aca="false">Def_Locais_Geograficos!$A$32</f>
        <v>Túnel (Anel)</v>
      </c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customFormat="false" ht="15.75" hidden="false" customHeight="true" outlineLevel="0" collapsed="false">
      <c r="A351" s="61" t="str">
        <f aca="false">Def_SecSub!$A351</f>
        <v>SI-07C4</v>
      </c>
      <c r="B351" s="61" t="str">
        <f aca="false">Def_Locais_Geograficos!$A$32</f>
        <v>Túnel (Anel)</v>
      </c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customFormat="false" ht="15.75" hidden="false" customHeight="true" outlineLevel="0" collapsed="false">
      <c r="A352" s="61" t="str">
        <f aca="false">Def_SecSub!$A352</f>
        <v>SI-07M1</v>
      </c>
      <c r="B352" s="61" t="str">
        <f aca="false">Def_Locais_Geograficos!$A$32</f>
        <v>Túnel (Anel)</v>
      </c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customFormat="false" ht="15.75" hidden="false" customHeight="true" outlineLevel="0" collapsed="false">
      <c r="A353" s="61" t="str">
        <f aca="false">Def_SecSub!$A353</f>
        <v>SI-07M2</v>
      </c>
      <c r="B353" s="61" t="str">
        <f aca="false">Def_Locais_Geograficos!$A$32</f>
        <v>Túnel (Anel)</v>
      </c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customFormat="false" ht="15.75" hidden="false" customHeight="true" outlineLevel="0" collapsed="false">
      <c r="A354" s="61" t="str">
        <f aca="false">Def_SecSub!$A354</f>
        <v>SI-08C1</v>
      </c>
      <c r="B354" s="61" t="str">
        <f aca="false">Def_Locais_Geograficos!$A$32</f>
        <v>Túnel (Anel)</v>
      </c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customFormat="false" ht="15.75" hidden="false" customHeight="true" outlineLevel="0" collapsed="false">
      <c r="A355" s="61" t="str">
        <f aca="false">Def_SecSub!$A355</f>
        <v>SI-08C2</v>
      </c>
      <c r="B355" s="61" t="str">
        <f aca="false">Def_Locais_Geograficos!$A$32</f>
        <v>Túnel (Anel)</v>
      </c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customFormat="false" ht="15.75" hidden="false" customHeight="true" outlineLevel="0" collapsed="false">
      <c r="A356" s="61" t="str">
        <f aca="false">Def_SecSub!$A356</f>
        <v>SI-08C3</v>
      </c>
      <c r="B356" s="61" t="str">
        <f aca="false">Def_Locais_Geograficos!$A$32</f>
        <v>Túnel (Anel)</v>
      </c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customFormat="false" ht="15.75" hidden="false" customHeight="true" outlineLevel="0" collapsed="false">
      <c r="A357" s="61" t="str">
        <f aca="false">Def_SecSub!$A357</f>
        <v>SI-08C4</v>
      </c>
      <c r="B357" s="61" t="str">
        <f aca="false">Def_Locais_Geograficos!$A$32</f>
        <v>Túnel (Anel)</v>
      </c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customFormat="false" ht="15.75" hidden="false" customHeight="true" outlineLevel="0" collapsed="false">
      <c r="A358" s="61" t="str">
        <f aca="false">Def_SecSub!$A358</f>
        <v>SI-08M1</v>
      </c>
      <c r="B358" s="61" t="str">
        <f aca="false">Def_Locais_Geograficos!$A$32</f>
        <v>Túnel (Anel)</v>
      </c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customFormat="false" ht="15.75" hidden="false" customHeight="true" outlineLevel="0" collapsed="false">
      <c r="A359" s="61" t="str">
        <f aca="false">Def_SecSub!$A359</f>
        <v>SI-08M2</v>
      </c>
      <c r="B359" s="61" t="str">
        <f aca="false">Def_Locais_Geograficos!$A$32</f>
        <v>Túnel (Anel)</v>
      </c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customFormat="false" ht="15.75" hidden="false" customHeight="true" outlineLevel="0" collapsed="false">
      <c r="A360" s="61" t="str">
        <f aca="false">Def_SecSub!$A360</f>
        <v>SI-09C1</v>
      </c>
      <c r="B360" s="61" t="str">
        <f aca="false">Def_Locais_Geograficos!$A$32</f>
        <v>Túnel (Anel)</v>
      </c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customFormat="false" ht="15.75" hidden="false" customHeight="true" outlineLevel="0" collapsed="false">
      <c r="A361" s="61" t="str">
        <f aca="false">Def_SecSub!$A361</f>
        <v>SI-09C2</v>
      </c>
      <c r="B361" s="61" t="str">
        <f aca="false">Def_Locais_Geograficos!$A$32</f>
        <v>Túnel (Anel)</v>
      </c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customFormat="false" ht="15.75" hidden="false" customHeight="true" outlineLevel="0" collapsed="false">
      <c r="A362" s="61" t="str">
        <f aca="false">Def_SecSub!$A362</f>
        <v>SI-09C3</v>
      </c>
      <c r="B362" s="61" t="str">
        <f aca="false">Def_Locais_Geograficos!$A$32</f>
        <v>Túnel (Anel)</v>
      </c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customFormat="false" ht="15.75" hidden="false" customHeight="true" outlineLevel="0" collapsed="false">
      <c r="A363" s="61" t="str">
        <f aca="false">Def_SecSub!$A363</f>
        <v>SI-09C4</v>
      </c>
      <c r="B363" s="61" t="str">
        <f aca="false">Def_Locais_Geograficos!$A$32</f>
        <v>Túnel (Anel)</v>
      </c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customFormat="false" ht="15.75" hidden="false" customHeight="true" outlineLevel="0" collapsed="false">
      <c r="A364" s="61" t="str">
        <f aca="false">Def_SecSub!$A364</f>
        <v>SI-09M1</v>
      </c>
      <c r="B364" s="61" t="str">
        <f aca="false">Def_Locais_Geograficos!$A$32</f>
        <v>Túnel (Anel)</v>
      </c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customFormat="false" ht="15.75" hidden="false" customHeight="true" outlineLevel="0" collapsed="false">
      <c r="A365" s="61" t="str">
        <f aca="false">Def_SecSub!$A365</f>
        <v>SI-09M2</v>
      </c>
      <c r="B365" s="61" t="str">
        <f aca="false">Def_Locais_Geograficos!$A$32</f>
        <v>Túnel (Anel)</v>
      </c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customFormat="false" ht="15.75" hidden="false" customHeight="true" outlineLevel="0" collapsed="false">
      <c r="A366" s="61" t="str">
        <f aca="false">Def_SecSub!$A366</f>
        <v>SI-10C1</v>
      </c>
      <c r="B366" s="61" t="str">
        <f aca="false">Def_Locais_Geograficos!$A$32</f>
        <v>Túnel (Anel)</v>
      </c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customFormat="false" ht="15.75" hidden="false" customHeight="true" outlineLevel="0" collapsed="false">
      <c r="A367" s="61" t="str">
        <f aca="false">Def_SecSub!$A367</f>
        <v>SI-10C2</v>
      </c>
      <c r="B367" s="61" t="str">
        <f aca="false">Def_Locais_Geograficos!$A$32</f>
        <v>Túnel (Anel)</v>
      </c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customFormat="false" ht="15.75" hidden="false" customHeight="true" outlineLevel="0" collapsed="false">
      <c r="A368" s="61" t="str">
        <f aca="false">Def_SecSub!$A368</f>
        <v>SI-10C3</v>
      </c>
      <c r="B368" s="61" t="str">
        <f aca="false">Def_Locais_Geograficos!$A$32</f>
        <v>Túnel (Anel)</v>
      </c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customFormat="false" ht="15.75" hidden="false" customHeight="true" outlineLevel="0" collapsed="false">
      <c r="A369" s="61" t="str">
        <f aca="false">Def_SecSub!$A369</f>
        <v>SI-10C4</v>
      </c>
      <c r="B369" s="61" t="str">
        <f aca="false">Def_Locais_Geograficos!$A$32</f>
        <v>Túnel (Anel)</v>
      </c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customFormat="false" ht="15.75" hidden="false" customHeight="true" outlineLevel="0" collapsed="false">
      <c r="A370" s="61" t="str">
        <f aca="false">Def_SecSub!$A370</f>
        <v>SI-10M1</v>
      </c>
      <c r="B370" s="61" t="str">
        <f aca="false">Def_Locais_Geograficos!$A$32</f>
        <v>Túnel (Anel)</v>
      </c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customFormat="false" ht="15.75" hidden="false" customHeight="true" outlineLevel="0" collapsed="false">
      <c r="A371" s="61" t="str">
        <f aca="false">Def_SecSub!$A371</f>
        <v>SI-10M2</v>
      </c>
      <c r="B371" s="61" t="str">
        <f aca="false">Def_Locais_Geograficos!$A$32</f>
        <v>Túnel (Anel)</v>
      </c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customFormat="false" ht="15.75" hidden="false" customHeight="true" outlineLevel="0" collapsed="false">
      <c r="A372" s="61" t="str">
        <f aca="false">Def_SecSub!$A372</f>
        <v>SI-11C1</v>
      </c>
      <c r="B372" s="61" t="str">
        <f aca="false">Def_Locais_Geograficos!$A$32</f>
        <v>Túnel (Anel)</v>
      </c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customFormat="false" ht="15.75" hidden="false" customHeight="true" outlineLevel="0" collapsed="false">
      <c r="A373" s="61" t="str">
        <f aca="false">Def_SecSub!$A373</f>
        <v>SI-11C2</v>
      </c>
      <c r="B373" s="61" t="str">
        <f aca="false">Def_Locais_Geograficos!$A$32</f>
        <v>Túnel (Anel)</v>
      </c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customFormat="false" ht="15.75" hidden="false" customHeight="true" outlineLevel="0" collapsed="false">
      <c r="A374" s="61" t="str">
        <f aca="false">Def_SecSub!$A374</f>
        <v>SI-11C3</v>
      </c>
      <c r="B374" s="61" t="str">
        <f aca="false">Def_Locais_Geograficos!$A$32</f>
        <v>Túnel (Anel)</v>
      </c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customFormat="false" ht="15.75" hidden="false" customHeight="true" outlineLevel="0" collapsed="false">
      <c r="A375" s="61" t="str">
        <f aca="false">Def_SecSub!$A375</f>
        <v>SI-11C4</v>
      </c>
      <c r="B375" s="61" t="str">
        <f aca="false">Def_Locais_Geograficos!$A$32</f>
        <v>Túnel (Anel)</v>
      </c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customFormat="false" ht="15.75" hidden="false" customHeight="true" outlineLevel="0" collapsed="false">
      <c r="A376" s="61" t="str">
        <f aca="false">Def_SecSub!$A376</f>
        <v>SI-11M1</v>
      </c>
      <c r="B376" s="61" t="str">
        <f aca="false">Def_Locais_Geograficos!$A$32</f>
        <v>Túnel (Anel)</v>
      </c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customFormat="false" ht="15.75" hidden="false" customHeight="true" outlineLevel="0" collapsed="false">
      <c r="A377" s="61" t="str">
        <f aca="false">Def_SecSub!$A377</f>
        <v>SI-11M2</v>
      </c>
      <c r="B377" s="61" t="str">
        <f aca="false">Def_Locais_Geograficos!$A$32</f>
        <v>Túnel (Anel)</v>
      </c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customFormat="false" ht="15.75" hidden="false" customHeight="true" outlineLevel="0" collapsed="false">
      <c r="A378" s="61" t="str">
        <f aca="false">Def_SecSub!$A378</f>
        <v>SI-12C1</v>
      </c>
      <c r="B378" s="61" t="str">
        <f aca="false">Def_Locais_Geograficos!$A$32</f>
        <v>Túnel (Anel)</v>
      </c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customFormat="false" ht="15.75" hidden="false" customHeight="true" outlineLevel="0" collapsed="false">
      <c r="A379" s="61" t="str">
        <f aca="false">Def_SecSub!$A379</f>
        <v>SI-12C2</v>
      </c>
      <c r="B379" s="61" t="str">
        <f aca="false">Def_Locais_Geograficos!$A$32</f>
        <v>Túnel (Anel)</v>
      </c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customFormat="false" ht="15.75" hidden="false" customHeight="true" outlineLevel="0" collapsed="false">
      <c r="A380" s="61" t="str">
        <f aca="false">Def_SecSub!$A380</f>
        <v>SI-12C3</v>
      </c>
      <c r="B380" s="61" t="str">
        <f aca="false">Def_Locais_Geograficos!$A$32</f>
        <v>Túnel (Anel)</v>
      </c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customFormat="false" ht="15.75" hidden="false" customHeight="true" outlineLevel="0" collapsed="false">
      <c r="A381" s="61" t="str">
        <f aca="false">Def_SecSub!$A381</f>
        <v>SI-12C4</v>
      </c>
      <c r="B381" s="61" t="str">
        <f aca="false">Def_Locais_Geograficos!$A$32</f>
        <v>Túnel (Anel)</v>
      </c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customFormat="false" ht="15.75" hidden="false" customHeight="true" outlineLevel="0" collapsed="false">
      <c r="A382" s="61" t="str">
        <f aca="false">Def_SecSub!$A382</f>
        <v>SI-12M1</v>
      </c>
      <c r="B382" s="61" t="str">
        <f aca="false">Def_Locais_Geograficos!$A$32</f>
        <v>Túnel (Anel)</v>
      </c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customFormat="false" ht="15.75" hidden="false" customHeight="true" outlineLevel="0" collapsed="false">
      <c r="A383" s="61" t="str">
        <f aca="false">Def_SecSub!$A383</f>
        <v>SI-12M2</v>
      </c>
      <c r="B383" s="61" t="str">
        <f aca="false">Def_Locais_Geograficos!$A$32</f>
        <v>Túnel (Anel)</v>
      </c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customFormat="false" ht="15.75" hidden="false" customHeight="true" outlineLevel="0" collapsed="false">
      <c r="A384" s="61" t="str">
        <f aca="false">Def_SecSub!$A384</f>
        <v>SI-13C1</v>
      </c>
      <c r="B384" s="61" t="str">
        <f aca="false">Def_Locais_Geograficos!$A$32</f>
        <v>Túnel (Anel)</v>
      </c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customFormat="false" ht="15.75" hidden="false" customHeight="true" outlineLevel="0" collapsed="false">
      <c r="A385" s="61" t="str">
        <f aca="false">Def_SecSub!$A385</f>
        <v>SI-13C2</v>
      </c>
      <c r="B385" s="61" t="str">
        <f aca="false">Def_Locais_Geograficos!$A$32</f>
        <v>Túnel (Anel)</v>
      </c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customFormat="false" ht="15.75" hidden="false" customHeight="true" outlineLevel="0" collapsed="false">
      <c r="A386" s="61" t="str">
        <f aca="false">Def_SecSub!$A386</f>
        <v>SI-13C3</v>
      </c>
      <c r="B386" s="61" t="str">
        <f aca="false">Def_Locais_Geograficos!$A$32</f>
        <v>Túnel (Anel)</v>
      </c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customFormat="false" ht="15.75" hidden="false" customHeight="true" outlineLevel="0" collapsed="false">
      <c r="A387" s="61" t="str">
        <f aca="false">Def_SecSub!$A387</f>
        <v>SI-13C4</v>
      </c>
      <c r="B387" s="61" t="str">
        <f aca="false">Def_Locais_Geograficos!$A$32</f>
        <v>Túnel (Anel)</v>
      </c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customFormat="false" ht="15.75" hidden="false" customHeight="true" outlineLevel="0" collapsed="false">
      <c r="A388" s="61" t="str">
        <f aca="false">Def_SecSub!$A388</f>
        <v>SI-13M1</v>
      </c>
      <c r="B388" s="61" t="str">
        <f aca="false">Def_Locais_Geograficos!$A$32</f>
        <v>Túnel (Anel)</v>
      </c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customFormat="false" ht="15.75" hidden="false" customHeight="true" outlineLevel="0" collapsed="false">
      <c r="A389" s="61" t="str">
        <f aca="false">Def_SecSub!$A389</f>
        <v>SI-13M2</v>
      </c>
      <c r="B389" s="61" t="str">
        <f aca="false">Def_Locais_Geograficos!$A$32</f>
        <v>Túnel (Anel)</v>
      </c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customFormat="false" ht="15.75" hidden="false" customHeight="true" outlineLevel="0" collapsed="false">
      <c r="A390" s="61" t="str">
        <f aca="false">Def_SecSub!$A390</f>
        <v>SI-14C1</v>
      </c>
      <c r="B390" s="61" t="str">
        <f aca="false">Def_Locais_Geograficos!$A$32</f>
        <v>Túnel (Anel)</v>
      </c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customFormat="false" ht="15.75" hidden="false" customHeight="true" outlineLevel="0" collapsed="false">
      <c r="A391" s="61" t="str">
        <f aca="false">Def_SecSub!$A391</f>
        <v>SI-14C2</v>
      </c>
      <c r="B391" s="61" t="str">
        <f aca="false">Def_Locais_Geograficos!$A$32</f>
        <v>Túnel (Anel)</v>
      </c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customFormat="false" ht="15.75" hidden="false" customHeight="true" outlineLevel="0" collapsed="false">
      <c r="A392" s="61" t="str">
        <f aca="false">Def_SecSub!$A392</f>
        <v>SI-14C3</v>
      </c>
      <c r="B392" s="61" t="str">
        <f aca="false">Def_Locais_Geograficos!$A$32</f>
        <v>Túnel (Anel)</v>
      </c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customFormat="false" ht="15.75" hidden="false" customHeight="true" outlineLevel="0" collapsed="false">
      <c r="A393" s="61" t="str">
        <f aca="false">Def_SecSub!$A393</f>
        <v>SI-14C4</v>
      </c>
      <c r="B393" s="61" t="str">
        <f aca="false">Def_Locais_Geograficos!$A$32</f>
        <v>Túnel (Anel)</v>
      </c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customFormat="false" ht="15.75" hidden="false" customHeight="true" outlineLevel="0" collapsed="false">
      <c r="A394" s="61" t="str">
        <f aca="false">Def_SecSub!$A394</f>
        <v>SI-14M1</v>
      </c>
      <c r="B394" s="61" t="str">
        <f aca="false">Def_Locais_Geograficos!$A$32</f>
        <v>Túnel (Anel)</v>
      </c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customFormat="false" ht="15.75" hidden="false" customHeight="true" outlineLevel="0" collapsed="false">
      <c r="A395" s="61" t="str">
        <f aca="false">Def_SecSub!$A395</f>
        <v>SI-14M2</v>
      </c>
      <c r="B395" s="61" t="str">
        <f aca="false">Def_Locais_Geograficos!$A$32</f>
        <v>Túnel (Anel)</v>
      </c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customFormat="false" ht="15.75" hidden="false" customHeight="true" outlineLevel="0" collapsed="false">
      <c r="A396" s="61" t="str">
        <f aca="false">Def_SecSub!$A396</f>
        <v>SI-15C1</v>
      </c>
      <c r="B396" s="61" t="str">
        <f aca="false">Def_Locais_Geograficos!$A$32</f>
        <v>Túnel (Anel)</v>
      </c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customFormat="false" ht="15.75" hidden="false" customHeight="true" outlineLevel="0" collapsed="false">
      <c r="A397" s="61" t="str">
        <f aca="false">Def_SecSub!$A397</f>
        <v>SI-15C2</v>
      </c>
      <c r="B397" s="61" t="str">
        <f aca="false">Def_Locais_Geograficos!$A$32</f>
        <v>Túnel (Anel)</v>
      </c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customFormat="false" ht="15.75" hidden="false" customHeight="true" outlineLevel="0" collapsed="false">
      <c r="A398" s="61" t="str">
        <f aca="false">Def_SecSub!$A398</f>
        <v>SI-15C3</v>
      </c>
      <c r="B398" s="61" t="str">
        <f aca="false">Def_Locais_Geograficos!$A$32</f>
        <v>Túnel (Anel)</v>
      </c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customFormat="false" ht="15.75" hidden="false" customHeight="true" outlineLevel="0" collapsed="false">
      <c r="A399" s="61" t="str">
        <f aca="false">Def_SecSub!$A399</f>
        <v>SI-15C4</v>
      </c>
      <c r="B399" s="61" t="str">
        <f aca="false">Def_Locais_Geograficos!$A$32</f>
        <v>Túnel (Anel)</v>
      </c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customFormat="false" ht="15.75" hidden="false" customHeight="true" outlineLevel="0" collapsed="false">
      <c r="A400" s="61" t="str">
        <f aca="false">Def_SecSub!$A400</f>
        <v>SI-15M1</v>
      </c>
      <c r="B400" s="61" t="str">
        <f aca="false">Def_Locais_Geograficos!$A$32</f>
        <v>Túnel (Anel)</v>
      </c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customFormat="false" ht="15.75" hidden="false" customHeight="true" outlineLevel="0" collapsed="false">
      <c r="A401" s="61" t="str">
        <f aca="false">Def_SecSub!$A401</f>
        <v>SI-15M2</v>
      </c>
      <c r="B401" s="61" t="str">
        <f aca="false">Def_Locais_Geograficos!$A$32</f>
        <v>Túnel (Anel)</v>
      </c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customFormat="false" ht="15.75" hidden="false" customHeight="true" outlineLevel="0" collapsed="false">
      <c r="A402" s="61" t="str">
        <f aca="false">Def_SecSub!$A402</f>
        <v>SI-16C1</v>
      </c>
      <c r="B402" s="61" t="str">
        <f aca="false">Def_Locais_Geograficos!$A$32</f>
        <v>Túnel (Anel)</v>
      </c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customFormat="false" ht="15.75" hidden="false" customHeight="true" outlineLevel="0" collapsed="false">
      <c r="A403" s="61" t="str">
        <f aca="false">Def_SecSub!$A403</f>
        <v>SI-16C2</v>
      </c>
      <c r="B403" s="61" t="str">
        <f aca="false">Def_Locais_Geograficos!$A$32</f>
        <v>Túnel (Anel)</v>
      </c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customFormat="false" ht="15.75" hidden="false" customHeight="true" outlineLevel="0" collapsed="false">
      <c r="A404" s="61" t="str">
        <f aca="false">Def_SecSub!$A404</f>
        <v>SI-16C3</v>
      </c>
      <c r="B404" s="61" t="str">
        <f aca="false">Def_Locais_Geograficos!$A$32</f>
        <v>Túnel (Anel)</v>
      </c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customFormat="false" ht="15.75" hidden="false" customHeight="true" outlineLevel="0" collapsed="false">
      <c r="A405" s="61" t="str">
        <f aca="false">Def_SecSub!$A405</f>
        <v>SI-16C4</v>
      </c>
      <c r="B405" s="61" t="str">
        <f aca="false">Def_Locais_Geograficos!$A$32</f>
        <v>Túnel (Anel)</v>
      </c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customFormat="false" ht="15.75" hidden="false" customHeight="true" outlineLevel="0" collapsed="false">
      <c r="A406" s="61" t="str">
        <f aca="false">Def_SecSub!$A406</f>
        <v>SI-16M1</v>
      </c>
      <c r="B406" s="61" t="str">
        <f aca="false">Def_Locais_Geograficos!$A$32</f>
        <v>Túnel (Anel)</v>
      </c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customFormat="false" ht="15.75" hidden="false" customHeight="true" outlineLevel="0" collapsed="false">
      <c r="A407" s="61" t="str">
        <f aca="false">Def_SecSub!$A407</f>
        <v>SI-16M2</v>
      </c>
      <c r="B407" s="61" t="str">
        <f aca="false">Def_Locais_Geograficos!$A$32</f>
        <v>Túnel (Anel)</v>
      </c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customFormat="false" ht="15.75" hidden="false" customHeight="true" outlineLevel="0" collapsed="false">
      <c r="A408" s="61" t="str">
        <f aca="false">Def_SecSub!$A408</f>
        <v>SI-17C1</v>
      </c>
      <c r="B408" s="61" t="str">
        <f aca="false">Def_Locais_Geograficos!$A$32</f>
        <v>Túnel (Anel)</v>
      </c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customFormat="false" ht="15.75" hidden="false" customHeight="true" outlineLevel="0" collapsed="false">
      <c r="A409" s="61" t="str">
        <f aca="false">Def_SecSub!$A409</f>
        <v>SI-17C2</v>
      </c>
      <c r="B409" s="61" t="str">
        <f aca="false">Def_Locais_Geograficos!$A$32</f>
        <v>Túnel (Anel)</v>
      </c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customFormat="false" ht="15.75" hidden="false" customHeight="true" outlineLevel="0" collapsed="false">
      <c r="A410" s="61" t="str">
        <f aca="false">Def_SecSub!$A410</f>
        <v>SI-17C3</v>
      </c>
      <c r="B410" s="61" t="str">
        <f aca="false">Def_Locais_Geograficos!$A$32</f>
        <v>Túnel (Anel)</v>
      </c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customFormat="false" ht="15.75" hidden="false" customHeight="true" outlineLevel="0" collapsed="false">
      <c r="A411" s="61" t="str">
        <f aca="false">Def_SecSub!$A411</f>
        <v>SI-17C4</v>
      </c>
      <c r="B411" s="61" t="str">
        <f aca="false">Def_Locais_Geograficos!$A$32</f>
        <v>Túnel (Anel)</v>
      </c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customFormat="false" ht="15.75" hidden="false" customHeight="true" outlineLevel="0" collapsed="false">
      <c r="A412" s="61" t="str">
        <f aca="false">Def_SecSub!$A412</f>
        <v>SI-17M1</v>
      </c>
      <c r="B412" s="61" t="str">
        <f aca="false">Def_Locais_Geograficos!$A$32</f>
        <v>Túnel (Anel)</v>
      </c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customFormat="false" ht="15.75" hidden="false" customHeight="true" outlineLevel="0" collapsed="false">
      <c r="A413" s="61" t="str">
        <f aca="false">Def_SecSub!$A413</f>
        <v>SI-17M2</v>
      </c>
      <c r="B413" s="61" t="str">
        <f aca="false">Def_Locais_Geograficos!$A$32</f>
        <v>Túnel (Anel)</v>
      </c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customFormat="false" ht="15.75" hidden="false" customHeight="true" outlineLevel="0" collapsed="false">
      <c r="A414" s="61" t="str">
        <f aca="false">Def_SecSub!$A414</f>
        <v>SI-18C1</v>
      </c>
      <c r="B414" s="61" t="str">
        <f aca="false">Def_Locais_Geograficos!$A$32</f>
        <v>Túnel (Anel)</v>
      </c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customFormat="false" ht="15.75" hidden="false" customHeight="true" outlineLevel="0" collapsed="false">
      <c r="A415" s="61" t="str">
        <f aca="false">Def_SecSub!$A415</f>
        <v>SI-18C2</v>
      </c>
      <c r="B415" s="61" t="str">
        <f aca="false">Def_Locais_Geograficos!$A$32</f>
        <v>Túnel (Anel)</v>
      </c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customFormat="false" ht="15.75" hidden="false" customHeight="true" outlineLevel="0" collapsed="false">
      <c r="A416" s="61" t="str">
        <f aca="false">Def_SecSub!$A416</f>
        <v>SI-18C3</v>
      </c>
      <c r="B416" s="61" t="str">
        <f aca="false">Def_Locais_Geograficos!$A$32</f>
        <v>Túnel (Anel)</v>
      </c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customFormat="false" ht="15.75" hidden="false" customHeight="true" outlineLevel="0" collapsed="false">
      <c r="A417" s="61" t="str">
        <f aca="false">Def_SecSub!$A417</f>
        <v>SI-18C4</v>
      </c>
      <c r="B417" s="61" t="str">
        <f aca="false">Def_Locais_Geograficos!$A$32</f>
        <v>Túnel (Anel)</v>
      </c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customFormat="false" ht="15.75" hidden="false" customHeight="true" outlineLevel="0" collapsed="false">
      <c r="A418" s="61" t="str">
        <f aca="false">Def_SecSub!$A418</f>
        <v>SI-18M1</v>
      </c>
      <c r="B418" s="61" t="str">
        <f aca="false">Def_Locais_Geograficos!$A$32</f>
        <v>Túnel (Anel)</v>
      </c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customFormat="false" ht="15.75" hidden="false" customHeight="true" outlineLevel="0" collapsed="false">
      <c r="A419" s="61" t="str">
        <f aca="false">Def_SecSub!$A419</f>
        <v>SI-18M2</v>
      </c>
      <c r="B419" s="61" t="str">
        <f aca="false">Def_Locais_Geograficos!$A$32</f>
        <v>Túnel (Anel)</v>
      </c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customFormat="false" ht="15.75" hidden="false" customHeight="true" outlineLevel="0" collapsed="false">
      <c r="A420" s="61" t="str">
        <f aca="false">Def_SecSub!$A420</f>
        <v>SI-19C1</v>
      </c>
      <c r="B420" s="61" t="str">
        <f aca="false">Def_Locais_Geograficos!$A$32</f>
        <v>Túnel (Anel)</v>
      </c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customFormat="false" ht="15.75" hidden="false" customHeight="true" outlineLevel="0" collapsed="false">
      <c r="A421" s="61" t="str">
        <f aca="false">Def_SecSub!$A421</f>
        <v>SI-19C2</v>
      </c>
      <c r="B421" s="61" t="str">
        <f aca="false">Def_Locais_Geograficos!$A$32</f>
        <v>Túnel (Anel)</v>
      </c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customFormat="false" ht="15.75" hidden="false" customHeight="true" outlineLevel="0" collapsed="false">
      <c r="A422" s="61" t="str">
        <f aca="false">Def_SecSub!$A422</f>
        <v>SI-19C3</v>
      </c>
      <c r="B422" s="61" t="str">
        <f aca="false">Def_Locais_Geograficos!$A$32</f>
        <v>Túnel (Anel)</v>
      </c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customFormat="false" ht="15.75" hidden="false" customHeight="true" outlineLevel="0" collapsed="false">
      <c r="A423" s="61" t="str">
        <f aca="false">Def_SecSub!$A423</f>
        <v>SI-19C4</v>
      </c>
      <c r="B423" s="61" t="str">
        <f aca="false">Def_Locais_Geograficos!$A$32</f>
        <v>Túnel (Anel)</v>
      </c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customFormat="false" ht="15.75" hidden="false" customHeight="true" outlineLevel="0" collapsed="false">
      <c r="A424" s="61" t="str">
        <f aca="false">Def_SecSub!$A424</f>
        <v>SI-19M1</v>
      </c>
      <c r="B424" s="61" t="str">
        <f aca="false">Def_Locais_Geograficos!$A$32</f>
        <v>Túnel (Anel)</v>
      </c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customFormat="false" ht="15.75" hidden="false" customHeight="true" outlineLevel="0" collapsed="false">
      <c r="A425" s="61" t="str">
        <f aca="false">Def_SecSub!$A425</f>
        <v>SI-19M2</v>
      </c>
      <c r="B425" s="61" t="str">
        <f aca="false">Def_Locais_Geograficos!$A$32</f>
        <v>Túnel (Anel)</v>
      </c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customFormat="false" ht="15.75" hidden="false" customHeight="true" outlineLevel="0" collapsed="false">
      <c r="A426" s="61" t="str">
        <f aca="false">Def_SecSub!$A426</f>
        <v>SI-20C1</v>
      </c>
      <c r="B426" s="61" t="str">
        <f aca="false">Def_Locais_Geograficos!$A$32</f>
        <v>Túnel (Anel)</v>
      </c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customFormat="false" ht="15.75" hidden="false" customHeight="true" outlineLevel="0" collapsed="false">
      <c r="A427" s="61" t="str">
        <f aca="false">Def_SecSub!$A427</f>
        <v>SI-20C2</v>
      </c>
      <c r="B427" s="61" t="str">
        <f aca="false">Def_Locais_Geograficos!$A$32</f>
        <v>Túnel (Anel)</v>
      </c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customFormat="false" ht="15.75" hidden="false" customHeight="true" outlineLevel="0" collapsed="false">
      <c r="A428" s="61" t="str">
        <f aca="false">Def_SecSub!$A428</f>
        <v>SI-20C3</v>
      </c>
      <c r="B428" s="61" t="str">
        <f aca="false">Def_Locais_Geograficos!$A$32</f>
        <v>Túnel (Anel)</v>
      </c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customFormat="false" ht="15.75" hidden="false" customHeight="true" outlineLevel="0" collapsed="false">
      <c r="A429" s="61" t="str">
        <f aca="false">Def_SecSub!$A429</f>
        <v>SI-20C4</v>
      </c>
      <c r="B429" s="61" t="str">
        <f aca="false">Def_Locais_Geograficos!$A$32</f>
        <v>Túnel (Anel)</v>
      </c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customFormat="false" ht="15.75" hidden="false" customHeight="true" outlineLevel="0" collapsed="false">
      <c r="A430" s="61" t="str">
        <f aca="false">Def_SecSub!$A430</f>
        <v>SI-20M1</v>
      </c>
      <c r="B430" s="61" t="str">
        <f aca="false">Def_Locais_Geograficos!$A$32</f>
        <v>Túnel (Anel)</v>
      </c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customFormat="false" ht="15.75" hidden="false" customHeight="true" outlineLevel="0" collapsed="false">
      <c r="A431" s="61" t="str">
        <f aca="false">Def_SecSub!$A431</f>
        <v>SI-20M2</v>
      </c>
      <c r="B431" s="61" t="str">
        <f aca="false">Def_Locais_Geograficos!$A$32</f>
        <v>Túnel (Anel)</v>
      </c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customFormat="false" ht="15.75" hidden="false" customHeight="true" outlineLevel="0" collapsed="false">
      <c r="A432" s="61" t="str">
        <f aca="false">Def_SecSub!$A432</f>
        <v>SI-01SA</v>
      </c>
      <c r="B432" s="61" t="str">
        <f aca="false">Def_Locais_Geograficos!$A$32</f>
        <v>Túnel (Anel)</v>
      </c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customFormat="false" ht="15.75" hidden="false" customHeight="true" outlineLevel="0" collapsed="false">
      <c r="A433" s="61" t="str">
        <f aca="false">Def_SecSub!$A433</f>
        <v>SI-02SB</v>
      </c>
      <c r="B433" s="61" t="str">
        <f aca="false">Def_Locais_Geograficos!$A$32</f>
        <v>Túnel (Anel)</v>
      </c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customFormat="false" ht="15.75" hidden="false" customHeight="true" outlineLevel="0" collapsed="false">
      <c r="A434" s="61" t="str">
        <f aca="false">Def_SecSub!$A434</f>
        <v>SI-03SP</v>
      </c>
      <c r="B434" s="61" t="str">
        <f aca="false">Def_Locais_Geograficos!$A$32</f>
        <v>Túnel (Anel)</v>
      </c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customFormat="false" ht="15.75" hidden="false" customHeight="true" outlineLevel="0" collapsed="false">
      <c r="A435" s="61" t="str">
        <f aca="false">Def_SecSub!$A435</f>
        <v>SI-04SB</v>
      </c>
      <c r="B435" s="61" t="str">
        <f aca="false">Def_Locais_Geograficos!$A$32</f>
        <v>Túnel (Anel)</v>
      </c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customFormat="false" ht="15.75" hidden="false" customHeight="true" outlineLevel="0" collapsed="false">
      <c r="A436" s="61" t="str">
        <f aca="false">Def_SecSub!$A436</f>
        <v>SI-05SA</v>
      </c>
      <c r="B436" s="61" t="str">
        <f aca="false">Def_Locais_Geograficos!$A$32</f>
        <v>Túnel (Anel)</v>
      </c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customFormat="false" ht="15.75" hidden="false" customHeight="true" outlineLevel="0" collapsed="false">
      <c r="A437" s="61" t="str">
        <f aca="false">Def_SecSub!$A437</f>
        <v>SI-06SB</v>
      </c>
      <c r="B437" s="61" t="str">
        <f aca="false">Def_Locais_Geograficos!$A$32</f>
        <v>Túnel (Anel)</v>
      </c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customFormat="false" ht="15.75" hidden="false" customHeight="true" outlineLevel="0" collapsed="false">
      <c r="A438" s="61" t="str">
        <f aca="false">Def_SecSub!$A438</f>
        <v>SI-07SP</v>
      </c>
      <c r="B438" s="61" t="str">
        <f aca="false">Def_Locais_Geograficos!$A$32</f>
        <v>Túnel (Anel)</v>
      </c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customFormat="false" ht="15.75" hidden="false" customHeight="true" outlineLevel="0" collapsed="false">
      <c r="A439" s="61" t="str">
        <f aca="false">Def_SecSub!$A439</f>
        <v>SI-08SB</v>
      </c>
      <c r="B439" s="61" t="str">
        <f aca="false">Def_Locais_Geograficos!$A$32</f>
        <v>Túnel (Anel)</v>
      </c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customFormat="false" ht="15.75" hidden="false" customHeight="true" outlineLevel="0" collapsed="false">
      <c r="A440" s="61" t="str">
        <f aca="false">Def_SecSub!$A440</f>
        <v>SI-09SA</v>
      </c>
      <c r="B440" s="61" t="str">
        <f aca="false">Def_Locais_Geograficos!$A$32</f>
        <v>Túnel (Anel)</v>
      </c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customFormat="false" ht="15.75" hidden="false" customHeight="true" outlineLevel="0" collapsed="false">
      <c r="A441" s="61" t="str">
        <f aca="false">Def_SecSub!$A441</f>
        <v>SI-10SB</v>
      </c>
      <c r="B441" s="61" t="str">
        <f aca="false">Def_Locais_Geograficos!$A$32</f>
        <v>Túnel (Anel)</v>
      </c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customFormat="false" ht="15.75" hidden="false" customHeight="true" outlineLevel="0" collapsed="false">
      <c r="A442" s="61" t="str">
        <f aca="false">Def_SecSub!$A442</f>
        <v>SI-11SP</v>
      </c>
      <c r="B442" s="61" t="str">
        <f aca="false">Def_Locais_Geograficos!$A$32</f>
        <v>Túnel (Anel)</v>
      </c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customFormat="false" ht="15.75" hidden="false" customHeight="true" outlineLevel="0" collapsed="false">
      <c r="A443" s="61" t="str">
        <f aca="false">Def_SecSub!$A443</f>
        <v>SI-12SB</v>
      </c>
      <c r="B443" s="61" t="str">
        <f aca="false">Def_Locais_Geograficos!$A$32</f>
        <v>Túnel (Anel)</v>
      </c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customFormat="false" ht="15.75" hidden="false" customHeight="true" outlineLevel="0" collapsed="false">
      <c r="A444" s="61" t="str">
        <f aca="false">Def_SecSub!$A444</f>
        <v>SI-13SA</v>
      </c>
      <c r="B444" s="61" t="str">
        <f aca="false">Def_Locais_Geograficos!$A$32</f>
        <v>Túnel (Anel)</v>
      </c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customFormat="false" ht="15.75" hidden="false" customHeight="true" outlineLevel="0" collapsed="false">
      <c r="A445" s="61" t="str">
        <f aca="false">Def_SecSub!$A445</f>
        <v>SI-14SB</v>
      </c>
      <c r="B445" s="61" t="str">
        <f aca="false">Def_Locais_Geograficos!$A$32</f>
        <v>Túnel (Anel)</v>
      </c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customFormat="false" ht="15.75" hidden="false" customHeight="true" outlineLevel="0" collapsed="false">
      <c r="A446" s="61" t="str">
        <f aca="false">Def_SecSub!$A446</f>
        <v>SI-15SP</v>
      </c>
      <c r="B446" s="61" t="str">
        <f aca="false">Def_Locais_Geograficos!$A$32</f>
        <v>Túnel (Anel)</v>
      </c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customFormat="false" ht="15.75" hidden="false" customHeight="true" outlineLevel="0" collapsed="false">
      <c r="A447" s="61" t="str">
        <f aca="false">Def_SecSub!$A447</f>
        <v>SI-16SB</v>
      </c>
      <c r="B447" s="61" t="str">
        <f aca="false">Def_Locais_Geograficos!$A$32</f>
        <v>Túnel (Anel)</v>
      </c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customFormat="false" ht="15.75" hidden="false" customHeight="true" outlineLevel="0" collapsed="false">
      <c r="A448" s="61" t="str">
        <f aca="false">Def_SecSub!$A448</f>
        <v>SI-17SA</v>
      </c>
      <c r="B448" s="61" t="str">
        <f aca="false">Def_Locais_Geograficos!$A$32</f>
        <v>Túnel (Anel)</v>
      </c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customFormat="false" ht="15.75" hidden="false" customHeight="true" outlineLevel="0" collapsed="false">
      <c r="A449" s="61" t="str">
        <f aca="false">Def_SecSub!$A449</f>
        <v>SI-18SB</v>
      </c>
      <c r="B449" s="61" t="str">
        <f aca="false">Def_Locais_Geograficos!$A$32</f>
        <v>Túnel (Anel)</v>
      </c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customFormat="false" ht="15.75" hidden="false" customHeight="true" outlineLevel="0" collapsed="false">
      <c r="A450" s="61" t="str">
        <f aca="false">Def_SecSub!$A450</f>
        <v>SI-19SP</v>
      </c>
      <c r="B450" s="61" t="str">
        <f aca="false">Def_Locais_Geograficos!$A$32</f>
        <v>Túnel (Anel)</v>
      </c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customFormat="false" ht="15.75" hidden="false" customHeight="true" outlineLevel="0" collapsed="false">
      <c r="A451" s="61" t="str">
        <f aca="false">Def_SecSub!$A451</f>
        <v>SI-20SB</v>
      </c>
      <c r="B451" s="61" t="str">
        <f aca="false">Def_Locais_Geograficos!$A$32</f>
        <v>Túnel (Anel)</v>
      </c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customFormat="false" ht="15.75" hidden="false" customHeight="true" outlineLevel="0" collapsed="false">
      <c r="A452" s="61" t="str">
        <f aca="false">Def_SecSub!$A452</f>
        <v>SI-01SAFE</v>
      </c>
      <c r="B452" s="61" t="str">
        <f aca="false">Def_Locais_Geograficos!$A$33</f>
        <v>Túnel (Anel/Front-End)</v>
      </c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customFormat="false" ht="15.75" hidden="false" customHeight="true" outlineLevel="0" collapsed="false">
      <c r="A453" s="61" t="str">
        <f aca="false">Def_SecSub!$A453</f>
        <v>SI-02SBFE</v>
      </c>
      <c r="B453" s="61" t="str">
        <f aca="false">Def_Locais_Geograficos!$A$33</f>
        <v>Túnel (Anel/Front-End)</v>
      </c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customFormat="false" ht="15.75" hidden="false" customHeight="true" outlineLevel="0" collapsed="false">
      <c r="A454" s="61" t="str">
        <f aca="false">Def_SecSub!$A454</f>
        <v>SI-03SPFE</v>
      </c>
      <c r="B454" s="61" t="str">
        <f aca="false">Def_Locais_Geograficos!$A$33</f>
        <v>Túnel (Anel/Front-End)</v>
      </c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customFormat="false" ht="15.75" hidden="false" customHeight="true" outlineLevel="0" collapsed="false">
      <c r="A455" s="61" t="str">
        <f aca="false">Def_SecSub!$A455</f>
        <v>SI-04SBFE</v>
      </c>
      <c r="B455" s="61" t="str">
        <f aca="false">Def_Locais_Geograficos!$A$33</f>
        <v>Túnel (Anel/Front-End)</v>
      </c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customFormat="false" ht="15.75" hidden="false" customHeight="true" outlineLevel="0" collapsed="false">
      <c r="A456" s="61" t="str">
        <f aca="false">Def_SecSub!$A456</f>
        <v>SI-05SAFE</v>
      </c>
      <c r="B456" s="61" t="str">
        <f aca="false">Def_Locais_Geograficos!$A$33</f>
        <v>Túnel (Anel/Front-End)</v>
      </c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customFormat="false" ht="15.75" hidden="false" customHeight="true" outlineLevel="0" collapsed="false">
      <c r="A457" s="61" t="str">
        <f aca="false">Def_SecSub!$A457</f>
        <v>SI-06SBFE</v>
      </c>
      <c r="B457" s="61" t="str">
        <f aca="false">Def_Locais_Geograficos!$A$33</f>
        <v>Túnel (Anel/Front-End)</v>
      </c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customFormat="false" ht="15.75" hidden="false" customHeight="true" outlineLevel="0" collapsed="false">
      <c r="A458" s="61" t="str">
        <f aca="false">Def_SecSub!$A458</f>
        <v>SI-07SPFE</v>
      </c>
      <c r="B458" s="61" t="str">
        <f aca="false">Def_Locais_Geograficos!$A$33</f>
        <v>Túnel (Anel/Front-End)</v>
      </c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customFormat="false" ht="15.75" hidden="false" customHeight="true" outlineLevel="0" collapsed="false">
      <c r="A459" s="61" t="str">
        <f aca="false">Def_SecSub!$A459</f>
        <v>SI-08SBFE</v>
      </c>
      <c r="B459" s="61" t="str">
        <f aca="false">Def_Locais_Geograficos!$A$33</f>
        <v>Túnel (Anel/Front-End)</v>
      </c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customFormat="false" ht="15.75" hidden="false" customHeight="true" outlineLevel="0" collapsed="false">
      <c r="A460" s="61" t="str">
        <f aca="false">Def_SecSub!$A460</f>
        <v>SI-09SAFE</v>
      </c>
      <c r="B460" s="61" t="str">
        <f aca="false">Def_Locais_Geograficos!$A$33</f>
        <v>Túnel (Anel/Front-End)</v>
      </c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customFormat="false" ht="15.75" hidden="false" customHeight="true" outlineLevel="0" collapsed="false">
      <c r="A461" s="61" t="str">
        <f aca="false">Def_SecSub!$A461</f>
        <v>SI-10SBFE</v>
      </c>
      <c r="B461" s="61" t="str">
        <f aca="false">Def_Locais_Geograficos!$A$33</f>
        <v>Túnel (Anel/Front-End)</v>
      </c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customFormat="false" ht="15.75" hidden="false" customHeight="true" outlineLevel="0" collapsed="false">
      <c r="A462" s="61" t="str">
        <f aca="false">Def_SecSub!$A462</f>
        <v>SI-11SPFE</v>
      </c>
      <c r="B462" s="61" t="str">
        <f aca="false">Def_Locais_Geograficos!$A$33</f>
        <v>Túnel (Anel/Front-End)</v>
      </c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customFormat="false" ht="15.75" hidden="false" customHeight="true" outlineLevel="0" collapsed="false">
      <c r="A463" s="61" t="str">
        <f aca="false">Def_SecSub!$A463</f>
        <v>SI-12SBFE</v>
      </c>
      <c r="B463" s="61" t="str">
        <f aca="false">Def_Locais_Geograficos!$A$33</f>
        <v>Túnel (Anel/Front-End)</v>
      </c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customFormat="false" ht="15.75" hidden="false" customHeight="true" outlineLevel="0" collapsed="false">
      <c r="A464" s="61" t="str">
        <f aca="false">Def_SecSub!$A464</f>
        <v>SI-13SAFE</v>
      </c>
      <c r="B464" s="61" t="str">
        <f aca="false">Def_Locais_Geograficos!$A$33</f>
        <v>Túnel (Anel/Front-End)</v>
      </c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customFormat="false" ht="15.75" hidden="false" customHeight="true" outlineLevel="0" collapsed="false">
      <c r="A465" s="61" t="str">
        <f aca="false">Def_SecSub!$A465</f>
        <v>SI-14SBFE</v>
      </c>
      <c r="B465" s="61" t="str">
        <f aca="false">Def_Locais_Geograficos!$A$33</f>
        <v>Túnel (Anel/Front-End)</v>
      </c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customFormat="false" ht="15.75" hidden="false" customHeight="true" outlineLevel="0" collapsed="false">
      <c r="A466" s="61" t="str">
        <f aca="false">Def_SecSub!$A466</f>
        <v>SI-15SPFE</v>
      </c>
      <c r="B466" s="61" t="str">
        <f aca="false">Def_Locais_Geograficos!$A$33</f>
        <v>Túnel (Anel/Front-End)</v>
      </c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customFormat="false" ht="15.75" hidden="false" customHeight="true" outlineLevel="0" collapsed="false">
      <c r="A467" s="61" t="str">
        <f aca="false">Def_SecSub!$A467</f>
        <v>SI-16SBFE</v>
      </c>
      <c r="B467" s="61" t="str">
        <f aca="false">Def_Locais_Geograficos!$A$33</f>
        <v>Túnel (Anel/Front-End)</v>
      </c>
      <c r="C467" s="49"/>
      <c r="D467" s="49"/>
      <c r="E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customFormat="false" ht="15.75" hidden="false" customHeight="true" outlineLevel="0" collapsed="false">
      <c r="A468" s="61" t="str">
        <f aca="false">Def_SecSub!$A468</f>
        <v>SI-17SAFE</v>
      </c>
      <c r="B468" s="61" t="str">
        <f aca="false">Def_Locais_Geograficos!$A$33</f>
        <v>Túnel (Anel/Front-End)</v>
      </c>
      <c r="C468" s="49"/>
      <c r="D468" s="49"/>
      <c r="E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customFormat="false" ht="15.75" hidden="false" customHeight="true" outlineLevel="0" collapsed="false">
      <c r="A469" s="61" t="str">
        <f aca="false">Def_SecSub!$A469</f>
        <v>SI-18SBFE</v>
      </c>
      <c r="B469" s="61" t="str">
        <f aca="false">Def_Locais_Geograficos!$A$33</f>
        <v>Túnel (Anel/Front-End)</v>
      </c>
      <c r="C469" s="49"/>
      <c r="D469" s="49"/>
      <c r="E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customFormat="false" ht="15.75" hidden="false" customHeight="true" outlineLevel="0" collapsed="false">
      <c r="A470" s="61" t="str">
        <f aca="false">Def_SecSub!$A470</f>
        <v>SI-19SPFE</v>
      </c>
      <c r="B470" s="61" t="str">
        <f aca="false">Def_Locais_Geograficos!$A$33</f>
        <v>Túnel (Anel/Front-End)</v>
      </c>
      <c r="C470" s="49"/>
      <c r="D470" s="49"/>
      <c r="E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customFormat="false" ht="15.75" hidden="false" customHeight="true" outlineLevel="0" collapsed="false">
      <c r="A471" s="61" t="str">
        <f aca="false">Def_SecSub!$A471</f>
        <v>SI-20SBFE</v>
      </c>
      <c r="B471" s="61" t="str">
        <f aca="false">Def_Locais_Geograficos!$A$33</f>
        <v>Túnel (Anel/Front-End)</v>
      </c>
      <c r="C471" s="49"/>
      <c r="D471" s="49"/>
      <c r="E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customFormat="false" ht="15.75" hidden="false" customHeight="true" outlineLevel="0" collapsed="false">
      <c r="A472" s="61" t="str">
        <f aca="false">Def_SecSub!$A472</f>
        <v>SI-01BCFE</v>
      </c>
      <c r="B472" s="61" t="str">
        <f aca="false">Def_Locais_Geograficos!$A$33</f>
        <v>Túnel (Anel/Front-End)</v>
      </c>
      <c r="C472" s="49"/>
      <c r="D472" s="49"/>
      <c r="E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customFormat="false" ht="15.75" hidden="false" customHeight="true" outlineLevel="0" collapsed="false">
      <c r="A473" s="61" t="str">
        <f aca="false">Def_SecSub!$A473</f>
        <v>SI-02BCFE</v>
      </c>
      <c r="B473" s="61" t="str">
        <f aca="false">Def_Locais_Geograficos!$A$33</f>
        <v>Túnel (Anel/Front-End)</v>
      </c>
      <c r="C473" s="49"/>
      <c r="D473" s="49"/>
      <c r="E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customFormat="false" ht="15.75" hidden="false" customHeight="true" outlineLevel="0" collapsed="false">
      <c r="A474" s="61" t="str">
        <f aca="false">Def_SecSub!$A474</f>
        <v>SI-03BCFE</v>
      </c>
      <c r="B474" s="61" t="str">
        <f aca="false">Def_Locais_Geograficos!$A$33</f>
        <v>Túnel (Anel/Front-End)</v>
      </c>
      <c r="C474" s="49"/>
      <c r="D474" s="49"/>
      <c r="E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customFormat="false" ht="15.75" hidden="false" customHeight="true" outlineLevel="0" collapsed="false">
      <c r="A475" s="61" t="str">
        <f aca="false">Def_SecSub!$A475</f>
        <v>SI-04BCFE</v>
      </c>
      <c r="B475" s="61" t="str">
        <f aca="false">Def_Locais_Geograficos!$A$33</f>
        <v>Túnel (Anel/Front-End)</v>
      </c>
      <c r="C475" s="49"/>
      <c r="D475" s="49"/>
      <c r="E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customFormat="false" ht="15.75" hidden="false" customHeight="true" outlineLevel="0" collapsed="false">
      <c r="A476" s="61" t="str">
        <f aca="false">Def_SecSub!$A476</f>
        <v>SI-05BCFE</v>
      </c>
      <c r="B476" s="61" t="str">
        <f aca="false">Def_Locais_Geograficos!$A$33</f>
        <v>Túnel (Anel/Front-End)</v>
      </c>
      <c r="C476" s="49"/>
      <c r="D476" s="49"/>
      <c r="E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customFormat="false" ht="15.75" hidden="false" customHeight="true" outlineLevel="0" collapsed="false">
      <c r="A477" s="61" t="str">
        <f aca="false">Def_SecSub!$A477</f>
        <v>SI-06BCFE</v>
      </c>
      <c r="B477" s="61" t="str">
        <f aca="false">Def_Locais_Geograficos!$A$33</f>
        <v>Túnel (Anel/Front-End)</v>
      </c>
      <c r="C477" s="49"/>
      <c r="D477" s="49"/>
      <c r="E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customFormat="false" ht="15.75" hidden="false" customHeight="true" outlineLevel="0" collapsed="false">
      <c r="A478" s="61" t="str">
        <f aca="false">Def_SecSub!$A478</f>
        <v>SI-07BCFE</v>
      </c>
      <c r="B478" s="61" t="str">
        <f aca="false">Def_Locais_Geograficos!$A$33</f>
        <v>Túnel (Anel/Front-End)</v>
      </c>
      <c r="C478" s="49"/>
      <c r="D478" s="49"/>
      <c r="E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customFormat="false" ht="15.75" hidden="false" customHeight="true" outlineLevel="0" collapsed="false">
      <c r="A479" s="61" t="str">
        <f aca="false">Def_SecSub!$A479</f>
        <v>SI-08BCFE</v>
      </c>
      <c r="B479" s="61" t="str">
        <f aca="false">Def_Locais_Geograficos!$A$33</f>
        <v>Túnel (Anel/Front-End)</v>
      </c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customFormat="false" ht="15.75" hidden="false" customHeight="true" outlineLevel="0" collapsed="false">
      <c r="A480" s="61" t="str">
        <f aca="false">Def_SecSub!$A480</f>
        <v>SI-09BCFE</v>
      </c>
      <c r="B480" s="61" t="str">
        <f aca="false">Def_Locais_Geograficos!$A$33</f>
        <v>Túnel (Anel/Front-End)</v>
      </c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customFormat="false" ht="15.75" hidden="false" customHeight="true" outlineLevel="0" collapsed="false">
      <c r="A481" s="61" t="str">
        <f aca="false">Def_SecSub!$A481</f>
        <v>SI-10BCFE</v>
      </c>
      <c r="B481" s="61" t="str">
        <f aca="false">Def_Locais_Geograficos!$A$33</f>
        <v>Túnel (Anel/Front-End)</v>
      </c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customFormat="false" ht="15.75" hidden="false" customHeight="true" outlineLevel="0" collapsed="false">
      <c r="A482" s="61" t="str">
        <f aca="false">Def_SecSub!$A482</f>
        <v>SI-11BCFE</v>
      </c>
      <c r="B482" s="61" t="str">
        <f aca="false">Def_Locais_Geograficos!$A$33</f>
        <v>Túnel (Anel/Front-End)</v>
      </c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customFormat="false" ht="15.75" hidden="false" customHeight="true" outlineLevel="0" collapsed="false">
      <c r="A483" s="61" t="str">
        <f aca="false">Def_SecSub!$A483</f>
        <v>SI-12BCFE</v>
      </c>
      <c r="B483" s="61" t="str">
        <f aca="false">Def_Locais_Geograficos!$A$33</f>
        <v>Túnel (Anel/Front-End)</v>
      </c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customFormat="false" ht="15.75" hidden="false" customHeight="true" outlineLevel="0" collapsed="false">
      <c r="A484" s="61" t="str">
        <f aca="false">Def_SecSub!$A484</f>
        <v>SI-13BCFE</v>
      </c>
      <c r="B484" s="61" t="str">
        <f aca="false">Def_Locais_Geograficos!$A$33</f>
        <v>Túnel (Anel/Front-End)</v>
      </c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customFormat="false" ht="15.75" hidden="false" customHeight="true" outlineLevel="0" collapsed="false">
      <c r="A485" s="61" t="str">
        <f aca="false">Def_SecSub!$A485</f>
        <v>SI-14BCFE</v>
      </c>
      <c r="B485" s="61" t="str">
        <f aca="false">Def_Locais_Geograficos!$A$33</f>
        <v>Túnel (Anel/Front-End)</v>
      </c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customFormat="false" ht="15.75" hidden="false" customHeight="true" outlineLevel="0" collapsed="false">
      <c r="A486" s="61" t="str">
        <f aca="false">Def_SecSub!$A486</f>
        <v>SI-15BCFE</v>
      </c>
      <c r="B486" s="61" t="str">
        <f aca="false">Def_Locais_Geograficos!$A$33</f>
        <v>Túnel (Anel/Front-End)</v>
      </c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customFormat="false" ht="15.75" hidden="false" customHeight="true" outlineLevel="0" collapsed="false">
      <c r="A487" s="61" t="str">
        <f aca="false">Def_SecSub!$A487</f>
        <v>SI-16BCFE</v>
      </c>
      <c r="B487" s="61" t="str">
        <f aca="false">Def_Locais_Geograficos!$A$33</f>
        <v>Túnel (Anel/Front-End)</v>
      </c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customFormat="false" ht="15.75" hidden="false" customHeight="true" outlineLevel="0" collapsed="false">
      <c r="A488" s="61" t="str">
        <f aca="false">Def_SecSub!$A488</f>
        <v>SI-17BCFE</v>
      </c>
      <c r="B488" s="61" t="str">
        <f aca="false">Def_Locais_Geograficos!$A$33</f>
        <v>Túnel (Anel/Front-End)</v>
      </c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customFormat="false" ht="15.75" hidden="false" customHeight="true" outlineLevel="0" collapsed="false">
      <c r="A489" s="61" t="str">
        <f aca="false">Def_SecSub!$A489</f>
        <v>SI-18BCFE</v>
      </c>
      <c r="B489" s="61" t="str">
        <f aca="false">Def_Locais_Geograficos!$A$33</f>
        <v>Túnel (Anel/Front-End)</v>
      </c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customFormat="false" ht="15.75" hidden="false" customHeight="true" outlineLevel="0" collapsed="false">
      <c r="A490" s="61" t="str">
        <f aca="false">Def_SecSub!$A490</f>
        <v>SI-19BCFE</v>
      </c>
      <c r="B490" s="61" t="str">
        <f aca="false">Def_Locais_Geograficos!$A$33</f>
        <v>Túnel (Anel/Front-End)</v>
      </c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customFormat="false" ht="15.75" hidden="false" customHeight="true" outlineLevel="0" collapsed="false">
      <c r="A491" s="61" t="str">
        <f aca="false">Def_SecSub!$A491</f>
        <v>SI-20BCFE</v>
      </c>
      <c r="B491" s="61" t="str">
        <f aca="false">Def_Locais_Geograficos!$A$33</f>
        <v>Túnel (Anel/Front-End)</v>
      </c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26.4591836734694"/>
    <col collapsed="false" hidden="false" max="2" min="2" style="0" width="30.3724489795918"/>
    <col collapsed="false" hidden="false" max="3" min="3" style="0" width="6.88265306122449"/>
    <col collapsed="false" hidden="false" max="4" min="4" style="0" width="48.8673469387755"/>
    <col collapsed="false" hidden="false" max="5" min="5" style="0" width="28.6173469387755"/>
    <col collapsed="false" hidden="false" max="6" min="6" style="0" width="26.3214285714286"/>
    <col collapsed="false" hidden="false" max="7" min="7" style="0" width="31.7244897959184"/>
    <col collapsed="false" hidden="false" max="15" min="8" style="0" width="4.45408163265306"/>
    <col collapsed="false" hidden="false" max="1025" min="16" style="0" width="14.1734693877551"/>
  </cols>
  <sheetData>
    <row r="1" customFormat="false" ht="15" hidden="false" customHeight="false" outlineLevel="0" collapsed="false">
      <c r="A1" s="1" t="s">
        <v>552</v>
      </c>
      <c r="B1" s="2" t="s">
        <v>953</v>
      </c>
      <c r="C1" s="2" t="s">
        <v>954</v>
      </c>
      <c r="D1" s="1" t="s">
        <v>955</v>
      </c>
      <c r="E1" s="2" t="s">
        <v>956</v>
      </c>
      <c r="F1" s="2" t="s">
        <v>957</v>
      </c>
      <c r="G1" s="13"/>
      <c r="H1" s="13"/>
      <c r="I1" s="13"/>
      <c r="J1" s="13"/>
      <c r="K1" s="13"/>
      <c r="L1" s="13"/>
      <c r="M1" s="13"/>
      <c r="N1" s="13"/>
      <c r="O1" s="13"/>
    </row>
    <row r="2" customFormat="false" ht="15" hidden="false" customHeight="false" outlineLevel="0" collapsed="false">
      <c r="A2" s="61"/>
      <c r="B2" s="61" t="s">
        <v>354</v>
      </c>
      <c r="C2" s="43"/>
      <c r="D2" s="64" t="str">
        <f aca="false">IF(EXACT(A2, ""), "", A2&amp;":")&amp;B2&amp;IF(EXACT(C2, ""), "", "-"&amp;C2)</f>
        <v>?</v>
      </c>
      <c r="E2" s="61" t="s">
        <v>354</v>
      </c>
      <c r="F2" s="64" t="str">
        <f aca="false" t="array" ref="F2:F2">INDEX(Def_Locais_Racks_Trechos!$B$2:$B$1019, MATCH(E2, Def_Locais_Racks_Trechos!$A$2:$A$1019, 0), 1)</f>
        <v>?</v>
      </c>
      <c r="G2" s="65"/>
      <c r="H2" s="65"/>
      <c r="I2" s="65"/>
      <c r="J2" s="65"/>
      <c r="K2" s="65"/>
      <c r="L2" s="65"/>
      <c r="M2" s="65"/>
      <c r="N2" s="65"/>
      <c r="O2" s="65"/>
    </row>
    <row r="3" customFormat="false" ht="15" hidden="false" customHeight="false" outlineLevel="0" collapsed="false">
      <c r="A3" s="61" t="str">
        <f aca="false">Def_SecSub!$A$3</f>
        <v>IA-01RaBPM</v>
      </c>
      <c r="B3" s="61" t="str">
        <f aca="false">Def_Equipamentos!$C$21</f>
        <v>DI-AMCFPGAFOFB</v>
      </c>
      <c r="C3" s="43"/>
      <c r="D3" s="64" t="str">
        <f aca="false">IF(EXACT(A3, ""), "", A3&amp;":")&amp;B3&amp;IF(EXACT(C3, ""), "", "-"&amp;C3)</f>
        <v>IA-01RaBPM:DI-AMCFPGAFOFB</v>
      </c>
      <c r="E3" s="61" t="str">
        <f aca="false">Def_Locais_Racks_Trechos!$A$3</f>
        <v>IA-01RaBPM</v>
      </c>
      <c r="F3" s="64" t="str">
        <f aca="false" t="array" ref="F3:F3">INDEX(Def_Locais_Racks_Trechos!$B$2:$B$1019, MATCH(E3, Def_Locais_Racks_Trechos!$A$2:$A$1019, 0), 1)</f>
        <v>Sala Racks 1</v>
      </c>
      <c r="G3" s="65"/>
      <c r="H3" s="65"/>
      <c r="I3" s="65"/>
      <c r="J3" s="65"/>
      <c r="K3" s="65"/>
      <c r="L3" s="65"/>
      <c r="M3" s="65"/>
      <c r="N3" s="65"/>
      <c r="O3" s="65"/>
    </row>
    <row r="4" customFormat="false" ht="15" hidden="false" customHeight="false" outlineLevel="0" collapsed="false">
      <c r="A4" s="61" t="str">
        <f aca="false">Def_SecSub!$A$4</f>
        <v>IA-02RaBPM</v>
      </c>
      <c r="B4" s="61" t="str">
        <f aca="false">Def_Equipamentos!$C$21</f>
        <v>DI-AMCFPGAFOFB</v>
      </c>
      <c r="C4" s="43"/>
      <c r="D4" s="64" t="str">
        <f aca="false">IF(EXACT(A4, ""), "", A4&amp;":")&amp;B4&amp;IF(EXACT(C4, ""), "", "-"&amp;C4)</f>
        <v>IA-02RaBPM:DI-AMCFPGAFOFB</v>
      </c>
      <c r="E4" s="61" t="str">
        <f aca="false">Def_Locais_Racks_Trechos!$A$4</f>
        <v>IA-02RaBPM</v>
      </c>
      <c r="F4" s="64" t="str">
        <f aca="false" t="array" ref="F4:F4">INDEX(Def_Locais_Racks_Trechos!$B$2:$B$1019, MATCH(E4, Def_Locais_Racks_Trechos!$A$2:$A$1019, 0), 1)</f>
        <v>Sala Racks 2</v>
      </c>
      <c r="G4" s="65"/>
      <c r="H4" s="65"/>
      <c r="I4" s="65"/>
      <c r="J4" s="65"/>
      <c r="K4" s="65"/>
      <c r="L4" s="65"/>
      <c r="M4" s="65"/>
      <c r="N4" s="65"/>
      <c r="O4" s="65"/>
    </row>
    <row r="5" customFormat="false" ht="15" hidden="false" customHeight="false" outlineLevel="0" collapsed="false">
      <c r="A5" s="61" t="str">
        <f aca="false">Def_SecSub!$A$5</f>
        <v>IA-03RaBPM</v>
      </c>
      <c r="B5" s="61" t="str">
        <f aca="false">Def_Equipamentos!$C$21</f>
        <v>DI-AMCFPGAFOFB</v>
      </c>
      <c r="C5" s="43"/>
      <c r="D5" s="64" t="str">
        <f aca="false">IF(EXACT(A5, ""), "", A5&amp;":")&amp;B5&amp;IF(EXACT(C5, ""), "", "-"&amp;C5)</f>
        <v>IA-03RaBPM:DI-AMCFPGAFOFB</v>
      </c>
      <c r="E5" s="61" t="str">
        <f aca="false">Def_Locais_Racks_Trechos!$A$5</f>
        <v>IA-03RaBPM</v>
      </c>
      <c r="F5" s="64" t="str">
        <f aca="false" t="array" ref="F5:F5">INDEX(Def_Locais_Racks_Trechos!$B$2:$B$1019, MATCH(E5, Def_Locais_Racks_Trechos!$A$2:$A$1019, 0), 1)</f>
        <v>Sala Racks 3</v>
      </c>
      <c r="G5" s="65"/>
      <c r="H5" s="65"/>
      <c r="I5" s="65"/>
      <c r="J5" s="65"/>
      <c r="K5" s="65"/>
      <c r="L5" s="65"/>
      <c r="M5" s="65"/>
      <c r="N5" s="65"/>
      <c r="O5" s="65"/>
    </row>
    <row r="6" customFormat="false" ht="15" hidden="false" customHeight="false" outlineLevel="0" collapsed="false">
      <c r="A6" s="61" t="str">
        <f aca="false">Def_SecSub!$A$6</f>
        <v>IA-04RaBPM</v>
      </c>
      <c r="B6" s="61" t="str">
        <f aca="false">Def_Equipamentos!$C$21</f>
        <v>DI-AMCFPGAFOFB</v>
      </c>
      <c r="C6" s="43"/>
      <c r="D6" s="64" t="str">
        <f aca="false">IF(EXACT(A6, ""), "", A6&amp;":")&amp;B6&amp;IF(EXACT(C6, ""), "", "-"&amp;C6)</f>
        <v>IA-04RaBPM:DI-AMCFPGAFOFB</v>
      </c>
      <c r="E6" s="61" t="str">
        <f aca="false">Def_Locais_Racks_Trechos!$A$6</f>
        <v>IA-04RaBPM</v>
      </c>
      <c r="F6" s="64" t="str">
        <f aca="false" t="array" ref="F6:F6">INDEX(Def_Locais_Racks_Trechos!$B$2:$B$1019, MATCH(E6, Def_Locais_Racks_Trechos!$A$2:$A$1019, 0), 1)</f>
        <v>Sala Racks 4</v>
      </c>
      <c r="G6" s="65"/>
      <c r="H6" s="65"/>
      <c r="I6" s="65"/>
      <c r="J6" s="65"/>
      <c r="K6" s="65"/>
      <c r="L6" s="65"/>
      <c r="M6" s="65"/>
      <c r="N6" s="65"/>
      <c r="O6" s="65"/>
    </row>
    <row r="7" customFormat="false" ht="15" hidden="false" customHeight="false" outlineLevel="0" collapsed="false">
      <c r="A7" s="61" t="str">
        <f aca="false">Def_SecSub!$A$7</f>
        <v>IA-05RaBPM</v>
      </c>
      <c r="B7" s="61" t="str">
        <f aca="false">Def_Equipamentos!$C$21</f>
        <v>DI-AMCFPGAFOFB</v>
      </c>
      <c r="C7" s="43"/>
      <c r="D7" s="64" t="str">
        <f aca="false">IF(EXACT(A7, ""), "", A7&amp;":")&amp;B7&amp;IF(EXACT(C7, ""), "", "-"&amp;C7)</f>
        <v>IA-05RaBPM:DI-AMCFPGAFOFB</v>
      </c>
      <c r="E7" s="61" t="str">
        <f aca="false">Def_Locais_Racks_Trechos!$A$7</f>
        <v>IA-05RaBPM</v>
      </c>
      <c r="F7" s="64" t="str">
        <f aca="false" t="array" ref="F7:F7">INDEX(Def_Locais_Racks_Trechos!$B$2:$B$1019, MATCH(E7, Def_Locais_Racks_Trechos!$A$2:$A$1019, 0), 1)</f>
        <v>Sala Racks 5</v>
      </c>
      <c r="G7" s="65"/>
      <c r="H7" s="65"/>
      <c r="I7" s="65"/>
      <c r="J7" s="65"/>
      <c r="K7" s="65"/>
      <c r="L7" s="65"/>
      <c r="M7" s="65"/>
      <c r="N7" s="65"/>
      <c r="O7" s="65"/>
    </row>
    <row r="8" customFormat="false" ht="15" hidden="false" customHeight="false" outlineLevel="0" collapsed="false">
      <c r="A8" s="61" t="str">
        <f aca="false">Def_SecSub!$A$8</f>
        <v>IA-06RaBPM</v>
      </c>
      <c r="B8" s="61" t="str">
        <f aca="false">Def_Equipamentos!$C$21</f>
        <v>DI-AMCFPGAFOFB</v>
      </c>
      <c r="C8" s="43"/>
      <c r="D8" s="64" t="str">
        <f aca="false">IF(EXACT(A8, ""), "", A8&amp;":")&amp;B8&amp;IF(EXACT(C8, ""), "", "-"&amp;C8)</f>
        <v>IA-06RaBPM:DI-AMCFPGAFOFB</v>
      </c>
      <c r="E8" s="61" t="str">
        <f aca="false">Def_Locais_Racks_Trechos!$A$8</f>
        <v>IA-06RaBPM</v>
      </c>
      <c r="F8" s="64" t="str">
        <f aca="false" t="array" ref="F8:F8">INDEX(Def_Locais_Racks_Trechos!$B$2:$B$1019, MATCH(E8, Def_Locais_Racks_Trechos!$A$2:$A$1019, 0), 1)</f>
        <v>Sala Racks 6</v>
      </c>
      <c r="G8" s="65"/>
      <c r="H8" s="65"/>
      <c r="I8" s="65"/>
      <c r="J8" s="65"/>
      <c r="K8" s="65"/>
      <c r="L8" s="65"/>
      <c r="M8" s="65"/>
      <c r="N8" s="65"/>
      <c r="O8" s="65"/>
    </row>
    <row r="9" customFormat="false" ht="15" hidden="false" customHeight="false" outlineLevel="0" collapsed="false">
      <c r="A9" s="61" t="str">
        <f aca="false">Def_SecSub!$A$9</f>
        <v>IA-07RaBPM</v>
      </c>
      <c r="B9" s="61" t="str">
        <f aca="false">Def_Equipamentos!$C$21</f>
        <v>DI-AMCFPGAFOFB</v>
      </c>
      <c r="C9" s="43"/>
      <c r="D9" s="64" t="str">
        <f aca="false">IF(EXACT(A9, ""), "", A9&amp;":")&amp;B9&amp;IF(EXACT(C9, ""), "", "-"&amp;C9)</f>
        <v>IA-07RaBPM:DI-AMCFPGAFOFB</v>
      </c>
      <c r="E9" s="61" t="str">
        <f aca="false">Def_Locais_Racks_Trechos!$A$9</f>
        <v>IA-07RaBPM</v>
      </c>
      <c r="F9" s="64" t="str">
        <f aca="false" t="array" ref="F9:F9">INDEX(Def_Locais_Racks_Trechos!$B$2:$B$1019, MATCH(E9, Def_Locais_Racks_Trechos!$A$2:$A$1019, 0), 1)</f>
        <v>Sala Racks 7</v>
      </c>
      <c r="G9" s="65"/>
      <c r="H9" s="65"/>
      <c r="I9" s="65"/>
      <c r="J9" s="65"/>
      <c r="K9" s="65"/>
      <c r="L9" s="65"/>
      <c r="M9" s="65"/>
      <c r="N9" s="65"/>
      <c r="O9" s="65"/>
    </row>
    <row r="10" customFormat="false" ht="15" hidden="false" customHeight="false" outlineLevel="0" collapsed="false">
      <c r="A10" s="61" t="str">
        <f aca="false">Def_SecSub!$A$10</f>
        <v>IA-08RaBPM</v>
      </c>
      <c r="B10" s="61" t="str">
        <f aca="false">Def_Equipamentos!$C$21</f>
        <v>DI-AMCFPGAFOFB</v>
      </c>
      <c r="C10" s="43"/>
      <c r="D10" s="64" t="str">
        <f aca="false">IF(EXACT(A10, ""), "", A10&amp;":")&amp;B10&amp;IF(EXACT(C10, ""), "", "-"&amp;C10)</f>
        <v>IA-08RaBPM:DI-AMCFPGAFOFB</v>
      </c>
      <c r="E10" s="61" t="str">
        <f aca="false">Def_Locais_Racks_Trechos!$A$10</f>
        <v>IA-08RaBPM</v>
      </c>
      <c r="F10" s="64" t="str">
        <f aca="false" t="array" ref="F10:F10">INDEX(Def_Locais_Racks_Trechos!$B$2:$B$1019, MATCH(E10, Def_Locais_Racks_Trechos!$A$2:$A$1019, 0), 1)</f>
        <v>Sala Racks 8</v>
      </c>
      <c r="G10" s="65"/>
      <c r="H10" s="65"/>
      <c r="I10" s="65"/>
      <c r="J10" s="65"/>
      <c r="K10" s="65"/>
      <c r="L10" s="65"/>
      <c r="M10" s="65"/>
      <c r="N10" s="65"/>
      <c r="O10" s="65"/>
    </row>
    <row r="11" customFormat="false" ht="15" hidden="false" customHeight="false" outlineLevel="0" collapsed="false">
      <c r="A11" s="61" t="str">
        <f aca="false">Def_SecSub!$A$11</f>
        <v>IA-09RaBPM</v>
      </c>
      <c r="B11" s="61" t="str">
        <f aca="false">Def_Equipamentos!$C$21</f>
        <v>DI-AMCFPGAFOFB</v>
      </c>
      <c r="C11" s="43"/>
      <c r="D11" s="64" t="str">
        <f aca="false">IF(EXACT(A11, ""), "", A11&amp;":")&amp;B11&amp;IF(EXACT(C11, ""), "", "-"&amp;C11)</f>
        <v>IA-09RaBPM:DI-AMCFPGAFOFB</v>
      </c>
      <c r="E11" s="61" t="str">
        <f aca="false">Def_Locais_Racks_Trechos!$A$11</f>
        <v>IA-09RaBPM</v>
      </c>
      <c r="F11" s="64" t="str">
        <f aca="false" t="array" ref="F11:F11">INDEX(Def_Locais_Racks_Trechos!$B$2:$B$1019, MATCH(E11, Def_Locais_Racks_Trechos!$A$2:$A$1019, 0), 1)</f>
        <v>Sala Racks 9</v>
      </c>
      <c r="G11" s="65"/>
      <c r="H11" s="65"/>
      <c r="I11" s="65"/>
      <c r="J11" s="65"/>
      <c r="K11" s="65"/>
      <c r="L11" s="65"/>
      <c r="M11" s="65"/>
      <c r="N11" s="65"/>
      <c r="O11" s="65"/>
    </row>
    <row r="12" customFormat="false" ht="15" hidden="false" customHeight="false" outlineLevel="0" collapsed="false">
      <c r="A12" s="61" t="str">
        <f aca="false">Def_SecSub!$A$12</f>
        <v>IA-10RaBPM</v>
      </c>
      <c r="B12" s="61" t="str">
        <f aca="false">Def_Equipamentos!$C$21</f>
        <v>DI-AMCFPGAFOFB</v>
      </c>
      <c r="C12" s="43"/>
      <c r="D12" s="64" t="str">
        <f aca="false">IF(EXACT(A12, ""), "", A12&amp;":")&amp;B12&amp;IF(EXACT(C12, ""), "", "-"&amp;C12)</f>
        <v>IA-10RaBPM:DI-AMCFPGAFOFB</v>
      </c>
      <c r="E12" s="61" t="str">
        <f aca="false">Def_Locais_Racks_Trechos!$A$12</f>
        <v>IA-10RaBPM</v>
      </c>
      <c r="F12" s="64" t="str">
        <f aca="false" t="array" ref="F12:F12">INDEX(Def_Locais_Racks_Trechos!$B$2:$B$1019, MATCH(E12, Def_Locais_Racks_Trechos!$A$2:$A$1019, 0), 1)</f>
        <v>Sala Racks 10</v>
      </c>
      <c r="G12" s="65"/>
      <c r="H12" s="65"/>
      <c r="I12" s="65"/>
      <c r="J12" s="65"/>
      <c r="K12" s="65"/>
      <c r="L12" s="65"/>
      <c r="M12" s="65"/>
      <c r="N12" s="65"/>
      <c r="O12" s="65"/>
    </row>
    <row r="13" customFormat="false" ht="15" hidden="false" customHeight="false" outlineLevel="0" collapsed="false">
      <c r="A13" s="61" t="str">
        <f aca="false">Def_SecSub!$A$13</f>
        <v>IA-11RaBPM</v>
      </c>
      <c r="B13" s="61" t="str">
        <f aca="false">Def_Equipamentos!$C$21</f>
        <v>DI-AMCFPGAFOFB</v>
      </c>
      <c r="C13" s="43"/>
      <c r="D13" s="64" t="str">
        <f aca="false">IF(EXACT(A13, ""), "", A13&amp;":")&amp;B13&amp;IF(EXACT(C13, ""), "", "-"&amp;C13)</f>
        <v>IA-11RaBPM:DI-AMCFPGAFOFB</v>
      </c>
      <c r="E13" s="61" t="str">
        <f aca="false">Def_Locais_Racks_Trechos!$A$13</f>
        <v>IA-11RaBPM</v>
      </c>
      <c r="F13" s="64" t="str">
        <f aca="false" t="array" ref="F13:F13">INDEX(Def_Locais_Racks_Trechos!$B$2:$B$1019, MATCH(E13, Def_Locais_Racks_Trechos!$A$2:$A$1019, 0), 1)</f>
        <v>Sala Racks 11</v>
      </c>
      <c r="G13" s="65"/>
      <c r="H13" s="65"/>
      <c r="I13" s="65"/>
      <c r="J13" s="65"/>
      <c r="K13" s="65"/>
      <c r="L13" s="65"/>
      <c r="M13" s="65"/>
      <c r="N13" s="65"/>
      <c r="O13" s="65"/>
    </row>
    <row r="14" customFormat="false" ht="15" hidden="false" customHeight="false" outlineLevel="0" collapsed="false">
      <c r="A14" s="61" t="str">
        <f aca="false">Def_SecSub!$A$14</f>
        <v>IA-12RaBPM</v>
      </c>
      <c r="B14" s="61" t="str">
        <f aca="false">Def_Equipamentos!$C$21</f>
        <v>DI-AMCFPGAFOFB</v>
      </c>
      <c r="C14" s="43"/>
      <c r="D14" s="64" t="str">
        <f aca="false">IF(EXACT(A14, ""), "", A14&amp;":")&amp;B14&amp;IF(EXACT(C14, ""), "", "-"&amp;C14)</f>
        <v>IA-12RaBPM:DI-AMCFPGAFOFB</v>
      </c>
      <c r="E14" s="61" t="str">
        <f aca="false">Def_Locais_Racks_Trechos!$A$14</f>
        <v>IA-12RaBPM</v>
      </c>
      <c r="F14" s="64" t="str">
        <f aca="false" t="array" ref="F14:F14">INDEX(Def_Locais_Racks_Trechos!$B$2:$B$1019, MATCH(E14, Def_Locais_Racks_Trechos!$A$2:$A$1019, 0), 1)</f>
        <v>Sala Racks 12</v>
      </c>
      <c r="G14" s="65"/>
      <c r="H14" s="65"/>
      <c r="I14" s="65"/>
      <c r="J14" s="65"/>
      <c r="K14" s="65"/>
      <c r="L14" s="65"/>
      <c r="M14" s="65"/>
      <c r="N14" s="65"/>
      <c r="O14" s="65"/>
    </row>
    <row r="15" customFormat="false" ht="15" hidden="false" customHeight="false" outlineLevel="0" collapsed="false">
      <c r="A15" s="61" t="str">
        <f aca="false">Def_SecSub!$A$15</f>
        <v>IA-13RaBPM</v>
      </c>
      <c r="B15" s="61" t="str">
        <f aca="false">Def_Equipamentos!$C$21</f>
        <v>DI-AMCFPGAFOFB</v>
      </c>
      <c r="C15" s="43"/>
      <c r="D15" s="64" t="str">
        <f aca="false">IF(EXACT(A15, ""), "", A15&amp;":")&amp;B15&amp;IF(EXACT(C15, ""), "", "-"&amp;C15)</f>
        <v>IA-13RaBPM:DI-AMCFPGAFOFB</v>
      </c>
      <c r="E15" s="61" t="str">
        <f aca="false">Def_Locais_Racks_Trechos!$A$15</f>
        <v>IA-13RaBPM</v>
      </c>
      <c r="F15" s="64" t="str">
        <f aca="false" t="array" ref="F15:F15">INDEX(Def_Locais_Racks_Trechos!$B$2:$B$1019, MATCH(E15, Def_Locais_Racks_Trechos!$A$2:$A$1019, 0), 1)</f>
        <v>Sala Racks 13</v>
      </c>
      <c r="G15" s="65"/>
      <c r="H15" s="65"/>
      <c r="I15" s="65"/>
      <c r="J15" s="65"/>
      <c r="K15" s="65"/>
      <c r="L15" s="65"/>
      <c r="M15" s="65"/>
      <c r="N15" s="65"/>
      <c r="O15" s="65"/>
    </row>
    <row r="16" customFormat="false" ht="15" hidden="false" customHeight="false" outlineLevel="0" collapsed="false">
      <c r="A16" s="61" t="str">
        <f aca="false">Def_SecSub!$A$16</f>
        <v>IA-14RaBPM</v>
      </c>
      <c r="B16" s="61" t="str">
        <f aca="false">Def_Equipamentos!$C$21</f>
        <v>DI-AMCFPGAFOFB</v>
      </c>
      <c r="C16" s="43"/>
      <c r="D16" s="64" t="str">
        <f aca="false">IF(EXACT(A16, ""), "", A16&amp;":")&amp;B16&amp;IF(EXACT(C16, ""), "", "-"&amp;C16)</f>
        <v>IA-14RaBPM:DI-AMCFPGAFOFB</v>
      </c>
      <c r="E16" s="61" t="str">
        <f aca="false">Def_Locais_Racks_Trechos!$A$16</f>
        <v>IA-14RaBPM</v>
      </c>
      <c r="F16" s="64" t="str">
        <f aca="false" t="array" ref="F16:F16">INDEX(Def_Locais_Racks_Trechos!$B$2:$B$1019, MATCH(E16, Def_Locais_Racks_Trechos!$A$2:$A$1019, 0), 1)</f>
        <v>Sala Racks 14</v>
      </c>
      <c r="G16" s="65"/>
      <c r="H16" s="65"/>
      <c r="I16" s="65"/>
      <c r="J16" s="65"/>
      <c r="K16" s="65"/>
      <c r="L16" s="65"/>
      <c r="M16" s="65"/>
      <c r="N16" s="65"/>
      <c r="O16" s="65"/>
    </row>
    <row r="17" customFormat="false" ht="15" hidden="false" customHeight="false" outlineLevel="0" collapsed="false">
      <c r="A17" s="61" t="str">
        <f aca="false">Def_SecSub!$A$17</f>
        <v>IA-15RaBPM</v>
      </c>
      <c r="B17" s="61" t="str">
        <f aca="false">Def_Equipamentos!$C$21</f>
        <v>DI-AMCFPGAFOFB</v>
      </c>
      <c r="C17" s="43"/>
      <c r="D17" s="64" t="str">
        <f aca="false">IF(EXACT(A17, ""), "", A17&amp;":")&amp;B17&amp;IF(EXACT(C17, ""), "", "-"&amp;C17)</f>
        <v>IA-15RaBPM:DI-AMCFPGAFOFB</v>
      </c>
      <c r="E17" s="61" t="str">
        <f aca="false">Def_Locais_Racks_Trechos!$A$17</f>
        <v>IA-15RaBPM</v>
      </c>
      <c r="F17" s="64" t="str">
        <f aca="false" t="array" ref="F17:F17">INDEX(Def_Locais_Racks_Trechos!$B$2:$B$1019, MATCH(E17, Def_Locais_Racks_Trechos!$A$2:$A$1019, 0), 1)</f>
        <v>Sala Racks 15</v>
      </c>
      <c r="G17" s="65"/>
      <c r="H17" s="65"/>
      <c r="I17" s="65"/>
      <c r="J17" s="65"/>
      <c r="K17" s="65"/>
      <c r="L17" s="65"/>
      <c r="M17" s="65"/>
      <c r="N17" s="65"/>
      <c r="O17" s="65"/>
    </row>
    <row r="18" customFormat="false" ht="15" hidden="false" customHeight="false" outlineLevel="0" collapsed="false">
      <c r="A18" s="61" t="str">
        <f aca="false">Def_SecSub!$A$18</f>
        <v>IA-16RaBPM</v>
      </c>
      <c r="B18" s="61" t="str">
        <f aca="false">Def_Equipamentos!$C$21</f>
        <v>DI-AMCFPGAFOFB</v>
      </c>
      <c r="C18" s="43"/>
      <c r="D18" s="64" t="str">
        <f aca="false">IF(EXACT(A18, ""), "", A18&amp;":")&amp;B18&amp;IF(EXACT(C18, ""), "", "-"&amp;C18)</f>
        <v>IA-16RaBPM:DI-AMCFPGAFOFB</v>
      </c>
      <c r="E18" s="61" t="str">
        <f aca="false">Def_Locais_Racks_Trechos!$A$18</f>
        <v>IA-16RaBPM</v>
      </c>
      <c r="F18" s="64" t="str">
        <f aca="false" t="array" ref="F18:F18">INDEX(Def_Locais_Racks_Trechos!$B$2:$B$1019, MATCH(E18, Def_Locais_Racks_Trechos!$A$2:$A$1019, 0), 1)</f>
        <v>Sala Racks 16</v>
      </c>
      <c r="G18" s="65"/>
      <c r="H18" s="65"/>
      <c r="I18" s="65"/>
      <c r="J18" s="65"/>
      <c r="K18" s="65"/>
      <c r="L18" s="65"/>
      <c r="M18" s="65"/>
      <c r="N18" s="65"/>
      <c r="O18" s="65"/>
    </row>
    <row r="19" customFormat="false" ht="15" hidden="false" customHeight="false" outlineLevel="0" collapsed="false">
      <c r="A19" s="61" t="str">
        <f aca="false">Def_SecSub!$A$19</f>
        <v>IA-17RaBPM</v>
      </c>
      <c r="B19" s="61" t="str">
        <f aca="false">Def_Equipamentos!$C$21</f>
        <v>DI-AMCFPGAFOFB</v>
      </c>
      <c r="C19" s="43"/>
      <c r="D19" s="64" t="str">
        <f aca="false">IF(EXACT(A19, ""), "", A19&amp;":")&amp;B19&amp;IF(EXACT(C19, ""), "", "-"&amp;C19)</f>
        <v>IA-17RaBPM:DI-AMCFPGAFOFB</v>
      </c>
      <c r="E19" s="61" t="str">
        <f aca="false">Def_Locais_Racks_Trechos!$A$19</f>
        <v>IA-17RaBPM</v>
      </c>
      <c r="F19" s="64" t="str">
        <f aca="false" t="array" ref="F19:F19">INDEX(Def_Locais_Racks_Trechos!$B$2:$B$1019, MATCH(E19, Def_Locais_Racks_Trechos!$A$2:$A$1019, 0), 1)</f>
        <v>Sala Racks 17</v>
      </c>
      <c r="G19" s="65"/>
      <c r="H19" s="65"/>
      <c r="I19" s="65"/>
      <c r="J19" s="65"/>
      <c r="K19" s="65"/>
      <c r="L19" s="65"/>
      <c r="M19" s="65"/>
      <c r="N19" s="65"/>
      <c r="O19" s="65"/>
    </row>
    <row r="20" customFormat="false" ht="15" hidden="false" customHeight="false" outlineLevel="0" collapsed="false">
      <c r="A20" s="61" t="str">
        <f aca="false">Def_SecSub!$A$20</f>
        <v>IA-18RaBPM</v>
      </c>
      <c r="B20" s="61" t="str">
        <f aca="false">Def_Equipamentos!$C$21</f>
        <v>DI-AMCFPGAFOFB</v>
      </c>
      <c r="C20" s="43"/>
      <c r="D20" s="64" t="str">
        <f aca="false">IF(EXACT(A20, ""), "", A20&amp;":")&amp;B20&amp;IF(EXACT(C20, ""), "", "-"&amp;C20)</f>
        <v>IA-18RaBPM:DI-AMCFPGAFOFB</v>
      </c>
      <c r="E20" s="61" t="str">
        <f aca="false">Def_Locais_Racks_Trechos!$A$20</f>
        <v>IA-18RaBPM</v>
      </c>
      <c r="F20" s="64" t="str">
        <f aca="false" t="array" ref="F20:F20">INDEX(Def_Locais_Racks_Trechos!$B$2:$B$1019, MATCH(E20, Def_Locais_Racks_Trechos!$A$2:$A$1019, 0), 1)</f>
        <v>Sala Racks 18 parte 1</v>
      </c>
      <c r="G20" s="65"/>
      <c r="H20" s="65"/>
      <c r="I20" s="65"/>
      <c r="J20" s="65"/>
      <c r="K20" s="65"/>
      <c r="L20" s="65"/>
      <c r="M20" s="65"/>
      <c r="N20" s="65"/>
      <c r="O20" s="65"/>
    </row>
    <row r="21" customFormat="false" ht="15.75" hidden="false" customHeight="true" outlineLevel="0" collapsed="false">
      <c r="A21" s="61" t="str">
        <f aca="false">Def_SecSub!$A$21</f>
        <v>IA-19RaBPM</v>
      </c>
      <c r="B21" s="61" t="str">
        <f aca="false">Def_Equipamentos!$C$21</f>
        <v>DI-AMCFPGAFOFB</v>
      </c>
      <c r="C21" s="43"/>
      <c r="D21" s="64" t="str">
        <f aca="false">IF(EXACT(A21, ""), "", A21&amp;":")&amp;B21&amp;IF(EXACT(C21, ""), "", "-"&amp;C21)</f>
        <v>IA-19RaBPM:DI-AMCFPGAFOFB</v>
      </c>
      <c r="E21" s="61" t="str">
        <f aca="false">Def_Locais_Racks_Trechos!$A$21</f>
        <v>IA-19RaBPM</v>
      </c>
      <c r="F21" s="64" t="str">
        <f aca="false" t="array" ref="F21:F21">INDEX(Def_Locais_Racks_Trechos!$B$2:$B$1019, MATCH(E21, Def_Locais_Racks_Trechos!$A$2:$A$1019, 0), 1)</f>
        <v>Sala Racks 18 parte 2</v>
      </c>
      <c r="G21" s="65"/>
      <c r="H21" s="65"/>
      <c r="I21" s="65"/>
      <c r="J21" s="65"/>
      <c r="K21" s="65"/>
      <c r="L21" s="65"/>
      <c r="M21" s="65"/>
      <c r="N21" s="65"/>
      <c r="O21" s="65"/>
    </row>
    <row r="22" customFormat="false" ht="15.75" hidden="false" customHeight="true" outlineLevel="0" collapsed="false">
      <c r="A22" s="61" t="str">
        <f aca="false">Def_SecSub!$A$22</f>
        <v>IA-20RaBPM</v>
      </c>
      <c r="B22" s="61" t="str">
        <f aca="false">Def_Equipamentos!$C$21</f>
        <v>DI-AMCFPGAFOFB</v>
      </c>
      <c r="C22" s="43"/>
      <c r="D22" s="64" t="str">
        <f aca="false">IF(EXACT(A22, ""), "", A22&amp;":")&amp;B22&amp;IF(EXACT(C22, ""), "", "-"&amp;C22)</f>
        <v>IA-20RaBPM:DI-AMCFPGAFOFB</v>
      </c>
      <c r="E22" s="61" t="str">
        <f aca="false">Def_Locais_Racks_Trechos!$A$22</f>
        <v>IA-20RaBPM</v>
      </c>
      <c r="F22" s="64" t="str">
        <f aca="false" t="array" ref="F22:F22">INDEX(Def_Locais_Racks_Trechos!$B$2:$B$1019, MATCH(E22, Def_Locais_Racks_Trechos!$A$2:$A$1019, 0), 1)</f>
        <v>Sala Racks 19&amp;20</v>
      </c>
      <c r="G22" s="65"/>
      <c r="H22" s="65"/>
      <c r="I22" s="65"/>
      <c r="J22" s="65"/>
      <c r="K22" s="65"/>
      <c r="L22" s="65"/>
      <c r="M22" s="65"/>
      <c r="N22" s="65"/>
      <c r="O22" s="65"/>
    </row>
    <row r="23" customFormat="false" ht="15.75" hidden="false" customHeight="true" outlineLevel="0" collapsed="false">
      <c r="A23" s="61" t="str">
        <f aca="false">Def_SecSub!$A$3</f>
        <v>IA-01RaBPM</v>
      </c>
      <c r="B23" s="61" t="str">
        <f aca="false">Def_Equipamentos!$C$68</f>
        <v>TI-AMCFPGAEVR</v>
      </c>
      <c r="C23" s="43"/>
      <c r="D23" s="64" t="str">
        <f aca="false">IF(EXACT(A23, ""), "", A23&amp;":")&amp;B23&amp;IF(EXACT(C23, ""), "", "-"&amp;C23)</f>
        <v>IA-01RaBPM:TI-AMCFPGAEVR</v>
      </c>
      <c r="E23" s="61" t="str">
        <f aca="false">Def_Locais_Racks_Trechos!$A$3</f>
        <v>IA-01RaBPM</v>
      </c>
      <c r="F23" s="64" t="str">
        <f aca="false" t="array" ref="F23:F23">INDEX(Def_Locais_Racks_Trechos!$B$2:$B$1019, MATCH(E23, Def_Locais_Racks_Trechos!$A$2:$A$1019, 0), 1)</f>
        <v>Sala Racks 1</v>
      </c>
      <c r="G23" s="65"/>
      <c r="H23" s="65"/>
      <c r="I23" s="65"/>
      <c r="J23" s="65"/>
      <c r="K23" s="65"/>
      <c r="L23" s="65"/>
      <c r="M23" s="65"/>
      <c r="N23" s="65"/>
      <c r="O23" s="65"/>
    </row>
    <row r="24" customFormat="false" ht="15.75" hidden="false" customHeight="true" outlineLevel="0" collapsed="false">
      <c r="A24" s="61" t="str">
        <f aca="false">Def_SecSub!$A$4</f>
        <v>IA-02RaBPM</v>
      </c>
      <c r="B24" s="61" t="str">
        <f aca="false">Def_Equipamentos!$C$68</f>
        <v>TI-AMCFPGAEVR</v>
      </c>
      <c r="C24" s="43"/>
      <c r="D24" s="64" t="str">
        <f aca="false">IF(EXACT(A24, ""), "", A24&amp;":")&amp;B24&amp;IF(EXACT(C24, ""), "", "-"&amp;C24)</f>
        <v>IA-02RaBPM:TI-AMCFPGAEVR</v>
      </c>
      <c r="E24" s="61" t="str">
        <f aca="false">Def_Locais_Racks_Trechos!$A$4</f>
        <v>IA-02RaBPM</v>
      </c>
      <c r="F24" s="64" t="str">
        <f aca="false" t="array" ref="F24:F24">INDEX(Def_Locais_Racks_Trechos!$B$2:$B$1019, MATCH(E24, Def_Locais_Racks_Trechos!$A$2:$A$1019, 0), 1)</f>
        <v>Sala Racks 2</v>
      </c>
      <c r="G24" s="65"/>
      <c r="H24" s="65"/>
      <c r="I24" s="65"/>
      <c r="J24" s="65"/>
      <c r="K24" s="65"/>
      <c r="L24" s="65"/>
      <c r="M24" s="65"/>
      <c r="N24" s="65"/>
      <c r="O24" s="65"/>
    </row>
    <row r="25" customFormat="false" ht="15.75" hidden="false" customHeight="true" outlineLevel="0" collapsed="false">
      <c r="A25" s="61" t="str">
        <f aca="false">Def_SecSub!$A$5</f>
        <v>IA-03RaBPM</v>
      </c>
      <c r="B25" s="61" t="str">
        <f aca="false">Def_Equipamentos!$C$68</f>
        <v>TI-AMCFPGAEVR</v>
      </c>
      <c r="C25" s="43"/>
      <c r="D25" s="64" t="str">
        <f aca="false">IF(EXACT(A25, ""), "", A25&amp;":")&amp;B25&amp;IF(EXACT(C25, ""), "", "-"&amp;C25)</f>
        <v>IA-03RaBPM:TI-AMCFPGAEVR</v>
      </c>
      <c r="E25" s="61" t="str">
        <f aca="false">Def_Locais_Racks_Trechos!$A$5</f>
        <v>IA-03RaBPM</v>
      </c>
      <c r="F25" s="64" t="str">
        <f aca="false" t="array" ref="F25:F25">INDEX(Def_Locais_Racks_Trechos!$B$2:$B$1019, MATCH(E25, Def_Locais_Racks_Trechos!$A$2:$A$1019, 0), 1)</f>
        <v>Sala Racks 3</v>
      </c>
      <c r="G25" s="65"/>
      <c r="H25" s="65"/>
      <c r="I25" s="65"/>
      <c r="J25" s="65"/>
      <c r="K25" s="65"/>
      <c r="L25" s="65"/>
      <c r="M25" s="65"/>
      <c r="N25" s="65"/>
      <c r="O25" s="65"/>
    </row>
    <row r="26" customFormat="false" ht="15.75" hidden="false" customHeight="true" outlineLevel="0" collapsed="false">
      <c r="A26" s="61" t="str">
        <f aca="false">Def_SecSub!$A$6</f>
        <v>IA-04RaBPM</v>
      </c>
      <c r="B26" s="61" t="str">
        <f aca="false">Def_Equipamentos!$C$68</f>
        <v>TI-AMCFPGAEVR</v>
      </c>
      <c r="C26" s="43"/>
      <c r="D26" s="64" t="str">
        <f aca="false">IF(EXACT(A26, ""), "", A26&amp;":")&amp;B26&amp;IF(EXACT(C26, ""), "", "-"&amp;C26)</f>
        <v>IA-04RaBPM:TI-AMCFPGAEVR</v>
      </c>
      <c r="E26" s="61" t="str">
        <f aca="false">Def_Locais_Racks_Trechos!$A$6</f>
        <v>IA-04RaBPM</v>
      </c>
      <c r="F26" s="64" t="str">
        <f aca="false" t="array" ref="F26:F26">INDEX(Def_Locais_Racks_Trechos!$B$2:$B$1019, MATCH(E26, Def_Locais_Racks_Trechos!$A$2:$A$1019, 0), 1)</f>
        <v>Sala Racks 4</v>
      </c>
      <c r="G26" s="65"/>
      <c r="H26" s="65"/>
      <c r="I26" s="65"/>
      <c r="J26" s="65"/>
      <c r="K26" s="65"/>
      <c r="L26" s="65"/>
      <c r="M26" s="65"/>
      <c r="N26" s="65"/>
      <c r="O26" s="65"/>
    </row>
    <row r="27" customFormat="false" ht="15.75" hidden="false" customHeight="true" outlineLevel="0" collapsed="false">
      <c r="A27" s="61" t="str">
        <f aca="false">Def_SecSub!$A$7</f>
        <v>IA-05RaBPM</v>
      </c>
      <c r="B27" s="61" t="str">
        <f aca="false">Def_Equipamentos!$C$68</f>
        <v>TI-AMCFPGAEVR</v>
      </c>
      <c r="C27" s="43"/>
      <c r="D27" s="64" t="str">
        <f aca="false">IF(EXACT(A27, ""), "", A27&amp;":")&amp;B27&amp;IF(EXACT(C27, ""), "", "-"&amp;C27)</f>
        <v>IA-05RaBPM:TI-AMCFPGAEVR</v>
      </c>
      <c r="E27" s="61" t="str">
        <f aca="false">Def_Locais_Racks_Trechos!$A$7</f>
        <v>IA-05RaBPM</v>
      </c>
      <c r="F27" s="64" t="str">
        <f aca="false" t="array" ref="F27:F27">INDEX(Def_Locais_Racks_Trechos!$B$2:$B$1019, MATCH(E27, Def_Locais_Racks_Trechos!$A$2:$A$1019, 0), 1)</f>
        <v>Sala Racks 5</v>
      </c>
      <c r="G27" s="65"/>
      <c r="H27" s="65"/>
      <c r="I27" s="65"/>
      <c r="J27" s="65"/>
      <c r="K27" s="65"/>
      <c r="L27" s="65"/>
      <c r="M27" s="65"/>
      <c r="N27" s="65"/>
      <c r="O27" s="65"/>
    </row>
    <row r="28" customFormat="false" ht="15.75" hidden="false" customHeight="true" outlineLevel="0" collapsed="false">
      <c r="A28" s="61" t="str">
        <f aca="false">Def_SecSub!$A$8</f>
        <v>IA-06RaBPM</v>
      </c>
      <c r="B28" s="61" t="str">
        <f aca="false">Def_Equipamentos!$C$68</f>
        <v>TI-AMCFPGAEVR</v>
      </c>
      <c r="C28" s="43"/>
      <c r="D28" s="64" t="str">
        <f aca="false">IF(EXACT(A28, ""), "", A28&amp;":")&amp;B28&amp;IF(EXACT(C28, ""), "", "-"&amp;C28)</f>
        <v>IA-06RaBPM:TI-AMCFPGAEVR</v>
      </c>
      <c r="E28" s="61" t="str">
        <f aca="false">Def_Locais_Racks_Trechos!$A$8</f>
        <v>IA-06RaBPM</v>
      </c>
      <c r="F28" s="64" t="str">
        <f aca="false" t="array" ref="F28:F28">INDEX(Def_Locais_Racks_Trechos!$B$2:$B$1019, MATCH(E28, Def_Locais_Racks_Trechos!$A$2:$A$1019, 0), 1)</f>
        <v>Sala Racks 6</v>
      </c>
      <c r="G28" s="65"/>
      <c r="H28" s="65"/>
      <c r="I28" s="65"/>
      <c r="J28" s="65"/>
      <c r="K28" s="65"/>
      <c r="L28" s="65"/>
      <c r="M28" s="65"/>
      <c r="N28" s="65"/>
      <c r="O28" s="65"/>
    </row>
    <row r="29" customFormat="false" ht="15.75" hidden="false" customHeight="true" outlineLevel="0" collapsed="false">
      <c r="A29" s="61" t="str">
        <f aca="false">Def_SecSub!$A$9</f>
        <v>IA-07RaBPM</v>
      </c>
      <c r="B29" s="61" t="str">
        <f aca="false">Def_Equipamentos!$C$68</f>
        <v>TI-AMCFPGAEVR</v>
      </c>
      <c r="C29" s="43"/>
      <c r="D29" s="64" t="str">
        <f aca="false">IF(EXACT(A29, ""), "", A29&amp;":")&amp;B29&amp;IF(EXACT(C29, ""), "", "-"&amp;C29)</f>
        <v>IA-07RaBPM:TI-AMCFPGAEVR</v>
      </c>
      <c r="E29" s="61" t="str">
        <f aca="false">Def_Locais_Racks_Trechos!$A$9</f>
        <v>IA-07RaBPM</v>
      </c>
      <c r="F29" s="64" t="str">
        <f aca="false" t="array" ref="F29:F29">INDEX(Def_Locais_Racks_Trechos!$B$2:$B$1019, MATCH(E29, Def_Locais_Racks_Trechos!$A$2:$A$1019, 0), 1)</f>
        <v>Sala Racks 7</v>
      </c>
      <c r="G29" s="65"/>
      <c r="H29" s="65"/>
      <c r="I29" s="65"/>
      <c r="J29" s="65"/>
      <c r="K29" s="65"/>
      <c r="L29" s="65"/>
      <c r="M29" s="65"/>
      <c r="N29" s="65"/>
      <c r="O29" s="65"/>
    </row>
    <row r="30" customFormat="false" ht="15.75" hidden="false" customHeight="true" outlineLevel="0" collapsed="false">
      <c r="A30" s="61" t="str">
        <f aca="false">Def_SecSub!$A$10</f>
        <v>IA-08RaBPM</v>
      </c>
      <c r="B30" s="61" t="str">
        <f aca="false">Def_Equipamentos!$C$68</f>
        <v>TI-AMCFPGAEVR</v>
      </c>
      <c r="C30" s="43"/>
      <c r="D30" s="64" t="str">
        <f aca="false">IF(EXACT(A30, ""), "", A30&amp;":")&amp;B30&amp;IF(EXACT(C30, ""), "", "-"&amp;C30)</f>
        <v>IA-08RaBPM:TI-AMCFPGAEVR</v>
      </c>
      <c r="E30" s="61" t="str">
        <f aca="false">Def_Locais_Racks_Trechos!$A$10</f>
        <v>IA-08RaBPM</v>
      </c>
      <c r="F30" s="64" t="str">
        <f aca="false" t="array" ref="F30:F30">INDEX(Def_Locais_Racks_Trechos!$B$2:$B$1019, MATCH(E30, Def_Locais_Racks_Trechos!$A$2:$A$1019, 0), 1)</f>
        <v>Sala Racks 8</v>
      </c>
      <c r="G30" s="65"/>
      <c r="H30" s="65"/>
      <c r="I30" s="65"/>
      <c r="J30" s="65"/>
      <c r="K30" s="65"/>
      <c r="L30" s="65"/>
      <c r="M30" s="65"/>
      <c r="N30" s="65"/>
      <c r="O30" s="65"/>
    </row>
    <row r="31" customFormat="false" ht="15.75" hidden="false" customHeight="true" outlineLevel="0" collapsed="false">
      <c r="A31" s="61" t="str">
        <f aca="false">Def_SecSub!$A$11</f>
        <v>IA-09RaBPM</v>
      </c>
      <c r="B31" s="61" t="str">
        <f aca="false">Def_Equipamentos!$C$68</f>
        <v>TI-AMCFPGAEVR</v>
      </c>
      <c r="C31" s="43"/>
      <c r="D31" s="64" t="str">
        <f aca="false">IF(EXACT(A31, ""), "", A31&amp;":")&amp;B31&amp;IF(EXACT(C31, ""), "", "-"&amp;C31)</f>
        <v>IA-09RaBPM:TI-AMCFPGAEVR</v>
      </c>
      <c r="E31" s="61" t="str">
        <f aca="false">Def_Locais_Racks_Trechos!$A$11</f>
        <v>IA-09RaBPM</v>
      </c>
      <c r="F31" s="64" t="str">
        <f aca="false" t="array" ref="F31:F31">INDEX(Def_Locais_Racks_Trechos!$B$2:$B$1019, MATCH(E31, Def_Locais_Racks_Trechos!$A$2:$A$1019, 0), 1)</f>
        <v>Sala Racks 9</v>
      </c>
      <c r="G31" s="65"/>
      <c r="H31" s="65"/>
      <c r="I31" s="65"/>
      <c r="J31" s="65"/>
      <c r="K31" s="65"/>
      <c r="L31" s="65"/>
      <c r="M31" s="65"/>
      <c r="N31" s="65"/>
      <c r="O31" s="65"/>
    </row>
    <row r="32" customFormat="false" ht="15.75" hidden="false" customHeight="true" outlineLevel="0" collapsed="false">
      <c r="A32" s="61" t="str">
        <f aca="false">Def_SecSub!$A$12</f>
        <v>IA-10RaBPM</v>
      </c>
      <c r="B32" s="61" t="str">
        <f aca="false">Def_Equipamentos!$C$68</f>
        <v>TI-AMCFPGAEVR</v>
      </c>
      <c r="C32" s="43"/>
      <c r="D32" s="64" t="str">
        <f aca="false">IF(EXACT(A32, ""), "", A32&amp;":")&amp;B32&amp;IF(EXACT(C32, ""), "", "-"&amp;C32)</f>
        <v>IA-10RaBPM:TI-AMCFPGAEVR</v>
      </c>
      <c r="E32" s="61" t="str">
        <f aca="false">Def_Locais_Racks_Trechos!$A$12</f>
        <v>IA-10RaBPM</v>
      </c>
      <c r="F32" s="64" t="str">
        <f aca="false" t="array" ref="F32:F32">INDEX(Def_Locais_Racks_Trechos!$B$2:$B$1019, MATCH(E32, Def_Locais_Racks_Trechos!$A$2:$A$1019, 0), 1)</f>
        <v>Sala Racks 10</v>
      </c>
      <c r="G32" s="65"/>
      <c r="H32" s="65"/>
      <c r="I32" s="65"/>
      <c r="J32" s="65"/>
      <c r="K32" s="65"/>
      <c r="L32" s="65"/>
      <c r="M32" s="65"/>
      <c r="N32" s="65"/>
      <c r="O32" s="65"/>
    </row>
    <row r="33" customFormat="false" ht="15.75" hidden="false" customHeight="true" outlineLevel="0" collapsed="false">
      <c r="A33" s="61" t="str">
        <f aca="false">Def_SecSub!$A$13</f>
        <v>IA-11RaBPM</v>
      </c>
      <c r="B33" s="61" t="str">
        <f aca="false">Def_Equipamentos!$C$68</f>
        <v>TI-AMCFPGAEVR</v>
      </c>
      <c r="C33" s="43"/>
      <c r="D33" s="64" t="str">
        <f aca="false">IF(EXACT(A33, ""), "", A33&amp;":")&amp;B33&amp;IF(EXACT(C33, ""), "", "-"&amp;C33)</f>
        <v>IA-11RaBPM:TI-AMCFPGAEVR</v>
      </c>
      <c r="E33" s="61" t="str">
        <f aca="false">Def_Locais_Racks_Trechos!$A$13</f>
        <v>IA-11RaBPM</v>
      </c>
      <c r="F33" s="64" t="str">
        <f aca="false" t="array" ref="F33:F33">INDEX(Def_Locais_Racks_Trechos!$B$2:$B$1019, MATCH(E33, Def_Locais_Racks_Trechos!$A$2:$A$1019, 0), 1)</f>
        <v>Sala Racks 11</v>
      </c>
      <c r="G33" s="65"/>
      <c r="H33" s="65"/>
      <c r="I33" s="65"/>
      <c r="J33" s="65"/>
      <c r="K33" s="65"/>
      <c r="L33" s="65"/>
      <c r="M33" s="65"/>
      <c r="N33" s="65"/>
      <c r="O33" s="65"/>
    </row>
    <row r="34" customFormat="false" ht="15.75" hidden="false" customHeight="true" outlineLevel="0" collapsed="false">
      <c r="A34" s="61" t="str">
        <f aca="false">Def_SecSub!$A$14</f>
        <v>IA-12RaBPM</v>
      </c>
      <c r="B34" s="61" t="str">
        <f aca="false">Def_Equipamentos!$C$68</f>
        <v>TI-AMCFPGAEVR</v>
      </c>
      <c r="C34" s="43"/>
      <c r="D34" s="64" t="str">
        <f aca="false">IF(EXACT(A34, ""), "", A34&amp;":")&amp;B34&amp;IF(EXACT(C34, ""), "", "-"&amp;C34)</f>
        <v>IA-12RaBPM:TI-AMCFPGAEVR</v>
      </c>
      <c r="E34" s="61" t="str">
        <f aca="false">Def_Locais_Racks_Trechos!$A$14</f>
        <v>IA-12RaBPM</v>
      </c>
      <c r="F34" s="64" t="str">
        <f aca="false" t="array" ref="F34:F34">INDEX(Def_Locais_Racks_Trechos!$B$2:$B$1019, MATCH(E34, Def_Locais_Racks_Trechos!$A$2:$A$1019, 0), 1)</f>
        <v>Sala Racks 12</v>
      </c>
      <c r="G34" s="65"/>
      <c r="H34" s="65"/>
      <c r="I34" s="65"/>
      <c r="J34" s="65"/>
      <c r="K34" s="65"/>
      <c r="L34" s="65"/>
      <c r="M34" s="65"/>
      <c r="N34" s="65"/>
      <c r="O34" s="65"/>
    </row>
    <row r="35" customFormat="false" ht="15.75" hidden="false" customHeight="true" outlineLevel="0" collapsed="false">
      <c r="A35" s="61" t="str">
        <f aca="false">Def_SecSub!$A$15</f>
        <v>IA-13RaBPM</v>
      </c>
      <c r="B35" s="61" t="str">
        <f aca="false">Def_Equipamentos!$C$68</f>
        <v>TI-AMCFPGAEVR</v>
      </c>
      <c r="C35" s="43"/>
      <c r="D35" s="64" t="str">
        <f aca="false">IF(EXACT(A35, ""), "", A35&amp;":")&amp;B35&amp;IF(EXACT(C35, ""), "", "-"&amp;C35)</f>
        <v>IA-13RaBPM:TI-AMCFPGAEVR</v>
      </c>
      <c r="E35" s="61" t="str">
        <f aca="false">Def_Locais_Racks_Trechos!$A$15</f>
        <v>IA-13RaBPM</v>
      </c>
      <c r="F35" s="64" t="str">
        <f aca="false" t="array" ref="F35:F35">INDEX(Def_Locais_Racks_Trechos!$B$2:$B$1019, MATCH(E35, Def_Locais_Racks_Trechos!$A$2:$A$1019, 0), 1)</f>
        <v>Sala Racks 13</v>
      </c>
      <c r="G35" s="65"/>
      <c r="H35" s="65"/>
      <c r="I35" s="65"/>
      <c r="J35" s="65"/>
      <c r="K35" s="65"/>
      <c r="L35" s="65"/>
      <c r="M35" s="65"/>
      <c r="N35" s="65"/>
      <c r="O35" s="65"/>
    </row>
    <row r="36" customFormat="false" ht="15.75" hidden="false" customHeight="true" outlineLevel="0" collapsed="false">
      <c r="A36" s="61" t="str">
        <f aca="false">Def_SecSub!$A$16</f>
        <v>IA-14RaBPM</v>
      </c>
      <c r="B36" s="61" t="str">
        <f aca="false">Def_Equipamentos!$C$68</f>
        <v>TI-AMCFPGAEVR</v>
      </c>
      <c r="C36" s="43"/>
      <c r="D36" s="64" t="str">
        <f aca="false">IF(EXACT(A36, ""), "", A36&amp;":")&amp;B36&amp;IF(EXACT(C36, ""), "", "-"&amp;C36)</f>
        <v>IA-14RaBPM:TI-AMCFPGAEVR</v>
      </c>
      <c r="E36" s="61" t="str">
        <f aca="false">Def_Locais_Racks_Trechos!$A$16</f>
        <v>IA-14RaBPM</v>
      </c>
      <c r="F36" s="64" t="str">
        <f aca="false" t="array" ref="F36:F36">INDEX(Def_Locais_Racks_Trechos!$B$2:$B$1019, MATCH(E36, Def_Locais_Racks_Trechos!$A$2:$A$1019, 0), 1)</f>
        <v>Sala Racks 14</v>
      </c>
      <c r="G36" s="65"/>
      <c r="H36" s="65"/>
      <c r="I36" s="65"/>
      <c r="J36" s="65"/>
      <c r="K36" s="65"/>
      <c r="L36" s="65"/>
      <c r="M36" s="65"/>
      <c r="N36" s="65"/>
      <c r="O36" s="65"/>
    </row>
    <row r="37" customFormat="false" ht="15.75" hidden="false" customHeight="true" outlineLevel="0" collapsed="false">
      <c r="A37" s="61" t="str">
        <f aca="false">Def_SecSub!$A$17</f>
        <v>IA-15RaBPM</v>
      </c>
      <c r="B37" s="61" t="str">
        <f aca="false">Def_Equipamentos!$C$68</f>
        <v>TI-AMCFPGAEVR</v>
      </c>
      <c r="C37" s="43"/>
      <c r="D37" s="64" t="str">
        <f aca="false">IF(EXACT(A37, ""), "", A37&amp;":")&amp;B37&amp;IF(EXACT(C37, ""), "", "-"&amp;C37)</f>
        <v>IA-15RaBPM:TI-AMCFPGAEVR</v>
      </c>
      <c r="E37" s="61" t="str">
        <f aca="false">Def_Locais_Racks_Trechos!$A$17</f>
        <v>IA-15RaBPM</v>
      </c>
      <c r="F37" s="64" t="str">
        <f aca="false" t="array" ref="F37:F37">INDEX(Def_Locais_Racks_Trechos!$B$2:$B$1019, MATCH(E37, Def_Locais_Racks_Trechos!$A$2:$A$1019, 0), 1)</f>
        <v>Sala Racks 15</v>
      </c>
      <c r="G37" s="65"/>
      <c r="H37" s="65"/>
      <c r="I37" s="65"/>
      <c r="J37" s="65"/>
      <c r="K37" s="65"/>
      <c r="L37" s="65"/>
      <c r="M37" s="65"/>
      <c r="N37" s="65"/>
      <c r="O37" s="65"/>
    </row>
    <row r="38" customFormat="false" ht="15.75" hidden="false" customHeight="true" outlineLevel="0" collapsed="false">
      <c r="A38" s="61" t="str">
        <f aca="false">Def_SecSub!$A$18</f>
        <v>IA-16RaBPM</v>
      </c>
      <c r="B38" s="61" t="str">
        <f aca="false">Def_Equipamentos!$C$68</f>
        <v>TI-AMCFPGAEVR</v>
      </c>
      <c r="C38" s="43"/>
      <c r="D38" s="64" t="str">
        <f aca="false">IF(EXACT(A38, ""), "", A38&amp;":")&amp;B38&amp;IF(EXACT(C38, ""), "", "-"&amp;C38)</f>
        <v>IA-16RaBPM:TI-AMCFPGAEVR</v>
      </c>
      <c r="E38" s="61" t="str">
        <f aca="false">Def_Locais_Racks_Trechos!$A$18</f>
        <v>IA-16RaBPM</v>
      </c>
      <c r="F38" s="64" t="str">
        <f aca="false" t="array" ref="F38:F38">INDEX(Def_Locais_Racks_Trechos!$B$2:$B$1019, MATCH(E38, Def_Locais_Racks_Trechos!$A$2:$A$1019, 0), 1)</f>
        <v>Sala Racks 16</v>
      </c>
      <c r="G38" s="65"/>
      <c r="H38" s="65"/>
      <c r="I38" s="65"/>
      <c r="J38" s="65"/>
      <c r="K38" s="65"/>
      <c r="L38" s="65"/>
      <c r="M38" s="65"/>
      <c r="N38" s="65"/>
      <c r="O38" s="65"/>
    </row>
    <row r="39" customFormat="false" ht="15.75" hidden="false" customHeight="true" outlineLevel="0" collapsed="false">
      <c r="A39" s="61" t="str">
        <f aca="false">Def_SecSub!$A$19</f>
        <v>IA-17RaBPM</v>
      </c>
      <c r="B39" s="61" t="str">
        <f aca="false">Def_Equipamentos!$C$68</f>
        <v>TI-AMCFPGAEVR</v>
      </c>
      <c r="C39" s="43"/>
      <c r="D39" s="64" t="str">
        <f aca="false">IF(EXACT(A39, ""), "", A39&amp;":")&amp;B39&amp;IF(EXACT(C39, ""), "", "-"&amp;C39)</f>
        <v>IA-17RaBPM:TI-AMCFPGAEVR</v>
      </c>
      <c r="E39" s="61" t="str">
        <f aca="false">Def_Locais_Racks_Trechos!$A$19</f>
        <v>IA-17RaBPM</v>
      </c>
      <c r="F39" s="64" t="str">
        <f aca="false" t="array" ref="F39:F39">INDEX(Def_Locais_Racks_Trechos!$B$2:$B$1019, MATCH(E39, Def_Locais_Racks_Trechos!$A$2:$A$1019, 0), 1)</f>
        <v>Sala Racks 17</v>
      </c>
      <c r="G39" s="65"/>
      <c r="H39" s="65"/>
      <c r="I39" s="65"/>
      <c r="J39" s="65"/>
      <c r="K39" s="65"/>
      <c r="L39" s="65"/>
      <c r="M39" s="65"/>
      <c r="N39" s="65"/>
      <c r="O39" s="65"/>
    </row>
    <row r="40" customFormat="false" ht="15.75" hidden="false" customHeight="true" outlineLevel="0" collapsed="false">
      <c r="A40" s="61" t="str">
        <f aca="false">Def_SecSub!$A$20</f>
        <v>IA-18RaBPM</v>
      </c>
      <c r="B40" s="61" t="str">
        <f aca="false">Def_Equipamentos!$C$68</f>
        <v>TI-AMCFPGAEVR</v>
      </c>
      <c r="C40" s="43"/>
      <c r="D40" s="64" t="str">
        <f aca="false">IF(EXACT(A40, ""), "", A40&amp;":")&amp;B40&amp;IF(EXACT(C40, ""), "", "-"&amp;C40)</f>
        <v>IA-18RaBPM:TI-AMCFPGAEVR</v>
      </c>
      <c r="E40" s="61" t="str">
        <f aca="false">Def_Locais_Racks_Trechos!$A$20</f>
        <v>IA-18RaBPM</v>
      </c>
      <c r="F40" s="64" t="str">
        <f aca="false" t="array" ref="F40:F40">INDEX(Def_Locais_Racks_Trechos!$B$2:$B$1019, MATCH(E40, Def_Locais_Racks_Trechos!$A$2:$A$1019, 0), 1)</f>
        <v>Sala Racks 18 parte 1</v>
      </c>
      <c r="G40" s="65"/>
      <c r="H40" s="65"/>
      <c r="I40" s="65"/>
      <c r="J40" s="65"/>
      <c r="K40" s="65"/>
      <c r="L40" s="65"/>
      <c r="M40" s="65"/>
      <c r="N40" s="65"/>
      <c r="O40" s="65"/>
    </row>
    <row r="41" customFormat="false" ht="15.75" hidden="false" customHeight="true" outlineLevel="0" collapsed="false">
      <c r="A41" s="61" t="str">
        <f aca="false">Def_SecSub!$A$21</f>
        <v>IA-19RaBPM</v>
      </c>
      <c r="B41" s="61" t="str">
        <f aca="false">Def_Equipamentos!$C$68</f>
        <v>TI-AMCFPGAEVR</v>
      </c>
      <c r="C41" s="43"/>
      <c r="D41" s="64" t="str">
        <f aca="false">IF(EXACT(A41, ""), "", A41&amp;":")&amp;B41&amp;IF(EXACT(C41, ""), "", "-"&amp;C41)</f>
        <v>IA-19RaBPM:TI-AMCFPGAEVR</v>
      </c>
      <c r="E41" s="61" t="str">
        <f aca="false">Def_Locais_Racks_Trechos!$A$21</f>
        <v>IA-19RaBPM</v>
      </c>
      <c r="F41" s="64" t="str">
        <f aca="false" t="array" ref="F41:F41">INDEX(Def_Locais_Racks_Trechos!$B$2:$B$1019, MATCH(E41, Def_Locais_Racks_Trechos!$A$2:$A$1019, 0), 1)</f>
        <v>Sala Racks 18 parte 2</v>
      </c>
      <c r="G41" s="65"/>
      <c r="H41" s="65"/>
      <c r="I41" s="65"/>
      <c r="J41" s="65"/>
      <c r="K41" s="65"/>
      <c r="L41" s="65"/>
      <c r="M41" s="65"/>
      <c r="N41" s="65"/>
      <c r="O41" s="65"/>
    </row>
    <row r="42" customFormat="false" ht="15.75" hidden="false" customHeight="true" outlineLevel="0" collapsed="false">
      <c r="A42" s="61" t="str">
        <f aca="false">Def_SecSub!$A$22</f>
        <v>IA-20RaBPM</v>
      </c>
      <c r="B42" s="61" t="str">
        <f aca="false">Def_Equipamentos!$C$68</f>
        <v>TI-AMCFPGAEVR</v>
      </c>
      <c r="C42" s="43"/>
      <c r="D42" s="64" t="str">
        <f aca="false">IF(EXACT(A42, ""), "", A42&amp;":")&amp;B42&amp;IF(EXACT(C42, ""), "", "-"&amp;C42)</f>
        <v>IA-20RaBPM:TI-AMCFPGAEVR</v>
      </c>
      <c r="E42" s="61" t="str">
        <f aca="false">Def_Locais_Racks_Trechos!$A$22</f>
        <v>IA-20RaBPM</v>
      </c>
      <c r="F42" s="64" t="str">
        <f aca="false" t="array" ref="F42:F42">INDEX(Def_Locais_Racks_Trechos!$B$2:$B$1019, MATCH(E42, Def_Locais_Racks_Trechos!$A$2:$A$1019, 0), 1)</f>
        <v>Sala Racks 19&amp;20</v>
      </c>
      <c r="G42" s="65"/>
      <c r="H42" s="65"/>
      <c r="I42" s="65"/>
      <c r="J42" s="65"/>
      <c r="K42" s="65"/>
      <c r="L42" s="65"/>
      <c r="M42" s="65"/>
      <c r="N42" s="65"/>
      <c r="O42" s="65"/>
    </row>
    <row r="43" customFormat="false" ht="15.75" hidden="false" customHeight="true" outlineLevel="0" collapsed="false">
      <c r="A43" s="61" t="str">
        <f aca="false">Def_SecSub!$A$23</f>
        <v>IA-20RaBPMTL</v>
      </c>
      <c r="B43" s="61" t="str">
        <f aca="false">Def_Equipamentos!$C$68</f>
        <v>TI-AMCFPGAEVR</v>
      </c>
      <c r="C43" s="43"/>
      <c r="D43" s="64" t="str">
        <f aca="false">IF(EXACT(A43, ""), "", A43&amp;":")&amp;B43&amp;IF(EXACT(C43, ""), "", "-"&amp;C43)</f>
        <v>IA-20RaBPMTL:TI-AMCFPGAEVR</v>
      </c>
      <c r="E43" s="61" t="str">
        <f aca="false">Def_Locais_Racks_Trechos!$A$23</f>
        <v>IA-20RaBPMTL</v>
      </c>
      <c r="F43" s="64" t="str">
        <f aca="false" t="array" ref="F43:F43">INDEX(Def_Locais_Racks_Trechos!$B$2:$B$1019, MATCH(E43, Def_Locais_Racks_Trechos!$A$2:$A$1019, 0), 1)</f>
        <v>Sala Racks 19&amp;20</v>
      </c>
      <c r="G43" s="65"/>
      <c r="H43" s="65"/>
      <c r="I43" s="65"/>
      <c r="J43" s="65"/>
      <c r="K43" s="65"/>
      <c r="L43" s="65"/>
      <c r="M43" s="65"/>
      <c r="N43" s="65"/>
      <c r="O43" s="65"/>
    </row>
    <row r="44" customFormat="false" ht="15.75" hidden="false" customHeight="true" outlineLevel="0" collapsed="false">
      <c r="A44" s="61" t="str">
        <f aca="false">Def_SecSub!$A$92</f>
        <v>SI-Glob</v>
      </c>
      <c r="B44" s="61" t="str">
        <f aca="false">Def_Equipamentos!$C$22</f>
        <v>DI-FOFBCtrl</v>
      </c>
      <c r="C44" s="43"/>
      <c r="D44" s="64" t="str">
        <f aca="false">IF(EXACT(A44, ""), "", A44&amp;":")&amp;B44&amp;IF(EXACT(C44, ""), "", "-"&amp;C44)</f>
        <v>SI-Glob:DI-FOFBCtrl</v>
      </c>
      <c r="E44" s="61" t="str">
        <f aca="false">Def_Locais_Racks_Trechos!$A$29</f>
        <v>CA-RaCtrl</v>
      </c>
      <c r="F44" s="64" t="str">
        <f aca="false" t="array" ref="F44:F44">INDEX(Def_Locais_Racks_Trechos!$B$2:$B$1019, MATCH(E44, Def_Locais_Racks_Trechos!$A$2:$A$1019, 0), 1)</f>
        <v>Sala de Conectividade</v>
      </c>
      <c r="G44" s="65"/>
      <c r="H44" s="65"/>
      <c r="I44" s="65"/>
      <c r="J44" s="65"/>
      <c r="K44" s="65"/>
      <c r="L44" s="65"/>
      <c r="M44" s="65"/>
      <c r="N44" s="65"/>
      <c r="O44" s="65"/>
    </row>
    <row r="45" customFormat="false" ht="15.75" hidden="false" customHeight="true" outlineLevel="0" collapsed="false">
      <c r="A45" s="66" t="str">
        <f aca="false">Def_SecSub!$A$105</f>
        <v>LA-BI</v>
      </c>
      <c r="B45" s="66" t="str">
        <f aca="false">Def_Equipamentos!$C$168</f>
        <v>H1FO</v>
      </c>
      <c r="C45" s="43" t="n">
        <v>1</v>
      </c>
      <c r="D45" s="64" t="str">
        <f aca="false">IF(EXACT(A45, ""), "", A45&amp;":")&amp;B45&amp;IF(EXACT(C45, ""), "", "-"&amp;C45)</f>
        <v>LA-BI:H1FO-1</v>
      </c>
      <c r="E45" s="61" t="str">
        <f aca="false">Def_Locais_Racks_Trechos!$A$71</f>
        <v>LA-BIH01RACK2</v>
      </c>
      <c r="F45" s="64" t="str">
        <f aca="false" t="array" ref="F45:F45">INDEX(Def_Locais_Racks_Trechos!$B$2:$B$1019, MATCH(E45, Def_Locais_Racks_Trechos!$A$2:$A$1019, 0), 1)</f>
        <v>Sala Racks do LINAC</v>
      </c>
      <c r="G45" s="67" t="s">
        <v>958</v>
      </c>
      <c r="H45" s="67"/>
      <c r="I45" s="67"/>
      <c r="J45" s="67"/>
      <c r="K45" s="67"/>
      <c r="L45" s="67"/>
      <c r="M45" s="67"/>
      <c r="N45" s="67"/>
      <c r="O45" s="67"/>
    </row>
    <row r="46" customFormat="false" ht="15.75" hidden="false" customHeight="true" outlineLevel="0" collapsed="false">
      <c r="A46" s="61" t="str">
        <f aca="false">Def_SecSub!$A$30</f>
        <v>IA-01RaCtrl</v>
      </c>
      <c r="B46" s="61" t="str">
        <f aca="false">Def_Equipamentos!$C$89</f>
        <v>CO-FibPatch</v>
      </c>
      <c r="C46" s="43"/>
      <c r="D46" s="64" t="str">
        <f aca="false">IF(EXACT(A46, ""), "", A46&amp;":")&amp;B46&amp;IF(EXACT(C46, ""), "", "-"&amp;C46)</f>
        <v>IA-01RaCtrl:CO-FibPatch</v>
      </c>
      <c r="E46" s="61" t="str">
        <f aca="false">Def_Locais_Racks_Trechos!$A$30</f>
        <v>IA-01RaCtrl</v>
      </c>
      <c r="F46" s="64" t="str">
        <f aca="false" t="array" ref="F46:F46">INDEX(Def_Locais_Racks_Trechos!$B$2:$B$1019, MATCH(E46, Def_Locais_Racks_Trechos!$A$2:$A$1019, 0), 1)</f>
        <v>Sala Racks 1</v>
      </c>
      <c r="G46" s="65"/>
      <c r="H46" s="65"/>
      <c r="I46" s="65"/>
      <c r="J46" s="65"/>
      <c r="K46" s="65"/>
      <c r="L46" s="65"/>
      <c r="M46" s="65"/>
      <c r="N46" s="65"/>
      <c r="O46" s="65"/>
    </row>
    <row r="47" customFormat="false" ht="15.75" hidden="false" customHeight="true" outlineLevel="0" collapsed="false">
      <c r="A47" s="61" t="str">
        <f aca="false">Def_SecSub!$A$31</f>
        <v>IA-02RaCtrl</v>
      </c>
      <c r="B47" s="61" t="str">
        <f aca="false">Def_Equipamentos!$C$89</f>
        <v>CO-FibPatch</v>
      </c>
      <c r="C47" s="43"/>
      <c r="D47" s="64" t="str">
        <f aca="false">IF(EXACT(A47, ""), "", A47&amp;":")&amp;B47&amp;IF(EXACT(C47, ""), "", "-"&amp;C47)</f>
        <v>IA-02RaCtrl:CO-FibPatch</v>
      </c>
      <c r="E47" s="61" t="str">
        <f aca="false">Def_Locais_Racks_Trechos!$A$31</f>
        <v>IA-02RaCtrl</v>
      </c>
      <c r="F47" s="64" t="str">
        <f aca="false" t="array" ref="F47:F47">INDEX(Def_Locais_Racks_Trechos!$B$2:$B$1019, MATCH(E47, Def_Locais_Racks_Trechos!$A$2:$A$1019, 0), 1)</f>
        <v>Sala Racks 2</v>
      </c>
      <c r="G47" s="65"/>
      <c r="H47" s="65"/>
      <c r="I47" s="65"/>
      <c r="J47" s="65"/>
      <c r="K47" s="65"/>
      <c r="L47" s="65"/>
      <c r="M47" s="65"/>
      <c r="N47" s="65"/>
      <c r="O47" s="65"/>
    </row>
    <row r="48" customFormat="false" ht="15.75" hidden="false" customHeight="true" outlineLevel="0" collapsed="false">
      <c r="A48" s="61" t="str">
        <f aca="false">Def_SecSub!$A$32</f>
        <v>IA-03RaCtrl</v>
      </c>
      <c r="B48" s="61" t="str">
        <f aca="false">Def_Equipamentos!$C$89</f>
        <v>CO-FibPatch</v>
      </c>
      <c r="C48" s="43"/>
      <c r="D48" s="64" t="str">
        <f aca="false">IF(EXACT(A48, ""), "", A48&amp;":")&amp;B48&amp;IF(EXACT(C48, ""), "", "-"&amp;C48)</f>
        <v>IA-03RaCtrl:CO-FibPatch</v>
      </c>
      <c r="E48" s="61" t="str">
        <f aca="false">Def_Locais_Racks_Trechos!$A$32</f>
        <v>IA-03RaCtrl</v>
      </c>
      <c r="F48" s="64" t="str">
        <f aca="false" t="array" ref="F48:F48">INDEX(Def_Locais_Racks_Trechos!$B$2:$B$1019, MATCH(E48, Def_Locais_Racks_Trechos!$A$2:$A$1019, 0), 1)</f>
        <v>Sala Racks 3</v>
      </c>
      <c r="G48" s="65"/>
      <c r="H48" s="65"/>
      <c r="I48" s="65"/>
      <c r="J48" s="65"/>
      <c r="K48" s="65"/>
      <c r="L48" s="65"/>
      <c r="M48" s="65"/>
      <c r="N48" s="65"/>
      <c r="O48" s="65"/>
    </row>
    <row r="49" customFormat="false" ht="15.75" hidden="false" customHeight="true" outlineLevel="0" collapsed="false">
      <c r="A49" s="61" t="str">
        <f aca="false">Def_SecSub!$A$33</f>
        <v>IA-04RaCtrl</v>
      </c>
      <c r="B49" s="61" t="str">
        <f aca="false">Def_Equipamentos!$C$89</f>
        <v>CO-FibPatch</v>
      </c>
      <c r="C49" s="43"/>
      <c r="D49" s="64" t="str">
        <f aca="false">IF(EXACT(A49, ""), "", A49&amp;":")&amp;B49&amp;IF(EXACT(C49, ""), "", "-"&amp;C49)</f>
        <v>IA-04RaCtrl:CO-FibPatch</v>
      </c>
      <c r="E49" s="61" t="str">
        <f aca="false">Def_Locais_Racks_Trechos!$A$33</f>
        <v>IA-04RaCtrl</v>
      </c>
      <c r="F49" s="64" t="str">
        <f aca="false" t="array" ref="F49:F49">INDEX(Def_Locais_Racks_Trechos!$B$2:$B$1019, MATCH(E49, Def_Locais_Racks_Trechos!$A$2:$A$1019, 0), 1)</f>
        <v>Sala Racks 4</v>
      </c>
      <c r="G49" s="65"/>
      <c r="H49" s="65"/>
      <c r="I49" s="65"/>
      <c r="J49" s="65"/>
      <c r="K49" s="65"/>
      <c r="L49" s="65"/>
      <c r="M49" s="65"/>
      <c r="N49" s="65"/>
      <c r="O49" s="65"/>
    </row>
    <row r="50" customFormat="false" ht="15.75" hidden="false" customHeight="true" outlineLevel="0" collapsed="false">
      <c r="A50" s="61" t="str">
        <f aca="false">Def_SecSub!$A$34</f>
        <v>IA-05RaCtrl</v>
      </c>
      <c r="B50" s="61" t="str">
        <f aca="false">Def_Equipamentos!$C$89</f>
        <v>CO-FibPatch</v>
      </c>
      <c r="C50" s="43"/>
      <c r="D50" s="64" t="str">
        <f aca="false">IF(EXACT(A50, ""), "", A50&amp;":")&amp;B50&amp;IF(EXACT(C50, ""), "", "-"&amp;C50)</f>
        <v>IA-05RaCtrl:CO-FibPatch</v>
      </c>
      <c r="E50" s="61" t="str">
        <f aca="false">Def_Locais_Racks_Trechos!$A$34</f>
        <v>IA-05RaCtrl</v>
      </c>
      <c r="F50" s="64" t="str">
        <f aca="false" t="array" ref="F50:F50">INDEX(Def_Locais_Racks_Trechos!$B$2:$B$1019, MATCH(E50, Def_Locais_Racks_Trechos!$A$2:$A$1019, 0), 1)</f>
        <v>Sala Racks 5</v>
      </c>
      <c r="G50" s="65"/>
      <c r="H50" s="65"/>
      <c r="I50" s="65"/>
      <c r="J50" s="65"/>
      <c r="K50" s="65"/>
      <c r="L50" s="65"/>
      <c r="M50" s="65"/>
      <c r="N50" s="65"/>
      <c r="O50" s="65"/>
    </row>
    <row r="51" customFormat="false" ht="15.75" hidden="false" customHeight="true" outlineLevel="0" collapsed="false">
      <c r="A51" s="61" t="str">
        <f aca="false">Def_SecSub!$A$35</f>
        <v>IA-06RaCtrl</v>
      </c>
      <c r="B51" s="61" t="str">
        <f aca="false">Def_Equipamentos!$C$89</f>
        <v>CO-FibPatch</v>
      </c>
      <c r="C51" s="43"/>
      <c r="D51" s="64" t="str">
        <f aca="false">IF(EXACT(A51, ""), "", A51&amp;":")&amp;B51&amp;IF(EXACT(C51, ""), "", "-"&amp;C51)</f>
        <v>IA-06RaCtrl:CO-FibPatch</v>
      </c>
      <c r="E51" s="61" t="str">
        <f aca="false">Def_Locais_Racks_Trechos!$A$35</f>
        <v>IA-06RaCtrl</v>
      </c>
      <c r="F51" s="64" t="str">
        <f aca="false" t="array" ref="F51:F51">INDEX(Def_Locais_Racks_Trechos!$B$2:$B$1019, MATCH(E51, Def_Locais_Racks_Trechos!$A$2:$A$1019, 0), 1)</f>
        <v>Sala Racks 6</v>
      </c>
      <c r="G51" s="65"/>
      <c r="H51" s="65"/>
      <c r="I51" s="65"/>
      <c r="J51" s="65"/>
      <c r="K51" s="65"/>
      <c r="L51" s="65"/>
      <c r="M51" s="65"/>
      <c r="N51" s="65"/>
      <c r="O51" s="65"/>
    </row>
    <row r="52" customFormat="false" ht="15.75" hidden="false" customHeight="true" outlineLevel="0" collapsed="false">
      <c r="A52" s="61" t="str">
        <f aca="false">Def_SecSub!$A$36</f>
        <v>IA-07RaCtrl</v>
      </c>
      <c r="B52" s="61" t="str">
        <f aca="false">Def_Equipamentos!$C$89</f>
        <v>CO-FibPatch</v>
      </c>
      <c r="C52" s="43"/>
      <c r="D52" s="64" t="str">
        <f aca="false">IF(EXACT(A52, ""), "", A52&amp;":")&amp;B52&amp;IF(EXACT(C52, ""), "", "-"&amp;C52)</f>
        <v>IA-07RaCtrl:CO-FibPatch</v>
      </c>
      <c r="E52" s="61" t="str">
        <f aca="false">Def_Locais_Racks_Trechos!$A$36</f>
        <v>IA-07RaCtrl</v>
      </c>
      <c r="F52" s="64" t="str">
        <f aca="false" t="array" ref="F52:F52">INDEX(Def_Locais_Racks_Trechos!$B$2:$B$1019, MATCH(E52, Def_Locais_Racks_Trechos!$A$2:$A$1019, 0), 1)</f>
        <v>Sala Racks 7</v>
      </c>
      <c r="G52" s="65"/>
      <c r="H52" s="65"/>
      <c r="I52" s="65"/>
      <c r="J52" s="65"/>
      <c r="K52" s="65"/>
      <c r="L52" s="65"/>
      <c r="M52" s="65"/>
      <c r="N52" s="65"/>
      <c r="O52" s="65"/>
    </row>
    <row r="53" customFormat="false" ht="15.75" hidden="false" customHeight="true" outlineLevel="0" collapsed="false">
      <c r="A53" s="61" t="str">
        <f aca="false">Def_SecSub!$A$37</f>
        <v>IA-08RaCtrl</v>
      </c>
      <c r="B53" s="61" t="str">
        <f aca="false">Def_Equipamentos!$C$89</f>
        <v>CO-FibPatch</v>
      </c>
      <c r="C53" s="43"/>
      <c r="D53" s="64" t="str">
        <f aca="false">IF(EXACT(A53, ""), "", A53&amp;":")&amp;B53&amp;IF(EXACT(C53, ""), "", "-"&amp;C53)</f>
        <v>IA-08RaCtrl:CO-FibPatch</v>
      </c>
      <c r="E53" s="61" t="str">
        <f aca="false">Def_Locais_Racks_Trechos!$A$37</f>
        <v>IA-08RaCtrl</v>
      </c>
      <c r="F53" s="64" t="str">
        <f aca="false" t="array" ref="F53:F53">INDEX(Def_Locais_Racks_Trechos!$B$2:$B$1019, MATCH(E53, Def_Locais_Racks_Trechos!$A$2:$A$1019, 0), 1)</f>
        <v>Sala Racks 8</v>
      </c>
      <c r="G53" s="65"/>
      <c r="H53" s="65"/>
      <c r="I53" s="65"/>
      <c r="J53" s="65"/>
      <c r="K53" s="65"/>
      <c r="L53" s="65"/>
      <c r="M53" s="65"/>
      <c r="N53" s="65"/>
      <c r="O53" s="65"/>
    </row>
    <row r="54" customFormat="false" ht="15.75" hidden="false" customHeight="true" outlineLevel="0" collapsed="false">
      <c r="A54" s="61" t="str">
        <f aca="false">Def_SecSub!$A$38</f>
        <v>IA-09RaCtrl</v>
      </c>
      <c r="B54" s="61" t="str">
        <f aca="false">Def_Equipamentos!$C$89</f>
        <v>CO-FibPatch</v>
      </c>
      <c r="C54" s="43"/>
      <c r="D54" s="64" t="str">
        <f aca="false">IF(EXACT(A54, ""), "", A54&amp;":")&amp;B54&amp;IF(EXACT(C54, ""), "", "-"&amp;C54)</f>
        <v>IA-09RaCtrl:CO-FibPatch</v>
      </c>
      <c r="E54" s="61" t="str">
        <f aca="false">Def_Locais_Racks_Trechos!$A$38</f>
        <v>IA-09RaCtrl</v>
      </c>
      <c r="F54" s="64" t="str">
        <f aca="false" t="array" ref="F54:F54">INDEX(Def_Locais_Racks_Trechos!$B$2:$B$1019, MATCH(E54, Def_Locais_Racks_Trechos!$A$2:$A$1019, 0), 1)</f>
        <v>Sala Racks 9</v>
      </c>
      <c r="G54" s="65"/>
      <c r="H54" s="65"/>
      <c r="I54" s="65"/>
      <c r="J54" s="65"/>
      <c r="K54" s="65"/>
      <c r="L54" s="65"/>
      <c r="M54" s="65"/>
      <c r="N54" s="65"/>
      <c r="O54" s="65"/>
    </row>
    <row r="55" customFormat="false" ht="15.75" hidden="false" customHeight="true" outlineLevel="0" collapsed="false">
      <c r="A55" s="61" t="str">
        <f aca="false">Def_SecSub!$A$39</f>
        <v>IA-10RaCtrl</v>
      </c>
      <c r="B55" s="61" t="str">
        <f aca="false">Def_Equipamentos!$C$89</f>
        <v>CO-FibPatch</v>
      </c>
      <c r="C55" s="43"/>
      <c r="D55" s="64" t="str">
        <f aca="false">IF(EXACT(A55, ""), "", A55&amp;":")&amp;B55&amp;IF(EXACT(C55, ""), "", "-"&amp;C55)</f>
        <v>IA-10RaCtrl:CO-FibPatch</v>
      </c>
      <c r="E55" s="61" t="str">
        <f aca="false">Def_Locais_Racks_Trechos!$A$39</f>
        <v>IA-10RaCtrl</v>
      </c>
      <c r="F55" s="64" t="str">
        <f aca="false" t="array" ref="F55:F55">INDEX(Def_Locais_Racks_Trechos!$B$2:$B$1019, MATCH(E55, Def_Locais_Racks_Trechos!$A$2:$A$1019, 0), 1)</f>
        <v>Sala Racks 10</v>
      </c>
      <c r="G55" s="65"/>
      <c r="H55" s="65"/>
      <c r="I55" s="65"/>
      <c r="J55" s="65"/>
      <c r="K55" s="65"/>
      <c r="L55" s="65"/>
      <c r="M55" s="65"/>
      <c r="N55" s="65"/>
      <c r="O55" s="65"/>
    </row>
    <row r="56" customFormat="false" ht="15.75" hidden="false" customHeight="true" outlineLevel="0" collapsed="false">
      <c r="A56" s="61" t="str">
        <f aca="false">Def_SecSub!$A$40</f>
        <v>IA-11RaCtrl</v>
      </c>
      <c r="B56" s="61" t="str">
        <f aca="false">Def_Equipamentos!$C$89</f>
        <v>CO-FibPatch</v>
      </c>
      <c r="C56" s="43"/>
      <c r="D56" s="64" t="str">
        <f aca="false">IF(EXACT(A56, ""), "", A56&amp;":")&amp;B56&amp;IF(EXACT(C56, ""), "", "-"&amp;C56)</f>
        <v>IA-11RaCtrl:CO-FibPatch</v>
      </c>
      <c r="E56" s="61" t="str">
        <f aca="false">Def_Locais_Racks_Trechos!$A$40</f>
        <v>IA-11RaCtrl</v>
      </c>
      <c r="F56" s="64" t="str">
        <f aca="false" t="array" ref="F56:F56">INDEX(Def_Locais_Racks_Trechos!$B$2:$B$1019, MATCH(E56, Def_Locais_Racks_Trechos!$A$2:$A$1019, 0), 1)</f>
        <v>Sala Racks 11</v>
      </c>
      <c r="G56" s="65"/>
      <c r="H56" s="65"/>
      <c r="I56" s="65"/>
      <c r="J56" s="65"/>
      <c r="K56" s="65"/>
      <c r="L56" s="65"/>
      <c r="M56" s="65"/>
      <c r="N56" s="65"/>
      <c r="O56" s="65"/>
    </row>
    <row r="57" customFormat="false" ht="15.75" hidden="false" customHeight="true" outlineLevel="0" collapsed="false">
      <c r="A57" s="61" t="str">
        <f aca="false">Def_SecSub!$A$41</f>
        <v>IA-12RaCtrl</v>
      </c>
      <c r="B57" s="61" t="str">
        <f aca="false">Def_Equipamentos!$C$89</f>
        <v>CO-FibPatch</v>
      </c>
      <c r="C57" s="43"/>
      <c r="D57" s="64" t="str">
        <f aca="false">IF(EXACT(A57, ""), "", A57&amp;":")&amp;B57&amp;IF(EXACT(C57, ""), "", "-"&amp;C57)</f>
        <v>IA-12RaCtrl:CO-FibPatch</v>
      </c>
      <c r="E57" s="61" t="str">
        <f aca="false">Def_Locais_Racks_Trechos!$A$41</f>
        <v>IA-12RaCtrl</v>
      </c>
      <c r="F57" s="64" t="str">
        <f aca="false" t="array" ref="F57:F57">INDEX(Def_Locais_Racks_Trechos!$B$2:$B$1019, MATCH(E57, Def_Locais_Racks_Trechos!$A$2:$A$1019, 0), 1)</f>
        <v>Sala Racks 12</v>
      </c>
      <c r="G57" s="65"/>
      <c r="H57" s="65"/>
      <c r="I57" s="65"/>
      <c r="J57" s="65"/>
      <c r="K57" s="65"/>
      <c r="L57" s="65"/>
      <c r="M57" s="65"/>
      <c r="N57" s="65"/>
      <c r="O57" s="65"/>
    </row>
    <row r="58" customFormat="false" ht="15.75" hidden="false" customHeight="true" outlineLevel="0" collapsed="false">
      <c r="A58" s="61" t="str">
        <f aca="false">Def_SecSub!$A$42</f>
        <v>IA-13RaCtrl</v>
      </c>
      <c r="B58" s="61" t="str">
        <f aca="false">Def_Equipamentos!$C$89</f>
        <v>CO-FibPatch</v>
      </c>
      <c r="C58" s="43"/>
      <c r="D58" s="64" t="str">
        <f aca="false">IF(EXACT(A58, ""), "", A58&amp;":")&amp;B58&amp;IF(EXACT(C58, ""), "", "-"&amp;C58)</f>
        <v>IA-13RaCtrl:CO-FibPatch</v>
      </c>
      <c r="E58" s="61" t="str">
        <f aca="false">Def_Locais_Racks_Trechos!$A$42</f>
        <v>IA-13RaCtrl</v>
      </c>
      <c r="F58" s="64" t="str">
        <f aca="false" t="array" ref="F58:F58">INDEX(Def_Locais_Racks_Trechos!$B$2:$B$1019, MATCH(E58, Def_Locais_Racks_Trechos!$A$2:$A$1019, 0), 1)</f>
        <v>Sala Racks 13</v>
      </c>
      <c r="G58" s="65"/>
      <c r="H58" s="65"/>
      <c r="I58" s="65"/>
      <c r="J58" s="65"/>
      <c r="K58" s="65"/>
      <c r="L58" s="65"/>
      <c r="M58" s="65"/>
      <c r="N58" s="65"/>
      <c r="O58" s="65"/>
    </row>
    <row r="59" customFormat="false" ht="15.75" hidden="false" customHeight="true" outlineLevel="0" collapsed="false">
      <c r="A59" s="61" t="str">
        <f aca="false">Def_SecSub!$A$43</f>
        <v>IA-14RaCtrl</v>
      </c>
      <c r="B59" s="61" t="str">
        <f aca="false">Def_Equipamentos!$C$89</f>
        <v>CO-FibPatch</v>
      </c>
      <c r="C59" s="43"/>
      <c r="D59" s="64" t="str">
        <f aca="false">IF(EXACT(A59, ""), "", A59&amp;":")&amp;B59&amp;IF(EXACT(C59, ""), "", "-"&amp;C59)</f>
        <v>IA-14RaCtrl:CO-FibPatch</v>
      </c>
      <c r="E59" s="61" t="str">
        <f aca="false">Def_Locais_Racks_Trechos!$A$43</f>
        <v>IA-14RaCtrl</v>
      </c>
      <c r="F59" s="64" t="str">
        <f aca="false" t="array" ref="F59:F59">INDEX(Def_Locais_Racks_Trechos!$B$2:$B$1019, MATCH(E59, Def_Locais_Racks_Trechos!$A$2:$A$1019, 0), 1)</f>
        <v>Sala Racks 14</v>
      </c>
      <c r="G59" s="65"/>
      <c r="H59" s="65"/>
      <c r="I59" s="65"/>
      <c r="J59" s="65"/>
      <c r="K59" s="65"/>
      <c r="L59" s="65"/>
      <c r="M59" s="65"/>
      <c r="N59" s="65"/>
      <c r="O59" s="65"/>
    </row>
    <row r="60" customFormat="false" ht="15.75" hidden="false" customHeight="true" outlineLevel="0" collapsed="false">
      <c r="A60" s="61" t="str">
        <f aca="false">Def_SecSub!$A$44</f>
        <v>IA-15RaCtrl</v>
      </c>
      <c r="B60" s="61" t="str">
        <f aca="false">Def_Equipamentos!$C$89</f>
        <v>CO-FibPatch</v>
      </c>
      <c r="C60" s="43"/>
      <c r="D60" s="64" t="str">
        <f aca="false">IF(EXACT(A60, ""), "", A60&amp;":")&amp;B60&amp;IF(EXACT(C60, ""), "", "-"&amp;C60)</f>
        <v>IA-15RaCtrl:CO-FibPatch</v>
      </c>
      <c r="E60" s="61" t="str">
        <f aca="false">Def_Locais_Racks_Trechos!$A$44</f>
        <v>IA-15RaCtrl</v>
      </c>
      <c r="F60" s="64" t="str">
        <f aca="false" t="array" ref="F60:F60">INDEX(Def_Locais_Racks_Trechos!$B$2:$B$1019, MATCH(E60, Def_Locais_Racks_Trechos!$A$2:$A$1019, 0), 1)</f>
        <v>Sala Racks 15</v>
      </c>
      <c r="G60" s="65"/>
      <c r="H60" s="65"/>
      <c r="I60" s="65"/>
      <c r="J60" s="65"/>
      <c r="K60" s="65"/>
      <c r="L60" s="65"/>
      <c r="M60" s="65"/>
      <c r="N60" s="65"/>
      <c r="O60" s="65"/>
    </row>
    <row r="61" customFormat="false" ht="15.75" hidden="false" customHeight="true" outlineLevel="0" collapsed="false">
      <c r="A61" s="61" t="str">
        <f aca="false">Def_SecSub!$A$45</f>
        <v>IA-16RaCtrl</v>
      </c>
      <c r="B61" s="61" t="str">
        <f aca="false">Def_Equipamentos!$C$89</f>
        <v>CO-FibPatch</v>
      </c>
      <c r="C61" s="43"/>
      <c r="D61" s="64" t="str">
        <f aca="false">IF(EXACT(A61, ""), "", A61&amp;":")&amp;B61&amp;IF(EXACT(C61, ""), "", "-"&amp;C61)</f>
        <v>IA-16RaCtrl:CO-FibPatch</v>
      </c>
      <c r="E61" s="61" t="str">
        <f aca="false">Def_Locais_Racks_Trechos!$A$45</f>
        <v>IA-16RaCtrl</v>
      </c>
      <c r="F61" s="64" t="str">
        <f aca="false" t="array" ref="F61:F61">INDEX(Def_Locais_Racks_Trechos!$B$2:$B$1019, MATCH(E61, Def_Locais_Racks_Trechos!$A$2:$A$1019, 0), 1)</f>
        <v>Sala Racks 16</v>
      </c>
      <c r="G61" s="65"/>
      <c r="H61" s="65"/>
      <c r="I61" s="65"/>
      <c r="J61" s="65"/>
      <c r="K61" s="65"/>
      <c r="L61" s="65"/>
      <c r="M61" s="65"/>
      <c r="N61" s="65"/>
      <c r="O61" s="65"/>
    </row>
    <row r="62" customFormat="false" ht="15.75" hidden="false" customHeight="true" outlineLevel="0" collapsed="false">
      <c r="A62" s="61" t="str">
        <f aca="false">Def_SecSub!$A$46</f>
        <v>IA-17RaCtrl</v>
      </c>
      <c r="B62" s="61" t="str">
        <f aca="false">Def_Equipamentos!$C$89</f>
        <v>CO-FibPatch</v>
      </c>
      <c r="C62" s="43"/>
      <c r="D62" s="64" t="str">
        <f aca="false">IF(EXACT(A62, ""), "", A62&amp;":")&amp;B62&amp;IF(EXACT(C62, ""), "", "-"&amp;C62)</f>
        <v>IA-17RaCtrl:CO-FibPatch</v>
      </c>
      <c r="E62" s="61" t="str">
        <f aca="false">Def_Locais_Racks_Trechos!$A$46</f>
        <v>IA-17RaCtrl</v>
      </c>
      <c r="F62" s="64" t="str">
        <f aca="false" t="array" ref="F62:F62">INDEX(Def_Locais_Racks_Trechos!$B$2:$B$1019, MATCH(E62, Def_Locais_Racks_Trechos!$A$2:$A$1019, 0), 1)</f>
        <v>Sala Racks 17</v>
      </c>
      <c r="G62" s="65"/>
      <c r="H62" s="65"/>
      <c r="I62" s="65"/>
      <c r="J62" s="65"/>
      <c r="K62" s="65"/>
      <c r="L62" s="65"/>
      <c r="M62" s="65"/>
      <c r="N62" s="65"/>
      <c r="O62" s="65"/>
    </row>
    <row r="63" customFormat="false" ht="15.75" hidden="false" customHeight="true" outlineLevel="0" collapsed="false">
      <c r="A63" s="61" t="str">
        <f aca="false">Def_SecSub!$A$47</f>
        <v>IA-18RaCtrl</v>
      </c>
      <c r="B63" s="61" t="str">
        <f aca="false">Def_Equipamentos!$C$89</f>
        <v>CO-FibPatch</v>
      </c>
      <c r="C63" s="43"/>
      <c r="D63" s="64" t="str">
        <f aca="false">IF(EXACT(A63, ""), "", A63&amp;":")&amp;B63&amp;IF(EXACT(C63, ""), "", "-"&amp;C63)</f>
        <v>IA-18RaCtrl:CO-FibPatch</v>
      </c>
      <c r="E63" s="61" t="str">
        <f aca="false">Def_Locais_Racks_Trechos!$A$47</f>
        <v>IA-18RaCtrl</v>
      </c>
      <c r="F63" s="64" t="str">
        <f aca="false" t="array" ref="F63:F63">INDEX(Def_Locais_Racks_Trechos!$B$2:$B$1019, MATCH(E63, Def_Locais_Racks_Trechos!$A$2:$A$1019, 0), 1)</f>
        <v>Sala Racks 18 parte 1</v>
      </c>
      <c r="G63" s="65"/>
      <c r="H63" s="65"/>
      <c r="I63" s="65"/>
      <c r="J63" s="65"/>
      <c r="K63" s="65"/>
      <c r="L63" s="65"/>
      <c r="M63" s="65"/>
      <c r="N63" s="65"/>
      <c r="O63" s="65"/>
    </row>
    <row r="64" customFormat="false" ht="15.75" hidden="false" customHeight="true" outlineLevel="0" collapsed="false">
      <c r="A64" s="61" t="str">
        <f aca="false">Def_SecSub!$A$48</f>
        <v>IA-19RaCtrl</v>
      </c>
      <c r="B64" s="61" t="str">
        <f aca="false">Def_Equipamentos!$C$89</f>
        <v>CO-FibPatch</v>
      </c>
      <c r="C64" s="43"/>
      <c r="D64" s="64" t="str">
        <f aca="false">IF(EXACT(A64, ""), "", A64&amp;":")&amp;B64&amp;IF(EXACT(C64, ""), "", "-"&amp;C64)</f>
        <v>IA-19RaCtrl:CO-FibPatch</v>
      </c>
      <c r="E64" s="61" t="str">
        <f aca="false">Def_Locais_Racks_Trechos!$A$48</f>
        <v>IA-19RaCtrl</v>
      </c>
      <c r="F64" s="64" t="str">
        <f aca="false" t="array" ref="F64:F64">INDEX(Def_Locais_Racks_Trechos!$B$2:$B$1019, MATCH(E64, Def_Locais_Racks_Trechos!$A$2:$A$1019, 0), 1)</f>
        <v>Sala Racks 18 parte 2</v>
      </c>
      <c r="G64" s="65"/>
      <c r="H64" s="65"/>
      <c r="I64" s="65"/>
      <c r="J64" s="65"/>
      <c r="K64" s="65"/>
      <c r="L64" s="65"/>
      <c r="M64" s="65"/>
      <c r="N64" s="65"/>
      <c r="O64" s="65"/>
    </row>
    <row r="65" customFormat="false" ht="15.75" hidden="false" customHeight="true" outlineLevel="0" collapsed="false">
      <c r="A65" s="61" t="str">
        <f aca="false">Def_SecSub!$A$49</f>
        <v>IA-20RaCtrl</v>
      </c>
      <c r="B65" s="61" t="str">
        <f aca="false">Def_Equipamentos!$C$89</f>
        <v>CO-FibPatch</v>
      </c>
      <c r="C65" s="43"/>
      <c r="D65" s="64" t="str">
        <f aca="false">IF(EXACT(A65, ""), "", A65&amp;":")&amp;B65&amp;IF(EXACT(C65, ""), "", "-"&amp;C65)</f>
        <v>IA-20RaCtrl:CO-FibPatch</v>
      </c>
      <c r="E65" s="61" t="str">
        <f aca="false">Def_Locais_Racks_Trechos!$A$49</f>
        <v>IA-20RaCtrl</v>
      </c>
      <c r="F65" s="64" t="str">
        <f aca="false" t="array" ref="F65:F65">INDEX(Def_Locais_Racks_Trechos!$B$2:$B$1019, MATCH(E65, Def_Locais_Racks_Trechos!$A$2:$A$1019, 0), 1)</f>
        <v>Sala Racks 19&amp;20</v>
      </c>
      <c r="G65" s="65"/>
      <c r="H65" s="65"/>
      <c r="I65" s="65"/>
      <c r="J65" s="65"/>
      <c r="K65" s="65"/>
      <c r="L65" s="65"/>
      <c r="M65" s="65"/>
      <c r="N65" s="65"/>
      <c r="O65" s="65"/>
    </row>
    <row r="66" customFormat="false" ht="15.75" hidden="false" customHeight="true" outlineLevel="0" collapsed="false">
      <c r="A66" s="61" t="str">
        <f aca="false">Def_SecSub!$A$52</f>
        <v>LA-RaCtrl</v>
      </c>
      <c r="B66" s="61" t="str">
        <f aca="false">Def_Equipamentos!$C$89</f>
        <v>CO-FibPatch</v>
      </c>
      <c r="C66" s="43"/>
      <c r="D66" s="64" t="str">
        <f aca="false">IF(EXACT(A66, ""), "", A66&amp;":")&amp;B66&amp;IF(EXACT(C66, ""), "", "-"&amp;C66)</f>
        <v>LA-RaCtrl:CO-FibPatch</v>
      </c>
      <c r="E66" s="61" t="str">
        <f aca="false">Def_Locais_Racks_Trechos!$A$52</f>
        <v>LA-RaCtrl</v>
      </c>
      <c r="F66" s="64" t="str">
        <f aca="false" t="array" ref="F66:F66">INDEX(Def_Locais_Racks_Trechos!$B$2:$B$1019, MATCH(E66, Def_Locais_Racks_Trechos!$A$2:$A$1019, 0), 1)</f>
        <v>Sala Racks do LINAC</v>
      </c>
      <c r="G66" s="65"/>
      <c r="H66" s="65"/>
      <c r="I66" s="65"/>
      <c r="J66" s="65"/>
      <c r="K66" s="65"/>
      <c r="L66" s="65"/>
      <c r="M66" s="65"/>
      <c r="N66" s="65"/>
      <c r="O66" s="65"/>
    </row>
    <row r="67" customFormat="false" ht="15.75" hidden="false" customHeight="true" outlineLevel="0" collapsed="false">
      <c r="A67" s="61" t="str">
        <f aca="false">Def_SecSub!$A$29</f>
        <v>CA-RaCtrl</v>
      </c>
      <c r="B67" s="61" t="str">
        <f aca="false">Def_Equipamentos!$C$89</f>
        <v>CO-FibPatch</v>
      </c>
      <c r="C67" s="43"/>
      <c r="D67" s="64" t="str">
        <f aca="false">IF(EXACT(A67, ""), "", A67&amp;":")&amp;B67&amp;IF(EXACT(C67, ""), "", "-"&amp;C67)</f>
        <v>CA-RaCtrl:CO-FibPatch</v>
      </c>
      <c r="E67" s="61" t="str">
        <f aca="false">Def_Locais_Racks_Trechos!$A$29</f>
        <v>CA-RaCtrl</v>
      </c>
      <c r="F67" s="64" t="str">
        <f aca="false" t="array" ref="F67:F67">INDEX(Def_Locais_Racks_Trechos!$B$2:$B$1019, MATCH(E67, Def_Locais_Racks_Trechos!$A$2:$A$1019, 0), 1)</f>
        <v>Sala de Conectividade</v>
      </c>
      <c r="G67" s="65"/>
      <c r="H67" s="65"/>
      <c r="I67" s="65"/>
      <c r="J67" s="65"/>
      <c r="K67" s="65"/>
      <c r="L67" s="65"/>
      <c r="M67" s="65"/>
      <c r="N67" s="65"/>
      <c r="O67" s="65"/>
    </row>
    <row r="68" customFormat="false" ht="15.75" hidden="false" customHeight="true" outlineLevel="0" collapsed="false">
      <c r="A68" s="61" t="str">
        <f aca="false">Def_SecSub!$A$50</f>
        <v>PA-RaCtrl</v>
      </c>
      <c r="B68" s="61" t="str">
        <f aca="false">Def_Equipamentos!$C$89</f>
        <v>CO-FibPatch</v>
      </c>
      <c r="C68" s="43"/>
      <c r="D68" s="64" t="str">
        <f aca="false">IF(EXACT(A68, ""), "", A68&amp;":")&amp;B68&amp;IF(EXACT(C68, ""), "", "-"&amp;C68)</f>
        <v>PA-RaCtrl:CO-FibPatch</v>
      </c>
      <c r="E68" s="61" t="str">
        <f aca="false">Def_Locais_Racks_Trechos!$A$50</f>
        <v>PA-RaCtrl</v>
      </c>
      <c r="F68" s="64" t="str">
        <f aca="false" t="array" ref="F68:F68">INDEX(Def_Locais_Racks_Trechos!$B$2:$B$1019, MATCH(E68, Def_Locais_Racks_Trechos!$A$2:$A$1019, 0), 1)</f>
        <v>Sala de Fontes</v>
      </c>
      <c r="G68" s="65"/>
      <c r="H68" s="65"/>
      <c r="I68" s="65"/>
      <c r="J68" s="65"/>
      <c r="K68" s="65"/>
      <c r="L68" s="65"/>
      <c r="M68" s="65"/>
      <c r="N68" s="65"/>
      <c r="O68" s="65"/>
    </row>
    <row r="69" customFormat="false" ht="15.75" hidden="false" customHeight="true" outlineLevel="0" collapsed="false">
      <c r="A69" s="61" t="str">
        <f aca="false">Def_SecSub!$A$51</f>
        <v>RA-RaCtrl</v>
      </c>
      <c r="B69" s="61" t="str">
        <f aca="false">Def_Equipamentos!$C$89</f>
        <v>CO-FibPatch</v>
      </c>
      <c r="C69" s="43"/>
      <c r="D69" s="64" t="str">
        <f aca="false">IF(EXACT(A69, ""), "", A69&amp;":")&amp;B69&amp;IF(EXACT(C69, ""), "", "-"&amp;C69)</f>
        <v>RA-RaCtrl:CO-FibPatch</v>
      </c>
      <c r="E69" s="61" t="str">
        <f aca="false">Def_Locais_Racks_Trechos!$A$51</f>
        <v>RA-RaCtrl</v>
      </c>
      <c r="F69" s="64" t="str">
        <f aca="false" t="array" ref="F69:F69">INDEX(Def_Locais_Racks_Trechos!$B$2:$B$1019, MATCH(E69, Def_Locais_Racks_Trechos!$A$2:$A$1019, 0), 1)</f>
        <v>Sala de RF</v>
      </c>
      <c r="G69" s="65"/>
      <c r="H69" s="65"/>
      <c r="I69" s="65"/>
      <c r="J69" s="65"/>
      <c r="K69" s="65"/>
      <c r="L69" s="65"/>
      <c r="M69" s="65"/>
      <c r="N69" s="65"/>
      <c r="O69" s="65"/>
    </row>
    <row r="70" customFormat="false" ht="15.75" hidden="false" customHeight="true" outlineLevel="0" collapsed="false">
      <c r="A70" s="61" t="str">
        <f aca="false">Def_SecSub!$A$62</f>
        <v>RA-RaMO</v>
      </c>
      <c r="B70" s="61" t="str">
        <f aca="false">Def_Equipamentos!$C$89</f>
        <v>CO-FibPatch</v>
      </c>
      <c r="C70" s="43"/>
      <c r="D70" s="64" t="str">
        <f aca="false">IF(EXACT(A70, ""), "", A70&amp;":")&amp;B70&amp;IF(EXACT(C70, ""), "", "-"&amp;C70)</f>
        <v>RA-RaMO:CO-FibPatch</v>
      </c>
      <c r="E70" s="61" t="str">
        <f aca="false">Def_Locais_Racks_Trechos!$A$62</f>
        <v>RA-RaMO</v>
      </c>
      <c r="F70" s="64" t="str">
        <f aca="false" t="array" ref="F70:F70">INDEX(Def_Locais_Racks_Trechos!$B$2:$B$1019, MATCH(E70, Def_Locais_Racks_Trechos!$A$2:$A$1019, 0), 1)</f>
        <v>Sala de RF</v>
      </c>
      <c r="G70" s="65"/>
      <c r="H70" s="65"/>
      <c r="I70" s="65"/>
      <c r="J70" s="65"/>
      <c r="K70" s="65"/>
      <c r="L70" s="65"/>
      <c r="M70" s="65"/>
      <c r="N70" s="65"/>
      <c r="O70" s="65"/>
    </row>
    <row r="71" customFormat="false" ht="15.75" hidden="false" customHeight="true" outlineLevel="0" collapsed="false">
      <c r="A71" s="61" t="str">
        <f aca="false">Def_SecSub!$A$62</f>
        <v>RA-RaMO</v>
      </c>
      <c r="B71" s="61" t="str">
        <f aca="false">Def_Equipamentos!$C$104</f>
        <v>RF-MODistrib</v>
      </c>
      <c r="C71" s="43"/>
      <c r="D71" s="64" t="str">
        <f aca="false">IF(EXACT(A71, ""), "", A71&amp;":")&amp;B71&amp;IF(EXACT(C71, ""), "", "-"&amp;C71)</f>
        <v>RA-RaMO:RF-MODistrib</v>
      </c>
      <c r="E71" s="61" t="str">
        <f aca="false">Def_Locais_Racks_Trechos!$A$62</f>
        <v>RA-RaMO</v>
      </c>
      <c r="F71" s="64" t="str">
        <f aca="false" t="array" ref="F71:F71">INDEX(Def_Locais_Racks_Trechos!$B$2:$B$1019, MATCH(E71, Def_Locais_Racks_Trechos!$A$2:$A$1019, 0), 1)</f>
        <v>Sala de RF</v>
      </c>
      <c r="G71" s="65"/>
      <c r="H71" s="65"/>
      <c r="I71" s="65"/>
      <c r="J71" s="65"/>
      <c r="K71" s="65"/>
      <c r="L71" s="65"/>
      <c r="M71" s="65"/>
      <c r="N71" s="65"/>
      <c r="O71" s="65"/>
    </row>
    <row r="72" customFormat="false" ht="15.75" hidden="false" customHeight="true" outlineLevel="0" collapsed="false">
      <c r="A72" s="66" t="str">
        <f aca="false">Def_SecSub!$A$201</f>
        <v>LI-01</v>
      </c>
      <c r="B72" s="66" t="str">
        <f aca="false">Def_Equipamentos!$C$91</f>
        <v>EG-EGun</v>
      </c>
      <c r="C72" s="57"/>
      <c r="D72" s="68" t="str">
        <f aca="false">IF(EXACT(A72, ""), "", A72&amp;":")&amp;B72&amp;IF(EXACT(C72, ""), "", "-"&amp;C72)</f>
        <v>LI-01:EG-EGun</v>
      </c>
      <c r="E72" s="66" t="str">
        <f aca="false">Def_Locais_Racks_Trechos!$A$69</f>
        <v>LI-IET01RACK1</v>
      </c>
      <c r="F72" s="64" t="str">
        <f aca="false" t="array" ref="F72:F72">INDEX(Def_Locais_Racks_Trechos!$B$2:$B$1019, MATCH(E72, Def_Locais_Racks_Trechos!$A$2:$A$1019, 0), 1)</f>
        <v>Túnel (LINAC)</v>
      </c>
      <c r="G72" s="65"/>
      <c r="H72" s="65"/>
      <c r="I72" s="65"/>
      <c r="J72" s="65"/>
      <c r="K72" s="65"/>
      <c r="L72" s="65"/>
      <c r="M72" s="65"/>
      <c r="N72" s="65"/>
      <c r="O72" s="65"/>
    </row>
    <row r="73" customFormat="false" ht="15.75" hidden="false" customHeight="true" outlineLevel="0" collapsed="false">
      <c r="A73" s="61" t="str">
        <f aca="false">Def_SecSub!$A$71</f>
        <v>LA-BIH01RACK2</v>
      </c>
      <c r="B73" s="61" t="str">
        <f aca="false">Def_Equipamentos!$C$60</f>
        <v>TI-EVE</v>
      </c>
      <c r="C73" s="43"/>
      <c r="D73" s="64" t="str">
        <f aca="false">IF(EXACT(A73, ""), "", A73&amp;":")&amp;B73&amp;IF(EXACT(C73, ""), "", "-"&amp;C73)</f>
        <v>LA-BIH01RACK2:TI-EVE</v>
      </c>
      <c r="E73" s="61" t="str">
        <f aca="false">Def_Locais_Racks_Trechos!$A$71</f>
        <v>LA-BIH01RACK2</v>
      </c>
      <c r="F73" s="64" t="str">
        <f aca="false" t="array" ref="F73:F73">INDEX(Def_Locais_Racks_Trechos!$B$2:$B$1019, MATCH(E73, Def_Locais_Racks_Trechos!$A$2:$A$1019, 0), 1)</f>
        <v>Sala Racks do LINAC</v>
      </c>
      <c r="G73" s="65"/>
      <c r="H73" s="65"/>
      <c r="I73" s="65"/>
      <c r="J73" s="65"/>
      <c r="K73" s="65"/>
      <c r="L73" s="65"/>
      <c r="M73" s="65"/>
      <c r="N73" s="65"/>
      <c r="O73" s="65"/>
    </row>
    <row r="74" customFormat="false" ht="15.75" hidden="false" customHeight="true" outlineLevel="0" collapsed="false">
      <c r="A74" s="61" t="str">
        <f aca="false">Def_SecSub!$A$67</f>
        <v>RA-RaBO01</v>
      </c>
      <c r="B74" s="61" t="str">
        <f aca="false">Def_Equipamentos!$C$60</f>
        <v>TI-EVE</v>
      </c>
      <c r="C74" s="43"/>
      <c r="D74" s="64" t="str">
        <f aca="false">IF(EXACT(A74, ""), "", A74&amp;":")&amp;B74&amp;IF(EXACT(C74, ""), "", "-"&amp;C74)</f>
        <v>RA-RaBO01:TI-EVE</v>
      </c>
      <c r="E74" s="61" t="str">
        <f aca="false">Def_Locais_Racks_Trechos!$A$67</f>
        <v>RA-RaBO01</v>
      </c>
      <c r="F74" s="64" t="str">
        <f aca="false" t="array" ref="F74:F74">INDEX(Def_Locais_Racks_Trechos!$B$2:$B$1019, MATCH(E74, Def_Locais_Racks_Trechos!$A$2:$A$1019, 0), 1)</f>
        <v>Sala de RF</v>
      </c>
      <c r="G74" s="65"/>
      <c r="H74" s="65"/>
      <c r="I74" s="65"/>
      <c r="J74" s="65"/>
      <c r="K74" s="65"/>
      <c r="L74" s="65"/>
      <c r="M74" s="65"/>
      <c r="N74" s="65"/>
      <c r="O74" s="65"/>
    </row>
    <row r="75" customFormat="false" ht="15.75" hidden="false" customHeight="true" outlineLevel="0" collapsed="false">
      <c r="A75" s="61" t="str">
        <f aca="false">Def_SecSub!$A$63</f>
        <v>RA-RaSIA01</v>
      </c>
      <c r="B75" s="61" t="str">
        <f aca="false">Def_Equipamentos!$C$60</f>
        <v>TI-EVE</v>
      </c>
      <c r="C75" s="43"/>
      <c r="D75" s="64" t="str">
        <f aca="false">IF(EXACT(A75, ""), "", A75&amp;":")&amp;B75&amp;IF(EXACT(C75, ""), "", "-"&amp;C75)</f>
        <v>RA-RaSIA01:TI-EVE</v>
      </c>
      <c r="E75" s="61" t="str">
        <f aca="false">Def_Locais_Racks_Trechos!$A$63</f>
        <v>RA-RaSIA01</v>
      </c>
      <c r="F75" s="64" t="str">
        <f aca="false" t="array" ref="F75:F75">INDEX(Def_Locais_Racks_Trechos!$B$2:$B$1019, MATCH(E75, Def_Locais_Racks_Trechos!$A$2:$A$1019, 0), 1)</f>
        <v>Sala de RF</v>
      </c>
      <c r="G75" s="65"/>
      <c r="H75" s="65"/>
      <c r="I75" s="65"/>
      <c r="J75" s="65"/>
      <c r="K75" s="65"/>
      <c r="L75" s="65"/>
      <c r="M75" s="65"/>
      <c r="N75" s="65"/>
      <c r="O75" s="65"/>
    </row>
    <row r="76" customFormat="false" ht="15.75" hidden="false" customHeight="true" outlineLevel="0" collapsed="false">
      <c r="A76" s="61" t="str">
        <f aca="false">Def_SecSub!$A$65</f>
        <v>RA-RaSIB01</v>
      </c>
      <c r="B76" s="61" t="str">
        <f aca="false">Def_Equipamentos!$C$60</f>
        <v>TI-EVE</v>
      </c>
      <c r="C76" s="43"/>
      <c r="D76" s="64" t="str">
        <f aca="false">IF(EXACT(A76, ""), "", A76&amp;":")&amp;B76&amp;IF(EXACT(C76, ""), "", "-"&amp;C76)</f>
        <v>RA-RaSIB01:TI-EVE</v>
      </c>
      <c r="E76" s="61" t="str">
        <f aca="false">Def_Locais_Racks_Trechos!$A$65</f>
        <v>RA-RaSIB01</v>
      </c>
      <c r="F76" s="64" t="str">
        <f aca="false" t="array" ref="F76:F76">INDEX(Def_Locais_Racks_Trechos!$B$2:$B$1019, MATCH(E76, Def_Locais_Racks_Trechos!$A$2:$A$1019, 0), 1)</f>
        <v>Sala de RF</v>
      </c>
      <c r="G76" s="65"/>
      <c r="H76" s="65"/>
      <c r="I76" s="65"/>
      <c r="J76" s="65"/>
      <c r="K76" s="65"/>
      <c r="L76" s="65"/>
      <c r="M76" s="65"/>
      <c r="N76" s="65"/>
      <c r="O76" s="65"/>
    </row>
    <row r="77" customFormat="false" ht="15.75" hidden="false" customHeight="true" outlineLevel="0" collapsed="false">
      <c r="A77" s="61" t="str">
        <f aca="false">Def_SecSub!$A$81</f>
        <v>"Rack" Streak Camera</v>
      </c>
      <c r="B77" s="61" t="str">
        <f aca="false">Def_Equipamentos!$C$60</f>
        <v>TI-EVE</v>
      </c>
      <c r="C77" s="43"/>
      <c r="D77" s="64" t="str">
        <f aca="false">IF(EXACT(A77, ""), "", A77&amp;":")&amp;B77&amp;IF(EXACT(C77, ""), "", "-"&amp;C77)</f>
        <v>"Rack" Streak Camera:TI-EVE</v>
      </c>
      <c r="E77" s="61" t="str">
        <f aca="false">Def_Locais_Racks_Trechos!$A$81</f>
        <v>"Rack" Streak Camera</v>
      </c>
      <c r="F77" s="64" t="str">
        <f aca="false" t="array" ref="F77:F77">INDEX(Def_Locais_Racks_Trechos!$B$2:$B$1019, MATCH(E77, Def_Locais_Racks_Trechos!$A$2:$A$1019, 0), 1)</f>
        <v>Streak Camera</v>
      </c>
      <c r="G77" s="69"/>
      <c r="H77" s="65"/>
      <c r="I77" s="69"/>
      <c r="J77" s="69"/>
      <c r="K77" s="69"/>
      <c r="L77" s="69"/>
      <c r="M77" s="69"/>
      <c r="N77" s="69"/>
      <c r="O77" s="69"/>
    </row>
    <row r="78" customFormat="false" ht="15.75" hidden="false" customHeight="true" outlineLevel="0" collapsed="false">
      <c r="A78" s="61" t="str">
        <f aca="false">Def_SecSub!$A$28</f>
        <v>IA-16RaBbB</v>
      </c>
      <c r="B78" s="61" t="str">
        <f aca="false">Def_Equipamentos!$C$60</f>
        <v>TI-EVE</v>
      </c>
      <c r="C78" s="43"/>
      <c r="D78" s="64" t="str">
        <f aca="false">IF(EXACT(A78, ""), "", A78&amp;":")&amp;B78&amp;IF(EXACT(C78, ""), "", "-"&amp;C78)</f>
        <v>IA-16RaBbB:TI-EVE</v>
      </c>
      <c r="E78" s="61" t="str">
        <f aca="false">Def_Locais_Racks_Trechos!$A$28</f>
        <v>IA-16RaBbB</v>
      </c>
      <c r="F78" s="64" t="str">
        <f aca="false" t="array" ref="F78:F78">INDEX(Def_Locais_Racks_Trechos!$B$2:$B$1019, MATCH(E78, Def_Locais_Racks_Trechos!$A$2:$A$1019, 0), 1)</f>
        <v>Sala Racks 16</v>
      </c>
      <c r="G78" s="69" t="s">
        <v>493</v>
      </c>
      <c r="H78" s="65"/>
      <c r="I78" s="69"/>
      <c r="J78" s="69"/>
      <c r="K78" s="69"/>
      <c r="L78" s="69"/>
      <c r="M78" s="69"/>
      <c r="N78" s="69"/>
      <c r="O78" s="69"/>
    </row>
    <row r="79" customFormat="false" ht="15.75" hidden="false" customHeight="true" outlineLevel="0" collapsed="false">
      <c r="A79" s="61" t="str">
        <f aca="false">Def_SecSub!$A$27</f>
        <v>IA-18RaDiag04</v>
      </c>
      <c r="B79" s="61" t="str">
        <f aca="false">Def_Equipamentos!$C$60</f>
        <v>TI-EVE</v>
      </c>
      <c r="C79" s="43"/>
      <c r="D79" s="64" t="str">
        <f aca="false">IF(EXACT(A79, ""), "", A79&amp;":")&amp;B79&amp;IF(EXACT(C79, ""), "", "-"&amp;C79)</f>
        <v>IA-18RaDiag04:TI-EVE</v>
      </c>
      <c r="E79" s="61" t="str">
        <f aca="false">Def_Locais_Racks_Trechos!$A$27</f>
        <v>IA-18RaDiag04</v>
      </c>
      <c r="F79" s="64" t="str">
        <f aca="false" t="array" ref="F79:F79">INDEX(Def_Locais_Racks_Trechos!$B$2:$B$1019, MATCH(E79, Def_Locais_Racks_Trechos!$A$2:$A$1019, 0), 1)</f>
        <v>Sala Racks 18 parte 1</v>
      </c>
      <c r="G79" s="70" t="str">
        <f aca="false" t="array" ref="G79:G79">INDEX(Def_Locais_Racks_Trechos!$C$2:$C$1019, MATCH(E79, Def_Locais_Racks_Trechos!$A$2:$A$1019, 0), 1)</f>
        <v>Tune</v>
      </c>
      <c r="H79" s="65"/>
      <c r="I79" s="70"/>
      <c r="J79" s="70"/>
      <c r="K79" s="70"/>
      <c r="L79" s="70"/>
      <c r="M79" s="70"/>
      <c r="N79" s="70"/>
      <c r="O79" s="70"/>
    </row>
    <row r="80" customFormat="false" ht="15.75" hidden="false" customHeight="true" outlineLevel="0" collapsed="false">
      <c r="A80" s="61" t="str">
        <f aca="false">Def_SecSub!$A$26</f>
        <v>IA-14RaDiag03</v>
      </c>
      <c r="B80" s="61" t="str">
        <f aca="false">Def_Equipamentos!$C$60</f>
        <v>TI-EVE</v>
      </c>
      <c r="C80" s="43"/>
      <c r="D80" s="64" t="str">
        <f aca="false">IF(EXACT(A80, ""), "", A80&amp;":")&amp;B80&amp;IF(EXACT(C80, ""), "", "-"&amp;C80)</f>
        <v>IA-14RaDiag03:TI-EVE</v>
      </c>
      <c r="E80" s="61" t="str">
        <f aca="false">Def_Locais_Racks_Trechos!$A$26</f>
        <v>IA-14RaDiag03</v>
      </c>
      <c r="F80" s="64" t="str">
        <f aca="false" t="array" ref="F80:F80">INDEX(Def_Locais_Racks_Trechos!$B$2:$B$1019, MATCH(E80, Def_Locais_Racks_Trechos!$A$2:$A$1019, 0), 1)</f>
        <v>Sala Racks 14</v>
      </c>
      <c r="G80" s="70" t="str">
        <f aca="false" t="array" ref="G80:G80">INDEX(Def_Locais_Racks_Trechos!$C$2:$C$1019, MATCH(E80, Def_Locais_Racks_Trechos!$A$2:$A$1019, 0), 1)</f>
        <v>DCCTs</v>
      </c>
      <c r="H80" s="65"/>
      <c r="I80" s="70"/>
      <c r="J80" s="70"/>
      <c r="K80" s="70"/>
      <c r="L80" s="70"/>
      <c r="M80" s="70"/>
      <c r="N80" s="70"/>
      <c r="O80" s="70"/>
    </row>
    <row r="81" customFormat="false" ht="15.75" hidden="false" customHeight="true" outlineLevel="0" collapsed="false">
      <c r="A81" s="61" t="str">
        <f aca="false">Def_SecSub!$A$62</f>
        <v>RA-RaMO</v>
      </c>
      <c r="B81" s="61" t="str">
        <f aca="false">Def_Equipamentos!$C$58</f>
        <v>TI-EVG</v>
      </c>
      <c r="C81" s="43"/>
      <c r="D81" s="64" t="str">
        <f aca="false">IF(EXACT(A81, ""), "", A81&amp;":")&amp;B81&amp;IF(EXACT(C81, ""), "", "-"&amp;C81)</f>
        <v>RA-RaMO:TI-EVG</v>
      </c>
      <c r="E81" s="61" t="str">
        <f aca="false">Def_Locais_Racks_Trechos!$A$62</f>
        <v>RA-RaMO</v>
      </c>
      <c r="F81" s="64" t="str">
        <f aca="false" t="array" ref="F81:F81">INDEX(Def_Locais_Racks_Trechos!$B$2:$B$1019, MATCH(E81, Def_Locais_Racks_Trechos!$A$2:$A$1019, 0), 1)</f>
        <v>Sala de RF</v>
      </c>
      <c r="G81" s="70" t="n">
        <f aca="false">INDEX(Def_Locais_Racks_Trechos!$C$2:$C$1019, MATCH(E81, Def_Locais_Racks_Trechos!$A$2:$A$1019, 0), 1)</f>
        <v>0</v>
      </c>
      <c r="H81" s="65"/>
      <c r="I81" s="70"/>
      <c r="J81" s="70"/>
      <c r="K81" s="70"/>
      <c r="L81" s="70"/>
      <c r="M81" s="70"/>
      <c r="N81" s="70"/>
      <c r="O81" s="70"/>
    </row>
    <row r="82" customFormat="false" ht="15.75" hidden="false" customHeight="true" outlineLevel="0" collapsed="false">
      <c r="A82" s="61" t="str">
        <f aca="false">Def_SecSub!$A$73</f>
        <v>LA-RFH01RACK2</v>
      </c>
      <c r="B82" s="61" t="str">
        <f aca="false">Def_Equipamentos!$C$59</f>
        <v>TI-EVR</v>
      </c>
      <c r="C82" s="43"/>
      <c r="D82" s="64" t="str">
        <f aca="false">IF(EXACT(A82, ""), "", A82&amp;":")&amp;B82&amp;IF(EXACT(C82, ""), "", "-"&amp;C82)</f>
        <v>LA-RFH01RACK2:TI-EVR</v>
      </c>
      <c r="E82" s="61" t="str">
        <f aca="false">Def_Locais_Racks_Trechos!$A$73</f>
        <v>LA-RFH01RACK2</v>
      </c>
      <c r="F82" s="64" t="str">
        <f aca="false" t="array" ref="F82:F82">INDEX(Def_Locais_Racks_Trechos!$B$2:$B$1019, MATCH(E82, Def_Locais_Racks_Trechos!$A$2:$A$1019, 0), 1)</f>
        <v>Sala Racks do LINAC</v>
      </c>
      <c r="G82" s="70" t="n">
        <f aca="false">INDEX(Def_Locais_Racks_Trechos!$C$2:$C$1019, MATCH(E82, Def_Locais_Racks_Trechos!$A$2:$A$1019, 0), 1)</f>
        <v>0</v>
      </c>
      <c r="H82" s="65"/>
      <c r="I82" s="70"/>
      <c r="J82" s="70"/>
      <c r="K82" s="70"/>
      <c r="L82" s="70"/>
      <c r="M82" s="70"/>
      <c r="N82" s="70"/>
      <c r="O82" s="70"/>
    </row>
    <row r="83" customFormat="false" ht="15.75" hidden="false" customHeight="true" outlineLevel="0" collapsed="false">
      <c r="A83" s="61" t="str">
        <f aca="false">Def_SecSub!$A$80</f>
        <v>IA-01RaInj05</v>
      </c>
      <c r="B83" s="61" t="str">
        <f aca="false">Def_Equipamentos!$C$59</f>
        <v>TI-EVR</v>
      </c>
      <c r="C83" s="43"/>
      <c r="D83" s="64" t="str">
        <f aca="false">IF(EXACT(A83, ""), "", A83&amp;":")&amp;B83&amp;IF(EXACT(C83, ""), "", "-"&amp;C83)</f>
        <v>IA-01RaInj05:TI-EVR</v>
      </c>
      <c r="E83" s="61" t="str">
        <f aca="false">Def_Locais_Racks_Trechos!$A$80</f>
        <v>IA-01RaInj05</v>
      </c>
      <c r="F83" s="64" t="str">
        <f aca="false" t="array" ref="F83:F83">INDEX(Def_Locais_Racks_Trechos!$B$2:$B$1019, MATCH(E83, Def_Locais_Racks_Trechos!$A$2:$A$1019, 0), 1)</f>
        <v>Sala Racks 1</v>
      </c>
      <c r="G83" s="70" t="n">
        <f aca="false">INDEX(Def_Locais_Racks_Trechos!$C$2:$C$1019, MATCH(E83, Def_Locais_Racks_Trechos!$A$2:$A$1019, 0), 1)</f>
        <v>0</v>
      </c>
      <c r="H83" s="65"/>
      <c r="I83" s="70"/>
      <c r="J83" s="70"/>
      <c r="K83" s="70"/>
      <c r="L83" s="70"/>
      <c r="M83" s="70"/>
      <c r="N83" s="70"/>
      <c r="O83" s="70"/>
    </row>
    <row r="84" customFormat="false" ht="15.75" hidden="false" customHeight="true" outlineLevel="0" collapsed="false">
      <c r="A84" s="61" t="str">
        <f aca="false">Def_SecSub!$A$50</f>
        <v>PA-RaCtrl</v>
      </c>
      <c r="B84" s="61" t="str">
        <f aca="false">Def_Equipamentos!$C$59</f>
        <v>TI-EVR</v>
      </c>
      <c r="C84" s="43" t="n">
        <v>1</v>
      </c>
      <c r="D84" s="64" t="str">
        <f aca="false">IF(EXACT(A84, ""), "", A84&amp;":")&amp;B84&amp;IF(EXACT(C84, ""), "", "-"&amp;C84)</f>
        <v>PA-RaCtrl:TI-EVR-1</v>
      </c>
      <c r="E84" s="61" t="str">
        <f aca="false">Def_Locais_Racks_Trechos!$A$50</f>
        <v>PA-RaCtrl</v>
      </c>
      <c r="F84" s="64" t="str">
        <f aca="false" t="array" ref="F84:F84">INDEX(Def_Locais_Racks_Trechos!$B$2:$B$1019, MATCH(E84, Def_Locais_Racks_Trechos!$A$2:$A$1019, 0), 1)</f>
        <v>Sala de Fontes</v>
      </c>
      <c r="G84" s="70" t="n">
        <f aca="false">INDEX(Def_Locais_Racks_Trechos!$C$2:$C$1019, MATCH(E84, Def_Locais_Racks_Trechos!$A$2:$A$1019, 0), 1)</f>
        <v>0</v>
      </c>
      <c r="H84" s="65"/>
      <c r="I84" s="70"/>
      <c r="J84" s="70"/>
      <c r="K84" s="70"/>
      <c r="L84" s="70"/>
      <c r="M84" s="70"/>
      <c r="N84" s="70"/>
      <c r="O84" s="70"/>
    </row>
    <row r="85" customFormat="false" ht="15.75" hidden="false" customHeight="true" outlineLevel="0" collapsed="false">
      <c r="A85" s="61" t="str">
        <f aca="false">Def_SecSub!$A$50</f>
        <v>PA-RaCtrl</v>
      </c>
      <c r="B85" s="61" t="str">
        <f aca="false">Def_Equipamentos!$C$59</f>
        <v>TI-EVR</v>
      </c>
      <c r="C85" s="43" t="n">
        <v>2</v>
      </c>
      <c r="D85" s="64" t="str">
        <f aca="false">IF(EXACT(A85, ""), "", A85&amp;":")&amp;B85&amp;IF(EXACT(C85, ""), "", "-"&amp;C85)</f>
        <v>PA-RaCtrl:TI-EVR-2</v>
      </c>
      <c r="E85" s="61" t="str">
        <f aca="false">Def_Locais_Racks_Trechos!$A$50</f>
        <v>PA-RaCtrl</v>
      </c>
      <c r="F85" s="64" t="str">
        <f aca="false" t="array" ref="F85:F85">INDEX(Def_Locais_Racks_Trechos!$B$2:$B$1019, MATCH(E85, Def_Locais_Racks_Trechos!$A$2:$A$1019, 0), 1)</f>
        <v>Sala de Fontes</v>
      </c>
      <c r="G85" s="70" t="n">
        <f aca="false">INDEX(Def_Locais_Racks_Trechos!$C$2:$C$1019, MATCH(E85, Def_Locais_Racks_Trechos!$A$2:$A$1019, 0), 1)</f>
        <v>0</v>
      </c>
      <c r="H85" s="65"/>
      <c r="I85" s="70"/>
      <c r="J85" s="70"/>
      <c r="K85" s="70"/>
      <c r="L85" s="70"/>
      <c r="M85" s="70"/>
      <c r="N85" s="70"/>
      <c r="O85" s="70"/>
    </row>
    <row r="86" customFormat="false" ht="15.75" hidden="false" customHeight="true" outlineLevel="0" collapsed="false">
      <c r="A86" s="61" t="str">
        <f aca="false">Def_SecSub!$A$24</f>
        <v>IA-20RaDiag01</v>
      </c>
      <c r="B86" s="61" t="str">
        <f aca="false">Def_Equipamentos!$C$59</f>
        <v>TI-EVR</v>
      </c>
      <c r="C86" s="43"/>
      <c r="D86" s="64" t="str">
        <f aca="false">IF(EXACT(A86, ""), "", A86&amp;":")&amp;B86&amp;IF(EXACT(C86, ""), "", "-"&amp;C86)</f>
        <v>IA-20RaDiag01:TI-EVR</v>
      </c>
      <c r="E86" s="61" t="str">
        <f aca="false">Def_Locais_Racks_Trechos!$A$24</f>
        <v>IA-20RaDiag01</v>
      </c>
      <c r="F86" s="64" t="str">
        <f aca="false" t="array" ref="F86:F86">INDEX(Def_Locais_Racks_Trechos!$B$2:$B$1019, MATCH(E86, Def_Locais_Racks_Trechos!$A$2:$A$1019, 0), 1)</f>
        <v>Sala Racks 19&amp;20</v>
      </c>
      <c r="G86" s="70" t="str">
        <f aca="false" t="array" ref="G86:G86">INDEX(Def_Locais_Racks_Trechos!$C$2:$C$1019, MATCH(E86, Def_Locais_Racks_Trechos!$A$2:$A$1019, 0), 1)</f>
        <v>ICTs BO &amp; SI</v>
      </c>
      <c r="H86" s="65"/>
      <c r="I86" s="70"/>
      <c r="J86" s="70"/>
      <c r="K86" s="70"/>
      <c r="L86" s="70"/>
      <c r="M86" s="70"/>
      <c r="N86" s="70"/>
      <c r="O86" s="70"/>
    </row>
    <row r="87" customFormat="false" ht="15.75" hidden="false" customHeight="true" outlineLevel="0" collapsed="false">
      <c r="A87" s="61" t="str">
        <f aca="false">Def_SecSub!$A$29</f>
        <v>CA-RaCtrl</v>
      </c>
      <c r="B87" s="61" t="str">
        <f aca="false">Def_Equipamentos!$C$61</f>
        <v>TI-Fout</v>
      </c>
      <c r="C87" s="43" t="n">
        <v>1</v>
      </c>
      <c r="D87" s="64" t="str">
        <f aca="false">IF(EXACT(A87, ""), "", A87&amp;":")&amp;B87&amp;IF(EXACT(C87, ""), "", "-"&amp;C87)</f>
        <v>CA-RaCtrl:TI-Fout-1</v>
      </c>
      <c r="E87" s="61" t="str">
        <f aca="false">Def_Locais_Racks_Trechos!$A$29</f>
        <v>CA-RaCtrl</v>
      </c>
      <c r="F87" s="64" t="str">
        <f aca="false" t="array" ref="F87:F87">INDEX(Def_Locais_Racks_Trechos!$B$2:$B$1019, MATCH(E87, Def_Locais_Racks_Trechos!$A$2:$A$1019, 0), 1)</f>
        <v>Sala de Conectividade</v>
      </c>
      <c r="G87" s="70" t="n">
        <f aca="false">INDEX(Def_Locais_Racks_Trechos!$C$2:$C$1019, MATCH(E87, Def_Locais_Racks_Trechos!$A$2:$A$1019, 0), 1)</f>
        <v>0</v>
      </c>
      <c r="H87" s="65"/>
      <c r="I87" s="70"/>
      <c r="J87" s="70"/>
      <c r="K87" s="70"/>
      <c r="L87" s="70"/>
      <c r="M87" s="70"/>
      <c r="N87" s="70"/>
      <c r="O87" s="70"/>
    </row>
    <row r="88" customFormat="false" ht="15.75" hidden="false" customHeight="true" outlineLevel="0" collapsed="false">
      <c r="A88" s="61" t="str">
        <f aca="false">Def_SecSub!$A$29</f>
        <v>CA-RaCtrl</v>
      </c>
      <c r="B88" s="61" t="str">
        <f aca="false">Def_Equipamentos!$C$61</f>
        <v>TI-Fout</v>
      </c>
      <c r="C88" s="43" t="n">
        <v>2</v>
      </c>
      <c r="D88" s="64" t="str">
        <f aca="false">IF(EXACT(A88, ""), "", A88&amp;":")&amp;B88&amp;IF(EXACT(C88, ""), "", "-"&amp;C88)</f>
        <v>CA-RaCtrl:TI-Fout-2</v>
      </c>
      <c r="E88" s="61" t="str">
        <f aca="false">Def_Locais_Racks_Trechos!$A$29</f>
        <v>CA-RaCtrl</v>
      </c>
      <c r="F88" s="64" t="str">
        <f aca="false" t="array" ref="F88:F88">INDEX(Def_Locais_Racks_Trechos!$B$2:$B$1019, MATCH(E88, Def_Locais_Racks_Trechos!$A$2:$A$1019, 0), 1)</f>
        <v>Sala de Conectividade</v>
      </c>
      <c r="G88" s="70" t="n">
        <f aca="false">INDEX(Def_Locais_Racks_Trechos!$C$2:$C$1019, MATCH(E88, Def_Locais_Racks_Trechos!$A$2:$A$1019, 0), 1)</f>
        <v>0</v>
      </c>
      <c r="H88" s="65"/>
      <c r="I88" s="70"/>
      <c r="J88" s="70"/>
      <c r="K88" s="70"/>
      <c r="L88" s="70"/>
      <c r="M88" s="70"/>
      <c r="N88" s="70"/>
      <c r="O88" s="70"/>
    </row>
    <row r="89" customFormat="false" ht="15.75" hidden="false" customHeight="true" outlineLevel="0" collapsed="false">
      <c r="A89" s="61" t="str">
        <f aca="false">Def_SecSub!$A$29</f>
        <v>CA-RaCtrl</v>
      </c>
      <c r="B89" s="61" t="str">
        <f aca="false">Def_Equipamentos!$C$61</f>
        <v>TI-Fout</v>
      </c>
      <c r="C89" s="43" t="n">
        <v>3</v>
      </c>
      <c r="D89" s="64" t="str">
        <f aca="false">IF(EXACT(A89, ""), "", A89&amp;":")&amp;B89&amp;IF(EXACT(C89, ""), "", "-"&amp;C89)</f>
        <v>CA-RaCtrl:TI-Fout-3</v>
      </c>
      <c r="E89" s="61" t="str">
        <f aca="false">Def_Locais_Racks_Trechos!$A$29</f>
        <v>CA-RaCtrl</v>
      </c>
      <c r="F89" s="64" t="str">
        <f aca="false" t="array" ref="F89:F89">INDEX(Def_Locais_Racks_Trechos!$B$2:$B$1019, MATCH(E89, Def_Locais_Racks_Trechos!$A$2:$A$1019, 0), 1)</f>
        <v>Sala de Conectividade</v>
      </c>
      <c r="G89" s="70" t="n">
        <f aca="false">INDEX(Def_Locais_Racks_Trechos!$C$2:$C$1019, MATCH(E89, Def_Locais_Racks_Trechos!$A$2:$A$1019, 0), 1)</f>
        <v>0</v>
      </c>
      <c r="H89" s="65"/>
      <c r="I89" s="70"/>
      <c r="J89" s="70"/>
      <c r="K89" s="70"/>
      <c r="L89" s="70"/>
      <c r="M89" s="70"/>
      <c r="N89" s="70"/>
      <c r="O89" s="70"/>
    </row>
    <row r="90" customFormat="false" ht="15.75" hidden="false" customHeight="true" outlineLevel="0" collapsed="false">
      <c r="A90" s="61" t="str">
        <f aca="false">Def_SecSub!$A$29</f>
        <v>CA-RaCtrl</v>
      </c>
      <c r="B90" s="61" t="str">
        <f aca="false">Def_Equipamentos!$C$61</f>
        <v>TI-Fout</v>
      </c>
      <c r="C90" s="43" t="n">
        <v>4</v>
      </c>
      <c r="D90" s="64" t="str">
        <f aca="false">IF(EXACT(A90, ""), "", A90&amp;":")&amp;B90&amp;IF(EXACT(C90, ""), "", "-"&amp;C90)</f>
        <v>CA-RaCtrl:TI-Fout-4</v>
      </c>
      <c r="E90" s="61" t="str">
        <f aca="false">Def_Locais_Racks_Trechos!$A$29</f>
        <v>CA-RaCtrl</v>
      </c>
      <c r="F90" s="64" t="str">
        <f aca="false" t="array" ref="F90:F90">INDEX(Def_Locais_Racks_Trechos!$B$2:$B$1019, MATCH(E90, Def_Locais_Racks_Trechos!$A$2:$A$1019, 0), 1)</f>
        <v>Sala de Conectividade</v>
      </c>
      <c r="G90" s="70" t="n">
        <f aca="false">INDEX(Def_Locais_Racks_Trechos!$C$2:$C$1019, MATCH(E90, Def_Locais_Racks_Trechos!$A$2:$A$1019, 0), 1)</f>
        <v>0</v>
      </c>
      <c r="H90" s="65"/>
      <c r="I90" s="70"/>
      <c r="J90" s="70"/>
      <c r="K90" s="70"/>
      <c r="L90" s="70"/>
      <c r="M90" s="70"/>
      <c r="N90" s="70"/>
      <c r="O90" s="70"/>
    </row>
    <row r="91" customFormat="false" ht="15.75" hidden="false" customHeight="true" outlineLevel="0" collapsed="false">
      <c r="A91" s="61" t="str">
        <f aca="false">Def_SecSub!$A$29</f>
        <v>CA-RaCtrl</v>
      </c>
      <c r="B91" s="61" t="str">
        <f aca="false">Def_Equipamentos!$C$61</f>
        <v>TI-Fout</v>
      </c>
      <c r="C91" s="43" t="n">
        <v>5</v>
      </c>
      <c r="D91" s="64" t="str">
        <f aca="false">IF(EXACT(A91, ""), "", A91&amp;":")&amp;B91&amp;IF(EXACT(C91, ""), "", "-"&amp;C91)</f>
        <v>CA-RaCtrl:TI-Fout-5</v>
      </c>
      <c r="E91" s="61" t="str">
        <f aca="false">Def_Locais_Racks_Trechos!$A$29</f>
        <v>CA-RaCtrl</v>
      </c>
      <c r="F91" s="64" t="str">
        <f aca="false" t="array" ref="F91:F91">INDEX(Def_Locais_Racks_Trechos!$B$2:$B$1019, MATCH(E91, Def_Locais_Racks_Trechos!$A$2:$A$1019, 0), 1)</f>
        <v>Sala de Conectividade</v>
      </c>
      <c r="G91" s="70" t="n">
        <f aca="false">INDEX(Def_Locais_Racks_Trechos!$C$2:$C$1019, MATCH(E91, Def_Locais_Racks_Trechos!$A$2:$A$1019, 0), 1)</f>
        <v>0</v>
      </c>
      <c r="H91" s="65"/>
      <c r="I91" s="70"/>
      <c r="J91" s="70"/>
      <c r="K91" s="70"/>
      <c r="L91" s="70"/>
      <c r="M91" s="70"/>
      <c r="N91" s="70"/>
      <c r="O91" s="70"/>
    </row>
    <row r="92" customFormat="false" ht="15.75" hidden="false" customHeight="true" outlineLevel="0" collapsed="false">
      <c r="A92" s="61" t="str">
        <f aca="false">Def_SecSub!$A$204</f>
        <v>TB-01</v>
      </c>
      <c r="B92" s="61" t="str">
        <f aca="false">Def_Equipamentos!$C$62</f>
        <v>TI-OESglSFP</v>
      </c>
      <c r="C92" s="43" t="n">
        <v>1</v>
      </c>
      <c r="D92" s="64" t="str">
        <f aca="false">IF(EXACT(A92, ""), "", A92&amp;":")&amp;B92&amp;IF(EXACT(C92, ""), "", "-"&amp;C92)</f>
        <v>TB-01:TI-OESglSFP-1</v>
      </c>
      <c r="E92" s="61" t="str">
        <f aca="false">Def_Locais_Racks_Trechos!$A$204</f>
        <v>TB-01</v>
      </c>
      <c r="F92" s="64" t="str">
        <f aca="false" t="array" ref="F92:F92">INDEX(Def_Locais_Racks_Trechos!$B$2:$B$1019, MATCH(E92, Def_Locais_Racks_Trechos!$A$2:$A$1019, 0), 1)</f>
        <v>Túnel (LTB)</v>
      </c>
      <c r="G92" s="70" t="n">
        <f aca="false">INDEX(Def_Locais_Racks_Trechos!$C$2:$C$1019, MATCH(E92, Def_Locais_Racks_Trechos!$A$2:$A$1019, 0), 1)</f>
        <v>0</v>
      </c>
      <c r="H92" s="65"/>
      <c r="I92" s="70"/>
      <c r="J92" s="70"/>
      <c r="K92" s="70"/>
      <c r="L92" s="70"/>
      <c r="M92" s="70"/>
      <c r="N92" s="70"/>
      <c r="O92" s="70"/>
    </row>
    <row r="93" customFormat="false" ht="15.75" hidden="false" customHeight="true" outlineLevel="0" collapsed="false">
      <c r="A93" s="61" t="str">
        <f aca="false">Def_SecSub!$A$204</f>
        <v>TB-01</v>
      </c>
      <c r="B93" s="61" t="str">
        <f aca="false">Def_Equipamentos!$C$62</f>
        <v>TI-OESglSFP</v>
      </c>
      <c r="C93" s="43" t="n">
        <v>2</v>
      </c>
      <c r="D93" s="64" t="str">
        <f aca="false">IF(EXACT(A93, ""), "", A93&amp;":")&amp;B93&amp;IF(EXACT(C93, ""), "", "-"&amp;C93)</f>
        <v>TB-01:TI-OESglSFP-2</v>
      </c>
      <c r="E93" s="61" t="str">
        <f aca="false">Def_Locais_Racks_Trechos!$A$204</f>
        <v>TB-01</v>
      </c>
      <c r="F93" s="64" t="str">
        <f aca="false" t="array" ref="F93:F93">INDEX(Def_Locais_Racks_Trechos!$B$2:$B$1019, MATCH(E93, Def_Locais_Racks_Trechos!$A$2:$A$1019, 0), 1)</f>
        <v>Túnel (LTB)</v>
      </c>
      <c r="G93" s="70" t="n">
        <f aca="false">INDEX(Def_Locais_Racks_Trechos!$C$2:$C$1019, MATCH(E93, Def_Locais_Racks_Trechos!$A$2:$A$1019, 0), 1)</f>
        <v>0</v>
      </c>
      <c r="H93" s="65"/>
      <c r="I93" s="70"/>
      <c r="J93" s="70"/>
      <c r="K93" s="70"/>
      <c r="L93" s="70"/>
      <c r="M93" s="70"/>
      <c r="N93" s="70"/>
      <c r="O93" s="70"/>
    </row>
    <row r="94" customFormat="false" ht="15.75" hidden="false" customHeight="true" outlineLevel="0" collapsed="false">
      <c r="A94" s="61" t="str">
        <f aca="false">Def_SecSub!$A$205</f>
        <v>TB-02</v>
      </c>
      <c r="B94" s="61" t="str">
        <f aca="false">Def_Equipamentos!$C$62</f>
        <v>TI-OESglSFP</v>
      </c>
      <c r="C94" s="43" t="n">
        <v>1</v>
      </c>
      <c r="D94" s="64" t="str">
        <f aca="false">IF(EXACT(A94, ""), "", A94&amp;":")&amp;B94&amp;IF(EXACT(C94, ""), "", "-"&amp;C94)</f>
        <v>TB-02:TI-OESglSFP-1</v>
      </c>
      <c r="E94" s="61" t="str">
        <f aca="false">Def_Locais_Racks_Trechos!$A$205</f>
        <v>TB-02</v>
      </c>
      <c r="F94" s="64" t="str">
        <f aca="false" t="array" ref="F94:F94">INDEX(Def_Locais_Racks_Trechos!$B$2:$B$1019, MATCH(E94, Def_Locais_Racks_Trechos!$A$2:$A$1019, 0), 1)</f>
        <v>Túnel (LTB)</v>
      </c>
      <c r="G94" s="70" t="n">
        <f aca="false">INDEX(Def_Locais_Racks_Trechos!$C$2:$C$1019, MATCH(E94, Def_Locais_Racks_Trechos!$A$2:$A$1019, 0), 1)</f>
        <v>0</v>
      </c>
      <c r="H94" s="65"/>
      <c r="I94" s="70"/>
      <c r="J94" s="70"/>
      <c r="K94" s="70"/>
      <c r="L94" s="70"/>
      <c r="M94" s="70"/>
      <c r="N94" s="70"/>
      <c r="O94" s="70"/>
    </row>
    <row r="95" customFormat="false" ht="15.75" hidden="false" customHeight="true" outlineLevel="0" collapsed="false">
      <c r="A95" s="61" t="str">
        <f aca="false">Def_SecSub!$A$205</f>
        <v>TB-02</v>
      </c>
      <c r="B95" s="61" t="str">
        <f aca="false">Def_Equipamentos!$C$62</f>
        <v>TI-OESglSFP</v>
      </c>
      <c r="C95" s="43" t="n">
        <v>2</v>
      </c>
      <c r="D95" s="64" t="str">
        <f aca="false">IF(EXACT(A95, ""), "", A95&amp;":")&amp;B95&amp;IF(EXACT(C95, ""), "", "-"&amp;C95)</f>
        <v>TB-02:TI-OESglSFP-2</v>
      </c>
      <c r="E95" s="61" t="str">
        <f aca="false">Def_Locais_Racks_Trechos!$A$205</f>
        <v>TB-02</v>
      </c>
      <c r="F95" s="64" t="str">
        <f aca="false" t="array" ref="F95:F95">INDEX(Def_Locais_Racks_Trechos!$B$2:$B$1019, MATCH(E95, Def_Locais_Racks_Trechos!$A$2:$A$1019, 0), 1)</f>
        <v>Túnel (LTB)</v>
      </c>
      <c r="G95" s="70" t="n">
        <f aca="false">INDEX(Def_Locais_Racks_Trechos!$C$2:$C$1019, MATCH(E95, Def_Locais_Racks_Trechos!$A$2:$A$1019, 0), 1)</f>
        <v>0</v>
      </c>
      <c r="H95" s="65"/>
      <c r="I95" s="70"/>
      <c r="J95" s="70"/>
      <c r="K95" s="70"/>
      <c r="L95" s="70"/>
      <c r="M95" s="70"/>
      <c r="N95" s="70"/>
      <c r="O95" s="70"/>
    </row>
    <row r="96" customFormat="false" ht="15.75" hidden="false" customHeight="true" outlineLevel="0" collapsed="false">
      <c r="A96" s="61" t="str">
        <f aca="false">Def_SecSub!$A$206</f>
        <v>TB-03</v>
      </c>
      <c r="B96" s="61" t="str">
        <f aca="false">Def_Equipamentos!$C$62</f>
        <v>TI-OESglSFP</v>
      </c>
      <c r="C96" s="43"/>
      <c r="D96" s="64" t="str">
        <f aca="false">IF(EXACT(A96, ""), "", A96&amp;":")&amp;B96&amp;IF(EXACT(C96, ""), "", "-"&amp;C96)</f>
        <v>TB-03:TI-OESglSFP</v>
      </c>
      <c r="E96" s="61" t="str">
        <f aca="false">Def_Locais_Racks_Trechos!$A$206</f>
        <v>TB-03</v>
      </c>
      <c r="F96" s="64" t="str">
        <f aca="false" t="array" ref="F96:F96">INDEX(Def_Locais_Racks_Trechos!$B$2:$B$1019, MATCH(E96, Def_Locais_Racks_Trechos!$A$2:$A$1019, 0), 1)</f>
        <v>Túnel (LTB)</v>
      </c>
      <c r="G96" s="70" t="n">
        <f aca="false">INDEX(Def_Locais_Racks_Trechos!$C$2:$C$1019, MATCH(E96, Def_Locais_Racks_Trechos!$A$2:$A$1019, 0), 1)</f>
        <v>0</v>
      </c>
      <c r="H96" s="65"/>
      <c r="I96" s="70"/>
      <c r="J96" s="70"/>
      <c r="K96" s="70"/>
      <c r="L96" s="70"/>
      <c r="M96" s="70"/>
      <c r="N96" s="70"/>
      <c r="O96" s="70"/>
    </row>
    <row r="97" customFormat="false" ht="15.75" hidden="false" customHeight="true" outlineLevel="0" collapsed="false">
      <c r="A97" s="61" t="str">
        <f aca="false">Def_SecSub!$A$207</f>
        <v>TB-04</v>
      </c>
      <c r="B97" s="61" t="str">
        <f aca="false">Def_Equipamentos!$C$62</f>
        <v>TI-OESglSFP</v>
      </c>
      <c r="C97" s="43"/>
      <c r="D97" s="64" t="str">
        <f aca="false">IF(EXACT(A97, ""), "", A97&amp;":")&amp;B97&amp;IF(EXACT(C97, ""), "", "-"&amp;C97)</f>
        <v>TB-04:TI-OESglSFP</v>
      </c>
      <c r="E97" s="61" t="str">
        <f aca="false">Def_Locais_Racks_Trechos!$A$207</f>
        <v>TB-04</v>
      </c>
      <c r="F97" s="64" t="str">
        <f aca="false" t="array" ref="F97:F97">INDEX(Def_Locais_Racks_Trechos!$B$2:$B$1019, MATCH(E97, Def_Locais_Racks_Trechos!$A$2:$A$1019, 0), 1)</f>
        <v>Túnel (LTB)</v>
      </c>
      <c r="G97" s="70" t="n">
        <f aca="false">INDEX(Def_Locais_Racks_Trechos!$C$2:$C$1019, MATCH(E97, Def_Locais_Racks_Trechos!$A$2:$A$1019, 0), 1)</f>
        <v>0</v>
      </c>
      <c r="H97" s="65"/>
      <c r="I97" s="70"/>
      <c r="J97" s="70"/>
      <c r="K97" s="70"/>
      <c r="L97" s="70"/>
      <c r="M97" s="70"/>
      <c r="N97" s="70"/>
      <c r="O97" s="70"/>
    </row>
    <row r="98" customFormat="false" ht="15.75" hidden="false" customHeight="true" outlineLevel="0" collapsed="false">
      <c r="A98" s="61" t="str">
        <f aca="false">Def_SecSub!$A$212</f>
        <v>BO-01D</v>
      </c>
      <c r="B98" s="61" t="str">
        <f aca="false">Def_Equipamentos!$C$62</f>
        <v>TI-OESglSFP</v>
      </c>
      <c r="C98" s="43" t="n">
        <v>1</v>
      </c>
      <c r="D98" s="64" t="str">
        <f aca="false">IF(EXACT(A98, ""), "", A98&amp;":")&amp;B98&amp;IF(EXACT(C98, ""), "", "-"&amp;C98)</f>
        <v>BO-01D:TI-OESglSFP-1</v>
      </c>
      <c r="E98" s="61" t="str">
        <f aca="false">Def_Locais_Racks_Trechos!$A$212</f>
        <v>BO-01D</v>
      </c>
      <c r="F98" s="64" t="str">
        <f aca="false" t="array" ref="F98:F98">INDEX(Def_Locais_Racks_Trechos!$B$2:$B$1019, MATCH(E98, Def_Locais_Racks_Trechos!$A$2:$A$1019, 0), 1)</f>
        <v>Túnel (Booster)</v>
      </c>
      <c r="G98" s="70" t="n">
        <f aca="false">INDEX(Def_Locais_Racks_Trechos!$C$2:$C$1019, MATCH(E98, Def_Locais_Racks_Trechos!$A$2:$A$1019, 0), 1)</f>
        <v>0</v>
      </c>
      <c r="H98" s="65"/>
      <c r="I98" s="70"/>
      <c r="J98" s="70"/>
      <c r="K98" s="70"/>
      <c r="L98" s="70"/>
      <c r="M98" s="70"/>
      <c r="N98" s="70"/>
      <c r="O98" s="70"/>
    </row>
    <row r="99" customFormat="false" ht="15.75" hidden="false" customHeight="true" outlineLevel="0" collapsed="false">
      <c r="A99" s="61" t="str">
        <f aca="false">Def_SecSub!$A$212</f>
        <v>BO-01D</v>
      </c>
      <c r="B99" s="61" t="str">
        <f aca="false">Def_Equipamentos!$C$62</f>
        <v>TI-OESglSFP</v>
      </c>
      <c r="C99" s="43" t="n">
        <v>2</v>
      </c>
      <c r="D99" s="64" t="str">
        <f aca="false">IF(EXACT(A99, ""), "", A99&amp;":")&amp;B99&amp;IF(EXACT(C99, ""), "", "-"&amp;C99)</f>
        <v>BO-01D:TI-OESglSFP-2</v>
      </c>
      <c r="E99" s="61" t="str">
        <f aca="false">Def_Locais_Racks_Trechos!$A$212</f>
        <v>BO-01D</v>
      </c>
      <c r="F99" s="64" t="str">
        <f aca="false" t="array" ref="F99:F99">INDEX(Def_Locais_Racks_Trechos!$B$2:$B$1019, MATCH(E99, Def_Locais_Racks_Trechos!$A$2:$A$1019, 0), 1)</f>
        <v>Túnel (Booster)</v>
      </c>
      <c r="G99" s="70" t="n">
        <f aca="false">INDEX(Def_Locais_Racks_Trechos!$C$2:$C$1019, MATCH(E99, Def_Locais_Racks_Trechos!$A$2:$A$1019, 0), 1)</f>
        <v>0</v>
      </c>
      <c r="H99" s="65"/>
      <c r="I99" s="70"/>
      <c r="J99" s="70"/>
      <c r="K99" s="70"/>
      <c r="L99" s="70"/>
      <c r="M99" s="70"/>
      <c r="N99" s="70"/>
      <c r="O99" s="70"/>
    </row>
    <row r="100" customFormat="false" ht="15.75" hidden="false" customHeight="true" outlineLevel="0" collapsed="false">
      <c r="A100" s="61" t="str">
        <f aca="false">Def_SecSub!$A$263</f>
        <v>BO-02U</v>
      </c>
      <c r="B100" s="61" t="str">
        <f aca="false">Def_Equipamentos!$C$62</f>
        <v>TI-OESglSFP</v>
      </c>
      <c r="C100" s="43"/>
      <c r="D100" s="64" t="str">
        <f aca="false">IF(EXACT(A100, ""), "", A100&amp;":")&amp;B100&amp;IF(EXACT(C100, ""), "", "-"&amp;C100)</f>
        <v>BO-02U:TI-OESglSFP</v>
      </c>
      <c r="E100" s="61" t="str">
        <f aca="false">Def_Locais_Racks_Trechos!$A$263</f>
        <v>BO-02U</v>
      </c>
      <c r="F100" s="64" t="str">
        <f aca="false" t="array" ref="F100:F100">INDEX(Def_Locais_Racks_Trechos!$B$2:$B$1019, MATCH(E100, Def_Locais_Racks_Trechos!$A$2:$A$1019, 0), 1)</f>
        <v>Túnel (Booster)</v>
      </c>
      <c r="G100" s="70" t="n">
        <f aca="false">INDEX(Def_Locais_Racks_Trechos!$C$2:$C$1019, MATCH(E100, Def_Locais_Racks_Trechos!$A$2:$A$1019, 0), 1)</f>
        <v>0</v>
      </c>
      <c r="H100" s="65"/>
      <c r="I100" s="70"/>
      <c r="J100" s="70"/>
      <c r="K100" s="70"/>
      <c r="L100" s="70"/>
      <c r="M100" s="70"/>
      <c r="N100" s="70"/>
      <c r="O100" s="70"/>
    </row>
    <row r="101" customFormat="false" ht="15.75" hidden="false" customHeight="true" outlineLevel="0" collapsed="false">
      <c r="A101" s="61" t="str">
        <f aca="false">Def_SecSub!$A$208</f>
        <v>TS-01</v>
      </c>
      <c r="B101" s="61" t="str">
        <f aca="false">Def_Equipamentos!$C$62</f>
        <v>TI-OESglSFP</v>
      </c>
      <c r="C101" s="43"/>
      <c r="D101" s="64" t="str">
        <f aca="false">IF(EXACT(A101, ""), "", A101&amp;":")&amp;B101&amp;IF(EXACT(C101, ""), "", "-"&amp;C101)</f>
        <v>TS-01:TI-OESglSFP</v>
      </c>
      <c r="E101" s="61" t="str">
        <f aca="false">Def_Locais_Racks_Trechos!$A$208</f>
        <v>TS-01</v>
      </c>
      <c r="F101" s="64" t="str">
        <f aca="false" t="array" ref="F101:F101">INDEX(Def_Locais_Racks_Trechos!$B$2:$B$1019, MATCH(E101, Def_Locais_Racks_Trechos!$A$2:$A$1019, 0), 1)</f>
        <v>Túnel (BTS)</v>
      </c>
      <c r="G101" s="70" t="n">
        <f aca="false">INDEX(Def_Locais_Racks_Trechos!$C$2:$C$1019, MATCH(E101, Def_Locais_Racks_Trechos!$A$2:$A$1019, 0), 1)</f>
        <v>0</v>
      </c>
      <c r="H101" s="65"/>
      <c r="I101" s="70"/>
      <c r="J101" s="70"/>
      <c r="K101" s="70"/>
      <c r="L101" s="70"/>
      <c r="M101" s="70"/>
      <c r="N101" s="70"/>
      <c r="O101" s="70"/>
    </row>
    <row r="102" customFormat="false" ht="15.75" hidden="false" customHeight="true" outlineLevel="0" collapsed="false">
      <c r="A102" s="61" t="str">
        <f aca="false">Def_SecSub!$A$209</f>
        <v>TS-02</v>
      </c>
      <c r="B102" s="61" t="str">
        <f aca="false">Def_Equipamentos!$C$62</f>
        <v>TI-OESglSFP</v>
      </c>
      <c r="C102" s="43"/>
      <c r="D102" s="64" t="str">
        <f aca="false">IF(EXACT(A102, ""), "", A102&amp;":")&amp;B102&amp;IF(EXACT(C102, ""), "", "-"&amp;C102)</f>
        <v>TS-02:TI-OESglSFP</v>
      </c>
      <c r="E102" s="61" t="str">
        <f aca="false">Def_Locais_Racks_Trechos!$A$209</f>
        <v>TS-02</v>
      </c>
      <c r="F102" s="64" t="str">
        <f aca="false" t="array" ref="F102:F102">INDEX(Def_Locais_Racks_Trechos!$B$2:$B$1019, MATCH(E102, Def_Locais_Racks_Trechos!$A$2:$A$1019, 0), 1)</f>
        <v>Túnel (BTS)</v>
      </c>
      <c r="G102" s="70" t="n">
        <f aca="false">INDEX(Def_Locais_Racks_Trechos!$C$2:$C$1019, MATCH(E102, Def_Locais_Racks_Trechos!$A$2:$A$1019, 0), 1)</f>
        <v>0</v>
      </c>
      <c r="H102" s="65"/>
      <c r="I102" s="70"/>
      <c r="J102" s="70"/>
      <c r="K102" s="70"/>
      <c r="L102" s="70"/>
      <c r="M102" s="70"/>
      <c r="N102" s="70"/>
      <c r="O102" s="70"/>
    </row>
    <row r="103" customFormat="false" ht="15.75" hidden="false" customHeight="true" outlineLevel="0" collapsed="false">
      <c r="A103" s="61" t="str">
        <f aca="false">Def_SecSub!$A$210</f>
        <v>TS-03</v>
      </c>
      <c r="B103" s="61" t="str">
        <f aca="false">Def_Equipamentos!$C$62</f>
        <v>TI-OESglSFP</v>
      </c>
      <c r="C103" s="43"/>
      <c r="D103" s="64" t="str">
        <f aca="false">IF(EXACT(A103, ""), "", A103&amp;":")&amp;B103&amp;IF(EXACT(C103, ""), "", "-"&amp;C103)</f>
        <v>TS-03:TI-OESglSFP</v>
      </c>
      <c r="E103" s="61" t="str">
        <f aca="false">Def_Locais_Racks_Trechos!$A$210</f>
        <v>TS-03</v>
      </c>
      <c r="F103" s="64" t="str">
        <f aca="false" t="array" ref="F103:F103">INDEX(Def_Locais_Racks_Trechos!$B$2:$B$1019, MATCH(E103, Def_Locais_Racks_Trechos!$A$2:$A$1019, 0), 1)</f>
        <v>Túnel (BTS)</v>
      </c>
      <c r="G103" s="70" t="n">
        <f aca="false">INDEX(Def_Locais_Racks_Trechos!$C$2:$C$1019, MATCH(E103, Def_Locais_Racks_Trechos!$A$2:$A$1019, 0), 1)</f>
        <v>0</v>
      </c>
      <c r="H103" s="65"/>
      <c r="I103" s="70"/>
      <c r="J103" s="70"/>
      <c r="K103" s="70"/>
      <c r="L103" s="70"/>
      <c r="M103" s="70"/>
      <c r="N103" s="70"/>
      <c r="O103" s="70"/>
    </row>
    <row r="104" customFormat="false" ht="15.75" hidden="false" customHeight="true" outlineLevel="0" collapsed="false">
      <c r="A104" s="61" t="str">
        <f aca="false">Def_SecSub!$A$211</f>
        <v>TS-04</v>
      </c>
      <c r="B104" s="61" t="str">
        <f aca="false">Def_Equipamentos!$C$62</f>
        <v>TI-OESglSFP</v>
      </c>
      <c r="C104" s="43" t="n">
        <v>1</v>
      </c>
      <c r="D104" s="64" t="str">
        <f aca="false">IF(EXACT(A104, ""), "", A104&amp;":")&amp;B104&amp;IF(EXACT(C104, ""), "", "-"&amp;C104)</f>
        <v>TS-04:TI-OESglSFP-1</v>
      </c>
      <c r="E104" s="61" t="str">
        <f aca="false">Def_Locais_Racks_Trechos!$A$211</f>
        <v>TS-04</v>
      </c>
      <c r="F104" s="64" t="str">
        <f aca="false" t="array" ref="F104:F104">INDEX(Def_Locais_Racks_Trechos!$B$2:$B$1019, MATCH(E104, Def_Locais_Racks_Trechos!$A$2:$A$1019, 0), 1)</f>
        <v>Túnel (BTS)</v>
      </c>
      <c r="G104" s="70" t="n">
        <f aca="false">INDEX(Def_Locais_Racks_Trechos!$C$2:$C$1019, MATCH(E104, Def_Locais_Racks_Trechos!$A$2:$A$1019, 0), 1)</f>
        <v>0</v>
      </c>
      <c r="H104" s="65"/>
      <c r="I104" s="70"/>
      <c r="J104" s="70"/>
      <c r="K104" s="70"/>
      <c r="L104" s="70"/>
      <c r="M104" s="70"/>
      <c r="N104" s="70"/>
      <c r="O104" s="70"/>
    </row>
    <row r="105" customFormat="false" ht="15.75" hidden="false" customHeight="true" outlineLevel="0" collapsed="false">
      <c r="A105" s="61" t="str">
        <f aca="false">Def_SecSub!$A$211</f>
        <v>TS-04</v>
      </c>
      <c r="B105" s="61" t="str">
        <f aca="false">Def_Equipamentos!$C$62</f>
        <v>TI-OESglSFP</v>
      </c>
      <c r="C105" s="43" t="n">
        <v>2</v>
      </c>
      <c r="D105" s="64" t="str">
        <f aca="false">IF(EXACT(A105, ""), "", A105&amp;":")&amp;B105&amp;IF(EXACT(C105, ""), "", "-"&amp;C105)</f>
        <v>TS-04:TI-OESglSFP-2</v>
      </c>
      <c r="E105" s="61" t="str">
        <f aca="false">Def_Locais_Racks_Trechos!$A$211</f>
        <v>TS-04</v>
      </c>
      <c r="F105" s="64" t="str">
        <f aca="false" t="array" ref="F105:F105">INDEX(Def_Locais_Racks_Trechos!$B$2:$B$1019, MATCH(E105, Def_Locais_Racks_Trechos!$A$2:$A$1019, 0), 1)</f>
        <v>Túnel (BTS)</v>
      </c>
      <c r="G105" s="70" t="n">
        <f aca="false">INDEX(Def_Locais_Racks_Trechos!$C$2:$C$1019, MATCH(E105, Def_Locais_Racks_Trechos!$A$2:$A$1019, 0), 1)</f>
        <v>0</v>
      </c>
      <c r="H105" s="65"/>
      <c r="I105" s="70"/>
      <c r="J105" s="70"/>
      <c r="K105" s="70"/>
      <c r="L105" s="70"/>
      <c r="M105" s="70"/>
      <c r="N105" s="70"/>
      <c r="O105" s="70"/>
    </row>
    <row r="106" customFormat="false" ht="15.75" hidden="false" customHeight="true" outlineLevel="0" collapsed="false">
      <c r="A106" s="61" t="str">
        <f aca="false">Def_SecSub!$A$211</f>
        <v>TS-04</v>
      </c>
      <c r="B106" s="61" t="str">
        <f aca="false">Def_Equipamentos!$C$62</f>
        <v>TI-OESglSFP</v>
      </c>
      <c r="C106" s="43" t="n">
        <v>3</v>
      </c>
      <c r="D106" s="64" t="str">
        <f aca="false">IF(EXACT(A106, ""), "", A106&amp;":")&amp;B106&amp;IF(EXACT(C106, ""), "", "-"&amp;C106)</f>
        <v>TS-04:TI-OESglSFP-3</v>
      </c>
      <c r="E106" s="61" t="str">
        <f aca="false">Def_Locais_Racks_Trechos!$A$211</f>
        <v>TS-04</v>
      </c>
      <c r="F106" s="64" t="str">
        <f aca="false" t="array" ref="F106:F106">INDEX(Def_Locais_Racks_Trechos!$B$2:$B$1019, MATCH(E106, Def_Locais_Racks_Trechos!$A$2:$A$1019, 0), 1)</f>
        <v>Túnel (BTS)</v>
      </c>
      <c r="G106" s="70" t="n">
        <f aca="false">INDEX(Def_Locais_Racks_Trechos!$C$2:$C$1019, MATCH(E106, Def_Locais_Racks_Trechos!$A$2:$A$1019, 0), 1)</f>
        <v>0</v>
      </c>
      <c r="H106" s="65"/>
      <c r="I106" s="70"/>
      <c r="J106" s="70"/>
      <c r="K106" s="70"/>
      <c r="L106" s="70"/>
      <c r="M106" s="70"/>
      <c r="N106" s="70"/>
      <c r="O106" s="70"/>
    </row>
    <row r="107" customFormat="false" ht="15.75" hidden="false" customHeight="true" outlineLevel="0" collapsed="false">
      <c r="A107" s="61" t="str">
        <f aca="false">Def_SecSub!$A$69</f>
        <v>LI-IET01RACK1</v>
      </c>
      <c r="B107" s="61" t="str">
        <f aca="false">Def_Equipamentos!$C$64</f>
        <v>TI-OEMultSFP</v>
      </c>
      <c r="C107" s="43"/>
      <c r="D107" s="64" t="str">
        <f aca="false">IF(EXACT(A107, ""), "", A107&amp;":")&amp;B107&amp;IF(EXACT(C107, ""), "", "-"&amp;C107)</f>
        <v>LI-IET01RACK1:TI-OEMultSFP</v>
      </c>
      <c r="E107" s="61" t="str">
        <f aca="false">Def_Locais_Racks_Trechos!$A$69</f>
        <v>LI-IET01RACK1</v>
      </c>
      <c r="F107" s="64" t="str">
        <f aca="false" t="array" ref="F107:F107">INDEX(Def_Locais_Racks_Trechos!$B$2:$B$1019, MATCH(E107, Def_Locais_Racks_Trechos!$A$2:$A$1019, 0), 1)</f>
        <v>Túnel (LINAC)</v>
      </c>
      <c r="G107" s="70" t="n">
        <f aca="false">INDEX(Def_Locais_Racks_Trechos!$C$2:$C$1019, MATCH(E107, Def_Locais_Racks_Trechos!$A$2:$A$1019, 0), 1)</f>
        <v>0</v>
      </c>
      <c r="H107" s="65"/>
      <c r="I107" s="70"/>
      <c r="J107" s="70"/>
      <c r="K107" s="70"/>
      <c r="L107" s="70"/>
      <c r="M107" s="70"/>
      <c r="N107" s="70"/>
      <c r="O107" s="70"/>
    </row>
    <row r="108" customFormat="false" ht="15.75" hidden="false" customHeight="true" outlineLevel="0" collapsed="false">
      <c r="A108" s="61" t="str">
        <f aca="false">Def_SecSub!$A$77</f>
        <v>IA-20RaInj02</v>
      </c>
      <c r="B108" s="61" t="str">
        <f aca="false">Def_Equipamentos!$C$64</f>
        <v>TI-OEMultSFP</v>
      </c>
      <c r="C108" s="43"/>
      <c r="D108" s="64" t="str">
        <f aca="false">IF(EXACT(A108, ""), "", A108&amp;":")&amp;B108&amp;IF(EXACT(C108, ""), "", "-"&amp;C108)</f>
        <v>IA-20RaInj02:TI-OEMultSFP</v>
      </c>
      <c r="E108" s="61" t="str">
        <f aca="false">Def_Locais_Racks_Trechos!$A$77</f>
        <v>IA-20RaInj02</v>
      </c>
      <c r="F108" s="64" t="str">
        <f aca="false" t="array" ref="F108:F108">INDEX(Def_Locais_Racks_Trechos!$B$2:$B$1019, MATCH(E108, Def_Locais_Racks_Trechos!$A$2:$A$1019, 0), 1)</f>
        <v>Sala Racks 19&amp;20</v>
      </c>
      <c r="G108" s="70" t="n">
        <f aca="false">INDEX(Def_Locais_Racks_Trechos!$C$2:$C$1019, MATCH(E108, Def_Locais_Racks_Trechos!$A$2:$A$1019, 0), 1)</f>
        <v>0</v>
      </c>
      <c r="H108" s="65"/>
      <c r="I108" s="70"/>
      <c r="J108" s="70"/>
      <c r="K108" s="70"/>
      <c r="L108" s="70"/>
      <c r="M108" s="70"/>
      <c r="N108" s="70"/>
      <c r="O108" s="70"/>
    </row>
    <row r="109" customFormat="false" ht="15.75" hidden="false" customHeight="true" outlineLevel="0" collapsed="false">
      <c r="A109" s="61" t="str">
        <f aca="false">Def_SecSub!$A$78</f>
        <v>IA-20RaInj03</v>
      </c>
      <c r="B109" s="61" t="str">
        <f aca="false">Def_Equipamentos!$C$64</f>
        <v>TI-OEMultSFP</v>
      </c>
      <c r="C109" s="43"/>
      <c r="D109" s="64" t="str">
        <f aca="false">IF(EXACT(A109, ""), "", A109&amp;":")&amp;B109&amp;IF(EXACT(C109, ""), "", "-"&amp;C109)</f>
        <v>IA-20RaInj03:TI-OEMultSFP</v>
      </c>
      <c r="E109" s="61" t="str">
        <f aca="false">Def_Locais_Racks_Trechos!$A$78</f>
        <v>IA-20RaInj03</v>
      </c>
      <c r="F109" s="64" t="str">
        <f aca="false" t="array" ref="F109:F109">INDEX(Def_Locais_Racks_Trechos!$B$2:$B$1019, MATCH(E109, Def_Locais_Racks_Trechos!$A$2:$A$1019, 0), 1)</f>
        <v>Sala Racks 19&amp;20</v>
      </c>
      <c r="G109" s="70" t="n">
        <f aca="false">INDEX(Def_Locais_Racks_Trechos!$C$2:$C$1019, MATCH(E109, Def_Locais_Racks_Trechos!$A$2:$A$1019, 0), 1)</f>
        <v>0</v>
      </c>
      <c r="H109" s="65"/>
      <c r="I109" s="70"/>
      <c r="J109" s="70"/>
      <c r="K109" s="70"/>
      <c r="L109" s="70"/>
      <c r="M109" s="70"/>
      <c r="N109" s="70"/>
      <c r="O109" s="70"/>
    </row>
    <row r="110" customFormat="false" ht="15.75" hidden="false" customHeight="true" outlineLevel="0" collapsed="false">
      <c r="A110" s="61" t="str">
        <f aca="false">Def_SecSub!$A$25</f>
        <v>IA-20RaDiag02</v>
      </c>
      <c r="B110" s="61" t="str">
        <f aca="false">Def_Equipamentos!$C$64</f>
        <v>TI-OEMultSFP</v>
      </c>
      <c r="C110" s="43"/>
      <c r="D110" s="64" t="str">
        <f aca="false">IF(EXACT(A110, ""), "", A110&amp;":")&amp;B110&amp;IF(EXACT(C110, ""), "", "-"&amp;C110)</f>
        <v>IA-20RaDiag02:TI-OEMultSFP</v>
      </c>
      <c r="E110" s="61" t="str">
        <f aca="false">Def_Locais_Racks_Trechos!$A$25</f>
        <v>IA-20RaDiag02</v>
      </c>
      <c r="F110" s="64" t="str">
        <f aca="false" t="array" ref="F110:F110">INDEX(Def_Locais_Racks_Trechos!$B$2:$B$1019, MATCH(E110, Def_Locais_Racks_Trechos!$A$2:$A$1019, 0), 1)</f>
        <v>Sala Racks 19&amp;20</v>
      </c>
      <c r="G110" s="70" t="str">
        <f aca="false" t="array" ref="G110:G110">INDEX(Def_Locais_Racks_Trechos!$C$2:$C$1019, MATCH(E110, Def_Locais_Racks_Trechos!$A$2:$A$1019, 0), 1)</f>
        <v>FCT+FPM</v>
      </c>
      <c r="H110" s="65"/>
      <c r="I110" s="70"/>
      <c r="J110" s="70"/>
      <c r="K110" s="70"/>
      <c r="L110" s="70"/>
      <c r="M110" s="70"/>
      <c r="N110" s="70"/>
      <c r="O110" s="70"/>
    </row>
    <row r="111" customFormat="false" ht="15.75" hidden="false" customHeight="true" outlineLevel="0" collapsed="false">
      <c r="A111" s="61" t="str">
        <f aca="false">Def_SecSub!$A$74</f>
        <v>LA-MDH01RACK1</v>
      </c>
      <c r="B111" s="61" t="str">
        <f aca="false">Def_Equipamentos!$C$65</f>
        <v>TI-OEMultPOF</v>
      </c>
      <c r="C111" s="43"/>
      <c r="D111" s="64" t="str">
        <f aca="false">IF(EXACT(A111, ""), "", A111&amp;":")&amp;B111&amp;IF(EXACT(C111, ""), "", "-"&amp;C111)</f>
        <v>LA-MDH01RACK1:TI-OEMultPOF</v>
      </c>
      <c r="E111" s="61" t="str">
        <f aca="false">Def_Locais_Racks_Trechos!$A$74</f>
        <v>LA-MDH01RACK1</v>
      </c>
      <c r="F111" s="64" t="str">
        <f aca="false" t="array" ref="F111:F111">INDEX(Def_Locais_Racks_Trechos!$B$2:$B$1019, MATCH(E111, Def_Locais_Racks_Trechos!$A$2:$A$1019, 0), 1)</f>
        <v>Sala Racks do LINAC</v>
      </c>
      <c r="G111" s="70" t="n">
        <f aca="false">INDEX(Def_Locais_Racks_Trechos!$C$2:$C$1019, MATCH(E111, Def_Locais_Racks_Trechos!$A$2:$A$1019, 0), 1)</f>
        <v>0</v>
      </c>
      <c r="H111" s="65"/>
      <c r="I111" s="70"/>
      <c r="J111" s="70"/>
      <c r="K111" s="70"/>
      <c r="L111" s="70"/>
      <c r="M111" s="70"/>
      <c r="N111" s="70"/>
      <c r="O111" s="70"/>
    </row>
    <row r="112" customFormat="false" ht="15.75" hidden="false" customHeight="true" outlineLevel="0" collapsed="false">
      <c r="A112" s="61" t="str">
        <f aca="false">Def_SecSub!$A$75</f>
        <v>LA-MDH01RACK2</v>
      </c>
      <c r="B112" s="61" t="str">
        <f aca="false">Def_Equipamentos!$C$65</f>
        <v>TI-OEMultPOF</v>
      </c>
      <c r="C112" s="43"/>
      <c r="D112" s="64" t="str">
        <f aca="false">IF(EXACT(A112, ""), "", A112&amp;":")&amp;B112&amp;IF(EXACT(C112, ""), "", "-"&amp;C112)</f>
        <v>LA-MDH01RACK2:TI-OEMultPOF</v>
      </c>
      <c r="E112" s="61" t="str">
        <f aca="false">Def_Locais_Racks_Trechos!$A$75</f>
        <v>LA-MDH01RACK2</v>
      </c>
      <c r="F112" s="64" t="str">
        <f aca="false" t="array" ref="F112:F112">INDEX(Def_Locais_Racks_Trechos!$B$2:$B$1019, MATCH(E112, Def_Locais_Racks_Trechos!$A$2:$A$1019, 0), 1)</f>
        <v>Sala Racks do LINAC</v>
      </c>
      <c r="G112" s="70" t="n">
        <f aca="false">INDEX(Def_Locais_Racks_Trechos!$C$2:$C$1019, MATCH(E112, Def_Locais_Racks_Trechos!$A$2:$A$1019, 0), 1)</f>
        <v>0</v>
      </c>
      <c r="H112" s="65"/>
      <c r="I112" s="70"/>
      <c r="J112" s="70"/>
      <c r="K112" s="70"/>
      <c r="L112" s="70"/>
      <c r="M112" s="70"/>
      <c r="N112" s="70"/>
      <c r="O112" s="70"/>
    </row>
    <row r="113" customFormat="false" ht="15.75" hidden="false" customHeight="true" outlineLevel="0" collapsed="false">
      <c r="A113" s="61" t="str">
        <f aca="false">Def_SecSub!$A$72</f>
        <v>LA-RFH01RACK1</v>
      </c>
      <c r="B113" s="61" t="str">
        <f aca="false">Def_Equipamentos!$C$65</f>
        <v>TI-OEMultPOF</v>
      </c>
      <c r="C113" s="43"/>
      <c r="D113" s="64" t="str">
        <f aca="false">IF(EXACT(A113, ""), "", A113&amp;":")&amp;B113&amp;IF(EXACT(C113, ""), "", "-"&amp;C113)</f>
        <v>LA-RFH01RACK1:TI-OEMultPOF</v>
      </c>
      <c r="E113" s="61" t="str">
        <f aca="false">Def_Locais_Racks_Trechos!$A$72</f>
        <v>LA-RFH01RACK1</v>
      </c>
      <c r="F113" s="64" t="str">
        <f aca="false" t="array" ref="F113:F113">INDEX(Def_Locais_Racks_Trechos!$B$2:$B$1019, MATCH(E113, Def_Locais_Racks_Trechos!$A$2:$A$1019, 0), 1)</f>
        <v>Sala Racks do LINAC</v>
      </c>
      <c r="G113" s="70" t="n">
        <f aca="false">INDEX(Def_Locais_Racks_Trechos!$C$2:$C$1019, MATCH(E113, Def_Locais_Racks_Trechos!$A$2:$A$1019, 0), 1)</f>
        <v>0</v>
      </c>
      <c r="H113" s="65"/>
      <c r="I113" s="70"/>
      <c r="J113" s="70"/>
      <c r="K113" s="70"/>
      <c r="L113" s="70"/>
      <c r="M113" s="70"/>
      <c r="N113" s="70"/>
      <c r="O113" s="70"/>
    </row>
    <row r="114" customFormat="false" ht="15.75" hidden="false" customHeight="true" outlineLevel="0" collapsed="false">
      <c r="A114" s="61" t="str">
        <f aca="false">Def_SecSub!$A$73</f>
        <v>LA-RFH01RACK2</v>
      </c>
      <c r="B114" s="61" t="str">
        <f aca="false">Def_Equipamentos!$C$65</f>
        <v>TI-OEMultPOF</v>
      </c>
      <c r="C114" s="43"/>
      <c r="D114" s="64" t="str">
        <f aca="false">IF(EXACT(A114, ""), "", A114&amp;":")&amp;B114&amp;IF(EXACT(C114, ""), "", "-"&amp;C114)</f>
        <v>LA-RFH01RACK2:TI-OEMultPOF</v>
      </c>
      <c r="E114" s="61" t="str">
        <f aca="false">Def_Locais_Racks_Trechos!$A$73</f>
        <v>LA-RFH01RACK2</v>
      </c>
      <c r="F114" s="64" t="str">
        <f aca="false" t="array" ref="F114:F114">INDEX(Def_Locais_Racks_Trechos!$B$2:$B$1019, MATCH(E114, Def_Locais_Racks_Trechos!$A$2:$A$1019, 0), 1)</f>
        <v>Sala Racks do LINAC</v>
      </c>
      <c r="G114" s="70" t="n">
        <f aca="false">INDEX(Def_Locais_Racks_Trechos!$C$2:$C$1019, MATCH(E114, Def_Locais_Racks_Trechos!$A$2:$A$1019, 0), 1)</f>
        <v>0</v>
      </c>
      <c r="H114" s="65"/>
      <c r="I114" s="70"/>
      <c r="J114" s="70"/>
      <c r="K114" s="70"/>
      <c r="L114" s="70"/>
      <c r="M114" s="70"/>
      <c r="N114" s="70"/>
      <c r="O114" s="70"/>
    </row>
    <row r="115" customFormat="false" ht="15.75" hidden="false" customHeight="true" outlineLevel="0" collapsed="false">
      <c r="A115" s="61" t="str">
        <f aca="false">Def_SecSub!$A$76</f>
        <v>IA-01RaInj01</v>
      </c>
      <c r="B115" s="61" t="str">
        <f aca="false">Def_Equipamentos!$C$65</f>
        <v>TI-OEMultPOF</v>
      </c>
      <c r="C115" s="43"/>
      <c r="D115" s="64" t="str">
        <f aca="false">IF(EXACT(A115, ""), "", A115&amp;":")&amp;B115&amp;IF(EXACT(C115, ""), "", "-"&amp;C115)</f>
        <v>IA-01RaInj01:TI-OEMultPOF</v>
      </c>
      <c r="E115" s="61" t="str">
        <f aca="false">Def_Locais_Racks_Trechos!$A$76</f>
        <v>IA-01RaInj01</v>
      </c>
      <c r="F115" s="64" t="str">
        <f aca="false" t="array" ref="F115:F115">INDEX(Def_Locais_Racks_Trechos!$B$2:$B$1019, MATCH(E115, Def_Locais_Racks_Trechos!$A$2:$A$1019, 0), 1)</f>
        <v>Sala Racks 1</v>
      </c>
      <c r="H115" s="65"/>
      <c r="N115" s="70" t="n">
        <f aca="false">INDEX(Def_Locais_Racks_Trechos!$C$2:$C$1019, MATCH(E117, Def_Locais_Racks_Trechos!$A$2:$A$1019, 0), 1)</f>
        <v>0</v>
      </c>
      <c r="O115" s="70"/>
    </row>
    <row r="116" customFormat="false" ht="15.75" hidden="false" customHeight="true" outlineLevel="0" collapsed="false">
      <c r="A116" s="61" t="str">
        <f aca="false">Def_SecSub!$A$79</f>
        <v>IA-01RaInj04</v>
      </c>
      <c r="B116" s="61" t="str">
        <f aca="false">Def_Equipamentos!$C$65</f>
        <v>TI-OEMultPOF</v>
      </c>
      <c r="C116" s="43"/>
      <c r="D116" s="64" t="str">
        <f aca="false">IF(EXACT(A116, ""), "", A116&amp;":")&amp;B116&amp;IF(EXACT(C116, ""), "", "-"&amp;C116)</f>
        <v>IA-01RaInj04:TI-OEMultPOF</v>
      </c>
      <c r="E116" s="61" t="str">
        <f aca="false">Def_Locais_Racks_Trechos!$A$79</f>
        <v>IA-01RaInj04</v>
      </c>
      <c r="F116" s="64" t="str">
        <f aca="false" t="array" ref="F116:F116">INDEX(Def_Locais_Racks_Trechos!$B$2:$B$1019, MATCH(E116, Def_Locais_Racks_Trechos!$A$2:$A$1019, 0), 1)</f>
        <v>Sala Racks 1</v>
      </c>
      <c r="G116" s="70" t="n">
        <f aca="false">INDEX(Def_Locais_Racks_Trechos!$C$2:$C$1019, MATCH(E116, Def_Locais_Racks_Trechos!$A$2:$A$1019, 0), 1)</f>
        <v>0</v>
      </c>
      <c r="H116" s="65"/>
      <c r="I116" s="70"/>
      <c r="J116" s="70"/>
      <c r="K116" s="70"/>
      <c r="L116" s="70"/>
      <c r="M116" s="70"/>
      <c r="N116" s="70"/>
      <c r="O116" s="70"/>
    </row>
    <row r="117" customFormat="false" ht="15.75" hidden="false" customHeight="true" outlineLevel="0" collapsed="false">
      <c r="A117" s="61" t="str">
        <f aca="false">Def_SecSub!$A$80</f>
        <v>IA-01RaInj05</v>
      </c>
      <c r="B117" s="61" t="str">
        <f aca="false">Def_Equipamentos!$C$65</f>
        <v>TI-OEMultPOF</v>
      </c>
      <c r="C117" s="43"/>
      <c r="D117" s="64" t="str">
        <f aca="false">IF(EXACT(A117, ""), "", A117&amp;":")&amp;B117&amp;IF(EXACT(C117, ""), "", "-"&amp;C117)</f>
        <v>IA-01RaInj05:TI-OEMultPOF</v>
      </c>
      <c r="E117" s="61" t="str">
        <f aca="false">Def_Locais_Racks_Trechos!$A$80</f>
        <v>IA-01RaInj05</v>
      </c>
      <c r="F117" s="64" t="str">
        <f aca="false" t="array" ref="F117:F117">INDEX(Def_Locais_Racks_Trechos!$B$2:$B$1019, MATCH(E117, Def_Locais_Racks_Trechos!$A$2:$A$1019, 0), 1)</f>
        <v>Sala Racks 1</v>
      </c>
      <c r="G117" s="70" t="n">
        <f aca="false">INDEX(Def_Locais_Racks_Trechos!$C$2:$C$1019, MATCH(E115, Def_Locais_Racks_Trechos!$A$2:$A$1019, 0), 1)</f>
        <v>0</v>
      </c>
      <c r="H117" s="65"/>
      <c r="I117" s="70"/>
      <c r="J117" s="70"/>
      <c r="K117" s="70"/>
      <c r="L117" s="70"/>
      <c r="M117" s="70"/>
      <c r="N117" s="70"/>
      <c r="O117" s="70"/>
    </row>
    <row r="118" customFormat="false" ht="15.75" hidden="false" customHeight="true" outlineLevel="0" collapsed="false">
      <c r="A118" s="61" t="str">
        <f aca="false">Def_SecSub!$A$24</f>
        <v>IA-20RaDiag01</v>
      </c>
      <c r="B118" s="61" t="str">
        <f aca="false">Def_Equipamentos!$C$65</f>
        <v>TI-OEMultPOF</v>
      </c>
      <c r="C118" s="43" t="n">
        <v>1</v>
      </c>
      <c r="D118" s="64" t="str">
        <f aca="false">IF(EXACT(A118, ""), "", A118&amp;":")&amp;B118&amp;IF(EXACT(C118, ""), "", "-"&amp;C118)</f>
        <v>IA-20RaDiag01:TI-OEMultPOF-1</v>
      </c>
      <c r="E118" s="61" t="str">
        <f aca="false">Def_Locais_Racks_Trechos!$A$24</f>
        <v>IA-20RaDiag01</v>
      </c>
      <c r="F118" s="64" t="str">
        <f aca="false" t="array" ref="F118:F118">INDEX(Def_Locais_Racks_Trechos!$B$2:$B$1019, MATCH(E118, Def_Locais_Racks_Trechos!$A$2:$A$1019, 0), 1)</f>
        <v>Sala Racks 19&amp;20</v>
      </c>
      <c r="G118" s="70" t="str">
        <f aca="false" t="array" ref="G118:G118">INDEX(Def_Locais_Racks_Trechos!$C$2:$C$1019, MATCH(E118, Def_Locais_Racks_Trechos!$A$2:$A$1019, 0), 1)</f>
        <v>ICTs BO &amp; SI</v>
      </c>
      <c r="H118" s="65"/>
      <c r="I118" s="70"/>
      <c r="J118" s="70"/>
      <c r="K118" s="70"/>
      <c r="L118" s="70"/>
      <c r="M118" s="70"/>
      <c r="N118" s="70"/>
      <c r="O118" s="70"/>
    </row>
    <row r="119" customFormat="false" ht="15.75" hidden="false" customHeight="true" outlineLevel="0" collapsed="false">
      <c r="A119" s="61" t="str">
        <f aca="false">Def_SecSub!$A$24</f>
        <v>IA-20RaDiag01</v>
      </c>
      <c r="B119" s="61" t="str">
        <f aca="false">Def_Equipamentos!$C$65</f>
        <v>TI-OEMultPOF</v>
      </c>
      <c r="C119" s="43" t="n">
        <v>2</v>
      </c>
      <c r="D119" s="64" t="str">
        <f aca="false">IF(EXACT(A119, ""), "", A119&amp;":")&amp;B119&amp;IF(EXACT(C119, ""), "", "-"&amp;C119)</f>
        <v>IA-20RaDiag01:TI-OEMultPOF-2</v>
      </c>
      <c r="E119" s="61" t="str">
        <f aca="false">Def_Locais_Racks_Trechos!$A$24</f>
        <v>IA-20RaDiag01</v>
      </c>
      <c r="F119" s="64" t="str">
        <f aca="false" t="array" ref="F119:F119">INDEX(Def_Locais_Racks_Trechos!$B$2:$B$1019, MATCH(E119, Def_Locais_Racks_Trechos!$A$2:$A$1019, 0), 1)</f>
        <v>Sala Racks 19&amp;20</v>
      </c>
      <c r="G119" s="70" t="str">
        <f aca="false" t="array" ref="G119:G119">INDEX(Def_Locais_Racks_Trechos!$C$2:$C$1019, MATCH(E119, Def_Locais_Racks_Trechos!$A$2:$A$1019, 0), 1)</f>
        <v>ICTs BO &amp; SI</v>
      </c>
      <c r="H119" s="65"/>
      <c r="I119" s="70"/>
      <c r="J119" s="70"/>
      <c r="K119" s="70"/>
      <c r="L119" s="70"/>
      <c r="M119" s="70"/>
      <c r="N119" s="70"/>
      <c r="O119" s="70"/>
    </row>
    <row r="120" customFormat="false" ht="15.75" hidden="false" customHeight="true" outlineLevel="0" collapsed="false">
      <c r="A120" s="61" t="str">
        <f aca="false">Def_SecSub!$A$211</f>
        <v>TS-04</v>
      </c>
      <c r="B120" s="61" t="str">
        <f aca="false">Def_Equipamentos!$C$47</f>
        <v>DI-FCTSensor</v>
      </c>
      <c r="C120" s="43"/>
      <c r="D120" s="64" t="str">
        <f aca="false">IF(EXACT(A120, ""), "", A120&amp;":")&amp;B120&amp;IF(EXACT(C120, ""), "", "-"&amp;C120)</f>
        <v>TS-04:DI-FCTSensor</v>
      </c>
      <c r="E120" s="61" t="str">
        <f aca="false">Def_Locais_Racks_Trechos!$A$211</f>
        <v>TS-04</v>
      </c>
      <c r="F120" s="64" t="str">
        <f aca="false" t="array" ref="F120:F120">INDEX(Def_Locais_Racks_Trechos!$B$2:$B$1019, MATCH(E120, Def_Locais_Racks_Trechos!$A$2:$A$1019, 0), 1)</f>
        <v>Túnel (BTS)</v>
      </c>
      <c r="G120" s="70" t="n">
        <f aca="false">INDEX(Def_Locais_Racks_Trechos!$C$2:$C$1019, MATCH(E120, Def_Locais_Racks_Trechos!$A$2:$A$1019, 0), 1)</f>
        <v>0</v>
      </c>
      <c r="H120" s="70"/>
      <c r="I120" s="70"/>
      <c r="J120" s="70"/>
      <c r="K120" s="70"/>
      <c r="L120" s="70"/>
      <c r="M120" s="70"/>
      <c r="N120" s="70"/>
      <c r="O120" s="70"/>
    </row>
    <row r="121" customFormat="false" ht="15.75" hidden="false" customHeight="true" outlineLevel="0" collapsed="false">
      <c r="A121" s="61" t="str">
        <f aca="false">Def_SecSub!$A$207</f>
        <v>TB-04</v>
      </c>
      <c r="B121" s="61" t="str">
        <f aca="false">Def_Equipamentos!$C$47</f>
        <v>DI-FCTSensor</v>
      </c>
      <c r="C121" s="43"/>
      <c r="D121" s="64" t="str">
        <f aca="false">IF(EXACT(A121, ""), "", A121&amp;":")&amp;B121&amp;IF(EXACT(C121, ""), "", "-"&amp;C121)</f>
        <v>TB-04:DI-FCTSensor</v>
      </c>
      <c r="E121" s="61" t="str">
        <f aca="false">Def_Locais_Racks_Trechos!$A$207</f>
        <v>TB-04</v>
      </c>
      <c r="F121" s="64" t="str">
        <f aca="false" t="array" ref="F121:F121">INDEX(Def_Locais_Racks_Trechos!$B$2:$B$1019, MATCH(E121, Def_Locais_Racks_Trechos!$A$2:$A$1019, 0), 1)</f>
        <v>Túnel (LTB)</v>
      </c>
      <c r="G121" s="70" t="n">
        <f aca="false">INDEX(Def_Locais_Racks_Trechos!$C$2:$C$1019, MATCH(E121, Def_Locais_Racks_Trechos!$A$2:$A$1019, 0), 1)</f>
        <v>0</v>
      </c>
      <c r="H121" s="70"/>
      <c r="I121" s="70"/>
      <c r="J121" s="70"/>
      <c r="K121" s="70"/>
      <c r="L121" s="70"/>
      <c r="M121" s="70"/>
      <c r="N121" s="70"/>
      <c r="O121" s="70"/>
    </row>
    <row r="122" customFormat="false" ht="15.75" hidden="false" customHeight="true" outlineLevel="0" collapsed="false">
      <c r="A122" s="61" t="str">
        <f aca="false">Def_SecSub!$A$205</f>
        <v>TB-02</v>
      </c>
      <c r="B122" s="61" t="str">
        <f aca="false">Def_Equipamentos!$C$50</f>
        <v>DI-ICTSigCond</v>
      </c>
      <c r="C122" s="43"/>
      <c r="D122" s="64" t="str">
        <f aca="false">IF(EXACT(A122, ""), "", A122&amp;":")&amp;B122&amp;IF(EXACT(C122, ""), "", "-"&amp;C122)</f>
        <v>TB-02:DI-ICTSigCond</v>
      </c>
      <c r="E122" s="61" t="str">
        <f aca="false">Def_Locais_Racks_Trechos!$A$24</f>
        <v>IA-20RaDiag01</v>
      </c>
      <c r="F122" s="64" t="str">
        <f aca="false" t="array" ref="F122:F122">INDEX(Def_Locais_Racks_Trechos!$B$2:$B$1019, MATCH(E122, Def_Locais_Racks_Trechos!$A$2:$A$1019, 0), 1)</f>
        <v>Sala Racks 19&amp;20</v>
      </c>
      <c r="G122" s="70" t="str">
        <f aca="false" t="array" ref="G122:G122">INDEX(Def_Locais_Racks_Trechos!$C$2:$C$1019, MATCH(E122, Def_Locais_Racks_Trechos!$A$2:$A$1019, 0), 1)</f>
        <v>ICTs BO &amp; SI</v>
      </c>
      <c r="H122" s="70"/>
      <c r="I122" s="70"/>
      <c r="J122" s="70"/>
      <c r="K122" s="70"/>
      <c r="L122" s="70"/>
      <c r="M122" s="70"/>
      <c r="N122" s="70"/>
      <c r="O122" s="70"/>
    </row>
    <row r="123" customFormat="false" ht="15.75" hidden="false" customHeight="true" outlineLevel="0" collapsed="false">
      <c r="A123" s="61" t="str">
        <f aca="false">Def_SecSub!$A$207</f>
        <v>TB-04</v>
      </c>
      <c r="B123" s="61" t="str">
        <f aca="false">Def_Equipamentos!$C$50</f>
        <v>DI-ICTSigCond</v>
      </c>
      <c r="C123" s="43"/>
      <c r="D123" s="64" t="str">
        <f aca="false">IF(EXACT(A123, ""), "", A123&amp;":")&amp;B123&amp;IF(EXACT(C123, ""), "", "-"&amp;C123)</f>
        <v>TB-04:DI-ICTSigCond</v>
      </c>
      <c r="E123" s="61" t="str">
        <f aca="false">Def_Locais_Racks_Trechos!$A$24</f>
        <v>IA-20RaDiag01</v>
      </c>
      <c r="F123" s="64" t="str">
        <f aca="false" t="array" ref="F123:F123">INDEX(Def_Locais_Racks_Trechos!$B$2:$B$1019, MATCH(E123, Def_Locais_Racks_Trechos!$A$2:$A$1019, 0), 1)</f>
        <v>Sala Racks 19&amp;20</v>
      </c>
      <c r="G123" s="70" t="str">
        <f aca="false" t="array" ref="G123:G123">INDEX(Def_Locais_Racks_Trechos!$C$2:$C$1019, MATCH(E123, Def_Locais_Racks_Trechos!$A$2:$A$1019, 0), 1)</f>
        <v>ICTs BO &amp; SI</v>
      </c>
      <c r="H123" s="70"/>
      <c r="I123" s="70"/>
      <c r="J123" s="70"/>
      <c r="K123" s="70"/>
      <c r="L123" s="70"/>
      <c r="M123" s="70"/>
      <c r="N123" s="70"/>
      <c r="O123" s="70"/>
    </row>
    <row r="124" customFormat="false" ht="15.75" hidden="false" customHeight="true" outlineLevel="0" collapsed="false">
      <c r="A124" s="61" t="str">
        <f aca="false">Def_SecSub!$A$208</f>
        <v>TS-01</v>
      </c>
      <c r="B124" s="61" t="str">
        <f aca="false">Def_Equipamentos!$C$50</f>
        <v>DI-ICTSigCond</v>
      </c>
      <c r="C124" s="43"/>
      <c r="D124" s="64" t="str">
        <f aca="false">IF(EXACT(A124, ""), "", A124&amp;":")&amp;B124&amp;IF(EXACT(C124, ""), "", "-"&amp;C124)</f>
        <v>TS-01:DI-ICTSigCond</v>
      </c>
      <c r="E124" s="61" t="str">
        <f aca="false">Def_Locais_Racks_Trechos!$A$24</f>
        <v>IA-20RaDiag01</v>
      </c>
      <c r="F124" s="64" t="str">
        <f aca="false" t="array" ref="F124:F124">INDEX(Def_Locais_Racks_Trechos!$B$2:$B$1019, MATCH(E124, Def_Locais_Racks_Trechos!$A$2:$A$1019, 0), 1)</f>
        <v>Sala Racks 19&amp;20</v>
      </c>
      <c r="G124" s="70" t="str">
        <f aca="false" t="array" ref="G124:G124">INDEX(Def_Locais_Racks_Trechos!$C$2:$C$1019, MATCH(E124, Def_Locais_Racks_Trechos!$A$2:$A$1019, 0), 1)</f>
        <v>ICTs BO &amp; SI</v>
      </c>
      <c r="H124" s="70"/>
      <c r="I124" s="70"/>
      <c r="J124" s="70"/>
      <c r="K124" s="70"/>
      <c r="L124" s="70"/>
      <c r="M124" s="70"/>
      <c r="N124" s="70"/>
      <c r="O124" s="70"/>
    </row>
    <row r="125" customFormat="false" ht="15.75" hidden="false" customHeight="true" outlineLevel="0" collapsed="false">
      <c r="A125" s="61" t="str">
        <f aca="false">Def_SecSub!$A$211</f>
        <v>TS-04</v>
      </c>
      <c r="B125" s="61" t="str">
        <f aca="false">Def_Equipamentos!$C$50</f>
        <v>DI-ICTSigCond</v>
      </c>
      <c r="C125" s="43"/>
      <c r="D125" s="64" t="str">
        <f aca="false">IF(EXACT(A125, ""), "", A125&amp;":")&amp;B125&amp;IF(EXACT(C125, ""), "", "-"&amp;C125)</f>
        <v>TS-04:DI-ICTSigCond</v>
      </c>
      <c r="E125" s="61" t="str">
        <f aca="false">Def_Locais_Racks_Trechos!$A$24</f>
        <v>IA-20RaDiag01</v>
      </c>
      <c r="F125" s="64" t="str">
        <f aca="false" t="array" ref="F125:F125">INDEX(Def_Locais_Racks_Trechos!$B$2:$B$1019, MATCH(E125, Def_Locais_Racks_Trechos!$A$2:$A$1019, 0), 1)</f>
        <v>Sala Racks 19&amp;20</v>
      </c>
      <c r="G125" s="70" t="str">
        <f aca="false" t="array" ref="G125:G125">INDEX(Def_Locais_Racks_Trechos!$C$2:$C$1019, MATCH(E125, Def_Locais_Racks_Trechos!$A$2:$A$1019, 0), 1)</f>
        <v>ICTs BO &amp; SI</v>
      </c>
      <c r="H125" s="70"/>
      <c r="I125" s="70"/>
      <c r="J125" s="70"/>
      <c r="K125" s="70"/>
      <c r="L125" s="70"/>
      <c r="M125" s="70"/>
      <c r="N125" s="70"/>
      <c r="O125" s="70"/>
    </row>
    <row r="126" customFormat="false" ht="15.75" hidden="false" customHeight="true" outlineLevel="0" collapsed="false">
      <c r="A126" s="61" t="str">
        <f aca="false">Def_SecSub!$A$201</f>
        <v>LI-01</v>
      </c>
      <c r="B126" s="61" t="str">
        <f aca="false">Def_Equipamentos!$C$50</f>
        <v>DI-ICTSigCond</v>
      </c>
      <c r="C126" s="43" t="n">
        <v>1</v>
      </c>
      <c r="D126" s="64" t="str">
        <f aca="false">IF(EXACT(A126, ""), "", A126&amp;":")&amp;B126&amp;IF(EXACT(C126, ""), "", "-"&amp;C126)</f>
        <v>LI-01:DI-ICTSigCond-1</v>
      </c>
      <c r="E126" s="61" t="str">
        <f aca="false">Def_Locais_Racks_Trechos!$A$71</f>
        <v>LA-BIH01RACK2</v>
      </c>
      <c r="F126" s="64" t="str">
        <f aca="false" t="array" ref="F126:F126">INDEX(Def_Locais_Racks_Trechos!$B$2:$B$1019, MATCH(E126, Def_Locais_Racks_Trechos!$A$2:$A$1019, 0), 1)</f>
        <v>Sala Racks do LINAC</v>
      </c>
      <c r="G126" s="70" t="n">
        <f aca="false">INDEX(Def_Locais_Racks_Trechos!$C$2:$C$1019, MATCH(E126, Def_Locais_Racks_Trechos!$A$2:$A$1019, 0), 1)</f>
        <v>0</v>
      </c>
      <c r="H126" s="70"/>
      <c r="I126" s="70"/>
      <c r="J126" s="70"/>
      <c r="K126" s="70"/>
      <c r="L126" s="70"/>
      <c r="M126" s="70"/>
      <c r="N126" s="70"/>
      <c r="O126" s="70"/>
    </row>
    <row r="127" customFormat="false" ht="15.75" hidden="false" customHeight="true" outlineLevel="0" collapsed="false">
      <c r="A127" s="61" t="str">
        <f aca="false">Def_SecSub!$A$201</f>
        <v>LI-01</v>
      </c>
      <c r="B127" s="61" t="str">
        <f aca="false">Def_Equipamentos!$C$50</f>
        <v>DI-ICTSigCond</v>
      </c>
      <c r="C127" s="43" t="n">
        <v>2</v>
      </c>
      <c r="D127" s="64" t="str">
        <f aca="false">IF(EXACT(A127, ""), "", A127&amp;":")&amp;B127&amp;IF(EXACT(C127, ""), "", "-"&amp;C127)</f>
        <v>LI-01:DI-ICTSigCond-2</v>
      </c>
      <c r="E127" s="61" t="str">
        <f aca="false">Def_Locais_Racks_Trechos!$A$71</f>
        <v>LA-BIH01RACK2</v>
      </c>
      <c r="F127" s="64" t="str">
        <f aca="false" t="array" ref="F127:F127">INDEX(Def_Locais_Racks_Trechos!$B$2:$B$1019, MATCH(E127, Def_Locais_Racks_Trechos!$A$2:$A$1019, 0), 1)</f>
        <v>Sala Racks do LINAC</v>
      </c>
      <c r="G127" s="70" t="n">
        <f aca="false">INDEX(Def_Locais_Racks_Trechos!$C$2:$C$1019, MATCH(E127, Def_Locais_Racks_Trechos!$A$2:$A$1019, 0), 1)</f>
        <v>0</v>
      </c>
      <c r="H127" s="70"/>
      <c r="I127" s="70"/>
      <c r="J127" s="70"/>
      <c r="K127" s="70"/>
      <c r="L127" s="70"/>
      <c r="M127" s="70"/>
      <c r="N127" s="70"/>
      <c r="O127" s="70"/>
    </row>
    <row r="128" customFormat="false" ht="15.75" hidden="false" customHeight="true" outlineLevel="0" collapsed="false">
      <c r="A128" s="61" t="str">
        <f aca="false">Def_SecSub!$A$205</f>
        <v>TB-02</v>
      </c>
      <c r="B128" s="61" t="str">
        <f aca="false">Def_Equipamentos!$C$51</f>
        <v>DI-ICTDig</v>
      </c>
      <c r="C128" s="43"/>
      <c r="D128" s="64" t="str">
        <f aca="false">IF(EXACT(A128, ""), "", A128&amp;":")&amp;B128&amp;IF(EXACT(C128, ""), "", "-"&amp;C128)</f>
        <v>TB-02:DI-ICTDig</v>
      </c>
      <c r="E128" s="61" t="str">
        <f aca="false">Def_Locais_Racks_Trechos!$A$24</f>
        <v>IA-20RaDiag01</v>
      </c>
      <c r="F128" s="64" t="str">
        <f aca="false" t="array" ref="F128:F128">INDEX(Def_Locais_Racks_Trechos!$B$2:$B$1019, MATCH(E128, Def_Locais_Racks_Trechos!$A$2:$A$1019, 0), 1)</f>
        <v>Sala Racks 19&amp;20</v>
      </c>
      <c r="G128" s="70" t="str">
        <f aca="false" t="array" ref="G128:G128">INDEX(Def_Locais_Racks_Trechos!$C$2:$C$1019, MATCH(E128, Def_Locais_Racks_Trechos!$A$2:$A$1019, 0), 1)</f>
        <v>ICTs BO &amp; SI</v>
      </c>
      <c r="H128" s="70"/>
      <c r="I128" s="70"/>
      <c r="J128" s="70"/>
      <c r="K128" s="70"/>
      <c r="L128" s="70"/>
      <c r="M128" s="70"/>
      <c r="N128" s="70"/>
      <c r="O128" s="70"/>
    </row>
    <row r="129" customFormat="false" ht="15.75" hidden="false" customHeight="true" outlineLevel="0" collapsed="false">
      <c r="A129" s="61" t="str">
        <f aca="false">Def_SecSub!$A$207</f>
        <v>TB-04</v>
      </c>
      <c r="B129" s="61" t="str">
        <f aca="false">Def_Equipamentos!$C$51</f>
        <v>DI-ICTDig</v>
      </c>
      <c r="C129" s="43"/>
      <c r="D129" s="64" t="str">
        <f aca="false">IF(EXACT(A129, ""), "", A129&amp;":")&amp;B129&amp;IF(EXACT(C129, ""), "", "-"&amp;C129)</f>
        <v>TB-04:DI-ICTDig</v>
      </c>
      <c r="E129" s="61" t="str">
        <f aca="false">Def_Locais_Racks_Trechos!$A$24</f>
        <v>IA-20RaDiag01</v>
      </c>
      <c r="F129" s="64" t="str">
        <f aca="false" t="array" ref="F129:F129">INDEX(Def_Locais_Racks_Trechos!$B$2:$B$1019, MATCH(E129, Def_Locais_Racks_Trechos!$A$2:$A$1019, 0), 1)</f>
        <v>Sala Racks 19&amp;20</v>
      </c>
      <c r="G129" s="70" t="str">
        <f aca="false" t="array" ref="G129:G129">INDEX(Def_Locais_Racks_Trechos!$C$2:$C$1019, MATCH(E129, Def_Locais_Racks_Trechos!$A$2:$A$1019, 0), 1)</f>
        <v>ICTs BO &amp; SI</v>
      </c>
      <c r="H129" s="70"/>
      <c r="I129" s="70"/>
      <c r="J129" s="70"/>
      <c r="K129" s="70"/>
      <c r="L129" s="70"/>
      <c r="M129" s="70"/>
      <c r="N129" s="70"/>
      <c r="O129" s="70"/>
    </row>
    <row r="130" customFormat="false" ht="15.75" hidden="false" customHeight="true" outlineLevel="0" collapsed="false">
      <c r="A130" s="61" t="str">
        <f aca="false">Def_SecSub!$A$208</f>
        <v>TS-01</v>
      </c>
      <c r="B130" s="61" t="str">
        <f aca="false">Def_Equipamentos!$C$51</f>
        <v>DI-ICTDig</v>
      </c>
      <c r="C130" s="43"/>
      <c r="D130" s="64" t="str">
        <f aca="false">IF(EXACT(A130, ""), "", A130&amp;":")&amp;B130&amp;IF(EXACT(C130, ""), "", "-"&amp;C130)</f>
        <v>TS-01:DI-ICTDig</v>
      </c>
      <c r="E130" s="61" t="str">
        <f aca="false">Def_Locais_Racks_Trechos!$A$24</f>
        <v>IA-20RaDiag01</v>
      </c>
      <c r="F130" s="64" t="str">
        <f aca="false" t="array" ref="F130:F130">INDEX(Def_Locais_Racks_Trechos!$B$2:$B$1019, MATCH(E130, Def_Locais_Racks_Trechos!$A$2:$A$1019, 0), 1)</f>
        <v>Sala Racks 19&amp;20</v>
      </c>
      <c r="G130" s="70" t="str">
        <f aca="false" t="array" ref="G130:G130">INDEX(Def_Locais_Racks_Trechos!$C$2:$C$1019, MATCH(E130, Def_Locais_Racks_Trechos!$A$2:$A$1019, 0), 1)</f>
        <v>ICTs BO &amp; SI</v>
      </c>
      <c r="H130" s="70"/>
      <c r="I130" s="70"/>
      <c r="J130" s="70"/>
      <c r="K130" s="70"/>
      <c r="L130" s="70"/>
      <c r="M130" s="70"/>
      <c r="N130" s="70"/>
      <c r="O130" s="70"/>
    </row>
    <row r="131" customFormat="false" ht="15.75" hidden="false" customHeight="true" outlineLevel="0" collapsed="false">
      <c r="A131" s="61" t="str">
        <f aca="false">Def_SecSub!$A$211</f>
        <v>TS-04</v>
      </c>
      <c r="B131" s="61" t="str">
        <f aca="false">Def_Equipamentos!$C$51</f>
        <v>DI-ICTDig</v>
      </c>
      <c r="C131" s="43"/>
      <c r="D131" s="64" t="str">
        <f aca="false">IF(EXACT(A131, ""), "", A131&amp;":")&amp;B131&amp;IF(EXACT(C131, ""), "", "-"&amp;C131)</f>
        <v>TS-04:DI-ICTDig</v>
      </c>
      <c r="E131" s="61" t="str">
        <f aca="false">Def_Locais_Racks_Trechos!$A$24</f>
        <v>IA-20RaDiag01</v>
      </c>
      <c r="F131" s="64" t="str">
        <f aca="false" t="array" ref="F131:F131">INDEX(Def_Locais_Racks_Trechos!$B$2:$B$1019, MATCH(E131, Def_Locais_Racks_Trechos!$A$2:$A$1019, 0), 1)</f>
        <v>Sala Racks 19&amp;20</v>
      </c>
      <c r="G131" s="70" t="str">
        <f aca="false" t="array" ref="G131:G131">INDEX(Def_Locais_Racks_Trechos!$C$2:$C$1019, MATCH(E131, Def_Locais_Racks_Trechos!$A$2:$A$1019, 0), 1)</f>
        <v>ICTs BO &amp; SI</v>
      </c>
      <c r="H131" s="70"/>
      <c r="I131" s="70"/>
      <c r="J131" s="70"/>
      <c r="K131" s="70"/>
      <c r="L131" s="70"/>
      <c r="M131" s="70"/>
      <c r="N131" s="70"/>
      <c r="O131" s="70"/>
    </row>
    <row r="132" customFormat="false" ht="15.75" hidden="false" customHeight="true" outlineLevel="0" collapsed="false">
      <c r="A132" s="61" t="str">
        <f aca="false">Def_SecSub!$A$201</f>
        <v>LI-01</v>
      </c>
      <c r="B132" s="61" t="str">
        <f aca="false">Def_Equipamentos!$C$51</f>
        <v>DI-ICTDig</v>
      </c>
      <c r="C132" s="43" t="n">
        <v>1</v>
      </c>
      <c r="D132" s="64" t="str">
        <f aca="false">IF(EXACT(A132, ""), "", A132&amp;":")&amp;B132&amp;IF(EXACT(C132, ""), "", "-"&amp;C132)</f>
        <v>LI-01:DI-ICTDig-1</v>
      </c>
      <c r="E132" s="61" t="str">
        <f aca="false">Def_Locais_Racks_Trechos!$A$71</f>
        <v>LA-BIH01RACK2</v>
      </c>
      <c r="F132" s="64" t="str">
        <f aca="false" t="array" ref="F132:F132">INDEX(Def_Locais_Racks_Trechos!$B$2:$B$1019, MATCH(E132, Def_Locais_Racks_Trechos!$A$2:$A$1019, 0), 1)</f>
        <v>Sala Racks do LINAC</v>
      </c>
      <c r="G132" s="70" t="n">
        <f aca="false">INDEX(Def_Locais_Racks_Trechos!$C$2:$C$1019, MATCH(E132, Def_Locais_Racks_Trechos!$A$2:$A$1019, 0), 1)</f>
        <v>0</v>
      </c>
      <c r="H132" s="70"/>
      <c r="I132" s="70"/>
      <c r="J132" s="70"/>
      <c r="K132" s="70"/>
      <c r="L132" s="70"/>
      <c r="M132" s="70"/>
      <c r="N132" s="70"/>
      <c r="O132" s="70"/>
    </row>
    <row r="133" customFormat="false" ht="15.75" hidden="false" customHeight="true" outlineLevel="0" collapsed="false">
      <c r="A133" s="61" t="str">
        <f aca="false">Def_SecSub!$A$201</f>
        <v>LI-01</v>
      </c>
      <c r="B133" s="61" t="str">
        <f aca="false">Def_Equipamentos!$C$51</f>
        <v>DI-ICTDig</v>
      </c>
      <c r="C133" s="43" t="n">
        <v>2</v>
      </c>
      <c r="D133" s="64" t="str">
        <f aca="false">IF(EXACT(A133, ""), "", A133&amp;":")&amp;B133&amp;IF(EXACT(C133, ""), "", "-"&amp;C133)</f>
        <v>LI-01:DI-ICTDig-2</v>
      </c>
      <c r="E133" s="61" t="str">
        <f aca="false">Def_Locais_Racks_Trechos!$A$71</f>
        <v>LA-BIH01RACK2</v>
      </c>
      <c r="F133" s="64" t="str">
        <f aca="false" t="array" ref="F133:F133">INDEX(Def_Locais_Racks_Trechos!$B$2:$B$1019, MATCH(E133, Def_Locais_Racks_Trechos!$A$2:$A$1019, 0), 1)</f>
        <v>Sala Racks do LINAC</v>
      </c>
      <c r="G133" s="70" t="n">
        <f aca="false">INDEX(Def_Locais_Racks_Trechos!$C$2:$C$1019, MATCH(E133, Def_Locais_Racks_Trechos!$A$2:$A$1019, 0), 1)</f>
        <v>0</v>
      </c>
      <c r="H133" s="70"/>
      <c r="I133" s="70"/>
      <c r="J133" s="70"/>
      <c r="K133" s="70"/>
      <c r="L133" s="70"/>
      <c r="M133" s="70"/>
      <c r="N133" s="70"/>
      <c r="O133" s="70"/>
    </row>
    <row r="134" customFormat="false" ht="15.75" hidden="false" customHeight="true" outlineLevel="0" collapsed="false">
      <c r="A134" s="61" t="str">
        <f aca="false">Def_SecSub!$A$208</f>
        <v>TS-01</v>
      </c>
      <c r="B134" s="61" t="str">
        <f aca="false">Def_Equipamentos!$C$49</f>
        <v>DI-ICTSensor</v>
      </c>
      <c r="C134" s="43"/>
      <c r="D134" s="64" t="str">
        <f aca="false">IF(EXACT(A134, ""), "", A134&amp;":")&amp;B134&amp;IF(EXACT(C134, ""), "", "-"&amp;C134)</f>
        <v>TS-01:DI-ICTSensor</v>
      </c>
      <c r="E134" s="61" t="str">
        <f aca="false">Def_Locais_Racks_Trechos!$A$208</f>
        <v>TS-01</v>
      </c>
      <c r="F134" s="64" t="str">
        <f aca="false" t="array" ref="F134:F134">INDEX(Def_Locais_Racks_Trechos!$B$2:$B$1019, MATCH(E134, Def_Locais_Racks_Trechos!$A$2:$A$1019, 0), 1)</f>
        <v>Túnel (BTS)</v>
      </c>
      <c r="G134" s="70" t="n">
        <f aca="false">INDEX(Def_Locais_Racks_Trechos!$C$2:$C$1019, MATCH(E134, Def_Locais_Racks_Trechos!$A$2:$A$1019, 0), 1)</f>
        <v>0</v>
      </c>
      <c r="H134" s="70"/>
      <c r="I134" s="70"/>
      <c r="J134" s="70"/>
      <c r="K134" s="70"/>
      <c r="L134" s="70"/>
      <c r="M134" s="70"/>
      <c r="N134" s="70"/>
      <c r="O134" s="70"/>
    </row>
    <row r="135" customFormat="false" ht="15.75" hidden="false" customHeight="true" outlineLevel="0" collapsed="false">
      <c r="A135" s="61" t="str">
        <f aca="false">Def_SecSub!$A$211</f>
        <v>TS-04</v>
      </c>
      <c r="B135" s="61" t="str">
        <f aca="false">Def_Equipamentos!$C$49</f>
        <v>DI-ICTSensor</v>
      </c>
      <c r="C135" s="43"/>
      <c r="D135" s="64" t="str">
        <f aca="false">IF(EXACT(A135, ""), "", A135&amp;":")&amp;B135&amp;IF(EXACT(C135, ""), "", "-"&amp;C135)</f>
        <v>TS-04:DI-ICTSensor</v>
      </c>
      <c r="E135" s="61" t="str">
        <f aca="false">Def_Locais_Racks_Trechos!$A$211</f>
        <v>TS-04</v>
      </c>
      <c r="F135" s="64" t="str">
        <f aca="false" t="array" ref="F135:F135">INDEX(Def_Locais_Racks_Trechos!$B$2:$B$1019, MATCH(E135, Def_Locais_Racks_Trechos!$A$2:$A$1019, 0), 1)</f>
        <v>Túnel (BTS)</v>
      </c>
      <c r="G135" s="70" t="n">
        <f aca="false">INDEX(Def_Locais_Racks_Trechos!$C$2:$C$1019, MATCH(E135, Def_Locais_Racks_Trechos!$A$2:$A$1019, 0), 1)</f>
        <v>0</v>
      </c>
      <c r="H135" s="70"/>
      <c r="I135" s="70"/>
      <c r="J135" s="70"/>
      <c r="K135" s="70"/>
      <c r="L135" s="70"/>
      <c r="M135" s="70"/>
      <c r="N135" s="70"/>
      <c r="O135" s="70"/>
    </row>
    <row r="136" customFormat="false" ht="15.75" hidden="false" customHeight="true" outlineLevel="0" collapsed="false">
      <c r="A136" s="61" t="str">
        <f aca="false">Def_SecSub!$A$105</f>
        <v>LA-BI</v>
      </c>
      <c r="B136" s="61" t="str">
        <f aca="false">Def_Equipamentos!$C$171</f>
        <v>T2ICT</v>
      </c>
      <c r="C136" s="43" t="n">
        <v>1</v>
      </c>
      <c r="D136" s="64" t="str">
        <f aca="false">IF(EXACT(A136, ""), "", A136&amp;":")&amp;B136&amp;IF(EXACT(C136, ""), "", "-"&amp;C136)</f>
        <v>LA-BI:T2ICT-1</v>
      </c>
      <c r="E136" s="61" t="str">
        <f aca="false">Def_Locais_Racks_Trechos!$A$201</f>
        <v>LI-01</v>
      </c>
      <c r="F136" s="64" t="str">
        <f aca="false" t="array" ref="F136:F136">INDEX(Def_Locais_Racks_Trechos!$B$2:$B$1019, MATCH(E136, Def_Locais_Racks_Trechos!$A$2:$A$1019, 0), 1)</f>
        <v>Túnel (LINAC)</v>
      </c>
      <c r="G136" s="71" t="s">
        <v>958</v>
      </c>
      <c r="H136" s="71"/>
      <c r="I136" s="71"/>
      <c r="J136" s="71"/>
      <c r="K136" s="71"/>
      <c r="L136" s="71"/>
      <c r="M136" s="71"/>
      <c r="N136" s="71"/>
      <c r="O136" s="71"/>
    </row>
    <row r="137" customFormat="false" ht="15.75" hidden="false" customHeight="true" outlineLevel="0" collapsed="false">
      <c r="A137" s="61" t="str">
        <f aca="false">Def_SecSub!$A$105</f>
        <v>LA-BI</v>
      </c>
      <c r="B137" s="61" t="str">
        <f aca="false">Def_Equipamentos!$C$171</f>
        <v>T2ICT</v>
      </c>
      <c r="C137" s="43" t="n">
        <v>2</v>
      </c>
      <c r="D137" s="64" t="str">
        <f aca="false">IF(EXACT(A137, ""), "", A137&amp;":")&amp;B137&amp;IF(EXACT(C137, ""), "", "-"&amp;C137)</f>
        <v>LA-BI:T2ICT-2</v>
      </c>
      <c r="E137" s="61" t="str">
        <f aca="false">Def_Locais_Racks_Trechos!$A$201</f>
        <v>LI-01</v>
      </c>
      <c r="F137" s="64" t="str">
        <f aca="false" t="array" ref="F137:F137">INDEX(Def_Locais_Racks_Trechos!$B$2:$B$1019, MATCH(E137, Def_Locais_Racks_Trechos!$A$2:$A$1019, 0), 1)</f>
        <v>Túnel (LINAC)</v>
      </c>
      <c r="G137" s="71" t="s">
        <v>958</v>
      </c>
      <c r="H137" s="71"/>
      <c r="I137" s="71"/>
      <c r="J137" s="71"/>
      <c r="K137" s="71"/>
      <c r="L137" s="71"/>
      <c r="M137" s="71"/>
      <c r="N137" s="71"/>
      <c r="O137" s="71"/>
    </row>
    <row r="138" customFormat="false" ht="15.75" hidden="false" customHeight="true" outlineLevel="0" collapsed="false">
      <c r="A138" s="61" t="str">
        <f aca="false">Def_SecSub!$A$205</f>
        <v>TB-02</v>
      </c>
      <c r="B138" s="61" t="str">
        <f aca="false">Def_Equipamentos!$C$49</f>
        <v>DI-ICTSensor</v>
      </c>
      <c r="C138" s="43"/>
      <c r="D138" s="64" t="str">
        <f aca="false">IF(EXACT(A138, ""), "", A138&amp;":")&amp;B138&amp;IF(EXACT(C138, ""), "", "-"&amp;C138)</f>
        <v>TB-02:DI-ICTSensor</v>
      </c>
      <c r="E138" s="61" t="str">
        <f aca="false">Def_Locais_Racks_Trechos!$A$205</f>
        <v>TB-02</v>
      </c>
      <c r="F138" s="64" t="str">
        <f aca="false" t="array" ref="F138:F138">INDEX(Def_Locais_Racks_Trechos!$B$2:$B$1019, MATCH(E138, Def_Locais_Racks_Trechos!$A$2:$A$1019, 0), 1)</f>
        <v>Túnel (LTB)</v>
      </c>
      <c r="G138" s="70" t="n">
        <f aca="false">INDEX(Def_Locais_Racks_Trechos!$C$2:$C$1019, MATCH(E138, Def_Locais_Racks_Trechos!$A$2:$A$1019, 0), 1)</f>
        <v>0</v>
      </c>
      <c r="H138" s="70"/>
      <c r="I138" s="70"/>
      <c r="J138" s="70"/>
      <c r="K138" s="70"/>
      <c r="L138" s="70"/>
      <c r="M138" s="70"/>
      <c r="N138" s="70"/>
      <c r="O138" s="70"/>
    </row>
    <row r="139" customFormat="false" ht="15.75" hidden="false" customHeight="true" outlineLevel="0" collapsed="false">
      <c r="A139" s="61" t="str">
        <f aca="false">Def_SecSub!$A$207</f>
        <v>TB-04</v>
      </c>
      <c r="B139" s="61" t="str">
        <f aca="false">Def_Equipamentos!$C$49</f>
        <v>DI-ICTSensor</v>
      </c>
      <c r="C139" s="43"/>
      <c r="D139" s="64" t="str">
        <f aca="false">IF(EXACT(A139, ""), "", A139&amp;":")&amp;B139&amp;IF(EXACT(C139, ""), "", "-"&amp;C139)</f>
        <v>TB-04:DI-ICTSensor</v>
      </c>
      <c r="E139" s="61" t="str">
        <f aca="false">Def_Locais_Racks_Trechos!$A$207</f>
        <v>TB-04</v>
      </c>
      <c r="F139" s="64" t="str">
        <f aca="false" t="array" ref="F139:F139">INDEX(Def_Locais_Racks_Trechos!$B$2:$B$1019, MATCH(E139, Def_Locais_Racks_Trechos!$A$2:$A$1019, 0), 1)</f>
        <v>Túnel (LTB)</v>
      </c>
      <c r="G139" s="70" t="n">
        <f aca="false">INDEX(Def_Locais_Racks_Trechos!$C$2:$C$1019, MATCH(E139, Def_Locais_Racks_Trechos!$A$2:$A$1019, 0), 1)</f>
        <v>0</v>
      </c>
      <c r="H139" s="70"/>
      <c r="I139" s="70"/>
      <c r="J139" s="70"/>
      <c r="K139" s="70"/>
      <c r="L139" s="70"/>
      <c r="M139" s="70"/>
      <c r="N139" s="70"/>
      <c r="O139" s="70"/>
    </row>
    <row r="140" customFormat="false" ht="15.75" hidden="false" customHeight="true" outlineLevel="0" collapsed="false">
      <c r="A140" s="61" t="str">
        <f aca="false">Def_SecSub!$A$30</f>
        <v>IA-01RaCtrl</v>
      </c>
      <c r="B140" s="61" t="str">
        <f aca="false">Def_Equipamentos!$C$88</f>
        <v>CO-PSCtrl</v>
      </c>
      <c r="C140" s="43"/>
      <c r="D140" s="64" t="str">
        <f aca="false">IF(EXACT(A140, ""), "", A140&amp;":")&amp;B140&amp;IF(EXACT(C140, ""), "", "-"&amp;C140)</f>
        <v>IA-01RaCtrl:CO-PSCtrl</v>
      </c>
      <c r="E140" s="61" t="str">
        <f aca="false">Def_Locais_Racks_Trechos!$A$30</f>
        <v>IA-01RaCtrl</v>
      </c>
      <c r="F140" s="64" t="str">
        <f aca="false" t="array" ref="F140:F140">INDEX(Def_Locais_Racks_Trechos!$B$2:$B$1019, MATCH(E140, Def_Locais_Racks_Trechos!$A$2:$A$1019, 0), 1)</f>
        <v>Sala Racks 1</v>
      </c>
      <c r="G140" s="70" t="n">
        <f aca="false">INDEX(Def_Locais_Racks_Trechos!$C$2:$C$1019, MATCH(E140, Def_Locais_Racks_Trechos!$A$2:$A$1019, 0), 1)</f>
        <v>0</v>
      </c>
      <c r="H140" s="70"/>
      <c r="I140" s="70"/>
      <c r="J140" s="70"/>
      <c r="K140" s="70"/>
      <c r="L140" s="70"/>
      <c r="M140" s="70"/>
      <c r="N140" s="70"/>
      <c r="O140" s="70"/>
    </row>
    <row r="141" customFormat="false" ht="15.75" hidden="false" customHeight="true" outlineLevel="0" collapsed="false">
      <c r="A141" s="61" t="str">
        <f aca="false">Def_SecSub!$A$31</f>
        <v>IA-02RaCtrl</v>
      </c>
      <c r="B141" s="61" t="str">
        <f aca="false">Def_Equipamentos!$C$88</f>
        <v>CO-PSCtrl</v>
      </c>
      <c r="C141" s="43"/>
      <c r="D141" s="64" t="str">
        <f aca="false">IF(EXACT(A141, ""), "", A141&amp;":")&amp;B141&amp;IF(EXACT(C141, ""), "", "-"&amp;C141)</f>
        <v>IA-02RaCtrl:CO-PSCtrl</v>
      </c>
      <c r="E141" s="61" t="str">
        <f aca="false">Def_Locais_Racks_Trechos!$A$31</f>
        <v>IA-02RaCtrl</v>
      </c>
      <c r="F141" s="64" t="str">
        <f aca="false" t="array" ref="F141:F141">INDEX(Def_Locais_Racks_Trechos!$B$2:$B$1019, MATCH(E141, Def_Locais_Racks_Trechos!$A$2:$A$1019, 0), 1)</f>
        <v>Sala Racks 2</v>
      </c>
      <c r="G141" s="70" t="n">
        <f aca="false">INDEX(Def_Locais_Racks_Trechos!$C$2:$C$1019, MATCH(E141, Def_Locais_Racks_Trechos!$A$2:$A$1019, 0), 1)</f>
        <v>0</v>
      </c>
      <c r="H141" s="70"/>
      <c r="I141" s="70"/>
      <c r="J141" s="70"/>
      <c r="K141" s="70"/>
      <c r="L141" s="70"/>
      <c r="M141" s="70"/>
      <c r="N141" s="70"/>
      <c r="O141" s="70"/>
    </row>
    <row r="142" customFormat="false" ht="15.75" hidden="false" customHeight="true" outlineLevel="0" collapsed="false">
      <c r="A142" s="61" t="str">
        <f aca="false">Def_SecSub!$A$32</f>
        <v>IA-03RaCtrl</v>
      </c>
      <c r="B142" s="61" t="str">
        <f aca="false">Def_Equipamentos!$C$88</f>
        <v>CO-PSCtrl</v>
      </c>
      <c r="C142" s="43"/>
      <c r="D142" s="64" t="str">
        <f aca="false">IF(EXACT(A142, ""), "", A142&amp;":")&amp;B142&amp;IF(EXACT(C142, ""), "", "-"&amp;C142)</f>
        <v>IA-03RaCtrl:CO-PSCtrl</v>
      </c>
      <c r="E142" s="61" t="str">
        <f aca="false">Def_Locais_Racks_Trechos!$A$32</f>
        <v>IA-03RaCtrl</v>
      </c>
      <c r="F142" s="64" t="str">
        <f aca="false" t="array" ref="F142:F142">INDEX(Def_Locais_Racks_Trechos!$B$2:$B$1019, MATCH(E142, Def_Locais_Racks_Trechos!$A$2:$A$1019, 0), 1)</f>
        <v>Sala Racks 3</v>
      </c>
      <c r="G142" s="70" t="n">
        <f aca="false">INDEX(Def_Locais_Racks_Trechos!$C$2:$C$1019, MATCH(E142, Def_Locais_Racks_Trechos!$A$2:$A$1019, 0), 1)</f>
        <v>0</v>
      </c>
      <c r="H142" s="70"/>
      <c r="I142" s="70"/>
      <c r="J142" s="70"/>
      <c r="K142" s="70"/>
      <c r="L142" s="70"/>
      <c r="M142" s="70"/>
      <c r="N142" s="70"/>
      <c r="O142" s="70"/>
    </row>
    <row r="143" customFormat="false" ht="15.75" hidden="false" customHeight="true" outlineLevel="0" collapsed="false">
      <c r="A143" s="61" t="str">
        <f aca="false">Def_SecSub!$A$33</f>
        <v>IA-04RaCtrl</v>
      </c>
      <c r="B143" s="61" t="str">
        <f aca="false">Def_Equipamentos!$C$88</f>
        <v>CO-PSCtrl</v>
      </c>
      <c r="C143" s="43"/>
      <c r="D143" s="64" t="str">
        <f aca="false">IF(EXACT(A143, ""), "", A143&amp;":")&amp;B143&amp;IF(EXACT(C143, ""), "", "-"&amp;C143)</f>
        <v>IA-04RaCtrl:CO-PSCtrl</v>
      </c>
      <c r="E143" s="61" t="str">
        <f aca="false">Def_Locais_Racks_Trechos!$A$33</f>
        <v>IA-04RaCtrl</v>
      </c>
      <c r="F143" s="64" t="str">
        <f aca="false" t="array" ref="F143:F143">INDEX(Def_Locais_Racks_Trechos!$B$2:$B$1019, MATCH(E143, Def_Locais_Racks_Trechos!$A$2:$A$1019, 0), 1)</f>
        <v>Sala Racks 4</v>
      </c>
      <c r="G143" s="70" t="n">
        <f aca="false">INDEX(Def_Locais_Racks_Trechos!$C$2:$C$1019, MATCH(E143, Def_Locais_Racks_Trechos!$A$2:$A$1019, 0), 1)</f>
        <v>0</v>
      </c>
      <c r="H143" s="70"/>
      <c r="I143" s="70"/>
      <c r="J143" s="70"/>
      <c r="K143" s="70"/>
      <c r="L143" s="70"/>
      <c r="M143" s="70"/>
      <c r="N143" s="70"/>
      <c r="O143" s="70"/>
    </row>
    <row r="144" customFormat="false" ht="15.75" hidden="false" customHeight="true" outlineLevel="0" collapsed="false">
      <c r="A144" s="61" t="str">
        <f aca="false">Def_SecSub!$A$34</f>
        <v>IA-05RaCtrl</v>
      </c>
      <c r="B144" s="61" t="str">
        <f aca="false">Def_Equipamentos!$C$88</f>
        <v>CO-PSCtrl</v>
      </c>
      <c r="C144" s="43"/>
      <c r="D144" s="64" t="str">
        <f aca="false">IF(EXACT(A144, ""), "", A144&amp;":")&amp;B144&amp;IF(EXACT(C144, ""), "", "-"&amp;C144)</f>
        <v>IA-05RaCtrl:CO-PSCtrl</v>
      </c>
      <c r="E144" s="61" t="str">
        <f aca="false">Def_Locais_Racks_Trechos!$A$34</f>
        <v>IA-05RaCtrl</v>
      </c>
      <c r="F144" s="64" t="str">
        <f aca="false" t="array" ref="F144:F144">INDEX(Def_Locais_Racks_Trechos!$B$2:$B$1019, MATCH(E144, Def_Locais_Racks_Trechos!$A$2:$A$1019, 0), 1)</f>
        <v>Sala Racks 5</v>
      </c>
      <c r="G144" s="70" t="n">
        <f aca="false">INDEX(Def_Locais_Racks_Trechos!$C$2:$C$1019, MATCH(E144, Def_Locais_Racks_Trechos!$A$2:$A$1019, 0), 1)</f>
        <v>0</v>
      </c>
      <c r="H144" s="70"/>
      <c r="I144" s="70"/>
      <c r="J144" s="70"/>
      <c r="K144" s="70"/>
      <c r="L144" s="70"/>
      <c r="M144" s="70"/>
      <c r="N144" s="70"/>
      <c r="O144" s="70"/>
    </row>
    <row r="145" customFormat="false" ht="15.75" hidden="false" customHeight="true" outlineLevel="0" collapsed="false">
      <c r="A145" s="61" t="str">
        <f aca="false">Def_SecSub!$A$35</f>
        <v>IA-06RaCtrl</v>
      </c>
      <c r="B145" s="61" t="str">
        <f aca="false">Def_Equipamentos!$C$88</f>
        <v>CO-PSCtrl</v>
      </c>
      <c r="C145" s="43"/>
      <c r="D145" s="64" t="str">
        <f aca="false">IF(EXACT(A145, ""), "", A145&amp;":")&amp;B145&amp;IF(EXACT(C145, ""), "", "-"&amp;C145)</f>
        <v>IA-06RaCtrl:CO-PSCtrl</v>
      </c>
      <c r="E145" s="61" t="str">
        <f aca="false">Def_Locais_Racks_Trechos!$A$35</f>
        <v>IA-06RaCtrl</v>
      </c>
      <c r="F145" s="64" t="str">
        <f aca="false" t="array" ref="F145:F145">INDEX(Def_Locais_Racks_Trechos!$B$2:$B$1019, MATCH(E145, Def_Locais_Racks_Trechos!$A$2:$A$1019, 0), 1)</f>
        <v>Sala Racks 6</v>
      </c>
      <c r="G145" s="70" t="n">
        <f aca="false">INDEX(Def_Locais_Racks_Trechos!$C$2:$C$1019, MATCH(E145, Def_Locais_Racks_Trechos!$A$2:$A$1019, 0), 1)</f>
        <v>0</v>
      </c>
      <c r="H145" s="70"/>
      <c r="I145" s="70"/>
      <c r="J145" s="70"/>
      <c r="K145" s="70"/>
      <c r="L145" s="70"/>
      <c r="M145" s="70"/>
      <c r="N145" s="70"/>
      <c r="O145" s="70"/>
    </row>
    <row r="146" customFormat="false" ht="15.75" hidden="false" customHeight="true" outlineLevel="0" collapsed="false">
      <c r="A146" s="61" t="str">
        <f aca="false">Def_SecSub!$A$36</f>
        <v>IA-07RaCtrl</v>
      </c>
      <c r="B146" s="61" t="str">
        <f aca="false">Def_Equipamentos!$C$88</f>
        <v>CO-PSCtrl</v>
      </c>
      <c r="C146" s="43"/>
      <c r="D146" s="64" t="str">
        <f aca="false">IF(EXACT(A146, ""), "", A146&amp;":")&amp;B146&amp;IF(EXACT(C146, ""), "", "-"&amp;C146)</f>
        <v>IA-07RaCtrl:CO-PSCtrl</v>
      </c>
      <c r="E146" s="61" t="str">
        <f aca="false">Def_Locais_Racks_Trechos!$A$36</f>
        <v>IA-07RaCtrl</v>
      </c>
      <c r="F146" s="64" t="str">
        <f aca="false" t="array" ref="F146:F146">INDEX(Def_Locais_Racks_Trechos!$B$2:$B$1019, MATCH(E146, Def_Locais_Racks_Trechos!$A$2:$A$1019, 0), 1)</f>
        <v>Sala Racks 7</v>
      </c>
      <c r="G146" s="70" t="n">
        <f aca="false">INDEX(Def_Locais_Racks_Trechos!$C$2:$C$1019, MATCH(E146, Def_Locais_Racks_Trechos!$A$2:$A$1019, 0), 1)</f>
        <v>0</v>
      </c>
      <c r="H146" s="70"/>
      <c r="I146" s="70"/>
      <c r="J146" s="70"/>
      <c r="K146" s="70"/>
      <c r="L146" s="70"/>
      <c r="M146" s="70"/>
      <c r="N146" s="70"/>
      <c r="O146" s="70"/>
    </row>
    <row r="147" customFormat="false" ht="15.75" hidden="false" customHeight="true" outlineLevel="0" collapsed="false">
      <c r="A147" s="61" t="str">
        <f aca="false">Def_SecSub!$A$37</f>
        <v>IA-08RaCtrl</v>
      </c>
      <c r="B147" s="61" t="str">
        <f aca="false">Def_Equipamentos!$C$88</f>
        <v>CO-PSCtrl</v>
      </c>
      <c r="C147" s="43"/>
      <c r="D147" s="64" t="str">
        <f aca="false">IF(EXACT(A147, ""), "", A147&amp;":")&amp;B147&amp;IF(EXACT(C147, ""), "", "-"&amp;C147)</f>
        <v>IA-08RaCtrl:CO-PSCtrl</v>
      </c>
      <c r="E147" s="61" t="str">
        <f aca="false">Def_Locais_Racks_Trechos!$A$37</f>
        <v>IA-08RaCtrl</v>
      </c>
      <c r="F147" s="64" t="str">
        <f aca="false" t="array" ref="F147:F147">INDEX(Def_Locais_Racks_Trechos!$B$2:$B$1019, MATCH(E147, Def_Locais_Racks_Trechos!$A$2:$A$1019, 0), 1)</f>
        <v>Sala Racks 8</v>
      </c>
      <c r="G147" s="70" t="n">
        <f aca="false">INDEX(Def_Locais_Racks_Trechos!$C$2:$C$1019, MATCH(E147, Def_Locais_Racks_Trechos!$A$2:$A$1019, 0), 1)</f>
        <v>0</v>
      </c>
      <c r="H147" s="70"/>
      <c r="I147" s="70"/>
      <c r="J147" s="70"/>
      <c r="K147" s="70"/>
      <c r="L147" s="70"/>
      <c r="M147" s="70"/>
      <c r="N147" s="70"/>
      <c r="O147" s="70"/>
    </row>
    <row r="148" customFormat="false" ht="15.75" hidden="false" customHeight="true" outlineLevel="0" collapsed="false">
      <c r="A148" s="61" t="str">
        <f aca="false">Def_SecSub!$A$38</f>
        <v>IA-09RaCtrl</v>
      </c>
      <c r="B148" s="61" t="str">
        <f aca="false">Def_Equipamentos!$C$88</f>
        <v>CO-PSCtrl</v>
      </c>
      <c r="C148" s="43"/>
      <c r="D148" s="64" t="str">
        <f aca="false">IF(EXACT(A148, ""), "", A148&amp;":")&amp;B148&amp;IF(EXACT(C148, ""), "", "-"&amp;C148)</f>
        <v>IA-09RaCtrl:CO-PSCtrl</v>
      </c>
      <c r="E148" s="61" t="str">
        <f aca="false">Def_Locais_Racks_Trechos!$A$38</f>
        <v>IA-09RaCtrl</v>
      </c>
      <c r="F148" s="64" t="str">
        <f aca="false" t="array" ref="F148:F148">INDEX(Def_Locais_Racks_Trechos!$B$2:$B$1019, MATCH(E148, Def_Locais_Racks_Trechos!$A$2:$A$1019, 0), 1)</f>
        <v>Sala Racks 9</v>
      </c>
      <c r="G148" s="70" t="n">
        <f aca="false">INDEX(Def_Locais_Racks_Trechos!$C$2:$C$1019, MATCH(E148, Def_Locais_Racks_Trechos!$A$2:$A$1019, 0), 1)</f>
        <v>0</v>
      </c>
      <c r="H148" s="70"/>
      <c r="I148" s="70"/>
      <c r="J148" s="70"/>
      <c r="K148" s="70"/>
      <c r="L148" s="70"/>
      <c r="M148" s="70"/>
      <c r="N148" s="70"/>
      <c r="O148" s="70"/>
    </row>
    <row r="149" customFormat="false" ht="15.75" hidden="false" customHeight="true" outlineLevel="0" collapsed="false">
      <c r="A149" s="61" t="str">
        <f aca="false">Def_SecSub!$A$39</f>
        <v>IA-10RaCtrl</v>
      </c>
      <c r="B149" s="61" t="str">
        <f aca="false">Def_Equipamentos!$C$88</f>
        <v>CO-PSCtrl</v>
      </c>
      <c r="C149" s="43"/>
      <c r="D149" s="64" t="str">
        <f aca="false">IF(EXACT(A149, ""), "", A149&amp;":")&amp;B149&amp;IF(EXACT(C149, ""), "", "-"&amp;C149)</f>
        <v>IA-10RaCtrl:CO-PSCtrl</v>
      </c>
      <c r="E149" s="61" t="str">
        <f aca="false">Def_Locais_Racks_Trechos!$A$39</f>
        <v>IA-10RaCtrl</v>
      </c>
      <c r="F149" s="64" t="str">
        <f aca="false" t="array" ref="F149:F149">INDEX(Def_Locais_Racks_Trechos!$B$2:$B$1019, MATCH(E149, Def_Locais_Racks_Trechos!$A$2:$A$1019, 0), 1)</f>
        <v>Sala Racks 10</v>
      </c>
      <c r="G149" s="70" t="n">
        <f aca="false">INDEX(Def_Locais_Racks_Trechos!$C$2:$C$1019, MATCH(E149, Def_Locais_Racks_Trechos!$A$2:$A$1019, 0), 1)</f>
        <v>0</v>
      </c>
      <c r="H149" s="70"/>
      <c r="I149" s="70"/>
      <c r="J149" s="70"/>
      <c r="K149" s="70"/>
      <c r="L149" s="70"/>
      <c r="M149" s="70"/>
      <c r="N149" s="70"/>
      <c r="O149" s="70"/>
    </row>
    <row r="150" customFormat="false" ht="15.75" hidden="false" customHeight="true" outlineLevel="0" collapsed="false">
      <c r="A150" s="61" t="str">
        <f aca="false">Def_SecSub!$A$40</f>
        <v>IA-11RaCtrl</v>
      </c>
      <c r="B150" s="61" t="str">
        <f aca="false">Def_Equipamentos!$C$88</f>
        <v>CO-PSCtrl</v>
      </c>
      <c r="C150" s="43"/>
      <c r="D150" s="64" t="str">
        <f aca="false">IF(EXACT(A150, ""), "", A150&amp;":")&amp;B150&amp;IF(EXACT(C150, ""), "", "-"&amp;C150)</f>
        <v>IA-11RaCtrl:CO-PSCtrl</v>
      </c>
      <c r="E150" s="61" t="str">
        <f aca="false">Def_Locais_Racks_Trechos!$A$40</f>
        <v>IA-11RaCtrl</v>
      </c>
      <c r="F150" s="64" t="str">
        <f aca="false" t="array" ref="F150:F150">INDEX(Def_Locais_Racks_Trechos!$B$2:$B$1019, MATCH(E150, Def_Locais_Racks_Trechos!$A$2:$A$1019, 0), 1)</f>
        <v>Sala Racks 11</v>
      </c>
      <c r="G150" s="70" t="n">
        <f aca="false">INDEX(Def_Locais_Racks_Trechos!$C$2:$C$1019, MATCH(E150, Def_Locais_Racks_Trechos!$A$2:$A$1019, 0), 1)</f>
        <v>0</v>
      </c>
      <c r="H150" s="70"/>
      <c r="I150" s="70"/>
      <c r="J150" s="70"/>
      <c r="K150" s="70"/>
      <c r="L150" s="70"/>
      <c r="M150" s="70"/>
      <c r="N150" s="70"/>
      <c r="O150" s="70"/>
    </row>
    <row r="151" customFormat="false" ht="15.75" hidden="false" customHeight="true" outlineLevel="0" collapsed="false">
      <c r="A151" s="61" t="str">
        <f aca="false">Def_SecSub!$A$41</f>
        <v>IA-12RaCtrl</v>
      </c>
      <c r="B151" s="61" t="str">
        <f aca="false">Def_Equipamentos!$C$88</f>
        <v>CO-PSCtrl</v>
      </c>
      <c r="C151" s="43"/>
      <c r="D151" s="64" t="str">
        <f aca="false">IF(EXACT(A151, ""), "", A151&amp;":")&amp;B151&amp;IF(EXACT(C151, ""), "", "-"&amp;C151)</f>
        <v>IA-12RaCtrl:CO-PSCtrl</v>
      </c>
      <c r="E151" s="61" t="str">
        <f aca="false">Def_Locais_Racks_Trechos!$A$41</f>
        <v>IA-12RaCtrl</v>
      </c>
      <c r="F151" s="64" t="str">
        <f aca="false" t="array" ref="F151:F151">INDEX(Def_Locais_Racks_Trechos!$B$2:$B$1019, MATCH(E151, Def_Locais_Racks_Trechos!$A$2:$A$1019, 0), 1)</f>
        <v>Sala Racks 12</v>
      </c>
      <c r="G151" s="70" t="n">
        <f aca="false">INDEX(Def_Locais_Racks_Trechos!$C$2:$C$1019, MATCH(E151, Def_Locais_Racks_Trechos!$A$2:$A$1019, 0), 1)</f>
        <v>0</v>
      </c>
      <c r="H151" s="70"/>
      <c r="I151" s="70"/>
      <c r="J151" s="70"/>
      <c r="K151" s="70"/>
      <c r="L151" s="70"/>
      <c r="M151" s="70"/>
      <c r="N151" s="70"/>
      <c r="O151" s="70"/>
    </row>
    <row r="152" customFormat="false" ht="15.75" hidden="false" customHeight="true" outlineLevel="0" collapsed="false">
      <c r="A152" s="61" t="str">
        <f aca="false">Def_SecSub!$A$42</f>
        <v>IA-13RaCtrl</v>
      </c>
      <c r="B152" s="61" t="str">
        <f aca="false">Def_Equipamentos!$C$88</f>
        <v>CO-PSCtrl</v>
      </c>
      <c r="C152" s="43"/>
      <c r="D152" s="64" t="str">
        <f aca="false">IF(EXACT(A152, ""), "", A152&amp;":")&amp;B152&amp;IF(EXACT(C152, ""), "", "-"&amp;C152)</f>
        <v>IA-13RaCtrl:CO-PSCtrl</v>
      </c>
      <c r="E152" s="61" t="str">
        <f aca="false">Def_Locais_Racks_Trechos!$A$42</f>
        <v>IA-13RaCtrl</v>
      </c>
      <c r="F152" s="64" t="str">
        <f aca="false" t="array" ref="F152:F152">INDEX(Def_Locais_Racks_Trechos!$B$2:$B$1019, MATCH(E152, Def_Locais_Racks_Trechos!$A$2:$A$1019, 0), 1)</f>
        <v>Sala Racks 13</v>
      </c>
      <c r="G152" s="70" t="n">
        <f aca="false">INDEX(Def_Locais_Racks_Trechos!$C$2:$C$1019, MATCH(E152, Def_Locais_Racks_Trechos!$A$2:$A$1019, 0), 1)</f>
        <v>0</v>
      </c>
      <c r="H152" s="70"/>
      <c r="I152" s="70"/>
      <c r="J152" s="70"/>
      <c r="K152" s="70"/>
      <c r="L152" s="70"/>
      <c r="M152" s="70"/>
      <c r="N152" s="70"/>
      <c r="O152" s="70"/>
    </row>
    <row r="153" customFormat="false" ht="15.75" hidden="false" customHeight="true" outlineLevel="0" collapsed="false">
      <c r="A153" s="61" t="str">
        <f aca="false">Def_SecSub!$A$43</f>
        <v>IA-14RaCtrl</v>
      </c>
      <c r="B153" s="61" t="str">
        <f aca="false">Def_Equipamentos!$C$88</f>
        <v>CO-PSCtrl</v>
      </c>
      <c r="C153" s="43"/>
      <c r="D153" s="64" t="str">
        <f aca="false">IF(EXACT(A153, ""), "", A153&amp;":")&amp;B153&amp;IF(EXACT(C153, ""), "", "-"&amp;C153)</f>
        <v>IA-14RaCtrl:CO-PSCtrl</v>
      </c>
      <c r="E153" s="61" t="str">
        <f aca="false">Def_Locais_Racks_Trechos!$A$43</f>
        <v>IA-14RaCtrl</v>
      </c>
      <c r="F153" s="64" t="str">
        <f aca="false" t="array" ref="F153:F153">INDEX(Def_Locais_Racks_Trechos!$B$2:$B$1019, MATCH(E153, Def_Locais_Racks_Trechos!$A$2:$A$1019, 0), 1)</f>
        <v>Sala Racks 14</v>
      </c>
      <c r="G153" s="70" t="n">
        <f aca="false">INDEX(Def_Locais_Racks_Trechos!$C$2:$C$1019, MATCH(E153, Def_Locais_Racks_Trechos!$A$2:$A$1019, 0), 1)</f>
        <v>0</v>
      </c>
      <c r="H153" s="70"/>
      <c r="I153" s="70"/>
      <c r="J153" s="70"/>
      <c r="K153" s="70"/>
      <c r="L153" s="70"/>
      <c r="M153" s="70"/>
      <c r="N153" s="70"/>
      <c r="O153" s="70"/>
    </row>
    <row r="154" customFormat="false" ht="15.75" hidden="false" customHeight="true" outlineLevel="0" collapsed="false">
      <c r="A154" s="61" t="str">
        <f aca="false">Def_SecSub!$A$44</f>
        <v>IA-15RaCtrl</v>
      </c>
      <c r="B154" s="61" t="str">
        <f aca="false">Def_Equipamentos!$C$88</f>
        <v>CO-PSCtrl</v>
      </c>
      <c r="C154" s="43"/>
      <c r="D154" s="64" t="str">
        <f aca="false">IF(EXACT(A154, ""), "", A154&amp;":")&amp;B154&amp;IF(EXACT(C154, ""), "", "-"&amp;C154)</f>
        <v>IA-15RaCtrl:CO-PSCtrl</v>
      </c>
      <c r="E154" s="61" t="str">
        <f aca="false">Def_Locais_Racks_Trechos!$A$44</f>
        <v>IA-15RaCtrl</v>
      </c>
      <c r="F154" s="64" t="str">
        <f aca="false" t="array" ref="F154:F154">INDEX(Def_Locais_Racks_Trechos!$B$2:$B$1019, MATCH(E154, Def_Locais_Racks_Trechos!$A$2:$A$1019, 0), 1)</f>
        <v>Sala Racks 15</v>
      </c>
      <c r="G154" s="70" t="n">
        <f aca="false">INDEX(Def_Locais_Racks_Trechos!$C$2:$C$1019, MATCH(E154, Def_Locais_Racks_Trechos!$A$2:$A$1019, 0), 1)</f>
        <v>0</v>
      </c>
      <c r="H154" s="70"/>
      <c r="I154" s="70"/>
      <c r="J154" s="70"/>
      <c r="K154" s="70"/>
      <c r="L154" s="70"/>
      <c r="M154" s="70"/>
      <c r="N154" s="70"/>
      <c r="O154" s="70"/>
    </row>
    <row r="155" customFormat="false" ht="15.75" hidden="false" customHeight="true" outlineLevel="0" collapsed="false">
      <c r="A155" s="61" t="str">
        <f aca="false">Def_SecSub!$A$45</f>
        <v>IA-16RaCtrl</v>
      </c>
      <c r="B155" s="61" t="str">
        <f aca="false">Def_Equipamentos!$C$88</f>
        <v>CO-PSCtrl</v>
      </c>
      <c r="C155" s="43"/>
      <c r="D155" s="64" t="str">
        <f aca="false">IF(EXACT(A155, ""), "", A155&amp;":")&amp;B155&amp;IF(EXACT(C155, ""), "", "-"&amp;C155)</f>
        <v>IA-16RaCtrl:CO-PSCtrl</v>
      </c>
      <c r="E155" s="61" t="str">
        <f aca="false">Def_Locais_Racks_Trechos!$A$45</f>
        <v>IA-16RaCtrl</v>
      </c>
      <c r="F155" s="64" t="str">
        <f aca="false" t="array" ref="F155:F155">INDEX(Def_Locais_Racks_Trechos!$B$2:$B$1019, MATCH(E155, Def_Locais_Racks_Trechos!$A$2:$A$1019, 0), 1)</f>
        <v>Sala Racks 16</v>
      </c>
      <c r="G155" s="70" t="n">
        <f aca="false">INDEX(Def_Locais_Racks_Trechos!$C$2:$C$1019, MATCH(E155, Def_Locais_Racks_Trechos!$A$2:$A$1019, 0), 1)</f>
        <v>0</v>
      </c>
      <c r="H155" s="70"/>
      <c r="I155" s="70"/>
      <c r="J155" s="70"/>
      <c r="K155" s="70"/>
      <c r="L155" s="70"/>
      <c r="M155" s="70"/>
      <c r="N155" s="70"/>
      <c r="O155" s="70"/>
    </row>
    <row r="156" customFormat="false" ht="15.75" hidden="false" customHeight="true" outlineLevel="0" collapsed="false">
      <c r="A156" s="61" t="str">
        <f aca="false">Def_SecSub!$A$46</f>
        <v>IA-17RaCtrl</v>
      </c>
      <c r="B156" s="61" t="str">
        <f aca="false">Def_Equipamentos!$C$88</f>
        <v>CO-PSCtrl</v>
      </c>
      <c r="C156" s="43"/>
      <c r="D156" s="64" t="str">
        <f aca="false">IF(EXACT(A156, ""), "", A156&amp;":")&amp;B156&amp;IF(EXACT(C156, ""), "", "-"&amp;C156)</f>
        <v>IA-17RaCtrl:CO-PSCtrl</v>
      </c>
      <c r="E156" s="61" t="str">
        <f aca="false">Def_Locais_Racks_Trechos!$A$46</f>
        <v>IA-17RaCtrl</v>
      </c>
      <c r="F156" s="64" t="str">
        <f aca="false" t="array" ref="F156:F156">INDEX(Def_Locais_Racks_Trechos!$B$2:$B$1019, MATCH(E156, Def_Locais_Racks_Trechos!$A$2:$A$1019, 0), 1)</f>
        <v>Sala Racks 17</v>
      </c>
      <c r="G156" s="70" t="n">
        <f aca="false">INDEX(Def_Locais_Racks_Trechos!$C$2:$C$1019, MATCH(E156, Def_Locais_Racks_Trechos!$A$2:$A$1019, 0), 1)</f>
        <v>0</v>
      </c>
      <c r="H156" s="70"/>
      <c r="I156" s="70"/>
      <c r="J156" s="70"/>
      <c r="K156" s="70"/>
      <c r="L156" s="70"/>
      <c r="M156" s="70"/>
      <c r="N156" s="70"/>
      <c r="O156" s="70"/>
    </row>
    <row r="157" customFormat="false" ht="15.75" hidden="false" customHeight="true" outlineLevel="0" collapsed="false">
      <c r="A157" s="61" t="str">
        <f aca="false">Def_SecSub!$A$47</f>
        <v>IA-18RaCtrl</v>
      </c>
      <c r="B157" s="61" t="str">
        <f aca="false">Def_Equipamentos!$C$88</f>
        <v>CO-PSCtrl</v>
      </c>
      <c r="C157" s="43"/>
      <c r="D157" s="64" t="str">
        <f aca="false">IF(EXACT(A157, ""), "", A157&amp;":")&amp;B157&amp;IF(EXACT(C157, ""), "", "-"&amp;C157)</f>
        <v>IA-18RaCtrl:CO-PSCtrl</v>
      </c>
      <c r="E157" s="61" t="str">
        <f aca="false">Def_Locais_Racks_Trechos!$A$47</f>
        <v>IA-18RaCtrl</v>
      </c>
      <c r="F157" s="64" t="str">
        <f aca="false" t="array" ref="F157:F157">INDEX(Def_Locais_Racks_Trechos!$B$2:$B$1019, MATCH(E157, Def_Locais_Racks_Trechos!$A$2:$A$1019, 0), 1)</f>
        <v>Sala Racks 18 parte 1</v>
      </c>
      <c r="G157" s="70" t="n">
        <f aca="false">INDEX(Def_Locais_Racks_Trechos!$C$2:$C$1019, MATCH(E157, Def_Locais_Racks_Trechos!$A$2:$A$1019, 0), 1)</f>
        <v>0</v>
      </c>
      <c r="H157" s="70"/>
      <c r="I157" s="70"/>
      <c r="J157" s="70"/>
      <c r="K157" s="70"/>
      <c r="L157" s="70"/>
      <c r="M157" s="70"/>
      <c r="N157" s="70"/>
      <c r="O157" s="70"/>
    </row>
    <row r="158" customFormat="false" ht="15.75" hidden="false" customHeight="true" outlineLevel="0" collapsed="false">
      <c r="A158" s="61" t="str">
        <f aca="false">Def_SecSub!$A$48</f>
        <v>IA-19RaCtrl</v>
      </c>
      <c r="B158" s="61" t="str">
        <f aca="false">Def_Equipamentos!$C$88</f>
        <v>CO-PSCtrl</v>
      </c>
      <c r="C158" s="43"/>
      <c r="D158" s="64" t="str">
        <f aca="false">IF(EXACT(A158, ""), "", A158&amp;":")&amp;B158&amp;IF(EXACT(C158, ""), "", "-"&amp;C158)</f>
        <v>IA-19RaCtrl:CO-PSCtrl</v>
      </c>
      <c r="E158" s="61" t="str">
        <f aca="false">Def_Locais_Racks_Trechos!$A$48</f>
        <v>IA-19RaCtrl</v>
      </c>
      <c r="F158" s="64" t="str">
        <f aca="false" t="array" ref="F158:F158">INDEX(Def_Locais_Racks_Trechos!$B$2:$B$1019, MATCH(E158, Def_Locais_Racks_Trechos!$A$2:$A$1019, 0), 1)</f>
        <v>Sala Racks 18 parte 2</v>
      </c>
      <c r="G158" s="70" t="n">
        <f aca="false">INDEX(Def_Locais_Racks_Trechos!$C$2:$C$1019, MATCH(E158, Def_Locais_Racks_Trechos!$A$2:$A$1019, 0), 1)</f>
        <v>0</v>
      </c>
      <c r="H158" s="70"/>
      <c r="I158" s="70"/>
      <c r="J158" s="70"/>
      <c r="K158" s="70"/>
      <c r="L158" s="70"/>
      <c r="M158" s="70"/>
      <c r="N158" s="70"/>
      <c r="O158" s="70"/>
    </row>
    <row r="159" customFormat="false" ht="15.75" hidden="false" customHeight="true" outlineLevel="0" collapsed="false">
      <c r="A159" s="61" t="str">
        <f aca="false">Def_SecSub!$A$49</f>
        <v>IA-20RaCtrl</v>
      </c>
      <c r="B159" s="61" t="str">
        <f aca="false">Def_Equipamentos!$C$88</f>
        <v>CO-PSCtrl</v>
      </c>
      <c r="C159" s="43"/>
      <c r="D159" s="64" t="str">
        <f aca="false">IF(EXACT(A159, ""), "", A159&amp;":")&amp;B159&amp;IF(EXACT(C159, ""), "", "-"&amp;C159)</f>
        <v>IA-20RaCtrl:CO-PSCtrl</v>
      </c>
      <c r="E159" s="61" t="str">
        <f aca="false">Def_Locais_Racks_Trechos!$A$49</f>
        <v>IA-20RaCtrl</v>
      </c>
      <c r="F159" s="64" t="str">
        <f aca="false" t="array" ref="F159:F159">INDEX(Def_Locais_Racks_Trechos!$B$2:$B$1019, MATCH(E159, Def_Locais_Racks_Trechos!$A$2:$A$1019, 0), 1)</f>
        <v>Sala Racks 19&amp;20</v>
      </c>
      <c r="G159" s="70" t="n">
        <f aca="false">INDEX(Def_Locais_Racks_Trechos!$C$2:$C$1019, MATCH(E159, Def_Locais_Racks_Trechos!$A$2:$A$1019, 0), 1)</f>
        <v>0</v>
      </c>
      <c r="H159" s="70"/>
      <c r="I159" s="70"/>
      <c r="J159" s="70"/>
      <c r="K159" s="70"/>
      <c r="L159" s="70"/>
      <c r="M159" s="70"/>
      <c r="N159" s="70"/>
      <c r="O159" s="70"/>
    </row>
    <row r="160" customFormat="false" ht="15.75" hidden="false" customHeight="true" outlineLevel="0" collapsed="false">
      <c r="A160" s="61" t="str">
        <f aca="false">Def_SecSub!$A$50</f>
        <v>PA-RaCtrl</v>
      </c>
      <c r="B160" s="61" t="str">
        <f aca="false">Def_Equipamentos!$C$88</f>
        <v>CO-PSCtrl</v>
      </c>
      <c r="C160" s="43"/>
      <c r="D160" s="64" t="str">
        <f aca="false">IF(EXACT(A160, ""), "", A160&amp;":")&amp;B160&amp;IF(EXACT(C160, ""), "", "-"&amp;C160)</f>
        <v>PA-RaCtrl:CO-PSCtrl</v>
      </c>
      <c r="E160" s="61" t="str">
        <f aca="false">Def_Locais_Racks_Trechos!$A$50</f>
        <v>PA-RaCtrl</v>
      </c>
      <c r="F160" s="64" t="str">
        <f aca="false" t="array" ref="F160:F160">INDEX(Def_Locais_Racks_Trechos!$B$2:$B$1019, MATCH(E160, Def_Locais_Racks_Trechos!$A$2:$A$1019, 0), 1)</f>
        <v>Sala de Fontes</v>
      </c>
      <c r="G160" s="70" t="n">
        <f aca="false">INDEX(Def_Locais_Racks_Trechos!$C$2:$C$1019, MATCH(E160, Def_Locais_Racks_Trechos!$A$2:$A$1019, 0), 1)</f>
        <v>0</v>
      </c>
      <c r="H160" s="70"/>
      <c r="I160" s="70"/>
      <c r="J160" s="70"/>
      <c r="K160" s="70"/>
      <c r="L160" s="70"/>
      <c r="M160" s="70"/>
      <c r="N160" s="70"/>
      <c r="O160" s="70"/>
    </row>
    <row r="161" customFormat="false" ht="15.75" hidden="false" customHeight="true" outlineLevel="0" collapsed="false">
      <c r="A161" s="61" t="str">
        <f aca="false">Def_SecSub!$A$53</f>
        <v>SI_Sext_02</v>
      </c>
      <c r="B161" s="61" t="str">
        <f aca="false">Def_Equipamentos!$C$88</f>
        <v>CO-PSCtrl</v>
      </c>
      <c r="C161" s="43"/>
      <c r="D161" s="64" t="str">
        <f aca="false">IF(EXACT(A161, ""), "", A161&amp;":")&amp;B161&amp;IF(EXACT(C161, ""), "", "-"&amp;C161)</f>
        <v>SI_Sext_02:CO-PSCtrl</v>
      </c>
      <c r="E161" s="61" t="str">
        <f aca="false">Def_Locais_Racks_Trechos!$A$53</f>
        <v>SI_Sext_02</v>
      </c>
      <c r="F161" s="64" t="str">
        <f aca="false" t="array" ref="F161:F161">INDEX(Def_Locais_Racks_Trechos!$B$2:$B$1019, MATCH(E161, Def_Locais_Racks_Trechos!$A$2:$A$1019, 0), 1)</f>
        <v>Sala de Fontes</v>
      </c>
      <c r="G161" s="70" t="str">
        <f aca="false" t="array" ref="G161:G161">INDEX(Def_Locais_Racks_Trechos!$C$2:$C$1019, MATCH(E161, Def_Locais_Racks_Trechos!$A$2:$A$1019, 0), 1)</f>
        <v>Storage Ring Sextupoles</v>
      </c>
      <c r="H161" s="70"/>
      <c r="I161" s="70"/>
      <c r="J161" s="70"/>
      <c r="K161" s="70"/>
      <c r="L161" s="70"/>
      <c r="M161" s="70"/>
      <c r="N161" s="70"/>
      <c r="O161" s="70"/>
    </row>
    <row r="162" customFormat="false" ht="15.75" hidden="false" customHeight="true" outlineLevel="0" collapsed="false">
      <c r="A162" s="61" t="str">
        <f aca="false">Def_SecSub!$A$54</f>
        <v>SI_Sext_06</v>
      </c>
      <c r="B162" s="61" t="str">
        <f aca="false">Def_Equipamentos!$C$88</f>
        <v>CO-PSCtrl</v>
      </c>
      <c r="C162" s="43"/>
      <c r="D162" s="64" t="str">
        <f aca="false">IF(EXACT(A162, ""), "", A162&amp;":")&amp;B162&amp;IF(EXACT(C162, ""), "", "-"&amp;C162)</f>
        <v>SI_Sext_06:CO-PSCtrl</v>
      </c>
      <c r="E162" s="61" t="str">
        <f aca="false">Def_Locais_Racks_Trechos!$A$54</f>
        <v>SI_Sext_06</v>
      </c>
      <c r="F162" s="64" t="str">
        <f aca="false" t="array" ref="F162:F162">INDEX(Def_Locais_Racks_Trechos!$B$2:$B$1019, MATCH(E162, Def_Locais_Racks_Trechos!$A$2:$A$1019, 0), 1)</f>
        <v>Sala de Fontes</v>
      </c>
      <c r="G162" s="70" t="str">
        <f aca="false" t="array" ref="G162:G162">INDEX(Def_Locais_Racks_Trechos!$C$2:$C$1019, MATCH(E162, Def_Locais_Racks_Trechos!$A$2:$A$1019, 0), 1)</f>
        <v>Storage Ring Sextupoles</v>
      </c>
      <c r="H162" s="70"/>
      <c r="I162" s="70"/>
      <c r="J162" s="70"/>
      <c r="K162" s="70"/>
      <c r="L162" s="70"/>
      <c r="M162" s="70"/>
      <c r="N162" s="70"/>
      <c r="O162" s="70"/>
    </row>
    <row r="163" customFormat="false" ht="15.75" hidden="false" customHeight="true" outlineLevel="0" collapsed="false">
      <c r="A163" s="61" t="str">
        <f aca="false">Def_SecSub!$A$55</f>
        <v>SI_Sext_09</v>
      </c>
      <c r="B163" s="61" t="str">
        <f aca="false">Def_Equipamentos!$C$88</f>
        <v>CO-PSCtrl</v>
      </c>
      <c r="C163" s="43"/>
      <c r="D163" s="64" t="str">
        <f aca="false">IF(EXACT(A163, ""), "", A163&amp;":")&amp;B163&amp;IF(EXACT(C163, ""), "", "-"&amp;C163)</f>
        <v>SI_Sext_09:CO-PSCtrl</v>
      </c>
      <c r="E163" s="61" t="str">
        <f aca="false">Def_Locais_Racks_Trechos!$A$55</f>
        <v>SI_Sext_09</v>
      </c>
      <c r="F163" s="64" t="str">
        <f aca="false" t="array" ref="F163:F163">INDEX(Def_Locais_Racks_Trechos!$B$2:$B$1019, MATCH(E163, Def_Locais_Racks_Trechos!$A$2:$A$1019, 0), 1)</f>
        <v>Sala de Fontes</v>
      </c>
      <c r="G163" s="70" t="str">
        <f aca="false" t="array" ref="G163:G163">INDEX(Def_Locais_Racks_Trechos!$C$2:$C$1019, MATCH(E163, Def_Locais_Racks_Trechos!$A$2:$A$1019, 0), 1)</f>
        <v>Storage Ring Sextupoles</v>
      </c>
      <c r="H163" s="70"/>
      <c r="I163" s="70"/>
      <c r="J163" s="70"/>
      <c r="K163" s="70"/>
      <c r="L163" s="70"/>
      <c r="M163" s="70"/>
      <c r="N163" s="70"/>
      <c r="O163" s="70"/>
    </row>
    <row r="164" customFormat="false" ht="15.75" hidden="false" customHeight="true" outlineLevel="0" collapsed="false">
      <c r="A164" s="61" t="str">
        <f aca="false">Def_SecSub!$A$56</f>
        <v>SI_Quad_02</v>
      </c>
      <c r="B164" s="61" t="str">
        <f aca="false">Def_Equipamentos!$C$88</f>
        <v>CO-PSCtrl</v>
      </c>
      <c r="C164" s="43"/>
      <c r="D164" s="64" t="str">
        <f aca="false">IF(EXACT(A164, ""), "", A164&amp;":")&amp;B164&amp;IF(EXACT(C164, ""), "", "-"&amp;C164)</f>
        <v>SI_Quad_02:CO-PSCtrl</v>
      </c>
      <c r="E164" s="61" t="str">
        <f aca="false">Def_Locais_Racks_Trechos!$A$56</f>
        <v>SI_Quad_02</v>
      </c>
      <c r="F164" s="64" t="str">
        <f aca="false" t="array" ref="F164:F164">INDEX(Def_Locais_Racks_Trechos!$B$2:$B$1019, MATCH(E164, Def_Locais_Racks_Trechos!$A$2:$A$1019, 0), 1)</f>
        <v>Sala de Fontes</v>
      </c>
      <c r="G164" s="70" t="str">
        <f aca="false" t="array" ref="G164:G164">INDEX(Def_Locais_Racks_Trechos!$C$2:$C$1019, MATCH(E164, Def_Locais_Racks_Trechos!$A$2:$A$1019, 0), 1)</f>
        <v>Storage Ring Quadrupoles</v>
      </c>
      <c r="H164" s="70"/>
      <c r="I164" s="70"/>
      <c r="J164" s="70"/>
      <c r="K164" s="70"/>
      <c r="L164" s="70"/>
      <c r="M164" s="70"/>
      <c r="N164" s="70"/>
      <c r="O164" s="70"/>
    </row>
    <row r="165" customFormat="false" ht="15.75" hidden="false" customHeight="true" outlineLevel="0" collapsed="false">
      <c r="A165" s="61" t="str">
        <f aca="false">Def_SecSub!$A$57</f>
        <v>SI_Quad_05</v>
      </c>
      <c r="B165" s="61" t="str">
        <f aca="false">Def_Equipamentos!$C$88</f>
        <v>CO-PSCtrl</v>
      </c>
      <c r="C165" s="43"/>
      <c r="D165" s="64" t="str">
        <f aca="false">IF(EXACT(A165, ""), "", A165&amp;":")&amp;B165&amp;IF(EXACT(C165, ""), "", "-"&amp;C165)</f>
        <v>SI_Quad_05:CO-PSCtrl</v>
      </c>
      <c r="E165" s="61" t="str">
        <f aca="false">Def_Locais_Racks_Trechos!$A$57</f>
        <v>SI_Quad_05</v>
      </c>
      <c r="F165" s="64" t="str">
        <f aca="false" t="array" ref="F165:F165">INDEX(Def_Locais_Racks_Trechos!$B$2:$B$1019, MATCH(E165, Def_Locais_Racks_Trechos!$A$2:$A$1019, 0), 1)</f>
        <v>Sala de Fontes</v>
      </c>
      <c r="G165" s="70" t="str">
        <f aca="false" t="array" ref="G165:G165">INDEX(Def_Locais_Racks_Trechos!$C$2:$C$1019, MATCH(E165, Def_Locais_Racks_Trechos!$A$2:$A$1019, 0), 1)</f>
        <v>Storage Ring Quadrupoles</v>
      </c>
      <c r="H165" s="70"/>
      <c r="I165" s="70"/>
      <c r="J165" s="70"/>
      <c r="K165" s="70"/>
      <c r="L165" s="70"/>
      <c r="M165" s="70"/>
      <c r="N165" s="70"/>
      <c r="O165" s="70"/>
    </row>
    <row r="166" customFormat="false" ht="15.75" hidden="false" customHeight="true" outlineLevel="0" collapsed="false">
      <c r="A166" s="61" t="str">
        <f aca="false">Def_SecSub!$A$58</f>
        <v>SI_Dip_04</v>
      </c>
      <c r="B166" s="61" t="str">
        <f aca="false">Def_Equipamentos!$C$88</f>
        <v>CO-PSCtrl</v>
      </c>
      <c r="C166" s="43"/>
      <c r="D166" s="64" t="str">
        <f aca="false">IF(EXACT(A166, ""), "", A166&amp;":")&amp;B166&amp;IF(EXACT(C166, ""), "", "-"&amp;C166)</f>
        <v>SI_Dip_04:CO-PSCtrl</v>
      </c>
      <c r="E166" s="61" t="str">
        <f aca="false">Def_Locais_Racks_Trechos!$A$58</f>
        <v>SI_Dip_04</v>
      </c>
      <c r="F166" s="64" t="str">
        <f aca="false" t="array" ref="F166:F166">INDEX(Def_Locais_Racks_Trechos!$B$2:$B$1019, MATCH(E166, Def_Locais_Racks_Trechos!$A$2:$A$1019, 0), 1)</f>
        <v>Sala de Fontes</v>
      </c>
      <c r="G166" s="70" t="str">
        <f aca="false" t="array" ref="G166:G166">INDEX(Def_Locais_Racks_Trechos!$C$2:$C$1019, MATCH(E166, Def_Locais_Racks_Trechos!$A$2:$A$1019, 0), 1)</f>
        <v>Storage Ring Dipoles</v>
      </c>
      <c r="H166" s="70"/>
      <c r="I166" s="70"/>
      <c r="J166" s="70"/>
      <c r="K166" s="70"/>
      <c r="L166" s="70"/>
      <c r="M166" s="70"/>
      <c r="N166" s="70"/>
      <c r="O166" s="70"/>
    </row>
    <row r="167" customFormat="false" ht="15.75" hidden="false" customHeight="true" outlineLevel="0" collapsed="false">
      <c r="A167" s="61" t="str">
        <f aca="false">Def_SecSub!$A$61</f>
        <v>BO_Dip_05_grupo02</v>
      </c>
      <c r="B167" s="61" t="str">
        <f aca="false">Def_Equipamentos!$C$88</f>
        <v>CO-PSCtrl</v>
      </c>
      <c r="C167" s="43"/>
      <c r="D167" s="64" t="str">
        <f aca="false">IF(EXACT(A167, ""), "", A167&amp;":")&amp;B167&amp;IF(EXACT(C167, ""), "", "-"&amp;C167)</f>
        <v>BO_Dip_05_grupo02:CO-PSCtrl</v>
      </c>
      <c r="E167" s="61" t="str">
        <f aca="false">Def_Locais_Racks_Trechos!$A$61</f>
        <v>BO_Dip_05_grupo02</v>
      </c>
      <c r="F167" s="64" t="str">
        <f aca="false" t="array" ref="F167:F167">INDEX(Def_Locais_Racks_Trechos!$B$2:$B$1019, MATCH(E167, Def_Locais_Racks_Trechos!$A$2:$A$1019, 0), 1)</f>
        <v>Sala de Fontes</v>
      </c>
      <c r="G167" s="70" t="str">
        <f aca="false" t="array" ref="G167:G167">INDEX(Def_Locais_Racks_Trechos!$C$2:$C$1019, MATCH(E167, Def_Locais_Racks_Trechos!$A$2:$A$1019, 0), 1)</f>
        <v>Booster Dipoles (Rack Group 2)</v>
      </c>
      <c r="H167" s="70"/>
      <c r="I167" s="70"/>
      <c r="J167" s="70"/>
      <c r="K167" s="70"/>
      <c r="L167" s="70"/>
      <c r="M167" s="70"/>
      <c r="N167" s="70"/>
      <c r="O167" s="70"/>
    </row>
    <row r="168" customFormat="false" ht="15.75" hidden="false" customHeight="true" outlineLevel="0" collapsed="false">
      <c r="A168" s="61" t="str">
        <f aca="false">Def_SecSub!$A$59</f>
        <v>BO_Quad_Sext_03</v>
      </c>
      <c r="B168" s="61" t="str">
        <f aca="false">Def_Equipamentos!$C$88</f>
        <v>CO-PSCtrl</v>
      </c>
      <c r="C168" s="43"/>
      <c r="D168" s="64" t="str">
        <f aca="false">IF(EXACT(A168, ""), "", A168&amp;":")&amp;B168&amp;IF(EXACT(C168, ""), "", "-"&amp;C168)</f>
        <v>BO_Quad_Sext_03:CO-PSCtrl</v>
      </c>
      <c r="E168" s="61" t="str">
        <f aca="false">Def_Locais_Racks_Trechos!$A$59</f>
        <v>BO_Quad_Sext_03</v>
      </c>
      <c r="F168" s="64" t="str">
        <f aca="false" t="array" ref="F168:F168">INDEX(Def_Locais_Racks_Trechos!$B$2:$B$1019, MATCH(E168, Def_Locais_Racks_Trechos!$A$2:$A$1019, 0), 1)</f>
        <v>Sala de Fontes</v>
      </c>
      <c r="G168" s="70" t="str">
        <f aca="false" t="array" ref="G168:G168">INDEX(Def_Locais_Racks_Trechos!$C$2:$C$1019, MATCH(E168, Def_Locais_Racks_Trechos!$A$2:$A$1019, 0), 1)</f>
        <v>Booster Quadrupoles and Sexupoles</v>
      </c>
      <c r="H168" s="70"/>
      <c r="I168" s="70"/>
      <c r="J168" s="70"/>
      <c r="K168" s="70"/>
      <c r="L168" s="70"/>
      <c r="M168" s="70"/>
      <c r="N168" s="70"/>
      <c r="O168" s="70"/>
    </row>
    <row r="169" customFormat="false" ht="15.75" hidden="false" customHeight="true" outlineLevel="0" collapsed="false">
      <c r="A169" s="61" t="str">
        <f aca="false">Def_SecSub!$A$60</f>
        <v>BO_Dip_05_grupo01</v>
      </c>
      <c r="B169" s="61" t="str">
        <f aca="false">Def_Equipamentos!$C$88</f>
        <v>CO-PSCtrl</v>
      </c>
      <c r="C169" s="43"/>
      <c r="D169" s="64" t="str">
        <f aca="false">IF(EXACT(A169, ""), "", A169&amp;":")&amp;B169&amp;IF(EXACT(C169, ""), "", "-"&amp;C169)</f>
        <v>BO_Dip_05_grupo01:CO-PSCtrl</v>
      </c>
      <c r="E169" s="61" t="str">
        <f aca="false">Def_Locais_Racks_Trechos!$A$60</f>
        <v>BO_Dip_05_grupo01</v>
      </c>
      <c r="F169" s="64" t="str">
        <f aca="false" t="array" ref="F169:F169">INDEX(Def_Locais_Racks_Trechos!$B$2:$B$1019, MATCH(E169, Def_Locais_Racks_Trechos!$A$2:$A$1019, 0), 1)</f>
        <v>Sala de Fontes</v>
      </c>
      <c r="G169" s="70" t="str">
        <f aca="false" t="array" ref="G169:G169">INDEX(Def_Locais_Racks_Trechos!$C$2:$C$1019, MATCH(E169, Def_Locais_Racks_Trechos!$A$2:$A$1019, 0), 1)</f>
        <v>Booster Dipoles (Rack Group 1)</v>
      </c>
      <c r="H169" s="70"/>
      <c r="I169" s="70"/>
      <c r="J169" s="70"/>
      <c r="K169" s="70"/>
      <c r="L169" s="70"/>
      <c r="M169" s="70"/>
      <c r="N169" s="70"/>
      <c r="O169" s="70"/>
    </row>
    <row r="170" customFormat="false" ht="15.75" hidden="false" customHeight="true" outlineLevel="0" collapsed="false">
      <c r="A170" s="61" t="str">
        <f aca="false">Def_SecSub!$A$106</f>
        <v>LA-MD</v>
      </c>
      <c r="B170" s="66" t="str">
        <f aca="false">Def_Equipamentos!$C$170</f>
        <v>H1PPS</v>
      </c>
      <c r="C170" s="43" t="n">
        <v>1</v>
      </c>
      <c r="D170" s="64" t="str">
        <f aca="false">IF(EXACT(A170, ""), "", A170&amp;":")&amp;B170&amp;IF(EXACT(C170, ""), "", "-"&amp;C170)</f>
        <v>LA-MD:H1PPS-1</v>
      </c>
      <c r="E170" s="61" t="str">
        <f aca="false">Def_Locais_Racks_Trechos!$A$74</f>
        <v>LA-MDH01RACK1</v>
      </c>
      <c r="F170" s="64" t="str">
        <f aca="false" t="array" ref="F170:F170">INDEX(Def_Locais_Racks_Trechos!$B$2:$B$1019, MATCH(E170, Def_Locais_Racks_Trechos!$A$2:$A$1019, 0), 1)</f>
        <v>Sala Racks do LINAC</v>
      </c>
      <c r="G170" s="71" t="s">
        <v>958</v>
      </c>
      <c r="H170" s="71"/>
      <c r="I170" s="71"/>
      <c r="J170" s="71"/>
      <c r="K170" s="71"/>
      <c r="L170" s="71"/>
      <c r="M170" s="71"/>
      <c r="N170" s="71"/>
      <c r="O170" s="71"/>
    </row>
    <row r="171" customFormat="false" ht="15.75" hidden="false" customHeight="true" outlineLevel="0" collapsed="false">
      <c r="A171" s="61" t="str">
        <f aca="false">Def_SecSub!$A$106</f>
        <v>LA-MD</v>
      </c>
      <c r="B171" s="66" t="str">
        <f aca="false">Def_Equipamentos!$C$170</f>
        <v>H1PPS</v>
      </c>
      <c r="C171" s="43" t="n">
        <v>2</v>
      </c>
      <c r="D171" s="64" t="str">
        <f aca="false">IF(EXACT(A171, ""), "", A171&amp;":")&amp;B171&amp;IF(EXACT(C171, ""), "", "-"&amp;C171)</f>
        <v>LA-MD:H1PPS-2</v>
      </c>
      <c r="E171" s="61" t="str">
        <f aca="false">Def_Locais_Racks_Trechos!$A$75</f>
        <v>LA-MDH01RACK2</v>
      </c>
      <c r="F171" s="64" t="str">
        <f aca="false" t="array" ref="F171:F171">INDEX(Def_Locais_Racks_Trechos!$B$2:$B$1019, MATCH(E171, Def_Locais_Racks_Trechos!$A$2:$A$1019, 0), 1)</f>
        <v>Sala Racks do LINAC</v>
      </c>
      <c r="G171" s="71" t="s">
        <v>958</v>
      </c>
      <c r="H171" s="71"/>
      <c r="I171" s="71"/>
      <c r="J171" s="71"/>
      <c r="K171" s="71"/>
      <c r="L171" s="71"/>
      <c r="M171" s="71"/>
      <c r="N171" s="71"/>
      <c r="O171" s="71"/>
    </row>
    <row r="172" customFormat="false" ht="15.75" hidden="false" customHeight="true" outlineLevel="0" collapsed="false">
      <c r="A172" s="61" t="str">
        <f aca="false">Def_SecSub!$A$204</f>
        <v>TB-01</v>
      </c>
      <c r="B172" s="61" t="str">
        <f aca="false">Def_Equipamentos!$C$55</f>
        <v>DI-ScrnCam</v>
      </c>
      <c r="C172" s="43" t="n">
        <v>1</v>
      </c>
      <c r="D172" s="64" t="str">
        <f aca="false">IF(EXACT(A172, ""), "", A172&amp;":")&amp;B172&amp;IF(EXACT(C172, ""), "", "-"&amp;C172)</f>
        <v>TB-01:DI-ScrnCam-1</v>
      </c>
      <c r="E172" s="61" t="str">
        <f aca="false">Def_Locais_Racks_Trechos!$A$204</f>
        <v>TB-01</v>
      </c>
      <c r="F172" s="64" t="str">
        <f aca="false" t="array" ref="F172:F172">INDEX(Def_Locais_Racks_Trechos!$B$2:$B$1019, MATCH(E172, Def_Locais_Racks_Trechos!$A$2:$A$1019, 0), 1)</f>
        <v>Túnel (LTB)</v>
      </c>
      <c r="G172" s="70" t="n">
        <f aca="false">INDEX(Def_Locais_Racks_Trechos!$C$2:$C$1019, MATCH(E172, Def_Locais_Racks_Trechos!$A$2:$A$1019, 0), 1)</f>
        <v>0</v>
      </c>
      <c r="H172" s="70"/>
      <c r="I172" s="70"/>
      <c r="J172" s="70"/>
      <c r="K172" s="70"/>
      <c r="L172" s="70"/>
      <c r="M172" s="70"/>
      <c r="N172" s="70"/>
      <c r="O172" s="70"/>
    </row>
    <row r="173" customFormat="false" ht="15.75" hidden="false" customHeight="true" outlineLevel="0" collapsed="false">
      <c r="A173" s="61" t="str">
        <f aca="false">Def_SecSub!$A$204</f>
        <v>TB-01</v>
      </c>
      <c r="B173" s="61" t="str">
        <f aca="false">Def_Equipamentos!$C$55</f>
        <v>DI-ScrnCam</v>
      </c>
      <c r="C173" s="43" t="n">
        <v>2</v>
      </c>
      <c r="D173" s="64" t="str">
        <f aca="false">IF(EXACT(A173, ""), "", A173&amp;":")&amp;B173&amp;IF(EXACT(C173, ""), "", "-"&amp;C173)</f>
        <v>TB-01:DI-ScrnCam-2</v>
      </c>
      <c r="E173" s="61" t="str">
        <f aca="false">Def_Locais_Racks_Trechos!$A$204</f>
        <v>TB-01</v>
      </c>
      <c r="F173" s="64" t="str">
        <f aca="false" t="array" ref="F173:F173">INDEX(Def_Locais_Racks_Trechos!$B$2:$B$1019, MATCH(E173, Def_Locais_Racks_Trechos!$A$2:$A$1019, 0), 1)</f>
        <v>Túnel (LTB)</v>
      </c>
      <c r="G173" s="70" t="n">
        <f aca="false">INDEX(Def_Locais_Racks_Trechos!$C$2:$C$1019, MATCH(E173, Def_Locais_Racks_Trechos!$A$2:$A$1019, 0), 1)</f>
        <v>0</v>
      </c>
      <c r="H173" s="70"/>
      <c r="I173" s="70"/>
      <c r="J173" s="70"/>
      <c r="K173" s="70"/>
      <c r="L173" s="70"/>
      <c r="M173" s="70"/>
      <c r="N173" s="70"/>
      <c r="O173" s="70"/>
    </row>
    <row r="174" customFormat="false" ht="15.75" hidden="false" customHeight="true" outlineLevel="0" collapsed="false">
      <c r="A174" s="61" t="str">
        <f aca="false">Def_SecSub!$A$205</f>
        <v>TB-02</v>
      </c>
      <c r="B174" s="61" t="str">
        <f aca="false">Def_Equipamentos!$C$55</f>
        <v>DI-ScrnCam</v>
      </c>
      <c r="C174" s="43" t="n">
        <v>1</v>
      </c>
      <c r="D174" s="64" t="str">
        <f aca="false">IF(EXACT(A174, ""), "", A174&amp;":")&amp;B174&amp;IF(EXACT(C174, ""), "", "-"&amp;C174)</f>
        <v>TB-02:DI-ScrnCam-1</v>
      </c>
      <c r="E174" s="61" t="str">
        <f aca="false">Def_Locais_Racks_Trechos!$A$205</f>
        <v>TB-02</v>
      </c>
      <c r="F174" s="64" t="str">
        <f aca="false" t="array" ref="F174:F174">INDEX(Def_Locais_Racks_Trechos!$B$2:$B$1019, MATCH(E174, Def_Locais_Racks_Trechos!$A$2:$A$1019, 0), 1)</f>
        <v>Túnel (LTB)</v>
      </c>
      <c r="G174" s="70" t="n">
        <f aca="false">INDEX(Def_Locais_Racks_Trechos!$C$2:$C$1019, MATCH(E174, Def_Locais_Racks_Trechos!$A$2:$A$1019, 0), 1)</f>
        <v>0</v>
      </c>
      <c r="H174" s="70"/>
      <c r="I174" s="70"/>
      <c r="J174" s="70"/>
      <c r="K174" s="70"/>
      <c r="L174" s="70"/>
      <c r="M174" s="70"/>
      <c r="N174" s="70"/>
      <c r="O174" s="70"/>
    </row>
    <row r="175" customFormat="false" ht="15.75" hidden="false" customHeight="true" outlineLevel="0" collapsed="false">
      <c r="A175" s="61" t="str">
        <f aca="false">Def_SecSub!$A$205</f>
        <v>TB-02</v>
      </c>
      <c r="B175" s="61" t="str">
        <f aca="false">Def_Equipamentos!$C$55</f>
        <v>DI-ScrnCam</v>
      </c>
      <c r="C175" s="43" t="n">
        <v>2</v>
      </c>
      <c r="D175" s="64" t="str">
        <f aca="false">IF(EXACT(A175, ""), "", A175&amp;":")&amp;B175&amp;IF(EXACT(C175, ""), "", "-"&amp;C175)</f>
        <v>TB-02:DI-ScrnCam-2</v>
      </c>
      <c r="E175" s="61" t="str">
        <f aca="false">Def_Locais_Racks_Trechos!$A$205</f>
        <v>TB-02</v>
      </c>
      <c r="F175" s="64" t="str">
        <f aca="false" t="array" ref="F175:F175">INDEX(Def_Locais_Racks_Trechos!$B$2:$B$1019, MATCH(E175, Def_Locais_Racks_Trechos!$A$2:$A$1019, 0), 1)</f>
        <v>Túnel (LTB)</v>
      </c>
      <c r="G175" s="70" t="n">
        <f aca="false">INDEX(Def_Locais_Racks_Trechos!$C$2:$C$1019, MATCH(E175, Def_Locais_Racks_Trechos!$A$2:$A$1019, 0), 1)</f>
        <v>0</v>
      </c>
      <c r="H175" s="70"/>
      <c r="I175" s="70"/>
      <c r="J175" s="70"/>
      <c r="K175" s="70"/>
      <c r="L175" s="70"/>
      <c r="M175" s="70"/>
      <c r="N175" s="70"/>
      <c r="O175" s="70"/>
    </row>
    <row r="176" customFormat="false" ht="15.75" hidden="false" customHeight="true" outlineLevel="0" collapsed="false">
      <c r="A176" s="61" t="str">
        <f aca="false">Def_SecSub!$A$206</f>
        <v>TB-03</v>
      </c>
      <c r="B176" s="61" t="str">
        <f aca="false">Def_Equipamentos!$C$55</f>
        <v>DI-ScrnCam</v>
      </c>
      <c r="C176" s="43"/>
      <c r="D176" s="64" t="str">
        <f aca="false">IF(EXACT(A176, ""), "", A176&amp;":")&amp;B176&amp;IF(EXACT(C176, ""), "", "-"&amp;C176)</f>
        <v>TB-03:DI-ScrnCam</v>
      </c>
      <c r="E176" s="61" t="str">
        <f aca="false">Def_Locais_Racks_Trechos!$A$206</f>
        <v>TB-03</v>
      </c>
      <c r="F176" s="64" t="str">
        <f aca="false" t="array" ref="F176:F176">INDEX(Def_Locais_Racks_Trechos!$B$2:$B$1019, MATCH(E176, Def_Locais_Racks_Trechos!$A$2:$A$1019, 0), 1)</f>
        <v>Túnel (LTB)</v>
      </c>
      <c r="G176" s="70" t="n">
        <f aca="false">INDEX(Def_Locais_Racks_Trechos!$C$2:$C$1019, MATCH(E176, Def_Locais_Racks_Trechos!$A$2:$A$1019, 0), 1)</f>
        <v>0</v>
      </c>
      <c r="H176" s="70"/>
      <c r="I176" s="70"/>
      <c r="J176" s="70"/>
      <c r="K176" s="70"/>
      <c r="L176" s="70"/>
      <c r="M176" s="70"/>
      <c r="N176" s="70"/>
      <c r="O176" s="70"/>
    </row>
    <row r="177" customFormat="false" ht="15.75" hidden="false" customHeight="true" outlineLevel="0" collapsed="false">
      <c r="A177" s="61" t="str">
        <f aca="false">Def_SecSub!$A$207</f>
        <v>TB-04</v>
      </c>
      <c r="B177" s="61" t="str">
        <f aca="false">Def_Equipamentos!$C$55</f>
        <v>DI-ScrnCam</v>
      </c>
      <c r="C177" s="43"/>
      <c r="D177" s="64" t="str">
        <f aca="false">IF(EXACT(A177, ""), "", A177&amp;":")&amp;B177&amp;IF(EXACT(C177, ""), "", "-"&amp;C177)</f>
        <v>TB-04:DI-ScrnCam</v>
      </c>
      <c r="E177" s="61" t="str">
        <f aca="false">Def_Locais_Racks_Trechos!$A$207</f>
        <v>TB-04</v>
      </c>
      <c r="F177" s="64" t="str">
        <f aca="false" t="array" ref="F177:F177">INDEX(Def_Locais_Racks_Trechos!$B$2:$B$1019, MATCH(E177, Def_Locais_Racks_Trechos!$A$2:$A$1019, 0), 1)</f>
        <v>Túnel (LTB)</v>
      </c>
      <c r="G177" s="70" t="n">
        <f aca="false">INDEX(Def_Locais_Racks_Trechos!$C$2:$C$1019, MATCH(E177, Def_Locais_Racks_Trechos!$A$2:$A$1019, 0), 1)</f>
        <v>0</v>
      </c>
      <c r="H177" s="70"/>
      <c r="I177" s="70"/>
      <c r="J177" s="70"/>
      <c r="K177" s="70"/>
      <c r="L177" s="70"/>
      <c r="M177" s="70"/>
      <c r="N177" s="70"/>
      <c r="O177" s="70"/>
    </row>
    <row r="178" customFormat="false" ht="15.75" hidden="false" customHeight="true" outlineLevel="0" collapsed="false">
      <c r="A178" s="61" t="str">
        <f aca="false">Def_SecSub!$A$208</f>
        <v>TS-01</v>
      </c>
      <c r="B178" s="61" t="str">
        <f aca="false">Def_Equipamentos!$C$55</f>
        <v>DI-ScrnCam</v>
      </c>
      <c r="C178" s="43"/>
      <c r="D178" s="64" t="str">
        <f aca="false">IF(EXACT(A178, ""), "", A178&amp;":")&amp;B178&amp;IF(EXACT(C178, ""), "", "-"&amp;C178)</f>
        <v>TS-01:DI-ScrnCam</v>
      </c>
      <c r="E178" s="61" t="str">
        <f aca="false">Def_Locais_Racks_Trechos!$A$208</f>
        <v>TS-01</v>
      </c>
      <c r="F178" s="64" t="str">
        <f aca="false" t="array" ref="F178:F178">INDEX(Def_Locais_Racks_Trechos!$B$2:$B$1019, MATCH(E178, Def_Locais_Racks_Trechos!$A$2:$A$1019, 0), 1)</f>
        <v>Túnel (BTS)</v>
      </c>
      <c r="G178" s="70" t="n">
        <f aca="false">INDEX(Def_Locais_Racks_Trechos!$C$2:$C$1019, MATCH(E178, Def_Locais_Racks_Trechos!$A$2:$A$1019, 0), 1)</f>
        <v>0</v>
      </c>
      <c r="H178" s="70"/>
      <c r="I178" s="70"/>
      <c r="J178" s="70"/>
      <c r="K178" s="70"/>
      <c r="L178" s="70"/>
      <c r="M178" s="70"/>
      <c r="N178" s="70"/>
      <c r="O178" s="70"/>
    </row>
    <row r="179" customFormat="false" ht="15.75" hidden="false" customHeight="true" outlineLevel="0" collapsed="false">
      <c r="A179" s="61" t="str">
        <f aca="false">Def_SecSub!$A$209</f>
        <v>TS-02</v>
      </c>
      <c r="B179" s="61" t="str">
        <f aca="false">Def_Equipamentos!$C$55</f>
        <v>DI-ScrnCam</v>
      </c>
      <c r="C179" s="43"/>
      <c r="D179" s="64" t="str">
        <f aca="false">IF(EXACT(A179, ""), "", A179&amp;":")&amp;B179&amp;IF(EXACT(C179, ""), "", "-"&amp;C179)</f>
        <v>TS-02:DI-ScrnCam</v>
      </c>
      <c r="E179" s="61" t="str">
        <f aca="false">Def_Locais_Racks_Trechos!$A$209</f>
        <v>TS-02</v>
      </c>
      <c r="F179" s="64" t="str">
        <f aca="false" t="array" ref="F179:F179">INDEX(Def_Locais_Racks_Trechos!$B$2:$B$1019, MATCH(E179, Def_Locais_Racks_Trechos!$A$2:$A$1019, 0), 1)</f>
        <v>Túnel (BTS)</v>
      </c>
      <c r="G179" s="70" t="n">
        <f aca="false">INDEX(Def_Locais_Racks_Trechos!$C$2:$C$1019, MATCH(E179, Def_Locais_Racks_Trechos!$A$2:$A$1019, 0), 1)</f>
        <v>0</v>
      </c>
      <c r="H179" s="70"/>
      <c r="I179" s="70"/>
      <c r="J179" s="70"/>
      <c r="K179" s="70"/>
      <c r="L179" s="70"/>
      <c r="M179" s="70"/>
      <c r="N179" s="70"/>
      <c r="O179" s="70"/>
    </row>
    <row r="180" customFormat="false" ht="15.75" hidden="false" customHeight="true" outlineLevel="0" collapsed="false">
      <c r="A180" s="61" t="str">
        <f aca="false">Def_SecSub!$A$210</f>
        <v>TS-03</v>
      </c>
      <c r="B180" s="61" t="str">
        <f aca="false">Def_Equipamentos!$C$55</f>
        <v>DI-ScrnCam</v>
      </c>
      <c r="C180" s="43"/>
      <c r="D180" s="64" t="str">
        <f aca="false">IF(EXACT(A180, ""), "", A180&amp;":")&amp;B180&amp;IF(EXACT(C180, ""), "", "-"&amp;C180)</f>
        <v>TS-03:DI-ScrnCam</v>
      </c>
      <c r="E180" s="61" t="str">
        <f aca="false">Def_Locais_Racks_Trechos!$A$210</f>
        <v>TS-03</v>
      </c>
      <c r="F180" s="64" t="str">
        <f aca="false" t="array" ref="F180:F180">INDEX(Def_Locais_Racks_Trechos!$B$2:$B$1019, MATCH(E180, Def_Locais_Racks_Trechos!$A$2:$A$1019, 0), 1)</f>
        <v>Túnel (BTS)</v>
      </c>
      <c r="G180" s="70" t="n">
        <f aca="false">INDEX(Def_Locais_Racks_Trechos!$C$2:$C$1019, MATCH(E180, Def_Locais_Racks_Trechos!$A$2:$A$1019, 0), 1)</f>
        <v>0</v>
      </c>
      <c r="H180" s="70"/>
      <c r="I180" s="70"/>
      <c r="J180" s="70"/>
      <c r="K180" s="70"/>
      <c r="L180" s="70"/>
      <c r="M180" s="70"/>
      <c r="N180" s="70"/>
      <c r="O180" s="70"/>
    </row>
    <row r="181" customFormat="false" ht="15.75" hidden="false" customHeight="true" outlineLevel="0" collapsed="false">
      <c r="A181" s="61" t="str">
        <f aca="false">Def_SecSub!$A$211</f>
        <v>TS-04</v>
      </c>
      <c r="B181" s="61" t="str">
        <f aca="false">Def_Equipamentos!$C$55</f>
        <v>DI-ScrnCam</v>
      </c>
      <c r="C181" s="43" t="n">
        <v>1</v>
      </c>
      <c r="D181" s="64" t="str">
        <f aca="false">IF(EXACT(A181, ""), "", A181&amp;":")&amp;B181&amp;IF(EXACT(C181, ""), "", "-"&amp;C181)</f>
        <v>TS-04:DI-ScrnCam-1</v>
      </c>
      <c r="E181" s="61" t="str">
        <f aca="false">Def_Locais_Racks_Trechos!$A$211</f>
        <v>TS-04</v>
      </c>
      <c r="F181" s="64" t="str">
        <f aca="false" t="array" ref="F181:F181">INDEX(Def_Locais_Racks_Trechos!$B$2:$B$1019, MATCH(E181, Def_Locais_Racks_Trechos!$A$2:$A$1019, 0), 1)</f>
        <v>Túnel (BTS)</v>
      </c>
      <c r="G181" s="70" t="n">
        <f aca="false">INDEX(Def_Locais_Racks_Trechos!$C$2:$C$1019, MATCH(E181, Def_Locais_Racks_Trechos!$A$2:$A$1019, 0), 1)</f>
        <v>0</v>
      </c>
      <c r="H181" s="70"/>
      <c r="I181" s="70"/>
      <c r="J181" s="70"/>
      <c r="K181" s="70"/>
      <c r="L181" s="70"/>
      <c r="M181" s="70"/>
      <c r="N181" s="70"/>
      <c r="O181" s="70"/>
    </row>
    <row r="182" customFormat="false" ht="15.75" hidden="false" customHeight="true" outlineLevel="0" collapsed="false">
      <c r="A182" s="61" t="str">
        <f aca="false">Def_SecSub!$A$211</f>
        <v>TS-04</v>
      </c>
      <c r="B182" s="61" t="str">
        <f aca="false">Def_Equipamentos!$C$55</f>
        <v>DI-ScrnCam</v>
      </c>
      <c r="C182" s="43" t="n">
        <v>2</v>
      </c>
      <c r="D182" s="64" t="str">
        <f aca="false">IF(EXACT(A182, ""), "", A182&amp;":")&amp;B182&amp;IF(EXACT(C182, ""), "", "-"&amp;C182)</f>
        <v>TS-04:DI-ScrnCam-2</v>
      </c>
      <c r="E182" s="61" t="str">
        <f aca="false">Def_Locais_Racks_Trechos!$A$211</f>
        <v>TS-04</v>
      </c>
      <c r="F182" s="64" t="str">
        <f aca="false" t="array" ref="F182:F182">INDEX(Def_Locais_Racks_Trechos!$B$2:$B$1019, MATCH(E182, Def_Locais_Racks_Trechos!$A$2:$A$1019, 0), 1)</f>
        <v>Túnel (BTS)</v>
      </c>
      <c r="G182" s="70" t="n">
        <f aca="false">INDEX(Def_Locais_Racks_Trechos!$C$2:$C$1019, MATCH(E182, Def_Locais_Racks_Trechos!$A$2:$A$1019, 0), 1)</f>
        <v>0</v>
      </c>
      <c r="H182" s="70"/>
      <c r="I182" s="70"/>
      <c r="J182" s="70"/>
      <c r="K182" s="70"/>
      <c r="L182" s="70"/>
      <c r="M182" s="70"/>
      <c r="N182" s="70"/>
      <c r="O182" s="70"/>
    </row>
    <row r="183" customFormat="false" ht="15.75" hidden="false" customHeight="true" outlineLevel="0" collapsed="false">
      <c r="A183" s="61" t="str">
        <f aca="false">Def_SecSub!$A$211</f>
        <v>TS-04</v>
      </c>
      <c r="B183" s="61" t="str">
        <f aca="false">Def_Equipamentos!$C$55</f>
        <v>DI-ScrnCam</v>
      </c>
      <c r="C183" s="43" t="n">
        <v>3</v>
      </c>
      <c r="D183" s="64" t="str">
        <f aca="false">IF(EXACT(A183, ""), "", A183&amp;":")&amp;B183&amp;IF(EXACT(C183, ""), "", "-"&amp;C183)</f>
        <v>TS-04:DI-ScrnCam-3</v>
      </c>
      <c r="E183" s="61" t="str">
        <f aca="false">Def_Locais_Racks_Trechos!$A$211</f>
        <v>TS-04</v>
      </c>
      <c r="F183" s="64" t="str">
        <f aca="false" t="array" ref="F183:F183">INDEX(Def_Locais_Racks_Trechos!$B$2:$B$1019, MATCH(E183, Def_Locais_Racks_Trechos!$A$2:$A$1019, 0), 1)</f>
        <v>Túnel (BTS)</v>
      </c>
      <c r="G183" s="70" t="n">
        <f aca="false">INDEX(Def_Locais_Racks_Trechos!$C$2:$C$1019, MATCH(E183, Def_Locais_Racks_Trechos!$A$2:$A$1019, 0), 1)</f>
        <v>0</v>
      </c>
      <c r="H183" s="70"/>
      <c r="I183" s="70"/>
      <c r="J183" s="70"/>
      <c r="K183" s="70"/>
      <c r="L183" s="70"/>
      <c r="M183" s="70"/>
      <c r="N183" s="70"/>
      <c r="O183" s="70"/>
    </row>
    <row r="184" customFormat="false" ht="15.75" hidden="false" customHeight="true" outlineLevel="0" collapsed="false">
      <c r="A184" s="61" t="str">
        <f aca="false">Def_SecSub!$A$212</f>
        <v>BO-01D</v>
      </c>
      <c r="B184" s="61" t="str">
        <f aca="false">Def_Equipamentos!$C$55</f>
        <v>DI-ScrnCam</v>
      </c>
      <c r="C184" s="43" t="n">
        <v>1</v>
      </c>
      <c r="D184" s="64" t="str">
        <f aca="false">IF(EXACT(A184, ""), "", A184&amp;":")&amp;B184&amp;IF(EXACT(C184, ""), "", "-"&amp;C184)</f>
        <v>BO-01D:DI-ScrnCam-1</v>
      </c>
      <c r="E184" s="61" t="str">
        <f aca="false">Def_Locais_Racks_Trechos!$A$212</f>
        <v>BO-01D</v>
      </c>
      <c r="F184" s="64" t="str">
        <f aca="false" t="array" ref="F184:F184">INDEX(Def_Locais_Racks_Trechos!$B$2:$B$1019, MATCH(E184, Def_Locais_Racks_Trechos!$A$2:$A$1019, 0), 1)</f>
        <v>Túnel (Booster)</v>
      </c>
      <c r="G184" s="70" t="n">
        <f aca="false">INDEX(Def_Locais_Racks_Trechos!$C$2:$C$1019, MATCH(E184, Def_Locais_Racks_Trechos!$A$2:$A$1019, 0), 1)</f>
        <v>0</v>
      </c>
      <c r="H184" s="70"/>
      <c r="I184" s="70"/>
      <c r="J184" s="70"/>
      <c r="K184" s="70"/>
      <c r="L184" s="70"/>
      <c r="M184" s="70"/>
      <c r="N184" s="70"/>
      <c r="O184" s="70"/>
    </row>
    <row r="185" customFormat="false" ht="15.75" hidden="false" customHeight="true" outlineLevel="0" collapsed="false">
      <c r="A185" s="61" t="str">
        <f aca="false">Def_SecSub!$A$212</f>
        <v>BO-01D</v>
      </c>
      <c r="B185" s="61" t="str">
        <f aca="false">Def_Equipamentos!$C$55</f>
        <v>DI-ScrnCam</v>
      </c>
      <c r="C185" s="43" t="n">
        <v>2</v>
      </c>
      <c r="D185" s="64" t="str">
        <f aca="false">IF(EXACT(A185, ""), "", A185&amp;":")&amp;B185&amp;IF(EXACT(C185, ""), "", "-"&amp;C185)</f>
        <v>BO-01D:DI-ScrnCam-2</v>
      </c>
      <c r="E185" s="61" t="str">
        <f aca="false">Def_Locais_Racks_Trechos!$A$212</f>
        <v>BO-01D</v>
      </c>
      <c r="F185" s="64" t="str">
        <f aca="false" t="array" ref="F185:F185">INDEX(Def_Locais_Racks_Trechos!$B$2:$B$1019, MATCH(E185, Def_Locais_Racks_Trechos!$A$2:$A$1019, 0), 1)</f>
        <v>Túnel (Booster)</v>
      </c>
      <c r="G185" s="70" t="n">
        <f aca="false">INDEX(Def_Locais_Racks_Trechos!$C$2:$C$1019, MATCH(E185, Def_Locais_Racks_Trechos!$A$2:$A$1019, 0), 1)</f>
        <v>0</v>
      </c>
      <c r="H185" s="70"/>
      <c r="I185" s="70"/>
      <c r="J185" s="70"/>
      <c r="K185" s="70"/>
      <c r="L185" s="70"/>
      <c r="M185" s="70"/>
      <c r="N185" s="70"/>
      <c r="O185" s="70"/>
    </row>
    <row r="186" customFormat="false" ht="15.75" hidden="false" customHeight="true" outlineLevel="0" collapsed="false">
      <c r="A186" s="61" t="str">
        <f aca="false">Def_SecSub!$A$263</f>
        <v>BO-02U</v>
      </c>
      <c r="B186" s="61" t="str">
        <f aca="false">Def_Equipamentos!$C$55</f>
        <v>DI-ScrnCam</v>
      </c>
      <c r="C186" s="43"/>
      <c r="D186" s="64" t="str">
        <f aca="false">IF(EXACT(A186, ""), "", A186&amp;":")&amp;B186&amp;IF(EXACT(C186, ""), "", "-"&amp;C186)</f>
        <v>BO-02U:DI-ScrnCam</v>
      </c>
      <c r="E186" s="61" t="str">
        <f aca="false">Def_Locais_Racks_Trechos!$A$263</f>
        <v>BO-02U</v>
      </c>
      <c r="F186" s="64" t="str">
        <f aca="false" t="array" ref="F186:F186">INDEX(Def_Locais_Racks_Trechos!$B$2:$B$1019, MATCH(E186, Def_Locais_Racks_Trechos!$A$2:$A$1019, 0), 1)</f>
        <v>Túnel (Booster)</v>
      </c>
      <c r="G186" s="70" t="n">
        <f aca="false">INDEX(Def_Locais_Racks_Trechos!$C$2:$C$1019, MATCH(E186, Def_Locais_Racks_Trechos!$A$2:$A$1019, 0), 1)</f>
        <v>0</v>
      </c>
      <c r="H186" s="70"/>
      <c r="I186" s="70"/>
      <c r="J186" s="70"/>
      <c r="K186" s="70"/>
      <c r="L186" s="70"/>
      <c r="M186" s="70"/>
      <c r="N186" s="70"/>
      <c r="O186" s="70"/>
    </row>
    <row r="187" customFormat="false" ht="15.75" hidden="false" customHeight="true" outlineLevel="0" collapsed="false">
      <c r="A187" s="61" t="str">
        <f aca="false">Def_SecSub!$A$204</f>
        <v>TB-01</v>
      </c>
      <c r="B187" s="61" t="str">
        <f aca="false">Def_Equipamentos!$C$56</f>
        <v>DI-ScrnCtrl</v>
      </c>
      <c r="C187" s="43" t="n">
        <v>1</v>
      </c>
      <c r="D187" s="64" t="str">
        <f aca="false">IF(EXACT(A187, ""), "", A187&amp;":")&amp;B187&amp;IF(EXACT(C187, ""), "", "-"&amp;C187)</f>
        <v>TB-01:DI-ScrnCtrl-1</v>
      </c>
      <c r="E187" s="61" t="str">
        <f aca="false">Def_Locais_Racks_Trechos!$A$204</f>
        <v>TB-01</v>
      </c>
      <c r="F187" s="64" t="str">
        <f aca="false" t="array" ref="F187:F187">INDEX(Def_Locais_Racks_Trechos!$B$2:$B$1019, MATCH(E187, Def_Locais_Racks_Trechos!$A$2:$A$1019, 0), 1)</f>
        <v>Túnel (LTB)</v>
      </c>
      <c r="G187" s="70" t="n">
        <f aca="false">INDEX(Def_Locais_Racks_Trechos!$C$2:$C$1019, MATCH(E187, Def_Locais_Racks_Trechos!$A$2:$A$1019, 0), 1)</f>
        <v>0</v>
      </c>
      <c r="H187" s="70"/>
      <c r="I187" s="70"/>
      <c r="J187" s="70"/>
      <c r="K187" s="70"/>
      <c r="L187" s="70"/>
      <c r="M187" s="70"/>
      <c r="N187" s="70"/>
      <c r="O187" s="70"/>
    </row>
    <row r="188" customFormat="false" ht="15.75" hidden="false" customHeight="true" outlineLevel="0" collapsed="false">
      <c r="A188" s="61" t="str">
        <f aca="false">Def_SecSub!$A$204</f>
        <v>TB-01</v>
      </c>
      <c r="B188" s="61" t="str">
        <f aca="false">Def_Equipamentos!$C$56</f>
        <v>DI-ScrnCtrl</v>
      </c>
      <c r="C188" s="43" t="n">
        <v>2</v>
      </c>
      <c r="D188" s="64" t="str">
        <f aca="false">IF(EXACT(A188, ""), "", A188&amp;":")&amp;B188&amp;IF(EXACT(C188, ""), "", "-"&amp;C188)</f>
        <v>TB-01:DI-ScrnCtrl-2</v>
      </c>
      <c r="E188" s="61" t="str">
        <f aca="false">Def_Locais_Racks_Trechos!$A$204</f>
        <v>TB-01</v>
      </c>
      <c r="F188" s="64" t="str">
        <f aca="false" t="array" ref="F188:F188">INDEX(Def_Locais_Racks_Trechos!$B$2:$B$1019, MATCH(E188, Def_Locais_Racks_Trechos!$A$2:$A$1019, 0), 1)</f>
        <v>Túnel (LTB)</v>
      </c>
      <c r="G188" s="70" t="n">
        <f aca="false">INDEX(Def_Locais_Racks_Trechos!$C$2:$C$1019, MATCH(E188, Def_Locais_Racks_Trechos!$A$2:$A$1019, 0), 1)</f>
        <v>0</v>
      </c>
      <c r="H188" s="70"/>
      <c r="I188" s="70"/>
      <c r="J188" s="70"/>
      <c r="K188" s="70"/>
      <c r="L188" s="70"/>
      <c r="M188" s="70"/>
      <c r="N188" s="70"/>
      <c r="O188" s="70"/>
    </row>
    <row r="189" customFormat="false" ht="15.75" hidden="false" customHeight="true" outlineLevel="0" collapsed="false">
      <c r="A189" s="61" t="str">
        <f aca="false">Def_SecSub!$A$205</f>
        <v>TB-02</v>
      </c>
      <c r="B189" s="61" t="str">
        <f aca="false">Def_Equipamentos!$C$56</f>
        <v>DI-ScrnCtrl</v>
      </c>
      <c r="C189" s="43" t="n">
        <v>1</v>
      </c>
      <c r="D189" s="64" t="str">
        <f aca="false">IF(EXACT(A189, ""), "", A189&amp;":")&amp;B189&amp;IF(EXACT(C189, ""), "", "-"&amp;C189)</f>
        <v>TB-02:DI-ScrnCtrl-1</v>
      </c>
      <c r="E189" s="61" t="str">
        <f aca="false">Def_Locais_Racks_Trechos!$A$205</f>
        <v>TB-02</v>
      </c>
      <c r="F189" s="64" t="str">
        <f aca="false" t="array" ref="F189:F189">INDEX(Def_Locais_Racks_Trechos!$B$2:$B$1019, MATCH(E189, Def_Locais_Racks_Trechos!$A$2:$A$1019, 0), 1)</f>
        <v>Túnel (LTB)</v>
      </c>
      <c r="G189" s="70" t="n">
        <f aca="false">INDEX(Def_Locais_Racks_Trechos!$C$2:$C$1019, MATCH(E189, Def_Locais_Racks_Trechos!$A$2:$A$1019, 0), 1)</f>
        <v>0</v>
      </c>
      <c r="H189" s="70"/>
      <c r="I189" s="70"/>
      <c r="J189" s="70"/>
      <c r="K189" s="70"/>
      <c r="L189" s="70"/>
      <c r="M189" s="70"/>
      <c r="N189" s="70"/>
      <c r="O189" s="70"/>
    </row>
    <row r="190" customFormat="false" ht="15.75" hidden="false" customHeight="true" outlineLevel="0" collapsed="false">
      <c r="A190" s="61" t="str">
        <f aca="false">Def_SecSub!$A$205</f>
        <v>TB-02</v>
      </c>
      <c r="B190" s="61" t="str">
        <f aca="false">Def_Equipamentos!$C$56</f>
        <v>DI-ScrnCtrl</v>
      </c>
      <c r="C190" s="43" t="n">
        <v>2</v>
      </c>
      <c r="D190" s="64" t="str">
        <f aca="false">IF(EXACT(A190, ""), "", A190&amp;":")&amp;B190&amp;IF(EXACT(C190, ""), "", "-"&amp;C190)</f>
        <v>TB-02:DI-ScrnCtrl-2</v>
      </c>
      <c r="E190" s="61" t="str">
        <f aca="false">Def_Locais_Racks_Trechos!$A$205</f>
        <v>TB-02</v>
      </c>
      <c r="F190" s="64" t="str">
        <f aca="false" t="array" ref="F190:F190">INDEX(Def_Locais_Racks_Trechos!$B$2:$B$1019, MATCH(E190, Def_Locais_Racks_Trechos!$A$2:$A$1019, 0), 1)</f>
        <v>Túnel (LTB)</v>
      </c>
      <c r="G190" s="70" t="n">
        <f aca="false">INDEX(Def_Locais_Racks_Trechos!$C$2:$C$1019, MATCH(E190, Def_Locais_Racks_Trechos!$A$2:$A$1019, 0), 1)</f>
        <v>0</v>
      </c>
      <c r="H190" s="70"/>
      <c r="I190" s="70"/>
      <c r="J190" s="70"/>
      <c r="K190" s="70"/>
      <c r="L190" s="70"/>
      <c r="M190" s="70"/>
      <c r="N190" s="70"/>
      <c r="O190" s="70"/>
    </row>
    <row r="191" customFormat="false" ht="15.75" hidden="false" customHeight="true" outlineLevel="0" collapsed="false">
      <c r="A191" s="61" t="str">
        <f aca="false">Def_SecSub!$A$206</f>
        <v>TB-03</v>
      </c>
      <c r="B191" s="61" t="str">
        <f aca="false">Def_Equipamentos!$C$56</f>
        <v>DI-ScrnCtrl</v>
      </c>
      <c r="C191" s="43"/>
      <c r="D191" s="64" t="str">
        <f aca="false">IF(EXACT(A191, ""), "", A191&amp;":")&amp;B191&amp;IF(EXACT(C191, ""), "", "-"&amp;C191)</f>
        <v>TB-03:DI-ScrnCtrl</v>
      </c>
      <c r="E191" s="61" t="str">
        <f aca="false">Def_Locais_Racks_Trechos!$A$206</f>
        <v>TB-03</v>
      </c>
      <c r="F191" s="64" t="str">
        <f aca="false" t="array" ref="F191:F191">INDEX(Def_Locais_Racks_Trechos!$B$2:$B$1019, MATCH(E191, Def_Locais_Racks_Trechos!$A$2:$A$1019, 0), 1)</f>
        <v>Túnel (LTB)</v>
      </c>
      <c r="G191" s="70" t="n">
        <f aca="false">INDEX(Def_Locais_Racks_Trechos!$C$2:$C$1019, MATCH(E191, Def_Locais_Racks_Trechos!$A$2:$A$1019, 0), 1)</f>
        <v>0</v>
      </c>
      <c r="H191" s="70"/>
      <c r="I191" s="70"/>
      <c r="J191" s="70"/>
      <c r="K191" s="70"/>
      <c r="L191" s="70"/>
      <c r="M191" s="70"/>
      <c r="N191" s="70"/>
      <c r="O191" s="70"/>
    </row>
    <row r="192" customFormat="false" ht="15.75" hidden="false" customHeight="true" outlineLevel="0" collapsed="false">
      <c r="A192" s="61" t="str">
        <f aca="false">Def_SecSub!$A$207</f>
        <v>TB-04</v>
      </c>
      <c r="B192" s="61" t="str">
        <f aca="false">Def_Equipamentos!$C$56</f>
        <v>DI-ScrnCtrl</v>
      </c>
      <c r="C192" s="43"/>
      <c r="D192" s="64" t="str">
        <f aca="false">IF(EXACT(A192, ""), "", A192&amp;":")&amp;B192&amp;IF(EXACT(C192, ""), "", "-"&amp;C192)</f>
        <v>TB-04:DI-ScrnCtrl</v>
      </c>
      <c r="E192" s="61" t="str">
        <f aca="false">Def_Locais_Racks_Trechos!$A$207</f>
        <v>TB-04</v>
      </c>
      <c r="F192" s="64" t="str">
        <f aca="false" t="array" ref="F192:F192">INDEX(Def_Locais_Racks_Trechos!$B$2:$B$1019, MATCH(E192, Def_Locais_Racks_Trechos!$A$2:$A$1019, 0), 1)</f>
        <v>Túnel (LTB)</v>
      </c>
      <c r="G192" s="70" t="n">
        <f aca="false">INDEX(Def_Locais_Racks_Trechos!$C$2:$C$1019, MATCH(E192, Def_Locais_Racks_Trechos!$A$2:$A$1019, 0), 1)</f>
        <v>0</v>
      </c>
      <c r="H192" s="70"/>
      <c r="I192" s="70"/>
      <c r="J192" s="70"/>
      <c r="K192" s="70"/>
      <c r="L192" s="70"/>
      <c r="M192" s="70"/>
      <c r="N192" s="70"/>
      <c r="O192" s="70"/>
    </row>
    <row r="193" customFormat="false" ht="15.75" hidden="false" customHeight="true" outlineLevel="0" collapsed="false">
      <c r="A193" s="61" t="str">
        <f aca="false">Def_SecSub!$A$208</f>
        <v>TS-01</v>
      </c>
      <c r="B193" s="61" t="str">
        <f aca="false">Def_Equipamentos!$C$56</f>
        <v>DI-ScrnCtrl</v>
      </c>
      <c r="C193" s="43"/>
      <c r="D193" s="64" t="str">
        <f aca="false">IF(EXACT(A193, ""), "", A193&amp;":")&amp;B193&amp;IF(EXACT(C193, ""), "", "-"&amp;C193)</f>
        <v>TS-01:DI-ScrnCtrl</v>
      </c>
      <c r="E193" s="61" t="str">
        <f aca="false">Def_Locais_Racks_Trechos!$A$208</f>
        <v>TS-01</v>
      </c>
      <c r="F193" s="64" t="str">
        <f aca="false" t="array" ref="F193:F193">INDEX(Def_Locais_Racks_Trechos!$B$2:$B$1019, MATCH(E193, Def_Locais_Racks_Trechos!$A$2:$A$1019, 0), 1)</f>
        <v>Túnel (BTS)</v>
      </c>
      <c r="G193" s="70" t="n">
        <f aca="false">INDEX(Def_Locais_Racks_Trechos!$C$2:$C$1019, MATCH(E193, Def_Locais_Racks_Trechos!$A$2:$A$1019, 0), 1)</f>
        <v>0</v>
      </c>
      <c r="H193" s="70"/>
      <c r="I193" s="70"/>
      <c r="J193" s="70"/>
      <c r="K193" s="70"/>
      <c r="L193" s="70"/>
      <c r="M193" s="70"/>
      <c r="N193" s="70"/>
      <c r="O193" s="70"/>
    </row>
    <row r="194" customFormat="false" ht="15.75" hidden="false" customHeight="true" outlineLevel="0" collapsed="false">
      <c r="A194" s="61" t="str">
        <f aca="false">Def_SecSub!$A$209</f>
        <v>TS-02</v>
      </c>
      <c r="B194" s="61" t="str">
        <f aca="false">Def_Equipamentos!$C$56</f>
        <v>DI-ScrnCtrl</v>
      </c>
      <c r="C194" s="43"/>
      <c r="D194" s="64" t="str">
        <f aca="false">IF(EXACT(A194, ""), "", A194&amp;":")&amp;B194&amp;IF(EXACT(C194, ""), "", "-"&amp;C194)</f>
        <v>TS-02:DI-ScrnCtrl</v>
      </c>
      <c r="E194" s="61" t="str">
        <f aca="false">Def_Locais_Racks_Trechos!$A$209</f>
        <v>TS-02</v>
      </c>
      <c r="F194" s="64" t="str">
        <f aca="false" t="array" ref="F194:F194">INDEX(Def_Locais_Racks_Trechos!$B$2:$B$1019, MATCH(E194, Def_Locais_Racks_Trechos!$A$2:$A$1019, 0), 1)</f>
        <v>Túnel (BTS)</v>
      </c>
      <c r="G194" s="70" t="n">
        <f aca="false">INDEX(Def_Locais_Racks_Trechos!$C$2:$C$1019, MATCH(E194, Def_Locais_Racks_Trechos!$A$2:$A$1019, 0), 1)</f>
        <v>0</v>
      </c>
      <c r="H194" s="70"/>
      <c r="I194" s="70"/>
      <c r="J194" s="70"/>
      <c r="K194" s="70"/>
      <c r="L194" s="70"/>
      <c r="M194" s="70"/>
      <c r="N194" s="70"/>
      <c r="O194" s="70"/>
    </row>
    <row r="195" customFormat="false" ht="15.75" hidden="false" customHeight="true" outlineLevel="0" collapsed="false">
      <c r="A195" s="61" t="str">
        <f aca="false">Def_SecSub!$A$210</f>
        <v>TS-03</v>
      </c>
      <c r="B195" s="61" t="str">
        <f aca="false">Def_Equipamentos!$C$56</f>
        <v>DI-ScrnCtrl</v>
      </c>
      <c r="C195" s="43"/>
      <c r="D195" s="64" t="str">
        <f aca="false">IF(EXACT(A195, ""), "", A195&amp;":")&amp;B195&amp;IF(EXACT(C195, ""), "", "-"&amp;C195)</f>
        <v>TS-03:DI-ScrnCtrl</v>
      </c>
      <c r="E195" s="61" t="str">
        <f aca="false">Def_Locais_Racks_Trechos!$A$210</f>
        <v>TS-03</v>
      </c>
      <c r="F195" s="64" t="str">
        <f aca="false" t="array" ref="F195:F195">INDEX(Def_Locais_Racks_Trechos!$B$2:$B$1019, MATCH(E195, Def_Locais_Racks_Trechos!$A$2:$A$1019, 0), 1)</f>
        <v>Túnel (BTS)</v>
      </c>
      <c r="G195" s="70" t="n">
        <f aca="false">INDEX(Def_Locais_Racks_Trechos!$C$2:$C$1019, MATCH(E195, Def_Locais_Racks_Trechos!$A$2:$A$1019, 0), 1)</f>
        <v>0</v>
      </c>
      <c r="H195" s="70"/>
      <c r="I195" s="70"/>
      <c r="J195" s="70"/>
      <c r="K195" s="70"/>
      <c r="L195" s="70"/>
      <c r="M195" s="70"/>
      <c r="N195" s="70"/>
      <c r="O195" s="70"/>
    </row>
    <row r="196" customFormat="false" ht="15.75" hidden="false" customHeight="true" outlineLevel="0" collapsed="false">
      <c r="A196" s="61" t="str">
        <f aca="false">Def_SecSub!$A$211</f>
        <v>TS-04</v>
      </c>
      <c r="B196" s="61" t="str">
        <f aca="false">Def_Equipamentos!$C$56</f>
        <v>DI-ScrnCtrl</v>
      </c>
      <c r="C196" s="43" t="n">
        <v>1</v>
      </c>
      <c r="D196" s="64" t="str">
        <f aca="false">IF(EXACT(A196, ""), "", A196&amp;":")&amp;B196&amp;IF(EXACT(C196, ""), "", "-"&amp;C196)</f>
        <v>TS-04:DI-ScrnCtrl-1</v>
      </c>
      <c r="E196" s="61" t="str">
        <f aca="false">Def_Locais_Racks_Trechos!$A$211</f>
        <v>TS-04</v>
      </c>
      <c r="F196" s="64" t="str">
        <f aca="false" t="array" ref="F196:F196">INDEX(Def_Locais_Racks_Trechos!$B$2:$B$1019, MATCH(E196, Def_Locais_Racks_Trechos!$A$2:$A$1019, 0), 1)</f>
        <v>Túnel (BTS)</v>
      </c>
      <c r="G196" s="70" t="n">
        <f aca="false">INDEX(Def_Locais_Racks_Trechos!$C$2:$C$1019, MATCH(E196, Def_Locais_Racks_Trechos!$A$2:$A$1019, 0), 1)</f>
        <v>0</v>
      </c>
      <c r="H196" s="70"/>
      <c r="I196" s="70"/>
      <c r="J196" s="70"/>
      <c r="K196" s="70"/>
      <c r="L196" s="70"/>
      <c r="M196" s="70"/>
      <c r="N196" s="70"/>
      <c r="O196" s="70"/>
    </row>
    <row r="197" customFormat="false" ht="15.75" hidden="false" customHeight="true" outlineLevel="0" collapsed="false">
      <c r="A197" s="61" t="str">
        <f aca="false">Def_SecSub!$A$211</f>
        <v>TS-04</v>
      </c>
      <c r="B197" s="61" t="str">
        <f aca="false">Def_Equipamentos!$C$56</f>
        <v>DI-ScrnCtrl</v>
      </c>
      <c r="C197" s="43" t="n">
        <v>2</v>
      </c>
      <c r="D197" s="64" t="str">
        <f aca="false">IF(EXACT(A197, ""), "", A197&amp;":")&amp;B197&amp;IF(EXACT(C197, ""), "", "-"&amp;C197)</f>
        <v>TS-04:DI-ScrnCtrl-2</v>
      </c>
      <c r="E197" s="61" t="str">
        <f aca="false">Def_Locais_Racks_Trechos!$A$211</f>
        <v>TS-04</v>
      </c>
      <c r="F197" s="64" t="str">
        <f aca="false" t="array" ref="F197:F197">INDEX(Def_Locais_Racks_Trechos!$B$2:$B$1019, MATCH(E197, Def_Locais_Racks_Trechos!$A$2:$A$1019, 0), 1)</f>
        <v>Túnel (BTS)</v>
      </c>
      <c r="G197" s="70" t="n">
        <f aca="false">INDEX(Def_Locais_Racks_Trechos!$C$2:$C$1019, MATCH(E197, Def_Locais_Racks_Trechos!$A$2:$A$1019, 0), 1)</f>
        <v>0</v>
      </c>
      <c r="H197" s="70"/>
      <c r="I197" s="70"/>
      <c r="J197" s="70"/>
      <c r="K197" s="70"/>
      <c r="L197" s="70"/>
      <c r="M197" s="70"/>
      <c r="N197" s="70"/>
      <c r="O197" s="70"/>
    </row>
    <row r="198" customFormat="false" ht="15.75" hidden="false" customHeight="true" outlineLevel="0" collapsed="false">
      <c r="A198" s="61" t="str">
        <f aca="false">Def_SecSub!$A$211</f>
        <v>TS-04</v>
      </c>
      <c r="B198" s="61" t="str">
        <f aca="false">Def_Equipamentos!$C$56</f>
        <v>DI-ScrnCtrl</v>
      </c>
      <c r="C198" s="43" t="n">
        <v>3</v>
      </c>
      <c r="D198" s="64" t="str">
        <f aca="false">IF(EXACT(A198, ""), "", A198&amp;":")&amp;B198&amp;IF(EXACT(C198, ""), "", "-"&amp;C198)</f>
        <v>TS-04:DI-ScrnCtrl-3</v>
      </c>
      <c r="E198" s="61" t="str">
        <f aca="false">Def_Locais_Racks_Trechos!$A$211</f>
        <v>TS-04</v>
      </c>
      <c r="F198" s="64" t="str">
        <f aca="false" t="array" ref="F198:F198">INDEX(Def_Locais_Racks_Trechos!$B$2:$B$1019, MATCH(E198, Def_Locais_Racks_Trechos!$A$2:$A$1019, 0), 1)</f>
        <v>Túnel (BTS)</v>
      </c>
      <c r="G198" s="70" t="n">
        <f aca="false">INDEX(Def_Locais_Racks_Trechos!$C$2:$C$1019, MATCH(E198, Def_Locais_Racks_Trechos!$A$2:$A$1019, 0), 1)</f>
        <v>0</v>
      </c>
      <c r="H198" s="70"/>
      <c r="I198" s="70"/>
      <c r="J198" s="70"/>
      <c r="K198" s="70"/>
      <c r="L198" s="70"/>
      <c r="M198" s="70"/>
      <c r="N198" s="70"/>
      <c r="O198" s="70"/>
    </row>
    <row r="199" customFormat="false" ht="15.75" hidden="false" customHeight="true" outlineLevel="0" collapsed="false">
      <c r="A199" s="61" t="str">
        <f aca="false">Def_SecSub!$A$212</f>
        <v>BO-01D</v>
      </c>
      <c r="B199" s="61" t="str">
        <f aca="false">Def_Equipamentos!$C$56</f>
        <v>DI-ScrnCtrl</v>
      </c>
      <c r="C199" s="43" t="n">
        <v>1</v>
      </c>
      <c r="D199" s="64" t="str">
        <f aca="false">IF(EXACT(A199, ""), "", A199&amp;":")&amp;B199&amp;IF(EXACT(C199, ""), "", "-"&amp;C199)</f>
        <v>BO-01D:DI-ScrnCtrl-1</v>
      </c>
      <c r="E199" s="61" t="str">
        <f aca="false">Def_Locais_Racks_Trechos!$A$212</f>
        <v>BO-01D</v>
      </c>
      <c r="F199" s="64" t="str">
        <f aca="false" t="array" ref="F199:F199">INDEX(Def_Locais_Racks_Trechos!$B$2:$B$1019, MATCH(E199, Def_Locais_Racks_Trechos!$A$2:$A$1019, 0), 1)</f>
        <v>Túnel (Booster)</v>
      </c>
      <c r="G199" s="70" t="n">
        <f aca="false">INDEX(Def_Locais_Racks_Trechos!$C$2:$C$1019, MATCH(E199, Def_Locais_Racks_Trechos!$A$2:$A$1019, 0), 1)</f>
        <v>0</v>
      </c>
      <c r="H199" s="70"/>
      <c r="I199" s="70"/>
      <c r="J199" s="70"/>
      <c r="K199" s="70"/>
      <c r="L199" s="70"/>
      <c r="M199" s="70"/>
      <c r="N199" s="70"/>
      <c r="O199" s="70"/>
    </row>
    <row r="200" customFormat="false" ht="15.75" hidden="false" customHeight="true" outlineLevel="0" collapsed="false">
      <c r="A200" s="61" t="str">
        <f aca="false">Def_SecSub!$A$212</f>
        <v>BO-01D</v>
      </c>
      <c r="B200" s="61" t="str">
        <f aca="false">Def_Equipamentos!$C$56</f>
        <v>DI-ScrnCtrl</v>
      </c>
      <c r="C200" s="43" t="n">
        <v>2</v>
      </c>
      <c r="D200" s="64" t="str">
        <f aca="false">IF(EXACT(A200, ""), "", A200&amp;":")&amp;B200&amp;IF(EXACT(C200, ""), "", "-"&amp;C200)</f>
        <v>BO-01D:DI-ScrnCtrl-2</v>
      </c>
      <c r="E200" s="61" t="str">
        <f aca="false">Def_Locais_Racks_Trechos!$A$212</f>
        <v>BO-01D</v>
      </c>
      <c r="F200" s="64" t="str">
        <f aca="false" t="array" ref="F200:F200">INDEX(Def_Locais_Racks_Trechos!$B$2:$B$1019, MATCH(E200, Def_Locais_Racks_Trechos!$A$2:$A$1019, 0), 1)</f>
        <v>Túnel (Booster)</v>
      </c>
      <c r="G200" s="70" t="n">
        <f aca="false">INDEX(Def_Locais_Racks_Trechos!$C$2:$C$1019, MATCH(E200, Def_Locais_Racks_Trechos!$A$2:$A$1019, 0), 1)</f>
        <v>0</v>
      </c>
      <c r="H200" s="70"/>
      <c r="I200" s="70"/>
      <c r="J200" s="70"/>
      <c r="K200" s="70"/>
      <c r="L200" s="70"/>
      <c r="M200" s="70"/>
      <c r="N200" s="70"/>
      <c r="O200" s="70"/>
    </row>
    <row r="201" customFormat="false" ht="15.75" hidden="false" customHeight="true" outlineLevel="0" collapsed="false">
      <c r="A201" s="61" t="str">
        <f aca="false">Def_SecSub!$A$263</f>
        <v>BO-02U</v>
      </c>
      <c r="B201" s="61" t="str">
        <f aca="false">Def_Equipamentos!$C$56</f>
        <v>DI-ScrnCtrl</v>
      </c>
      <c r="C201" s="43"/>
      <c r="D201" s="64" t="str">
        <f aca="false">IF(EXACT(A201, ""), "", A201&amp;":")&amp;B201&amp;IF(EXACT(C201, ""), "", "-"&amp;C201)</f>
        <v>BO-02U:DI-ScrnCtrl</v>
      </c>
      <c r="E201" s="61" t="str">
        <f aca="false">Def_Locais_Racks_Trechos!$A$263</f>
        <v>BO-02U</v>
      </c>
      <c r="F201" s="64" t="str">
        <f aca="false" t="array" ref="F201:F201">INDEX(Def_Locais_Racks_Trechos!$B$2:$B$1019, MATCH(E201, Def_Locais_Racks_Trechos!$A$2:$A$1019, 0), 1)</f>
        <v>Túnel (Booster)</v>
      </c>
      <c r="G201" s="70" t="n">
        <f aca="false">INDEX(Def_Locais_Racks_Trechos!$C$2:$C$1019, MATCH(E201, Def_Locais_Racks_Trechos!$A$2:$A$1019, 0), 1)</f>
        <v>0</v>
      </c>
      <c r="H201" s="70"/>
      <c r="I201" s="70"/>
      <c r="J201" s="70"/>
      <c r="K201" s="70"/>
      <c r="L201" s="70"/>
      <c r="M201" s="70"/>
      <c r="N201" s="70"/>
      <c r="O201" s="70"/>
    </row>
    <row r="202" customFormat="false" ht="15.75" hidden="false" customHeight="true" outlineLevel="0" collapsed="false">
      <c r="A202" s="61" t="str">
        <f aca="false">Def_SecSub!$A$246</f>
        <v>BO-35D</v>
      </c>
      <c r="B202" s="61" t="str">
        <f aca="false">Def_Equipamentos!$C$45</f>
        <v>DI-DCCTDig</v>
      </c>
      <c r="C202" s="43"/>
      <c r="D202" s="64" t="str">
        <f aca="false">IF(EXACT(A202, ""), "", A202&amp;":")&amp;B202&amp;IF(EXACT(C202, ""), "", "-"&amp;C202)</f>
        <v>BO-35D:DI-DCCTDig</v>
      </c>
      <c r="E202" s="61" t="str">
        <f aca="false">Def_Locais_Racks_Trechos!$A$26</f>
        <v>IA-14RaDiag03</v>
      </c>
      <c r="F202" s="64" t="str">
        <f aca="false" t="array" ref="F202:F202">INDEX(Def_Locais_Racks_Trechos!$B$2:$B$1019, MATCH(E202, Def_Locais_Racks_Trechos!$A$2:$A$1019, 0), 1)</f>
        <v>Sala Racks 14</v>
      </c>
      <c r="G202" s="70" t="str">
        <f aca="false" t="array" ref="G202:G202">INDEX(Def_Locais_Racks_Trechos!$C$2:$C$1019, MATCH(E202, Def_Locais_Racks_Trechos!$A$2:$A$1019, 0), 1)</f>
        <v>DCCTs</v>
      </c>
      <c r="H202" s="70"/>
      <c r="I202" s="70"/>
      <c r="J202" s="70"/>
      <c r="K202" s="70"/>
      <c r="L202" s="70"/>
      <c r="M202" s="70"/>
      <c r="N202" s="70"/>
      <c r="O202" s="70"/>
    </row>
    <row r="203" customFormat="false" ht="15.75" hidden="false" customHeight="true" outlineLevel="0" collapsed="false">
      <c r="A203" s="61" t="str">
        <f aca="false">Def_SecSub!$A$444</f>
        <v>SI-13SA</v>
      </c>
      <c r="B203" s="61" t="str">
        <f aca="false">Def_Equipamentos!$C$45</f>
        <v>DI-DCCTDig</v>
      </c>
      <c r="C203" s="43"/>
      <c r="D203" s="64" t="str">
        <f aca="false">IF(EXACT(A203, ""), "", A203&amp;":")&amp;B203&amp;IF(EXACT(C203, ""), "", "-"&amp;C203)</f>
        <v>SI-13SA:DI-DCCTDig</v>
      </c>
      <c r="E203" s="61" t="str">
        <f aca="false">Def_Locais_Racks_Trechos!$A$26</f>
        <v>IA-14RaDiag03</v>
      </c>
      <c r="F203" s="64" t="str">
        <f aca="false" t="array" ref="F203:F203">INDEX(Def_Locais_Racks_Trechos!$B$2:$B$1019, MATCH(E203, Def_Locais_Racks_Trechos!$A$2:$A$1019, 0), 1)</f>
        <v>Sala Racks 14</v>
      </c>
      <c r="G203" s="70" t="str">
        <f aca="false" t="array" ref="G203:G203">INDEX(Def_Locais_Racks_Trechos!$C$2:$C$1019, MATCH(E203, Def_Locais_Racks_Trechos!$A$2:$A$1019, 0), 1)</f>
        <v>DCCTs</v>
      </c>
      <c r="H203" s="70"/>
      <c r="I203" s="70"/>
      <c r="J203" s="70"/>
      <c r="K203" s="70"/>
      <c r="L203" s="70"/>
      <c r="M203" s="70"/>
      <c r="N203" s="70"/>
      <c r="O203" s="70"/>
    </row>
    <row r="204" customFormat="false" ht="15.75" hidden="false" customHeight="true" outlineLevel="0" collapsed="false">
      <c r="A204" s="61" t="str">
        <f aca="false">Def_SecSub!$A$445</f>
        <v>SI-14SB</v>
      </c>
      <c r="B204" s="61" t="str">
        <f aca="false">Def_Equipamentos!$C$45</f>
        <v>DI-DCCTDig</v>
      </c>
      <c r="C204" s="43"/>
      <c r="D204" s="64" t="str">
        <f aca="false">IF(EXACT(A204, ""), "", A204&amp;":")&amp;B204&amp;IF(EXACT(C204, ""), "", "-"&amp;C204)</f>
        <v>SI-14SB:DI-DCCTDig</v>
      </c>
      <c r="E204" s="61" t="str">
        <f aca="false">Def_Locais_Racks_Trechos!$A$26</f>
        <v>IA-14RaDiag03</v>
      </c>
      <c r="F204" s="64" t="str">
        <f aca="false" t="array" ref="F204:F204">INDEX(Def_Locais_Racks_Trechos!$B$2:$B$1019, MATCH(E204, Def_Locais_Racks_Trechos!$A$2:$A$1019, 0), 1)</f>
        <v>Sala Racks 14</v>
      </c>
      <c r="G204" s="70" t="str">
        <f aca="false" t="array" ref="G204:G204">INDEX(Def_Locais_Racks_Trechos!$C$2:$C$1019, MATCH(E204, Def_Locais_Racks_Trechos!$A$2:$A$1019, 0), 1)</f>
        <v>DCCTs</v>
      </c>
      <c r="H204" s="70"/>
      <c r="I204" s="70"/>
      <c r="J204" s="70"/>
      <c r="K204" s="70"/>
      <c r="L204" s="70"/>
      <c r="M204" s="70"/>
      <c r="N204" s="70"/>
      <c r="O204" s="70"/>
    </row>
    <row r="205" customFormat="false" ht="15.75" hidden="false" customHeight="true" outlineLevel="0" collapsed="false">
      <c r="A205" s="61" t="str">
        <f aca="false">Def_SecSub!$A$246</f>
        <v>BO-35D</v>
      </c>
      <c r="B205" s="61" t="str">
        <f aca="false">Def_Equipamentos!$C$43</f>
        <v>DI-DCCTSensor</v>
      </c>
      <c r="C205" s="43"/>
      <c r="D205" s="64" t="str">
        <f aca="false">IF(EXACT(A205, ""), "", A205&amp;":")&amp;B205&amp;IF(EXACT(C205, ""), "", "-"&amp;C205)</f>
        <v>BO-35D:DI-DCCTSensor</v>
      </c>
      <c r="E205" s="61" t="str">
        <f aca="false">Def_Locais_Racks_Trechos!$A$246</f>
        <v>BO-35D</v>
      </c>
      <c r="F205" s="64" t="str">
        <f aca="false" t="array" ref="F205:F205">INDEX(Def_Locais_Racks_Trechos!$B$2:$B$1019, MATCH(E205, Def_Locais_Racks_Trechos!$A$2:$A$1019, 0), 1)</f>
        <v>Túnel (Booster)</v>
      </c>
      <c r="G205" s="70" t="n">
        <f aca="false">INDEX(Def_Locais_Racks_Trechos!$C$2:$C$1019, MATCH(E205, Def_Locais_Racks_Trechos!$A$2:$A$1019, 0), 1)</f>
        <v>0</v>
      </c>
      <c r="H205" s="70"/>
      <c r="I205" s="70"/>
      <c r="J205" s="70"/>
      <c r="K205" s="70"/>
      <c r="L205" s="70"/>
      <c r="M205" s="70"/>
      <c r="N205" s="70"/>
      <c r="O205" s="70"/>
    </row>
    <row r="206" customFormat="false" ht="15.75" hidden="false" customHeight="true" outlineLevel="0" collapsed="false">
      <c r="A206" s="61" t="str">
        <f aca="false">Def_SecSub!$A$444</f>
        <v>SI-13SA</v>
      </c>
      <c r="B206" s="61" t="str">
        <f aca="false">Def_Equipamentos!$C$43</f>
        <v>DI-DCCTSensor</v>
      </c>
      <c r="C206" s="43"/>
      <c r="D206" s="64" t="str">
        <f aca="false">IF(EXACT(A206, ""), "", A206&amp;":")&amp;B206&amp;IF(EXACT(C206, ""), "", "-"&amp;C206)</f>
        <v>SI-13SA:DI-DCCTSensor</v>
      </c>
      <c r="E206" s="61" t="str">
        <f aca="false">Def_Locais_Racks_Trechos!$A$444</f>
        <v>SI-13SA</v>
      </c>
      <c r="F206" s="64" t="str">
        <f aca="false" t="array" ref="F206:F206">INDEX(Def_Locais_Racks_Trechos!$B$2:$B$1019, MATCH(E206, Def_Locais_Racks_Trechos!$A$2:$A$1019, 0), 1)</f>
        <v>Túnel (Anel)</v>
      </c>
      <c r="G206" s="70" t="n">
        <f aca="false">INDEX(Def_Locais_Racks_Trechos!$C$2:$C$1019, MATCH(E206, Def_Locais_Racks_Trechos!$A$2:$A$1019, 0), 1)</f>
        <v>0</v>
      </c>
      <c r="H206" s="70"/>
      <c r="I206" s="70"/>
      <c r="J206" s="70"/>
      <c r="K206" s="70"/>
      <c r="L206" s="70"/>
      <c r="M206" s="70"/>
      <c r="N206" s="70"/>
      <c r="O206" s="70"/>
    </row>
    <row r="207" customFormat="false" ht="15.75" hidden="false" customHeight="true" outlineLevel="0" collapsed="false">
      <c r="A207" s="61" t="str">
        <f aca="false">Def_SecSub!$A$445</f>
        <v>SI-14SB</v>
      </c>
      <c r="B207" s="61" t="str">
        <f aca="false">Def_Equipamentos!$C$43</f>
        <v>DI-DCCTSensor</v>
      </c>
      <c r="C207" s="43"/>
      <c r="D207" s="64" t="str">
        <f aca="false">IF(EXACT(A207, ""), "", A207&amp;":")&amp;B207&amp;IF(EXACT(C207, ""), "", "-"&amp;C207)</f>
        <v>SI-14SB:DI-DCCTSensor</v>
      </c>
      <c r="E207" s="61" t="str">
        <f aca="false">Def_Locais_Racks_Trechos!$A$445</f>
        <v>SI-14SB</v>
      </c>
      <c r="F207" s="64" t="str">
        <f aca="false" t="array" ref="F207:F207">INDEX(Def_Locais_Racks_Trechos!$B$2:$B$1019, MATCH(E207, Def_Locais_Racks_Trechos!$A$2:$A$1019, 0), 1)</f>
        <v>Túnel (Anel)</v>
      </c>
      <c r="G207" s="70" t="n">
        <f aca="false">INDEX(Def_Locais_Racks_Trechos!$C$2:$C$1019, MATCH(E207, Def_Locais_Racks_Trechos!$A$2:$A$1019, 0), 1)</f>
        <v>0</v>
      </c>
      <c r="H207" s="70"/>
      <c r="I207" s="70"/>
      <c r="J207" s="70"/>
      <c r="K207" s="70"/>
      <c r="L207" s="70"/>
      <c r="M207" s="70"/>
      <c r="N207" s="70"/>
      <c r="O207" s="70"/>
    </row>
    <row r="208" customFormat="false" ht="15.75" hidden="false" customHeight="true" outlineLevel="0" collapsed="false">
      <c r="A208" s="61" t="str">
        <f aca="false">Def_SecSub!$A$444</f>
        <v>SI-13SA</v>
      </c>
      <c r="B208" s="61" t="str">
        <f aca="false">Def_Equipamentos!$C$44</f>
        <v>DI-DCCTSigCond</v>
      </c>
      <c r="C208" s="43"/>
      <c r="D208" s="64" t="str">
        <f aca="false">IF(EXACT(A208, ""), "", A208&amp;":")&amp;B208&amp;IF(EXACT(C208, ""), "", "-"&amp;C208)</f>
        <v>SI-13SA:DI-DCCTSigCond</v>
      </c>
      <c r="E208" s="61" t="str">
        <f aca="false">Def_Locais_Racks_Trechos!$A$26</f>
        <v>IA-14RaDiag03</v>
      </c>
      <c r="F208" s="64" t="str">
        <f aca="false" t="array" ref="F208:F208">INDEX(Def_Locais_Racks_Trechos!$B$2:$B$1019, MATCH(E208, Def_Locais_Racks_Trechos!$A$2:$A$1019, 0), 1)</f>
        <v>Sala Racks 14</v>
      </c>
      <c r="G208" s="70" t="str">
        <f aca="false" t="array" ref="G208:G208">INDEX(Def_Locais_Racks_Trechos!$C$2:$C$1019, MATCH(E208, Def_Locais_Racks_Trechos!$A$2:$A$1019, 0), 1)</f>
        <v>DCCTs</v>
      </c>
      <c r="H208" s="70"/>
      <c r="I208" s="70"/>
      <c r="J208" s="70"/>
      <c r="K208" s="70"/>
      <c r="L208" s="70"/>
      <c r="M208" s="70"/>
      <c r="N208" s="70"/>
      <c r="O208" s="70"/>
    </row>
    <row r="209" customFormat="false" ht="15.75" hidden="false" customHeight="true" outlineLevel="0" collapsed="false">
      <c r="A209" s="61" t="str">
        <f aca="false">Def_SecSub!$A$445</f>
        <v>SI-14SB</v>
      </c>
      <c r="B209" s="61" t="str">
        <f aca="false">Def_Equipamentos!$C$44</f>
        <v>DI-DCCTSigCond</v>
      </c>
      <c r="C209" s="43"/>
      <c r="D209" s="64" t="str">
        <f aca="false">IF(EXACT(A209, ""), "", A209&amp;":")&amp;B209&amp;IF(EXACT(C209, ""), "", "-"&amp;C209)</f>
        <v>SI-14SB:DI-DCCTSigCond</v>
      </c>
      <c r="E209" s="61" t="str">
        <f aca="false">Def_Locais_Racks_Trechos!$A$26</f>
        <v>IA-14RaDiag03</v>
      </c>
      <c r="F209" s="64" t="str">
        <f aca="false" t="array" ref="F209:F209">INDEX(Def_Locais_Racks_Trechos!$B$2:$B$1019, MATCH(E209, Def_Locais_Racks_Trechos!$A$2:$A$1019, 0), 1)</f>
        <v>Sala Racks 14</v>
      </c>
      <c r="G209" s="70" t="str">
        <f aca="false" t="array" ref="G209:G209">INDEX(Def_Locais_Racks_Trechos!$C$2:$C$1019, MATCH(E209, Def_Locais_Racks_Trechos!$A$2:$A$1019, 0), 1)</f>
        <v>DCCTs</v>
      </c>
      <c r="H209" s="70"/>
      <c r="I209" s="70"/>
      <c r="J209" s="70"/>
      <c r="K209" s="70"/>
      <c r="L209" s="70"/>
      <c r="M209" s="70"/>
      <c r="N209" s="70"/>
      <c r="O209" s="70"/>
    </row>
    <row r="210" customFormat="false" ht="15.75" hidden="false" customHeight="true" outlineLevel="0" collapsed="false">
      <c r="A210" s="61" t="str">
        <f aca="false">Def_SecSub!$A$246</f>
        <v>BO-35D</v>
      </c>
      <c r="B210" s="61" t="str">
        <f aca="false">Def_Equipamentos!$C$44</f>
        <v>DI-DCCTSigCond</v>
      </c>
      <c r="C210" s="43"/>
      <c r="D210" s="64" t="str">
        <f aca="false">IF(EXACT(A210, ""), "", A210&amp;":")&amp;B210&amp;IF(EXACT(C210, ""), "", "-"&amp;C210)</f>
        <v>BO-35D:DI-DCCTSigCond</v>
      </c>
      <c r="E210" s="61" t="str">
        <f aca="false">Def_Locais_Racks_Trechos!$A$26</f>
        <v>IA-14RaDiag03</v>
      </c>
      <c r="F210" s="64" t="str">
        <f aca="false" t="array" ref="F210:F210">INDEX(Def_Locais_Racks_Trechos!$B$2:$B$1019, MATCH(E210, Def_Locais_Racks_Trechos!$A$2:$A$1019, 0), 1)</f>
        <v>Sala Racks 14</v>
      </c>
      <c r="G210" s="70" t="str">
        <f aca="false" t="array" ref="G210:G210">INDEX(Def_Locais_Racks_Trechos!$C$2:$C$1019, MATCH(E210, Def_Locais_Racks_Trechos!$A$2:$A$1019, 0), 1)</f>
        <v>DCCTs</v>
      </c>
      <c r="H210" s="70"/>
      <c r="I210" s="70"/>
      <c r="J210" s="70"/>
      <c r="K210" s="70"/>
      <c r="L210" s="70"/>
      <c r="M210" s="70"/>
      <c r="N210" s="70"/>
      <c r="O210" s="70"/>
    </row>
    <row r="211" customFormat="false" ht="15.75" hidden="false" customHeight="true" outlineLevel="0" collapsed="false">
      <c r="A211" s="61" t="str">
        <f aca="false">Def_SecSub!$A$71</f>
        <v>LA-BIH01RACK2</v>
      </c>
      <c r="B211" s="63" t="str">
        <f aca="false">Def_Equipamentos!$C$90</f>
        <v>DI-Osc</v>
      </c>
      <c r="C211" s="43"/>
      <c r="D211" s="64" t="str">
        <f aca="false">IF(EXACT(A211, ""), "", A211&amp;":")&amp;B211&amp;IF(EXACT(C211, ""), "", "-"&amp;C211)</f>
        <v>LA-BIH01RACK2:DI-Osc</v>
      </c>
      <c r="E211" s="61" t="str">
        <f aca="false">Def_Locais_Racks_Trechos!$A$71</f>
        <v>LA-BIH01RACK2</v>
      </c>
      <c r="F211" s="64" t="str">
        <f aca="false" t="array" ref="F211:F211">INDEX(Def_Locais_Racks_Trechos!$B$2:$B$1019, MATCH(E211, Def_Locais_Racks_Trechos!$A$2:$A$1019, 0), 1)</f>
        <v>Sala Racks do LINAC</v>
      </c>
      <c r="G211" s="70" t="n">
        <f aca="false">INDEX(Def_Locais_Racks_Trechos!$C$2:$C$1019, MATCH(E211, Def_Locais_Racks_Trechos!$A$2:$A$1019, 0), 1)</f>
        <v>0</v>
      </c>
      <c r="H211" s="70"/>
      <c r="I211" s="70"/>
      <c r="J211" s="70"/>
      <c r="K211" s="70"/>
      <c r="L211" s="70"/>
      <c r="M211" s="70"/>
      <c r="N211" s="70"/>
      <c r="O211" s="70"/>
    </row>
    <row r="212" customFormat="false" ht="15.75" hidden="false" customHeight="true" outlineLevel="0" collapsed="false">
      <c r="A212" s="61" t="str">
        <f aca="false">Def_SecSub!$A$91</f>
        <v>AS-Glob</v>
      </c>
      <c r="B212" s="61" t="str">
        <f aca="false">Def_Equipamentos!$C$48</f>
        <v>DI-FCTDig</v>
      </c>
      <c r="C212" s="43"/>
      <c r="D212" s="64" t="str">
        <f aca="false">IF(EXACT(A212, ""), "", A212&amp;":")&amp;B212&amp;IF(EXACT(C212, ""), "", "-"&amp;C212)</f>
        <v>AS-Glob:DI-FCTDig</v>
      </c>
      <c r="E212" s="61" t="str">
        <f aca="false">Def_Locais_Racks_Trechos!$A$25</f>
        <v>IA-20RaDiag02</v>
      </c>
      <c r="F212" s="64" t="str">
        <f aca="false" t="array" ref="F212:F212">INDEX(Def_Locais_Racks_Trechos!$B$2:$B$1019, MATCH(E212, Def_Locais_Racks_Trechos!$A$2:$A$1019, 0), 1)</f>
        <v>Sala Racks 19&amp;20</v>
      </c>
      <c r="G212" s="70" t="str">
        <f aca="false" t="array" ref="G212:G212">INDEX(Def_Locais_Racks_Trechos!$C$2:$C$1019, MATCH(E212, Def_Locais_Racks_Trechos!$A$2:$A$1019, 0), 1)</f>
        <v>FCT+FPM</v>
      </c>
      <c r="H212" s="70"/>
      <c r="I212" s="70"/>
      <c r="J212" s="70"/>
      <c r="K212" s="70"/>
      <c r="L212" s="70"/>
      <c r="M212" s="70"/>
      <c r="N212" s="70"/>
      <c r="O212" s="70"/>
    </row>
    <row r="213" customFormat="false" ht="15.75" hidden="false" customHeight="true" outlineLevel="0" collapsed="false">
      <c r="A213" s="61" t="str">
        <f aca="false">Def_SecSub!$A$91</f>
        <v>AS-Glob</v>
      </c>
      <c r="B213" s="61" t="str">
        <f aca="false">Def_Equipamentos!$C$53</f>
        <v>DI-FPMDig</v>
      </c>
      <c r="C213" s="43"/>
      <c r="D213" s="64" t="str">
        <f aca="false">IF(EXACT(A213, ""), "", A213&amp;":")&amp;B213&amp;IF(EXACT(C213, ""), "", "-"&amp;C213)</f>
        <v>AS-Glob:DI-FPMDig</v>
      </c>
      <c r="E213" s="61" t="str">
        <f aca="false">Def_Locais_Racks_Trechos!$A$25</f>
        <v>IA-20RaDiag02</v>
      </c>
      <c r="F213" s="64" t="str">
        <f aca="false" t="array" ref="F213:F213">INDEX(Def_Locais_Racks_Trechos!$B$2:$B$1019, MATCH(E213, Def_Locais_Racks_Trechos!$A$2:$A$1019, 0), 1)</f>
        <v>Sala Racks 19&amp;20</v>
      </c>
      <c r="G213" s="70" t="str">
        <f aca="false" t="array" ref="G213:G213">INDEX(Def_Locais_Racks_Trechos!$C$2:$C$1019, MATCH(E213, Def_Locais_Racks_Trechos!$A$2:$A$1019, 0), 1)</f>
        <v>FCT+FPM</v>
      </c>
      <c r="H213" s="70"/>
      <c r="I213" s="70"/>
      <c r="J213" s="70"/>
      <c r="K213" s="70"/>
      <c r="L213" s="70"/>
      <c r="M213" s="70"/>
      <c r="N213" s="70"/>
      <c r="O213" s="70"/>
    </row>
    <row r="214" customFormat="false" ht="15.75" hidden="false" customHeight="true" outlineLevel="0" collapsed="false">
      <c r="A214" s="61" t="str">
        <f aca="false">Def_SecSub!$A$432</f>
        <v>SI-01SA</v>
      </c>
      <c r="B214" s="61" t="str">
        <f aca="false">Def_Equipamentos!$C$101</f>
        <v>PU-PingHCtrl</v>
      </c>
      <c r="C214" s="43"/>
      <c r="D214" s="64" t="str">
        <f aca="false">IF(EXACT(A214, ""), "", A214&amp;":")&amp;B214&amp;IF(EXACT(C214, ""), "", "-"&amp;C214)</f>
        <v>SI-01SA:PU-PingHCtrl</v>
      </c>
      <c r="E214" s="61" t="str">
        <f aca="false">Def_Locais_Racks_Trechos!$A$80</f>
        <v>IA-01RaInj05</v>
      </c>
      <c r="F214" s="64" t="str">
        <f aca="false" t="array" ref="F214:F214">INDEX(Def_Locais_Racks_Trechos!$B$2:$B$1019, MATCH(E214, Def_Locais_Racks_Trechos!$A$2:$A$1019, 0), 1)</f>
        <v>Sala Racks 1</v>
      </c>
      <c r="G214" s="70" t="n">
        <f aca="false">INDEX(Def_Locais_Racks_Trechos!$C$2:$C$1019, MATCH(E214, Def_Locais_Racks_Trechos!$A$2:$A$1019, 0), 1)</f>
        <v>0</v>
      </c>
      <c r="H214" s="70"/>
      <c r="I214" s="70"/>
      <c r="J214" s="70"/>
      <c r="K214" s="70"/>
      <c r="L214" s="70"/>
      <c r="M214" s="70"/>
      <c r="N214" s="70"/>
      <c r="O214" s="70"/>
    </row>
    <row r="215" customFormat="false" ht="15.75" hidden="false" customHeight="true" outlineLevel="0" collapsed="false">
      <c r="A215" s="61" t="str">
        <f aca="false">Def_SecSub!$A$423</f>
        <v>SI-19C4</v>
      </c>
      <c r="B215" s="61" t="str">
        <f aca="false">Def_Equipamentos!$C$102</f>
        <v>PU-PingVCtrl</v>
      </c>
      <c r="C215" s="43"/>
      <c r="D215" s="64" t="str">
        <f aca="false">IF(EXACT(A215, ""), "", A215&amp;":")&amp;B215&amp;IF(EXACT(C215, ""), "", "-"&amp;C215)</f>
        <v>SI-19C4:PU-PingVCtrl</v>
      </c>
      <c r="E215" s="61" t="str">
        <f aca="false">Def_Locais_Racks_Trechos!$A$77</f>
        <v>IA-20RaInj02</v>
      </c>
      <c r="F215" s="64" t="str">
        <f aca="false" t="array" ref="F215:F215">INDEX(Def_Locais_Racks_Trechos!$B$2:$B$1019, MATCH(E215, Def_Locais_Racks_Trechos!$A$2:$A$1019, 0), 1)</f>
        <v>Sala Racks 19&amp;20</v>
      </c>
      <c r="G215" s="70" t="n">
        <f aca="false">INDEX(Def_Locais_Racks_Trechos!$C$2:$C$1019, MATCH(E215, Def_Locais_Racks_Trechos!$A$2:$A$1019, 0), 1)</f>
        <v>0</v>
      </c>
      <c r="H215" s="70"/>
      <c r="I215" s="70"/>
      <c r="J215" s="70"/>
      <c r="K215" s="70"/>
      <c r="L215" s="70"/>
      <c r="M215" s="70"/>
      <c r="N215" s="70"/>
      <c r="O215" s="70"/>
    </row>
    <row r="216" customFormat="false" ht="15.75" hidden="false" customHeight="true" outlineLevel="0" collapsed="false">
      <c r="A216" s="61" t="str">
        <f aca="false">Def_SecSub!$A$432</f>
        <v>SI-01SA</v>
      </c>
      <c r="B216" s="61" t="str">
        <f aca="false">Def_Equipamentos!$C$95</f>
        <v>PU-InjNLKckrCtrl</v>
      </c>
      <c r="C216" s="43"/>
      <c r="D216" s="64" t="str">
        <f aca="false">IF(EXACT(A216, ""), "", A216&amp;":")&amp;B216&amp;IF(EXACT(C216, ""), "", "-"&amp;C216)</f>
        <v>SI-01SA:PU-InjNLKckrCtrl</v>
      </c>
      <c r="E216" s="61" t="str">
        <f aca="false">Def_Locais_Racks_Trechos!$A$80</f>
        <v>IA-01RaInj05</v>
      </c>
      <c r="F216" s="64" t="str">
        <f aca="false" t="array" ref="F216:F216">INDEX(Def_Locais_Racks_Trechos!$B$2:$B$1019, MATCH(E216, Def_Locais_Racks_Trechos!$A$2:$A$1019, 0), 1)</f>
        <v>Sala Racks 1</v>
      </c>
      <c r="G216" s="70" t="n">
        <f aca="false">INDEX(Def_Locais_Racks_Trechos!$C$2:$C$1019, MATCH(E216, Def_Locais_Racks_Trechos!$A$2:$A$1019, 0), 1)</f>
        <v>0</v>
      </c>
      <c r="H216" s="70"/>
      <c r="I216" s="70"/>
      <c r="J216" s="70"/>
      <c r="K216" s="70"/>
      <c r="L216" s="70"/>
      <c r="M216" s="70"/>
      <c r="N216" s="70"/>
      <c r="O216" s="70"/>
    </row>
    <row r="217" customFormat="false" ht="15.75" hidden="false" customHeight="true" outlineLevel="0" collapsed="false">
      <c r="A217" s="61" t="str">
        <f aca="false">Def_SecSub!$A$69</f>
        <v>LI-IET01RACK1</v>
      </c>
      <c r="B217" s="61" t="str">
        <f aca="false">Def_Equipamentos!$C$67</f>
        <v>TI-OERFRx</v>
      </c>
      <c r="C217" s="43"/>
      <c r="D217" s="64" t="str">
        <f aca="false">IF(EXACT(A217, ""), "", A217&amp;":")&amp;B217&amp;IF(EXACT(C217, ""), "", "-"&amp;C217)</f>
        <v>LI-IET01RACK1:TI-OERFRx</v>
      </c>
      <c r="E217" s="61" t="str">
        <f aca="false">Def_Locais_Racks_Trechos!$A$69</f>
        <v>LI-IET01RACK1</v>
      </c>
      <c r="F217" s="64" t="str">
        <f aca="false" t="array" ref="F217:F217">INDEX(Def_Locais_Racks_Trechos!$B$2:$B$1019, MATCH(E217, Def_Locais_Racks_Trechos!$A$2:$A$1019, 0), 1)</f>
        <v>Túnel (LINAC)</v>
      </c>
      <c r="G217" s="70" t="n">
        <f aca="false">INDEX(Def_Locais_Racks_Trechos!$C$2:$C$1019, MATCH(E217, Def_Locais_Racks_Trechos!$A$2:$A$1019, 0), 1)</f>
        <v>0</v>
      </c>
      <c r="H217" s="70"/>
      <c r="I217" s="70"/>
      <c r="J217" s="70"/>
      <c r="K217" s="70"/>
      <c r="L217" s="70"/>
      <c r="M217" s="70"/>
      <c r="N217" s="70"/>
      <c r="O217" s="70"/>
    </row>
    <row r="218" customFormat="false" ht="15.75" hidden="false" customHeight="true" outlineLevel="0" collapsed="false">
      <c r="A218" s="61" t="str">
        <f aca="false">Def_SecSub!$A$93</f>
        <v>BO-Glob</v>
      </c>
      <c r="B218" s="61" t="str">
        <f aca="false">Def_Equipamentos!$C$82</f>
        <v>DI-TuneProc</v>
      </c>
      <c r="C218" s="43" t="s">
        <v>959</v>
      </c>
      <c r="D218" s="64" t="str">
        <f aca="false">IF(EXACT(A218, ""), "", A218&amp;":")&amp;B218&amp;IF(EXACT(C218, ""), "", "-"&amp;C218)</f>
        <v>BO-Glob:DI-TuneProc-H</v>
      </c>
      <c r="E218" s="61" t="str">
        <f aca="false">Def_Locais_Racks_Trechos!$A$27</f>
        <v>IA-18RaDiag04</v>
      </c>
      <c r="F218" s="64" t="str">
        <f aca="false" t="array" ref="F218:F218">INDEX(Def_Locais_Racks_Trechos!$B$2:$B$1019, MATCH(E218, Def_Locais_Racks_Trechos!$A$2:$A$1019, 0), 1)</f>
        <v>Sala Racks 18 parte 1</v>
      </c>
      <c r="G218" s="70" t="str">
        <f aca="false" t="array" ref="G218:G218">INDEX(Def_Locais_Racks_Trechos!$C$2:$C$1019, MATCH(E218, Def_Locais_Racks_Trechos!$A$2:$A$1019, 0), 1)</f>
        <v>Tune</v>
      </c>
      <c r="H218" s="70"/>
      <c r="I218" s="70"/>
      <c r="J218" s="70"/>
      <c r="K218" s="70"/>
      <c r="L218" s="70"/>
      <c r="M218" s="70"/>
      <c r="N218" s="70"/>
      <c r="O218" s="70"/>
    </row>
    <row r="219" customFormat="false" ht="15.75" hidden="false" customHeight="true" outlineLevel="0" collapsed="false">
      <c r="A219" s="61" t="str">
        <f aca="false">Def_SecSub!$A$93</f>
        <v>BO-Glob</v>
      </c>
      <c r="B219" s="61" t="str">
        <f aca="false">Def_Equipamentos!$C$82</f>
        <v>DI-TuneProc</v>
      </c>
      <c r="C219" s="43" t="s">
        <v>960</v>
      </c>
      <c r="D219" s="64" t="str">
        <f aca="false">IF(EXACT(A219, ""), "", A219&amp;":")&amp;B219&amp;IF(EXACT(C219, ""), "", "-"&amp;C219)</f>
        <v>BO-Glob:DI-TuneProc-V</v>
      </c>
      <c r="E219" s="61" t="str">
        <f aca="false">Def_Locais_Racks_Trechos!$A$27</f>
        <v>IA-18RaDiag04</v>
      </c>
      <c r="F219" s="64" t="str">
        <f aca="false" t="array" ref="F219:F219">INDEX(Def_Locais_Racks_Trechos!$B$2:$B$1019, MATCH(E219, Def_Locais_Racks_Trechos!$A$2:$A$1019, 0), 1)</f>
        <v>Sala Racks 18 parte 1</v>
      </c>
      <c r="G219" s="70" t="str">
        <f aca="false" t="array" ref="G219:G219">INDEX(Def_Locais_Racks_Trechos!$C$2:$C$1019, MATCH(E219, Def_Locais_Racks_Trechos!$A$2:$A$1019, 0), 1)</f>
        <v>Tune</v>
      </c>
      <c r="H219" s="70"/>
      <c r="I219" s="70"/>
      <c r="J219" s="70"/>
      <c r="K219" s="70"/>
      <c r="L219" s="70"/>
      <c r="M219" s="70"/>
      <c r="N219" s="70"/>
      <c r="O219" s="70"/>
    </row>
    <row r="220" customFormat="false" ht="15.75" hidden="false" customHeight="true" outlineLevel="0" collapsed="false">
      <c r="A220" s="61" t="str">
        <f aca="false">Def_SecSub!$A$92</f>
        <v>SI-Glob</v>
      </c>
      <c r="B220" s="61" t="str">
        <f aca="false">Def_Equipamentos!$C$82</f>
        <v>DI-TuneProc</v>
      </c>
      <c r="C220" s="43" t="s">
        <v>959</v>
      </c>
      <c r="D220" s="64" t="str">
        <f aca="false">IF(EXACT(A220, ""), "", A220&amp;":")&amp;B220&amp;IF(EXACT(C220, ""), "", "-"&amp;C220)</f>
        <v>SI-Glob:DI-TuneProc-H</v>
      </c>
      <c r="E220" s="61" t="str">
        <f aca="false">Def_Locais_Racks_Trechos!$A$27</f>
        <v>IA-18RaDiag04</v>
      </c>
      <c r="F220" s="64" t="str">
        <f aca="false" t="array" ref="F220:F220">INDEX(Def_Locais_Racks_Trechos!$B$2:$B$1019, MATCH(E220, Def_Locais_Racks_Trechos!$A$2:$A$1019, 0), 1)</f>
        <v>Sala Racks 18 parte 1</v>
      </c>
      <c r="G220" s="70" t="str">
        <f aca="false" t="array" ref="G220:G220">INDEX(Def_Locais_Racks_Trechos!$C$2:$C$1019, MATCH(E220, Def_Locais_Racks_Trechos!$A$2:$A$1019, 0), 1)</f>
        <v>Tune</v>
      </c>
      <c r="H220" s="70"/>
      <c r="I220" s="70"/>
      <c r="J220" s="70"/>
      <c r="K220" s="70"/>
      <c r="L220" s="70"/>
      <c r="M220" s="70"/>
      <c r="N220" s="70"/>
      <c r="O220" s="70"/>
    </row>
    <row r="221" customFormat="false" ht="15.75" hidden="false" customHeight="true" outlineLevel="0" collapsed="false">
      <c r="A221" s="61" t="str">
        <f aca="false">Def_SecSub!$A$92</f>
        <v>SI-Glob</v>
      </c>
      <c r="B221" s="61" t="str">
        <f aca="false">Def_Equipamentos!$C$82</f>
        <v>DI-TuneProc</v>
      </c>
      <c r="C221" s="43" t="s">
        <v>960</v>
      </c>
      <c r="D221" s="64" t="str">
        <f aca="false">IF(EXACT(A221, ""), "", A221&amp;":")&amp;B221&amp;IF(EXACT(C221, ""), "", "-"&amp;C221)</f>
        <v>SI-Glob:DI-TuneProc-V</v>
      </c>
      <c r="E221" s="61" t="str">
        <f aca="false">Def_Locais_Racks_Trechos!$A$27</f>
        <v>IA-18RaDiag04</v>
      </c>
      <c r="F221" s="64" t="str">
        <f aca="false" t="array" ref="F221:F221">INDEX(Def_Locais_Racks_Trechos!$B$2:$B$1019, MATCH(E221, Def_Locais_Racks_Trechos!$A$2:$A$1019, 0), 1)</f>
        <v>Sala Racks 18 parte 1</v>
      </c>
      <c r="G221" s="70" t="str">
        <f aca="false" t="array" ref="G221:G221">INDEX(Def_Locais_Racks_Trechos!$C$2:$C$1019, MATCH(E221, Def_Locais_Racks_Trechos!$A$2:$A$1019, 0), 1)</f>
        <v>Tune</v>
      </c>
      <c r="H221" s="70"/>
      <c r="I221" s="70"/>
      <c r="J221" s="70"/>
      <c r="K221" s="70"/>
      <c r="L221" s="70"/>
      <c r="M221" s="70"/>
      <c r="N221" s="70"/>
      <c r="O221" s="70"/>
    </row>
    <row r="222" customFormat="false" ht="15.75" hidden="false" customHeight="true" outlineLevel="0" collapsed="false">
      <c r="A222" s="61" t="str">
        <f aca="false">Def_SecSub!$A$208</f>
        <v>TS-01</v>
      </c>
      <c r="B222" s="61" t="str">
        <f aca="false">Def_Equipamentos!$C$97</f>
        <v>PU-EjeSeptGCtrl</v>
      </c>
      <c r="C222" s="43" t="n">
        <v>1</v>
      </c>
      <c r="D222" s="64" t="str">
        <f aca="false">IF(EXACT(A222, ""), "", A222&amp;":")&amp;B222&amp;IF(EXACT(C222, ""), "", "-"&amp;C222)</f>
        <v>TS-01:PU-EjeSeptGCtrl-1</v>
      </c>
      <c r="E222" s="61" t="str">
        <f aca="false">Def_Locais_Racks_Trechos!$A$78</f>
        <v>IA-20RaInj03</v>
      </c>
      <c r="F222" s="64" t="str">
        <f aca="false" t="array" ref="F222:F222">INDEX(Def_Locais_Racks_Trechos!$B$2:$B$1019, MATCH(E222, Def_Locais_Racks_Trechos!$A$2:$A$1019, 0), 1)</f>
        <v>Sala Racks 19&amp;20</v>
      </c>
      <c r="G222" s="70" t="n">
        <f aca="false">INDEX(Def_Locais_Racks_Trechos!$C$2:$C$1019, MATCH(E222, Def_Locais_Racks_Trechos!$A$2:$A$1019, 0), 1)</f>
        <v>0</v>
      </c>
      <c r="H222" s="70"/>
      <c r="I222" s="70"/>
      <c r="J222" s="70"/>
      <c r="K222" s="70"/>
      <c r="L222" s="70"/>
      <c r="M222" s="70"/>
      <c r="N222" s="70"/>
      <c r="O222" s="70"/>
    </row>
    <row r="223" customFormat="false" ht="15.75" hidden="false" customHeight="true" outlineLevel="0" collapsed="false">
      <c r="A223" s="61" t="str">
        <f aca="false">Def_SecSub!$A$208</f>
        <v>TS-01</v>
      </c>
      <c r="B223" s="61" t="str">
        <f aca="false">Def_Equipamentos!$C$97</f>
        <v>PU-EjeSeptGCtrl</v>
      </c>
      <c r="C223" s="43" t="n">
        <v>2</v>
      </c>
      <c r="D223" s="64" t="str">
        <f aca="false">IF(EXACT(A223, ""), "", A223&amp;":")&amp;B223&amp;IF(EXACT(C223, ""), "", "-"&amp;C223)</f>
        <v>TS-01:PU-EjeSeptGCtrl-2</v>
      </c>
      <c r="E223" s="61" t="str">
        <f aca="false">Def_Locais_Racks_Trechos!$A$78</f>
        <v>IA-20RaInj03</v>
      </c>
      <c r="F223" s="64" t="str">
        <f aca="false" t="array" ref="F223:F223">INDEX(Def_Locais_Racks_Trechos!$B$2:$B$1019, MATCH(E223, Def_Locais_Racks_Trechos!$A$2:$A$1019, 0), 1)</f>
        <v>Sala Racks 19&amp;20</v>
      </c>
      <c r="G223" s="70" t="n">
        <f aca="false">INDEX(Def_Locais_Racks_Trechos!$C$2:$C$1019, MATCH(E223, Def_Locais_Racks_Trechos!$A$2:$A$1019, 0), 1)</f>
        <v>0</v>
      </c>
      <c r="H223" s="70"/>
      <c r="I223" s="70"/>
      <c r="J223" s="70"/>
      <c r="K223" s="70"/>
      <c r="L223" s="70"/>
      <c r="M223" s="70"/>
      <c r="N223" s="70"/>
      <c r="O223" s="70"/>
    </row>
    <row r="224" customFormat="false" ht="15.75" hidden="false" customHeight="true" outlineLevel="0" collapsed="false">
      <c r="A224" s="61" t="str">
        <f aca="false">Def_SecSub!$A$78</f>
        <v>IA-20RaInj03</v>
      </c>
      <c r="B224" s="61" t="str">
        <f aca="false">Def_Equipamentos!$C$103</f>
        <v>PU-Osc</v>
      </c>
      <c r="C224" s="43"/>
      <c r="D224" s="64" t="str">
        <f aca="false">IF(EXACT(A224, ""), "", A224&amp;":")&amp;B224&amp;IF(EXACT(C224, ""), "", "-"&amp;C224)</f>
        <v>IA-20RaInj03:PU-Osc</v>
      </c>
      <c r="E224" s="61" t="str">
        <f aca="false">Def_Locais_Racks_Trechos!$A$78</f>
        <v>IA-20RaInj03</v>
      </c>
      <c r="F224" s="64" t="str">
        <f aca="false" t="array" ref="F224:F224">INDEX(Def_Locais_Racks_Trechos!$B$2:$B$1019, MATCH(E224, Def_Locais_Racks_Trechos!$A$2:$A$1019, 0), 1)</f>
        <v>Sala Racks 19&amp;20</v>
      </c>
      <c r="G224" s="70"/>
      <c r="H224" s="70"/>
      <c r="I224" s="70"/>
      <c r="J224" s="70"/>
      <c r="K224" s="70"/>
      <c r="L224" s="70"/>
      <c r="M224" s="70"/>
      <c r="N224" s="70"/>
      <c r="O224" s="70"/>
    </row>
    <row r="225" customFormat="false" ht="15.75" hidden="false" customHeight="true" outlineLevel="0" collapsed="false">
      <c r="A225" s="61" t="str">
        <f aca="false">Def_SecSub!$A$211</f>
        <v>TS-04</v>
      </c>
      <c r="B225" s="61" t="str">
        <f aca="false">Def_Equipamentos!$C$100</f>
        <v>PU-InjSeptFCtrl</v>
      </c>
      <c r="C225" s="43"/>
      <c r="D225" s="64" t="str">
        <f aca="false">IF(EXACT(A225, ""), "", A225&amp;":")&amp;B225&amp;IF(EXACT(C225, ""), "", "-"&amp;C225)</f>
        <v>TS-04:PU-InjSeptFCtrl</v>
      </c>
      <c r="E225" s="61" t="str">
        <f aca="false">Def_Locais_Racks_Trechos!$A$79</f>
        <v>IA-01RaInj04</v>
      </c>
      <c r="F225" s="64" t="str">
        <f aca="false" t="array" ref="F225:F225">INDEX(Def_Locais_Racks_Trechos!$B$2:$B$1019, MATCH(E225, Def_Locais_Racks_Trechos!$A$2:$A$1019, 0), 1)</f>
        <v>Sala Racks 1</v>
      </c>
      <c r="G225" s="70" t="n">
        <f aca="false">INDEX(Def_Locais_Racks_Trechos!$C$2:$C$1019, MATCH(E225, Def_Locais_Racks_Trechos!$A$2:$A$1019, 0), 1)</f>
        <v>0</v>
      </c>
      <c r="H225" s="70"/>
      <c r="I225" s="70"/>
      <c r="J225" s="70"/>
      <c r="K225" s="70"/>
      <c r="L225" s="70"/>
      <c r="M225" s="70"/>
      <c r="N225" s="70"/>
      <c r="O225" s="70"/>
    </row>
    <row r="226" customFormat="false" ht="15.75" hidden="false" customHeight="true" outlineLevel="0" collapsed="false">
      <c r="A226" s="61" t="str">
        <f aca="false">Def_SecSub!$A$211</f>
        <v>TS-04</v>
      </c>
      <c r="B226" s="61" t="str">
        <f aca="false">Def_Equipamentos!$C$99</f>
        <v>PU-InjSeptGCtrl</v>
      </c>
      <c r="C226" s="43" t="n">
        <v>1</v>
      </c>
      <c r="D226" s="64" t="str">
        <f aca="false">IF(EXACT(A226, ""), "", A226&amp;":")&amp;B226&amp;IF(EXACT(C226, ""), "", "-"&amp;C226)</f>
        <v>TS-04:PU-InjSeptGCtrl-1</v>
      </c>
      <c r="E226" s="61" t="str">
        <f aca="false">Def_Locais_Racks_Trechos!$A$79</f>
        <v>IA-01RaInj04</v>
      </c>
      <c r="F226" s="64" t="str">
        <f aca="false" t="array" ref="F226:F226">INDEX(Def_Locais_Racks_Trechos!$B$2:$B$1019, MATCH(E226, Def_Locais_Racks_Trechos!$A$2:$A$1019, 0), 1)</f>
        <v>Sala Racks 1</v>
      </c>
      <c r="G226" s="70" t="n">
        <f aca="false">INDEX(Def_Locais_Racks_Trechos!$C$2:$C$1019, MATCH(E226, Def_Locais_Racks_Trechos!$A$2:$A$1019, 0), 1)</f>
        <v>0</v>
      </c>
      <c r="H226" s="70"/>
      <c r="I226" s="70"/>
      <c r="J226" s="70"/>
      <c r="K226" s="70"/>
      <c r="L226" s="70"/>
      <c r="M226" s="70"/>
      <c r="N226" s="70"/>
      <c r="O226" s="70"/>
    </row>
    <row r="227" customFormat="false" ht="15.75" hidden="false" customHeight="true" outlineLevel="0" collapsed="false">
      <c r="A227" s="61" t="str">
        <f aca="false">Def_SecSub!$A$211</f>
        <v>TS-04</v>
      </c>
      <c r="B227" s="61" t="str">
        <f aca="false">Def_Equipamentos!$C$99</f>
        <v>PU-InjSeptGCtrl</v>
      </c>
      <c r="C227" s="43" t="n">
        <v>2</v>
      </c>
      <c r="D227" s="64" t="str">
        <f aca="false">IF(EXACT(A227, ""), "", A227&amp;":")&amp;B227&amp;IF(EXACT(C227, ""), "", "-"&amp;C227)</f>
        <v>TS-04:PU-InjSeptGCtrl-2</v>
      </c>
      <c r="E227" s="61" t="str">
        <f aca="false">Def_Locais_Racks_Trechos!$A$79</f>
        <v>IA-01RaInj04</v>
      </c>
      <c r="F227" s="64" t="str">
        <f aca="false" t="array" ref="F227:F227">INDEX(Def_Locais_Racks_Trechos!$B$2:$B$1019, MATCH(E227, Def_Locais_Racks_Trechos!$A$2:$A$1019, 0), 1)</f>
        <v>Sala Racks 1</v>
      </c>
      <c r="G227" s="70" t="n">
        <f aca="false">INDEX(Def_Locais_Racks_Trechos!$C$2:$C$1019, MATCH(E227, Def_Locais_Racks_Trechos!$A$2:$A$1019, 0), 1)</f>
        <v>0</v>
      </c>
      <c r="H227" s="70"/>
      <c r="I227" s="70"/>
      <c r="J227" s="70"/>
      <c r="K227" s="70"/>
      <c r="L227" s="70"/>
      <c r="M227" s="70"/>
      <c r="N227" s="70"/>
      <c r="O227" s="70"/>
    </row>
    <row r="228" customFormat="false" ht="15.75" hidden="false" customHeight="true" outlineLevel="0" collapsed="false">
      <c r="A228" s="61" t="str">
        <f aca="false">Def_SecSub!$A$79</f>
        <v>IA-01RaInj04</v>
      </c>
      <c r="B228" s="61" t="str">
        <f aca="false">Def_Equipamentos!$C$103</f>
        <v>PU-Osc</v>
      </c>
      <c r="C228" s="72"/>
      <c r="D228" s="73" t="str">
        <f aca="false">IF(EXACT(A228, ""), "", A228&amp;":")&amp;B228&amp;IF(EXACT(C228, ""), "", "-"&amp;C228)</f>
        <v>IA-01RaInj04:PU-Osc</v>
      </c>
      <c r="E228" s="74" t="str">
        <f aca="false">Def_Locais_Racks_Trechos!$A$79</f>
        <v>IA-01RaInj04</v>
      </c>
      <c r="F228" s="64" t="str">
        <f aca="false" t="array" ref="F228:F228">INDEX(Def_Locais_Racks_Trechos!$B$2:$B$1019, MATCH(E228, Def_Locais_Racks_Trechos!$A$2:$A$1019, 0), 1)</f>
        <v>Sala Racks 1</v>
      </c>
      <c r="G228" s="70"/>
      <c r="H228" s="70"/>
      <c r="I228" s="70"/>
      <c r="J228" s="70"/>
      <c r="K228" s="70"/>
      <c r="L228" s="70"/>
      <c r="M228" s="70"/>
      <c r="N228" s="70"/>
      <c r="O228" s="70"/>
    </row>
    <row r="229" customFormat="false" ht="15.75" hidden="false" customHeight="true" outlineLevel="0" collapsed="false">
      <c r="A229" s="61" t="str">
        <f aca="false">Def_SecSub!$A$207</f>
        <v>TB-04</v>
      </c>
      <c r="B229" s="61" t="str">
        <f aca="false">Def_Equipamentos!$C$96</f>
        <v>PU-InjSeptCtrl</v>
      </c>
      <c r="C229" s="43"/>
      <c r="D229" s="64" t="str">
        <f aca="false">IF(EXACT(A229, ""), "", A229&amp;":")&amp;B229&amp;IF(EXACT(C229, ""), "", "-"&amp;C229)</f>
        <v>TB-04:PU-InjSeptCtrl</v>
      </c>
      <c r="E229" s="61" t="str">
        <f aca="false">Def_Locais_Racks_Trechos!$A$76</f>
        <v>IA-01RaInj01</v>
      </c>
      <c r="F229" s="64" t="str">
        <f aca="false" t="array" ref="F229:F229">INDEX(Def_Locais_Racks_Trechos!$B$2:$B$1019, MATCH(E229, Def_Locais_Racks_Trechos!$A$2:$A$1019, 0), 1)</f>
        <v>Sala Racks 1</v>
      </c>
      <c r="G229" s="70" t="n">
        <f aca="false">INDEX(Def_Locais_Racks_Trechos!$C$2:$C$1019, MATCH(E229, Def_Locais_Racks_Trechos!$A$2:$A$1019, 0), 1)</f>
        <v>0</v>
      </c>
      <c r="H229" s="70"/>
      <c r="I229" s="70"/>
      <c r="J229" s="70"/>
      <c r="K229" s="70"/>
      <c r="L229" s="70"/>
      <c r="M229" s="70"/>
      <c r="N229" s="70"/>
      <c r="O229" s="70"/>
    </row>
    <row r="230" customFormat="false" ht="15.75" hidden="false" customHeight="true" outlineLevel="0" collapsed="false">
      <c r="A230" s="61" t="str">
        <f aca="false">Def_SecSub!$A$76</f>
        <v>IA-01RaInj01</v>
      </c>
      <c r="B230" s="61" t="str">
        <f aca="false">Def_Equipamentos!$C$103</f>
        <v>PU-Osc</v>
      </c>
      <c r="C230" s="43"/>
      <c r="D230" s="64" t="str">
        <f aca="false">IF(EXACT(A230, ""), "", A230&amp;":")&amp;B230&amp;IF(EXACT(C230, ""), "", "-"&amp;C230)</f>
        <v>IA-01RaInj01:PU-Osc</v>
      </c>
      <c r="E230" s="61" t="str">
        <f aca="false">Def_Locais_Racks_Trechos!$A$76</f>
        <v>IA-01RaInj01</v>
      </c>
      <c r="F230" s="64" t="str">
        <f aca="false" t="array" ref="F230:F230">INDEX(Def_Locais_Racks_Trechos!$B$2:$B$1019, MATCH(E230, Def_Locais_Racks_Trechos!$A$2:$A$1019, 0), 1)</f>
        <v>Sala Racks 1</v>
      </c>
      <c r="G230" s="70"/>
      <c r="H230" s="70"/>
      <c r="I230" s="70"/>
      <c r="J230" s="70"/>
      <c r="K230" s="70"/>
      <c r="L230" s="70"/>
      <c r="M230" s="70"/>
      <c r="N230" s="70"/>
      <c r="O230" s="70"/>
    </row>
    <row r="231" customFormat="false" ht="15.75" hidden="false" customHeight="true" outlineLevel="0" collapsed="false">
      <c r="A231" s="61" t="str">
        <f aca="false">Def_SecSub!$A$92</f>
        <v>SI-Glob</v>
      </c>
      <c r="B231" s="61" t="str">
        <f aca="false">Def_Equipamentos!$C$57</f>
        <v>DI-StrkCam</v>
      </c>
      <c r="C231" s="43"/>
      <c r="D231" s="64" t="str">
        <f aca="false">IF(EXACT(A231, ""), "", A231&amp;":")&amp;B231&amp;IF(EXACT(C231, ""), "", "-"&amp;C231)</f>
        <v>SI-Glob:DI-StrkCam</v>
      </c>
      <c r="E231" s="61" t="str">
        <f aca="false">Def_Locais_Racks_Trechos!$A$82</f>
        <v>"Local na linha de luz" Streak Camera</v>
      </c>
      <c r="F231" s="64" t="str">
        <f aca="false" t="array" ref="F231:F231">INDEX(Def_Locais_Racks_Trechos!$B$2:$B$1019, MATCH(E231, Def_Locais_Racks_Trechos!$A$2:$A$1019, 0), 1)</f>
        <v>Streak Camera</v>
      </c>
      <c r="G231" s="70" t="n">
        <f aca="false">INDEX(Def_Locais_Racks_Trechos!$C$2:$C$1019, MATCH(E231, Def_Locais_Racks_Trechos!$A$2:$A$1019, 0), 1)</f>
        <v>0</v>
      </c>
      <c r="H231" s="70"/>
      <c r="I231" s="70"/>
      <c r="J231" s="70"/>
      <c r="K231" s="70"/>
      <c r="L231" s="70"/>
      <c r="M231" s="70"/>
      <c r="N231" s="70"/>
      <c r="O231" s="70"/>
    </row>
    <row r="232" customFormat="false" ht="15.75" hidden="false" customHeight="true" outlineLevel="0" collapsed="false">
      <c r="A232" s="61" t="str">
        <f aca="false">Def_SecSub!$A$62</f>
        <v>RA-RaMO</v>
      </c>
      <c r="B232" s="61" t="str">
        <f aca="false">Def_Equipamentos!$C$66</f>
        <v>TI-OERFTx</v>
      </c>
      <c r="C232" s="43"/>
      <c r="D232" s="64" t="str">
        <f aca="false">IF(EXACT(A232, ""), "", A232&amp;":")&amp;B232&amp;IF(EXACT(C232, ""), "", "-"&amp;C232)</f>
        <v>RA-RaMO:TI-OERFTx</v>
      </c>
      <c r="E232" s="61" t="str">
        <f aca="false">Def_Locais_Racks_Trechos!$A$62</f>
        <v>RA-RaMO</v>
      </c>
      <c r="F232" s="64" t="str">
        <f aca="false" t="array" ref="F232:F232">INDEX(Def_Locais_Racks_Trechos!$B$2:$B$1019, MATCH(E232, Def_Locais_Racks_Trechos!$A$2:$A$1019, 0), 1)</f>
        <v>Sala de RF</v>
      </c>
      <c r="G232" s="70" t="n">
        <f aca="false">INDEX(Def_Locais_Racks_Trechos!$C$2:$C$1019, MATCH(E232, Def_Locais_Racks_Trechos!$A$2:$A$1019, 0), 1)</f>
        <v>0</v>
      </c>
      <c r="H232" s="70"/>
      <c r="I232" s="70"/>
      <c r="J232" s="70"/>
      <c r="K232" s="70"/>
      <c r="L232" s="70"/>
      <c r="M232" s="70"/>
      <c r="N232" s="70"/>
      <c r="O232" s="70"/>
    </row>
    <row r="233" customFormat="false" ht="15.75" hidden="false" customHeight="true" outlineLevel="0" collapsed="false">
      <c r="A233" s="61" t="str">
        <f aca="false">Def_SecSub!$A$447</f>
        <v>SI-16SB</v>
      </c>
      <c r="B233" s="61" t="str">
        <f aca="false">Def_Equipamentos!$C$29</f>
        <v>DI-BbBKckrL</v>
      </c>
      <c r="C233" s="43"/>
      <c r="D233" s="64" t="str">
        <f aca="false">IF(EXACT(A233, ""), "", A233&amp;":")&amp;B233&amp;IF(EXACT(C233, ""), "", "-"&amp;C233)</f>
        <v>SI-16SB:DI-BbBKckrL</v>
      </c>
      <c r="E233" s="61" t="str">
        <f aca="false">Def_Locais_Racks_Trechos!$A$447</f>
        <v>SI-16SB</v>
      </c>
      <c r="F233" s="64" t="str">
        <f aca="false" t="array" ref="F233:F233">INDEX(Def_Locais_Racks_Trechos!$B$2:$B$1019, MATCH(E233, Def_Locais_Racks_Trechos!$A$2:$A$1019, 0), 1)</f>
        <v>Túnel (Anel)</v>
      </c>
      <c r="G233" s="70" t="n">
        <f aca="false">INDEX(Def_Locais_Racks_Trechos!$C$2:$C$1019, MATCH(E233, Def_Locais_Racks_Trechos!$A$2:$A$1019, 0), 1)</f>
        <v>0</v>
      </c>
      <c r="H233" s="70"/>
      <c r="I233" s="70"/>
      <c r="J233" s="70"/>
      <c r="K233" s="70"/>
      <c r="L233" s="70"/>
      <c r="M233" s="70"/>
      <c r="N233" s="70"/>
      <c r="O233" s="70"/>
    </row>
    <row r="234" customFormat="false" ht="15.75" hidden="false" customHeight="true" outlineLevel="0" collapsed="false">
      <c r="A234" s="61" t="str">
        <f aca="false">Def_SecSub!$A$407</f>
        <v>SI-16M2</v>
      </c>
      <c r="B234" s="61" t="str">
        <f aca="false">Def_Equipamentos!$C$35</f>
        <v>DI-BbBPkup</v>
      </c>
      <c r="C234" s="43"/>
      <c r="D234" s="64" t="str">
        <f aca="false">IF(EXACT(A234, ""), "", A234&amp;":")&amp;B234&amp;IF(EXACT(C234, ""), "", "-"&amp;C234)</f>
        <v>SI-16M2:DI-BbBPkup</v>
      </c>
      <c r="E234" s="61" t="str">
        <f aca="false">Def_Locais_Racks_Trechos!$A$407</f>
        <v>SI-16M2</v>
      </c>
      <c r="F234" s="64" t="str">
        <f aca="false" t="array" ref="F234:F234">INDEX(Def_Locais_Racks_Trechos!$B$2:$B$1019, MATCH(E234, Def_Locais_Racks_Trechos!$A$2:$A$1019, 0), 1)</f>
        <v>Túnel (Anel)</v>
      </c>
      <c r="G234" s="70" t="n">
        <f aca="false">INDEX(Def_Locais_Racks_Trechos!$C$2:$C$1019, MATCH(E234, Def_Locais_Racks_Trechos!$A$2:$A$1019, 0), 1)</f>
        <v>0</v>
      </c>
      <c r="H234" s="70"/>
      <c r="I234" s="70"/>
      <c r="J234" s="70"/>
      <c r="K234" s="70"/>
      <c r="L234" s="70"/>
      <c r="M234" s="70"/>
      <c r="N234" s="70"/>
      <c r="O234" s="70"/>
    </row>
    <row r="235" customFormat="false" ht="15.75" hidden="false" customHeight="true" outlineLevel="0" collapsed="false">
      <c r="A235" s="61" t="str">
        <f aca="false">Def_SecSub!$A$448</f>
        <v>SI-17SA</v>
      </c>
      <c r="B235" s="61" t="str">
        <f aca="false">Def_Equipamentos!$C$27</f>
        <v>DI-BbBKckrH</v>
      </c>
      <c r="C235" s="43"/>
      <c r="D235" s="64" t="str">
        <f aca="false">IF(EXACT(A235, ""), "", A235&amp;":")&amp;B235&amp;IF(EXACT(C235, ""), "", "-"&amp;C235)</f>
        <v>SI-17SA:DI-BbBKckrH</v>
      </c>
      <c r="E235" s="61" t="str">
        <f aca="false">Def_Locais_Racks_Trechos!$A$448</f>
        <v>SI-17SA</v>
      </c>
      <c r="F235" s="64" t="str">
        <f aca="false" t="array" ref="F235:F235">INDEX(Def_Locais_Racks_Trechos!$B$2:$B$1019, MATCH(E235, Def_Locais_Racks_Trechos!$A$2:$A$1019, 0), 1)</f>
        <v>Túnel (Anel)</v>
      </c>
      <c r="G235" s="70" t="n">
        <f aca="false">INDEX(Def_Locais_Racks_Trechos!$C$2:$C$1019, MATCH(E235, Def_Locais_Racks_Trechos!$A$2:$A$1019, 0), 1)</f>
        <v>0</v>
      </c>
      <c r="H235" s="70"/>
      <c r="I235" s="70"/>
      <c r="J235" s="70"/>
      <c r="K235" s="70"/>
      <c r="L235" s="70"/>
      <c r="M235" s="70"/>
      <c r="N235" s="70"/>
      <c r="O235" s="70"/>
    </row>
    <row r="236" customFormat="false" ht="15.75" hidden="false" customHeight="true" outlineLevel="0" collapsed="false">
      <c r="A236" s="61" t="str">
        <f aca="false">Def_SecSub!$A$92</f>
        <v>SI-Glob</v>
      </c>
      <c r="B236" s="61" t="str">
        <f aca="false">Def_Equipamentos!$C$23</f>
        <v>DI-BbBProc</v>
      </c>
      <c r="C236" s="43" t="s">
        <v>959</v>
      </c>
      <c r="D236" s="64" t="str">
        <f aca="false">IF(EXACT(A236, ""), "", A236&amp;":")&amp;B236&amp;IF(EXACT(C236, ""), "", "-"&amp;C236)</f>
        <v>SI-Glob:DI-BbBProc-H</v>
      </c>
      <c r="E236" s="61" t="str">
        <f aca="false">Def_Locais_Racks_Trechos!$A$28</f>
        <v>IA-16RaBbB</v>
      </c>
      <c r="F236" s="64" t="str">
        <f aca="false" t="array" ref="F236:F236">INDEX(Def_Locais_Racks_Trechos!$B$2:$B$1019, MATCH(E236, Def_Locais_Racks_Trechos!$A$2:$A$1019, 0), 1)</f>
        <v>Sala Racks 16</v>
      </c>
      <c r="G236" s="70" t="n">
        <f aca="false">INDEX(Def_Locais_Racks_Trechos!$C$2:$C$1019, MATCH(E236, Def_Locais_Racks_Trechos!$A$2:$A$1019, 0), 1)</f>
        <v>0</v>
      </c>
      <c r="H236" s="70"/>
      <c r="I236" s="70"/>
      <c r="J236" s="70"/>
      <c r="K236" s="70"/>
      <c r="L236" s="70"/>
      <c r="M236" s="70"/>
      <c r="N236" s="70"/>
      <c r="O236" s="70"/>
    </row>
    <row r="237" customFormat="false" ht="15.75" hidden="false" customHeight="true" outlineLevel="0" collapsed="false">
      <c r="A237" s="61" t="str">
        <f aca="false">Def_SecSub!$A$92</f>
        <v>SI-Glob</v>
      </c>
      <c r="B237" s="61" t="str">
        <f aca="false">Def_Equipamentos!$C$23</f>
        <v>DI-BbBProc</v>
      </c>
      <c r="C237" s="43" t="s">
        <v>961</v>
      </c>
      <c r="D237" s="64" t="str">
        <f aca="false">IF(EXACT(A237, ""), "", A237&amp;":")&amp;B237&amp;IF(EXACT(C237, ""), "", "-"&amp;C237)</f>
        <v>SI-Glob:DI-BbBProc-L</v>
      </c>
      <c r="E237" s="61" t="str">
        <f aca="false">Def_Locais_Racks_Trechos!$A$28</f>
        <v>IA-16RaBbB</v>
      </c>
      <c r="F237" s="64" t="str">
        <f aca="false" t="array" ref="F237:F237">INDEX(Def_Locais_Racks_Trechos!$B$2:$B$1019, MATCH(E237, Def_Locais_Racks_Trechos!$A$2:$A$1019, 0), 1)</f>
        <v>Sala Racks 16</v>
      </c>
      <c r="G237" s="70" t="n">
        <f aca="false">INDEX(Def_Locais_Racks_Trechos!$C$2:$C$1019, MATCH(E237, Def_Locais_Racks_Trechos!$A$2:$A$1019, 0), 1)</f>
        <v>0</v>
      </c>
      <c r="H237" s="70"/>
      <c r="I237" s="70"/>
      <c r="J237" s="70"/>
      <c r="K237" s="70"/>
      <c r="L237" s="70"/>
      <c r="M237" s="70"/>
      <c r="N237" s="70"/>
      <c r="O237" s="70"/>
    </row>
    <row r="238" customFormat="false" ht="15.75" hidden="false" customHeight="true" outlineLevel="0" collapsed="false">
      <c r="A238" s="61" t="str">
        <f aca="false">Def_SecSub!$A$92</f>
        <v>SI-Glob</v>
      </c>
      <c r="B238" s="61" t="str">
        <f aca="false">Def_Equipamentos!$C$23</f>
        <v>DI-BbBProc</v>
      </c>
      <c r="C238" s="43" t="s">
        <v>960</v>
      </c>
      <c r="D238" s="64" t="str">
        <f aca="false">IF(EXACT(A238, ""), "", A238&amp;":")&amp;B238&amp;IF(EXACT(C238, ""), "", "-"&amp;C238)</f>
        <v>SI-Glob:DI-BbBProc-V</v>
      </c>
      <c r="E238" s="61" t="str">
        <f aca="false">Def_Locais_Racks_Trechos!$A$28</f>
        <v>IA-16RaBbB</v>
      </c>
      <c r="F238" s="64" t="str">
        <f aca="false" t="array" ref="F238:F238">INDEX(Def_Locais_Racks_Trechos!$B$2:$B$1019, MATCH(E238, Def_Locais_Racks_Trechos!$A$2:$A$1019, 0), 1)</f>
        <v>Sala Racks 16</v>
      </c>
      <c r="G238" s="70" t="n">
        <f aca="false">INDEX(Def_Locais_Racks_Trechos!$C$2:$C$1019, MATCH(E238, Def_Locais_Racks_Trechos!$A$2:$A$1019, 0), 1)</f>
        <v>0</v>
      </c>
      <c r="H238" s="70"/>
      <c r="I238" s="70"/>
      <c r="J238" s="70"/>
      <c r="K238" s="70"/>
      <c r="L238" s="70"/>
      <c r="M238" s="70"/>
      <c r="N238" s="70"/>
      <c r="O238" s="70"/>
    </row>
    <row r="239" customFormat="false" ht="15.75" hidden="false" customHeight="true" outlineLevel="0" collapsed="false">
      <c r="A239" s="61" t="str">
        <f aca="false">Def_SecSub!$A$432</f>
        <v>SI-01SA</v>
      </c>
      <c r="B239" s="61" t="str">
        <f aca="false">Def_Equipamentos!$C$73</f>
        <v>DI-TuneShkrH</v>
      </c>
      <c r="C239" s="43"/>
      <c r="D239" s="64" t="str">
        <f aca="false">IF(EXACT(A239, ""), "", A239&amp;":")&amp;B239&amp;IF(EXACT(C239, ""), "", "-"&amp;C239)</f>
        <v>SI-01SA:DI-TuneShkrH</v>
      </c>
      <c r="E239" s="61" t="str">
        <f aca="false">Def_Locais_Racks_Trechos!$A$432</f>
        <v>SI-01SA</v>
      </c>
      <c r="F239" s="64" t="str">
        <f aca="false" t="array" ref="F239:F239">INDEX(Def_Locais_Racks_Trechos!$B$2:$B$1019, MATCH(E239, Def_Locais_Racks_Trechos!$A$2:$A$1019, 0), 1)</f>
        <v>Túnel (Anel)</v>
      </c>
      <c r="G239" s="70" t="n">
        <f aca="false">INDEX(Def_Locais_Racks_Trechos!$C$2:$C$1019, MATCH(E239, Def_Locais_Racks_Trechos!$A$2:$A$1019, 0), 1)</f>
        <v>0</v>
      </c>
      <c r="H239" s="70"/>
      <c r="I239" s="70"/>
      <c r="J239" s="70"/>
      <c r="K239" s="70"/>
      <c r="L239" s="70"/>
      <c r="M239" s="70"/>
      <c r="N239" s="70"/>
      <c r="O239" s="70"/>
    </row>
    <row r="240" customFormat="false" ht="15.75" hidden="false" customHeight="true" outlineLevel="0" collapsed="false">
      <c r="A240" s="61" t="str">
        <f aca="false">Def_SecSub!$A$259</f>
        <v>BO-48D</v>
      </c>
      <c r="B240" s="61" t="str">
        <f aca="false">Def_Equipamentos!$C$92</f>
        <v>PU-EjeKckrCtrl</v>
      </c>
      <c r="C240" s="43"/>
      <c r="D240" s="64" t="str">
        <f aca="false">IF(EXACT(A240, ""), "", A240&amp;":")&amp;B240&amp;IF(EXACT(C240, ""), "", "-"&amp;C240)</f>
        <v>BO-48D:PU-EjeKckrCtrl</v>
      </c>
      <c r="E240" s="61" t="str">
        <f aca="false">Def_Locais_Racks_Trechos!$A$77</f>
        <v>IA-20RaInj02</v>
      </c>
      <c r="F240" s="64" t="str">
        <f aca="false" t="array" ref="F240:F240">INDEX(Def_Locais_Racks_Trechos!$B$2:$B$1019, MATCH(E240, Def_Locais_Racks_Trechos!$A$2:$A$1019, 0), 1)</f>
        <v>Sala Racks 19&amp;20</v>
      </c>
      <c r="G240" s="70" t="n">
        <f aca="false">INDEX(Def_Locais_Racks_Trechos!$C$2:$C$1019, MATCH(E240, Def_Locais_Racks_Trechos!$A$2:$A$1019, 0), 1)</f>
        <v>0</v>
      </c>
      <c r="H240" s="70"/>
      <c r="I240" s="70"/>
      <c r="J240" s="70"/>
      <c r="K240" s="70"/>
      <c r="L240" s="70"/>
      <c r="M240" s="70"/>
      <c r="N240" s="70"/>
      <c r="O240" s="70"/>
    </row>
    <row r="241" customFormat="false" ht="15.75" hidden="false" customHeight="true" outlineLevel="0" collapsed="false">
      <c r="A241" s="61" t="str">
        <f aca="false">Def_SecSub!$A$432</f>
        <v>SI-01SA</v>
      </c>
      <c r="B241" s="61" t="str">
        <f aca="false">Def_Equipamentos!$C$94</f>
        <v>PU-InjDpKckrCtrl</v>
      </c>
      <c r="C241" s="43"/>
      <c r="D241" s="64" t="str">
        <f aca="false">IF(EXACT(A241, ""), "", A241&amp;":")&amp;B241&amp;IF(EXACT(C241, ""), "", "-"&amp;C241)</f>
        <v>SI-01SA:PU-InjDpKckrCtrl</v>
      </c>
      <c r="E241" s="61" t="str">
        <f aca="false">Def_Locais_Racks_Trechos!$A$80</f>
        <v>IA-01RaInj05</v>
      </c>
      <c r="F241" s="64" t="str">
        <f aca="false" t="array" ref="F241:F241">INDEX(Def_Locais_Racks_Trechos!$B$2:$B$1019, MATCH(E241, Def_Locais_Racks_Trechos!$A$2:$A$1019, 0), 1)</f>
        <v>Sala Racks 1</v>
      </c>
      <c r="G241" s="70" t="n">
        <f aca="false">INDEX(Def_Locais_Racks_Trechos!$C$2:$C$1019, MATCH(E241, Def_Locais_Racks_Trechos!$A$2:$A$1019, 0), 1)</f>
        <v>0</v>
      </c>
      <c r="H241" s="70"/>
      <c r="I241" s="70"/>
      <c r="J241" s="70"/>
      <c r="K241" s="70"/>
      <c r="L241" s="70"/>
      <c r="M241" s="70"/>
      <c r="N241" s="70"/>
      <c r="O241" s="70"/>
    </row>
    <row r="242" customFormat="false" ht="15.75" hidden="false" customHeight="true" outlineLevel="0" collapsed="false">
      <c r="A242" s="61" t="str">
        <f aca="false">Def_SecSub!$A$212</f>
        <v>BO-01D</v>
      </c>
      <c r="B242" s="61" t="str">
        <f aca="false">Def_Equipamentos!$C$93</f>
        <v>PU-InjKckrCtrl</v>
      </c>
      <c r="C242" s="43"/>
      <c r="D242" s="64" t="str">
        <f aca="false">IF(EXACT(A242, ""), "", A242&amp;":")&amp;B242&amp;IF(EXACT(C242, ""), "", "-"&amp;C242)</f>
        <v>BO-01D:PU-InjKckrCtrl</v>
      </c>
      <c r="E242" s="61" t="str">
        <f aca="false">Def_Locais_Racks_Trechos!$A$76</f>
        <v>IA-01RaInj01</v>
      </c>
      <c r="F242" s="64" t="str">
        <f aca="false" t="array" ref="F242:F242">INDEX(Def_Locais_Racks_Trechos!$B$2:$B$1019, MATCH(E242, Def_Locais_Racks_Trechos!$A$2:$A$1019, 0), 1)</f>
        <v>Sala Racks 1</v>
      </c>
      <c r="G242" s="70" t="n">
        <f aca="false">INDEX(Def_Locais_Racks_Trechos!$C$2:$C$1019, MATCH(E242, Def_Locais_Racks_Trechos!$A$2:$A$1019, 0), 1)</f>
        <v>0</v>
      </c>
      <c r="H242" s="70"/>
      <c r="I242" s="70"/>
      <c r="J242" s="70"/>
      <c r="K242" s="70"/>
      <c r="L242" s="70"/>
      <c r="M242" s="70"/>
      <c r="N242" s="70"/>
      <c r="O242" s="70"/>
    </row>
    <row r="243" customFormat="false" ht="15.75" hidden="false" customHeight="true" outlineLevel="0" collapsed="false">
      <c r="A243" s="61" t="str">
        <f aca="false">Def_SecSub!$A$213</f>
        <v>BO-02D</v>
      </c>
      <c r="B243" s="61" t="str">
        <f aca="false">Def_Equipamentos!$C$72</f>
        <v>DI-TuneShkr</v>
      </c>
      <c r="C243" s="43"/>
      <c r="D243" s="64" t="str">
        <f aca="false">IF(EXACT(A243, ""), "", A243&amp;":")&amp;B243&amp;IF(EXACT(C243, ""), "", "-"&amp;C243)</f>
        <v>BO-02D:DI-TuneShkr</v>
      </c>
      <c r="E243" s="61" t="str">
        <f aca="false">Def_Locais_Racks_Trechos!$A$213</f>
        <v>BO-02D</v>
      </c>
      <c r="F243" s="64" t="str">
        <f aca="false" t="array" ref="F243:F243">INDEX(Def_Locais_Racks_Trechos!$B$2:$B$1019, MATCH(E243, Def_Locais_Racks_Trechos!$A$2:$A$1019, 0), 1)</f>
        <v>Túnel (Booster)</v>
      </c>
      <c r="G243" s="70" t="n">
        <f aca="false">INDEX(Def_Locais_Racks_Trechos!$C$2:$C$1019, MATCH(E243, Def_Locais_Racks_Trechos!$A$2:$A$1019, 0), 1)</f>
        <v>0</v>
      </c>
      <c r="H243" s="70"/>
      <c r="I243" s="70"/>
      <c r="J243" s="70"/>
      <c r="K243" s="70"/>
      <c r="L243" s="70"/>
      <c r="M243" s="70"/>
      <c r="N243" s="70"/>
      <c r="O243" s="70"/>
    </row>
    <row r="244" customFormat="false" ht="15.75" hidden="false" customHeight="true" outlineLevel="0" collapsed="false">
      <c r="A244" s="61" t="str">
        <f aca="false">Def_SecSub!$A$405</f>
        <v>SI-16C4</v>
      </c>
      <c r="B244" s="61" t="str">
        <f aca="false">Def_Equipamentos!$C$28</f>
        <v>DI-BbBKckrV</v>
      </c>
      <c r="C244" s="43"/>
      <c r="D244" s="64" t="str">
        <f aca="false">IF(EXACT(A244, ""), "", A244&amp;":")&amp;B244&amp;IF(EXACT(C244, ""), "", "-"&amp;C244)</f>
        <v>SI-16C4:DI-BbBKckrV</v>
      </c>
      <c r="E244" s="61" t="str">
        <f aca="false">Def_Locais_Racks_Trechos!$A$405</f>
        <v>SI-16C4</v>
      </c>
      <c r="F244" s="64" t="str">
        <f aca="false" t="array" ref="F244:F244">INDEX(Def_Locais_Racks_Trechos!$B$2:$B$1019, MATCH(E244, Def_Locais_Racks_Trechos!$A$2:$A$1019, 0), 1)</f>
        <v>Túnel (Anel)</v>
      </c>
      <c r="G244" s="70" t="n">
        <f aca="false">INDEX(Def_Locais_Racks_Trechos!$C$2:$C$1019, MATCH(E244, Def_Locais_Racks_Trechos!$A$2:$A$1019, 0), 1)</f>
        <v>0</v>
      </c>
      <c r="H244" s="70"/>
      <c r="I244" s="70"/>
      <c r="J244" s="70"/>
      <c r="K244" s="70"/>
      <c r="L244" s="70"/>
      <c r="M244" s="70"/>
      <c r="N244" s="70"/>
      <c r="O244" s="70"/>
    </row>
    <row r="245" customFormat="false" ht="15.75" hidden="false" customHeight="true" outlineLevel="0" collapsed="false">
      <c r="A245" s="61" t="str">
        <f aca="false">Def_SecSub!$A$417</f>
        <v>SI-18C4</v>
      </c>
      <c r="B245" s="61" t="str">
        <f aca="false">Def_Equipamentos!$C$74</f>
        <v>DI-TuneShkrV</v>
      </c>
      <c r="C245" s="43"/>
      <c r="D245" s="64" t="str">
        <f aca="false">IF(EXACT(A245, ""), "", A245&amp;":")&amp;B245&amp;IF(EXACT(C245, ""), "", "-"&amp;C245)</f>
        <v>SI-18C4:DI-TuneShkrV</v>
      </c>
      <c r="E245" s="61" t="str">
        <f aca="false">Def_Locais_Racks_Trechos!$A$417</f>
        <v>SI-18C4</v>
      </c>
      <c r="F245" s="64" t="str">
        <f aca="false" t="array" ref="F245:F245">INDEX(Def_Locais_Racks_Trechos!$B$2:$B$1019, MATCH(E245, Def_Locais_Racks_Trechos!$A$2:$A$1019, 0), 1)</f>
        <v>Túnel (Anel)</v>
      </c>
      <c r="G245" s="70" t="n">
        <f aca="false">INDEX(Def_Locais_Racks_Trechos!$C$2:$C$1019, MATCH(E245, Def_Locais_Racks_Trechos!$A$2:$A$1019, 0), 1)</f>
        <v>0</v>
      </c>
      <c r="H245" s="70"/>
      <c r="I245" s="70"/>
      <c r="J245" s="70"/>
      <c r="K245" s="70"/>
      <c r="L245" s="70"/>
      <c r="M245" s="70"/>
      <c r="N245" s="70"/>
      <c r="O245" s="70"/>
    </row>
    <row r="246" customFormat="false" ht="15.75" hidden="false" customHeight="true" outlineLevel="0" collapsed="false">
      <c r="A246" s="61" t="str">
        <f aca="false">Def_SecSub!$A$213</f>
        <v>BO-02D</v>
      </c>
      <c r="B246" s="61" t="str">
        <f aca="false">Def_Equipamentos!$C$75</f>
        <v>DI-TuneAmpH</v>
      </c>
      <c r="C246" s="43"/>
      <c r="D246" s="64" t="str">
        <f aca="false">IF(EXACT(A246, ""), "", A246&amp;":")&amp;B246&amp;IF(EXACT(C246, ""), "", "-"&amp;C246)</f>
        <v>BO-02D:DI-TuneAmpH</v>
      </c>
      <c r="E246" s="61" t="str">
        <f aca="false">Def_Locais_Racks_Trechos!$A$27</f>
        <v>IA-18RaDiag04</v>
      </c>
      <c r="F246" s="64" t="str">
        <f aca="false" t="array" ref="F246:F246">INDEX(Def_Locais_Racks_Trechos!$B$2:$B$1019, MATCH(E246, Def_Locais_Racks_Trechos!$A$2:$A$1019, 0), 1)</f>
        <v>Sala Racks 18 parte 1</v>
      </c>
      <c r="G246" s="70" t="str">
        <f aca="false" t="array" ref="G246:G246">INDEX(Def_Locais_Racks_Trechos!$C$2:$C$1019, MATCH(E246, Def_Locais_Racks_Trechos!$A$2:$A$1019, 0), 1)</f>
        <v>Tune</v>
      </c>
      <c r="H246" s="70"/>
      <c r="I246" s="70"/>
      <c r="J246" s="70"/>
      <c r="K246" s="70"/>
      <c r="L246" s="70"/>
      <c r="M246" s="70"/>
      <c r="N246" s="70"/>
      <c r="O246" s="70"/>
    </row>
    <row r="247" customFormat="false" ht="15.75" hidden="false" customHeight="true" outlineLevel="0" collapsed="false">
      <c r="A247" s="61" t="str">
        <f aca="false">Def_SecSub!$A$432</f>
        <v>SI-01SA</v>
      </c>
      <c r="B247" s="61" t="str">
        <f aca="false">Def_Equipamentos!$C$75</f>
        <v>DI-TuneAmpH</v>
      </c>
      <c r="C247" s="43"/>
      <c r="D247" s="64" t="str">
        <f aca="false">IF(EXACT(A247, ""), "", A247&amp;":")&amp;B247&amp;IF(EXACT(C247, ""), "", "-"&amp;C247)</f>
        <v>SI-01SA:DI-TuneAmpH</v>
      </c>
      <c r="E247" s="61" t="str">
        <f aca="false">Def_Locais_Racks_Trechos!$A$27</f>
        <v>IA-18RaDiag04</v>
      </c>
      <c r="F247" s="64" t="str">
        <f aca="false" t="array" ref="F247:F247">INDEX(Def_Locais_Racks_Trechos!$B$2:$B$1019, MATCH(E247, Def_Locais_Racks_Trechos!$A$2:$A$1019, 0), 1)</f>
        <v>Sala Racks 18 parte 1</v>
      </c>
      <c r="G247" s="70" t="str">
        <f aca="false" t="array" ref="G247:G247">INDEX(Def_Locais_Racks_Trechos!$C$2:$C$1019, MATCH(E247, Def_Locais_Racks_Trechos!$A$2:$A$1019, 0), 1)</f>
        <v>Tune</v>
      </c>
      <c r="H247" s="70"/>
      <c r="I247" s="70"/>
      <c r="J247" s="70"/>
      <c r="K247" s="70"/>
      <c r="L247" s="70"/>
      <c r="M247" s="70"/>
      <c r="N247" s="70"/>
      <c r="O247" s="70"/>
    </row>
    <row r="248" customFormat="false" ht="15.75" hidden="false" customHeight="true" outlineLevel="0" collapsed="false">
      <c r="A248" s="61" t="str">
        <f aca="false">Def_SecSub!$A$417</f>
        <v>SI-18C4</v>
      </c>
      <c r="B248" s="61" t="str">
        <f aca="false">Def_Equipamentos!$C$76</f>
        <v>DI-TuneAmpV</v>
      </c>
      <c r="C248" s="43"/>
      <c r="D248" s="64" t="str">
        <f aca="false">IF(EXACT(A248, ""), "", A248&amp;":")&amp;B248&amp;IF(EXACT(C248, ""), "", "-"&amp;C248)</f>
        <v>SI-18C4:DI-TuneAmpV</v>
      </c>
      <c r="E248" s="61" t="str">
        <f aca="false">Def_Locais_Racks_Trechos!$A$27</f>
        <v>IA-18RaDiag04</v>
      </c>
      <c r="F248" s="64" t="str">
        <f aca="false" t="array" ref="F248:F248">INDEX(Def_Locais_Racks_Trechos!$B$2:$B$1019, MATCH(E248, Def_Locais_Racks_Trechos!$A$2:$A$1019, 0), 1)</f>
        <v>Sala Racks 18 parte 1</v>
      </c>
      <c r="G248" s="70" t="str">
        <f aca="false" t="array" ref="G248:G248">INDEX(Def_Locais_Racks_Trechos!$C$2:$C$1019, MATCH(E248, Def_Locais_Racks_Trechos!$A$2:$A$1019, 0), 1)</f>
        <v>Tune</v>
      </c>
      <c r="H248" s="70"/>
      <c r="I248" s="70"/>
      <c r="J248" s="70"/>
      <c r="K248" s="70"/>
      <c r="L248" s="70"/>
      <c r="M248" s="70"/>
      <c r="N248" s="70"/>
      <c r="O248" s="70"/>
    </row>
    <row r="249" customFormat="false" ht="15.75" hidden="false" customHeight="true" outlineLevel="0" collapsed="false">
      <c r="A249" s="61" t="str">
        <f aca="false">Def_SecSub!$A$213</f>
        <v>BO-02D</v>
      </c>
      <c r="B249" s="61" t="str">
        <f aca="false">Def_Equipamentos!$C$76</f>
        <v>DI-TuneAmpV</v>
      </c>
      <c r="C249" s="43"/>
      <c r="D249" s="64" t="str">
        <f aca="false">IF(EXACT(A249, ""), "", A249&amp;":")&amp;B249&amp;IF(EXACT(C249, ""), "", "-"&amp;C249)</f>
        <v>BO-02D:DI-TuneAmpV</v>
      </c>
      <c r="E249" s="61" t="str">
        <f aca="false">Def_Locais_Racks_Trechos!$A$27</f>
        <v>IA-18RaDiag04</v>
      </c>
      <c r="F249" s="64" t="str">
        <f aca="false" t="array" ref="F249:F249">INDEX(Def_Locais_Racks_Trechos!$B$2:$B$1019, MATCH(E249, Def_Locais_Racks_Trechos!$A$2:$A$1019, 0), 1)</f>
        <v>Sala Racks 18 parte 1</v>
      </c>
      <c r="G249" s="70" t="str">
        <f aca="false" t="array" ref="G249:G249">INDEX(Def_Locais_Racks_Trechos!$C$2:$C$1019, MATCH(E249, Def_Locais_Racks_Trechos!$A$2:$A$1019, 0), 1)</f>
        <v>Tune</v>
      </c>
      <c r="H249" s="70"/>
      <c r="I249" s="70"/>
      <c r="J249" s="70"/>
      <c r="K249" s="70"/>
      <c r="L249" s="70"/>
      <c r="M249" s="70"/>
      <c r="N249" s="70"/>
      <c r="O249" s="70"/>
    </row>
    <row r="250" customFormat="false" ht="15.75" hidden="false" customHeight="true" outlineLevel="0" collapsed="false">
      <c r="A250" s="61" t="str">
        <f aca="false">Def_SecSub!$A$67</f>
        <v>RA-RaBO01</v>
      </c>
      <c r="B250" s="61" t="str">
        <f aca="false">Def_Equipamentos!$C$105</f>
        <v>RF-DigPatch</v>
      </c>
      <c r="C250" s="43"/>
      <c r="D250" s="64" t="str">
        <f aca="false">IF(EXACT(A250, ""), "", A250&amp;":")&amp;B250&amp;IF(EXACT(C250, ""), "", "-"&amp;C250)</f>
        <v>RA-RaBO01:RF-DigPatch</v>
      </c>
      <c r="E250" s="61" t="str">
        <f aca="false">Def_Locais_Racks_Trechos!$A$67</f>
        <v>RA-RaBO01</v>
      </c>
      <c r="F250" s="64" t="str">
        <f aca="false" t="array" ref="F250:F250">INDEX(Def_Locais_Racks_Trechos!$B$2:$B$1019, MATCH(E250, Def_Locais_Racks_Trechos!$A$2:$A$1019, 0), 1)</f>
        <v>Sala de RF</v>
      </c>
      <c r="G250" s="70" t="n">
        <f aca="false">INDEX(Def_Locais_Racks_Trechos!$C$2:$C$1019, MATCH(E250, Def_Locais_Racks_Trechos!$A$2:$A$1019, 0), 1)</f>
        <v>0</v>
      </c>
      <c r="H250" s="70"/>
      <c r="I250" s="70"/>
      <c r="J250" s="70"/>
      <c r="K250" s="70"/>
      <c r="L250" s="70"/>
      <c r="M250" s="70"/>
      <c r="N250" s="70"/>
      <c r="O250" s="70"/>
    </row>
    <row r="251" customFormat="false" ht="15.75" hidden="false" customHeight="true" outlineLevel="0" collapsed="false">
      <c r="A251" s="63" t="str">
        <f aca="false">Def_SecSub!$A$104</f>
        <v>LA-RF</v>
      </c>
      <c r="B251" s="66" t="str">
        <f aca="false">Def_Equipamentos!$C$172</f>
        <v>H1LLRF</v>
      </c>
      <c r="C251" s="57"/>
      <c r="D251" s="64" t="str">
        <f aca="false">IF(EXACT(A251, ""), "", A251&amp;":")&amp;B251&amp;IF(EXACT(C251, ""), "", "-"&amp;C251)</f>
        <v>LA-RF:H1LLRF</v>
      </c>
      <c r="E251" s="66" t="str">
        <f aca="false">Def_Locais_Racks_Trechos!$A$72</f>
        <v>LA-RFH01RACK1</v>
      </c>
      <c r="F251" s="64" t="str">
        <f aca="false" t="array" ref="F251:F251">INDEX(Def_Locais_Racks_Trechos!$B$2:$B$1019, MATCH(E251, Def_Locais_Racks_Trechos!$A$2:$A$1019, 0), 1)</f>
        <v>Sala Racks do LINAC</v>
      </c>
      <c r="G251" s="71" t="s">
        <v>958</v>
      </c>
      <c r="H251" s="71"/>
      <c r="I251" s="71"/>
      <c r="J251" s="71"/>
      <c r="K251" s="71"/>
      <c r="L251" s="71"/>
      <c r="M251" s="71"/>
      <c r="N251" s="71"/>
      <c r="O251" s="71"/>
    </row>
    <row r="252" customFormat="false" ht="15.75" hidden="false" customHeight="true" outlineLevel="0" collapsed="false">
      <c r="A252" s="61" t="str">
        <f aca="false">Def_SecSub!$A$63</f>
        <v>RA-RaSIA01</v>
      </c>
      <c r="B252" s="61" t="str">
        <f aca="false">Def_Equipamentos!$C$105</f>
        <v>RF-DigPatch</v>
      </c>
      <c r="C252" s="43"/>
      <c r="D252" s="64" t="str">
        <f aca="false">IF(EXACT(A252, ""), "", A252&amp;":")&amp;B252&amp;IF(EXACT(C252, ""), "", "-"&amp;C252)</f>
        <v>RA-RaSIA01:RF-DigPatch</v>
      </c>
      <c r="E252" s="61" t="str">
        <f aca="false">Def_Locais_Racks_Trechos!$A$63</f>
        <v>RA-RaSIA01</v>
      </c>
      <c r="F252" s="64" t="str">
        <f aca="false" t="array" ref="F252:F252">INDEX(Def_Locais_Racks_Trechos!$B$2:$B$1019, MATCH(E252, Def_Locais_Racks_Trechos!$A$2:$A$1019, 0), 1)</f>
        <v>Sala de RF</v>
      </c>
      <c r="G252" s="70" t="n">
        <f aca="false">INDEX(Def_Locais_Racks_Trechos!$C$2:$C$1019, MATCH(E252, Def_Locais_Racks_Trechos!$A$2:$A$1019, 0), 1)</f>
        <v>0</v>
      </c>
      <c r="H252" s="70"/>
      <c r="I252" s="70"/>
      <c r="J252" s="70"/>
      <c r="K252" s="70"/>
      <c r="L252" s="70"/>
      <c r="M252" s="70"/>
      <c r="N252" s="70"/>
      <c r="O252" s="70"/>
    </row>
    <row r="253" customFormat="false" ht="15.75" hidden="false" customHeight="true" outlineLevel="0" collapsed="false">
      <c r="A253" s="61" t="str">
        <f aca="false">Def_SecSub!$A$65</f>
        <v>RA-RaSIB01</v>
      </c>
      <c r="B253" s="61" t="str">
        <f aca="false">Def_Equipamentos!$C$105</f>
        <v>RF-DigPatch</v>
      </c>
      <c r="C253" s="43"/>
      <c r="D253" s="64" t="str">
        <f aca="false">IF(EXACT(A253, ""), "", A253&amp;":")&amp;B253&amp;IF(EXACT(C253, ""), "", "-"&amp;C253)</f>
        <v>RA-RaSIB01:RF-DigPatch</v>
      </c>
      <c r="E253" s="61" t="str">
        <f aca="false">Def_Locais_Racks_Trechos!$A$65</f>
        <v>RA-RaSIB01</v>
      </c>
      <c r="F253" s="64" t="str">
        <f aca="false" t="array" ref="F253:F253">INDEX(Def_Locais_Racks_Trechos!$B$2:$B$1019, MATCH(E253, Def_Locais_Racks_Trechos!$A$2:$A$1019, 0), 1)</f>
        <v>Sala de RF</v>
      </c>
      <c r="G253" s="70"/>
      <c r="H253" s="70"/>
      <c r="I253" s="70"/>
      <c r="J253" s="70"/>
      <c r="K253" s="70"/>
      <c r="L253" s="70"/>
      <c r="M253" s="70"/>
      <c r="N253" s="70"/>
      <c r="O253" s="70"/>
    </row>
    <row r="254" customFormat="false" ht="15.75" hidden="false" customHeight="true" outlineLevel="0" collapsed="false">
      <c r="A254" s="61" t="str">
        <f aca="false">Def_SecSub!$A$104</f>
        <v>LA-RF</v>
      </c>
      <c r="B254" s="66" t="str">
        <f aca="false">Def_Equipamentos!$C$169</f>
        <v>H1SOAM</v>
      </c>
      <c r="C254" s="43" t="n">
        <v>2</v>
      </c>
      <c r="D254" s="64" t="str">
        <f aca="false">IF(EXACT(A254, ""), "", A254&amp;":")&amp;B254&amp;IF(EXACT(C254, ""), "", "-"&amp;C254)</f>
        <v>LA-RF:H1SOAM-2</v>
      </c>
      <c r="E254" s="61" t="str">
        <f aca="false">Def_Locais_Racks_Trechos!$A$73</f>
        <v>LA-RFH01RACK2</v>
      </c>
      <c r="F254" s="64" t="str">
        <f aca="false" t="array" ref="F254:F254">INDEX(Def_Locais_Racks_Trechos!$B$2:$B$1019, MATCH(E254, Def_Locais_Racks_Trechos!$A$2:$A$1019, 0), 1)</f>
        <v>Sala Racks do LINAC</v>
      </c>
      <c r="G254" s="71" t="s">
        <v>958</v>
      </c>
      <c r="H254" s="71"/>
      <c r="I254" s="71"/>
      <c r="J254" s="71"/>
      <c r="K254" s="71"/>
      <c r="L254" s="71"/>
      <c r="M254" s="71"/>
      <c r="N254" s="71"/>
      <c r="O254" s="71"/>
    </row>
    <row r="255" customFormat="false" ht="15.75" hidden="false" customHeight="true" outlineLevel="0" collapsed="false">
      <c r="A255" s="61" t="str">
        <f aca="false">Def_SecSub!$A$104</f>
        <v>LA-RF</v>
      </c>
      <c r="B255" s="66" t="str">
        <f aca="false">Def_Equipamentos!$C$169</f>
        <v>H1SOAM</v>
      </c>
      <c r="C255" s="43" t="n">
        <v>3</v>
      </c>
      <c r="D255" s="64" t="str">
        <f aca="false">IF(EXACT(A255, ""), "", A255&amp;":")&amp;B255&amp;IF(EXACT(C255, ""), "", "-"&amp;C255)</f>
        <v>LA-RF:H1SOAM-3</v>
      </c>
      <c r="E255" s="61" t="str">
        <f aca="false">Def_Locais_Racks_Trechos!$A$73</f>
        <v>LA-RFH01RACK2</v>
      </c>
      <c r="F255" s="64" t="str">
        <f aca="false" t="array" ref="F255:F255">INDEX(Def_Locais_Racks_Trechos!$B$2:$B$1019, MATCH(E255, Def_Locais_Racks_Trechos!$A$2:$A$1019, 0), 1)</f>
        <v>Sala Racks do LINAC</v>
      </c>
      <c r="G255" s="71" t="s">
        <v>958</v>
      </c>
      <c r="H255" s="71"/>
      <c r="I255" s="71"/>
      <c r="J255" s="71"/>
      <c r="K255" s="71"/>
      <c r="L255" s="71"/>
      <c r="M255" s="71"/>
      <c r="N255" s="71"/>
      <c r="O255" s="71"/>
    </row>
    <row r="256" customFormat="false" ht="15.75" hidden="false" customHeight="true" outlineLevel="0" collapsed="false">
      <c r="A256" s="61" t="str">
        <f aca="false">Def_SecSub!$A$104</f>
        <v>LA-RF</v>
      </c>
      <c r="B256" s="66" t="str">
        <f aca="false">Def_Equipamentos!$C$169</f>
        <v>H1SOAM</v>
      </c>
      <c r="C256" s="43" t="n">
        <v>1</v>
      </c>
      <c r="D256" s="64" t="str">
        <f aca="false">IF(EXACT(A256, ""), "", A256&amp;":")&amp;B256&amp;IF(EXACT(C256, ""), "", "-"&amp;C256)</f>
        <v>LA-RF:H1SOAM-1</v>
      </c>
      <c r="E256" s="61" t="str">
        <f aca="false">Def_Locais_Racks_Trechos!$A$73</f>
        <v>LA-RFH01RACK2</v>
      </c>
      <c r="F256" s="64" t="str">
        <f aca="false" t="array" ref="F256:F256">INDEX(Def_Locais_Racks_Trechos!$B$2:$B$1019, MATCH(E256, Def_Locais_Racks_Trechos!$A$2:$A$1019, 0), 1)</f>
        <v>Sala Racks do LINAC</v>
      </c>
      <c r="G256" s="71" t="s">
        <v>958</v>
      </c>
      <c r="H256" s="71"/>
      <c r="I256" s="71"/>
      <c r="J256" s="71"/>
      <c r="K256" s="71"/>
      <c r="L256" s="71"/>
      <c r="M256" s="71"/>
      <c r="N256" s="71"/>
      <c r="O256" s="71"/>
    </row>
    <row r="257" customFormat="false" ht="15.75" hidden="false" customHeight="true" outlineLevel="0" collapsed="false">
      <c r="A257" s="61" t="str">
        <f aca="false">Def_SecSub!$A$93</f>
        <v>BO-Glob</v>
      </c>
      <c r="B257" s="61" t="str">
        <f aca="false">Def_Equipamentos!$C$83</f>
        <v>DI-TuneNoiseGen</v>
      </c>
      <c r="C257" s="43"/>
      <c r="D257" s="64" t="str">
        <f aca="false">IF(EXACT(A257, ""), "", A257&amp;":")&amp;B257&amp;IF(EXACT(C257, ""), "", "-"&amp;C257)</f>
        <v>BO-Glob:DI-TuneNoiseGen</v>
      </c>
      <c r="E257" s="61" t="str">
        <f aca="false">Def_Locais_Racks_Trechos!$A$27</f>
        <v>IA-18RaDiag04</v>
      </c>
      <c r="F257" s="64" t="str">
        <f aca="false" t="array" ref="F257:F257">INDEX(Def_Locais_Racks_Trechos!$B$2:$B$1019, MATCH(E257, Def_Locais_Racks_Trechos!$A$2:$A$1019, 0), 1)</f>
        <v>Sala Racks 18 parte 1</v>
      </c>
      <c r="G257" s="70" t="str">
        <f aca="false" t="array" ref="G257:G257">INDEX(Def_Locais_Racks_Trechos!$C$2:$C$1019, MATCH(E257, Def_Locais_Racks_Trechos!$A$2:$A$1019, 0), 1)</f>
        <v>Tune</v>
      </c>
      <c r="H257" s="70"/>
      <c r="I257" s="70"/>
      <c r="J257" s="70"/>
      <c r="K257" s="70"/>
      <c r="L257" s="70"/>
      <c r="M257" s="70"/>
      <c r="N257" s="70"/>
      <c r="O257" s="70"/>
    </row>
    <row r="258" customFormat="false" ht="15.75" hidden="false" customHeight="true" outlineLevel="0" collapsed="false">
      <c r="A258" s="61" t="str">
        <f aca="false">Def_SecSub!$A$93</f>
        <v>BO-Glob</v>
      </c>
      <c r="B258" s="61" t="str">
        <f aca="false">Def_Equipamentos!$C$84</f>
        <v>DI-TuneCarrierGen</v>
      </c>
      <c r="C258" s="43"/>
      <c r="D258" s="64" t="str">
        <f aca="false">IF(EXACT(A258, ""), "", A258&amp;":")&amp;B258&amp;IF(EXACT(C258, ""), "", "-"&amp;C258)</f>
        <v>BO-Glob:DI-TuneCarrierGen</v>
      </c>
      <c r="E258" s="61" t="str">
        <f aca="false">Def_Locais_Racks_Trechos!$A$27</f>
        <v>IA-18RaDiag04</v>
      </c>
      <c r="F258" s="64" t="str">
        <f aca="false" t="array" ref="F258:F258">INDEX(Def_Locais_Racks_Trechos!$B$2:$B$1019, MATCH(E258, Def_Locais_Racks_Trechos!$A$2:$A$1019, 0), 1)</f>
        <v>Sala Racks 18 parte 1</v>
      </c>
      <c r="G258" s="70"/>
      <c r="H258" s="70"/>
      <c r="I258" s="70"/>
      <c r="J258" s="70"/>
      <c r="K258" s="70"/>
      <c r="L258" s="70"/>
      <c r="M258" s="70"/>
      <c r="N258" s="70"/>
      <c r="O258" s="70"/>
    </row>
    <row r="259" customFormat="false" ht="15.75" hidden="false" customHeight="true" outlineLevel="0" collapsed="false">
      <c r="A259" s="61" t="str">
        <f aca="false">Def_SecSub!$A$407</f>
        <v>SI-16M2</v>
      </c>
      <c r="B259" s="61" t="str">
        <f aca="false">Def_Equipamentos!$C$33</f>
        <v>DI-BbBBPMHyb</v>
      </c>
      <c r="C259" s="43"/>
      <c r="D259" s="64" t="str">
        <f aca="false">IF(EXACT(A259, ""), "", A259&amp;":")&amp;B259&amp;IF(EXACT(C259, ""), "", "-"&amp;C259)</f>
        <v>SI-16M2:DI-BbBBPMHyb</v>
      </c>
      <c r="E259" s="61" t="str">
        <f aca="false">Def_Locais_Racks_Trechos!$A$407</f>
        <v>SI-16M2</v>
      </c>
      <c r="F259" s="64" t="str">
        <f aca="false" t="array" ref="F259:F259">INDEX(Def_Locais_Racks_Trechos!$B$2:$B$1019, MATCH(E259, Def_Locais_Racks_Trechos!$A$2:$A$1019, 0), 1)</f>
        <v>Túnel (Anel)</v>
      </c>
      <c r="G259" s="70" t="n">
        <f aca="false">INDEX(Def_Locais_Racks_Trechos!$C$2:$C$1019, MATCH(E259, Def_Locais_Racks_Trechos!$A$2:$A$1019, 0), 1)</f>
        <v>0</v>
      </c>
      <c r="H259" s="70"/>
      <c r="I259" s="70"/>
      <c r="J259" s="70"/>
      <c r="K259" s="70"/>
      <c r="L259" s="70"/>
      <c r="M259" s="70"/>
      <c r="N259" s="70"/>
      <c r="O259" s="70"/>
    </row>
    <row r="260" customFormat="false" ht="15.75" hidden="false" customHeight="true" outlineLevel="0" collapsed="false">
      <c r="A260" s="61" t="str">
        <f aca="false">Def_SecSub!$A$92</f>
        <v>SI-Glob</v>
      </c>
      <c r="B260" s="61" t="str">
        <f aca="false">Def_Equipamentos!$C$34</f>
        <v>DI-BbBFBE</v>
      </c>
      <c r="C260" s="43"/>
      <c r="D260" s="64" t="str">
        <f aca="false">IF(EXACT(A260, ""), "", A260&amp;":")&amp;B260&amp;IF(EXACT(C260, ""), "", "-"&amp;C260)</f>
        <v>SI-Glob:DI-BbBFBE</v>
      </c>
      <c r="E260" s="61" t="str">
        <f aca="false">Def_Locais_Racks_Trechos!$A$28</f>
        <v>IA-16RaBbB</v>
      </c>
      <c r="F260" s="64" t="str">
        <f aca="false" t="array" ref="F260:F260">INDEX(Def_Locais_Racks_Trechos!$B$2:$B$1019, MATCH(E260, Def_Locais_Racks_Trechos!$A$2:$A$1019, 0), 1)</f>
        <v>Sala Racks 16</v>
      </c>
      <c r="G260" s="70" t="n">
        <f aca="false">INDEX(Def_Locais_Racks_Trechos!$C$2:$C$1019, MATCH(E260, Def_Locais_Racks_Trechos!$A$2:$A$1019, 0), 1)</f>
        <v>0</v>
      </c>
      <c r="H260" s="70"/>
      <c r="I260" s="70"/>
      <c r="J260" s="70"/>
      <c r="K260" s="70"/>
      <c r="L260" s="70"/>
      <c r="M260" s="70"/>
      <c r="N260" s="70"/>
      <c r="O260" s="70"/>
    </row>
    <row r="261" customFormat="false" ht="15.75" hidden="false" customHeight="true" outlineLevel="0" collapsed="false">
      <c r="A261" s="61" t="str">
        <f aca="false">Def_SecSub!$A$91</f>
        <v>AS-Glob</v>
      </c>
      <c r="B261" s="61" t="str">
        <f aca="false">Def_Equipamentos!$C$81</f>
        <v>DI-TuneFBE</v>
      </c>
      <c r="C261" s="43"/>
      <c r="D261" s="64" t="str">
        <f aca="false">IF(EXACT(A261, ""), "", A261&amp;":")&amp;B261&amp;IF(EXACT(C261, ""), "", "-"&amp;C261)</f>
        <v>AS-Glob:DI-TuneFBE</v>
      </c>
      <c r="E261" s="61" t="str">
        <f aca="false">Def_Locais_Racks_Trechos!$A$27</f>
        <v>IA-18RaDiag04</v>
      </c>
      <c r="F261" s="64" t="str">
        <f aca="false" t="array" ref="F261:F261">INDEX(Def_Locais_Racks_Trechos!$B$2:$B$1019, MATCH(E261, Def_Locais_Racks_Trechos!$A$2:$A$1019, 0), 1)</f>
        <v>Sala Racks 18 parte 1</v>
      </c>
      <c r="G261" s="70" t="str">
        <f aca="false" t="array" ref="G261:G261">INDEX(Def_Locais_Racks_Trechos!$C$2:$C$1019, MATCH(E261, Def_Locais_Racks_Trechos!$A$2:$A$1019, 0), 1)</f>
        <v>Tune</v>
      </c>
      <c r="H261" s="70"/>
      <c r="I261" s="70"/>
      <c r="J261" s="70"/>
      <c r="K261" s="70"/>
      <c r="L261" s="70"/>
      <c r="M261" s="70"/>
      <c r="N261" s="70"/>
      <c r="O261" s="70"/>
    </row>
    <row r="262" customFormat="false" ht="15.75" hidden="false" customHeight="true" outlineLevel="0" collapsed="false">
      <c r="A262" s="61" t="str">
        <f aca="false">Def_SecSub!$A$265</f>
        <v>BO-04U</v>
      </c>
      <c r="B262" s="61" t="str">
        <f aca="false">Def_Equipamentos!$C$38</f>
        <v>DI-GSL07</v>
      </c>
      <c r="C262" s="43"/>
      <c r="D262" s="64" t="str">
        <f aca="false">IF(EXACT(A262, ""), "", A262&amp;":")&amp;B262&amp;IF(EXACT(C262, ""), "", "-"&amp;C262)</f>
        <v>BO-04U:DI-GSL07</v>
      </c>
      <c r="E262" s="61" t="str">
        <f aca="false">Def_Locais_Racks_Trechos!$A$265</f>
        <v>BO-04U</v>
      </c>
      <c r="F262" s="64" t="str">
        <f aca="false" t="array" ref="F262:F262">INDEX(Def_Locais_Racks_Trechos!$B$2:$B$1019, MATCH(E262, Def_Locais_Racks_Trechos!$A$2:$A$1019, 0), 1)</f>
        <v>Túnel (Booster)</v>
      </c>
      <c r="G262" s="70" t="n">
        <f aca="false">INDEX(Def_Locais_Racks_Trechos!$C$2:$C$1019, MATCH(E262, Def_Locais_Racks_Trechos!$A$2:$A$1019, 0), 1)</f>
        <v>0</v>
      </c>
      <c r="H262" s="70"/>
      <c r="I262" s="70"/>
      <c r="J262" s="70"/>
      <c r="K262" s="70"/>
      <c r="L262" s="70"/>
      <c r="M262" s="70"/>
      <c r="N262" s="70"/>
      <c r="O262" s="70"/>
    </row>
    <row r="263" customFormat="false" ht="15.75" hidden="false" customHeight="true" outlineLevel="0" collapsed="false">
      <c r="A263" s="61" t="str">
        <f aca="false">Def_SecSub!$A$451</f>
        <v>SI-20SB</v>
      </c>
      <c r="B263" s="61" t="str">
        <f aca="false">Def_Equipamentos!$C$38</f>
        <v>DI-GSL07</v>
      </c>
      <c r="C263" s="43"/>
      <c r="D263" s="64" t="str">
        <f aca="false">IF(EXACT(A263, ""), "", A263&amp;":")&amp;B263&amp;IF(EXACT(C263, ""), "", "-"&amp;C263)</f>
        <v>SI-20SB:DI-GSL07</v>
      </c>
      <c r="E263" s="61" t="str">
        <f aca="false">Def_Locais_Racks_Trechos!$A$451</f>
        <v>SI-20SB</v>
      </c>
      <c r="F263" s="64" t="str">
        <f aca="false" t="array" ref="F263:F263">INDEX(Def_Locais_Racks_Trechos!$B$2:$B$1019, MATCH(E263, Def_Locais_Racks_Trechos!$A$2:$A$1019, 0), 1)</f>
        <v>Túnel (Anel)</v>
      </c>
      <c r="G263" s="70" t="n">
        <f aca="false">INDEX(Def_Locais_Racks_Trechos!$C$2:$C$1019, MATCH(E263, Def_Locais_Racks_Trechos!$A$2:$A$1019, 0), 1)</f>
        <v>0</v>
      </c>
      <c r="H263" s="70"/>
      <c r="I263" s="70"/>
      <c r="J263" s="70"/>
      <c r="K263" s="70"/>
      <c r="L263" s="70"/>
      <c r="M263" s="70"/>
      <c r="N263" s="70"/>
      <c r="O263" s="70"/>
    </row>
    <row r="264" customFormat="false" ht="15.75" hidden="false" customHeight="true" outlineLevel="0" collapsed="false">
      <c r="A264" s="61" t="str">
        <f aca="false">Def_SecSub!$A$450</f>
        <v>SI-19SP</v>
      </c>
      <c r="B264" s="61" t="str">
        <f aca="false">Def_Equipamentos!$C$39</f>
        <v>DI-GSL15</v>
      </c>
      <c r="C264" s="43"/>
      <c r="D264" s="64" t="str">
        <f aca="false">IF(EXACT(A264, ""), "", A264&amp;":")&amp;B264&amp;IF(EXACT(C264, ""), "", "-"&amp;C264)</f>
        <v>SI-19SP:DI-GSL15</v>
      </c>
      <c r="E264" s="61" t="str">
        <f aca="false">Def_Locais_Racks_Trechos!$A$450</f>
        <v>SI-19SP</v>
      </c>
      <c r="F264" s="64" t="str">
        <f aca="false" t="array" ref="F264:F264">INDEX(Def_Locais_Racks_Trechos!$B$2:$B$1019, MATCH(E264, Def_Locais_Racks_Trechos!$A$2:$A$1019, 0), 1)</f>
        <v>Túnel (Anel)</v>
      </c>
      <c r="G264" s="70" t="n">
        <f aca="false">INDEX(Def_Locais_Racks_Trechos!$C$2:$C$1019, MATCH(E264, Def_Locais_Racks_Trechos!$A$2:$A$1019, 0), 1)</f>
        <v>0</v>
      </c>
      <c r="H264" s="70"/>
      <c r="I264" s="70"/>
      <c r="J264" s="70"/>
      <c r="K264" s="70"/>
      <c r="L264" s="70"/>
      <c r="M264" s="70"/>
      <c r="N264" s="70"/>
      <c r="O264" s="70"/>
    </row>
    <row r="265" customFormat="false" ht="15.75" hidden="false" customHeight="true" outlineLevel="0" collapsed="false">
      <c r="A265" s="61" t="str">
        <f aca="false">Def_SecSub!$A$449</f>
        <v>SI-18SB</v>
      </c>
      <c r="B265" s="61" t="str">
        <f aca="false">Def_Equipamentos!$C$71</f>
        <v>DI-TunePkup</v>
      </c>
      <c r="C265" s="43"/>
      <c r="D265" s="64" t="str">
        <f aca="false">IF(EXACT(A265, ""), "", A265&amp;":")&amp;B265&amp;IF(EXACT(C265, ""), "", "-"&amp;C265)</f>
        <v>SI-18SB:DI-TunePkup</v>
      </c>
      <c r="E265" s="61" t="str">
        <f aca="false">Def_Locais_Racks_Trechos!$A$449</f>
        <v>SI-18SB</v>
      </c>
      <c r="F265" s="64" t="str">
        <f aca="false" t="array" ref="F265:F265">INDEX(Def_Locais_Racks_Trechos!$B$2:$B$1019, MATCH(E265, Def_Locais_Racks_Trechos!$A$2:$A$1019, 0), 1)</f>
        <v>Túnel (Anel)</v>
      </c>
      <c r="G265" s="70" t="n">
        <f aca="false">INDEX(Def_Locais_Racks_Trechos!$C$2:$C$1019, MATCH(E265, Def_Locais_Racks_Trechos!$A$2:$A$1019, 0), 1)</f>
        <v>0</v>
      </c>
      <c r="H265" s="70"/>
      <c r="I265" s="70"/>
      <c r="J265" s="70"/>
      <c r="K265" s="70"/>
      <c r="L265" s="70"/>
      <c r="M265" s="70"/>
      <c r="N265" s="70"/>
      <c r="O265" s="70"/>
    </row>
    <row r="266" customFormat="false" ht="15.75" hidden="false" customHeight="true" outlineLevel="0" collapsed="false">
      <c r="A266" s="61" t="str">
        <f aca="false">Def_SecSub!$A$411</f>
        <v>SI-17C4</v>
      </c>
      <c r="B266" s="61" t="str">
        <f aca="false">Def_Equipamentos!$C$71</f>
        <v>DI-TunePkup</v>
      </c>
      <c r="C266" s="43"/>
      <c r="D266" s="64" t="str">
        <f aca="false">IF(EXACT(A266, ""), "", A266&amp;":")&amp;B266&amp;IF(EXACT(C266, ""), "", "-"&amp;C266)</f>
        <v>SI-17C4:DI-TunePkup</v>
      </c>
      <c r="E266" s="61" t="str">
        <f aca="false">Def_Locais_Racks_Trechos!$A$411</f>
        <v>SI-17C4</v>
      </c>
      <c r="F266" s="64" t="str">
        <f aca="false" t="array" ref="F266:F266">INDEX(Def_Locais_Racks_Trechos!$B$2:$B$1019, MATCH(E266, Def_Locais_Racks_Trechos!$A$2:$A$1019, 0), 1)</f>
        <v>Túnel (Anel)</v>
      </c>
      <c r="G266" s="70" t="n">
        <f aca="false">INDEX(Def_Locais_Racks_Trechos!$C$2:$C$1019, MATCH(E266, Def_Locais_Racks_Trechos!$A$2:$A$1019, 0), 1)</f>
        <v>0</v>
      </c>
      <c r="H266" s="70"/>
      <c r="I266" s="70"/>
      <c r="J266" s="70"/>
      <c r="K266" s="70"/>
      <c r="L266" s="70"/>
      <c r="M266" s="70"/>
      <c r="N266" s="70"/>
      <c r="O266" s="70"/>
    </row>
    <row r="267" customFormat="false" ht="15.75" hidden="false" customHeight="true" outlineLevel="0" collapsed="false">
      <c r="A267" s="61" t="str">
        <f aca="false">Def_SecSub!$A$215</f>
        <v>BO-04D</v>
      </c>
      <c r="B267" s="61" t="str">
        <f aca="false">Def_Equipamentos!$C$71</f>
        <v>DI-TunePkup</v>
      </c>
      <c r="C267" s="43"/>
      <c r="D267" s="64" t="str">
        <f aca="false">IF(EXACT(A267, ""), "", A267&amp;":")&amp;B267&amp;IF(EXACT(C267, ""), "", "-"&amp;C267)</f>
        <v>BO-04D:DI-TunePkup</v>
      </c>
      <c r="E267" s="61" t="str">
        <f aca="false">Def_Locais_Racks_Trechos!$A$215</f>
        <v>BO-04D</v>
      </c>
      <c r="F267" s="64" t="str">
        <f aca="false" t="array" ref="F267:F267">INDEX(Def_Locais_Racks_Trechos!$B$2:$B$1019, MATCH(E267, Def_Locais_Racks_Trechos!$A$2:$A$1019, 0), 1)</f>
        <v>Túnel (Booster)</v>
      </c>
      <c r="G267" s="70" t="n">
        <f aca="false">INDEX(Def_Locais_Racks_Trechos!$C$2:$C$1019, MATCH(E267, Def_Locais_Racks_Trechos!$A$2:$A$1019, 0), 1)</f>
        <v>0</v>
      </c>
      <c r="H267" s="70"/>
      <c r="I267" s="70"/>
      <c r="J267" s="70"/>
      <c r="K267" s="70"/>
      <c r="L267" s="70"/>
      <c r="M267" s="70"/>
      <c r="N267" s="70"/>
      <c r="O267" s="70"/>
    </row>
    <row r="268" customFormat="false" ht="15.75" hidden="false" customHeight="true" outlineLevel="0" collapsed="false">
      <c r="A268" s="61" t="str">
        <f aca="false">Def_SecSub!$A$265</f>
        <v>BO-04U</v>
      </c>
      <c r="B268" s="61" t="str">
        <f aca="false">Def_Equipamentos!$C$40</f>
        <v>DI-GSL07Hyb</v>
      </c>
      <c r="C268" s="43"/>
      <c r="D268" s="64" t="str">
        <f aca="false">IF(EXACT(A268, ""), "", A268&amp;":")&amp;B268&amp;IF(EXACT(C268, ""), "", "-"&amp;C268)</f>
        <v>BO-04U:DI-GSL07Hyb</v>
      </c>
      <c r="E268" s="61" t="str">
        <f aca="false">Def_Locais_Racks_Trechos!$A$265</f>
        <v>BO-04U</v>
      </c>
      <c r="F268" s="64" t="str">
        <f aca="false" t="array" ref="F268:F268">INDEX(Def_Locais_Racks_Trechos!$B$2:$B$1019, MATCH(E268, Def_Locais_Racks_Trechos!$A$2:$A$1019, 0), 1)</f>
        <v>Túnel (Booster)</v>
      </c>
      <c r="G268" s="70" t="n">
        <f aca="false">INDEX(Def_Locais_Racks_Trechos!$C$2:$C$1019, MATCH(E268, Def_Locais_Racks_Trechos!$A$2:$A$1019, 0), 1)</f>
        <v>0</v>
      </c>
      <c r="H268" s="70"/>
      <c r="I268" s="70"/>
      <c r="J268" s="70"/>
      <c r="K268" s="70"/>
      <c r="L268" s="70"/>
      <c r="M268" s="70"/>
      <c r="N268" s="70"/>
      <c r="O268" s="70"/>
    </row>
    <row r="269" customFormat="false" ht="15.75" hidden="false" customHeight="true" outlineLevel="0" collapsed="false">
      <c r="A269" s="61" t="str">
        <f aca="false">Def_SecSub!$A$451</f>
        <v>SI-20SB</v>
      </c>
      <c r="B269" s="61" t="str">
        <f aca="false">Def_Equipamentos!$C$40</f>
        <v>DI-GSL07Hyb</v>
      </c>
      <c r="C269" s="43"/>
      <c r="D269" s="64" t="str">
        <f aca="false">IF(EXACT(A269, ""), "", A269&amp;":")&amp;B269&amp;IF(EXACT(C269, ""), "", "-"&amp;C269)</f>
        <v>SI-20SB:DI-GSL07Hyb</v>
      </c>
      <c r="E269" s="61" t="str">
        <f aca="false">Def_Locais_Racks_Trechos!$A$451</f>
        <v>SI-20SB</v>
      </c>
      <c r="F269" s="64" t="str">
        <f aca="false" t="array" ref="F269:F269">INDEX(Def_Locais_Racks_Trechos!$B$2:$B$1019, MATCH(E269, Def_Locais_Racks_Trechos!$A$2:$A$1019, 0), 1)</f>
        <v>Túnel (Anel)</v>
      </c>
      <c r="G269" s="70" t="n">
        <f aca="false">INDEX(Def_Locais_Racks_Trechos!$C$2:$C$1019, MATCH(E269, Def_Locais_Racks_Trechos!$A$2:$A$1019, 0), 1)</f>
        <v>0</v>
      </c>
      <c r="H269" s="70"/>
      <c r="I269" s="70"/>
      <c r="J269" s="70"/>
      <c r="K269" s="70"/>
      <c r="L269" s="70"/>
      <c r="M269" s="70"/>
      <c r="N269" s="70"/>
      <c r="O269" s="70"/>
    </row>
    <row r="270" customFormat="false" ht="15.75" hidden="false" customHeight="true" outlineLevel="0" collapsed="false">
      <c r="A270" s="61" t="str">
        <f aca="false">Def_SecSub!$A$450</f>
        <v>SI-19SP</v>
      </c>
      <c r="B270" s="61" t="str">
        <f aca="false">Def_Equipamentos!$C$41</f>
        <v>DI-GSL15Hyb</v>
      </c>
      <c r="C270" s="43"/>
      <c r="D270" s="64" t="str">
        <f aca="false">IF(EXACT(A270, ""), "", A270&amp;":")&amp;B270&amp;IF(EXACT(C270, ""), "", "-"&amp;C270)</f>
        <v>SI-19SP:DI-GSL15Hyb</v>
      </c>
      <c r="E270" s="61" t="str">
        <f aca="false">Def_Locais_Racks_Trechos!$A$450</f>
        <v>SI-19SP</v>
      </c>
      <c r="F270" s="64" t="str">
        <f aca="false" t="array" ref="F270:F270">INDEX(Def_Locais_Racks_Trechos!$B$2:$B$1019, MATCH(E270, Def_Locais_Racks_Trechos!$A$2:$A$1019, 0), 1)</f>
        <v>Túnel (Anel)</v>
      </c>
      <c r="G270" s="70" t="n">
        <f aca="false">INDEX(Def_Locais_Racks_Trechos!$C$2:$C$1019, MATCH(E270, Def_Locais_Racks_Trechos!$A$2:$A$1019, 0), 1)</f>
        <v>0</v>
      </c>
      <c r="H270" s="70"/>
      <c r="I270" s="70"/>
      <c r="J270" s="70"/>
      <c r="K270" s="70"/>
      <c r="L270" s="70"/>
      <c r="M270" s="70"/>
      <c r="N270" s="70"/>
      <c r="O270" s="70"/>
    </row>
    <row r="271" customFormat="false" ht="15.75" hidden="false" customHeight="true" outlineLevel="0" collapsed="false">
      <c r="A271" s="61" t="str">
        <f aca="false">Def_SecSub!$A$449</f>
        <v>SI-18SB</v>
      </c>
      <c r="B271" s="61" t="str">
        <f aca="false">Def_Equipamentos!$C$80</f>
        <v>DI-TuneBPMHyb</v>
      </c>
      <c r="C271" s="43"/>
      <c r="D271" s="64" t="str">
        <f aca="false">IF(EXACT(A271, ""), "", A271&amp;":")&amp;B271&amp;IF(EXACT(C271, ""), "", "-"&amp;C271)</f>
        <v>SI-18SB:DI-TuneBPMHyb</v>
      </c>
      <c r="E271" s="61" t="str">
        <f aca="false">Def_Locais_Racks_Trechos!$A$449</f>
        <v>SI-18SB</v>
      </c>
      <c r="F271" s="64" t="str">
        <f aca="false" t="array" ref="F271:F271">INDEX(Def_Locais_Racks_Trechos!$B$2:$B$1019, MATCH(E271, Def_Locais_Racks_Trechos!$A$2:$A$1019, 0), 1)</f>
        <v>Túnel (Anel)</v>
      </c>
      <c r="G271" s="70" t="n">
        <f aca="false">INDEX(Def_Locais_Racks_Trechos!$C$2:$C$1019, MATCH(E271, Def_Locais_Racks_Trechos!$A$2:$A$1019, 0), 1)</f>
        <v>0</v>
      </c>
      <c r="H271" s="70"/>
      <c r="I271" s="70"/>
      <c r="J271" s="70"/>
      <c r="K271" s="70"/>
      <c r="L271" s="70"/>
      <c r="M271" s="70"/>
      <c r="N271" s="70"/>
      <c r="O271" s="70"/>
    </row>
    <row r="272" customFormat="false" ht="15.75" hidden="false" customHeight="true" outlineLevel="0" collapsed="false">
      <c r="A272" s="61" t="str">
        <f aca="false">Def_SecSub!$A$411</f>
        <v>SI-17C4</v>
      </c>
      <c r="B272" s="61" t="str">
        <f aca="false">Def_Equipamentos!$C$80</f>
        <v>DI-TuneBPMHyb</v>
      </c>
      <c r="C272" s="43"/>
      <c r="D272" s="64" t="str">
        <f aca="false">IF(EXACT(A272, ""), "", A272&amp;":")&amp;B272&amp;IF(EXACT(C272, ""), "", "-"&amp;C272)</f>
        <v>SI-17C4:DI-TuneBPMHyb</v>
      </c>
      <c r="E272" s="61" t="str">
        <f aca="false">Def_Locais_Racks_Trechos!$A$411</f>
        <v>SI-17C4</v>
      </c>
      <c r="F272" s="64" t="str">
        <f aca="false" t="array" ref="F272:F272">INDEX(Def_Locais_Racks_Trechos!$B$2:$B$1019, MATCH(E272, Def_Locais_Racks_Trechos!$A$2:$A$1019, 0), 1)</f>
        <v>Túnel (Anel)</v>
      </c>
      <c r="G272" s="70" t="n">
        <f aca="false">INDEX(Def_Locais_Racks_Trechos!$C$2:$C$1019, MATCH(E272, Def_Locais_Racks_Trechos!$A$2:$A$1019, 0), 1)</f>
        <v>0</v>
      </c>
      <c r="H272" s="70"/>
      <c r="I272" s="70"/>
      <c r="J272" s="70"/>
      <c r="K272" s="70"/>
      <c r="L272" s="70"/>
      <c r="M272" s="70"/>
      <c r="N272" s="70"/>
      <c r="O272" s="70"/>
    </row>
    <row r="273" customFormat="false" ht="15.75" hidden="false" customHeight="true" outlineLevel="0" collapsed="false">
      <c r="A273" s="61" t="str">
        <f aca="false">Def_SecSub!$A$215</f>
        <v>BO-04D</v>
      </c>
      <c r="B273" s="61" t="str">
        <f aca="false">Def_Equipamentos!$C$80</f>
        <v>DI-TuneBPMHyb</v>
      </c>
      <c r="C273" s="43"/>
      <c r="D273" s="64" t="str">
        <f aca="false">IF(EXACT(A273, ""), "", A273&amp;":")&amp;B273&amp;IF(EXACT(C273, ""), "", "-"&amp;C273)</f>
        <v>BO-04D:DI-TuneBPMHyb</v>
      </c>
      <c r="E273" s="61" t="str">
        <f aca="false">Def_Locais_Racks_Trechos!$A$215</f>
        <v>BO-04D</v>
      </c>
      <c r="F273" s="64" t="str">
        <f aca="false" t="array" ref="F273:F273">INDEX(Def_Locais_Racks_Trechos!$B$2:$B$1019, MATCH(E273, Def_Locais_Racks_Trechos!$A$2:$A$1019, 0), 1)</f>
        <v>Túnel (Booster)</v>
      </c>
      <c r="G273" s="70" t="n">
        <f aca="false">INDEX(Def_Locais_Racks_Trechos!$C$2:$C$1019, MATCH(E273, Def_Locais_Racks_Trechos!$A$2:$A$1019, 0), 1)</f>
        <v>0</v>
      </c>
      <c r="H273" s="70"/>
      <c r="I273" s="70"/>
      <c r="J273" s="70"/>
      <c r="K273" s="70"/>
      <c r="L273" s="70"/>
      <c r="M273" s="70"/>
      <c r="N273" s="70"/>
      <c r="O273" s="70"/>
    </row>
    <row r="274" customFormat="false" ht="15.75" hidden="false" customHeight="true" outlineLevel="0" collapsed="false">
      <c r="A274" s="61" t="str">
        <f aca="false">Def_SecSub!$A$92</f>
        <v>SI-Glob</v>
      </c>
      <c r="B274" s="61" t="str">
        <f aca="false">Def_Equipamentos!$C$25</f>
        <v>DI-BbBAmpL</v>
      </c>
      <c r="C274" s="43" t="n">
        <v>1</v>
      </c>
      <c r="D274" s="64" t="str">
        <f aca="false">IF(EXACT(A274, ""), "", A274&amp;":")&amp;B274&amp;IF(EXACT(C274, ""), "", "-"&amp;C274)</f>
        <v>SI-Glob:DI-BbBAmpL-1</v>
      </c>
      <c r="E274" s="61" t="str">
        <f aca="false">Def_Locais_Racks_Trechos!$A$28</f>
        <v>IA-16RaBbB</v>
      </c>
      <c r="F274" s="64" t="str">
        <f aca="false" t="array" ref="F274:F274">INDEX(Def_Locais_Racks_Trechos!$B$2:$B$1019, MATCH(E274, Def_Locais_Racks_Trechos!$A$2:$A$1019, 0), 1)</f>
        <v>Sala Racks 16</v>
      </c>
      <c r="G274" s="70" t="n">
        <f aca="false">INDEX(Def_Locais_Racks_Trechos!$C$2:$C$1019, MATCH(E274, Def_Locais_Racks_Trechos!$A$2:$A$1019, 0), 1)</f>
        <v>0</v>
      </c>
      <c r="H274" s="70"/>
      <c r="I274" s="70"/>
      <c r="J274" s="70"/>
      <c r="K274" s="70"/>
      <c r="L274" s="70"/>
      <c r="M274" s="70"/>
      <c r="N274" s="70"/>
      <c r="O274" s="70"/>
    </row>
    <row r="275" customFormat="false" ht="15.75" hidden="false" customHeight="true" outlineLevel="0" collapsed="false">
      <c r="A275" s="61" t="str">
        <f aca="false">Def_SecSub!$A$92</f>
        <v>SI-Glob</v>
      </c>
      <c r="B275" s="61" t="str">
        <f aca="false">Def_Equipamentos!$C$25</f>
        <v>DI-BbBAmpL</v>
      </c>
      <c r="C275" s="43" t="n">
        <v>2</v>
      </c>
      <c r="D275" s="64" t="str">
        <f aca="false">IF(EXACT(A275, ""), "", A275&amp;":")&amp;B275&amp;IF(EXACT(C275, ""), "", "-"&amp;C275)</f>
        <v>SI-Glob:DI-BbBAmpL-2</v>
      </c>
      <c r="E275" s="61" t="str">
        <f aca="false">Def_Locais_Racks_Trechos!$A$28</f>
        <v>IA-16RaBbB</v>
      </c>
      <c r="F275" s="64" t="str">
        <f aca="false" t="array" ref="F275:F275">INDEX(Def_Locais_Racks_Trechos!$B$2:$B$1019, MATCH(E275, Def_Locais_Racks_Trechos!$A$2:$A$1019, 0), 1)</f>
        <v>Sala Racks 16</v>
      </c>
      <c r="G275" s="70" t="n">
        <f aca="false">INDEX(Def_Locais_Racks_Trechos!$C$2:$C$1019, MATCH(E275, Def_Locais_Racks_Trechos!$A$2:$A$1019, 0), 1)</f>
        <v>0</v>
      </c>
      <c r="H275" s="70"/>
      <c r="I275" s="70"/>
      <c r="J275" s="70"/>
      <c r="K275" s="70"/>
      <c r="L275" s="70"/>
      <c r="M275" s="70"/>
      <c r="N275" s="70"/>
      <c r="O275" s="70"/>
    </row>
    <row r="276" customFormat="false" ht="15.75" hidden="false" customHeight="true" outlineLevel="0" collapsed="false">
      <c r="A276" s="61" t="str">
        <f aca="false">Def_SecSub!$A$92</f>
        <v>SI-Glob</v>
      </c>
      <c r="B276" s="61" t="str">
        <f aca="false">Def_Equipamentos!$C$26</f>
        <v>DI-BbBAmpV</v>
      </c>
      <c r="C276" s="43"/>
      <c r="D276" s="64" t="str">
        <f aca="false">IF(EXACT(A276, ""), "", A276&amp;":")&amp;B276&amp;IF(EXACT(C276, ""), "", "-"&amp;C276)</f>
        <v>SI-Glob:DI-BbBAmpV</v>
      </c>
      <c r="E276" s="61" t="str">
        <f aca="false">Def_Locais_Racks_Trechos!$A$28</f>
        <v>IA-16RaBbB</v>
      </c>
      <c r="F276" s="64" t="str">
        <f aca="false" t="array" ref="F276:F276">INDEX(Def_Locais_Racks_Trechos!$B$2:$B$1019, MATCH(E276, Def_Locais_Racks_Trechos!$A$2:$A$1019, 0), 1)</f>
        <v>Sala Racks 16</v>
      </c>
      <c r="G276" s="70" t="n">
        <f aca="false">INDEX(Def_Locais_Racks_Trechos!$C$2:$C$1019, MATCH(E276, Def_Locais_Racks_Trechos!$A$2:$A$1019, 0), 1)</f>
        <v>0</v>
      </c>
      <c r="H276" s="70"/>
      <c r="I276" s="70"/>
      <c r="J276" s="70"/>
      <c r="K276" s="70"/>
      <c r="L276" s="70"/>
      <c r="M276" s="70"/>
      <c r="N276" s="70"/>
      <c r="O276" s="70"/>
    </row>
    <row r="277" customFormat="false" ht="15.75" hidden="false" customHeight="true" outlineLevel="0" collapsed="false">
      <c r="A277" s="61" t="str">
        <f aca="false">Def_SecSub!$A$92</f>
        <v>SI-Glob</v>
      </c>
      <c r="B277" s="61" t="str">
        <f aca="false">Def_Equipamentos!$C$24</f>
        <v>DI-BbBAmpH</v>
      </c>
      <c r="C277" s="43"/>
      <c r="D277" s="64" t="str">
        <f aca="false">IF(EXACT(A277, ""), "", A277&amp;":")&amp;B277&amp;IF(EXACT(C277, ""), "", "-"&amp;C277)</f>
        <v>SI-Glob:DI-BbBAmpH</v>
      </c>
      <c r="E277" s="61" t="str">
        <f aca="false">Def_Locais_Racks_Trechos!$A$28</f>
        <v>IA-16RaBbB</v>
      </c>
      <c r="F277" s="64" t="str">
        <f aca="false" t="array" ref="F277:F277">INDEX(Def_Locais_Racks_Trechos!$B$2:$B$1019, MATCH(E277, Def_Locais_Racks_Trechos!$A$2:$A$1019, 0), 1)</f>
        <v>Sala Racks 16</v>
      </c>
      <c r="G277" s="70" t="n">
        <f aca="false">INDEX(Def_Locais_Racks_Trechos!$C$2:$C$1019, MATCH(E277, Def_Locais_Racks_Trechos!$A$2:$A$1019, 0), 1)</f>
        <v>0</v>
      </c>
      <c r="H277" s="70"/>
      <c r="I277" s="70"/>
      <c r="J277" s="70"/>
      <c r="K277" s="70"/>
      <c r="L277" s="70"/>
      <c r="M277" s="70"/>
      <c r="N277" s="70"/>
      <c r="O277" s="70"/>
    </row>
    <row r="278" customFormat="false" ht="15.75" hidden="false" customHeight="true" outlineLevel="0" collapsed="false">
      <c r="A278" s="61" t="str">
        <f aca="false">Def_SecSub!$A$213</f>
        <v>BO-02D</v>
      </c>
      <c r="B278" s="61" t="str">
        <f aca="false">Def_Equipamentos!$C$77</f>
        <v>DI-TunePwrHybH</v>
      </c>
      <c r="C278" s="43"/>
      <c r="D278" s="64" t="str">
        <f aca="false">IF(EXACT(A278, ""), "", A278&amp;":")&amp;B278&amp;IF(EXACT(C278, ""), "", "-"&amp;C278)</f>
        <v>BO-02D:DI-TunePwrHybH</v>
      </c>
      <c r="E278" s="61" t="str">
        <f aca="false">Def_Locais_Racks_Trechos!$A$213</f>
        <v>BO-02D</v>
      </c>
      <c r="F278" s="64" t="str">
        <f aca="false" t="array" ref="F278:F278">INDEX(Def_Locais_Racks_Trechos!$B$2:$B$1019, MATCH(E278, Def_Locais_Racks_Trechos!$A$2:$A$1019, 0), 1)</f>
        <v>Túnel (Booster)</v>
      </c>
      <c r="G278" s="70" t="n">
        <f aca="false">INDEX(Def_Locais_Racks_Trechos!$C$2:$C$1019, MATCH(E278, Def_Locais_Racks_Trechos!$A$2:$A$1019, 0), 1)</f>
        <v>0</v>
      </c>
      <c r="H278" s="70"/>
      <c r="I278" s="70"/>
      <c r="J278" s="70"/>
      <c r="K278" s="70"/>
      <c r="L278" s="70"/>
      <c r="M278" s="70"/>
      <c r="N278" s="70"/>
      <c r="O278" s="70"/>
    </row>
    <row r="279" customFormat="false" ht="15.75" hidden="false" customHeight="true" outlineLevel="0" collapsed="false">
      <c r="A279" s="61" t="str">
        <f aca="false">Def_SecSub!$A$213</f>
        <v>BO-02D</v>
      </c>
      <c r="B279" s="61" t="str">
        <f aca="false">Def_Equipamentos!$C$78</f>
        <v>DI-TunePwrHybV</v>
      </c>
      <c r="C279" s="43"/>
      <c r="D279" s="64" t="str">
        <f aca="false">IF(EXACT(A279, ""), "", A279&amp;":")&amp;B279&amp;IF(EXACT(C279, ""), "", "-"&amp;C279)</f>
        <v>BO-02D:DI-TunePwrHybV</v>
      </c>
      <c r="E279" s="61" t="str">
        <f aca="false">Def_Locais_Racks_Trechos!$A$213</f>
        <v>BO-02D</v>
      </c>
      <c r="F279" s="64" t="str">
        <f aca="false" t="array" ref="F279:F279">INDEX(Def_Locais_Racks_Trechos!$B$2:$B$1019, MATCH(E279, Def_Locais_Racks_Trechos!$A$2:$A$1019, 0), 1)</f>
        <v>Túnel (Booster)</v>
      </c>
      <c r="G279" s="70" t="n">
        <f aca="false">INDEX(Def_Locais_Racks_Trechos!$C$2:$C$1019, MATCH(E279, Def_Locais_Racks_Trechos!$A$2:$A$1019, 0), 1)</f>
        <v>0</v>
      </c>
      <c r="H279" s="70"/>
      <c r="I279" s="70"/>
      <c r="J279" s="70"/>
      <c r="K279" s="70"/>
      <c r="L279" s="70"/>
      <c r="M279" s="70"/>
      <c r="N279" s="70"/>
      <c r="O279" s="70"/>
    </row>
    <row r="280" customFormat="false" ht="15.75" hidden="false" customHeight="true" outlineLevel="0" collapsed="false">
      <c r="A280" s="61" t="str">
        <f aca="false">Def_SecSub!$A$27</f>
        <v>IA-18RaDiag04</v>
      </c>
      <c r="B280" s="61" t="str">
        <f aca="false">Def_Equipamentos!$C$36</f>
        <v>DI-GDev</v>
      </c>
      <c r="C280" s="43"/>
      <c r="D280" s="64" t="str">
        <f aca="false">IF(EXACT(A280, ""), "", A280&amp;":")&amp;B280&amp;IF(EXACT(C280, ""), "", "-"&amp;C280)</f>
        <v>IA-18RaDiag04:DI-GDev</v>
      </c>
      <c r="E280" s="61" t="str">
        <f aca="false">Def_Locais_Racks_Trechos!$A$27</f>
        <v>IA-18RaDiag04</v>
      </c>
      <c r="F280" s="64" t="str">
        <f aca="false" t="array" ref="F280:F280">INDEX(Def_Locais_Racks_Trechos!$B$2:$B$1019, MATCH(E280, Def_Locais_Racks_Trechos!$A$2:$A$1019, 0), 1)</f>
        <v>Sala Racks 18 parte 1</v>
      </c>
      <c r="G280" s="70" t="str">
        <f aca="false" t="array" ref="G280:G280">INDEX(Def_Locais_Racks_Trechos!$C$2:$C$1019, MATCH(E280, Def_Locais_Racks_Trechos!$A$2:$A$1019, 0), 1)</f>
        <v>Tune</v>
      </c>
      <c r="H280" s="70"/>
      <c r="I280" s="70"/>
      <c r="J280" s="70"/>
      <c r="K280" s="70"/>
      <c r="L280" s="70"/>
      <c r="M280" s="70"/>
      <c r="N280" s="70"/>
      <c r="O280" s="70"/>
    </row>
    <row r="281" customFormat="false" ht="15.75" hidden="false" customHeight="true" outlineLevel="0" collapsed="false">
      <c r="A281" s="61" t="str">
        <f aca="false">Def_SecSub!$A$28</f>
        <v>IA-16RaBbB</v>
      </c>
      <c r="B281" s="61" t="str">
        <f aca="false">Def_Equipamentos!$C$36</f>
        <v>DI-GDev</v>
      </c>
      <c r="C281" s="43"/>
      <c r="D281" s="64" t="str">
        <f aca="false">IF(EXACT(A281, ""), "", A281&amp;":")&amp;B281&amp;IF(EXACT(C281, ""), "", "-"&amp;C281)</f>
        <v>IA-16RaBbB:DI-GDev</v>
      </c>
      <c r="E281" s="61" t="str">
        <f aca="false">Def_Locais_Racks_Trechos!$A$28</f>
        <v>IA-16RaBbB</v>
      </c>
      <c r="F281" s="64" t="str">
        <f aca="false" t="array" ref="F281:F281">INDEX(Def_Locais_Racks_Trechos!$B$2:$B$1019, MATCH(E281, Def_Locais_Racks_Trechos!$A$2:$A$1019, 0), 1)</f>
        <v>Sala Racks 16</v>
      </c>
      <c r="G281" s="70" t="n">
        <f aca="false">INDEX(Def_Locais_Racks_Trechos!$C$2:$C$1019, MATCH(E281, Def_Locais_Racks_Trechos!$A$2:$A$1019, 0), 1)</f>
        <v>0</v>
      </c>
      <c r="H281" s="70"/>
      <c r="I281" s="70"/>
      <c r="J281" s="70"/>
      <c r="K281" s="70"/>
      <c r="L281" s="70"/>
      <c r="M281" s="70"/>
      <c r="N281" s="70"/>
      <c r="O281" s="70"/>
    </row>
    <row r="282" customFormat="false" ht="15.75" hidden="false" customHeight="true" outlineLevel="0" collapsed="false">
      <c r="A282" s="61" t="str">
        <f aca="false">Def_SecSub!$A$25</f>
        <v>IA-20RaDiag02</v>
      </c>
      <c r="B282" s="61" t="str">
        <f aca="false">Def_Equipamentos!$C$36</f>
        <v>DI-GDev</v>
      </c>
      <c r="C282" s="43"/>
      <c r="D282" s="64" t="str">
        <f aca="false">IF(EXACT(A282, ""), "", A282&amp;":")&amp;B282&amp;IF(EXACT(C282, ""), "", "-"&amp;C282)</f>
        <v>IA-20RaDiag02:DI-GDev</v>
      </c>
      <c r="E282" s="61" t="str">
        <f aca="false">Def_Locais_Racks_Trechos!$A$25</f>
        <v>IA-20RaDiag02</v>
      </c>
      <c r="F282" s="64" t="str">
        <f aca="false" t="array" ref="F282:F282">INDEX(Def_Locais_Racks_Trechos!$B$2:$B$1019, MATCH(E282, Def_Locais_Racks_Trechos!$A$2:$A$1019, 0), 1)</f>
        <v>Sala Racks 19&amp;20</v>
      </c>
      <c r="G282" s="70" t="str">
        <f aca="false" t="array" ref="G282:G282">INDEX(Def_Locais_Racks_Trechos!$C$2:$C$1019, MATCH(E282, Def_Locais_Racks_Trechos!$A$2:$A$1019, 0), 1)</f>
        <v>FCT+FPM</v>
      </c>
      <c r="H282" s="70"/>
      <c r="I282" s="70"/>
      <c r="J282" s="70"/>
      <c r="K282" s="70"/>
      <c r="L282" s="70"/>
      <c r="M282" s="70"/>
      <c r="N282" s="70"/>
      <c r="O282" s="70"/>
    </row>
    <row r="283" customFormat="false" ht="15.75" hidden="false" customHeight="true" outlineLevel="0" collapsed="false">
      <c r="A283" s="61" t="str">
        <f aca="false">Def_SecSub!$A$92</f>
        <v>SI-Glob</v>
      </c>
      <c r="B283" s="61" t="str">
        <f aca="false">Def_Equipamentos!$C$30</f>
        <v>DI-BbBPwrBEH</v>
      </c>
      <c r="C283" s="43"/>
      <c r="D283" s="64" t="str">
        <f aca="false">IF(EXACT(A283, ""), "", A283&amp;":")&amp;B283&amp;IF(EXACT(C283, ""), "", "-"&amp;C283)</f>
        <v>SI-Glob:DI-BbBPwrBEH</v>
      </c>
      <c r="E283" s="61" t="str">
        <f aca="false">Def_Locais_Racks_Trechos!$A$28</f>
        <v>IA-16RaBbB</v>
      </c>
      <c r="F283" s="64" t="str">
        <f aca="false" t="array" ref="F283:F283">INDEX(Def_Locais_Racks_Trechos!$B$2:$B$1019, MATCH(E283, Def_Locais_Racks_Trechos!$A$2:$A$1019, 0), 1)</f>
        <v>Sala Racks 16</v>
      </c>
      <c r="G283" s="70" t="n">
        <f aca="false">INDEX(Def_Locais_Racks_Trechos!$C$2:$C$1019, MATCH(E283, Def_Locais_Racks_Trechos!$A$2:$A$1019, 0), 1)</f>
        <v>0</v>
      </c>
      <c r="H283" s="70"/>
      <c r="I283" s="70"/>
      <c r="J283" s="70"/>
      <c r="K283" s="70"/>
      <c r="L283" s="70"/>
      <c r="M283" s="70"/>
      <c r="N283" s="70"/>
      <c r="O283" s="70"/>
    </row>
    <row r="284" customFormat="false" ht="15.75" hidden="false" customHeight="true" outlineLevel="0" collapsed="false">
      <c r="A284" s="61" t="str">
        <f aca="false">Def_SecSub!$A$92</f>
        <v>SI-Glob</v>
      </c>
      <c r="B284" s="61" t="str">
        <f aca="false">Def_Equipamentos!$C$31</f>
        <v>DI-BbBPwrBEV</v>
      </c>
      <c r="C284" s="43"/>
      <c r="D284" s="64" t="str">
        <f aca="false">IF(EXACT(A284, ""), "", A284&amp;":")&amp;B284&amp;IF(EXACT(C284, ""), "", "-"&amp;C284)</f>
        <v>SI-Glob:DI-BbBPwrBEV</v>
      </c>
      <c r="E284" s="61" t="str">
        <f aca="false">Def_Locais_Racks_Trechos!$A$28</f>
        <v>IA-16RaBbB</v>
      </c>
      <c r="F284" s="64" t="str">
        <f aca="false" t="array" ref="F284:F284">INDEX(Def_Locais_Racks_Trechos!$B$2:$B$1019, MATCH(E284, Def_Locais_Racks_Trechos!$A$2:$A$1019, 0), 1)</f>
        <v>Sala Racks 16</v>
      </c>
      <c r="G284" s="70" t="n">
        <f aca="false">INDEX(Def_Locais_Racks_Trechos!$C$2:$C$1019, MATCH(E284, Def_Locais_Racks_Trechos!$A$2:$A$1019, 0), 1)</f>
        <v>0</v>
      </c>
      <c r="H284" s="70"/>
      <c r="I284" s="70"/>
      <c r="J284" s="70"/>
      <c r="K284" s="70"/>
      <c r="L284" s="70"/>
      <c r="M284" s="70"/>
      <c r="N284" s="70"/>
      <c r="O284" s="70"/>
    </row>
    <row r="285" customFormat="false" ht="15.75" hidden="false" customHeight="true" outlineLevel="0" collapsed="false">
      <c r="A285" s="61" t="str">
        <f aca="false">Def_SecSub!$A$92</f>
        <v>SI-Glob</v>
      </c>
      <c r="B285" s="61" t="str">
        <f aca="false">Def_Equipamentos!$C$32</f>
        <v>DI-BbBPwrBEL</v>
      </c>
      <c r="C285" s="43"/>
      <c r="D285" s="64" t="str">
        <f aca="false">IF(EXACT(A285, ""), "", A285&amp;":")&amp;B285&amp;IF(EXACT(C285, ""), "", "-"&amp;C285)</f>
        <v>SI-Glob:DI-BbBPwrBEL</v>
      </c>
      <c r="E285" s="61" t="str">
        <f aca="false">Def_Locais_Racks_Trechos!$A$28</f>
        <v>IA-16RaBbB</v>
      </c>
      <c r="F285" s="64" t="str">
        <f aca="false" t="array" ref="F285:F285">INDEX(Def_Locais_Racks_Trechos!$B$2:$B$1019, MATCH(E285, Def_Locais_Racks_Trechos!$A$2:$A$1019, 0), 1)</f>
        <v>Sala Racks 16</v>
      </c>
      <c r="G285" s="70" t="n">
        <f aca="false">INDEX(Def_Locais_Racks_Trechos!$C$2:$C$1019, MATCH(E285, Def_Locais_Racks_Trechos!$A$2:$A$1019, 0), 1)</f>
        <v>0</v>
      </c>
      <c r="H285" s="70"/>
      <c r="I285" s="70"/>
      <c r="J285" s="70"/>
      <c r="K285" s="70"/>
      <c r="L285" s="70"/>
      <c r="M285" s="70"/>
      <c r="N285" s="70"/>
      <c r="O285" s="70"/>
    </row>
    <row r="286" customFormat="false" ht="15.75" hidden="false" customHeight="true" outlineLevel="0" collapsed="false">
      <c r="A286" s="61" t="str">
        <f aca="false">Def_SecSub!$A$92</f>
        <v>SI-Glob</v>
      </c>
      <c r="B286" s="61" t="str">
        <f aca="false">Def_Equipamentos!$C$79</f>
        <v>DI-TunePwrBE</v>
      </c>
      <c r="C286" s="43"/>
      <c r="D286" s="64" t="str">
        <f aca="false">IF(EXACT(A286, ""), "", A286&amp;":")&amp;B286&amp;IF(EXACT(C286, ""), "", "-"&amp;C286)</f>
        <v>SI-Glob:DI-TunePwrBE</v>
      </c>
      <c r="E286" s="61" t="str">
        <f aca="false">Def_Locais_Racks_Trechos!$A$27</f>
        <v>IA-18RaDiag04</v>
      </c>
      <c r="F286" s="64" t="str">
        <f aca="false" t="array" ref="F286:F286">INDEX(Def_Locais_Racks_Trechos!$B$2:$B$1019, MATCH(E286, Def_Locais_Racks_Trechos!$A$2:$A$1019, 0), 1)</f>
        <v>Sala Racks 18 parte 1</v>
      </c>
      <c r="G286" s="70" t="str">
        <f aca="false" t="array" ref="G286:G286">INDEX(Def_Locais_Racks_Trechos!$C$2:$C$1019, MATCH(E286, Def_Locais_Racks_Trechos!$A$2:$A$1019, 0), 1)</f>
        <v>Tune</v>
      </c>
      <c r="H286" s="70"/>
      <c r="I286" s="70"/>
      <c r="J286" s="70"/>
      <c r="K286" s="70"/>
      <c r="L286" s="70"/>
      <c r="M286" s="70"/>
      <c r="N286" s="70"/>
      <c r="O286" s="70"/>
    </row>
    <row r="287" customFormat="false" ht="15.75" hidden="false" customHeight="true" outlineLevel="0" collapsed="false">
      <c r="A287" s="61" t="str">
        <f aca="false">Def_SecSub!$A$204</f>
        <v>TB-01</v>
      </c>
      <c r="B287" s="61" t="str">
        <f aca="false">Def_Equipamentos!$C$108</f>
        <v>DI-SlitHCtrl</v>
      </c>
      <c r="C287" s="43" t="s">
        <v>962</v>
      </c>
      <c r="D287" s="64" t="str">
        <f aca="false">IF(EXACT(A287, ""), "", A287&amp;":")&amp;B287&amp;IF(EXACT(C287, ""), "", "-"&amp;C287)</f>
        <v>TB-01:DI-SlitHCtrl-I</v>
      </c>
      <c r="E287" s="61" t="str">
        <f aca="false">Def_Locais_Racks_Trechos!$A$204</f>
        <v>TB-01</v>
      </c>
      <c r="F287" s="64" t="str">
        <f aca="false" t="array" ref="F287:F287">INDEX(Def_Locais_Racks_Trechos!$B$2:$B$1019, MATCH(E287, Def_Locais_Racks_Trechos!$A$2:$A$1019, 0), 1)</f>
        <v>Túnel (LTB)</v>
      </c>
      <c r="G287" s="70" t="n">
        <f aca="false">INDEX(Def_Locais_Racks_Trechos!$C$2:$C$1019, MATCH(E287, Def_Locais_Racks_Trechos!$A$2:$A$1019, 0), 1)</f>
        <v>0</v>
      </c>
      <c r="H287" s="70"/>
      <c r="I287" s="70"/>
      <c r="J287" s="70"/>
      <c r="K287" s="70"/>
      <c r="L287" s="70"/>
      <c r="M287" s="70"/>
      <c r="N287" s="70"/>
      <c r="O287" s="70"/>
    </row>
    <row r="288" customFormat="false" ht="15.75" hidden="false" customHeight="true" outlineLevel="0" collapsed="false">
      <c r="A288" s="61" t="str">
        <f aca="false">Def_SecSub!$A$204</f>
        <v>TB-01</v>
      </c>
      <c r="B288" s="61" t="str">
        <f aca="false">Def_Equipamentos!$C$108</f>
        <v>DI-SlitHCtrl</v>
      </c>
      <c r="C288" s="43" t="s">
        <v>963</v>
      </c>
      <c r="D288" s="64" t="str">
        <f aca="false">IF(EXACT(A288, ""), "", A288&amp;":")&amp;B288&amp;IF(EXACT(C288, ""), "", "-"&amp;C288)</f>
        <v>TB-01:DI-SlitHCtrl-O</v>
      </c>
      <c r="E288" s="61" t="str">
        <f aca="false">Def_Locais_Racks_Trechos!$A$204</f>
        <v>TB-01</v>
      </c>
      <c r="F288" s="64" t="str">
        <f aca="false" t="array" ref="F288:F288">INDEX(Def_Locais_Racks_Trechos!$B$2:$B$1019, MATCH(E288, Def_Locais_Racks_Trechos!$A$2:$A$1019, 0), 1)</f>
        <v>Túnel (LTB)</v>
      </c>
      <c r="G288" s="70"/>
      <c r="H288" s="70"/>
      <c r="I288" s="70"/>
      <c r="J288" s="70"/>
      <c r="K288" s="70"/>
      <c r="L288" s="70"/>
      <c r="M288" s="70"/>
      <c r="N288" s="70"/>
      <c r="O288" s="70"/>
    </row>
    <row r="289" customFormat="false" ht="15.75" hidden="false" customHeight="true" outlineLevel="0" collapsed="false">
      <c r="A289" s="61" t="str">
        <f aca="false">Def_SecSub!$A$204</f>
        <v>TB-01</v>
      </c>
      <c r="B289" s="61" t="str">
        <f aca="false">Def_Equipamentos!$C$109</f>
        <v>DI-SlitVCtrl</v>
      </c>
      <c r="C289" s="43" t="s">
        <v>964</v>
      </c>
      <c r="D289" s="64" t="str">
        <f aca="false">IF(EXACT(A289, ""), "", A289&amp;":")&amp;B289&amp;IF(EXACT(C289, ""), "", "-"&amp;C289)</f>
        <v>TB-01:DI-SlitVCtrl-T</v>
      </c>
      <c r="E289" s="61" t="str">
        <f aca="false">Def_Locais_Racks_Trechos!$A$204</f>
        <v>TB-01</v>
      </c>
      <c r="F289" s="64" t="str">
        <f aca="false" t="array" ref="F289:F289">INDEX(Def_Locais_Racks_Trechos!$B$2:$B$1019, MATCH(E289, Def_Locais_Racks_Trechos!$A$2:$A$1019, 0), 1)</f>
        <v>Túnel (LTB)</v>
      </c>
      <c r="G289" s="70" t="n">
        <f aca="false">INDEX(Def_Locais_Racks_Trechos!$C$2:$C$1019, MATCH(E289, Def_Locais_Racks_Trechos!$A$2:$A$1019, 0), 1)</f>
        <v>0</v>
      </c>
      <c r="H289" s="70"/>
      <c r="I289" s="70"/>
      <c r="J289" s="70"/>
      <c r="K289" s="70"/>
      <c r="L289" s="70"/>
      <c r="M289" s="70"/>
      <c r="N289" s="70"/>
      <c r="O289" s="70"/>
    </row>
    <row r="290" customFormat="false" ht="15.75" hidden="false" customHeight="true" outlineLevel="0" collapsed="false">
      <c r="A290" s="61" t="str">
        <f aca="false">Def_SecSub!$A$204</f>
        <v>TB-01</v>
      </c>
      <c r="B290" s="61" t="str">
        <f aca="false">Def_Equipamentos!$C$109</f>
        <v>DI-SlitVCtrl</v>
      </c>
      <c r="C290" s="43" t="s">
        <v>965</v>
      </c>
      <c r="D290" s="64" t="str">
        <f aca="false">IF(EXACT(A290, ""), "", A290&amp;":")&amp;B290&amp;IF(EXACT(C290, ""), "", "-"&amp;C290)</f>
        <v>TB-01:DI-SlitVCtrl-B</v>
      </c>
      <c r="E290" s="61" t="str">
        <f aca="false">Def_Locais_Racks_Trechos!$A$204</f>
        <v>TB-01</v>
      </c>
      <c r="F290" s="64" t="str">
        <f aca="false" t="array" ref="F290:F290">INDEX(Def_Locais_Racks_Trechos!$B$2:$B$1019, MATCH(E290, Def_Locais_Racks_Trechos!$A$2:$A$1019, 0), 1)</f>
        <v>Túnel (LTB)</v>
      </c>
      <c r="G290" s="70"/>
      <c r="H290" s="70"/>
      <c r="I290" s="70"/>
      <c r="J290" s="70"/>
      <c r="K290" s="70"/>
      <c r="L290" s="70"/>
      <c r="M290" s="70"/>
      <c r="N290" s="70"/>
      <c r="O290" s="70"/>
    </row>
    <row r="291" customFormat="false" ht="15.75" hidden="false" customHeight="true" outlineLevel="0" collapsed="false">
      <c r="A291" s="63" t="str">
        <f aca="false">Def_SecSub!$A$432</f>
        <v>SI-01SA</v>
      </c>
      <c r="B291" s="61" t="str">
        <f aca="false">Def_Equipamentos!$C$106</f>
        <v>DI-ScrapHCtrl</v>
      </c>
      <c r="C291" s="43" t="s">
        <v>962</v>
      </c>
      <c r="D291" s="64" t="str">
        <f aca="false">IF(EXACT(A291, ""), "", A291&amp;":")&amp;B291&amp;IF(EXACT(C291, ""), "", "-"&amp;C291)</f>
        <v>SI-01SA:DI-ScrapHCtrl-I</v>
      </c>
      <c r="E291" s="63" t="str">
        <f aca="false">Def_Locais_Racks_Trechos!$A$432</f>
        <v>SI-01SA</v>
      </c>
      <c r="F291" s="64" t="str">
        <f aca="false" t="array" ref="F291:F291">INDEX(Def_Locais_Racks_Trechos!$B$2:$B$1019, MATCH(E291, Def_Locais_Racks_Trechos!$A$2:$A$1019, 0), 1)</f>
        <v>Túnel (Anel)</v>
      </c>
      <c r="G291" s="70" t="n">
        <f aca="false">INDEX(Def_Locais_Racks_Trechos!$C$2:$C$1019, MATCH(E291, Def_Locais_Racks_Trechos!$A$2:$A$1019, 0), 1)</f>
        <v>0</v>
      </c>
      <c r="H291" s="70"/>
      <c r="I291" s="70"/>
      <c r="J291" s="70"/>
      <c r="K291" s="70"/>
      <c r="L291" s="70"/>
      <c r="M291" s="70"/>
      <c r="N291" s="70"/>
      <c r="O291" s="70"/>
    </row>
    <row r="292" customFormat="false" ht="15.75" hidden="false" customHeight="true" outlineLevel="0" collapsed="false">
      <c r="A292" s="63" t="str">
        <f aca="false">Def_SecSub!$A$432</f>
        <v>SI-01SA</v>
      </c>
      <c r="B292" s="61" t="str">
        <f aca="false">Def_Equipamentos!$C$106</f>
        <v>DI-ScrapHCtrl</v>
      </c>
      <c r="C292" s="43" t="s">
        <v>963</v>
      </c>
      <c r="D292" s="64" t="str">
        <f aca="false">IF(EXACT(A292, ""), "", A292&amp;":")&amp;B292&amp;IF(EXACT(C292, ""), "", "-"&amp;C292)</f>
        <v>SI-01SA:DI-ScrapHCtrl-O</v>
      </c>
      <c r="E292" s="63" t="str">
        <f aca="false">Def_Locais_Racks_Trechos!$A$432</f>
        <v>SI-01SA</v>
      </c>
      <c r="F292" s="64" t="str">
        <f aca="false" t="array" ref="F292:F292">INDEX(Def_Locais_Racks_Trechos!$B$2:$B$1019, MATCH(E292, Def_Locais_Racks_Trechos!$A$2:$A$1019, 0), 1)</f>
        <v>Túnel (Anel)</v>
      </c>
      <c r="G292" s="70"/>
      <c r="H292" s="70"/>
      <c r="I292" s="70"/>
      <c r="J292" s="70"/>
      <c r="K292" s="70"/>
      <c r="L292" s="70"/>
      <c r="M292" s="70"/>
      <c r="N292" s="70"/>
      <c r="O292" s="70"/>
    </row>
    <row r="293" customFormat="false" ht="15.75" hidden="false" customHeight="true" outlineLevel="0" collapsed="false">
      <c r="A293" s="61" t="str">
        <f aca="false">Def_SecSub!$A$432</f>
        <v>SI-01SA</v>
      </c>
      <c r="B293" s="61" t="str">
        <f aca="false">Def_Equipamentos!$C$107</f>
        <v>DI-ScrapVCtrl</v>
      </c>
      <c r="C293" s="43" t="s">
        <v>964</v>
      </c>
      <c r="D293" s="64" t="str">
        <f aca="false">IF(EXACT(A293, ""), "", A293&amp;":")&amp;B293&amp;IF(EXACT(C293, ""), "", "-"&amp;C293)</f>
        <v>SI-01SA:DI-ScrapVCtrl-T</v>
      </c>
      <c r="E293" s="61" t="str">
        <f aca="false">Def_Locais_Racks_Trechos!$A$432</f>
        <v>SI-01SA</v>
      </c>
      <c r="F293" s="64" t="str">
        <f aca="false" t="array" ref="F293:F293">INDEX(Def_Locais_Racks_Trechos!$B$2:$B$1019, MATCH(E293, Def_Locais_Racks_Trechos!$A$2:$A$1019, 0), 1)</f>
        <v>Túnel (Anel)</v>
      </c>
      <c r="G293" s="70" t="n">
        <f aca="false">INDEX(Def_Locais_Racks_Trechos!$C$2:$C$1019, MATCH(E293, Def_Locais_Racks_Trechos!$A$2:$A$1019, 0), 1)</f>
        <v>0</v>
      </c>
      <c r="H293" s="70"/>
      <c r="I293" s="70"/>
      <c r="J293" s="70"/>
      <c r="K293" s="70"/>
      <c r="L293" s="70"/>
      <c r="M293" s="70"/>
      <c r="N293" s="70"/>
      <c r="O293" s="70"/>
    </row>
    <row r="294" customFormat="false" ht="15.75" hidden="false" customHeight="true" outlineLevel="0" collapsed="false">
      <c r="A294" s="61" t="str">
        <f aca="false">Def_SecSub!$A$432</f>
        <v>SI-01SA</v>
      </c>
      <c r="B294" s="61" t="str">
        <f aca="false">Def_Equipamentos!$C$107</f>
        <v>DI-ScrapVCtrl</v>
      </c>
      <c r="C294" s="43" t="s">
        <v>965</v>
      </c>
      <c r="D294" s="64" t="str">
        <f aca="false">IF(EXACT(A294, ""), "", A294&amp;":")&amp;B294&amp;IF(EXACT(C294, ""), "", "-"&amp;C294)</f>
        <v>SI-01SA:DI-ScrapVCtrl-B</v>
      </c>
      <c r="E294" s="61" t="str">
        <f aca="false">Def_Locais_Racks_Trechos!$A$432</f>
        <v>SI-01SA</v>
      </c>
      <c r="F294" s="64" t="str">
        <f aca="false" t="array" ref="F294:F294">INDEX(Def_Locais_Racks_Trechos!$B$2:$B$1019, MATCH(E294, Def_Locais_Racks_Trechos!$A$2:$A$1019, 0), 1)</f>
        <v>Túnel (Anel)</v>
      </c>
      <c r="G294" s="65"/>
      <c r="H294" s="65"/>
      <c r="I294" s="65"/>
      <c r="J294" s="65"/>
      <c r="K294" s="65"/>
      <c r="L294" s="65"/>
      <c r="M294" s="65"/>
      <c r="N294" s="65"/>
      <c r="O294" s="65"/>
    </row>
    <row r="295" customFormat="false" ht="15.75" hidden="false" customHeight="true" outlineLevel="0" collapsed="false">
      <c r="A295" s="61" t="str">
        <f aca="false">Def_SecSub!$A$24</f>
        <v>IA-20RaDiag01</v>
      </c>
      <c r="B295" s="61" t="str">
        <f aca="false">Def_Equipamentos!$C$87</f>
        <v>CO-IOCSrv</v>
      </c>
      <c r="C295" s="43" t="n">
        <v>1</v>
      </c>
      <c r="D295" s="64" t="str">
        <f aca="false">IF(EXACT(A295, ""), "", A295&amp;":")&amp;B295&amp;IF(EXACT(C295, ""), "", "-"&amp;C295)</f>
        <v>IA-20RaDiag01:CO-IOCSrv-1</v>
      </c>
      <c r="E295" s="61" t="str">
        <f aca="false">Def_Locais_Racks_Trechos!$A$24</f>
        <v>IA-20RaDiag01</v>
      </c>
      <c r="F295" s="64" t="str">
        <f aca="false" t="array" ref="F295:F295">INDEX(Def_Locais_Racks_Trechos!$B$2:$B$1019, MATCH(E295, Def_Locais_Racks_Trechos!$A$2:$A$1019, 0), 1)</f>
        <v>Sala Racks 19&amp;20</v>
      </c>
      <c r="G295" s="65"/>
      <c r="H295" s="65"/>
      <c r="I295" s="65"/>
      <c r="J295" s="65"/>
      <c r="K295" s="65"/>
      <c r="L295" s="65"/>
      <c r="M295" s="65"/>
      <c r="N295" s="65"/>
      <c r="O295" s="65"/>
    </row>
    <row r="296" customFormat="false" ht="15.75" hidden="false" customHeight="true" outlineLevel="0" collapsed="false">
      <c r="A296" s="61" t="str">
        <f aca="false">Def_SecSub!$A$24</f>
        <v>IA-20RaDiag01</v>
      </c>
      <c r="B296" s="61" t="str">
        <f aca="false">Def_Equipamentos!$C$87</f>
        <v>CO-IOCSrv</v>
      </c>
      <c r="C296" s="43" t="n">
        <v>2</v>
      </c>
      <c r="D296" s="64" t="str">
        <f aca="false">IF(EXACT(A296, ""), "", A296&amp;":")&amp;B296&amp;IF(EXACT(C296, ""), "", "-"&amp;C296)</f>
        <v>IA-20RaDiag01:CO-IOCSrv-2</v>
      </c>
      <c r="E296" s="61" t="str">
        <f aca="false">Def_Locais_Racks_Trechos!$A$24</f>
        <v>IA-20RaDiag01</v>
      </c>
      <c r="F296" s="64" t="str">
        <f aca="false" t="array" ref="F296:F296">INDEX(Def_Locais_Racks_Trechos!$B$2:$B$1019, MATCH(E296, Def_Locais_Racks_Trechos!$A$2:$A$1019, 0), 1)</f>
        <v>Sala Racks 19&amp;20</v>
      </c>
      <c r="G296" s="65"/>
      <c r="H296" s="65"/>
      <c r="I296" s="65"/>
      <c r="J296" s="65"/>
      <c r="K296" s="65"/>
      <c r="L296" s="65"/>
      <c r="M296" s="65"/>
      <c r="N296" s="65"/>
      <c r="O296" s="65"/>
    </row>
    <row r="297" customFormat="false" ht="15.75" hidden="false" customHeight="true" outlineLevel="0" collapsed="false">
      <c r="A297" s="61" t="str">
        <f aca="false">Def_SecSub!$A$25</f>
        <v>IA-20RaDiag02</v>
      </c>
      <c r="B297" s="61" t="str">
        <f aca="false">Def_Equipamentos!$C$87</f>
        <v>CO-IOCSrv</v>
      </c>
      <c r="C297" s="43" t="n">
        <v>1</v>
      </c>
      <c r="D297" s="64" t="str">
        <f aca="false">IF(EXACT(A297, ""), "", A297&amp;":")&amp;B297&amp;IF(EXACT(C297, ""), "", "-"&amp;C297)</f>
        <v>IA-20RaDiag02:CO-IOCSrv-1</v>
      </c>
      <c r="E297" s="61" t="str">
        <f aca="false">Def_Locais_Racks_Trechos!$A$25</f>
        <v>IA-20RaDiag02</v>
      </c>
      <c r="F297" s="64" t="str">
        <f aca="false" t="array" ref="F297:F297">INDEX(Def_Locais_Racks_Trechos!$B$2:$B$1019, MATCH(E297, Def_Locais_Racks_Trechos!$A$2:$A$1019, 0), 1)</f>
        <v>Sala Racks 19&amp;20</v>
      </c>
      <c r="G297" s="65"/>
      <c r="H297" s="65"/>
      <c r="I297" s="65"/>
      <c r="J297" s="65"/>
      <c r="K297" s="65"/>
      <c r="L297" s="65"/>
      <c r="M297" s="65"/>
      <c r="N297" s="65"/>
      <c r="O297" s="65"/>
    </row>
    <row r="298" customFormat="false" ht="15.75" hidden="false" customHeight="true" outlineLevel="0" collapsed="false">
      <c r="A298" s="61" t="str">
        <f aca="false">Def_SecSub!$A$25</f>
        <v>IA-20RaDiag02</v>
      </c>
      <c r="B298" s="61" t="str">
        <f aca="false">Def_Equipamentos!$C$87</f>
        <v>CO-IOCSrv</v>
      </c>
      <c r="C298" s="43" t="n">
        <v>2</v>
      </c>
      <c r="D298" s="64" t="str">
        <f aca="false">IF(EXACT(A298, ""), "", A298&amp;":")&amp;B298&amp;IF(EXACT(C298, ""), "", "-"&amp;C298)</f>
        <v>IA-20RaDiag02:CO-IOCSrv-2</v>
      </c>
      <c r="E298" s="61" t="str">
        <f aca="false">Def_Locais_Racks_Trechos!$A$25</f>
        <v>IA-20RaDiag02</v>
      </c>
      <c r="F298" s="64" t="str">
        <f aca="false" t="array" ref="F298:F298">INDEX(Def_Locais_Racks_Trechos!$B$2:$B$1019, MATCH(E298, Def_Locais_Racks_Trechos!$A$2:$A$1019, 0), 1)</f>
        <v>Sala Racks 19&amp;20</v>
      </c>
      <c r="G298" s="65"/>
      <c r="H298" s="65"/>
      <c r="I298" s="65"/>
      <c r="J298" s="65"/>
      <c r="K298" s="65"/>
      <c r="L298" s="65"/>
      <c r="M298" s="65"/>
      <c r="N298" s="65"/>
      <c r="O298" s="65"/>
    </row>
    <row r="299" customFormat="false" ht="15.75" hidden="false" customHeight="true" outlineLevel="0" collapsed="false">
      <c r="A299" s="61" t="str">
        <f aca="false">Def_SecSub!$A$26</f>
        <v>IA-14RaDiag03</v>
      </c>
      <c r="B299" s="61" t="str">
        <f aca="false">Def_Equipamentos!$C$87</f>
        <v>CO-IOCSrv</v>
      </c>
      <c r="C299" s="43"/>
      <c r="D299" s="64" t="str">
        <f aca="false">IF(EXACT(A299, ""), "", A299&amp;":")&amp;B299&amp;IF(EXACT(C299, ""), "", "-"&amp;C299)</f>
        <v>IA-14RaDiag03:CO-IOCSrv</v>
      </c>
      <c r="E299" s="61" t="str">
        <f aca="false">Def_Locais_Racks_Trechos!$A$26</f>
        <v>IA-14RaDiag03</v>
      </c>
      <c r="F299" s="64" t="str">
        <f aca="false" t="array" ref="F299:F299">INDEX(Def_Locais_Racks_Trechos!$B$2:$B$1019, MATCH(E299, Def_Locais_Racks_Trechos!$A$2:$A$1019, 0), 1)</f>
        <v>Sala Racks 14</v>
      </c>
      <c r="G299" s="65"/>
      <c r="H299" s="65"/>
      <c r="I299" s="65"/>
      <c r="J299" s="65"/>
      <c r="K299" s="65"/>
      <c r="L299" s="65"/>
      <c r="M299" s="65"/>
      <c r="N299" s="65"/>
      <c r="O299" s="65"/>
    </row>
    <row r="300" customFormat="false" ht="15.75" hidden="false" customHeight="true" outlineLevel="0" collapsed="false">
      <c r="A300" s="61" t="str">
        <f aca="false">Def_SecSub!$A$27</f>
        <v>IA-18RaDiag04</v>
      </c>
      <c r="B300" s="61" t="str">
        <f aca="false">Def_Equipamentos!$C$87</f>
        <v>CO-IOCSrv</v>
      </c>
      <c r="C300" s="43"/>
      <c r="D300" s="64" t="str">
        <f aca="false">IF(EXACT(A300, ""), "", A300&amp;":")&amp;B300&amp;IF(EXACT(C300, ""), "", "-"&amp;C300)</f>
        <v>IA-18RaDiag04:CO-IOCSrv</v>
      </c>
      <c r="E300" s="61" t="str">
        <f aca="false">Def_Locais_Racks_Trechos!$A$27</f>
        <v>IA-18RaDiag04</v>
      </c>
      <c r="F300" s="64" t="str">
        <f aca="false" t="array" ref="F300:F300">INDEX(Def_Locais_Racks_Trechos!$B$2:$B$1019, MATCH(E300, Def_Locais_Racks_Trechos!$A$2:$A$1019, 0), 1)</f>
        <v>Sala Racks 18 parte 1</v>
      </c>
      <c r="G300" s="65"/>
      <c r="H300" s="65"/>
      <c r="I300" s="65"/>
      <c r="J300" s="65"/>
      <c r="K300" s="65"/>
      <c r="L300" s="65"/>
      <c r="M300" s="65"/>
      <c r="N300" s="65"/>
      <c r="O300" s="65"/>
    </row>
    <row r="301" customFormat="false" ht="15.75" hidden="false" customHeight="true" outlineLevel="0" collapsed="false">
      <c r="A301" s="61" t="str">
        <f aca="false">Def_SecSub!$A$28</f>
        <v>IA-16RaBbB</v>
      </c>
      <c r="B301" s="61" t="str">
        <f aca="false">Def_Equipamentos!$C$87</f>
        <v>CO-IOCSrv</v>
      </c>
      <c r="C301" s="43"/>
      <c r="D301" s="64" t="str">
        <f aca="false">IF(EXACT(A301, ""), "", A301&amp;":")&amp;B301&amp;IF(EXACT(C301, ""), "", "-"&amp;C301)</f>
        <v>IA-16RaBbB:CO-IOCSrv</v>
      </c>
      <c r="E301" s="61" t="str">
        <f aca="false">Def_Locais_Racks_Trechos!$A$28</f>
        <v>IA-16RaBbB</v>
      </c>
      <c r="F301" s="64" t="str">
        <f aca="false" t="array" ref="F301:F301">INDEX(Def_Locais_Racks_Trechos!$B$2:$B$1019, MATCH(E301, Def_Locais_Racks_Trechos!$A$2:$A$1019, 0), 1)</f>
        <v>Sala Racks 16</v>
      </c>
      <c r="G301" s="65"/>
      <c r="H301" s="65"/>
      <c r="I301" s="65"/>
      <c r="J301" s="65"/>
      <c r="K301" s="65"/>
      <c r="L301" s="65"/>
      <c r="M301" s="65"/>
      <c r="N301" s="65"/>
      <c r="O301" s="65"/>
    </row>
    <row r="302" customFormat="false" ht="15.75" hidden="false" customHeight="true" outlineLevel="0" collapsed="false">
      <c r="A302" s="61" t="str">
        <f aca="false">Def_SecSub!$A$29</f>
        <v>CA-RaCtrl</v>
      </c>
      <c r="B302" s="61" t="str">
        <f aca="false">Def_Equipamentos!$C$87</f>
        <v>CO-IOCSrv</v>
      </c>
      <c r="C302" s="43" t="n">
        <v>2</v>
      </c>
      <c r="D302" s="64" t="str">
        <f aca="false">IF(EXACT(A302, ""), "", A302&amp;":")&amp;B302&amp;IF(EXACT(C302, ""), "", "-"&amp;C302)</f>
        <v>CA-RaCtrl:CO-IOCSrv-2</v>
      </c>
      <c r="E302" s="61" t="str">
        <f aca="false">Def_Locais_Racks_Trechos!$A$29</f>
        <v>CA-RaCtrl</v>
      </c>
      <c r="F302" s="64" t="str">
        <f aca="false" t="array" ref="F302:F302">INDEX(Def_Locais_Racks_Trechos!$B$2:$B$1019, MATCH(E302, Def_Locais_Racks_Trechos!$A$2:$A$1019, 0), 1)</f>
        <v>Sala de Conectividade</v>
      </c>
      <c r="G302" s="65"/>
      <c r="H302" s="65"/>
      <c r="I302" s="65"/>
      <c r="J302" s="65"/>
      <c r="K302" s="65"/>
      <c r="L302" s="65"/>
      <c r="M302" s="65"/>
      <c r="N302" s="65"/>
      <c r="O302" s="65"/>
    </row>
    <row r="303" customFormat="false" ht="15.75" hidden="false" customHeight="true" outlineLevel="0" collapsed="false">
      <c r="A303" s="61" t="str">
        <f aca="false">Def_SecSub!$A$24</f>
        <v>IA-20RaDiag01</v>
      </c>
      <c r="B303" s="61" t="str">
        <f aca="false">Def_Equipamentos!$C$86</f>
        <v>CO-NetSw</v>
      </c>
      <c r="C303" s="43"/>
      <c r="D303" s="64" t="str">
        <f aca="false">IF(EXACT(A303, ""), "", A303&amp;":")&amp;B303&amp;IF(EXACT(C303, ""), "", "-"&amp;C303)</f>
        <v>IA-20RaDiag01:CO-NetSw</v>
      </c>
      <c r="E303" s="61" t="str">
        <f aca="false">Def_Locais_Racks_Trechos!$A$24</f>
        <v>IA-20RaDiag01</v>
      </c>
      <c r="F303" s="64" t="str">
        <f aca="false" t="array" ref="F303:F303">INDEX(Def_Locais_Racks_Trechos!$B$2:$B$1019, MATCH(E303, Def_Locais_Racks_Trechos!$A$2:$A$1019, 0), 1)</f>
        <v>Sala Racks 19&amp;20</v>
      </c>
      <c r="G303" s="65"/>
      <c r="H303" s="65"/>
      <c r="I303" s="65"/>
      <c r="J303" s="65"/>
      <c r="K303" s="65"/>
      <c r="L303" s="65"/>
      <c r="M303" s="65"/>
      <c r="N303" s="65"/>
      <c r="O303" s="65"/>
    </row>
    <row r="304" customFormat="false" ht="15.75" hidden="false" customHeight="true" outlineLevel="0" collapsed="false">
      <c r="A304" s="61" t="str">
        <f aca="false">Def_SecSub!$A$25</f>
        <v>IA-20RaDiag02</v>
      </c>
      <c r="B304" s="61" t="str">
        <f aca="false">Def_Equipamentos!$C$86</f>
        <v>CO-NetSw</v>
      </c>
      <c r="C304" s="43"/>
      <c r="D304" s="64" t="str">
        <f aca="false">IF(EXACT(A304, ""), "", A304&amp;":")&amp;B304&amp;IF(EXACT(C304, ""), "", "-"&amp;C304)</f>
        <v>IA-20RaDiag02:CO-NetSw</v>
      </c>
      <c r="E304" s="61" t="str">
        <f aca="false">Def_Locais_Racks_Trechos!$A$25</f>
        <v>IA-20RaDiag02</v>
      </c>
      <c r="F304" s="64" t="str">
        <f aca="false" t="array" ref="F304:F304">INDEX(Def_Locais_Racks_Trechos!$B$2:$B$1019, MATCH(E304, Def_Locais_Racks_Trechos!$A$2:$A$1019, 0), 1)</f>
        <v>Sala Racks 19&amp;20</v>
      </c>
      <c r="G304" s="65"/>
      <c r="H304" s="65"/>
      <c r="I304" s="65"/>
      <c r="J304" s="65"/>
      <c r="K304" s="65"/>
      <c r="L304" s="65"/>
      <c r="M304" s="65"/>
      <c r="N304" s="65"/>
      <c r="O304" s="65"/>
    </row>
    <row r="305" customFormat="false" ht="15.75" hidden="false" customHeight="true" outlineLevel="0" collapsed="false">
      <c r="A305" s="61" t="str">
        <f aca="false">Def_SecSub!$A$26</f>
        <v>IA-14RaDiag03</v>
      </c>
      <c r="B305" s="61" t="str">
        <f aca="false">Def_Equipamentos!$C$86</f>
        <v>CO-NetSw</v>
      </c>
      <c r="C305" s="43"/>
      <c r="D305" s="64" t="str">
        <f aca="false">IF(EXACT(A305, ""), "", A305&amp;":")&amp;B305&amp;IF(EXACT(C305, ""), "", "-"&amp;C305)</f>
        <v>IA-14RaDiag03:CO-NetSw</v>
      </c>
      <c r="E305" s="61" t="str">
        <f aca="false">Def_Locais_Racks_Trechos!$A$26</f>
        <v>IA-14RaDiag03</v>
      </c>
      <c r="F305" s="64" t="str">
        <f aca="false" t="array" ref="F305:F305">INDEX(Def_Locais_Racks_Trechos!$B$2:$B$1019, MATCH(E305, Def_Locais_Racks_Trechos!$A$2:$A$1019, 0), 1)</f>
        <v>Sala Racks 14</v>
      </c>
      <c r="G305" s="65"/>
      <c r="H305" s="65"/>
      <c r="I305" s="65"/>
      <c r="J305" s="65"/>
      <c r="K305" s="65"/>
      <c r="L305" s="65"/>
      <c r="M305" s="65"/>
      <c r="N305" s="65"/>
      <c r="O305" s="65"/>
    </row>
    <row r="306" customFormat="false" ht="15.75" hidden="false" customHeight="true" outlineLevel="0" collapsed="false">
      <c r="A306" s="61" t="str">
        <f aca="false">Def_SecSub!$A$27</f>
        <v>IA-18RaDiag04</v>
      </c>
      <c r="B306" s="61" t="str">
        <f aca="false">Def_Equipamentos!$C$86</f>
        <v>CO-NetSw</v>
      </c>
      <c r="C306" s="43"/>
      <c r="D306" s="64" t="str">
        <f aca="false">IF(EXACT(A306, ""), "", A306&amp;":")&amp;B306&amp;IF(EXACT(C306, ""), "", "-"&amp;C306)</f>
        <v>IA-18RaDiag04:CO-NetSw</v>
      </c>
      <c r="E306" s="61" t="str">
        <f aca="false">Def_Locais_Racks_Trechos!$A$27</f>
        <v>IA-18RaDiag04</v>
      </c>
      <c r="F306" s="64" t="str">
        <f aca="false" t="array" ref="F306:F306">INDEX(Def_Locais_Racks_Trechos!$B$2:$B$1019, MATCH(E306, Def_Locais_Racks_Trechos!$A$2:$A$1019, 0), 1)</f>
        <v>Sala Racks 18 parte 1</v>
      </c>
      <c r="G306" s="65"/>
      <c r="H306" s="65"/>
      <c r="I306" s="65"/>
      <c r="J306" s="65"/>
      <c r="K306" s="65"/>
      <c r="L306" s="65"/>
      <c r="M306" s="65"/>
      <c r="N306" s="65"/>
      <c r="O306" s="65"/>
    </row>
    <row r="307" customFormat="false" ht="15.75" hidden="false" customHeight="true" outlineLevel="0" collapsed="false">
      <c r="A307" s="61" t="str">
        <f aca="false">Def_SecSub!$A$28</f>
        <v>IA-16RaBbB</v>
      </c>
      <c r="B307" s="61" t="str">
        <f aca="false">Def_Equipamentos!$C$86</f>
        <v>CO-NetSw</v>
      </c>
      <c r="C307" s="43"/>
      <c r="D307" s="64" t="str">
        <f aca="false">IF(EXACT(A307, ""), "", A307&amp;":")&amp;B307&amp;IF(EXACT(C307, ""), "", "-"&amp;C307)</f>
        <v>IA-16RaBbB:CO-NetSw</v>
      </c>
      <c r="E307" s="61" t="str">
        <f aca="false">Def_Locais_Racks_Trechos!$A$28</f>
        <v>IA-16RaBbB</v>
      </c>
      <c r="F307" s="64" t="str">
        <f aca="false" t="array" ref="F307:F307">INDEX(Def_Locais_Racks_Trechos!$B$2:$B$1019, MATCH(E307, Def_Locais_Racks_Trechos!$A$2:$A$1019, 0), 1)</f>
        <v>Sala Racks 16</v>
      </c>
      <c r="G307" s="65"/>
      <c r="H307" s="65"/>
      <c r="I307" s="65"/>
      <c r="J307" s="65"/>
      <c r="K307" s="65"/>
      <c r="L307" s="65"/>
      <c r="M307" s="65"/>
      <c r="N307" s="65"/>
      <c r="O307" s="65"/>
    </row>
    <row r="308" customFormat="false" ht="15.75" hidden="false" customHeight="true" outlineLevel="0" collapsed="false">
      <c r="A308" s="61" t="str">
        <f aca="false">Def_SecSub!$A$28</f>
        <v>IA-16RaBbB</v>
      </c>
      <c r="B308" s="61" t="str">
        <f aca="false">Def_Equipamentos!$C$85</f>
        <v>CO-SerEthConv</v>
      </c>
      <c r="C308" s="43"/>
      <c r="D308" s="64" t="str">
        <f aca="false">IF(EXACT(A308, ""), "", A308&amp;":")&amp;B308&amp;IF(EXACT(C308, ""), "", "-"&amp;C308)</f>
        <v>IA-16RaBbB:CO-SerEthConv</v>
      </c>
      <c r="E308" s="61" t="str">
        <f aca="false">Def_Locais_Racks_Trechos!$A$28</f>
        <v>IA-16RaBbB</v>
      </c>
      <c r="F308" s="64" t="str">
        <f aca="false" t="array" ref="F308:F308">INDEX(Def_Locais_Racks_Trechos!$B$2:$B$1019, MATCH(E308, Def_Locais_Racks_Trechos!$A$2:$A$1019, 0), 1)</f>
        <v>Sala Racks 16</v>
      </c>
      <c r="G308" s="65"/>
      <c r="H308" s="65"/>
      <c r="I308" s="65"/>
      <c r="J308" s="65"/>
      <c r="K308" s="65"/>
      <c r="L308" s="65"/>
      <c r="M308" s="65"/>
      <c r="N308" s="65"/>
      <c r="O308" s="65"/>
    </row>
    <row r="309" customFormat="false" ht="15.75" hidden="false" customHeight="true" outlineLevel="0" collapsed="false">
      <c r="A309" s="61" t="str">
        <f aca="false">Def_SecSub!$A$204</f>
        <v>TB-01</v>
      </c>
      <c r="B309" s="61" t="str">
        <f aca="false">Def_Equipamentos!$C$4</f>
        <v>DI-BPMPkup</v>
      </c>
      <c r="C309" s="43" t="n">
        <v>1</v>
      </c>
      <c r="D309" s="64" t="str">
        <f aca="false">IF(EXACT(A309, ""), "", A309&amp;":")&amp;B309&amp;IF(EXACT(C309, ""), "", "-"&amp;C309)</f>
        <v>TB-01:DI-BPMPkup-1</v>
      </c>
      <c r="E309" s="61" t="str">
        <f aca="false">Def_Locais_Racks_Trechos!$A$204</f>
        <v>TB-01</v>
      </c>
      <c r="F309" s="64" t="str">
        <f aca="false" t="array" ref="F309:F309">INDEX(Def_Locais_Racks_Trechos!$B$2:$B$1019, MATCH(E309, Def_Locais_Racks_Trechos!$A$2:$A$1019, 0), 1)</f>
        <v>Túnel (LTB)</v>
      </c>
      <c r="G309" s="65"/>
      <c r="H309" s="65"/>
      <c r="I309" s="65"/>
      <c r="J309" s="65"/>
      <c r="K309" s="65"/>
      <c r="L309" s="65"/>
      <c r="M309" s="65"/>
      <c r="N309" s="65"/>
      <c r="O309" s="65"/>
    </row>
    <row r="310" customFormat="false" ht="15.75" hidden="false" customHeight="true" outlineLevel="0" collapsed="false">
      <c r="A310" s="61" t="str">
        <f aca="false">Def_SecSub!$A$204</f>
        <v>TB-01</v>
      </c>
      <c r="B310" s="61" t="str">
        <f aca="false">Def_Equipamentos!$C$4</f>
        <v>DI-BPMPkup</v>
      </c>
      <c r="C310" s="43" t="n">
        <v>2</v>
      </c>
      <c r="D310" s="64" t="str">
        <f aca="false">IF(EXACT(A310, ""), "", A310&amp;":")&amp;B310&amp;IF(EXACT(C310, ""), "", "-"&amp;C310)</f>
        <v>TB-01:DI-BPMPkup-2</v>
      </c>
      <c r="E310" s="61" t="str">
        <f aca="false">Def_Locais_Racks_Trechos!$A$204</f>
        <v>TB-01</v>
      </c>
      <c r="F310" s="64" t="str">
        <f aca="false" t="array" ref="F310:F310">INDEX(Def_Locais_Racks_Trechos!$B$2:$B$1019, MATCH(E310, Def_Locais_Racks_Trechos!$A$2:$A$1019, 0), 1)</f>
        <v>Túnel (LTB)</v>
      </c>
      <c r="G310" s="65"/>
      <c r="H310" s="65"/>
      <c r="I310" s="65"/>
      <c r="J310" s="65"/>
      <c r="K310" s="65"/>
      <c r="L310" s="65"/>
      <c r="M310" s="65"/>
      <c r="N310" s="65"/>
      <c r="O310" s="65"/>
    </row>
    <row r="311" customFormat="false" ht="15.75" hidden="false" customHeight="true" outlineLevel="0" collapsed="false">
      <c r="A311" s="61" t="str">
        <f aca="false">Def_SecSub!$A$205</f>
        <v>TB-02</v>
      </c>
      <c r="B311" s="61" t="str">
        <f aca="false">Def_Equipamentos!$C$4</f>
        <v>DI-BPMPkup</v>
      </c>
      <c r="C311" s="43" t="n">
        <v>1</v>
      </c>
      <c r="D311" s="64" t="str">
        <f aca="false">IF(EXACT(A311, ""), "", A311&amp;":")&amp;B311&amp;IF(EXACT(C311, ""), "", "-"&amp;C311)</f>
        <v>TB-02:DI-BPMPkup-1</v>
      </c>
      <c r="E311" s="61" t="str">
        <f aca="false">Def_Locais_Racks_Trechos!$A$205</f>
        <v>TB-02</v>
      </c>
      <c r="F311" s="64" t="str">
        <f aca="false" t="array" ref="F311:F311">INDEX(Def_Locais_Racks_Trechos!$B$2:$B$1019, MATCH(E311, Def_Locais_Racks_Trechos!$A$2:$A$1019, 0), 1)</f>
        <v>Túnel (LTB)</v>
      </c>
      <c r="G311" s="65"/>
      <c r="H311" s="65"/>
      <c r="I311" s="65"/>
      <c r="J311" s="65"/>
      <c r="K311" s="65"/>
      <c r="L311" s="65"/>
      <c r="M311" s="65"/>
      <c r="N311" s="65"/>
      <c r="O311" s="65"/>
    </row>
    <row r="312" customFormat="false" ht="15.75" hidden="false" customHeight="true" outlineLevel="0" collapsed="false">
      <c r="A312" s="61" t="str">
        <f aca="false">Def_SecSub!$A$205</f>
        <v>TB-02</v>
      </c>
      <c r="B312" s="61" t="str">
        <f aca="false">Def_Equipamentos!$C$4</f>
        <v>DI-BPMPkup</v>
      </c>
      <c r="C312" s="43" t="n">
        <v>2</v>
      </c>
      <c r="D312" s="64" t="str">
        <f aca="false">IF(EXACT(A312, ""), "", A312&amp;":")&amp;B312&amp;IF(EXACT(C312, ""), "", "-"&amp;C312)</f>
        <v>TB-02:DI-BPMPkup-2</v>
      </c>
      <c r="E312" s="61" t="str">
        <f aca="false">Def_Locais_Racks_Trechos!$A$205</f>
        <v>TB-02</v>
      </c>
      <c r="F312" s="64" t="str">
        <f aca="false" t="array" ref="F312:F312">INDEX(Def_Locais_Racks_Trechos!$B$2:$B$1019, MATCH(E312, Def_Locais_Racks_Trechos!$A$2:$A$1019, 0), 1)</f>
        <v>Túnel (LTB)</v>
      </c>
      <c r="G312" s="65"/>
      <c r="H312" s="65"/>
      <c r="I312" s="65"/>
      <c r="J312" s="65"/>
      <c r="K312" s="65"/>
      <c r="L312" s="65"/>
      <c r="M312" s="65"/>
      <c r="N312" s="65"/>
      <c r="O312" s="65"/>
    </row>
    <row r="313" customFormat="false" ht="15.75" hidden="false" customHeight="true" outlineLevel="0" collapsed="false">
      <c r="A313" s="61" t="str">
        <f aca="false">Def_SecSub!$A$206</f>
        <v>TB-03</v>
      </c>
      <c r="B313" s="61" t="str">
        <f aca="false">Def_Equipamentos!$C$4</f>
        <v>DI-BPMPkup</v>
      </c>
      <c r="C313" s="43"/>
      <c r="D313" s="64" t="str">
        <f aca="false">IF(EXACT(A313, ""), "", A313&amp;":")&amp;B313&amp;IF(EXACT(C313, ""), "", "-"&amp;C313)</f>
        <v>TB-03:DI-BPMPkup</v>
      </c>
      <c r="E313" s="61" t="str">
        <f aca="false">Def_Locais_Racks_Trechos!$A$206</f>
        <v>TB-03</v>
      </c>
      <c r="F313" s="64" t="str">
        <f aca="false" t="array" ref="F313:F313">INDEX(Def_Locais_Racks_Trechos!$B$2:$B$1019, MATCH(E313, Def_Locais_Racks_Trechos!$A$2:$A$1019, 0), 1)</f>
        <v>Túnel (LTB)</v>
      </c>
      <c r="G313" s="65"/>
      <c r="H313" s="65"/>
      <c r="I313" s="65"/>
      <c r="J313" s="65"/>
      <c r="K313" s="65"/>
      <c r="L313" s="65"/>
      <c r="M313" s="65"/>
      <c r="N313" s="65"/>
      <c r="O313" s="65"/>
    </row>
    <row r="314" customFormat="false" ht="15.75" hidden="false" customHeight="true" outlineLevel="0" collapsed="false">
      <c r="A314" s="61" t="str">
        <f aca="false">Def_SecSub!$A$207</f>
        <v>TB-04</v>
      </c>
      <c r="B314" s="61" t="str">
        <f aca="false">Def_Equipamentos!$C$4</f>
        <v>DI-BPMPkup</v>
      </c>
      <c r="C314" s="43"/>
      <c r="D314" s="64" t="str">
        <f aca="false">IF(EXACT(A314, ""), "", A314&amp;":")&amp;B314&amp;IF(EXACT(C314, ""), "", "-"&amp;C314)</f>
        <v>TB-04:DI-BPMPkup</v>
      </c>
      <c r="E314" s="61" t="str">
        <f aca="false">Def_Locais_Racks_Trechos!$A$207</f>
        <v>TB-04</v>
      </c>
      <c r="F314" s="64" t="str">
        <f aca="false" t="array" ref="F314:F314">INDEX(Def_Locais_Racks_Trechos!$B$2:$B$1019, MATCH(E314, Def_Locais_Racks_Trechos!$A$2:$A$1019, 0), 1)</f>
        <v>Túnel (LTB)</v>
      </c>
      <c r="G314" s="65"/>
      <c r="H314" s="65"/>
      <c r="I314" s="65"/>
      <c r="J314" s="65"/>
      <c r="K314" s="65"/>
      <c r="L314" s="65"/>
      <c r="M314" s="65"/>
      <c r="N314" s="65"/>
      <c r="O314" s="65"/>
    </row>
    <row r="315" customFormat="false" ht="15.75" hidden="false" customHeight="true" outlineLevel="0" collapsed="false">
      <c r="A315" s="61" t="str">
        <f aca="false">Def_SecSub!$A$208</f>
        <v>TS-01</v>
      </c>
      <c r="B315" s="61" t="str">
        <f aca="false">Def_Equipamentos!$C$4</f>
        <v>DI-BPMPkup</v>
      </c>
      <c r="C315" s="43"/>
      <c r="D315" s="64" t="str">
        <f aca="false">IF(EXACT(A315, ""), "", A315&amp;":")&amp;B315&amp;IF(EXACT(C315, ""), "", "-"&amp;C315)</f>
        <v>TS-01:DI-BPMPkup</v>
      </c>
      <c r="E315" s="61" t="str">
        <f aca="false">Def_Locais_Racks_Trechos!$A$208</f>
        <v>TS-01</v>
      </c>
      <c r="F315" s="64" t="str">
        <f aca="false" t="array" ref="F315:F315">INDEX(Def_Locais_Racks_Trechos!$B$2:$B$1019, MATCH(E315, Def_Locais_Racks_Trechos!$A$2:$A$1019, 0), 1)</f>
        <v>Túnel (BTS)</v>
      </c>
      <c r="G315" s="65"/>
      <c r="H315" s="65"/>
      <c r="I315" s="65"/>
      <c r="J315" s="65"/>
      <c r="K315" s="65"/>
      <c r="L315" s="65"/>
      <c r="M315" s="65"/>
      <c r="N315" s="65"/>
      <c r="O315" s="65"/>
    </row>
    <row r="316" customFormat="false" ht="15.75" hidden="false" customHeight="true" outlineLevel="0" collapsed="false">
      <c r="A316" s="61" t="str">
        <f aca="false">Def_SecSub!$A$209</f>
        <v>TS-02</v>
      </c>
      <c r="B316" s="61" t="str">
        <f aca="false">Def_Equipamentos!$C$4</f>
        <v>DI-BPMPkup</v>
      </c>
      <c r="C316" s="43"/>
      <c r="D316" s="64" t="str">
        <f aca="false">IF(EXACT(A316, ""), "", A316&amp;":")&amp;B316&amp;IF(EXACT(C316, ""), "", "-"&amp;C316)</f>
        <v>TS-02:DI-BPMPkup</v>
      </c>
      <c r="E316" s="61" t="str">
        <f aca="false">Def_Locais_Racks_Trechos!$A$209</f>
        <v>TS-02</v>
      </c>
      <c r="F316" s="64" t="str">
        <f aca="false" t="array" ref="F316:F316">INDEX(Def_Locais_Racks_Trechos!$B$2:$B$1019, MATCH(E316, Def_Locais_Racks_Trechos!$A$2:$A$1019, 0), 1)</f>
        <v>Túnel (BTS)</v>
      </c>
      <c r="G316" s="65"/>
      <c r="H316" s="65"/>
      <c r="I316" s="65"/>
      <c r="J316" s="65"/>
      <c r="K316" s="65"/>
      <c r="L316" s="65"/>
      <c r="M316" s="65"/>
      <c r="N316" s="65"/>
      <c r="O316" s="65"/>
    </row>
    <row r="317" customFormat="false" ht="15.75" hidden="false" customHeight="true" outlineLevel="0" collapsed="false">
      <c r="A317" s="61" t="str">
        <f aca="false">Def_SecSub!$A$210</f>
        <v>TS-03</v>
      </c>
      <c r="B317" s="61" t="str">
        <f aca="false">Def_Equipamentos!$C$4</f>
        <v>DI-BPMPkup</v>
      </c>
      <c r="C317" s="43"/>
      <c r="D317" s="64" t="str">
        <f aca="false">IF(EXACT(A317, ""), "", A317&amp;":")&amp;B317&amp;IF(EXACT(C317, ""), "", "-"&amp;C317)</f>
        <v>TS-03:DI-BPMPkup</v>
      </c>
      <c r="E317" s="61" t="str">
        <f aca="false">Def_Locais_Racks_Trechos!$A$210</f>
        <v>TS-03</v>
      </c>
      <c r="F317" s="64" t="str">
        <f aca="false" t="array" ref="F317:F317">INDEX(Def_Locais_Racks_Trechos!$B$2:$B$1019, MATCH(E317, Def_Locais_Racks_Trechos!$A$2:$A$1019, 0), 1)</f>
        <v>Túnel (BTS)</v>
      </c>
      <c r="G317" s="65"/>
      <c r="H317" s="65"/>
      <c r="I317" s="65"/>
      <c r="J317" s="65"/>
      <c r="K317" s="65"/>
      <c r="L317" s="65"/>
      <c r="M317" s="65"/>
      <c r="N317" s="65"/>
      <c r="O317" s="65"/>
    </row>
    <row r="318" customFormat="false" ht="15.75" hidden="false" customHeight="true" outlineLevel="0" collapsed="false">
      <c r="A318" s="61" t="str">
        <f aca="false">Def_SecSub!$A$211</f>
        <v>TS-04</v>
      </c>
      <c r="B318" s="61" t="str">
        <f aca="false">Def_Equipamentos!$C$4</f>
        <v>DI-BPMPkup</v>
      </c>
      <c r="C318" s="43" t="n">
        <v>1</v>
      </c>
      <c r="D318" s="64" t="str">
        <f aca="false">IF(EXACT(A318, ""), "", A318&amp;":")&amp;B318&amp;IF(EXACT(C318, ""), "", "-"&amp;C318)</f>
        <v>TS-04:DI-BPMPkup-1</v>
      </c>
      <c r="E318" s="61" t="str">
        <f aca="false">Def_Locais_Racks_Trechos!$A$211</f>
        <v>TS-04</v>
      </c>
      <c r="F318" s="64" t="str">
        <f aca="false" t="array" ref="F318:F318">INDEX(Def_Locais_Racks_Trechos!$B$2:$B$1019, MATCH(E318, Def_Locais_Racks_Trechos!$A$2:$A$1019, 0), 1)</f>
        <v>Túnel (BTS)</v>
      </c>
      <c r="G318" s="65"/>
      <c r="H318" s="65"/>
      <c r="I318" s="65"/>
      <c r="J318" s="65"/>
      <c r="K318" s="65"/>
      <c r="L318" s="65"/>
      <c r="M318" s="65"/>
      <c r="N318" s="65"/>
      <c r="O318" s="65"/>
    </row>
    <row r="319" customFormat="false" ht="15.75" hidden="false" customHeight="true" outlineLevel="0" collapsed="false">
      <c r="A319" s="61" t="str">
        <f aca="false">Def_SecSub!$A$211</f>
        <v>TS-04</v>
      </c>
      <c r="B319" s="61" t="str">
        <f aca="false">Def_Equipamentos!$C$4</f>
        <v>DI-BPMPkup</v>
      </c>
      <c r="C319" s="43" t="n">
        <v>2</v>
      </c>
      <c r="D319" s="64" t="str">
        <f aca="false">IF(EXACT(A319, ""), "", A319&amp;":")&amp;B319&amp;IF(EXACT(C319, ""), "", "-"&amp;C319)</f>
        <v>TS-04:DI-BPMPkup-2</v>
      </c>
      <c r="E319" s="61" t="str">
        <f aca="false">Def_Locais_Racks_Trechos!$A$211</f>
        <v>TS-04</v>
      </c>
      <c r="F319" s="64" t="str">
        <f aca="false" t="array" ref="F319:F319">INDEX(Def_Locais_Racks_Trechos!$B$2:$B$1019, MATCH(E319, Def_Locais_Racks_Trechos!$A$2:$A$1019, 0), 1)</f>
        <v>Túnel (BTS)</v>
      </c>
      <c r="G319" s="65"/>
      <c r="H319" s="65"/>
      <c r="I319" s="65"/>
      <c r="J319" s="65"/>
      <c r="K319" s="65"/>
      <c r="L319" s="65"/>
      <c r="M319" s="65"/>
      <c r="N319" s="65"/>
      <c r="O319" s="65"/>
    </row>
    <row r="320" customFormat="false" ht="15.75" hidden="false" customHeight="true" outlineLevel="0" collapsed="false">
      <c r="A320" s="61" t="str">
        <f aca="false">Def_SecSub!$A$262</f>
        <v>BO-01U</v>
      </c>
      <c r="B320" s="61" t="str">
        <f aca="false">Def_Equipamentos!$C$4</f>
        <v>DI-BPMPkup</v>
      </c>
      <c r="C320" s="43"/>
      <c r="D320" s="64" t="str">
        <f aca="false">IF(EXACT(A320, ""), "", A320&amp;":")&amp;B320&amp;IF(EXACT(C320, ""), "", "-"&amp;C320)</f>
        <v>BO-01U:DI-BPMPkup</v>
      </c>
      <c r="E320" s="61" t="str">
        <f aca="false">Def_Locais_Racks_Trechos!$A$262</f>
        <v>BO-01U</v>
      </c>
      <c r="F320" s="64" t="str">
        <f aca="false" t="array" ref="F320:F320">INDEX(Def_Locais_Racks_Trechos!$B$2:$B$1019, MATCH(E320, Def_Locais_Racks_Trechos!$A$2:$A$1019, 0), 1)</f>
        <v>Túnel (Booster)</v>
      </c>
      <c r="G320" s="65"/>
      <c r="H320" s="65"/>
      <c r="I320" s="65"/>
      <c r="J320" s="65"/>
      <c r="K320" s="65"/>
      <c r="L320" s="65"/>
      <c r="M320" s="65"/>
      <c r="N320" s="65"/>
      <c r="O320" s="65"/>
    </row>
    <row r="321" customFormat="false" ht="15.75" hidden="false" customHeight="true" outlineLevel="0" collapsed="false">
      <c r="A321" s="61" t="str">
        <f aca="false">Def_SecSub!$A$263</f>
        <v>BO-02U</v>
      </c>
      <c r="B321" s="61" t="str">
        <f aca="false">Def_Equipamentos!$C$4</f>
        <v>DI-BPMPkup</v>
      </c>
      <c r="C321" s="43"/>
      <c r="D321" s="64" t="str">
        <f aca="false">IF(EXACT(A321, ""), "", A321&amp;":")&amp;B321&amp;IF(EXACT(C321, ""), "", "-"&amp;C321)</f>
        <v>BO-02U:DI-BPMPkup</v>
      </c>
      <c r="E321" s="61" t="str">
        <f aca="false">Def_Locais_Racks_Trechos!$A$263</f>
        <v>BO-02U</v>
      </c>
      <c r="F321" s="64" t="str">
        <f aca="false" t="array" ref="F321:F321">INDEX(Def_Locais_Racks_Trechos!$B$2:$B$1019, MATCH(E321, Def_Locais_Racks_Trechos!$A$2:$A$1019, 0), 1)</f>
        <v>Túnel (Booster)</v>
      </c>
      <c r="G321" s="65"/>
      <c r="H321" s="65"/>
      <c r="I321" s="65"/>
      <c r="J321" s="65"/>
      <c r="K321" s="65"/>
      <c r="L321" s="65"/>
      <c r="M321" s="65"/>
      <c r="N321" s="65"/>
      <c r="O321" s="65"/>
    </row>
    <row r="322" customFormat="false" ht="15.75" hidden="false" customHeight="true" outlineLevel="0" collapsed="false">
      <c r="A322" s="61" t="str">
        <f aca="false">Def_SecSub!$A$264</f>
        <v>BO-03U</v>
      </c>
      <c r="B322" s="61" t="str">
        <f aca="false">Def_Equipamentos!$C$4</f>
        <v>DI-BPMPkup</v>
      </c>
      <c r="C322" s="43"/>
      <c r="D322" s="64" t="str">
        <f aca="false">IF(EXACT(A322, ""), "", A322&amp;":")&amp;B322&amp;IF(EXACT(C322, ""), "", "-"&amp;C322)</f>
        <v>BO-03U:DI-BPMPkup</v>
      </c>
      <c r="E322" s="61" t="str">
        <f aca="false">Def_Locais_Racks_Trechos!$A$264</f>
        <v>BO-03U</v>
      </c>
      <c r="F322" s="64" t="str">
        <f aca="false" t="array" ref="F322:F322">INDEX(Def_Locais_Racks_Trechos!$B$2:$B$1019, MATCH(E322, Def_Locais_Racks_Trechos!$A$2:$A$1019, 0), 1)</f>
        <v>Túnel (Booster)</v>
      </c>
      <c r="G322" s="65"/>
      <c r="H322" s="65"/>
      <c r="I322" s="65"/>
      <c r="J322" s="65"/>
      <c r="K322" s="65"/>
      <c r="L322" s="65"/>
      <c r="M322" s="65"/>
      <c r="N322" s="65"/>
      <c r="O322" s="65"/>
    </row>
    <row r="323" customFormat="false" ht="15.75" hidden="false" customHeight="true" outlineLevel="0" collapsed="false">
      <c r="A323" s="61" t="str">
        <f aca="false">Def_SecSub!$A$265</f>
        <v>BO-04U</v>
      </c>
      <c r="B323" s="61" t="str">
        <f aca="false">Def_Equipamentos!$C$4</f>
        <v>DI-BPMPkup</v>
      </c>
      <c r="C323" s="43"/>
      <c r="D323" s="64" t="str">
        <f aca="false">IF(EXACT(A323, ""), "", A323&amp;":")&amp;B323&amp;IF(EXACT(C323, ""), "", "-"&amp;C323)</f>
        <v>BO-04U:DI-BPMPkup</v>
      </c>
      <c r="E323" s="61" t="str">
        <f aca="false">Def_Locais_Racks_Trechos!$A$265</f>
        <v>BO-04U</v>
      </c>
      <c r="F323" s="64" t="str">
        <f aca="false" t="array" ref="F323:F323">INDEX(Def_Locais_Racks_Trechos!$B$2:$B$1019, MATCH(E323, Def_Locais_Racks_Trechos!$A$2:$A$1019, 0), 1)</f>
        <v>Túnel (Booster)</v>
      </c>
      <c r="G323" s="65"/>
      <c r="H323" s="65"/>
      <c r="I323" s="65"/>
      <c r="J323" s="65"/>
      <c r="K323" s="65"/>
      <c r="L323" s="65"/>
      <c r="M323" s="65"/>
      <c r="N323" s="65"/>
      <c r="O323" s="65"/>
    </row>
    <row r="324" customFormat="false" ht="15.75" hidden="false" customHeight="true" outlineLevel="0" collapsed="false">
      <c r="A324" s="61" t="str">
        <f aca="false">Def_SecSub!$A$266</f>
        <v>BO-05U</v>
      </c>
      <c r="B324" s="61" t="str">
        <f aca="false">Def_Equipamentos!$C$4</f>
        <v>DI-BPMPkup</v>
      </c>
      <c r="C324" s="43"/>
      <c r="D324" s="64" t="str">
        <f aca="false">IF(EXACT(A324, ""), "", A324&amp;":")&amp;B324&amp;IF(EXACT(C324, ""), "", "-"&amp;C324)</f>
        <v>BO-05U:DI-BPMPkup</v>
      </c>
      <c r="E324" s="61" t="str">
        <f aca="false">Def_Locais_Racks_Trechos!$A$266</f>
        <v>BO-05U</v>
      </c>
      <c r="F324" s="64" t="str">
        <f aca="false" t="array" ref="F324:F324">INDEX(Def_Locais_Racks_Trechos!$B$2:$B$1019, MATCH(E324, Def_Locais_Racks_Trechos!$A$2:$A$1019, 0), 1)</f>
        <v>Túnel (Booster)</v>
      </c>
      <c r="G324" s="65"/>
      <c r="H324" s="65"/>
      <c r="I324" s="65"/>
      <c r="J324" s="65"/>
      <c r="K324" s="65"/>
      <c r="L324" s="65"/>
      <c r="M324" s="65"/>
      <c r="N324" s="65"/>
      <c r="O324" s="65"/>
    </row>
    <row r="325" customFormat="false" ht="15.75" hidden="false" customHeight="true" outlineLevel="0" collapsed="false">
      <c r="A325" s="61" t="str">
        <f aca="false">Def_SecSub!$A$267</f>
        <v>BO-06U</v>
      </c>
      <c r="B325" s="61" t="str">
        <f aca="false">Def_Equipamentos!$C$4</f>
        <v>DI-BPMPkup</v>
      </c>
      <c r="C325" s="43"/>
      <c r="D325" s="64" t="str">
        <f aca="false">IF(EXACT(A325, ""), "", A325&amp;":")&amp;B325&amp;IF(EXACT(C325, ""), "", "-"&amp;C325)</f>
        <v>BO-06U:DI-BPMPkup</v>
      </c>
      <c r="E325" s="61" t="str">
        <f aca="false">Def_Locais_Racks_Trechos!$A$267</f>
        <v>BO-06U</v>
      </c>
      <c r="F325" s="64" t="str">
        <f aca="false" t="array" ref="F325:F325">INDEX(Def_Locais_Racks_Trechos!$B$2:$B$1019, MATCH(E325, Def_Locais_Racks_Trechos!$A$2:$A$1019, 0), 1)</f>
        <v>Túnel (Booster)</v>
      </c>
      <c r="G325" s="65"/>
      <c r="H325" s="65"/>
      <c r="I325" s="65"/>
      <c r="J325" s="65"/>
      <c r="K325" s="65"/>
      <c r="L325" s="65"/>
      <c r="M325" s="65"/>
      <c r="N325" s="65"/>
      <c r="O325" s="65"/>
    </row>
    <row r="326" customFormat="false" ht="15.75" hidden="false" customHeight="true" outlineLevel="0" collapsed="false">
      <c r="A326" s="61" t="str">
        <f aca="false">Def_SecSub!$A$268</f>
        <v>BO-07U</v>
      </c>
      <c r="B326" s="61" t="str">
        <f aca="false">Def_Equipamentos!$C$4</f>
        <v>DI-BPMPkup</v>
      </c>
      <c r="C326" s="43"/>
      <c r="D326" s="64" t="str">
        <f aca="false">IF(EXACT(A326, ""), "", A326&amp;":")&amp;B326&amp;IF(EXACT(C326, ""), "", "-"&amp;C326)</f>
        <v>BO-07U:DI-BPMPkup</v>
      </c>
      <c r="E326" s="61" t="str">
        <f aca="false">Def_Locais_Racks_Trechos!$A$268</f>
        <v>BO-07U</v>
      </c>
      <c r="F326" s="64" t="str">
        <f aca="false" t="array" ref="F326:F326">INDEX(Def_Locais_Racks_Trechos!$B$2:$B$1019, MATCH(E326, Def_Locais_Racks_Trechos!$A$2:$A$1019, 0), 1)</f>
        <v>Túnel (Booster)</v>
      </c>
      <c r="G326" s="65"/>
      <c r="H326" s="65"/>
      <c r="I326" s="65"/>
      <c r="J326" s="65"/>
      <c r="K326" s="65"/>
      <c r="L326" s="65"/>
      <c r="M326" s="65"/>
      <c r="N326" s="65"/>
      <c r="O326" s="65"/>
    </row>
    <row r="327" customFormat="false" ht="15.75" hidden="false" customHeight="true" outlineLevel="0" collapsed="false">
      <c r="A327" s="61" t="str">
        <f aca="false">Def_SecSub!$A$269</f>
        <v>BO-08U</v>
      </c>
      <c r="B327" s="61" t="str">
        <f aca="false">Def_Equipamentos!$C$4</f>
        <v>DI-BPMPkup</v>
      </c>
      <c r="C327" s="43"/>
      <c r="D327" s="64" t="str">
        <f aca="false">IF(EXACT(A327, ""), "", A327&amp;":")&amp;B327&amp;IF(EXACT(C327, ""), "", "-"&amp;C327)</f>
        <v>BO-08U:DI-BPMPkup</v>
      </c>
      <c r="E327" s="61" t="str">
        <f aca="false">Def_Locais_Racks_Trechos!$A$269</f>
        <v>BO-08U</v>
      </c>
      <c r="F327" s="64" t="str">
        <f aca="false" t="array" ref="F327:F327">INDEX(Def_Locais_Racks_Trechos!$B$2:$B$1019, MATCH(E327, Def_Locais_Racks_Trechos!$A$2:$A$1019, 0), 1)</f>
        <v>Túnel (Booster)</v>
      </c>
      <c r="G327" s="65"/>
      <c r="H327" s="65"/>
      <c r="I327" s="65"/>
      <c r="J327" s="65"/>
      <c r="K327" s="65"/>
      <c r="L327" s="65"/>
      <c r="M327" s="65"/>
      <c r="N327" s="65"/>
      <c r="O327" s="65"/>
    </row>
    <row r="328" customFormat="false" ht="15.75" hidden="false" customHeight="true" outlineLevel="0" collapsed="false">
      <c r="A328" s="61" t="str">
        <f aca="false">Def_SecSub!$A$270</f>
        <v>BO-09U</v>
      </c>
      <c r="B328" s="61" t="str">
        <f aca="false">Def_Equipamentos!$C$4</f>
        <v>DI-BPMPkup</v>
      </c>
      <c r="C328" s="43"/>
      <c r="D328" s="64" t="str">
        <f aca="false">IF(EXACT(A328, ""), "", A328&amp;":")&amp;B328&amp;IF(EXACT(C328, ""), "", "-"&amp;C328)</f>
        <v>BO-09U:DI-BPMPkup</v>
      </c>
      <c r="E328" s="61" t="str">
        <f aca="false">Def_Locais_Racks_Trechos!$A$270</f>
        <v>BO-09U</v>
      </c>
      <c r="F328" s="64" t="str">
        <f aca="false" t="array" ref="F328:F328">INDEX(Def_Locais_Racks_Trechos!$B$2:$B$1019, MATCH(E328, Def_Locais_Racks_Trechos!$A$2:$A$1019, 0), 1)</f>
        <v>Túnel (Booster)</v>
      </c>
      <c r="G328" s="65"/>
      <c r="H328" s="65"/>
      <c r="I328" s="65"/>
      <c r="J328" s="65"/>
      <c r="K328" s="65"/>
      <c r="L328" s="65"/>
      <c r="M328" s="65"/>
      <c r="N328" s="65"/>
      <c r="O328" s="65"/>
    </row>
    <row r="329" customFormat="false" ht="15.75" hidden="false" customHeight="true" outlineLevel="0" collapsed="false">
      <c r="A329" s="61" t="str">
        <f aca="false">Def_SecSub!$A$271</f>
        <v>BO-10U</v>
      </c>
      <c r="B329" s="61" t="str">
        <f aca="false">Def_Equipamentos!$C$4</f>
        <v>DI-BPMPkup</v>
      </c>
      <c r="C329" s="43"/>
      <c r="D329" s="64" t="str">
        <f aca="false">IF(EXACT(A329, ""), "", A329&amp;":")&amp;B329&amp;IF(EXACT(C329, ""), "", "-"&amp;C329)</f>
        <v>BO-10U:DI-BPMPkup</v>
      </c>
      <c r="E329" s="61" t="str">
        <f aca="false">Def_Locais_Racks_Trechos!$A$271</f>
        <v>BO-10U</v>
      </c>
      <c r="F329" s="64" t="str">
        <f aca="false" t="array" ref="F329:F329">INDEX(Def_Locais_Racks_Trechos!$B$2:$B$1019, MATCH(E329, Def_Locais_Racks_Trechos!$A$2:$A$1019, 0), 1)</f>
        <v>Túnel (Booster)</v>
      </c>
      <c r="G329" s="65"/>
      <c r="H329" s="65"/>
      <c r="I329" s="65"/>
      <c r="J329" s="65"/>
      <c r="K329" s="65"/>
      <c r="L329" s="65"/>
      <c r="M329" s="65"/>
      <c r="N329" s="65"/>
      <c r="O329" s="65"/>
    </row>
    <row r="330" customFormat="false" ht="15.75" hidden="false" customHeight="true" outlineLevel="0" collapsed="false">
      <c r="A330" s="61" t="str">
        <f aca="false">Def_SecSub!$A$272</f>
        <v>BO-11U</v>
      </c>
      <c r="B330" s="61" t="str">
        <f aca="false">Def_Equipamentos!$C$4</f>
        <v>DI-BPMPkup</v>
      </c>
      <c r="C330" s="43"/>
      <c r="D330" s="64" t="str">
        <f aca="false">IF(EXACT(A330, ""), "", A330&amp;":")&amp;B330&amp;IF(EXACT(C330, ""), "", "-"&amp;C330)</f>
        <v>BO-11U:DI-BPMPkup</v>
      </c>
      <c r="E330" s="61" t="str">
        <f aca="false">Def_Locais_Racks_Trechos!$A$272</f>
        <v>BO-11U</v>
      </c>
      <c r="F330" s="64" t="str">
        <f aca="false" t="array" ref="F330:F330">INDEX(Def_Locais_Racks_Trechos!$B$2:$B$1019, MATCH(E330, Def_Locais_Racks_Trechos!$A$2:$A$1019, 0), 1)</f>
        <v>Túnel (Booster)</v>
      </c>
      <c r="G330" s="65"/>
      <c r="H330" s="65"/>
      <c r="I330" s="65"/>
      <c r="J330" s="65"/>
      <c r="K330" s="65"/>
      <c r="L330" s="65"/>
      <c r="M330" s="65"/>
      <c r="N330" s="65"/>
      <c r="O330" s="65"/>
    </row>
    <row r="331" customFormat="false" ht="15.75" hidden="false" customHeight="true" outlineLevel="0" collapsed="false">
      <c r="A331" s="61" t="str">
        <f aca="false">Def_SecSub!$A$273</f>
        <v>BO-12U</v>
      </c>
      <c r="B331" s="61" t="str">
        <f aca="false">Def_Equipamentos!$C$4</f>
        <v>DI-BPMPkup</v>
      </c>
      <c r="C331" s="43"/>
      <c r="D331" s="64" t="str">
        <f aca="false">IF(EXACT(A331, ""), "", A331&amp;":")&amp;B331&amp;IF(EXACT(C331, ""), "", "-"&amp;C331)</f>
        <v>BO-12U:DI-BPMPkup</v>
      </c>
      <c r="E331" s="61" t="str">
        <f aca="false">Def_Locais_Racks_Trechos!$A$273</f>
        <v>BO-12U</v>
      </c>
      <c r="F331" s="64" t="str">
        <f aca="false" t="array" ref="F331:F331">INDEX(Def_Locais_Racks_Trechos!$B$2:$B$1019, MATCH(E331, Def_Locais_Racks_Trechos!$A$2:$A$1019, 0), 1)</f>
        <v>Túnel (Booster)</v>
      </c>
      <c r="G331" s="65"/>
      <c r="H331" s="65"/>
      <c r="I331" s="65"/>
      <c r="J331" s="65"/>
      <c r="K331" s="65"/>
      <c r="L331" s="65"/>
      <c r="M331" s="65"/>
      <c r="N331" s="65"/>
      <c r="O331" s="65"/>
    </row>
    <row r="332" customFormat="false" ht="15.75" hidden="false" customHeight="true" outlineLevel="0" collapsed="false">
      <c r="A332" s="61" t="str">
        <f aca="false">Def_SecSub!$A$274</f>
        <v>BO-13U</v>
      </c>
      <c r="B332" s="61" t="str">
        <f aca="false">Def_Equipamentos!$C$4</f>
        <v>DI-BPMPkup</v>
      </c>
      <c r="C332" s="43"/>
      <c r="D332" s="64" t="str">
        <f aca="false">IF(EXACT(A332, ""), "", A332&amp;":")&amp;B332&amp;IF(EXACT(C332, ""), "", "-"&amp;C332)</f>
        <v>BO-13U:DI-BPMPkup</v>
      </c>
      <c r="E332" s="61" t="str">
        <f aca="false">Def_Locais_Racks_Trechos!$A$274</f>
        <v>BO-13U</v>
      </c>
      <c r="F332" s="64" t="str">
        <f aca="false" t="array" ref="F332:F332">INDEX(Def_Locais_Racks_Trechos!$B$2:$B$1019, MATCH(E332, Def_Locais_Racks_Trechos!$A$2:$A$1019, 0), 1)</f>
        <v>Túnel (Booster)</v>
      </c>
      <c r="G332" s="65"/>
      <c r="H332" s="65"/>
      <c r="I332" s="65"/>
      <c r="J332" s="65"/>
      <c r="K332" s="65"/>
      <c r="L332" s="65"/>
      <c r="M332" s="65"/>
      <c r="N332" s="65"/>
      <c r="O332" s="65"/>
    </row>
    <row r="333" customFormat="false" ht="15.75" hidden="false" customHeight="true" outlineLevel="0" collapsed="false">
      <c r="A333" s="61" t="str">
        <f aca="false">Def_SecSub!$A$275</f>
        <v>BO-14U</v>
      </c>
      <c r="B333" s="61" t="str">
        <f aca="false">Def_Equipamentos!$C$4</f>
        <v>DI-BPMPkup</v>
      </c>
      <c r="C333" s="43"/>
      <c r="D333" s="64" t="str">
        <f aca="false">IF(EXACT(A333, ""), "", A333&amp;":")&amp;B333&amp;IF(EXACT(C333, ""), "", "-"&amp;C333)</f>
        <v>BO-14U:DI-BPMPkup</v>
      </c>
      <c r="E333" s="61" t="str">
        <f aca="false">Def_Locais_Racks_Trechos!$A$275</f>
        <v>BO-14U</v>
      </c>
      <c r="F333" s="64" t="str">
        <f aca="false" t="array" ref="F333:F333">INDEX(Def_Locais_Racks_Trechos!$B$2:$B$1019, MATCH(E333, Def_Locais_Racks_Trechos!$A$2:$A$1019, 0), 1)</f>
        <v>Túnel (Booster)</v>
      </c>
      <c r="G333" s="65"/>
      <c r="H333" s="65"/>
      <c r="I333" s="65"/>
      <c r="J333" s="65"/>
      <c r="K333" s="65"/>
      <c r="L333" s="65"/>
      <c r="M333" s="65"/>
      <c r="N333" s="65"/>
      <c r="O333" s="65"/>
    </row>
    <row r="334" customFormat="false" ht="15.75" hidden="false" customHeight="true" outlineLevel="0" collapsed="false">
      <c r="A334" s="61" t="str">
        <f aca="false">Def_SecSub!$A$276</f>
        <v>BO-15U</v>
      </c>
      <c r="B334" s="61" t="str">
        <f aca="false">Def_Equipamentos!$C$4</f>
        <v>DI-BPMPkup</v>
      </c>
      <c r="C334" s="43"/>
      <c r="D334" s="64" t="str">
        <f aca="false">IF(EXACT(A334, ""), "", A334&amp;":")&amp;B334&amp;IF(EXACT(C334, ""), "", "-"&amp;C334)</f>
        <v>BO-15U:DI-BPMPkup</v>
      </c>
      <c r="E334" s="61" t="str">
        <f aca="false">Def_Locais_Racks_Trechos!$A$276</f>
        <v>BO-15U</v>
      </c>
      <c r="F334" s="64" t="str">
        <f aca="false" t="array" ref="F334:F334">INDEX(Def_Locais_Racks_Trechos!$B$2:$B$1019, MATCH(E334, Def_Locais_Racks_Trechos!$A$2:$A$1019, 0), 1)</f>
        <v>Túnel (Booster)</v>
      </c>
      <c r="G334" s="65"/>
      <c r="H334" s="65"/>
      <c r="I334" s="65"/>
      <c r="J334" s="65"/>
      <c r="K334" s="65"/>
      <c r="L334" s="65"/>
      <c r="M334" s="65"/>
      <c r="N334" s="65"/>
      <c r="O334" s="65"/>
    </row>
    <row r="335" customFormat="false" ht="15.75" hidden="false" customHeight="true" outlineLevel="0" collapsed="false">
      <c r="A335" s="61" t="str">
        <f aca="false">Def_SecSub!$A$277</f>
        <v>BO-16U</v>
      </c>
      <c r="B335" s="61" t="str">
        <f aca="false">Def_Equipamentos!$C$4</f>
        <v>DI-BPMPkup</v>
      </c>
      <c r="C335" s="43"/>
      <c r="D335" s="64" t="str">
        <f aca="false">IF(EXACT(A335, ""), "", A335&amp;":")&amp;B335&amp;IF(EXACT(C335, ""), "", "-"&amp;C335)</f>
        <v>BO-16U:DI-BPMPkup</v>
      </c>
      <c r="E335" s="61" t="str">
        <f aca="false">Def_Locais_Racks_Trechos!$A$277</f>
        <v>BO-16U</v>
      </c>
      <c r="F335" s="64" t="str">
        <f aca="false" t="array" ref="F335:F335">INDEX(Def_Locais_Racks_Trechos!$B$2:$B$1019, MATCH(E335, Def_Locais_Racks_Trechos!$A$2:$A$1019, 0), 1)</f>
        <v>Túnel (Booster)</v>
      </c>
      <c r="G335" s="65"/>
      <c r="H335" s="65"/>
      <c r="I335" s="65"/>
      <c r="J335" s="65"/>
      <c r="K335" s="65"/>
      <c r="L335" s="65"/>
      <c r="M335" s="65"/>
      <c r="N335" s="65"/>
      <c r="O335" s="65"/>
    </row>
    <row r="336" customFormat="false" ht="15.75" hidden="false" customHeight="true" outlineLevel="0" collapsed="false">
      <c r="A336" s="61" t="str">
        <f aca="false">Def_SecSub!$A$278</f>
        <v>BO-17U</v>
      </c>
      <c r="B336" s="61" t="str">
        <f aca="false">Def_Equipamentos!$C$4</f>
        <v>DI-BPMPkup</v>
      </c>
      <c r="C336" s="43"/>
      <c r="D336" s="64" t="str">
        <f aca="false">IF(EXACT(A336, ""), "", A336&amp;":")&amp;B336&amp;IF(EXACT(C336, ""), "", "-"&amp;C336)</f>
        <v>BO-17U:DI-BPMPkup</v>
      </c>
      <c r="E336" s="61" t="str">
        <f aca="false">Def_Locais_Racks_Trechos!$A$278</f>
        <v>BO-17U</v>
      </c>
      <c r="F336" s="64" t="str">
        <f aca="false" t="array" ref="F336:F336">INDEX(Def_Locais_Racks_Trechos!$B$2:$B$1019, MATCH(E336, Def_Locais_Racks_Trechos!$A$2:$A$1019, 0), 1)</f>
        <v>Túnel (Booster)</v>
      </c>
      <c r="G336" s="65"/>
      <c r="H336" s="65"/>
      <c r="I336" s="65"/>
      <c r="J336" s="65"/>
      <c r="K336" s="65"/>
      <c r="L336" s="65"/>
      <c r="M336" s="65"/>
      <c r="N336" s="65"/>
      <c r="O336" s="65"/>
    </row>
    <row r="337" customFormat="false" ht="15.75" hidden="false" customHeight="true" outlineLevel="0" collapsed="false">
      <c r="A337" s="61" t="str">
        <f aca="false">Def_SecSub!$A$279</f>
        <v>BO-18U</v>
      </c>
      <c r="B337" s="61" t="str">
        <f aca="false">Def_Equipamentos!$C$4</f>
        <v>DI-BPMPkup</v>
      </c>
      <c r="C337" s="43"/>
      <c r="D337" s="64" t="str">
        <f aca="false">IF(EXACT(A337, ""), "", A337&amp;":")&amp;B337&amp;IF(EXACT(C337, ""), "", "-"&amp;C337)</f>
        <v>BO-18U:DI-BPMPkup</v>
      </c>
      <c r="E337" s="61" t="str">
        <f aca="false">Def_Locais_Racks_Trechos!$A$279</f>
        <v>BO-18U</v>
      </c>
      <c r="F337" s="64" t="str">
        <f aca="false" t="array" ref="F337:F337">INDEX(Def_Locais_Racks_Trechos!$B$2:$B$1019, MATCH(E337, Def_Locais_Racks_Trechos!$A$2:$A$1019, 0), 1)</f>
        <v>Túnel (Booster)</v>
      </c>
      <c r="G337" s="65"/>
      <c r="H337" s="65"/>
      <c r="I337" s="65"/>
      <c r="J337" s="65"/>
      <c r="K337" s="65"/>
      <c r="L337" s="65"/>
      <c r="M337" s="65"/>
      <c r="N337" s="65"/>
      <c r="O337" s="65"/>
    </row>
    <row r="338" customFormat="false" ht="15.75" hidden="false" customHeight="true" outlineLevel="0" collapsed="false">
      <c r="A338" s="61" t="str">
        <f aca="false">Def_SecSub!$A$280</f>
        <v>BO-19U</v>
      </c>
      <c r="B338" s="61" t="str">
        <f aca="false">Def_Equipamentos!$C$4</f>
        <v>DI-BPMPkup</v>
      </c>
      <c r="C338" s="43"/>
      <c r="D338" s="64" t="str">
        <f aca="false">IF(EXACT(A338, ""), "", A338&amp;":")&amp;B338&amp;IF(EXACT(C338, ""), "", "-"&amp;C338)</f>
        <v>BO-19U:DI-BPMPkup</v>
      </c>
      <c r="E338" s="61" t="str">
        <f aca="false">Def_Locais_Racks_Trechos!$A$280</f>
        <v>BO-19U</v>
      </c>
      <c r="F338" s="64" t="str">
        <f aca="false" t="array" ref="F338:F338">INDEX(Def_Locais_Racks_Trechos!$B$2:$B$1019, MATCH(E338, Def_Locais_Racks_Trechos!$A$2:$A$1019, 0), 1)</f>
        <v>Túnel (Booster)</v>
      </c>
      <c r="G338" s="65"/>
      <c r="H338" s="65"/>
      <c r="I338" s="65"/>
      <c r="J338" s="65"/>
      <c r="K338" s="65"/>
      <c r="L338" s="65"/>
      <c r="M338" s="65"/>
      <c r="N338" s="65"/>
      <c r="O338" s="65"/>
    </row>
    <row r="339" customFormat="false" ht="15.75" hidden="false" customHeight="true" outlineLevel="0" collapsed="false">
      <c r="A339" s="61" t="str">
        <f aca="false">Def_SecSub!$A$281</f>
        <v>BO-20U</v>
      </c>
      <c r="B339" s="61" t="str">
        <f aca="false">Def_Equipamentos!$C$4</f>
        <v>DI-BPMPkup</v>
      </c>
      <c r="C339" s="43"/>
      <c r="D339" s="64" t="str">
        <f aca="false">IF(EXACT(A339, ""), "", A339&amp;":")&amp;B339&amp;IF(EXACT(C339, ""), "", "-"&amp;C339)</f>
        <v>BO-20U:DI-BPMPkup</v>
      </c>
      <c r="E339" s="61" t="str">
        <f aca="false">Def_Locais_Racks_Trechos!$A$281</f>
        <v>BO-20U</v>
      </c>
      <c r="F339" s="64" t="str">
        <f aca="false" t="array" ref="F339:F339">INDEX(Def_Locais_Racks_Trechos!$B$2:$B$1019, MATCH(E339, Def_Locais_Racks_Trechos!$A$2:$A$1019, 0), 1)</f>
        <v>Túnel (Booster)</v>
      </c>
      <c r="G339" s="65"/>
      <c r="H339" s="65"/>
      <c r="I339" s="65"/>
      <c r="J339" s="65"/>
      <c r="K339" s="65"/>
      <c r="L339" s="65"/>
      <c r="M339" s="65"/>
      <c r="N339" s="65"/>
      <c r="O339" s="65"/>
    </row>
    <row r="340" customFormat="false" ht="15.75" hidden="false" customHeight="true" outlineLevel="0" collapsed="false">
      <c r="A340" s="61" t="str">
        <f aca="false">Def_SecSub!$A$282</f>
        <v>BO-21U</v>
      </c>
      <c r="B340" s="61" t="str">
        <f aca="false">Def_Equipamentos!$C$4</f>
        <v>DI-BPMPkup</v>
      </c>
      <c r="C340" s="43"/>
      <c r="D340" s="64" t="str">
        <f aca="false">IF(EXACT(A340, ""), "", A340&amp;":")&amp;B340&amp;IF(EXACT(C340, ""), "", "-"&amp;C340)</f>
        <v>BO-21U:DI-BPMPkup</v>
      </c>
      <c r="E340" s="61" t="str">
        <f aca="false">Def_Locais_Racks_Trechos!$A$282</f>
        <v>BO-21U</v>
      </c>
      <c r="F340" s="64" t="str">
        <f aca="false" t="array" ref="F340:F340">INDEX(Def_Locais_Racks_Trechos!$B$2:$B$1019, MATCH(E340, Def_Locais_Racks_Trechos!$A$2:$A$1019, 0), 1)</f>
        <v>Túnel (Booster)</v>
      </c>
      <c r="G340" s="65"/>
      <c r="H340" s="65"/>
      <c r="I340" s="65"/>
      <c r="J340" s="65"/>
      <c r="K340" s="65"/>
      <c r="L340" s="65"/>
      <c r="M340" s="65"/>
      <c r="N340" s="65"/>
      <c r="O340" s="65"/>
    </row>
    <row r="341" customFormat="false" ht="15.75" hidden="false" customHeight="true" outlineLevel="0" collapsed="false">
      <c r="A341" s="61" t="str">
        <f aca="false">Def_SecSub!$A$283</f>
        <v>BO-22U</v>
      </c>
      <c r="B341" s="61" t="str">
        <f aca="false">Def_Equipamentos!$C$4</f>
        <v>DI-BPMPkup</v>
      </c>
      <c r="C341" s="43"/>
      <c r="D341" s="64" t="str">
        <f aca="false">IF(EXACT(A341, ""), "", A341&amp;":")&amp;B341&amp;IF(EXACT(C341, ""), "", "-"&amp;C341)</f>
        <v>BO-22U:DI-BPMPkup</v>
      </c>
      <c r="E341" s="61" t="str">
        <f aca="false">Def_Locais_Racks_Trechos!$A$283</f>
        <v>BO-22U</v>
      </c>
      <c r="F341" s="64" t="str">
        <f aca="false" t="array" ref="F341:F341">INDEX(Def_Locais_Racks_Trechos!$B$2:$B$1019, MATCH(E341, Def_Locais_Racks_Trechos!$A$2:$A$1019, 0), 1)</f>
        <v>Túnel (Booster)</v>
      </c>
      <c r="G341" s="65"/>
      <c r="H341" s="65"/>
      <c r="I341" s="65"/>
      <c r="J341" s="65"/>
      <c r="K341" s="65"/>
      <c r="L341" s="65"/>
      <c r="M341" s="65"/>
      <c r="N341" s="65"/>
      <c r="O341" s="65"/>
    </row>
    <row r="342" customFormat="false" ht="15.75" hidden="false" customHeight="true" outlineLevel="0" collapsed="false">
      <c r="A342" s="61" t="str">
        <f aca="false">Def_SecSub!$A$284</f>
        <v>BO-23U</v>
      </c>
      <c r="B342" s="61" t="str">
        <f aca="false">Def_Equipamentos!$C$4</f>
        <v>DI-BPMPkup</v>
      </c>
      <c r="C342" s="43"/>
      <c r="D342" s="64" t="str">
        <f aca="false">IF(EXACT(A342, ""), "", A342&amp;":")&amp;B342&amp;IF(EXACT(C342, ""), "", "-"&amp;C342)</f>
        <v>BO-23U:DI-BPMPkup</v>
      </c>
      <c r="E342" s="61" t="str">
        <f aca="false">Def_Locais_Racks_Trechos!$A$284</f>
        <v>BO-23U</v>
      </c>
      <c r="F342" s="64" t="str">
        <f aca="false" t="array" ref="F342:F342">INDEX(Def_Locais_Racks_Trechos!$B$2:$B$1019, MATCH(E342, Def_Locais_Racks_Trechos!$A$2:$A$1019, 0), 1)</f>
        <v>Túnel (Booster)</v>
      </c>
      <c r="G342" s="65"/>
      <c r="H342" s="65"/>
      <c r="I342" s="65"/>
      <c r="J342" s="65"/>
      <c r="K342" s="65"/>
      <c r="L342" s="65"/>
      <c r="M342" s="65"/>
      <c r="N342" s="65"/>
      <c r="O342" s="65"/>
    </row>
    <row r="343" customFormat="false" ht="15.75" hidden="false" customHeight="true" outlineLevel="0" collapsed="false">
      <c r="A343" s="61" t="str">
        <f aca="false">Def_SecSub!$A$285</f>
        <v>BO-24U</v>
      </c>
      <c r="B343" s="61" t="str">
        <f aca="false">Def_Equipamentos!$C$4</f>
        <v>DI-BPMPkup</v>
      </c>
      <c r="C343" s="43"/>
      <c r="D343" s="64" t="str">
        <f aca="false">IF(EXACT(A343, ""), "", A343&amp;":")&amp;B343&amp;IF(EXACT(C343, ""), "", "-"&amp;C343)</f>
        <v>BO-24U:DI-BPMPkup</v>
      </c>
      <c r="E343" s="61" t="str">
        <f aca="false">Def_Locais_Racks_Trechos!$A$285</f>
        <v>BO-24U</v>
      </c>
      <c r="F343" s="64" t="str">
        <f aca="false" t="array" ref="F343:F343">INDEX(Def_Locais_Racks_Trechos!$B$2:$B$1019, MATCH(E343, Def_Locais_Racks_Trechos!$A$2:$A$1019, 0), 1)</f>
        <v>Túnel (Booster)</v>
      </c>
      <c r="G343" s="65"/>
      <c r="H343" s="65"/>
      <c r="I343" s="65"/>
      <c r="J343" s="65"/>
      <c r="K343" s="65"/>
      <c r="L343" s="65"/>
      <c r="M343" s="65"/>
      <c r="N343" s="65"/>
      <c r="O343" s="65"/>
    </row>
    <row r="344" customFormat="false" ht="15.75" hidden="false" customHeight="true" outlineLevel="0" collapsed="false">
      <c r="A344" s="61" t="str">
        <f aca="false">Def_SecSub!$A$286</f>
        <v>BO-25U</v>
      </c>
      <c r="B344" s="61" t="str">
        <f aca="false">Def_Equipamentos!$C$4</f>
        <v>DI-BPMPkup</v>
      </c>
      <c r="C344" s="43"/>
      <c r="D344" s="64" t="str">
        <f aca="false">IF(EXACT(A344, ""), "", A344&amp;":")&amp;B344&amp;IF(EXACT(C344, ""), "", "-"&amp;C344)</f>
        <v>BO-25U:DI-BPMPkup</v>
      </c>
      <c r="E344" s="61" t="str">
        <f aca="false">Def_Locais_Racks_Trechos!$A$286</f>
        <v>BO-25U</v>
      </c>
      <c r="F344" s="64" t="str">
        <f aca="false" t="array" ref="F344:F344">INDEX(Def_Locais_Racks_Trechos!$B$2:$B$1019, MATCH(E344, Def_Locais_Racks_Trechos!$A$2:$A$1019, 0), 1)</f>
        <v>Túnel (Booster)</v>
      </c>
      <c r="G344" s="65"/>
      <c r="H344" s="65"/>
      <c r="I344" s="65"/>
      <c r="J344" s="65"/>
      <c r="K344" s="65"/>
      <c r="L344" s="65"/>
      <c r="M344" s="65"/>
      <c r="N344" s="65"/>
      <c r="O344" s="65"/>
    </row>
    <row r="345" customFormat="false" ht="15.75" hidden="false" customHeight="true" outlineLevel="0" collapsed="false">
      <c r="A345" s="61" t="str">
        <f aca="false">Def_SecSub!$A$287</f>
        <v>BO-26U</v>
      </c>
      <c r="B345" s="61" t="str">
        <f aca="false">Def_Equipamentos!$C$4</f>
        <v>DI-BPMPkup</v>
      </c>
      <c r="C345" s="43"/>
      <c r="D345" s="64" t="str">
        <f aca="false">IF(EXACT(A345, ""), "", A345&amp;":")&amp;B345&amp;IF(EXACT(C345, ""), "", "-"&amp;C345)</f>
        <v>BO-26U:DI-BPMPkup</v>
      </c>
      <c r="E345" s="61" t="str">
        <f aca="false">Def_Locais_Racks_Trechos!$A$287</f>
        <v>BO-26U</v>
      </c>
      <c r="F345" s="64" t="str">
        <f aca="false" t="array" ref="F345:F345">INDEX(Def_Locais_Racks_Trechos!$B$2:$B$1019, MATCH(E345, Def_Locais_Racks_Trechos!$A$2:$A$1019, 0), 1)</f>
        <v>Túnel (Booster)</v>
      </c>
      <c r="G345" s="65"/>
      <c r="H345" s="65"/>
      <c r="I345" s="65"/>
      <c r="J345" s="65"/>
      <c r="K345" s="65"/>
      <c r="L345" s="65"/>
      <c r="M345" s="65"/>
      <c r="N345" s="65"/>
      <c r="O345" s="65"/>
    </row>
    <row r="346" customFormat="false" ht="15.75" hidden="false" customHeight="true" outlineLevel="0" collapsed="false">
      <c r="A346" s="61" t="str">
        <f aca="false">Def_SecSub!$A$288</f>
        <v>BO-27U</v>
      </c>
      <c r="B346" s="61" t="str">
        <f aca="false">Def_Equipamentos!$C$4</f>
        <v>DI-BPMPkup</v>
      </c>
      <c r="C346" s="43"/>
      <c r="D346" s="64" t="str">
        <f aca="false">IF(EXACT(A346, ""), "", A346&amp;":")&amp;B346&amp;IF(EXACT(C346, ""), "", "-"&amp;C346)</f>
        <v>BO-27U:DI-BPMPkup</v>
      </c>
      <c r="E346" s="61" t="str">
        <f aca="false">Def_Locais_Racks_Trechos!$A$288</f>
        <v>BO-27U</v>
      </c>
      <c r="F346" s="64" t="str">
        <f aca="false" t="array" ref="F346:F346">INDEX(Def_Locais_Racks_Trechos!$B$2:$B$1019, MATCH(E346, Def_Locais_Racks_Trechos!$A$2:$A$1019, 0), 1)</f>
        <v>Túnel (Booster)</v>
      </c>
      <c r="G346" s="65"/>
      <c r="H346" s="65"/>
      <c r="I346" s="65"/>
      <c r="J346" s="65"/>
      <c r="K346" s="65"/>
      <c r="L346" s="65"/>
      <c r="M346" s="65"/>
      <c r="N346" s="65"/>
      <c r="O346" s="65"/>
    </row>
    <row r="347" customFormat="false" ht="15.75" hidden="false" customHeight="true" outlineLevel="0" collapsed="false">
      <c r="A347" s="61" t="str">
        <f aca="false">Def_SecSub!$A$289</f>
        <v>BO-28U</v>
      </c>
      <c r="B347" s="61" t="str">
        <f aca="false">Def_Equipamentos!$C$4</f>
        <v>DI-BPMPkup</v>
      </c>
      <c r="C347" s="43"/>
      <c r="D347" s="64" t="str">
        <f aca="false">IF(EXACT(A347, ""), "", A347&amp;":")&amp;B347&amp;IF(EXACT(C347, ""), "", "-"&amp;C347)</f>
        <v>BO-28U:DI-BPMPkup</v>
      </c>
      <c r="E347" s="61" t="str">
        <f aca="false">Def_Locais_Racks_Trechos!$A$289</f>
        <v>BO-28U</v>
      </c>
      <c r="F347" s="64" t="str">
        <f aca="false" t="array" ref="F347:F347">INDEX(Def_Locais_Racks_Trechos!$B$2:$B$1019, MATCH(E347, Def_Locais_Racks_Trechos!$A$2:$A$1019, 0), 1)</f>
        <v>Túnel (Booster)</v>
      </c>
      <c r="G347" s="65"/>
      <c r="H347" s="65"/>
      <c r="I347" s="65"/>
      <c r="J347" s="65"/>
      <c r="K347" s="65"/>
      <c r="L347" s="65"/>
      <c r="M347" s="65"/>
      <c r="N347" s="65"/>
      <c r="O347" s="65"/>
    </row>
    <row r="348" customFormat="false" ht="15.75" hidden="false" customHeight="true" outlineLevel="0" collapsed="false">
      <c r="A348" s="61" t="str">
        <f aca="false">Def_SecSub!$A$290</f>
        <v>BO-29U</v>
      </c>
      <c r="B348" s="61" t="str">
        <f aca="false">Def_Equipamentos!$C$4</f>
        <v>DI-BPMPkup</v>
      </c>
      <c r="C348" s="43"/>
      <c r="D348" s="64" t="str">
        <f aca="false">IF(EXACT(A348, ""), "", A348&amp;":")&amp;B348&amp;IF(EXACT(C348, ""), "", "-"&amp;C348)</f>
        <v>BO-29U:DI-BPMPkup</v>
      </c>
      <c r="E348" s="61" t="str">
        <f aca="false">Def_Locais_Racks_Trechos!$A$290</f>
        <v>BO-29U</v>
      </c>
      <c r="F348" s="64" t="str">
        <f aca="false" t="array" ref="F348:F348">INDEX(Def_Locais_Racks_Trechos!$B$2:$B$1019, MATCH(E348, Def_Locais_Racks_Trechos!$A$2:$A$1019, 0), 1)</f>
        <v>Túnel (Booster)</v>
      </c>
      <c r="G348" s="65"/>
      <c r="H348" s="65"/>
      <c r="I348" s="65"/>
      <c r="J348" s="65"/>
      <c r="K348" s="65"/>
      <c r="L348" s="65"/>
      <c r="M348" s="65"/>
      <c r="N348" s="65"/>
      <c r="O348" s="65"/>
    </row>
    <row r="349" customFormat="false" ht="15.75" hidden="false" customHeight="true" outlineLevel="0" collapsed="false">
      <c r="A349" s="61" t="str">
        <f aca="false">Def_SecSub!$A$291</f>
        <v>BO-30U</v>
      </c>
      <c r="B349" s="61" t="str">
        <f aca="false">Def_Equipamentos!$C$4</f>
        <v>DI-BPMPkup</v>
      </c>
      <c r="C349" s="43"/>
      <c r="D349" s="64" t="str">
        <f aca="false">IF(EXACT(A349, ""), "", A349&amp;":")&amp;B349&amp;IF(EXACT(C349, ""), "", "-"&amp;C349)</f>
        <v>BO-30U:DI-BPMPkup</v>
      </c>
      <c r="E349" s="61" t="str">
        <f aca="false">Def_Locais_Racks_Trechos!$A$291</f>
        <v>BO-30U</v>
      </c>
      <c r="F349" s="64" t="str">
        <f aca="false" t="array" ref="F349:F349">INDEX(Def_Locais_Racks_Trechos!$B$2:$B$1019, MATCH(E349, Def_Locais_Racks_Trechos!$A$2:$A$1019, 0), 1)</f>
        <v>Túnel (Booster)</v>
      </c>
      <c r="G349" s="65"/>
      <c r="H349" s="65"/>
      <c r="I349" s="65"/>
      <c r="J349" s="65"/>
      <c r="K349" s="65"/>
      <c r="L349" s="65"/>
      <c r="M349" s="65"/>
      <c r="N349" s="65"/>
      <c r="O349" s="65"/>
    </row>
    <row r="350" customFormat="false" ht="15.75" hidden="false" customHeight="true" outlineLevel="0" collapsed="false">
      <c r="A350" s="61" t="str">
        <f aca="false">Def_SecSub!$A$292</f>
        <v>BO-31U</v>
      </c>
      <c r="B350" s="61" t="str">
        <f aca="false">Def_Equipamentos!$C$4</f>
        <v>DI-BPMPkup</v>
      </c>
      <c r="C350" s="43"/>
      <c r="D350" s="64" t="str">
        <f aca="false">IF(EXACT(A350, ""), "", A350&amp;":")&amp;B350&amp;IF(EXACT(C350, ""), "", "-"&amp;C350)</f>
        <v>BO-31U:DI-BPMPkup</v>
      </c>
      <c r="E350" s="61" t="str">
        <f aca="false">Def_Locais_Racks_Trechos!$A$292</f>
        <v>BO-31U</v>
      </c>
      <c r="F350" s="64" t="str">
        <f aca="false" t="array" ref="F350:F350">INDEX(Def_Locais_Racks_Trechos!$B$2:$B$1019, MATCH(E350, Def_Locais_Racks_Trechos!$A$2:$A$1019, 0), 1)</f>
        <v>Túnel (Booster)</v>
      </c>
      <c r="G350" s="65"/>
      <c r="H350" s="65"/>
      <c r="I350" s="65"/>
      <c r="J350" s="65"/>
      <c r="K350" s="65"/>
      <c r="L350" s="65"/>
      <c r="M350" s="65"/>
      <c r="N350" s="65"/>
      <c r="O350" s="65"/>
    </row>
    <row r="351" customFormat="false" ht="15.75" hidden="false" customHeight="true" outlineLevel="0" collapsed="false">
      <c r="A351" s="61" t="str">
        <f aca="false">Def_SecSub!$A$293</f>
        <v>BO-32U</v>
      </c>
      <c r="B351" s="61" t="str">
        <f aca="false">Def_Equipamentos!$C$4</f>
        <v>DI-BPMPkup</v>
      </c>
      <c r="C351" s="43"/>
      <c r="D351" s="64" t="str">
        <f aca="false">IF(EXACT(A351, ""), "", A351&amp;":")&amp;B351&amp;IF(EXACT(C351, ""), "", "-"&amp;C351)</f>
        <v>BO-32U:DI-BPMPkup</v>
      </c>
      <c r="E351" s="61" t="str">
        <f aca="false">Def_Locais_Racks_Trechos!$A$293</f>
        <v>BO-32U</v>
      </c>
      <c r="F351" s="64" t="str">
        <f aca="false" t="array" ref="F351:F351">INDEX(Def_Locais_Racks_Trechos!$B$2:$B$1019, MATCH(E351, Def_Locais_Racks_Trechos!$A$2:$A$1019, 0), 1)</f>
        <v>Túnel (Booster)</v>
      </c>
      <c r="G351" s="65"/>
      <c r="H351" s="65"/>
      <c r="I351" s="65"/>
      <c r="J351" s="65"/>
      <c r="K351" s="65"/>
      <c r="L351" s="65"/>
      <c r="M351" s="65"/>
      <c r="N351" s="65"/>
      <c r="O351" s="65"/>
    </row>
    <row r="352" customFormat="false" ht="15.75" hidden="false" customHeight="true" outlineLevel="0" collapsed="false">
      <c r="A352" s="61" t="str">
        <f aca="false">Def_SecSub!$A$294</f>
        <v>BO-33U</v>
      </c>
      <c r="B352" s="61" t="str">
        <f aca="false">Def_Equipamentos!$C$4</f>
        <v>DI-BPMPkup</v>
      </c>
      <c r="C352" s="43"/>
      <c r="D352" s="64" t="str">
        <f aca="false">IF(EXACT(A352, ""), "", A352&amp;":")&amp;B352&amp;IF(EXACT(C352, ""), "", "-"&amp;C352)</f>
        <v>BO-33U:DI-BPMPkup</v>
      </c>
      <c r="E352" s="61" t="str">
        <f aca="false">Def_Locais_Racks_Trechos!$A$294</f>
        <v>BO-33U</v>
      </c>
      <c r="F352" s="64" t="str">
        <f aca="false" t="array" ref="F352:F352">INDEX(Def_Locais_Racks_Trechos!$B$2:$B$1019, MATCH(E352, Def_Locais_Racks_Trechos!$A$2:$A$1019, 0), 1)</f>
        <v>Túnel (Booster)</v>
      </c>
      <c r="G352" s="65"/>
      <c r="H352" s="65"/>
      <c r="I352" s="65"/>
      <c r="J352" s="65"/>
      <c r="K352" s="65"/>
      <c r="L352" s="65"/>
      <c r="M352" s="65"/>
      <c r="N352" s="65"/>
      <c r="O352" s="65"/>
    </row>
    <row r="353" customFormat="false" ht="15.75" hidden="false" customHeight="true" outlineLevel="0" collapsed="false">
      <c r="A353" s="61" t="str">
        <f aca="false">Def_SecSub!$A$295</f>
        <v>BO-34U</v>
      </c>
      <c r="B353" s="61" t="str">
        <f aca="false">Def_Equipamentos!$C$4</f>
        <v>DI-BPMPkup</v>
      </c>
      <c r="C353" s="43"/>
      <c r="D353" s="64" t="str">
        <f aca="false">IF(EXACT(A353, ""), "", A353&amp;":")&amp;B353&amp;IF(EXACT(C353, ""), "", "-"&amp;C353)</f>
        <v>BO-34U:DI-BPMPkup</v>
      </c>
      <c r="E353" s="61" t="str">
        <f aca="false">Def_Locais_Racks_Trechos!$A$295</f>
        <v>BO-34U</v>
      </c>
      <c r="F353" s="64" t="str">
        <f aca="false" t="array" ref="F353:F353">INDEX(Def_Locais_Racks_Trechos!$B$2:$B$1019, MATCH(E353, Def_Locais_Racks_Trechos!$A$2:$A$1019, 0), 1)</f>
        <v>Túnel (Booster)</v>
      </c>
      <c r="G353" s="65"/>
      <c r="H353" s="65"/>
      <c r="I353" s="65"/>
      <c r="J353" s="65"/>
      <c r="K353" s="65"/>
      <c r="L353" s="65"/>
      <c r="M353" s="65"/>
      <c r="N353" s="65"/>
      <c r="O353" s="65"/>
    </row>
    <row r="354" customFormat="false" ht="15.75" hidden="false" customHeight="true" outlineLevel="0" collapsed="false">
      <c r="A354" s="61" t="str">
        <f aca="false">Def_SecSub!$A$296</f>
        <v>BO-35U</v>
      </c>
      <c r="B354" s="61" t="str">
        <f aca="false">Def_Equipamentos!$C$4</f>
        <v>DI-BPMPkup</v>
      </c>
      <c r="C354" s="43"/>
      <c r="D354" s="64" t="str">
        <f aca="false">IF(EXACT(A354, ""), "", A354&amp;":")&amp;B354&amp;IF(EXACT(C354, ""), "", "-"&amp;C354)</f>
        <v>BO-35U:DI-BPMPkup</v>
      </c>
      <c r="E354" s="61" t="str">
        <f aca="false">Def_Locais_Racks_Trechos!$A$296</f>
        <v>BO-35U</v>
      </c>
      <c r="F354" s="64" t="str">
        <f aca="false" t="array" ref="F354:F354">INDEX(Def_Locais_Racks_Trechos!$B$2:$B$1019, MATCH(E354, Def_Locais_Racks_Trechos!$A$2:$A$1019, 0), 1)</f>
        <v>Túnel (Booster)</v>
      </c>
      <c r="G354" s="65"/>
      <c r="H354" s="65"/>
      <c r="I354" s="65"/>
      <c r="J354" s="65"/>
      <c r="K354" s="65"/>
      <c r="L354" s="65"/>
      <c r="M354" s="65"/>
      <c r="N354" s="65"/>
      <c r="O354" s="65"/>
    </row>
    <row r="355" customFormat="false" ht="15.75" hidden="false" customHeight="true" outlineLevel="0" collapsed="false">
      <c r="A355" s="61" t="str">
        <f aca="false">Def_SecSub!$A$297</f>
        <v>BO-36U</v>
      </c>
      <c r="B355" s="61" t="str">
        <f aca="false">Def_Equipamentos!$C$4</f>
        <v>DI-BPMPkup</v>
      </c>
      <c r="C355" s="43"/>
      <c r="D355" s="64" t="str">
        <f aca="false">IF(EXACT(A355, ""), "", A355&amp;":")&amp;B355&amp;IF(EXACT(C355, ""), "", "-"&amp;C355)</f>
        <v>BO-36U:DI-BPMPkup</v>
      </c>
      <c r="E355" s="61" t="str">
        <f aca="false">Def_Locais_Racks_Trechos!$A$297</f>
        <v>BO-36U</v>
      </c>
      <c r="F355" s="64" t="str">
        <f aca="false" t="array" ref="F355:F355">INDEX(Def_Locais_Racks_Trechos!$B$2:$B$1019, MATCH(E355, Def_Locais_Racks_Trechos!$A$2:$A$1019, 0), 1)</f>
        <v>Túnel (Booster)</v>
      </c>
      <c r="G355" s="65"/>
      <c r="H355" s="65"/>
      <c r="I355" s="65"/>
      <c r="J355" s="65"/>
      <c r="K355" s="65"/>
      <c r="L355" s="65"/>
      <c r="M355" s="65"/>
      <c r="N355" s="65"/>
      <c r="O355" s="65"/>
    </row>
    <row r="356" customFormat="false" ht="15.75" hidden="false" customHeight="true" outlineLevel="0" collapsed="false">
      <c r="A356" s="61" t="str">
        <f aca="false">Def_SecSub!$A$298</f>
        <v>BO-37U</v>
      </c>
      <c r="B356" s="61" t="str">
        <f aca="false">Def_Equipamentos!$C$4</f>
        <v>DI-BPMPkup</v>
      </c>
      <c r="C356" s="43"/>
      <c r="D356" s="64" t="str">
        <f aca="false">IF(EXACT(A356, ""), "", A356&amp;":")&amp;B356&amp;IF(EXACT(C356, ""), "", "-"&amp;C356)</f>
        <v>BO-37U:DI-BPMPkup</v>
      </c>
      <c r="E356" s="61" t="str">
        <f aca="false">Def_Locais_Racks_Trechos!$A$298</f>
        <v>BO-37U</v>
      </c>
      <c r="F356" s="64" t="str">
        <f aca="false" t="array" ref="F356:F356">INDEX(Def_Locais_Racks_Trechos!$B$2:$B$1019, MATCH(E356, Def_Locais_Racks_Trechos!$A$2:$A$1019, 0), 1)</f>
        <v>Túnel (Booster)</v>
      </c>
      <c r="G356" s="65"/>
      <c r="H356" s="65"/>
      <c r="I356" s="65"/>
      <c r="J356" s="65"/>
      <c r="K356" s="65"/>
      <c r="L356" s="65"/>
      <c r="M356" s="65"/>
      <c r="N356" s="65"/>
      <c r="O356" s="65"/>
    </row>
    <row r="357" customFormat="false" ht="15.75" hidden="false" customHeight="true" outlineLevel="0" collapsed="false">
      <c r="A357" s="61" t="str">
        <f aca="false">Def_SecSub!$A$299</f>
        <v>BO-38U</v>
      </c>
      <c r="B357" s="61" t="str">
        <f aca="false">Def_Equipamentos!$C$4</f>
        <v>DI-BPMPkup</v>
      </c>
      <c r="C357" s="43"/>
      <c r="D357" s="64" t="str">
        <f aca="false">IF(EXACT(A357, ""), "", A357&amp;":")&amp;B357&amp;IF(EXACT(C357, ""), "", "-"&amp;C357)</f>
        <v>BO-38U:DI-BPMPkup</v>
      </c>
      <c r="E357" s="61" t="str">
        <f aca="false">Def_Locais_Racks_Trechos!$A$299</f>
        <v>BO-38U</v>
      </c>
      <c r="F357" s="64" t="str">
        <f aca="false" t="array" ref="F357:F357">INDEX(Def_Locais_Racks_Trechos!$B$2:$B$1019, MATCH(E357, Def_Locais_Racks_Trechos!$A$2:$A$1019, 0), 1)</f>
        <v>Túnel (Booster)</v>
      </c>
      <c r="G357" s="65"/>
      <c r="H357" s="65"/>
      <c r="I357" s="65"/>
      <c r="J357" s="65"/>
      <c r="K357" s="65"/>
      <c r="L357" s="65"/>
      <c r="M357" s="65"/>
      <c r="N357" s="65"/>
      <c r="O357" s="65"/>
    </row>
    <row r="358" customFormat="false" ht="15.75" hidden="false" customHeight="true" outlineLevel="0" collapsed="false">
      <c r="A358" s="61" t="str">
        <f aca="false">Def_SecSub!$A$300</f>
        <v>BO-39U</v>
      </c>
      <c r="B358" s="61" t="str">
        <f aca="false">Def_Equipamentos!$C$4</f>
        <v>DI-BPMPkup</v>
      </c>
      <c r="C358" s="43"/>
      <c r="D358" s="64" t="str">
        <f aca="false">IF(EXACT(A358, ""), "", A358&amp;":")&amp;B358&amp;IF(EXACT(C358, ""), "", "-"&amp;C358)</f>
        <v>BO-39U:DI-BPMPkup</v>
      </c>
      <c r="E358" s="61" t="str">
        <f aca="false">Def_Locais_Racks_Trechos!$A$300</f>
        <v>BO-39U</v>
      </c>
      <c r="F358" s="64" t="str">
        <f aca="false" t="array" ref="F358:F358">INDEX(Def_Locais_Racks_Trechos!$B$2:$B$1019, MATCH(E358, Def_Locais_Racks_Trechos!$A$2:$A$1019, 0), 1)</f>
        <v>Túnel (Booster)</v>
      </c>
      <c r="G358" s="65"/>
      <c r="H358" s="65"/>
      <c r="I358" s="65"/>
      <c r="J358" s="65"/>
      <c r="K358" s="65"/>
      <c r="L358" s="65"/>
      <c r="M358" s="65"/>
      <c r="N358" s="65"/>
      <c r="O358" s="65"/>
    </row>
    <row r="359" customFormat="false" ht="15.75" hidden="false" customHeight="true" outlineLevel="0" collapsed="false">
      <c r="A359" s="61" t="str">
        <f aca="false">Def_SecSub!$A$301</f>
        <v>BO-40U</v>
      </c>
      <c r="B359" s="61" t="str">
        <f aca="false">Def_Equipamentos!$C$4</f>
        <v>DI-BPMPkup</v>
      </c>
      <c r="C359" s="43"/>
      <c r="D359" s="64" t="str">
        <f aca="false">IF(EXACT(A359, ""), "", A359&amp;":")&amp;B359&amp;IF(EXACT(C359, ""), "", "-"&amp;C359)</f>
        <v>BO-40U:DI-BPMPkup</v>
      </c>
      <c r="E359" s="61" t="str">
        <f aca="false">Def_Locais_Racks_Trechos!$A$301</f>
        <v>BO-40U</v>
      </c>
      <c r="F359" s="64" t="str">
        <f aca="false" t="array" ref="F359:F359">INDEX(Def_Locais_Racks_Trechos!$B$2:$B$1019, MATCH(E359, Def_Locais_Racks_Trechos!$A$2:$A$1019, 0), 1)</f>
        <v>Túnel (Booster)</v>
      </c>
      <c r="G359" s="65"/>
      <c r="H359" s="65"/>
      <c r="I359" s="65"/>
      <c r="J359" s="65"/>
      <c r="K359" s="65"/>
      <c r="L359" s="65"/>
      <c r="M359" s="65"/>
      <c r="N359" s="65"/>
      <c r="O359" s="65"/>
    </row>
    <row r="360" customFormat="false" ht="15.75" hidden="false" customHeight="true" outlineLevel="0" collapsed="false">
      <c r="A360" s="61" t="str">
        <f aca="false">Def_SecSub!$A$302</f>
        <v>BO-41U</v>
      </c>
      <c r="B360" s="61" t="str">
        <f aca="false">Def_Equipamentos!$C$4</f>
        <v>DI-BPMPkup</v>
      </c>
      <c r="C360" s="43"/>
      <c r="D360" s="64" t="str">
        <f aca="false">IF(EXACT(A360, ""), "", A360&amp;":")&amp;B360&amp;IF(EXACT(C360, ""), "", "-"&amp;C360)</f>
        <v>BO-41U:DI-BPMPkup</v>
      </c>
      <c r="E360" s="61" t="str">
        <f aca="false">Def_Locais_Racks_Trechos!$A$302</f>
        <v>BO-41U</v>
      </c>
      <c r="F360" s="64" t="str">
        <f aca="false" t="array" ref="F360:F360">INDEX(Def_Locais_Racks_Trechos!$B$2:$B$1019, MATCH(E360, Def_Locais_Racks_Trechos!$A$2:$A$1019, 0), 1)</f>
        <v>Túnel (Booster)</v>
      </c>
      <c r="G360" s="65"/>
      <c r="H360" s="65"/>
      <c r="I360" s="65"/>
      <c r="J360" s="65"/>
      <c r="K360" s="65"/>
      <c r="L360" s="65"/>
      <c r="M360" s="65"/>
      <c r="N360" s="65"/>
      <c r="O360" s="65"/>
    </row>
    <row r="361" customFormat="false" ht="15.75" hidden="false" customHeight="true" outlineLevel="0" collapsed="false">
      <c r="A361" s="61" t="str">
        <f aca="false">Def_SecSub!$A$303</f>
        <v>BO-42U</v>
      </c>
      <c r="B361" s="61" t="str">
        <f aca="false">Def_Equipamentos!$C$4</f>
        <v>DI-BPMPkup</v>
      </c>
      <c r="C361" s="43"/>
      <c r="D361" s="64" t="str">
        <f aca="false">IF(EXACT(A361, ""), "", A361&amp;":")&amp;B361&amp;IF(EXACT(C361, ""), "", "-"&amp;C361)</f>
        <v>BO-42U:DI-BPMPkup</v>
      </c>
      <c r="E361" s="61" t="str">
        <f aca="false">Def_Locais_Racks_Trechos!$A$303</f>
        <v>BO-42U</v>
      </c>
      <c r="F361" s="64" t="str">
        <f aca="false" t="array" ref="F361:F361">INDEX(Def_Locais_Racks_Trechos!$B$2:$B$1019, MATCH(E361, Def_Locais_Racks_Trechos!$A$2:$A$1019, 0), 1)</f>
        <v>Túnel (Booster)</v>
      </c>
      <c r="G361" s="65"/>
      <c r="H361" s="65"/>
      <c r="I361" s="65"/>
      <c r="J361" s="65"/>
      <c r="K361" s="65"/>
      <c r="L361" s="65"/>
      <c r="M361" s="65"/>
      <c r="N361" s="65"/>
      <c r="O361" s="65"/>
    </row>
    <row r="362" customFormat="false" ht="15.75" hidden="false" customHeight="true" outlineLevel="0" collapsed="false">
      <c r="A362" s="61" t="str">
        <f aca="false">Def_SecSub!$A$304</f>
        <v>BO-43U</v>
      </c>
      <c r="B362" s="61" t="str">
        <f aca="false">Def_Equipamentos!$C$4</f>
        <v>DI-BPMPkup</v>
      </c>
      <c r="C362" s="43"/>
      <c r="D362" s="64" t="str">
        <f aca="false">IF(EXACT(A362, ""), "", A362&amp;":")&amp;B362&amp;IF(EXACT(C362, ""), "", "-"&amp;C362)</f>
        <v>BO-43U:DI-BPMPkup</v>
      </c>
      <c r="E362" s="61" t="str">
        <f aca="false">Def_Locais_Racks_Trechos!$A$304</f>
        <v>BO-43U</v>
      </c>
      <c r="F362" s="64" t="str">
        <f aca="false" t="array" ref="F362:F362">INDEX(Def_Locais_Racks_Trechos!$B$2:$B$1019, MATCH(E362, Def_Locais_Racks_Trechos!$A$2:$A$1019, 0), 1)</f>
        <v>Túnel (Booster)</v>
      </c>
      <c r="G362" s="65"/>
      <c r="H362" s="65"/>
      <c r="I362" s="65"/>
      <c r="J362" s="65"/>
      <c r="K362" s="65"/>
      <c r="L362" s="65"/>
      <c r="M362" s="65"/>
      <c r="N362" s="65"/>
      <c r="O362" s="65"/>
    </row>
    <row r="363" customFormat="false" ht="15.75" hidden="false" customHeight="true" outlineLevel="0" collapsed="false">
      <c r="A363" s="61" t="str">
        <f aca="false">Def_SecSub!$A$305</f>
        <v>BO-44U</v>
      </c>
      <c r="B363" s="61" t="str">
        <f aca="false">Def_Equipamentos!$C$4</f>
        <v>DI-BPMPkup</v>
      </c>
      <c r="C363" s="43"/>
      <c r="D363" s="64" t="str">
        <f aca="false">IF(EXACT(A363, ""), "", A363&amp;":")&amp;B363&amp;IF(EXACT(C363, ""), "", "-"&amp;C363)</f>
        <v>BO-44U:DI-BPMPkup</v>
      </c>
      <c r="E363" s="61" t="str">
        <f aca="false">Def_Locais_Racks_Trechos!$A$305</f>
        <v>BO-44U</v>
      </c>
      <c r="F363" s="64" t="str">
        <f aca="false" t="array" ref="F363:F363">INDEX(Def_Locais_Racks_Trechos!$B$2:$B$1019, MATCH(E363, Def_Locais_Racks_Trechos!$A$2:$A$1019, 0), 1)</f>
        <v>Túnel (Booster)</v>
      </c>
      <c r="G363" s="65"/>
      <c r="H363" s="65"/>
      <c r="I363" s="65"/>
      <c r="J363" s="65"/>
      <c r="K363" s="65"/>
      <c r="L363" s="65"/>
      <c r="M363" s="65"/>
      <c r="N363" s="65"/>
      <c r="O363" s="65"/>
    </row>
    <row r="364" customFormat="false" ht="15.75" hidden="false" customHeight="true" outlineLevel="0" collapsed="false">
      <c r="A364" s="61" t="str">
        <f aca="false">Def_SecSub!$A$306</f>
        <v>BO-45U</v>
      </c>
      <c r="B364" s="61" t="str">
        <f aca="false">Def_Equipamentos!$C$4</f>
        <v>DI-BPMPkup</v>
      </c>
      <c r="C364" s="43"/>
      <c r="D364" s="64" t="str">
        <f aca="false">IF(EXACT(A364, ""), "", A364&amp;":")&amp;B364&amp;IF(EXACT(C364, ""), "", "-"&amp;C364)</f>
        <v>BO-45U:DI-BPMPkup</v>
      </c>
      <c r="E364" s="61" t="str">
        <f aca="false">Def_Locais_Racks_Trechos!$A$306</f>
        <v>BO-45U</v>
      </c>
      <c r="F364" s="64" t="str">
        <f aca="false" t="array" ref="F364:F364">INDEX(Def_Locais_Racks_Trechos!$B$2:$B$1019, MATCH(E364, Def_Locais_Racks_Trechos!$A$2:$A$1019, 0), 1)</f>
        <v>Túnel (Booster)</v>
      </c>
      <c r="G364" s="65"/>
      <c r="H364" s="65"/>
      <c r="I364" s="65"/>
      <c r="J364" s="65"/>
      <c r="K364" s="65"/>
      <c r="L364" s="65"/>
      <c r="M364" s="65"/>
      <c r="N364" s="65"/>
      <c r="O364" s="65"/>
    </row>
    <row r="365" customFormat="false" ht="15.75" hidden="false" customHeight="true" outlineLevel="0" collapsed="false">
      <c r="A365" s="61" t="str">
        <f aca="false">Def_SecSub!$A$307</f>
        <v>BO-46U</v>
      </c>
      <c r="B365" s="61" t="str">
        <f aca="false">Def_Equipamentos!$C$4</f>
        <v>DI-BPMPkup</v>
      </c>
      <c r="C365" s="43"/>
      <c r="D365" s="64" t="str">
        <f aca="false">IF(EXACT(A365, ""), "", A365&amp;":")&amp;B365&amp;IF(EXACT(C365, ""), "", "-"&amp;C365)</f>
        <v>BO-46U:DI-BPMPkup</v>
      </c>
      <c r="E365" s="61" t="str">
        <f aca="false">Def_Locais_Racks_Trechos!$A$307</f>
        <v>BO-46U</v>
      </c>
      <c r="F365" s="64" t="str">
        <f aca="false" t="array" ref="F365:F365">INDEX(Def_Locais_Racks_Trechos!$B$2:$B$1019, MATCH(E365, Def_Locais_Racks_Trechos!$A$2:$A$1019, 0), 1)</f>
        <v>Túnel (Booster)</v>
      </c>
      <c r="G365" s="65"/>
      <c r="H365" s="65"/>
      <c r="I365" s="65"/>
      <c r="J365" s="65"/>
      <c r="K365" s="65"/>
      <c r="L365" s="65"/>
      <c r="M365" s="65"/>
      <c r="N365" s="65"/>
      <c r="O365" s="65"/>
    </row>
    <row r="366" customFormat="false" ht="15.75" hidden="false" customHeight="true" outlineLevel="0" collapsed="false">
      <c r="A366" s="61" t="str">
        <f aca="false">Def_SecSub!$A$308</f>
        <v>BO-47U</v>
      </c>
      <c r="B366" s="61" t="str">
        <f aca="false">Def_Equipamentos!$C$4</f>
        <v>DI-BPMPkup</v>
      </c>
      <c r="C366" s="43"/>
      <c r="D366" s="64" t="str">
        <f aca="false">IF(EXACT(A366, ""), "", A366&amp;":")&amp;B366&amp;IF(EXACT(C366, ""), "", "-"&amp;C366)</f>
        <v>BO-47U:DI-BPMPkup</v>
      </c>
      <c r="E366" s="61" t="str">
        <f aca="false">Def_Locais_Racks_Trechos!$A$308</f>
        <v>BO-47U</v>
      </c>
      <c r="F366" s="64" t="str">
        <f aca="false" t="array" ref="F366:F366">INDEX(Def_Locais_Racks_Trechos!$B$2:$B$1019, MATCH(E366, Def_Locais_Racks_Trechos!$A$2:$A$1019, 0), 1)</f>
        <v>Túnel (Booster)</v>
      </c>
      <c r="G366" s="65"/>
      <c r="H366" s="65"/>
      <c r="I366" s="65"/>
      <c r="J366" s="65"/>
      <c r="K366" s="65"/>
      <c r="L366" s="65"/>
      <c r="M366" s="65"/>
      <c r="N366" s="65"/>
      <c r="O366" s="65"/>
    </row>
    <row r="367" customFormat="false" ht="15.75" hidden="false" customHeight="true" outlineLevel="0" collapsed="false">
      <c r="A367" s="61" t="str">
        <f aca="false">Def_SecSub!$A$309</f>
        <v>BO-48U</v>
      </c>
      <c r="B367" s="61" t="str">
        <f aca="false">Def_Equipamentos!$C$4</f>
        <v>DI-BPMPkup</v>
      </c>
      <c r="C367" s="43"/>
      <c r="D367" s="64" t="str">
        <f aca="false">IF(EXACT(A367, ""), "", A367&amp;":")&amp;B367&amp;IF(EXACT(C367, ""), "", "-"&amp;C367)</f>
        <v>BO-48U:DI-BPMPkup</v>
      </c>
      <c r="E367" s="61" t="str">
        <f aca="false">Def_Locais_Racks_Trechos!$A$309</f>
        <v>BO-48U</v>
      </c>
      <c r="F367" s="64" t="str">
        <f aca="false" t="array" ref="F367:F367">INDEX(Def_Locais_Racks_Trechos!$B$2:$B$1019, MATCH(E367, Def_Locais_Racks_Trechos!$A$2:$A$1019, 0), 1)</f>
        <v>Túnel (Booster)</v>
      </c>
      <c r="G367" s="65"/>
      <c r="H367" s="65"/>
      <c r="I367" s="65"/>
      <c r="J367" s="65"/>
      <c r="K367" s="65"/>
      <c r="L367" s="65"/>
      <c r="M367" s="65"/>
      <c r="N367" s="65"/>
      <c r="O367" s="65"/>
    </row>
    <row r="368" customFormat="false" ht="15.75" hidden="false" customHeight="true" outlineLevel="0" collapsed="false">
      <c r="A368" s="61" t="str">
        <f aca="false">Def_SecSub!$A$310</f>
        <v>BO-49U</v>
      </c>
      <c r="B368" s="61" t="str">
        <f aca="false">Def_Equipamentos!$C$4</f>
        <v>DI-BPMPkup</v>
      </c>
      <c r="C368" s="43"/>
      <c r="D368" s="64" t="str">
        <f aca="false">IF(EXACT(A368, ""), "", A368&amp;":")&amp;B368&amp;IF(EXACT(C368, ""), "", "-"&amp;C368)</f>
        <v>BO-49U:DI-BPMPkup</v>
      </c>
      <c r="E368" s="61" t="str">
        <f aca="false">Def_Locais_Racks_Trechos!$A$310</f>
        <v>BO-49U</v>
      </c>
      <c r="F368" s="64" t="str">
        <f aca="false" t="array" ref="F368:F368">INDEX(Def_Locais_Racks_Trechos!$B$2:$B$1019, MATCH(E368, Def_Locais_Racks_Trechos!$A$2:$A$1019, 0), 1)</f>
        <v>Túnel (Booster)</v>
      </c>
      <c r="G368" s="65"/>
      <c r="H368" s="65"/>
      <c r="I368" s="65"/>
      <c r="J368" s="65"/>
      <c r="K368" s="65"/>
      <c r="L368" s="65"/>
      <c r="M368" s="65"/>
      <c r="N368" s="65"/>
      <c r="O368" s="65"/>
    </row>
    <row r="369" customFormat="false" ht="15.75" hidden="false" customHeight="true" outlineLevel="0" collapsed="false">
      <c r="A369" s="61" t="str">
        <f aca="false">Def_SecSub!$A$311</f>
        <v>BO-50U</v>
      </c>
      <c r="B369" s="61" t="str">
        <f aca="false">Def_Equipamentos!$C$4</f>
        <v>DI-BPMPkup</v>
      </c>
      <c r="C369" s="43"/>
      <c r="D369" s="64" t="str">
        <f aca="false">IF(EXACT(A369, ""), "", A369&amp;":")&amp;B369&amp;IF(EXACT(C369, ""), "", "-"&amp;C369)</f>
        <v>BO-50U:DI-BPMPkup</v>
      </c>
      <c r="E369" s="61" t="str">
        <f aca="false">Def_Locais_Racks_Trechos!$A$311</f>
        <v>BO-50U</v>
      </c>
      <c r="F369" s="64" t="str">
        <f aca="false" t="array" ref="F369:F369">INDEX(Def_Locais_Racks_Trechos!$B$2:$B$1019, MATCH(E369, Def_Locais_Racks_Trechos!$A$2:$A$1019, 0), 1)</f>
        <v>Túnel (Booster)</v>
      </c>
      <c r="G369" s="65"/>
      <c r="H369" s="65"/>
      <c r="I369" s="65"/>
      <c r="J369" s="65"/>
      <c r="K369" s="65"/>
      <c r="L369" s="65"/>
      <c r="M369" s="65"/>
      <c r="N369" s="65"/>
      <c r="O369" s="65"/>
    </row>
    <row r="370" customFormat="false" ht="15.75" hidden="false" customHeight="true" outlineLevel="0" collapsed="false">
      <c r="A370" s="61" t="str">
        <f aca="false">Def_SecSub!$A$312</f>
        <v>SI-01C1</v>
      </c>
      <c r="B370" s="61" t="str">
        <f aca="false">Def_Equipamentos!$C$4</f>
        <v>DI-BPMPkup</v>
      </c>
      <c r="C370" s="43" t="n">
        <v>1</v>
      </c>
      <c r="D370" s="64" t="str">
        <f aca="false">IF(EXACT(A370, ""), "", A370&amp;":")&amp;B370&amp;IF(EXACT(C370, ""), "", "-"&amp;C370)</f>
        <v>SI-01C1:DI-BPMPkup-1</v>
      </c>
      <c r="E370" s="61" t="str">
        <f aca="false">Def_Locais_Racks_Trechos!$A$312</f>
        <v>SI-01C1</v>
      </c>
      <c r="F370" s="64" t="str">
        <f aca="false" t="array" ref="F370:F370">INDEX(Def_Locais_Racks_Trechos!$B$2:$B$1019, MATCH(E370, Def_Locais_Racks_Trechos!$A$2:$A$1019, 0), 1)</f>
        <v>Túnel (Anel)</v>
      </c>
      <c r="G370" s="65"/>
      <c r="H370" s="65"/>
      <c r="I370" s="65"/>
      <c r="J370" s="65"/>
      <c r="K370" s="65"/>
      <c r="L370" s="65"/>
      <c r="M370" s="65"/>
      <c r="N370" s="65"/>
      <c r="O370" s="65"/>
    </row>
    <row r="371" customFormat="false" ht="15.75" hidden="false" customHeight="true" outlineLevel="0" collapsed="false">
      <c r="A371" s="61" t="str">
        <f aca="false">Def_SecSub!$A$312</f>
        <v>SI-01C1</v>
      </c>
      <c r="B371" s="61" t="str">
        <f aca="false">Def_Equipamentos!$C$4</f>
        <v>DI-BPMPkup</v>
      </c>
      <c r="C371" s="43" t="n">
        <v>2</v>
      </c>
      <c r="D371" s="64" t="str">
        <f aca="false">IF(EXACT(A371, ""), "", A371&amp;":")&amp;B371&amp;IF(EXACT(C371, ""), "", "-"&amp;C371)</f>
        <v>SI-01C1:DI-BPMPkup-2</v>
      </c>
      <c r="E371" s="61" t="str">
        <f aca="false">Def_Locais_Racks_Trechos!$A$312</f>
        <v>SI-01C1</v>
      </c>
      <c r="F371" s="64" t="str">
        <f aca="false" t="array" ref="F371:F371">INDEX(Def_Locais_Racks_Trechos!$B$2:$B$1019, MATCH(E371, Def_Locais_Racks_Trechos!$A$2:$A$1019, 0), 1)</f>
        <v>Túnel (Anel)</v>
      </c>
      <c r="G371" s="65"/>
      <c r="H371" s="65"/>
      <c r="I371" s="65"/>
      <c r="J371" s="65"/>
      <c r="K371" s="65"/>
      <c r="L371" s="65"/>
      <c r="M371" s="65"/>
      <c r="N371" s="65"/>
      <c r="O371" s="65"/>
    </row>
    <row r="372" customFormat="false" ht="15.75" hidden="false" customHeight="true" outlineLevel="0" collapsed="false">
      <c r="A372" s="61" t="str">
        <f aca="false">Def_SecSub!$A$313</f>
        <v>SI-01C2</v>
      </c>
      <c r="B372" s="61" t="str">
        <f aca="false">Def_Equipamentos!$C$4</f>
        <v>DI-BPMPkup</v>
      </c>
      <c r="C372" s="43"/>
      <c r="D372" s="64" t="str">
        <f aca="false">IF(EXACT(A372, ""), "", A372&amp;":")&amp;B372&amp;IF(EXACT(C372, ""), "", "-"&amp;C372)</f>
        <v>SI-01C2:DI-BPMPkup</v>
      </c>
      <c r="E372" s="61" t="str">
        <f aca="false">Def_Locais_Racks_Trechos!$A$313</f>
        <v>SI-01C2</v>
      </c>
      <c r="F372" s="64" t="str">
        <f aca="false" t="array" ref="F372:F372">INDEX(Def_Locais_Racks_Trechos!$B$2:$B$1019, MATCH(E372, Def_Locais_Racks_Trechos!$A$2:$A$1019, 0), 1)</f>
        <v>Túnel (Anel)</v>
      </c>
      <c r="G372" s="65"/>
      <c r="H372" s="65"/>
      <c r="I372" s="65"/>
      <c r="J372" s="65"/>
      <c r="K372" s="65"/>
      <c r="L372" s="65"/>
      <c r="M372" s="65"/>
      <c r="N372" s="65"/>
      <c r="O372" s="65"/>
    </row>
    <row r="373" customFormat="false" ht="15.75" hidden="false" customHeight="true" outlineLevel="0" collapsed="false">
      <c r="A373" s="61" t="str">
        <f aca="false">Def_SecSub!$A$314</f>
        <v>SI-01C3</v>
      </c>
      <c r="B373" s="61" t="str">
        <f aca="false">Def_Equipamentos!$C$4</f>
        <v>DI-BPMPkup</v>
      </c>
      <c r="C373" s="43" t="n">
        <v>1</v>
      </c>
      <c r="D373" s="64" t="str">
        <f aca="false">IF(EXACT(A373, ""), "", A373&amp;":")&amp;B373&amp;IF(EXACT(C373, ""), "", "-"&amp;C373)</f>
        <v>SI-01C3:DI-BPMPkup-1</v>
      </c>
      <c r="E373" s="61" t="str">
        <f aca="false">Def_Locais_Racks_Trechos!$A$314</f>
        <v>SI-01C3</v>
      </c>
      <c r="F373" s="64" t="str">
        <f aca="false" t="array" ref="F373:F373">INDEX(Def_Locais_Racks_Trechos!$B$2:$B$1019, MATCH(E373, Def_Locais_Racks_Trechos!$A$2:$A$1019, 0), 1)</f>
        <v>Túnel (Anel)</v>
      </c>
      <c r="G373" s="65"/>
      <c r="H373" s="65"/>
      <c r="I373" s="65"/>
      <c r="J373" s="65"/>
      <c r="K373" s="65"/>
      <c r="L373" s="65"/>
      <c r="M373" s="65"/>
      <c r="N373" s="65"/>
      <c r="O373" s="65"/>
    </row>
    <row r="374" customFormat="false" ht="15.75" hidden="false" customHeight="true" outlineLevel="0" collapsed="false">
      <c r="A374" s="61" t="str">
        <f aca="false">Def_SecSub!$A$314</f>
        <v>SI-01C3</v>
      </c>
      <c r="B374" s="61" t="str">
        <f aca="false">Def_Equipamentos!$C$4</f>
        <v>DI-BPMPkup</v>
      </c>
      <c r="C374" s="43" t="n">
        <v>2</v>
      </c>
      <c r="D374" s="64" t="str">
        <f aca="false">IF(EXACT(A374, ""), "", A374&amp;":")&amp;B374&amp;IF(EXACT(C374, ""), "", "-"&amp;C374)</f>
        <v>SI-01C3:DI-BPMPkup-2</v>
      </c>
      <c r="E374" s="61" t="str">
        <f aca="false">Def_Locais_Racks_Trechos!$A$314</f>
        <v>SI-01C3</v>
      </c>
      <c r="F374" s="64" t="str">
        <f aca="false" t="array" ref="F374:F374">INDEX(Def_Locais_Racks_Trechos!$B$2:$B$1019, MATCH(E374, Def_Locais_Racks_Trechos!$A$2:$A$1019, 0), 1)</f>
        <v>Túnel (Anel)</v>
      </c>
      <c r="G374" s="65"/>
      <c r="H374" s="65"/>
      <c r="I374" s="65"/>
      <c r="J374" s="65"/>
      <c r="K374" s="65"/>
      <c r="L374" s="65"/>
      <c r="M374" s="65"/>
      <c r="N374" s="65"/>
      <c r="O374" s="65"/>
    </row>
    <row r="375" customFormat="false" ht="15.75" hidden="false" customHeight="true" outlineLevel="0" collapsed="false">
      <c r="A375" s="61" t="str">
        <f aca="false">Def_SecSub!$A$315</f>
        <v>SI-01C4</v>
      </c>
      <c r="B375" s="61" t="str">
        <f aca="false">Def_Equipamentos!$C$4</f>
        <v>DI-BPMPkup</v>
      </c>
      <c r="C375" s="43"/>
      <c r="D375" s="64" t="str">
        <f aca="false">IF(EXACT(A375, ""), "", A375&amp;":")&amp;B375&amp;IF(EXACT(C375, ""), "", "-"&amp;C375)</f>
        <v>SI-01C4:DI-BPMPkup</v>
      </c>
      <c r="E375" s="61" t="str">
        <f aca="false">Def_Locais_Racks_Trechos!$A$315</f>
        <v>SI-01C4</v>
      </c>
      <c r="F375" s="64" t="str">
        <f aca="false" t="array" ref="F375:F375">INDEX(Def_Locais_Racks_Trechos!$B$2:$B$1019, MATCH(E375, Def_Locais_Racks_Trechos!$A$2:$A$1019, 0), 1)</f>
        <v>Túnel (Anel)</v>
      </c>
      <c r="G375" s="65"/>
      <c r="H375" s="65"/>
      <c r="I375" s="65"/>
      <c r="J375" s="65"/>
      <c r="K375" s="65"/>
      <c r="L375" s="65"/>
      <c r="M375" s="65"/>
      <c r="N375" s="65"/>
      <c r="O375" s="65"/>
    </row>
    <row r="376" customFormat="false" ht="15.75" hidden="false" customHeight="true" outlineLevel="0" collapsed="false">
      <c r="A376" s="61" t="str">
        <f aca="false">Def_SecSub!$A$316</f>
        <v>SI-01M1</v>
      </c>
      <c r="B376" s="61" t="str">
        <f aca="false">Def_Equipamentos!$C$4</f>
        <v>DI-BPMPkup</v>
      </c>
      <c r="C376" s="43"/>
      <c r="D376" s="64" t="str">
        <f aca="false">IF(EXACT(A376, ""), "", A376&amp;":")&amp;B376&amp;IF(EXACT(C376, ""), "", "-"&amp;C376)</f>
        <v>SI-01M1:DI-BPMPkup</v>
      </c>
      <c r="E376" s="61" t="str">
        <f aca="false">Def_Locais_Racks_Trechos!$A$316</f>
        <v>SI-01M1</v>
      </c>
      <c r="F376" s="64" t="str">
        <f aca="false" t="array" ref="F376:F376">INDEX(Def_Locais_Racks_Trechos!$B$2:$B$1019, MATCH(E376, Def_Locais_Racks_Trechos!$A$2:$A$1019, 0), 1)</f>
        <v>Túnel (Anel)</v>
      </c>
      <c r="G376" s="65"/>
      <c r="H376" s="65"/>
      <c r="I376" s="65"/>
      <c r="J376" s="65"/>
      <c r="K376" s="65"/>
      <c r="L376" s="65"/>
      <c r="M376" s="65"/>
      <c r="N376" s="65"/>
      <c r="O376" s="65"/>
    </row>
    <row r="377" customFormat="false" ht="15.75" hidden="false" customHeight="true" outlineLevel="0" collapsed="false">
      <c r="A377" s="61" t="str">
        <f aca="false">Def_SecSub!$A$317</f>
        <v>SI-01M2</v>
      </c>
      <c r="B377" s="61" t="str">
        <f aca="false">Def_Equipamentos!$C$4</f>
        <v>DI-BPMPkup</v>
      </c>
      <c r="C377" s="43"/>
      <c r="D377" s="64" t="str">
        <f aca="false">IF(EXACT(A377, ""), "", A377&amp;":")&amp;B377&amp;IF(EXACT(C377, ""), "", "-"&amp;C377)</f>
        <v>SI-01M2:DI-BPMPkup</v>
      </c>
      <c r="E377" s="61" t="str">
        <f aca="false">Def_Locais_Racks_Trechos!$A$317</f>
        <v>SI-01M2</v>
      </c>
      <c r="F377" s="64" t="str">
        <f aca="false" t="array" ref="F377:F377">INDEX(Def_Locais_Racks_Trechos!$B$2:$B$1019, MATCH(E377, Def_Locais_Racks_Trechos!$A$2:$A$1019, 0), 1)</f>
        <v>Túnel (Anel)</v>
      </c>
      <c r="G377" s="65"/>
      <c r="H377" s="65"/>
      <c r="I377" s="65"/>
      <c r="J377" s="65"/>
      <c r="K377" s="65"/>
      <c r="L377" s="65"/>
      <c r="M377" s="65"/>
      <c r="N377" s="65"/>
      <c r="O377" s="65"/>
    </row>
    <row r="378" customFormat="false" ht="15.75" hidden="false" customHeight="true" outlineLevel="0" collapsed="false">
      <c r="A378" s="61" t="str">
        <f aca="false">Def_SecSub!$A$318</f>
        <v>SI-02C1</v>
      </c>
      <c r="B378" s="61" t="str">
        <f aca="false">Def_Equipamentos!$C$4</f>
        <v>DI-BPMPkup</v>
      </c>
      <c r="C378" s="43" t="n">
        <v>1</v>
      </c>
      <c r="D378" s="64" t="str">
        <f aca="false">IF(EXACT(A378, ""), "", A378&amp;":")&amp;B378&amp;IF(EXACT(C378, ""), "", "-"&amp;C378)</f>
        <v>SI-02C1:DI-BPMPkup-1</v>
      </c>
      <c r="E378" s="61" t="str">
        <f aca="false">Def_Locais_Racks_Trechos!$A$318</f>
        <v>SI-02C1</v>
      </c>
      <c r="F378" s="64" t="str">
        <f aca="false" t="array" ref="F378:F378">INDEX(Def_Locais_Racks_Trechos!$B$2:$B$1019, MATCH(E378, Def_Locais_Racks_Trechos!$A$2:$A$1019, 0), 1)</f>
        <v>Túnel (Anel)</v>
      </c>
      <c r="G378" s="65"/>
      <c r="H378" s="65"/>
      <c r="I378" s="65"/>
      <c r="J378" s="65"/>
      <c r="K378" s="65"/>
      <c r="L378" s="65"/>
      <c r="M378" s="65"/>
      <c r="N378" s="65"/>
      <c r="O378" s="65"/>
    </row>
    <row r="379" customFormat="false" ht="15.75" hidden="false" customHeight="true" outlineLevel="0" collapsed="false">
      <c r="A379" s="61" t="str">
        <f aca="false">Def_SecSub!$A$318</f>
        <v>SI-02C1</v>
      </c>
      <c r="B379" s="61" t="str">
        <f aca="false">Def_Equipamentos!$C$4</f>
        <v>DI-BPMPkup</v>
      </c>
      <c r="C379" s="43" t="n">
        <v>2</v>
      </c>
      <c r="D379" s="64" t="str">
        <f aca="false">IF(EXACT(A379, ""), "", A379&amp;":")&amp;B379&amp;IF(EXACT(C379, ""), "", "-"&amp;C379)</f>
        <v>SI-02C1:DI-BPMPkup-2</v>
      </c>
      <c r="E379" s="61" t="str">
        <f aca="false">Def_Locais_Racks_Trechos!$A$318</f>
        <v>SI-02C1</v>
      </c>
      <c r="F379" s="64" t="str">
        <f aca="false" t="array" ref="F379:F379">INDEX(Def_Locais_Racks_Trechos!$B$2:$B$1019, MATCH(E379, Def_Locais_Racks_Trechos!$A$2:$A$1019, 0), 1)</f>
        <v>Túnel (Anel)</v>
      </c>
      <c r="G379" s="65"/>
      <c r="H379" s="65"/>
      <c r="I379" s="65"/>
      <c r="J379" s="65"/>
      <c r="K379" s="65"/>
      <c r="L379" s="65"/>
      <c r="M379" s="65"/>
      <c r="N379" s="65"/>
      <c r="O379" s="65"/>
    </row>
    <row r="380" customFormat="false" ht="15.75" hidden="false" customHeight="true" outlineLevel="0" collapsed="false">
      <c r="A380" s="61" t="str">
        <f aca="false">Def_SecSub!$A$319</f>
        <v>SI-02C2</v>
      </c>
      <c r="B380" s="61" t="str">
        <f aca="false">Def_Equipamentos!$C$4</f>
        <v>DI-BPMPkup</v>
      </c>
      <c r="C380" s="43"/>
      <c r="D380" s="64" t="str">
        <f aca="false">IF(EXACT(A380, ""), "", A380&amp;":")&amp;B380&amp;IF(EXACT(C380, ""), "", "-"&amp;C380)</f>
        <v>SI-02C2:DI-BPMPkup</v>
      </c>
      <c r="E380" s="61" t="str">
        <f aca="false">Def_Locais_Racks_Trechos!$A$319</f>
        <v>SI-02C2</v>
      </c>
      <c r="F380" s="64" t="str">
        <f aca="false" t="array" ref="F380:F380">INDEX(Def_Locais_Racks_Trechos!$B$2:$B$1019, MATCH(E380, Def_Locais_Racks_Trechos!$A$2:$A$1019, 0), 1)</f>
        <v>Túnel (Anel)</v>
      </c>
      <c r="G380" s="65"/>
      <c r="H380" s="65"/>
      <c r="I380" s="65"/>
      <c r="J380" s="65"/>
      <c r="K380" s="65"/>
      <c r="L380" s="65"/>
      <c r="M380" s="65"/>
      <c r="N380" s="65"/>
      <c r="O380" s="65"/>
    </row>
    <row r="381" customFormat="false" ht="15.75" hidden="false" customHeight="true" outlineLevel="0" collapsed="false">
      <c r="A381" s="61" t="str">
        <f aca="false">Def_SecSub!$A$320</f>
        <v>SI-02C3</v>
      </c>
      <c r="B381" s="61" t="str">
        <f aca="false">Def_Equipamentos!$C$4</f>
        <v>DI-BPMPkup</v>
      </c>
      <c r="C381" s="43" t="n">
        <v>1</v>
      </c>
      <c r="D381" s="64" t="str">
        <f aca="false">IF(EXACT(A381, ""), "", A381&amp;":")&amp;B381&amp;IF(EXACT(C381, ""), "", "-"&amp;C381)</f>
        <v>SI-02C3:DI-BPMPkup-1</v>
      </c>
      <c r="E381" s="61" t="str">
        <f aca="false">Def_Locais_Racks_Trechos!$A$320</f>
        <v>SI-02C3</v>
      </c>
      <c r="F381" s="64" t="str">
        <f aca="false" t="array" ref="F381:F381">INDEX(Def_Locais_Racks_Trechos!$B$2:$B$1019, MATCH(E381, Def_Locais_Racks_Trechos!$A$2:$A$1019, 0), 1)</f>
        <v>Túnel (Anel)</v>
      </c>
      <c r="G381" s="65"/>
      <c r="H381" s="65"/>
      <c r="I381" s="65"/>
      <c r="J381" s="65"/>
      <c r="K381" s="65"/>
      <c r="L381" s="65"/>
      <c r="M381" s="65"/>
      <c r="N381" s="65"/>
      <c r="O381" s="65"/>
    </row>
    <row r="382" customFormat="false" ht="15.75" hidden="false" customHeight="true" outlineLevel="0" collapsed="false">
      <c r="A382" s="61" t="str">
        <f aca="false">Def_SecSub!$A$320</f>
        <v>SI-02C3</v>
      </c>
      <c r="B382" s="61" t="str">
        <f aca="false">Def_Equipamentos!$C$4</f>
        <v>DI-BPMPkup</v>
      </c>
      <c r="C382" s="43" t="n">
        <v>2</v>
      </c>
      <c r="D382" s="64" t="str">
        <f aca="false">IF(EXACT(A382, ""), "", A382&amp;":")&amp;B382&amp;IF(EXACT(C382, ""), "", "-"&amp;C382)</f>
        <v>SI-02C3:DI-BPMPkup-2</v>
      </c>
      <c r="E382" s="61" t="str">
        <f aca="false">Def_Locais_Racks_Trechos!$A$320</f>
        <v>SI-02C3</v>
      </c>
      <c r="F382" s="64" t="str">
        <f aca="false" t="array" ref="F382:F382">INDEX(Def_Locais_Racks_Trechos!$B$2:$B$1019, MATCH(E382, Def_Locais_Racks_Trechos!$A$2:$A$1019, 0), 1)</f>
        <v>Túnel (Anel)</v>
      </c>
      <c r="G382" s="65"/>
      <c r="H382" s="65"/>
      <c r="I382" s="65"/>
      <c r="J382" s="65"/>
      <c r="K382" s="65"/>
      <c r="L382" s="65"/>
      <c r="M382" s="65"/>
      <c r="N382" s="65"/>
      <c r="O382" s="65"/>
    </row>
    <row r="383" customFormat="false" ht="15.75" hidden="false" customHeight="true" outlineLevel="0" collapsed="false">
      <c r="A383" s="61" t="str">
        <f aca="false">Def_SecSub!$A$321</f>
        <v>SI-02C4</v>
      </c>
      <c r="B383" s="61" t="str">
        <f aca="false">Def_Equipamentos!$C$4</f>
        <v>DI-BPMPkup</v>
      </c>
      <c r="C383" s="43"/>
      <c r="D383" s="64" t="str">
        <f aca="false">IF(EXACT(A383, ""), "", A383&amp;":")&amp;B383&amp;IF(EXACT(C383, ""), "", "-"&amp;C383)</f>
        <v>SI-02C4:DI-BPMPkup</v>
      </c>
      <c r="E383" s="61" t="str">
        <f aca="false">Def_Locais_Racks_Trechos!$A$321</f>
        <v>SI-02C4</v>
      </c>
      <c r="F383" s="64" t="str">
        <f aca="false" t="array" ref="F383:F383">INDEX(Def_Locais_Racks_Trechos!$B$2:$B$1019, MATCH(E383, Def_Locais_Racks_Trechos!$A$2:$A$1019, 0), 1)</f>
        <v>Túnel (Anel)</v>
      </c>
      <c r="G383" s="65"/>
      <c r="H383" s="65"/>
      <c r="I383" s="65"/>
      <c r="J383" s="65"/>
      <c r="K383" s="65"/>
      <c r="L383" s="65"/>
      <c r="M383" s="65"/>
      <c r="N383" s="65"/>
      <c r="O383" s="65"/>
    </row>
    <row r="384" customFormat="false" ht="15.75" hidden="false" customHeight="true" outlineLevel="0" collapsed="false">
      <c r="A384" s="61" t="str">
        <f aca="false">Def_SecSub!$A$322</f>
        <v>SI-02M1</v>
      </c>
      <c r="B384" s="61" t="str">
        <f aca="false">Def_Equipamentos!$C$4</f>
        <v>DI-BPMPkup</v>
      </c>
      <c r="C384" s="43"/>
      <c r="D384" s="64" t="str">
        <f aca="false">IF(EXACT(A384, ""), "", A384&amp;":")&amp;B384&amp;IF(EXACT(C384, ""), "", "-"&amp;C384)</f>
        <v>SI-02M1:DI-BPMPkup</v>
      </c>
      <c r="E384" s="61" t="str">
        <f aca="false">Def_Locais_Racks_Trechos!$A$322</f>
        <v>SI-02M1</v>
      </c>
      <c r="F384" s="64" t="str">
        <f aca="false" t="array" ref="F384:F384">INDEX(Def_Locais_Racks_Trechos!$B$2:$B$1019, MATCH(E384, Def_Locais_Racks_Trechos!$A$2:$A$1019, 0), 1)</f>
        <v>Túnel (Anel)</v>
      </c>
      <c r="G384" s="65"/>
      <c r="H384" s="65"/>
      <c r="I384" s="65"/>
      <c r="J384" s="65"/>
      <c r="K384" s="65"/>
      <c r="L384" s="65"/>
      <c r="M384" s="65"/>
      <c r="N384" s="65"/>
      <c r="O384" s="65"/>
    </row>
    <row r="385" customFormat="false" ht="15.75" hidden="false" customHeight="true" outlineLevel="0" collapsed="false">
      <c r="A385" s="61" t="str">
        <f aca="false">Def_SecSub!$A$323</f>
        <v>SI-02M2</v>
      </c>
      <c r="B385" s="61" t="str">
        <f aca="false">Def_Equipamentos!$C$4</f>
        <v>DI-BPMPkup</v>
      </c>
      <c r="C385" s="43"/>
      <c r="D385" s="64" t="str">
        <f aca="false">IF(EXACT(A385, ""), "", A385&amp;":")&amp;B385&amp;IF(EXACT(C385, ""), "", "-"&amp;C385)</f>
        <v>SI-02M2:DI-BPMPkup</v>
      </c>
      <c r="E385" s="61" t="str">
        <f aca="false">Def_Locais_Racks_Trechos!$A$323</f>
        <v>SI-02M2</v>
      </c>
      <c r="F385" s="64" t="str">
        <f aca="false" t="array" ref="F385:F385">INDEX(Def_Locais_Racks_Trechos!$B$2:$B$1019, MATCH(E385, Def_Locais_Racks_Trechos!$A$2:$A$1019, 0), 1)</f>
        <v>Túnel (Anel)</v>
      </c>
      <c r="G385" s="65"/>
      <c r="H385" s="65"/>
      <c r="I385" s="65"/>
      <c r="J385" s="65"/>
      <c r="K385" s="65"/>
      <c r="L385" s="65"/>
      <c r="M385" s="65"/>
      <c r="N385" s="65"/>
      <c r="O385" s="65"/>
    </row>
    <row r="386" customFormat="false" ht="15.75" hidden="false" customHeight="true" outlineLevel="0" collapsed="false">
      <c r="A386" s="61" t="str">
        <f aca="false">Def_SecSub!$A$324</f>
        <v>SI-03C1</v>
      </c>
      <c r="B386" s="61" t="str">
        <f aca="false">Def_Equipamentos!$C$4</f>
        <v>DI-BPMPkup</v>
      </c>
      <c r="C386" s="43" t="n">
        <v>1</v>
      </c>
      <c r="D386" s="64" t="str">
        <f aca="false">IF(EXACT(A386, ""), "", A386&amp;":")&amp;B386&amp;IF(EXACT(C386, ""), "", "-"&amp;C386)</f>
        <v>SI-03C1:DI-BPMPkup-1</v>
      </c>
      <c r="E386" s="61" t="str">
        <f aca="false">Def_Locais_Racks_Trechos!$A$324</f>
        <v>SI-03C1</v>
      </c>
      <c r="F386" s="64" t="str">
        <f aca="false" t="array" ref="F386:F386">INDEX(Def_Locais_Racks_Trechos!$B$2:$B$1019, MATCH(E386, Def_Locais_Racks_Trechos!$A$2:$A$1019, 0), 1)</f>
        <v>Túnel (Anel)</v>
      </c>
      <c r="G386" s="65"/>
      <c r="H386" s="65"/>
      <c r="I386" s="65"/>
      <c r="J386" s="65"/>
      <c r="K386" s="65"/>
      <c r="L386" s="65"/>
      <c r="M386" s="65"/>
      <c r="N386" s="65"/>
      <c r="O386" s="65"/>
    </row>
    <row r="387" customFormat="false" ht="15.75" hidden="false" customHeight="true" outlineLevel="0" collapsed="false">
      <c r="A387" s="61" t="str">
        <f aca="false">Def_SecSub!$A$324</f>
        <v>SI-03C1</v>
      </c>
      <c r="B387" s="61" t="str">
        <f aca="false">Def_Equipamentos!$C$4</f>
        <v>DI-BPMPkup</v>
      </c>
      <c r="C387" s="43" t="n">
        <v>2</v>
      </c>
      <c r="D387" s="64" t="str">
        <f aca="false">IF(EXACT(A387, ""), "", A387&amp;":")&amp;B387&amp;IF(EXACT(C387, ""), "", "-"&amp;C387)</f>
        <v>SI-03C1:DI-BPMPkup-2</v>
      </c>
      <c r="E387" s="61" t="str">
        <f aca="false">Def_Locais_Racks_Trechos!$A$324</f>
        <v>SI-03C1</v>
      </c>
      <c r="F387" s="64" t="str">
        <f aca="false" t="array" ref="F387:F387">INDEX(Def_Locais_Racks_Trechos!$B$2:$B$1019, MATCH(E387, Def_Locais_Racks_Trechos!$A$2:$A$1019, 0), 1)</f>
        <v>Túnel (Anel)</v>
      </c>
      <c r="G387" s="65"/>
      <c r="H387" s="65"/>
      <c r="I387" s="65"/>
      <c r="J387" s="65"/>
      <c r="K387" s="65"/>
      <c r="L387" s="65"/>
      <c r="M387" s="65"/>
      <c r="N387" s="65"/>
      <c r="O387" s="65"/>
    </row>
    <row r="388" customFormat="false" ht="15.75" hidden="false" customHeight="true" outlineLevel="0" collapsed="false">
      <c r="A388" s="61" t="str">
        <f aca="false">Def_SecSub!$A$325</f>
        <v>SI-03C2</v>
      </c>
      <c r="B388" s="61" t="str">
        <f aca="false">Def_Equipamentos!$C$4</f>
        <v>DI-BPMPkup</v>
      </c>
      <c r="C388" s="43"/>
      <c r="D388" s="64" t="str">
        <f aca="false">IF(EXACT(A388, ""), "", A388&amp;":")&amp;B388&amp;IF(EXACT(C388, ""), "", "-"&amp;C388)</f>
        <v>SI-03C2:DI-BPMPkup</v>
      </c>
      <c r="E388" s="61" t="str">
        <f aca="false">Def_Locais_Racks_Trechos!$A$325</f>
        <v>SI-03C2</v>
      </c>
      <c r="F388" s="64" t="str">
        <f aca="false" t="array" ref="F388:F388">INDEX(Def_Locais_Racks_Trechos!$B$2:$B$1019, MATCH(E388, Def_Locais_Racks_Trechos!$A$2:$A$1019, 0), 1)</f>
        <v>Túnel (Anel)</v>
      </c>
      <c r="G388" s="65"/>
      <c r="H388" s="65"/>
      <c r="I388" s="65"/>
      <c r="J388" s="65"/>
      <c r="K388" s="65"/>
      <c r="L388" s="65"/>
      <c r="M388" s="65"/>
      <c r="N388" s="65"/>
      <c r="O388" s="65"/>
    </row>
    <row r="389" customFormat="false" ht="15.75" hidden="false" customHeight="true" outlineLevel="0" collapsed="false">
      <c r="A389" s="61" t="str">
        <f aca="false">Def_SecSub!$A$326</f>
        <v>SI-03C3</v>
      </c>
      <c r="B389" s="61" t="str">
        <f aca="false">Def_Equipamentos!$C$4</f>
        <v>DI-BPMPkup</v>
      </c>
      <c r="C389" s="43" t="n">
        <v>1</v>
      </c>
      <c r="D389" s="64" t="str">
        <f aca="false">IF(EXACT(A389, ""), "", A389&amp;":")&amp;B389&amp;IF(EXACT(C389, ""), "", "-"&amp;C389)</f>
        <v>SI-03C3:DI-BPMPkup-1</v>
      </c>
      <c r="E389" s="61" t="str">
        <f aca="false">Def_Locais_Racks_Trechos!$A$326</f>
        <v>SI-03C3</v>
      </c>
      <c r="F389" s="64" t="str">
        <f aca="false" t="array" ref="F389:F389">INDEX(Def_Locais_Racks_Trechos!$B$2:$B$1019, MATCH(E389, Def_Locais_Racks_Trechos!$A$2:$A$1019, 0), 1)</f>
        <v>Túnel (Anel)</v>
      </c>
      <c r="G389" s="65"/>
      <c r="H389" s="65"/>
      <c r="I389" s="65"/>
      <c r="J389" s="65"/>
      <c r="K389" s="65"/>
      <c r="L389" s="65"/>
      <c r="M389" s="65"/>
      <c r="N389" s="65"/>
      <c r="O389" s="65"/>
    </row>
    <row r="390" customFormat="false" ht="15.75" hidden="false" customHeight="true" outlineLevel="0" collapsed="false">
      <c r="A390" s="61" t="str">
        <f aca="false">Def_SecSub!$A$326</f>
        <v>SI-03C3</v>
      </c>
      <c r="B390" s="61" t="str">
        <f aca="false">Def_Equipamentos!$C$4</f>
        <v>DI-BPMPkup</v>
      </c>
      <c r="C390" s="43" t="n">
        <v>2</v>
      </c>
      <c r="D390" s="64" t="str">
        <f aca="false">IF(EXACT(A390, ""), "", A390&amp;":")&amp;B390&amp;IF(EXACT(C390, ""), "", "-"&amp;C390)</f>
        <v>SI-03C3:DI-BPMPkup-2</v>
      </c>
      <c r="E390" s="61" t="str">
        <f aca="false">Def_Locais_Racks_Trechos!$A$326</f>
        <v>SI-03C3</v>
      </c>
      <c r="F390" s="64" t="str">
        <f aca="false" t="array" ref="F390:F390">INDEX(Def_Locais_Racks_Trechos!$B$2:$B$1019, MATCH(E390, Def_Locais_Racks_Trechos!$A$2:$A$1019, 0), 1)</f>
        <v>Túnel (Anel)</v>
      </c>
      <c r="G390" s="65"/>
      <c r="H390" s="65"/>
      <c r="I390" s="65"/>
      <c r="J390" s="65"/>
      <c r="K390" s="65"/>
      <c r="L390" s="65"/>
      <c r="M390" s="65"/>
      <c r="N390" s="65"/>
      <c r="O390" s="65"/>
    </row>
    <row r="391" customFormat="false" ht="15.75" hidden="false" customHeight="true" outlineLevel="0" collapsed="false">
      <c r="A391" s="61" t="str">
        <f aca="false">Def_SecSub!$A$327</f>
        <v>SI-03C4</v>
      </c>
      <c r="B391" s="61" t="str">
        <f aca="false">Def_Equipamentos!$C$4</f>
        <v>DI-BPMPkup</v>
      </c>
      <c r="C391" s="43"/>
      <c r="D391" s="64" t="str">
        <f aca="false">IF(EXACT(A391, ""), "", A391&amp;":")&amp;B391&amp;IF(EXACT(C391, ""), "", "-"&amp;C391)</f>
        <v>SI-03C4:DI-BPMPkup</v>
      </c>
      <c r="E391" s="61" t="str">
        <f aca="false">Def_Locais_Racks_Trechos!$A$327</f>
        <v>SI-03C4</v>
      </c>
      <c r="F391" s="64" t="str">
        <f aca="false" t="array" ref="F391:F391">INDEX(Def_Locais_Racks_Trechos!$B$2:$B$1019, MATCH(E391, Def_Locais_Racks_Trechos!$A$2:$A$1019, 0), 1)</f>
        <v>Túnel (Anel)</v>
      </c>
      <c r="G391" s="65"/>
      <c r="H391" s="65"/>
      <c r="I391" s="65"/>
      <c r="J391" s="65"/>
      <c r="K391" s="65"/>
      <c r="L391" s="65"/>
      <c r="M391" s="65"/>
      <c r="N391" s="65"/>
      <c r="O391" s="65"/>
    </row>
    <row r="392" customFormat="false" ht="15.75" hidden="false" customHeight="true" outlineLevel="0" collapsed="false">
      <c r="A392" s="61" t="str">
        <f aca="false">Def_SecSub!$A$328</f>
        <v>SI-03M1</v>
      </c>
      <c r="B392" s="61" t="str">
        <f aca="false">Def_Equipamentos!$C$4</f>
        <v>DI-BPMPkup</v>
      </c>
      <c r="C392" s="43"/>
      <c r="D392" s="64" t="str">
        <f aca="false">IF(EXACT(A392, ""), "", A392&amp;":")&amp;B392&amp;IF(EXACT(C392, ""), "", "-"&amp;C392)</f>
        <v>SI-03M1:DI-BPMPkup</v>
      </c>
      <c r="E392" s="61" t="str">
        <f aca="false">Def_Locais_Racks_Trechos!$A$328</f>
        <v>SI-03M1</v>
      </c>
      <c r="F392" s="64" t="str">
        <f aca="false" t="array" ref="F392:F392">INDEX(Def_Locais_Racks_Trechos!$B$2:$B$1019, MATCH(E392, Def_Locais_Racks_Trechos!$A$2:$A$1019, 0), 1)</f>
        <v>Túnel (Anel)</v>
      </c>
      <c r="G392" s="65"/>
      <c r="H392" s="65"/>
      <c r="I392" s="65"/>
      <c r="J392" s="65"/>
      <c r="K392" s="65"/>
      <c r="L392" s="65"/>
      <c r="M392" s="65"/>
      <c r="N392" s="65"/>
      <c r="O392" s="65"/>
    </row>
    <row r="393" customFormat="false" ht="15.75" hidden="false" customHeight="true" outlineLevel="0" collapsed="false">
      <c r="A393" s="61" t="str">
        <f aca="false">Def_SecSub!$A$329</f>
        <v>SI-03M2</v>
      </c>
      <c r="B393" s="61" t="str">
        <f aca="false">Def_Equipamentos!$C$4</f>
        <v>DI-BPMPkup</v>
      </c>
      <c r="C393" s="43"/>
      <c r="D393" s="64" t="str">
        <f aca="false">IF(EXACT(A393, ""), "", A393&amp;":")&amp;B393&amp;IF(EXACT(C393, ""), "", "-"&amp;C393)</f>
        <v>SI-03M2:DI-BPMPkup</v>
      </c>
      <c r="E393" s="61" t="str">
        <f aca="false">Def_Locais_Racks_Trechos!$A$329</f>
        <v>SI-03M2</v>
      </c>
      <c r="F393" s="64" t="str">
        <f aca="false" t="array" ref="F393:F393">INDEX(Def_Locais_Racks_Trechos!$B$2:$B$1019, MATCH(E393, Def_Locais_Racks_Trechos!$A$2:$A$1019, 0), 1)</f>
        <v>Túnel (Anel)</v>
      </c>
      <c r="G393" s="65"/>
      <c r="H393" s="65"/>
      <c r="I393" s="65"/>
      <c r="J393" s="65"/>
      <c r="K393" s="65"/>
      <c r="L393" s="65"/>
      <c r="M393" s="65"/>
      <c r="N393" s="65"/>
      <c r="O393" s="65"/>
    </row>
    <row r="394" customFormat="false" ht="15.75" hidden="false" customHeight="true" outlineLevel="0" collapsed="false">
      <c r="A394" s="61" t="str">
        <f aca="false">Def_SecSub!$A$330</f>
        <v>SI-04C1</v>
      </c>
      <c r="B394" s="61" t="str">
        <f aca="false">Def_Equipamentos!$C$4</f>
        <v>DI-BPMPkup</v>
      </c>
      <c r="C394" s="43" t="n">
        <v>1</v>
      </c>
      <c r="D394" s="64" t="str">
        <f aca="false">IF(EXACT(A394, ""), "", A394&amp;":")&amp;B394&amp;IF(EXACT(C394, ""), "", "-"&amp;C394)</f>
        <v>SI-04C1:DI-BPMPkup-1</v>
      </c>
      <c r="E394" s="61" t="str">
        <f aca="false">Def_Locais_Racks_Trechos!$A$330</f>
        <v>SI-04C1</v>
      </c>
      <c r="F394" s="64" t="str">
        <f aca="false" t="array" ref="F394:F394">INDEX(Def_Locais_Racks_Trechos!$B$2:$B$1019, MATCH(E394, Def_Locais_Racks_Trechos!$A$2:$A$1019, 0), 1)</f>
        <v>Túnel (Anel)</v>
      </c>
      <c r="G394" s="65"/>
      <c r="H394" s="65"/>
      <c r="I394" s="65"/>
      <c r="J394" s="65"/>
      <c r="K394" s="65"/>
      <c r="L394" s="65"/>
      <c r="M394" s="65"/>
      <c r="N394" s="65"/>
      <c r="O394" s="65"/>
    </row>
    <row r="395" customFormat="false" ht="15.75" hidden="false" customHeight="true" outlineLevel="0" collapsed="false">
      <c r="A395" s="61" t="str">
        <f aca="false">Def_SecSub!$A$330</f>
        <v>SI-04C1</v>
      </c>
      <c r="B395" s="61" t="str">
        <f aca="false">Def_Equipamentos!$C$4</f>
        <v>DI-BPMPkup</v>
      </c>
      <c r="C395" s="43" t="n">
        <v>2</v>
      </c>
      <c r="D395" s="64" t="str">
        <f aca="false">IF(EXACT(A395, ""), "", A395&amp;":")&amp;B395&amp;IF(EXACT(C395, ""), "", "-"&amp;C395)</f>
        <v>SI-04C1:DI-BPMPkup-2</v>
      </c>
      <c r="E395" s="61" t="str">
        <f aca="false">Def_Locais_Racks_Trechos!$A$330</f>
        <v>SI-04C1</v>
      </c>
      <c r="F395" s="64" t="str">
        <f aca="false" t="array" ref="F395:F395">INDEX(Def_Locais_Racks_Trechos!$B$2:$B$1019, MATCH(E395, Def_Locais_Racks_Trechos!$A$2:$A$1019, 0), 1)</f>
        <v>Túnel (Anel)</v>
      </c>
      <c r="G395" s="65"/>
      <c r="H395" s="65"/>
      <c r="I395" s="65"/>
      <c r="J395" s="65"/>
      <c r="K395" s="65"/>
      <c r="L395" s="65"/>
      <c r="M395" s="65"/>
      <c r="N395" s="65"/>
      <c r="O395" s="65"/>
    </row>
    <row r="396" customFormat="false" ht="15.75" hidden="false" customHeight="true" outlineLevel="0" collapsed="false">
      <c r="A396" s="61" t="str">
        <f aca="false">Def_SecSub!$A$331</f>
        <v>SI-04C2</v>
      </c>
      <c r="B396" s="61" t="str">
        <f aca="false">Def_Equipamentos!$C$4</f>
        <v>DI-BPMPkup</v>
      </c>
      <c r="C396" s="43"/>
      <c r="D396" s="64" t="str">
        <f aca="false">IF(EXACT(A396, ""), "", A396&amp;":")&amp;B396&amp;IF(EXACT(C396, ""), "", "-"&amp;C396)</f>
        <v>SI-04C2:DI-BPMPkup</v>
      </c>
      <c r="E396" s="61" t="str">
        <f aca="false">Def_Locais_Racks_Trechos!$A$331</f>
        <v>SI-04C2</v>
      </c>
      <c r="F396" s="64" t="str">
        <f aca="false" t="array" ref="F396:F396">INDEX(Def_Locais_Racks_Trechos!$B$2:$B$1019, MATCH(E396, Def_Locais_Racks_Trechos!$A$2:$A$1019, 0), 1)</f>
        <v>Túnel (Anel)</v>
      </c>
      <c r="G396" s="65"/>
      <c r="H396" s="65"/>
      <c r="I396" s="65"/>
      <c r="J396" s="65"/>
      <c r="K396" s="65"/>
      <c r="L396" s="65"/>
      <c r="M396" s="65"/>
      <c r="N396" s="65"/>
      <c r="O396" s="65"/>
    </row>
    <row r="397" customFormat="false" ht="15.75" hidden="false" customHeight="true" outlineLevel="0" collapsed="false">
      <c r="A397" s="61" t="str">
        <f aca="false">Def_SecSub!$A$332</f>
        <v>SI-04C3</v>
      </c>
      <c r="B397" s="61" t="str">
        <f aca="false">Def_Equipamentos!$C$4</f>
        <v>DI-BPMPkup</v>
      </c>
      <c r="C397" s="43" t="n">
        <v>1</v>
      </c>
      <c r="D397" s="64" t="str">
        <f aca="false">IF(EXACT(A397, ""), "", A397&amp;":")&amp;B397&amp;IF(EXACT(C397, ""), "", "-"&amp;C397)</f>
        <v>SI-04C3:DI-BPMPkup-1</v>
      </c>
      <c r="E397" s="61" t="str">
        <f aca="false">Def_Locais_Racks_Trechos!$A$332</f>
        <v>SI-04C3</v>
      </c>
      <c r="F397" s="64" t="str">
        <f aca="false" t="array" ref="F397:F397">INDEX(Def_Locais_Racks_Trechos!$B$2:$B$1019, MATCH(E397, Def_Locais_Racks_Trechos!$A$2:$A$1019, 0), 1)</f>
        <v>Túnel (Anel)</v>
      </c>
      <c r="G397" s="65"/>
      <c r="H397" s="65"/>
      <c r="I397" s="65"/>
      <c r="J397" s="65"/>
      <c r="K397" s="65"/>
      <c r="L397" s="65"/>
      <c r="M397" s="65"/>
      <c r="N397" s="65"/>
      <c r="O397" s="65"/>
    </row>
    <row r="398" customFormat="false" ht="15.75" hidden="false" customHeight="true" outlineLevel="0" collapsed="false">
      <c r="A398" s="61" t="str">
        <f aca="false">Def_SecSub!$A$332</f>
        <v>SI-04C3</v>
      </c>
      <c r="B398" s="61" t="str">
        <f aca="false">Def_Equipamentos!$C$4</f>
        <v>DI-BPMPkup</v>
      </c>
      <c r="C398" s="43" t="n">
        <v>2</v>
      </c>
      <c r="D398" s="64" t="str">
        <f aca="false">IF(EXACT(A398, ""), "", A398&amp;":")&amp;B398&amp;IF(EXACT(C398, ""), "", "-"&amp;C398)</f>
        <v>SI-04C3:DI-BPMPkup-2</v>
      </c>
      <c r="E398" s="61" t="str">
        <f aca="false">Def_Locais_Racks_Trechos!$A$332</f>
        <v>SI-04C3</v>
      </c>
      <c r="F398" s="64" t="str">
        <f aca="false" t="array" ref="F398:F398">INDEX(Def_Locais_Racks_Trechos!$B$2:$B$1019, MATCH(E398, Def_Locais_Racks_Trechos!$A$2:$A$1019, 0), 1)</f>
        <v>Túnel (Anel)</v>
      </c>
      <c r="G398" s="65"/>
      <c r="H398" s="65"/>
      <c r="I398" s="65"/>
      <c r="J398" s="65"/>
      <c r="K398" s="65"/>
      <c r="L398" s="65"/>
      <c r="M398" s="65"/>
      <c r="N398" s="65"/>
      <c r="O398" s="65"/>
    </row>
    <row r="399" customFormat="false" ht="15.75" hidden="false" customHeight="true" outlineLevel="0" collapsed="false">
      <c r="A399" s="61" t="str">
        <f aca="false">Def_SecSub!$A$333</f>
        <v>SI-04C4</v>
      </c>
      <c r="B399" s="61" t="str">
        <f aca="false">Def_Equipamentos!$C$4</f>
        <v>DI-BPMPkup</v>
      </c>
      <c r="C399" s="43"/>
      <c r="D399" s="64" t="str">
        <f aca="false">IF(EXACT(A399, ""), "", A399&amp;":")&amp;B399&amp;IF(EXACT(C399, ""), "", "-"&amp;C399)</f>
        <v>SI-04C4:DI-BPMPkup</v>
      </c>
      <c r="E399" s="61" t="str">
        <f aca="false">Def_Locais_Racks_Trechos!$A$333</f>
        <v>SI-04C4</v>
      </c>
      <c r="F399" s="64" t="str">
        <f aca="false" t="array" ref="F399:F399">INDEX(Def_Locais_Racks_Trechos!$B$2:$B$1019, MATCH(E399, Def_Locais_Racks_Trechos!$A$2:$A$1019, 0), 1)</f>
        <v>Túnel (Anel)</v>
      </c>
      <c r="G399" s="65"/>
      <c r="H399" s="65"/>
      <c r="I399" s="65"/>
      <c r="J399" s="65"/>
      <c r="K399" s="65"/>
      <c r="L399" s="65"/>
      <c r="M399" s="65"/>
      <c r="N399" s="65"/>
      <c r="O399" s="65"/>
    </row>
    <row r="400" customFormat="false" ht="15.75" hidden="false" customHeight="true" outlineLevel="0" collapsed="false">
      <c r="A400" s="61" t="str">
        <f aca="false">Def_SecSub!$A$334</f>
        <v>SI-04M1</v>
      </c>
      <c r="B400" s="61" t="str">
        <f aca="false">Def_Equipamentos!$C$4</f>
        <v>DI-BPMPkup</v>
      </c>
      <c r="C400" s="43"/>
      <c r="D400" s="64" t="str">
        <f aca="false">IF(EXACT(A400, ""), "", A400&amp;":")&amp;B400&amp;IF(EXACT(C400, ""), "", "-"&amp;C400)</f>
        <v>SI-04M1:DI-BPMPkup</v>
      </c>
      <c r="E400" s="61" t="str">
        <f aca="false">Def_Locais_Racks_Trechos!$A$334</f>
        <v>SI-04M1</v>
      </c>
      <c r="F400" s="64" t="str">
        <f aca="false" t="array" ref="F400:F400">INDEX(Def_Locais_Racks_Trechos!$B$2:$B$1019, MATCH(E400, Def_Locais_Racks_Trechos!$A$2:$A$1019, 0), 1)</f>
        <v>Túnel (Anel)</v>
      </c>
      <c r="G400" s="65"/>
      <c r="H400" s="65"/>
      <c r="I400" s="65"/>
      <c r="J400" s="65"/>
      <c r="K400" s="65"/>
      <c r="L400" s="65"/>
      <c r="M400" s="65"/>
      <c r="N400" s="65"/>
      <c r="O400" s="65"/>
    </row>
    <row r="401" customFormat="false" ht="15.75" hidden="false" customHeight="true" outlineLevel="0" collapsed="false">
      <c r="A401" s="61" t="str">
        <f aca="false">Def_SecSub!$A$335</f>
        <v>SI-04M2</v>
      </c>
      <c r="B401" s="61" t="str">
        <f aca="false">Def_Equipamentos!$C$4</f>
        <v>DI-BPMPkup</v>
      </c>
      <c r="C401" s="43"/>
      <c r="D401" s="64" t="str">
        <f aca="false">IF(EXACT(A401, ""), "", A401&amp;":")&amp;B401&amp;IF(EXACT(C401, ""), "", "-"&amp;C401)</f>
        <v>SI-04M2:DI-BPMPkup</v>
      </c>
      <c r="E401" s="61" t="str">
        <f aca="false">Def_Locais_Racks_Trechos!$A$335</f>
        <v>SI-04M2</v>
      </c>
      <c r="F401" s="64" t="str">
        <f aca="false" t="array" ref="F401:F401">INDEX(Def_Locais_Racks_Trechos!$B$2:$B$1019, MATCH(E401, Def_Locais_Racks_Trechos!$A$2:$A$1019, 0), 1)</f>
        <v>Túnel (Anel)</v>
      </c>
      <c r="G401" s="65"/>
      <c r="H401" s="65"/>
      <c r="I401" s="65"/>
      <c r="J401" s="65"/>
      <c r="K401" s="65"/>
      <c r="L401" s="65"/>
      <c r="M401" s="65"/>
      <c r="N401" s="65"/>
      <c r="O401" s="65"/>
    </row>
    <row r="402" customFormat="false" ht="15.75" hidden="false" customHeight="true" outlineLevel="0" collapsed="false">
      <c r="A402" s="61" t="str">
        <f aca="false">Def_SecSub!$A$336</f>
        <v>SI-05C1</v>
      </c>
      <c r="B402" s="61" t="str">
        <f aca="false">Def_Equipamentos!$C$4</f>
        <v>DI-BPMPkup</v>
      </c>
      <c r="C402" s="43" t="n">
        <v>1</v>
      </c>
      <c r="D402" s="64" t="str">
        <f aca="false">IF(EXACT(A402, ""), "", A402&amp;":")&amp;B402&amp;IF(EXACT(C402, ""), "", "-"&amp;C402)</f>
        <v>SI-05C1:DI-BPMPkup-1</v>
      </c>
      <c r="E402" s="61" t="str">
        <f aca="false">Def_Locais_Racks_Trechos!$A$336</f>
        <v>SI-05C1</v>
      </c>
      <c r="F402" s="64" t="str">
        <f aca="false" t="array" ref="F402:F402">INDEX(Def_Locais_Racks_Trechos!$B$2:$B$1019, MATCH(E402, Def_Locais_Racks_Trechos!$A$2:$A$1019, 0), 1)</f>
        <v>Túnel (Anel)</v>
      </c>
      <c r="G402" s="65"/>
      <c r="H402" s="65"/>
      <c r="I402" s="65"/>
      <c r="J402" s="65"/>
      <c r="K402" s="65"/>
      <c r="L402" s="65"/>
      <c r="M402" s="65"/>
      <c r="N402" s="65"/>
      <c r="O402" s="65"/>
    </row>
    <row r="403" customFormat="false" ht="15.75" hidden="false" customHeight="true" outlineLevel="0" collapsed="false">
      <c r="A403" s="61" t="str">
        <f aca="false">Def_SecSub!$A$336</f>
        <v>SI-05C1</v>
      </c>
      <c r="B403" s="61" t="str">
        <f aca="false">Def_Equipamentos!$C$4</f>
        <v>DI-BPMPkup</v>
      </c>
      <c r="C403" s="43" t="n">
        <v>2</v>
      </c>
      <c r="D403" s="64" t="str">
        <f aca="false">IF(EXACT(A403, ""), "", A403&amp;":")&amp;B403&amp;IF(EXACT(C403, ""), "", "-"&amp;C403)</f>
        <v>SI-05C1:DI-BPMPkup-2</v>
      </c>
      <c r="E403" s="61" t="str">
        <f aca="false">Def_Locais_Racks_Trechos!$A$336</f>
        <v>SI-05C1</v>
      </c>
      <c r="F403" s="64" t="str">
        <f aca="false" t="array" ref="F403:F403">INDEX(Def_Locais_Racks_Trechos!$B$2:$B$1019, MATCH(E403, Def_Locais_Racks_Trechos!$A$2:$A$1019, 0), 1)</f>
        <v>Túnel (Anel)</v>
      </c>
      <c r="G403" s="65"/>
      <c r="H403" s="65"/>
      <c r="I403" s="65"/>
      <c r="J403" s="65"/>
      <c r="K403" s="65"/>
      <c r="L403" s="65"/>
      <c r="M403" s="65"/>
      <c r="N403" s="65"/>
      <c r="O403" s="65"/>
    </row>
    <row r="404" customFormat="false" ht="15.75" hidden="false" customHeight="true" outlineLevel="0" collapsed="false">
      <c r="A404" s="61" t="str">
        <f aca="false">Def_SecSub!$A$337</f>
        <v>SI-05C2</v>
      </c>
      <c r="B404" s="61" t="str">
        <f aca="false">Def_Equipamentos!$C$4</f>
        <v>DI-BPMPkup</v>
      </c>
      <c r="C404" s="43"/>
      <c r="D404" s="64" t="str">
        <f aca="false">IF(EXACT(A404, ""), "", A404&amp;":")&amp;B404&amp;IF(EXACT(C404, ""), "", "-"&amp;C404)</f>
        <v>SI-05C2:DI-BPMPkup</v>
      </c>
      <c r="E404" s="61" t="str">
        <f aca="false">Def_Locais_Racks_Trechos!$A$337</f>
        <v>SI-05C2</v>
      </c>
      <c r="F404" s="64" t="str">
        <f aca="false" t="array" ref="F404:F404">INDEX(Def_Locais_Racks_Trechos!$B$2:$B$1019, MATCH(E404, Def_Locais_Racks_Trechos!$A$2:$A$1019, 0), 1)</f>
        <v>Túnel (Anel)</v>
      </c>
      <c r="G404" s="65"/>
      <c r="H404" s="65"/>
      <c r="I404" s="65"/>
      <c r="J404" s="65"/>
      <c r="K404" s="65"/>
      <c r="L404" s="65"/>
      <c r="M404" s="65"/>
      <c r="N404" s="65"/>
      <c r="O404" s="65"/>
    </row>
    <row r="405" customFormat="false" ht="15.75" hidden="false" customHeight="true" outlineLevel="0" collapsed="false">
      <c r="A405" s="61" t="str">
        <f aca="false">Def_SecSub!$A$338</f>
        <v>SI-05C3</v>
      </c>
      <c r="B405" s="61" t="str">
        <f aca="false">Def_Equipamentos!$C$4</f>
        <v>DI-BPMPkup</v>
      </c>
      <c r="C405" s="43" t="n">
        <v>1</v>
      </c>
      <c r="D405" s="64" t="str">
        <f aca="false">IF(EXACT(A405, ""), "", A405&amp;":")&amp;B405&amp;IF(EXACT(C405, ""), "", "-"&amp;C405)</f>
        <v>SI-05C3:DI-BPMPkup-1</v>
      </c>
      <c r="E405" s="61" t="str">
        <f aca="false">Def_Locais_Racks_Trechos!$A$338</f>
        <v>SI-05C3</v>
      </c>
      <c r="F405" s="64" t="str">
        <f aca="false" t="array" ref="F405:F405">INDEX(Def_Locais_Racks_Trechos!$B$2:$B$1019, MATCH(E405, Def_Locais_Racks_Trechos!$A$2:$A$1019, 0), 1)</f>
        <v>Túnel (Anel)</v>
      </c>
      <c r="G405" s="65"/>
      <c r="H405" s="65"/>
      <c r="I405" s="65"/>
      <c r="J405" s="65"/>
      <c r="K405" s="65"/>
      <c r="L405" s="65"/>
      <c r="M405" s="65"/>
      <c r="N405" s="65"/>
      <c r="O405" s="65"/>
    </row>
    <row r="406" customFormat="false" ht="15.75" hidden="false" customHeight="true" outlineLevel="0" collapsed="false">
      <c r="A406" s="61" t="str">
        <f aca="false">Def_SecSub!$A$338</f>
        <v>SI-05C3</v>
      </c>
      <c r="B406" s="61" t="str">
        <f aca="false">Def_Equipamentos!$C$4</f>
        <v>DI-BPMPkup</v>
      </c>
      <c r="C406" s="43" t="n">
        <v>2</v>
      </c>
      <c r="D406" s="64" t="str">
        <f aca="false">IF(EXACT(A406, ""), "", A406&amp;":")&amp;B406&amp;IF(EXACT(C406, ""), "", "-"&amp;C406)</f>
        <v>SI-05C3:DI-BPMPkup-2</v>
      </c>
      <c r="E406" s="61" t="str">
        <f aca="false">Def_Locais_Racks_Trechos!$A$338</f>
        <v>SI-05C3</v>
      </c>
      <c r="F406" s="64" t="str">
        <f aca="false" t="array" ref="F406:F406">INDEX(Def_Locais_Racks_Trechos!$B$2:$B$1019, MATCH(E406, Def_Locais_Racks_Trechos!$A$2:$A$1019, 0), 1)</f>
        <v>Túnel (Anel)</v>
      </c>
      <c r="G406" s="65"/>
      <c r="H406" s="65"/>
      <c r="I406" s="65"/>
      <c r="J406" s="65"/>
      <c r="K406" s="65"/>
      <c r="L406" s="65"/>
      <c r="M406" s="65"/>
      <c r="N406" s="65"/>
      <c r="O406" s="65"/>
    </row>
    <row r="407" customFormat="false" ht="15.75" hidden="false" customHeight="true" outlineLevel="0" collapsed="false">
      <c r="A407" s="61" t="str">
        <f aca="false">Def_SecSub!$A$339</f>
        <v>SI-05C4</v>
      </c>
      <c r="B407" s="61" t="str">
        <f aca="false">Def_Equipamentos!$C$4</f>
        <v>DI-BPMPkup</v>
      </c>
      <c r="C407" s="43"/>
      <c r="D407" s="64" t="str">
        <f aca="false">IF(EXACT(A407, ""), "", A407&amp;":")&amp;B407&amp;IF(EXACT(C407, ""), "", "-"&amp;C407)</f>
        <v>SI-05C4:DI-BPMPkup</v>
      </c>
      <c r="E407" s="61" t="str">
        <f aca="false">Def_Locais_Racks_Trechos!$A$339</f>
        <v>SI-05C4</v>
      </c>
      <c r="F407" s="64" t="str">
        <f aca="false" t="array" ref="F407:F407">INDEX(Def_Locais_Racks_Trechos!$B$2:$B$1019, MATCH(E407, Def_Locais_Racks_Trechos!$A$2:$A$1019, 0), 1)</f>
        <v>Túnel (Anel)</v>
      </c>
      <c r="G407" s="65"/>
      <c r="H407" s="65"/>
      <c r="I407" s="65"/>
      <c r="J407" s="65"/>
      <c r="K407" s="65"/>
      <c r="L407" s="65"/>
      <c r="M407" s="65"/>
      <c r="N407" s="65"/>
      <c r="O407" s="65"/>
    </row>
    <row r="408" customFormat="false" ht="15.75" hidden="false" customHeight="true" outlineLevel="0" collapsed="false">
      <c r="A408" s="61" t="str">
        <f aca="false">Def_SecSub!$A$340</f>
        <v>SI-05M1</v>
      </c>
      <c r="B408" s="61" t="str">
        <f aca="false">Def_Equipamentos!$C$4</f>
        <v>DI-BPMPkup</v>
      </c>
      <c r="C408" s="43"/>
      <c r="D408" s="64" t="str">
        <f aca="false">IF(EXACT(A408, ""), "", A408&amp;":")&amp;B408&amp;IF(EXACT(C408, ""), "", "-"&amp;C408)</f>
        <v>SI-05M1:DI-BPMPkup</v>
      </c>
      <c r="E408" s="61" t="str">
        <f aca="false">Def_Locais_Racks_Trechos!$A$340</f>
        <v>SI-05M1</v>
      </c>
      <c r="F408" s="64" t="str">
        <f aca="false" t="array" ref="F408:F408">INDEX(Def_Locais_Racks_Trechos!$B$2:$B$1019, MATCH(E408, Def_Locais_Racks_Trechos!$A$2:$A$1019, 0), 1)</f>
        <v>Túnel (Anel)</v>
      </c>
      <c r="G408" s="65"/>
      <c r="H408" s="65"/>
      <c r="I408" s="65"/>
      <c r="J408" s="65"/>
      <c r="K408" s="65"/>
      <c r="L408" s="65"/>
      <c r="M408" s="65"/>
      <c r="N408" s="65"/>
      <c r="O408" s="65"/>
    </row>
    <row r="409" customFormat="false" ht="15.75" hidden="false" customHeight="true" outlineLevel="0" collapsed="false">
      <c r="A409" s="61" t="str">
        <f aca="false">Def_SecSub!$A$341</f>
        <v>SI-05M2</v>
      </c>
      <c r="B409" s="61" t="str">
        <f aca="false">Def_Equipamentos!$C$4</f>
        <v>DI-BPMPkup</v>
      </c>
      <c r="C409" s="43"/>
      <c r="D409" s="64" t="str">
        <f aca="false">IF(EXACT(A409, ""), "", A409&amp;":")&amp;B409&amp;IF(EXACT(C409, ""), "", "-"&amp;C409)</f>
        <v>SI-05M2:DI-BPMPkup</v>
      </c>
      <c r="E409" s="61" t="str">
        <f aca="false">Def_Locais_Racks_Trechos!$A$341</f>
        <v>SI-05M2</v>
      </c>
      <c r="F409" s="64" t="str">
        <f aca="false" t="array" ref="F409:F409">INDEX(Def_Locais_Racks_Trechos!$B$2:$B$1019, MATCH(E409, Def_Locais_Racks_Trechos!$A$2:$A$1019, 0), 1)</f>
        <v>Túnel (Anel)</v>
      </c>
      <c r="G409" s="65"/>
      <c r="H409" s="65"/>
      <c r="I409" s="65"/>
      <c r="J409" s="65"/>
      <c r="K409" s="65"/>
      <c r="L409" s="65"/>
      <c r="M409" s="65"/>
      <c r="N409" s="65"/>
      <c r="O409" s="65"/>
    </row>
    <row r="410" customFormat="false" ht="15.75" hidden="false" customHeight="true" outlineLevel="0" collapsed="false">
      <c r="A410" s="61" t="str">
        <f aca="false">Def_SecSub!$A$342</f>
        <v>SI-06C1</v>
      </c>
      <c r="B410" s="61" t="str">
        <f aca="false">Def_Equipamentos!$C$4</f>
        <v>DI-BPMPkup</v>
      </c>
      <c r="C410" s="43" t="n">
        <v>1</v>
      </c>
      <c r="D410" s="64" t="str">
        <f aca="false">IF(EXACT(A410, ""), "", A410&amp;":")&amp;B410&amp;IF(EXACT(C410, ""), "", "-"&amp;C410)</f>
        <v>SI-06C1:DI-BPMPkup-1</v>
      </c>
      <c r="E410" s="61" t="str">
        <f aca="false">Def_Locais_Racks_Trechos!$A$342</f>
        <v>SI-06C1</v>
      </c>
      <c r="F410" s="64" t="str">
        <f aca="false" t="array" ref="F410:F410">INDEX(Def_Locais_Racks_Trechos!$B$2:$B$1019, MATCH(E410, Def_Locais_Racks_Trechos!$A$2:$A$1019, 0), 1)</f>
        <v>Túnel (Anel)</v>
      </c>
      <c r="G410" s="65"/>
      <c r="H410" s="65"/>
      <c r="I410" s="65"/>
      <c r="J410" s="65"/>
      <c r="K410" s="65"/>
      <c r="L410" s="65"/>
      <c r="M410" s="65"/>
      <c r="N410" s="65"/>
      <c r="O410" s="65"/>
    </row>
    <row r="411" customFormat="false" ht="15.75" hidden="false" customHeight="true" outlineLevel="0" collapsed="false">
      <c r="A411" s="61" t="str">
        <f aca="false">Def_SecSub!$A$342</f>
        <v>SI-06C1</v>
      </c>
      <c r="B411" s="61" t="str">
        <f aca="false">Def_Equipamentos!$C$4</f>
        <v>DI-BPMPkup</v>
      </c>
      <c r="C411" s="43" t="n">
        <v>2</v>
      </c>
      <c r="D411" s="64" t="str">
        <f aca="false">IF(EXACT(A411, ""), "", A411&amp;":")&amp;B411&amp;IF(EXACT(C411, ""), "", "-"&amp;C411)</f>
        <v>SI-06C1:DI-BPMPkup-2</v>
      </c>
      <c r="E411" s="61" t="str">
        <f aca="false">Def_Locais_Racks_Trechos!$A$342</f>
        <v>SI-06C1</v>
      </c>
      <c r="F411" s="64" t="str">
        <f aca="false" t="array" ref="F411:F411">INDEX(Def_Locais_Racks_Trechos!$B$2:$B$1019, MATCH(E411, Def_Locais_Racks_Trechos!$A$2:$A$1019, 0), 1)</f>
        <v>Túnel (Anel)</v>
      </c>
      <c r="G411" s="65"/>
      <c r="H411" s="65"/>
      <c r="I411" s="65"/>
      <c r="J411" s="65"/>
      <c r="K411" s="65"/>
      <c r="L411" s="65"/>
      <c r="M411" s="65"/>
      <c r="N411" s="65"/>
      <c r="O411" s="65"/>
    </row>
    <row r="412" customFormat="false" ht="15.75" hidden="false" customHeight="true" outlineLevel="0" collapsed="false">
      <c r="A412" s="61" t="str">
        <f aca="false">Def_SecSub!$A$343</f>
        <v>SI-06C2</v>
      </c>
      <c r="B412" s="61" t="str">
        <f aca="false">Def_Equipamentos!$C$4</f>
        <v>DI-BPMPkup</v>
      </c>
      <c r="C412" s="43"/>
      <c r="D412" s="64" t="str">
        <f aca="false">IF(EXACT(A412, ""), "", A412&amp;":")&amp;B412&amp;IF(EXACT(C412, ""), "", "-"&amp;C412)</f>
        <v>SI-06C2:DI-BPMPkup</v>
      </c>
      <c r="E412" s="61" t="str">
        <f aca="false">Def_Locais_Racks_Trechos!$A$343</f>
        <v>SI-06C2</v>
      </c>
      <c r="F412" s="64" t="str">
        <f aca="false" t="array" ref="F412:F412">INDEX(Def_Locais_Racks_Trechos!$B$2:$B$1019, MATCH(E412, Def_Locais_Racks_Trechos!$A$2:$A$1019, 0), 1)</f>
        <v>Túnel (Anel)</v>
      </c>
      <c r="G412" s="65"/>
      <c r="H412" s="65"/>
      <c r="I412" s="65"/>
      <c r="J412" s="65"/>
      <c r="K412" s="65"/>
      <c r="L412" s="65"/>
      <c r="M412" s="65"/>
      <c r="N412" s="65"/>
      <c r="O412" s="65"/>
    </row>
    <row r="413" customFormat="false" ht="15.75" hidden="false" customHeight="true" outlineLevel="0" collapsed="false">
      <c r="A413" s="61" t="str">
        <f aca="false">Def_SecSub!$A$344</f>
        <v>SI-06C3</v>
      </c>
      <c r="B413" s="61" t="str">
        <f aca="false">Def_Equipamentos!$C$4</f>
        <v>DI-BPMPkup</v>
      </c>
      <c r="C413" s="43" t="n">
        <v>1</v>
      </c>
      <c r="D413" s="64" t="str">
        <f aca="false">IF(EXACT(A413, ""), "", A413&amp;":")&amp;B413&amp;IF(EXACT(C413, ""), "", "-"&amp;C413)</f>
        <v>SI-06C3:DI-BPMPkup-1</v>
      </c>
      <c r="E413" s="61" t="str">
        <f aca="false">Def_Locais_Racks_Trechos!$A$344</f>
        <v>SI-06C3</v>
      </c>
      <c r="F413" s="64" t="str">
        <f aca="false" t="array" ref="F413:F413">INDEX(Def_Locais_Racks_Trechos!$B$2:$B$1019, MATCH(E413, Def_Locais_Racks_Trechos!$A$2:$A$1019, 0), 1)</f>
        <v>Túnel (Anel)</v>
      </c>
      <c r="G413" s="65"/>
      <c r="H413" s="65"/>
      <c r="I413" s="65"/>
      <c r="J413" s="65"/>
      <c r="K413" s="65"/>
      <c r="L413" s="65"/>
      <c r="M413" s="65"/>
      <c r="N413" s="65"/>
      <c r="O413" s="65"/>
    </row>
    <row r="414" customFormat="false" ht="15.75" hidden="false" customHeight="true" outlineLevel="0" collapsed="false">
      <c r="A414" s="61" t="str">
        <f aca="false">Def_SecSub!$A$344</f>
        <v>SI-06C3</v>
      </c>
      <c r="B414" s="61" t="str">
        <f aca="false">Def_Equipamentos!$C$4</f>
        <v>DI-BPMPkup</v>
      </c>
      <c r="C414" s="43" t="n">
        <v>2</v>
      </c>
      <c r="D414" s="64" t="str">
        <f aca="false">IF(EXACT(A414, ""), "", A414&amp;":")&amp;B414&amp;IF(EXACT(C414, ""), "", "-"&amp;C414)</f>
        <v>SI-06C3:DI-BPMPkup-2</v>
      </c>
      <c r="E414" s="61" t="str">
        <f aca="false">Def_Locais_Racks_Trechos!$A$344</f>
        <v>SI-06C3</v>
      </c>
      <c r="F414" s="64" t="str">
        <f aca="false" t="array" ref="F414:F414">INDEX(Def_Locais_Racks_Trechos!$B$2:$B$1019, MATCH(E414, Def_Locais_Racks_Trechos!$A$2:$A$1019, 0), 1)</f>
        <v>Túnel (Anel)</v>
      </c>
      <c r="G414" s="65"/>
      <c r="H414" s="65"/>
      <c r="I414" s="65"/>
      <c r="J414" s="65"/>
      <c r="K414" s="65"/>
      <c r="L414" s="65"/>
      <c r="M414" s="65"/>
      <c r="N414" s="65"/>
      <c r="O414" s="65"/>
    </row>
    <row r="415" customFormat="false" ht="15.75" hidden="false" customHeight="true" outlineLevel="0" collapsed="false">
      <c r="A415" s="61" t="str">
        <f aca="false">Def_SecSub!$A$345</f>
        <v>SI-06C4</v>
      </c>
      <c r="B415" s="61" t="str">
        <f aca="false">Def_Equipamentos!$C$4</f>
        <v>DI-BPMPkup</v>
      </c>
      <c r="C415" s="43"/>
      <c r="D415" s="64" t="str">
        <f aca="false">IF(EXACT(A415, ""), "", A415&amp;":")&amp;B415&amp;IF(EXACT(C415, ""), "", "-"&amp;C415)</f>
        <v>SI-06C4:DI-BPMPkup</v>
      </c>
      <c r="E415" s="61" t="str">
        <f aca="false">Def_Locais_Racks_Trechos!$A$345</f>
        <v>SI-06C4</v>
      </c>
      <c r="F415" s="64" t="str">
        <f aca="false" t="array" ref="F415:F415">INDEX(Def_Locais_Racks_Trechos!$B$2:$B$1019, MATCH(E415, Def_Locais_Racks_Trechos!$A$2:$A$1019, 0), 1)</f>
        <v>Túnel (Anel)</v>
      </c>
      <c r="G415" s="65"/>
      <c r="H415" s="65"/>
      <c r="I415" s="65"/>
      <c r="J415" s="65"/>
      <c r="K415" s="65"/>
      <c r="L415" s="65"/>
      <c r="M415" s="65"/>
      <c r="N415" s="65"/>
      <c r="O415" s="65"/>
    </row>
    <row r="416" customFormat="false" ht="15.75" hidden="false" customHeight="true" outlineLevel="0" collapsed="false">
      <c r="A416" s="61" t="str">
        <f aca="false">Def_SecSub!$A$346</f>
        <v>SI-06M1</v>
      </c>
      <c r="B416" s="61" t="str">
        <f aca="false">Def_Equipamentos!$C$4</f>
        <v>DI-BPMPkup</v>
      </c>
      <c r="C416" s="43"/>
      <c r="D416" s="64" t="str">
        <f aca="false">IF(EXACT(A416, ""), "", A416&amp;":")&amp;B416&amp;IF(EXACT(C416, ""), "", "-"&amp;C416)</f>
        <v>SI-06M1:DI-BPMPkup</v>
      </c>
      <c r="E416" s="61" t="str">
        <f aca="false">Def_Locais_Racks_Trechos!$A$346</f>
        <v>SI-06M1</v>
      </c>
      <c r="F416" s="64" t="str">
        <f aca="false" t="array" ref="F416:F416">INDEX(Def_Locais_Racks_Trechos!$B$2:$B$1019, MATCH(E416, Def_Locais_Racks_Trechos!$A$2:$A$1019, 0), 1)</f>
        <v>Túnel (Anel)</v>
      </c>
      <c r="G416" s="65"/>
      <c r="H416" s="65"/>
      <c r="I416" s="65"/>
      <c r="J416" s="65"/>
      <c r="K416" s="65"/>
      <c r="L416" s="65"/>
      <c r="M416" s="65"/>
      <c r="N416" s="65"/>
      <c r="O416" s="65"/>
    </row>
    <row r="417" customFormat="false" ht="15.75" hidden="false" customHeight="true" outlineLevel="0" collapsed="false">
      <c r="A417" s="61" t="str">
        <f aca="false">Def_SecSub!$A$347</f>
        <v>SI-06M2</v>
      </c>
      <c r="B417" s="61" t="str">
        <f aca="false">Def_Equipamentos!$C$4</f>
        <v>DI-BPMPkup</v>
      </c>
      <c r="C417" s="43"/>
      <c r="D417" s="64" t="str">
        <f aca="false">IF(EXACT(A417, ""), "", A417&amp;":")&amp;B417&amp;IF(EXACT(C417, ""), "", "-"&amp;C417)</f>
        <v>SI-06M2:DI-BPMPkup</v>
      </c>
      <c r="E417" s="61" t="str">
        <f aca="false">Def_Locais_Racks_Trechos!$A$347</f>
        <v>SI-06M2</v>
      </c>
      <c r="F417" s="64" t="str">
        <f aca="false" t="array" ref="F417:F417">INDEX(Def_Locais_Racks_Trechos!$B$2:$B$1019, MATCH(E417, Def_Locais_Racks_Trechos!$A$2:$A$1019, 0), 1)</f>
        <v>Túnel (Anel)</v>
      </c>
      <c r="G417" s="65"/>
      <c r="H417" s="65"/>
      <c r="I417" s="65"/>
      <c r="J417" s="65"/>
      <c r="K417" s="65"/>
      <c r="L417" s="65"/>
      <c r="M417" s="65"/>
      <c r="N417" s="65"/>
      <c r="O417" s="65"/>
    </row>
    <row r="418" customFormat="false" ht="15.75" hidden="false" customHeight="true" outlineLevel="0" collapsed="false">
      <c r="A418" s="61" t="str">
        <f aca="false">Def_SecSub!$A$348</f>
        <v>SI-07C1</v>
      </c>
      <c r="B418" s="61" t="str">
        <f aca="false">Def_Equipamentos!$C$4</f>
        <v>DI-BPMPkup</v>
      </c>
      <c r="C418" s="43" t="n">
        <v>1</v>
      </c>
      <c r="D418" s="64" t="str">
        <f aca="false">IF(EXACT(A418, ""), "", A418&amp;":")&amp;B418&amp;IF(EXACT(C418, ""), "", "-"&amp;C418)</f>
        <v>SI-07C1:DI-BPMPkup-1</v>
      </c>
      <c r="E418" s="61" t="str">
        <f aca="false">Def_Locais_Racks_Trechos!$A$348</f>
        <v>SI-07C1</v>
      </c>
      <c r="F418" s="64" t="str">
        <f aca="false" t="array" ref="F418:F418">INDEX(Def_Locais_Racks_Trechos!$B$2:$B$1019, MATCH(E418, Def_Locais_Racks_Trechos!$A$2:$A$1019, 0), 1)</f>
        <v>Túnel (Anel)</v>
      </c>
      <c r="G418" s="65"/>
      <c r="H418" s="65"/>
      <c r="I418" s="65"/>
      <c r="J418" s="65"/>
      <c r="K418" s="65"/>
      <c r="L418" s="65"/>
      <c r="M418" s="65"/>
      <c r="N418" s="65"/>
      <c r="O418" s="65"/>
    </row>
    <row r="419" customFormat="false" ht="15.75" hidden="false" customHeight="true" outlineLevel="0" collapsed="false">
      <c r="A419" s="61" t="str">
        <f aca="false">Def_SecSub!$A$348</f>
        <v>SI-07C1</v>
      </c>
      <c r="B419" s="61" t="str">
        <f aca="false">Def_Equipamentos!$C$4</f>
        <v>DI-BPMPkup</v>
      </c>
      <c r="C419" s="43" t="n">
        <v>2</v>
      </c>
      <c r="D419" s="64" t="str">
        <f aca="false">IF(EXACT(A419, ""), "", A419&amp;":")&amp;B419&amp;IF(EXACT(C419, ""), "", "-"&amp;C419)</f>
        <v>SI-07C1:DI-BPMPkup-2</v>
      </c>
      <c r="E419" s="61" t="str">
        <f aca="false">Def_Locais_Racks_Trechos!$A$348</f>
        <v>SI-07C1</v>
      </c>
      <c r="F419" s="64" t="str">
        <f aca="false" t="array" ref="F419:F419">INDEX(Def_Locais_Racks_Trechos!$B$2:$B$1019, MATCH(E419, Def_Locais_Racks_Trechos!$A$2:$A$1019, 0), 1)</f>
        <v>Túnel (Anel)</v>
      </c>
      <c r="G419" s="65"/>
      <c r="H419" s="65"/>
      <c r="I419" s="65"/>
      <c r="J419" s="65"/>
      <c r="K419" s="65"/>
      <c r="L419" s="65"/>
      <c r="M419" s="65"/>
      <c r="N419" s="65"/>
      <c r="O419" s="65"/>
    </row>
    <row r="420" customFormat="false" ht="15.75" hidden="false" customHeight="true" outlineLevel="0" collapsed="false">
      <c r="A420" s="61" t="str">
        <f aca="false">Def_SecSub!$A$349</f>
        <v>SI-07C2</v>
      </c>
      <c r="B420" s="61" t="str">
        <f aca="false">Def_Equipamentos!$C$4</f>
        <v>DI-BPMPkup</v>
      </c>
      <c r="C420" s="43"/>
      <c r="D420" s="64" t="str">
        <f aca="false">IF(EXACT(A420, ""), "", A420&amp;":")&amp;B420&amp;IF(EXACT(C420, ""), "", "-"&amp;C420)</f>
        <v>SI-07C2:DI-BPMPkup</v>
      </c>
      <c r="E420" s="61" t="str">
        <f aca="false">Def_Locais_Racks_Trechos!$A$349</f>
        <v>SI-07C2</v>
      </c>
      <c r="F420" s="64" t="str">
        <f aca="false" t="array" ref="F420:F420">INDEX(Def_Locais_Racks_Trechos!$B$2:$B$1019, MATCH(E420, Def_Locais_Racks_Trechos!$A$2:$A$1019, 0), 1)</f>
        <v>Túnel (Anel)</v>
      </c>
      <c r="G420" s="65"/>
      <c r="H420" s="65"/>
      <c r="I420" s="65"/>
      <c r="J420" s="65"/>
      <c r="K420" s="65"/>
      <c r="L420" s="65"/>
      <c r="M420" s="65"/>
      <c r="N420" s="65"/>
      <c r="O420" s="65"/>
    </row>
    <row r="421" customFormat="false" ht="15.75" hidden="false" customHeight="true" outlineLevel="0" collapsed="false">
      <c r="A421" s="61" t="str">
        <f aca="false">Def_SecSub!$A$350</f>
        <v>SI-07C3</v>
      </c>
      <c r="B421" s="61" t="str">
        <f aca="false">Def_Equipamentos!$C$4</f>
        <v>DI-BPMPkup</v>
      </c>
      <c r="C421" s="43" t="n">
        <v>1</v>
      </c>
      <c r="D421" s="64" t="str">
        <f aca="false">IF(EXACT(A421, ""), "", A421&amp;":")&amp;B421&amp;IF(EXACT(C421, ""), "", "-"&amp;C421)</f>
        <v>SI-07C3:DI-BPMPkup-1</v>
      </c>
      <c r="E421" s="61" t="str">
        <f aca="false">Def_Locais_Racks_Trechos!$A$350</f>
        <v>SI-07C3</v>
      </c>
      <c r="F421" s="64" t="str">
        <f aca="false" t="array" ref="F421:F421">INDEX(Def_Locais_Racks_Trechos!$B$2:$B$1019, MATCH(E421, Def_Locais_Racks_Trechos!$A$2:$A$1019, 0), 1)</f>
        <v>Túnel (Anel)</v>
      </c>
      <c r="G421" s="65"/>
      <c r="H421" s="65"/>
      <c r="I421" s="65"/>
      <c r="J421" s="65"/>
      <c r="K421" s="65"/>
      <c r="L421" s="65"/>
      <c r="M421" s="65"/>
      <c r="N421" s="65"/>
      <c r="O421" s="65"/>
    </row>
    <row r="422" customFormat="false" ht="15.75" hidden="false" customHeight="true" outlineLevel="0" collapsed="false">
      <c r="A422" s="61" t="str">
        <f aca="false">Def_SecSub!$A$350</f>
        <v>SI-07C3</v>
      </c>
      <c r="B422" s="61" t="str">
        <f aca="false">Def_Equipamentos!$C$4</f>
        <v>DI-BPMPkup</v>
      </c>
      <c r="C422" s="43" t="n">
        <v>2</v>
      </c>
      <c r="D422" s="64" t="str">
        <f aca="false">IF(EXACT(A422, ""), "", A422&amp;":")&amp;B422&amp;IF(EXACT(C422, ""), "", "-"&amp;C422)</f>
        <v>SI-07C3:DI-BPMPkup-2</v>
      </c>
      <c r="E422" s="61" t="str">
        <f aca="false">Def_Locais_Racks_Trechos!$A$350</f>
        <v>SI-07C3</v>
      </c>
      <c r="F422" s="64" t="str">
        <f aca="false" t="array" ref="F422:F422">INDEX(Def_Locais_Racks_Trechos!$B$2:$B$1019, MATCH(E422, Def_Locais_Racks_Trechos!$A$2:$A$1019, 0), 1)</f>
        <v>Túnel (Anel)</v>
      </c>
      <c r="G422" s="65"/>
      <c r="H422" s="65"/>
      <c r="I422" s="65"/>
      <c r="J422" s="65"/>
      <c r="K422" s="65"/>
      <c r="L422" s="65"/>
      <c r="M422" s="65"/>
      <c r="N422" s="65"/>
      <c r="O422" s="65"/>
    </row>
    <row r="423" customFormat="false" ht="15.75" hidden="false" customHeight="true" outlineLevel="0" collapsed="false">
      <c r="A423" s="61" t="str">
        <f aca="false">Def_SecSub!$A$351</f>
        <v>SI-07C4</v>
      </c>
      <c r="B423" s="61" t="str">
        <f aca="false">Def_Equipamentos!$C$4</f>
        <v>DI-BPMPkup</v>
      </c>
      <c r="C423" s="43"/>
      <c r="D423" s="64" t="str">
        <f aca="false">IF(EXACT(A423, ""), "", A423&amp;":")&amp;B423&amp;IF(EXACT(C423, ""), "", "-"&amp;C423)</f>
        <v>SI-07C4:DI-BPMPkup</v>
      </c>
      <c r="E423" s="61" t="str">
        <f aca="false">Def_Locais_Racks_Trechos!$A$351</f>
        <v>SI-07C4</v>
      </c>
      <c r="F423" s="64" t="str">
        <f aca="false" t="array" ref="F423:F423">INDEX(Def_Locais_Racks_Trechos!$B$2:$B$1019, MATCH(E423, Def_Locais_Racks_Trechos!$A$2:$A$1019, 0), 1)</f>
        <v>Túnel (Anel)</v>
      </c>
      <c r="G423" s="65"/>
      <c r="H423" s="65"/>
      <c r="I423" s="65"/>
      <c r="J423" s="65"/>
      <c r="K423" s="65"/>
      <c r="L423" s="65"/>
      <c r="M423" s="65"/>
      <c r="N423" s="65"/>
      <c r="O423" s="65"/>
    </row>
    <row r="424" customFormat="false" ht="15.75" hidden="false" customHeight="true" outlineLevel="0" collapsed="false">
      <c r="A424" s="61" t="str">
        <f aca="false">Def_SecSub!$A$352</f>
        <v>SI-07M1</v>
      </c>
      <c r="B424" s="61" t="str">
        <f aca="false">Def_Equipamentos!$C$4</f>
        <v>DI-BPMPkup</v>
      </c>
      <c r="C424" s="43"/>
      <c r="D424" s="64" t="str">
        <f aca="false">IF(EXACT(A424, ""), "", A424&amp;":")&amp;B424&amp;IF(EXACT(C424, ""), "", "-"&amp;C424)</f>
        <v>SI-07M1:DI-BPMPkup</v>
      </c>
      <c r="E424" s="61" t="str">
        <f aca="false">Def_Locais_Racks_Trechos!$A$352</f>
        <v>SI-07M1</v>
      </c>
      <c r="F424" s="64" t="str">
        <f aca="false" t="array" ref="F424:F424">INDEX(Def_Locais_Racks_Trechos!$B$2:$B$1019, MATCH(E424, Def_Locais_Racks_Trechos!$A$2:$A$1019, 0), 1)</f>
        <v>Túnel (Anel)</v>
      </c>
      <c r="G424" s="65"/>
      <c r="H424" s="65"/>
      <c r="I424" s="65"/>
      <c r="J424" s="65"/>
      <c r="K424" s="65"/>
      <c r="L424" s="65"/>
      <c r="M424" s="65"/>
      <c r="N424" s="65"/>
      <c r="O424" s="65"/>
    </row>
    <row r="425" customFormat="false" ht="15.75" hidden="false" customHeight="true" outlineLevel="0" collapsed="false">
      <c r="A425" s="61" t="str">
        <f aca="false">Def_SecSub!$A$353</f>
        <v>SI-07M2</v>
      </c>
      <c r="B425" s="61" t="str">
        <f aca="false">Def_Equipamentos!$C$4</f>
        <v>DI-BPMPkup</v>
      </c>
      <c r="C425" s="43"/>
      <c r="D425" s="64" t="str">
        <f aca="false">IF(EXACT(A425, ""), "", A425&amp;":")&amp;B425&amp;IF(EXACT(C425, ""), "", "-"&amp;C425)</f>
        <v>SI-07M2:DI-BPMPkup</v>
      </c>
      <c r="E425" s="61" t="str">
        <f aca="false">Def_Locais_Racks_Trechos!$A$353</f>
        <v>SI-07M2</v>
      </c>
      <c r="F425" s="64" t="str">
        <f aca="false" t="array" ref="F425:F425">INDEX(Def_Locais_Racks_Trechos!$B$2:$B$1019, MATCH(E425, Def_Locais_Racks_Trechos!$A$2:$A$1019, 0), 1)</f>
        <v>Túnel (Anel)</v>
      </c>
      <c r="G425" s="65"/>
      <c r="H425" s="65"/>
      <c r="I425" s="65"/>
      <c r="J425" s="65"/>
      <c r="K425" s="65"/>
      <c r="L425" s="65"/>
      <c r="M425" s="65"/>
      <c r="N425" s="65"/>
      <c r="O425" s="65"/>
    </row>
    <row r="426" customFormat="false" ht="15.75" hidden="false" customHeight="true" outlineLevel="0" collapsed="false">
      <c r="A426" s="61" t="str">
        <f aca="false">Def_SecSub!$A$354</f>
        <v>SI-08C1</v>
      </c>
      <c r="B426" s="61" t="str">
        <f aca="false">Def_Equipamentos!$C$4</f>
        <v>DI-BPMPkup</v>
      </c>
      <c r="C426" s="43" t="n">
        <v>1</v>
      </c>
      <c r="D426" s="64" t="str">
        <f aca="false">IF(EXACT(A426, ""), "", A426&amp;":")&amp;B426&amp;IF(EXACT(C426, ""), "", "-"&amp;C426)</f>
        <v>SI-08C1:DI-BPMPkup-1</v>
      </c>
      <c r="E426" s="61" t="str">
        <f aca="false">Def_Locais_Racks_Trechos!$A$354</f>
        <v>SI-08C1</v>
      </c>
      <c r="F426" s="64" t="str">
        <f aca="false" t="array" ref="F426:F426">INDEX(Def_Locais_Racks_Trechos!$B$2:$B$1019, MATCH(E426, Def_Locais_Racks_Trechos!$A$2:$A$1019, 0), 1)</f>
        <v>Túnel (Anel)</v>
      </c>
      <c r="G426" s="65"/>
      <c r="H426" s="65"/>
      <c r="I426" s="65"/>
      <c r="J426" s="65"/>
      <c r="K426" s="65"/>
      <c r="L426" s="65"/>
      <c r="M426" s="65"/>
      <c r="N426" s="65"/>
      <c r="O426" s="65"/>
    </row>
    <row r="427" customFormat="false" ht="15.75" hidden="false" customHeight="true" outlineLevel="0" collapsed="false">
      <c r="A427" s="61" t="str">
        <f aca="false">Def_SecSub!$A$354</f>
        <v>SI-08C1</v>
      </c>
      <c r="B427" s="61" t="str">
        <f aca="false">Def_Equipamentos!$C$4</f>
        <v>DI-BPMPkup</v>
      </c>
      <c r="C427" s="43" t="n">
        <v>2</v>
      </c>
      <c r="D427" s="64" t="str">
        <f aca="false">IF(EXACT(A427, ""), "", A427&amp;":")&amp;B427&amp;IF(EXACT(C427, ""), "", "-"&amp;C427)</f>
        <v>SI-08C1:DI-BPMPkup-2</v>
      </c>
      <c r="E427" s="61" t="str">
        <f aca="false">Def_Locais_Racks_Trechos!$A$354</f>
        <v>SI-08C1</v>
      </c>
      <c r="F427" s="64" t="str">
        <f aca="false" t="array" ref="F427:F427">INDEX(Def_Locais_Racks_Trechos!$B$2:$B$1019, MATCH(E427, Def_Locais_Racks_Trechos!$A$2:$A$1019, 0), 1)</f>
        <v>Túnel (Anel)</v>
      </c>
      <c r="G427" s="65"/>
      <c r="H427" s="65"/>
      <c r="I427" s="65"/>
      <c r="J427" s="65"/>
      <c r="K427" s="65"/>
      <c r="L427" s="65"/>
      <c r="M427" s="65"/>
      <c r="N427" s="65"/>
      <c r="O427" s="65"/>
    </row>
    <row r="428" customFormat="false" ht="15.75" hidden="false" customHeight="true" outlineLevel="0" collapsed="false">
      <c r="A428" s="61" t="str">
        <f aca="false">Def_SecSub!$A$355</f>
        <v>SI-08C2</v>
      </c>
      <c r="B428" s="61" t="str">
        <f aca="false">Def_Equipamentos!$C$4</f>
        <v>DI-BPMPkup</v>
      </c>
      <c r="C428" s="43"/>
      <c r="D428" s="64" t="str">
        <f aca="false">IF(EXACT(A428, ""), "", A428&amp;":")&amp;B428&amp;IF(EXACT(C428, ""), "", "-"&amp;C428)</f>
        <v>SI-08C2:DI-BPMPkup</v>
      </c>
      <c r="E428" s="61" t="str">
        <f aca="false">Def_Locais_Racks_Trechos!$A$355</f>
        <v>SI-08C2</v>
      </c>
      <c r="F428" s="64" t="str">
        <f aca="false" t="array" ref="F428:F428">INDEX(Def_Locais_Racks_Trechos!$B$2:$B$1019, MATCH(E428, Def_Locais_Racks_Trechos!$A$2:$A$1019, 0), 1)</f>
        <v>Túnel (Anel)</v>
      </c>
      <c r="G428" s="65"/>
      <c r="H428" s="65"/>
      <c r="I428" s="65"/>
      <c r="J428" s="65"/>
      <c r="K428" s="65"/>
      <c r="L428" s="65"/>
      <c r="M428" s="65"/>
      <c r="N428" s="65"/>
      <c r="O428" s="65"/>
    </row>
    <row r="429" customFormat="false" ht="15.75" hidden="false" customHeight="true" outlineLevel="0" collapsed="false">
      <c r="A429" s="61" t="str">
        <f aca="false">Def_SecSub!$A$356</f>
        <v>SI-08C3</v>
      </c>
      <c r="B429" s="61" t="str">
        <f aca="false">Def_Equipamentos!$C$4</f>
        <v>DI-BPMPkup</v>
      </c>
      <c r="C429" s="43" t="n">
        <v>1</v>
      </c>
      <c r="D429" s="64" t="str">
        <f aca="false">IF(EXACT(A429, ""), "", A429&amp;":")&amp;B429&amp;IF(EXACT(C429, ""), "", "-"&amp;C429)</f>
        <v>SI-08C3:DI-BPMPkup-1</v>
      </c>
      <c r="E429" s="61" t="str">
        <f aca="false">Def_Locais_Racks_Trechos!$A$356</f>
        <v>SI-08C3</v>
      </c>
      <c r="F429" s="64" t="str">
        <f aca="false" t="array" ref="F429:F429">INDEX(Def_Locais_Racks_Trechos!$B$2:$B$1019, MATCH(E429, Def_Locais_Racks_Trechos!$A$2:$A$1019, 0), 1)</f>
        <v>Túnel (Anel)</v>
      </c>
      <c r="G429" s="65"/>
      <c r="H429" s="65"/>
      <c r="I429" s="65"/>
      <c r="J429" s="65"/>
      <c r="K429" s="65"/>
      <c r="L429" s="65"/>
      <c r="M429" s="65"/>
      <c r="N429" s="65"/>
      <c r="O429" s="65"/>
    </row>
    <row r="430" customFormat="false" ht="15.75" hidden="false" customHeight="true" outlineLevel="0" collapsed="false">
      <c r="A430" s="61" t="str">
        <f aca="false">Def_SecSub!$A$356</f>
        <v>SI-08C3</v>
      </c>
      <c r="B430" s="61" t="str">
        <f aca="false">Def_Equipamentos!$C$4</f>
        <v>DI-BPMPkup</v>
      </c>
      <c r="C430" s="43" t="n">
        <v>2</v>
      </c>
      <c r="D430" s="64" t="str">
        <f aca="false">IF(EXACT(A430, ""), "", A430&amp;":")&amp;B430&amp;IF(EXACT(C430, ""), "", "-"&amp;C430)</f>
        <v>SI-08C3:DI-BPMPkup-2</v>
      </c>
      <c r="E430" s="61" t="str">
        <f aca="false">Def_Locais_Racks_Trechos!$A$356</f>
        <v>SI-08C3</v>
      </c>
      <c r="F430" s="64" t="str">
        <f aca="false" t="array" ref="F430:F430">INDEX(Def_Locais_Racks_Trechos!$B$2:$B$1019, MATCH(E430, Def_Locais_Racks_Trechos!$A$2:$A$1019, 0), 1)</f>
        <v>Túnel (Anel)</v>
      </c>
      <c r="G430" s="65"/>
      <c r="H430" s="65"/>
      <c r="I430" s="65"/>
      <c r="J430" s="65"/>
      <c r="K430" s="65"/>
      <c r="L430" s="65"/>
      <c r="M430" s="65"/>
      <c r="N430" s="65"/>
      <c r="O430" s="65"/>
    </row>
    <row r="431" customFormat="false" ht="15.75" hidden="false" customHeight="true" outlineLevel="0" collapsed="false">
      <c r="A431" s="61" t="str">
        <f aca="false">Def_SecSub!$A$357</f>
        <v>SI-08C4</v>
      </c>
      <c r="B431" s="61" t="str">
        <f aca="false">Def_Equipamentos!$C$4</f>
        <v>DI-BPMPkup</v>
      </c>
      <c r="C431" s="43"/>
      <c r="D431" s="64" t="str">
        <f aca="false">IF(EXACT(A431, ""), "", A431&amp;":")&amp;B431&amp;IF(EXACT(C431, ""), "", "-"&amp;C431)</f>
        <v>SI-08C4:DI-BPMPkup</v>
      </c>
      <c r="E431" s="61" t="str">
        <f aca="false">Def_Locais_Racks_Trechos!$A$357</f>
        <v>SI-08C4</v>
      </c>
      <c r="F431" s="64" t="str">
        <f aca="false" t="array" ref="F431:F431">INDEX(Def_Locais_Racks_Trechos!$B$2:$B$1019, MATCH(E431, Def_Locais_Racks_Trechos!$A$2:$A$1019, 0), 1)</f>
        <v>Túnel (Anel)</v>
      </c>
      <c r="G431" s="65"/>
      <c r="H431" s="65"/>
      <c r="I431" s="65"/>
      <c r="J431" s="65"/>
      <c r="K431" s="65"/>
      <c r="L431" s="65"/>
      <c r="M431" s="65"/>
      <c r="N431" s="65"/>
      <c r="O431" s="65"/>
    </row>
    <row r="432" customFormat="false" ht="15.75" hidden="false" customHeight="true" outlineLevel="0" collapsed="false">
      <c r="A432" s="61" t="str">
        <f aca="false">Def_SecSub!$A$358</f>
        <v>SI-08M1</v>
      </c>
      <c r="B432" s="61" t="str">
        <f aca="false">Def_Equipamentos!$C$4</f>
        <v>DI-BPMPkup</v>
      </c>
      <c r="C432" s="43"/>
      <c r="D432" s="64" t="str">
        <f aca="false">IF(EXACT(A432, ""), "", A432&amp;":")&amp;B432&amp;IF(EXACT(C432, ""), "", "-"&amp;C432)</f>
        <v>SI-08M1:DI-BPMPkup</v>
      </c>
      <c r="E432" s="61" t="str">
        <f aca="false">Def_Locais_Racks_Trechos!$A$358</f>
        <v>SI-08M1</v>
      </c>
      <c r="F432" s="64" t="str">
        <f aca="false" t="array" ref="F432:F432">INDEX(Def_Locais_Racks_Trechos!$B$2:$B$1019, MATCH(E432, Def_Locais_Racks_Trechos!$A$2:$A$1019, 0), 1)</f>
        <v>Túnel (Anel)</v>
      </c>
      <c r="G432" s="65"/>
      <c r="H432" s="65"/>
      <c r="I432" s="65"/>
      <c r="J432" s="65"/>
      <c r="K432" s="65"/>
      <c r="L432" s="65"/>
      <c r="M432" s="65"/>
      <c r="N432" s="65"/>
      <c r="O432" s="65"/>
    </row>
    <row r="433" customFormat="false" ht="15.75" hidden="false" customHeight="true" outlineLevel="0" collapsed="false">
      <c r="A433" s="61" t="str">
        <f aca="false">Def_SecSub!$A$359</f>
        <v>SI-08M2</v>
      </c>
      <c r="B433" s="61" t="str">
        <f aca="false">Def_Equipamentos!$C$4</f>
        <v>DI-BPMPkup</v>
      </c>
      <c r="C433" s="43"/>
      <c r="D433" s="64" t="str">
        <f aca="false">IF(EXACT(A433, ""), "", A433&amp;":")&amp;B433&amp;IF(EXACT(C433, ""), "", "-"&amp;C433)</f>
        <v>SI-08M2:DI-BPMPkup</v>
      </c>
      <c r="E433" s="61" t="str">
        <f aca="false">Def_Locais_Racks_Trechos!$A$359</f>
        <v>SI-08M2</v>
      </c>
      <c r="F433" s="64" t="str">
        <f aca="false" t="array" ref="F433:F433">INDEX(Def_Locais_Racks_Trechos!$B$2:$B$1019, MATCH(E433, Def_Locais_Racks_Trechos!$A$2:$A$1019, 0), 1)</f>
        <v>Túnel (Anel)</v>
      </c>
      <c r="G433" s="65"/>
      <c r="H433" s="65"/>
      <c r="I433" s="65"/>
      <c r="J433" s="65"/>
      <c r="K433" s="65"/>
      <c r="L433" s="65"/>
      <c r="M433" s="65"/>
      <c r="N433" s="65"/>
      <c r="O433" s="65"/>
    </row>
    <row r="434" customFormat="false" ht="15.75" hidden="false" customHeight="true" outlineLevel="0" collapsed="false">
      <c r="A434" s="61" t="str">
        <f aca="false">Def_SecSub!$A$360</f>
        <v>SI-09C1</v>
      </c>
      <c r="B434" s="61" t="str">
        <f aca="false">Def_Equipamentos!$C$4</f>
        <v>DI-BPMPkup</v>
      </c>
      <c r="C434" s="43" t="n">
        <v>1</v>
      </c>
      <c r="D434" s="64" t="str">
        <f aca="false">IF(EXACT(A434, ""), "", A434&amp;":")&amp;B434&amp;IF(EXACT(C434, ""), "", "-"&amp;C434)</f>
        <v>SI-09C1:DI-BPMPkup-1</v>
      </c>
      <c r="E434" s="61" t="str">
        <f aca="false">Def_Locais_Racks_Trechos!$A$360</f>
        <v>SI-09C1</v>
      </c>
      <c r="F434" s="64" t="str">
        <f aca="false" t="array" ref="F434:F434">INDEX(Def_Locais_Racks_Trechos!$B$2:$B$1019, MATCH(E434, Def_Locais_Racks_Trechos!$A$2:$A$1019, 0), 1)</f>
        <v>Túnel (Anel)</v>
      </c>
      <c r="G434" s="65"/>
      <c r="H434" s="65"/>
      <c r="I434" s="65"/>
      <c r="J434" s="65"/>
      <c r="K434" s="65"/>
      <c r="L434" s="65"/>
      <c r="M434" s="65"/>
      <c r="N434" s="65"/>
      <c r="O434" s="65"/>
    </row>
    <row r="435" customFormat="false" ht="15.75" hidden="false" customHeight="true" outlineLevel="0" collapsed="false">
      <c r="A435" s="61" t="str">
        <f aca="false">Def_SecSub!$A$360</f>
        <v>SI-09C1</v>
      </c>
      <c r="B435" s="61" t="str">
        <f aca="false">Def_Equipamentos!$C$4</f>
        <v>DI-BPMPkup</v>
      </c>
      <c r="C435" s="43" t="n">
        <v>2</v>
      </c>
      <c r="D435" s="64" t="str">
        <f aca="false">IF(EXACT(A435, ""), "", A435&amp;":")&amp;B435&amp;IF(EXACT(C435, ""), "", "-"&amp;C435)</f>
        <v>SI-09C1:DI-BPMPkup-2</v>
      </c>
      <c r="E435" s="61" t="str">
        <f aca="false">Def_Locais_Racks_Trechos!$A$360</f>
        <v>SI-09C1</v>
      </c>
      <c r="F435" s="64" t="str">
        <f aca="false" t="array" ref="F435:F435">INDEX(Def_Locais_Racks_Trechos!$B$2:$B$1019, MATCH(E435, Def_Locais_Racks_Trechos!$A$2:$A$1019, 0), 1)</f>
        <v>Túnel (Anel)</v>
      </c>
      <c r="G435" s="65"/>
      <c r="H435" s="65"/>
      <c r="I435" s="65"/>
      <c r="J435" s="65"/>
      <c r="K435" s="65"/>
      <c r="L435" s="65"/>
      <c r="M435" s="65"/>
      <c r="N435" s="65"/>
      <c r="O435" s="65"/>
    </row>
    <row r="436" customFormat="false" ht="15.75" hidden="false" customHeight="true" outlineLevel="0" collapsed="false">
      <c r="A436" s="61" t="str">
        <f aca="false">Def_SecSub!$A$361</f>
        <v>SI-09C2</v>
      </c>
      <c r="B436" s="61" t="str">
        <f aca="false">Def_Equipamentos!$C$4</f>
        <v>DI-BPMPkup</v>
      </c>
      <c r="C436" s="43"/>
      <c r="D436" s="64" t="str">
        <f aca="false">IF(EXACT(A436, ""), "", A436&amp;":")&amp;B436&amp;IF(EXACT(C436, ""), "", "-"&amp;C436)</f>
        <v>SI-09C2:DI-BPMPkup</v>
      </c>
      <c r="E436" s="61" t="str">
        <f aca="false">Def_Locais_Racks_Trechos!$A$361</f>
        <v>SI-09C2</v>
      </c>
      <c r="F436" s="64" t="str">
        <f aca="false" t="array" ref="F436:F436">INDEX(Def_Locais_Racks_Trechos!$B$2:$B$1019, MATCH(E436, Def_Locais_Racks_Trechos!$A$2:$A$1019, 0), 1)</f>
        <v>Túnel (Anel)</v>
      </c>
      <c r="G436" s="65"/>
      <c r="H436" s="65"/>
      <c r="I436" s="65"/>
      <c r="J436" s="65"/>
      <c r="K436" s="65"/>
      <c r="L436" s="65"/>
      <c r="M436" s="65"/>
      <c r="N436" s="65"/>
      <c r="O436" s="65"/>
    </row>
    <row r="437" customFormat="false" ht="15.75" hidden="false" customHeight="true" outlineLevel="0" collapsed="false">
      <c r="A437" s="61" t="str">
        <f aca="false">Def_SecSub!$A$362</f>
        <v>SI-09C3</v>
      </c>
      <c r="B437" s="61" t="str">
        <f aca="false">Def_Equipamentos!$C$4</f>
        <v>DI-BPMPkup</v>
      </c>
      <c r="C437" s="43" t="n">
        <v>1</v>
      </c>
      <c r="D437" s="64" t="str">
        <f aca="false">IF(EXACT(A437, ""), "", A437&amp;":")&amp;B437&amp;IF(EXACT(C437, ""), "", "-"&amp;C437)</f>
        <v>SI-09C3:DI-BPMPkup-1</v>
      </c>
      <c r="E437" s="61" t="str">
        <f aca="false">Def_Locais_Racks_Trechos!$A$362</f>
        <v>SI-09C3</v>
      </c>
      <c r="F437" s="64" t="str">
        <f aca="false" t="array" ref="F437:F437">INDEX(Def_Locais_Racks_Trechos!$B$2:$B$1019, MATCH(E437, Def_Locais_Racks_Trechos!$A$2:$A$1019, 0), 1)</f>
        <v>Túnel (Anel)</v>
      </c>
      <c r="G437" s="65"/>
      <c r="H437" s="65"/>
      <c r="I437" s="65"/>
      <c r="J437" s="65"/>
      <c r="K437" s="65"/>
      <c r="L437" s="65"/>
      <c r="M437" s="65"/>
      <c r="N437" s="65"/>
      <c r="O437" s="65"/>
    </row>
    <row r="438" customFormat="false" ht="15.75" hidden="false" customHeight="true" outlineLevel="0" collapsed="false">
      <c r="A438" s="61" t="str">
        <f aca="false">Def_SecSub!$A$362</f>
        <v>SI-09C3</v>
      </c>
      <c r="B438" s="61" t="str">
        <f aca="false">Def_Equipamentos!$C$4</f>
        <v>DI-BPMPkup</v>
      </c>
      <c r="C438" s="43" t="n">
        <v>2</v>
      </c>
      <c r="D438" s="64" t="str">
        <f aca="false">IF(EXACT(A438, ""), "", A438&amp;":")&amp;B438&amp;IF(EXACT(C438, ""), "", "-"&amp;C438)</f>
        <v>SI-09C3:DI-BPMPkup-2</v>
      </c>
      <c r="E438" s="61" t="str">
        <f aca="false">Def_Locais_Racks_Trechos!$A$362</f>
        <v>SI-09C3</v>
      </c>
      <c r="F438" s="64" t="str">
        <f aca="false" t="array" ref="F438:F438">INDEX(Def_Locais_Racks_Trechos!$B$2:$B$1019, MATCH(E438, Def_Locais_Racks_Trechos!$A$2:$A$1019, 0), 1)</f>
        <v>Túnel (Anel)</v>
      </c>
      <c r="G438" s="65"/>
      <c r="H438" s="65"/>
      <c r="I438" s="65"/>
      <c r="J438" s="65"/>
      <c r="K438" s="65"/>
      <c r="L438" s="65"/>
      <c r="M438" s="65"/>
      <c r="N438" s="65"/>
      <c r="O438" s="65"/>
    </row>
    <row r="439" customFormat="false" ht="15.75" hidden="false" customHeight="true" outlineLevel="0" collapsed="false">
      <c r="A439" s="61" t="str">
        <f aca="false">Def_SecSub!$A$363</f>
        <v>SI-09C4</v>
      </c>
      <c r="B439" s="61" t="str">
        <f aca="false">Def_Equipamentos!$C$4</f>
        <v>DI-BPMPkup</v>
      </c>
      <c r="C439" s="43"/>
      <c r="D439" s="64" t="str">
        <f aca="false">IF(EXACT(A439, ""), "", A439&amp;":")&amp;B439&amp;IF(EXACT(C439, ""), "", "-"&amp;C439)</f>
        <v>SI-09C4:DI-BPMPkup</v>
      </c>
      <c r="E439" s="61" t="str">
        <f aca="false">Def_Locais_Racks_Trechos!$A$363</f>
        <v>SI-09C4</v>
      </c>
      <c r="F439" s="64" t="str">
        <f aca="false" t="array" ref="F439:F439">INDEX(Def_Locais_Racks_Trechos!$B$2:$B$1019, MATCH(E439, Def_Locais_Racks_Trechos!$A$2:$A$1019, 0), 1)</f>
        <v>Túnel (Anel)</v>
      </c>
      <c r="G439" s="65"/>
      <c r="H439" s="65"/>
      <c r="I439" s="65"/>
      <c r="J439" s="65"/>
      <c r="K439" s="65"/>
      <c r="L439" s="65"/>
      <c r="M439" s="65"/>
      <c r="N439" s="65"/>
      <c r="O439" s="65"/>
    </row>
    <row r="440" customFormat="false" ht="15.75" hidden="false" customHeight="true" outlineLevel="0" collapsed="false">
      <c r="A440" s="61" t="str">
        <f aca="false">Def_SecSub!$A$364</f>
        <v>SI-09M1</v>
      </c>
      <c r="B440" s="61" t="str">
        <f aca="false">Def_Equipamentos!$C$4</f>
        <v>DI-BPMPkup</v>
      </c>
      <c r="C440" s="43"/>
      <c r="D440" s="64" t="str">
        <f aca="false">IF(EXACT(A440, ""), "", A440&amp;":")&amp;B440&amp;IF(EXACT(C440, ""), "", "-"&amp;C440)</f>
        <v>SI-09M1:DI-BPMPkup</v>
      </c>
      <c r="E440" s="61" t="str">
        <f aca="false">Def_Locais_Racks_Trechos!$A$364</f>
        <v>SI-09M1</v>
      </c>
      <c r="F440" s="64" t="str">
        <f aca="false" t="array" ref="F440:F440">INDEX(Def_Locais_Racks_Trechos!$B$2:$B$1019, MATCH(E440, Def_Locais_Racks_Trechos!$A$2:$A$1019, 0), 1)</f>
        <v>Túnel (Anel)</v>
      </c>
      <c r="G440" s="65"/>
      <c r="H440" s="65"/>
      <c r="I440" s="65"/>
      <c r="J440" s="65"/>
      <c r="K440" s="65"/>
      <c r="L440" s="65"/>
      <c r="M440" s="65"/>
      <c r="N440" s="65"/>
      <c r="O440" s="65"/>
    </row>
    <row r="441" customFormat="false" ht="15.75" hidden="false" customHeight="true" outlineLevel="0" collapsed="false">
      <c r="A441" s="61" t="str">
        <f aca="false">Def_SecSub!$A$365</f>
        <v>SI-09M2</v>
      </c>
      <c r="B441" s="61" t="str">
        <f aca="false">Def_Equipamentos!$C$4</f>
        <v>DI-BPMPkup</v>
      </c>
      <c r="C441" s="43"/>
      <c r="D441" s="64" t="str">
        <f aca="false">IF(EXACT(A441, ""), "", A441&amp;":")&amp;B441&amp;IF(EXACT(C441, ""), "", "-"&amp;C441)</f>
        <v>SI-09M2:DI-BPMPkup</v>
      </c>
      <c r="E441" s="61" t="str">
        <f aca="false">Def_Locais_Racks_Trechos!$A$365</f>
        <v>SI-09M2</v>
      </c>
      <c r="F441" s="64" t="str">
        <f aca="false" t="array" ref="F441:F441">INDEX(Def_Locais_Racks_Trechos!$B$2:$B$1019, MATCH(E441, Def_Locais_Racks_Trechos!$A$2:$A$1019, 0), 1)</f>
        <v>Túnel (Anel)</v>
      </c>
      <c r="G441" s="65"/>
      <c r="H441" s="65"/>
      <c r="I441" s="65"/>
      <c r="J441" s="65"/>
      <c r="K441" s="65"/>
      <c r="L441" s="65"/>
      <c r="M441" s="65"/>
      <c r="N441" s="65"/>
      <c r="O441" s="65"/>
    </row>
    <row r="442" customFormat="false" ht="15.75" hidden="false" customHeight="true" outlineLevel="0" collapsed="false">
      <c r="A442" s="61" t="str">
        <f aca="false">Def_SecSub!$A$366</f>
        <v>SI-10C1</v>
      </c>
      <c r="B442" s="61" t="str">
        <f aca="false">Def_Equipamentos!$C$4</f>
        <v>DI-BPMPkup</v>
      </c>
      <c r="C442" s="43" t="n">
        <v>1</v>
      </c>
      <c r="D442" s="64" t="str">
        <f aca="false">IF(EXACT(A442, ""), "", A442&amp;":")&amp;B442&amp;IF(EXACT(C442, ""), "", "-"&amp;C442)</f>
        <v>SI-10C1:DI-BPMPkup-1</v>
      </c>
      <c r="E442" s="61" t="str">
        <f aca="false">Def_Locais_Racks_Trechos!$A$366</f>
        <v>SI-10C1</v>
      </c>
      <c r="F442" s="64" t="str">
        <f aca="false" t="array" ref="F442:F442">INDEX(Def_Locais_Racks_Trechos!$B$2:$B$1019, MATCH(E442, Def_Locais_Racks_Trechos!$A$2:$A$1019, 0), 1)</f>
        <v>Túnel (Anel)</v>
      </c>
      <c r="G442" s="65"/>
      <c r="H442" s="65"/>
      <c r="I442" s="65"/>
      <c r="J442" s="65"/>
      <c r="K442" s="65"/>
      <c r="L442" s="65"/>
      <c r="M442" s="65"/>
      <c r="N442" s="65"/>
      <c r="O442" s="65"/>
    </row>
    <row r="443" customFormat="false" ht="15.75" hidden="false" customHeight="true" outlineLevel="0" collapsed="false">
      <c r="A443" s="61" t="str">
        <f aca="false">Def_SecSub!$A$366</f>
        <v>SI-10C1</v>
      </c>
      <c r="B443" s="61" t="str">
        <f aca="false">Def_Equipamentos!$C$4</f>
        <v>DI-BPMPkup</v>
      </c>
      <c r="C443" s="43" t="n">
        <v>2</v>
      </c>
      <c r="D443" s="64" t="str">
        <f aca="false">IF(EXACT(A443, ""), "", A443&amp;":")&amp;B443&amp;IF(EXACT(C443, ""), "", "-"&amp;C443)</f>
        <v>SI-10C1:DI-BPMPkup-2</v>
      </c>
      <c r="E443" s="61" t="str">
        <f aca="false">Def_Locais_Racks_Trechos!$A$366</f>
        <v>SI-10C1</v>
      </c>
      <c r="F443" s="64" t="str">
        <f aca="false" t="array" ref="F443:F443">INDEX(Def_Locais_Racks_Trechos!$B$2:$B$1019, MATCH(E443, Def_Locais_Racks_Trechos!$A$2:$A$1019, 0), 1)</f>
        <v>Túnel (Anel)</v>
      </c>
      <c r="G443" s="65"/>
      <c r="H443" s="65"/>
      <c r="I443" s="65"/>
      <c r="J443" s="65"/>
      <c r="K443" s="65"/>
      <c r="L443" s="65"/>
      <c r="M443" s="65"/>
      <c r="N443" s="65"/>
      <c r="O443" s="65"/>
    </row>
    <row r="444" customFormat="false" ht="15.75" hidden="false" customHeight="true" outlineLevel="0" collapsed="false">
      <c r="A444" s="61" t="str">
        <f aca="false">Def_SecSub!$A$367</f>
        <v>SI-10C2</v>
      </c>
      <c r="B444" s="61" t="str">
        <f aca="false">Def_Equipamentos!$C$4</f>
        <v>DI-BPMPkup</v>
      </c>
      <c r="C444" s="43"/>
      <c r="D444" s="64" t="str">
        <f aca="false">IF(EXACT(A444, ""), "", A444&amp;":")&amp;B444&amp;IF(EXACT(C444, ""), "", "-"&amp;C444)</f>
        <v>SI-10C2:DI-BPMPkup</v>
      </c>
      <c r="E444" s="61" t="str">
        <f aca="false">Def_Locais_Racks_Trechos!$A$367</f>
        <v>SI-10C2</v>
      </c>
      <c r="F444" s="64" t="str">
        <f aca="false" t="array" ref="F444:F444">INDEX(Def_Locais_Racks_Trechos!$B$2:$B$1019, MATCH(E444, Def_Locais_Racks_Trechos!$A$2:$A$1019, 0), 1)</f>
        <v>Túnel (Anel)</v>
      </c>
      <c r="G444" s="65"/>
      <c r="H444" s="65"/>
      <c r="I444" s="65"/>
      <c r="J444" s="65"/>
      <c r="K444" s="65"/>
      <c r="L444" s="65"/>
      <c r="M444" s="65"/>
      <c r="N444" s="65"/>
      <c r="O444" s="65"/>
    </row>
    <row r="445" customFormat="false" ht="15.75" hidden="false" customHeight="true" outlineLevel="0" collapsed="false">
      <c r="A445" s="61" t="str">
        <f aca="false">Def_SecSub!$A$368</f>
        <v>SI-10C3</v>
      </c>
      <c r="B445" s="61" t="str">
        <f aca="false">Def_Equipamentos!$C$4</f>
        <v>DI-BPMPkup</v>
      </c>
      <c r="C445" s="43" t="n">
        <v>1</v>
      </c>
      <c r="D445" s="64" t="str">
        <f aca="false">IF(EXACT(A445, ""), "", A445&amp;":")&amp;B445&amp;IF(EXACT(C445, ""), "", "-"&amp;C445)</f>
        <v>SI-10C3:DI-BPMPkup-1</v>
      </c>
      <c r="E445" s="61" t="str">
        <f aca="false">Def_Locais_Racks_Trechos!$A$368</f>
        <v>SI-10C3</v>
      </c>
      <c r="F445" s="64" t="str">
        <f aca="false" t="array" ref="F445:F445">INDEX(Def_Locais_Racks_Trechos!$B$2:$B$1019, MATCH(E445, Def_Locais_Racks_Trechos!$A$2:$A$1019, 0), 1)</f>
        <v>Túnel (Anel)</v>
      </c>
      <c r="G445" s="65"/>
      <c r="H445" s="65"/>
      <c r="I445" s="65"/>
      <c r="J445" s="65"/>
      <c r="K445" s="65"/>
      <c r="L445" s="65"/>
      <c r="M445" s="65"/>
      <c r="N445" s="65"/>
      <c r="O445" s="65"/>
    </row>
    <row r="446" customFormat="false" ht="15.75" hidden="false" customHeight="true" outlineLevel="0" collapsed="false">
      <c r="A446" s="61" t="str">
        <f aca="false">Def_SecSub!$A$368</f>
        <v>SI-10C3</v>
      </c>
      <c r="B446" s="61" t="str">
        <f aca="false">Def_Equipamentos!$C$4</f>
        <v>DI-BPMPkup</v>
      </c>
      <c r="C446" s="43" t="n">
        <v>2</v>
      </c>
      <c r="D446" s="64" t="str">
        <f aca="false">IF(EXACT(A446, ""), "", A446&amp;":")&amp;B446&amp;IF(EXACT(C446, ""), "", "-"&amp;C446)</f>
        <v>SI-10C3:DI-BPMPkup-2</v>
      </c>
      <c r="E446" s="61" t="str">
        <f aca="false">Def_Locais_Racks_Trechos!$A$368</f>
        <v>SI-10C3</v>
      </c>
      <c r="F446" s="64" t="str">
        <f aca="false" t="array" ref="F446:F446">INDEX(Def_Locais_Racks_Trechos!$B$2:$B$1019, MATCH(E446, Def_Locais_Racks_Trechos!$A$2:$A$1019, 0), 1)</f>
        <v>Túnel (Anel)</v>
      </c>
      <c r="G446" s="65"/>
      <c r="H446" s="65"/>
      <c r="I446" s="65"/>
      <c r="J446" s="65"/>
      <c r="K446" s="65"/>
      <c r="L446" s="65"/>
      <c r="M446" s="65"/>
      <c r="N446" s="65"/>
      <c r="O446" s="65"/>
    </row>
    <row r="447" customFormat="false" ht="15.75" hidden="false" customHeight="true" outlineLevel="0" collapsed="false">
      <c r="A447" s="61" t="str">
        <f aca="false">Def_SecSub!$A$369</f>
        <v>SI-10C4</v>
      </c>
      <c r="B447" s="61" t="str">
        <f aca="false">Def_Equipamentos!$C$4</f>
        <v>DI-BPMPkup</v>
      </c>
      <c r="C447" s="43"/>
      <c r="D447" s="64" t="str">
        <f aca="false">IF(EXACT(A447, ""), "", A447&amp;":")&amp;B447&amp;IF(EXACT(C447, ""), "", "-"&amp;C447)</f>
        <v>SI-10C4:DI-BPMPkup</v>
      </c>
      <c r="E447" s="61" t="str">
        <f aca="false">Def_Locais_Racks_Trechos!$A$369</f>
        <v>SI-10C4</v>
      </c>
      <c r="F447" s="64" t="str">
        <f aca="false" t="array" ref="F447:F447">INDEX(Def_Locais_Racks_Trechos!$B$2:$B$1019, MATCH(E447, Def_Locais_Racks_Trechos!$A$2:$A$1019, 0), 1)</f>
        <v>Túnel (Anel)</v>
      </c>
      <c r="G447" s="65"/>
      <c r="H447" s="65"/>
      <c r="I447" s="65"/>
      <c r="J447" s="65"/>
      <c r="K447" s="65"/>
      <c r="L447" s="65"/>
      <c r="M447" s="65"/>
      <c r="N447" s="65"/>
      <c r="O447" s="65"/>
    </row>
    <row r="448" customFormat="false" ht="15.75" hidden="false" customHeight="true" outlineLevel="0" collapsed="false">
      <c r="A448" s="61" t="str">
        <f aca="false">Def_SecSub!$A$370</f>
        <v>SI-10M1</v>
      </c>
      <c r="B448" s="61" t="str">
        <f aca="false">Def_Equipamentos!$C$4</f>
        <v>DI-BPMPkup</v>
      </c>
      <c r="C448" s="43"/>
      <c r="D448" s="64" t="str">
        <f aca="false">IF(EXACT(A448, ""), "", A448&amp;":")&amp;B448&amp;IF(EXACT(C448, ""), "", "-"&amp;C448)</f>
        <v>SI-10M1:DI-BPMPkup</v>
      </c>
      <c r="E448" s="61" t="str">
        <f aca="false">Def_Locais_Racks_Trechos!$A$370</f>
        <v>SI-10M1</v>
      </c>
      <c r="F448" s="64" t="str">
        <f aca="false" t="array" ref="F448:F448">INDEX(Def_Locais_Racks_Trechos!$B$2:$B$1019, MATCH(E448, Def_Locais_Racks_Trechos!$A$2:$A$1019, 0), 1)</f>
        <v>Túnel (Anel)</v>
      </c>
      <c r="G448" s="65"/>
      <c r="H448" s="65"/>
      <c r="I448" s="65"/>
      <c r="J448" s="65"/>
      <c r="K448" s="65"/>
      <c r="L448" s="65"/>
      <c r="M448" s="65"/>
      <c r="N448" s="65"/>
      <c r="O448" s="65"/>
    </row>
    <row r="449" customFormat="false" ht="15.75" hidden="false" customHeight="true" outlineLevel="0" collapsed="false">
      <c r="A449" s="61" t="str">
        <f aca="false">Def_SecSub!$A$371</f>
        <v>SI-10M2</v>
      </c>
      <c r="B449" s="61" t="str">
        <f aca="false">Def_Equipamentos!$C$4</f>
        <v>DI-BPMPkup</v>
      </c>
      <c r="C449" s="43"/>
      <c r="D449" s="64" t="str">
        <f aca="false">IF(EXACT(A449, ""), "", A449&amp;":")&amp;B449&amp;IF(EXACT(C449, ""), "", "-"&amp;C449)</f>
        <v>SI-10M2:DI-BPMPkup</v>
      </c>
      <c r="E449" s="61" t="str">
        <f aca="false">Def_Locais_Racks_Trechos!$A$371</f>
        <v>SI-10M2</v>
      </c>
      <c r="F449" s="64" t="str">
        <f aca="false" t="array" ref="F449:F449">INDEX(Def_Locais_Racks_Trechos!$B$2:$B$1019, MATCH(E449, Def_Locais_Racks_Trechos!$A$2:$A$1019, 0), 1)</f>
        <v>Túnel (Anel)</v>
      </c>
      <c r="G449" s="65"/>
      <c r="H449" s="65"/>
      <c r="I449" s="65"/>
      <c r="J449" s="65"/>
      <c r="K449" s="65"/>
      <c r="L449" s="65"/>
      <c r="M449" s="65"/>
      <c r="N449" s="65"/>
      <c r="O449" s="65"/>
    </row>
    <row r="450" customFormat="false" ht="15.75" hidden="false" customHeight="true" outlineLevel="0" collapsed="false">
      <c r="A450" s="61" t="str">
        <f aca="false">Def_SecSub!$A$372</f>
        <v>SI-11C1</v>
      </c>
      <c r="B450" s="61" t="str">
        <f aca="false">Def_Equipamentos!$C$4</f>
        <v>DI-BPMPkup</v>
      </c>
      <c r="C450" s="43" t="n">
        <v>1</v>
      </c>
      <c r="D450" s="64" t="str">
        <f aca="false">IF(EXACT(A450, ""), "", A450&amp;":")&amp;B450&amp;IF(EXACT(C450, ""), "", "-"&amp;C450)</f>
        <v>SI-11C1:DI-BPMPkup-1</v>
      </c>
      <c r="E450" s="61" t="str">
        <f aca="false">Def_Locais_Racks_Trechos!$A$372</f>
        <v>SI-11C1</v>
      </c>
      <c r="F450" s="64" t="str">
        <f aca="false" t="array" ref="F450:F450">INDEX(Def_Locais_Racks_Trechos!$B$2:$B$1019, MATCH(E450, Def_Locais_Racks_Trechos!$A$2:$A$1019, 0), 1)</f>
        <v>Túnel (Anel)</v>
      </c>
      <c r="G450" s="65"/>
      <c r="H450" s="65"/>
      <c r="I450" s="65"/>
      <c r="J450" s="65"/>
      <c r="K450" s="65"/>
      <c r="L450" s="65"/>
      <c r="M450" s="65"/>
      <c r="N450" s="65"/>
      <c r="O450" s="65"/>
    </row>
    <row r="451" customFormat="false" ht="15.75" hidden="false" customHeight="true" outlineLevel="0" collapsed="false">
      <c r="A451" s="61" t="str">
        <f aca="false">Def_SecSub!$A$372</f>
        <v>SI-11C1</v>
      </c>
      <c r="B451" s="61" t="str">
        <f aca="false">Def_Equipamentos!$C$4</f>
        <v>DI-BPMPkup</v>
      </c>
      <c r="C451" s="43" t="n">
        <v>2</v>
      </c>
      <c r="D451" s="64" t="str">
        <f aca="false">IF(EXACT(A451, ""), "", A451&amp;":")&amp;B451&amp;IF(EXACT(C451, ""), "", "-"&amp;C451)</f>
        <v>SI-11C1:DI-BPMPkup-2</v>
      </c>
      <c r="E451" s="61" t="str">
        <f aca="false">Def_Locais_Racks_Trechos!$A$372</f>
        <v>SI-11C1</v>
      </c>
      <c r="F451" s="64" t="str">
        <f aca="false" t="array" ref="F451:F451">INDEX(Def_Locais_Racks_Trechos!$B$2:$B$1019, MATCH(E451, Def_Locais_Racks_Trechos!$A$2:$A$1019, 0), 1)</f>
        <v>Túnel (Anel)</v>
      </c>
      <c r="G451" s="65"/>
      <c r="H451" s="65"/>
      <c r="I451" s="65"/>
      <c r="J451" s="65"/>
      <c r="K451" s="65"/>
      <c r="L451" s="65"/>
      <c r="M451" s="65"/>
      <c r="N451" s="65"/>
      <c r="O451" s="65"/>
    </row>
    <row r="452" customFormat="false" ht="15.75" hidden="false" customHeight="true" outlineLevel="0" collapsed="false">
      <c r="A452" s="61" t="str">
        <f aca="false">Def_SecSub!$A$373</f>
        <v>SI-11C2</v>
      </c>
      <c r="B452" s="61" t="str">
        <f aca="false">Def_Equipamentos!$C$4</f>
        <v>DI-BPMPkup</v>
      </c>
      <c r="C452" s="43"/>
      <c r="D452" s="64" t="str">
        <f aca="false">IF(EXACT(A452, ""), "", A452&amp;":")&amp;B452&amp;IF(EXACT(C452, ""), "", "-"&amp;C452)</f>
        <v>SI-11C2:DI-BPMPkup</v>
      </c>
      <c r="E452" s="61" t="str">
        <f aca="false">Def_Locais_Racks_Trechos!$A$373</f>
        <v>SI-11C2</v>
      </c>
      <c r="F452" s="64" t="str">
        <f aca="false" t="array" ref="F452:F452">INDEX(Def_Locais_Racks_Trechos!$B$2:$B$1019, MATCH(E452, Def_Locais_Racks_Trechos!$A$2:$A$1019, 0), 1)</f>
        <v>Túnel (Anel)</v>
      </c>
      <c r="G452" s="65"/>
      <c r="H452" s="65"/>
      <c r="I452" s="65"/>
      <c r="J452" s="65"/>
      <c r="K452" s="65"/>
      <c r="L452" s="65"/>
      <c r="M452" s="65"/>
      <c r="N452" s="65"/>
      <c r="O452" s="65"/>
    </row>
    <row r="453" customFormat="false" ht="15.75" hidden="false" customHeight="true" outlineLevel="0" collapsed="false">
      <c r="A453" s="61" t="str">
        <f aca="false">Def_SecSub!$A$374</f>
        <v>SI-11C3</v>
      </c>
      <c r="B453" s="61" t="str">
        <f aca="false">Def_Equipamentos!$C$4</f>
        <v>DI-BPMPkup</v>
      </c>
      <c r="C453" s="43" t="n">
        <v>1</v>
      </c>
      <c r="D453" s="64" t="str">
        <f aca="false">IF(EXACT(A453, ""), "", A453&amp;":")&amp;B453&amp;IF(EXACT(C453, ""), "", "-"&amp;C453)</f>
        <v>SI-11C3:DI-BPMPkup-1</v>
      </c>
      <c r="E453" s="61" t="str">
        <f aca="false">Def_Locais_Racks_Trechos!$A$374</f>
        <v>SI-11C3</v>
      </c>
      <c r="F453" s="64" t="str">
        <f aca="false" t="array" ref="F453:F453">INDEX(Def_Locais_Racks_Trechos!$B$2:$B$1019, MATCH(E453, Def_Locais_Racks_Trechos!$A$2:$A$1019, 0), 1)</f>
        <v>Túnel (Anel)</v>
      </c>
      <c r="G453" s="65"/>
      <c r="H453" s="65"/>
      <c r="I453" s="65"/>
      <c r="J453" s="65"/>
      <c r="K453" s="65"/>
      <c r="L453" s="65"/>
      <c r="M453" s="65"/>
      <c r="N453" s="65"/>
      <c r="O453" s="65"/>
    </row>
    <row r="454" customFormat="false" ht="15.75" hidden="false" customHeight="true" outlineLevel="0" collapsed="false">
      <c r="A454" s="61" t="str">
        <f aca="false">Def_SecSub!$A$374</f>
        <v>SI-11C3</v>
      </c>
      <c r="B454" s="61" t="str">
        <f aca="false">Def_Equipamentos!$C$4</f>
        <v>DI-BPMPkup</v>
      </c>
      <c r="C454" s="43" t="n">
        <v>2</v>
      </c>
      <c r="D454" s="64" t="str">
        <f aca="false">IF(EXACT(A454, ""), "", A454&amp;":")&amp;B454&amp;IF(EXACT(C454, ""), "", "-"&amp;C454)</f>
        <v>SI-11C3:DI-BPMPkup-2</v>
      </c>
      <c r="E454" s="61" t="str">
        <f aca="false">Def_Locais_Racks_Trechos!$A$374</f>
        <v>SI-11C3</v>
      </c>
      <c r="F454" s="64" t="str">
        <f aca="false" t="array" ref="F454:F454">INDEX(Def_Locais_Racks_Trechos!$B$2:$B$1019, MATCH(E454, Def_Locais_Racks_Trechos!$A$2:$A$1019, 0), 1)</f>
        <v>Túnel (Anel)</v>
      </c>
      <c r="G454" s="65"/>
      <c r="H454" s="65"/>
      <c r="I454" s="65"/>
      <c r="J454" s="65"/>
      <c r="K454" s="65"/>
      <c r="L454" s="65"/>
      <c r="M454" s="65"/>
      <c r="N454" s="65"/>
      <c r="O454" s="65"/>
    </row>
    <row r="455" customFormat="false" ht="15.75" hidden="false" customHeight="true" outlineLevel="0" collapsed="false">
      <c r="A455" s="61" t="str">
        <f aca="false">Def_SecSub!$A$375</f>
        <v>SI-11C4</v>
      </c>
      <c r="B455" s="61" t="str">
        <f aca="false">Def_Equipamentos!$C$4</f>
        <v>DI-BPMPkup</v>
      </c>
      <c r="C455" s="43"/>
      <c r="D455" s="64" t="str">
        <f aca="false">IF(EXACT(A455, ""), "", A455&amp;":")&amp;B455&amp;IF(EXACT(C455, ""), "", "-"&amp;C455)</f>
        <v>SI-11C4:DI-BPMPkup</v>
      </c>
      <c r="E455" s="61" t="str">
        <f aca="false">Def_Locais_Racks_Trechos!$A$375</f>
        <v>SI-11C4</v>
      </c>
      <c r="F455" s="64" t="str">
        <f aca="false" t="array" ref="F455:F455">INDEX(Def_Locais_Racks_Trechos!$B$2:$B$1019, MATCH(E455, Def_Locais_Racks_Trechos!$A$2:$A$1019, 0), 1)</f>
        <v>Túnel (Anel)</v>
      </c>
      <c r="G455" s="65"/>
      <c r="H455" s="65"/>
      <c r="I455" s="65"/>
      <c r="J455" s="65"/>
      <c r="K455" s="65"/>
      <c r="L455" s="65"/>
      <c r="M455" s="65"/>
      <c r="N455" s="65"/>
      <c r="O455" s="65"/>
    </row>
    <row r="456" customFormat="false" ht="15.75" hidden="false" customHeight="true" outlineLevel="0" collapsed="false">
      <c r="A456" s="61" t="str">
        <f aca="false">Def_SecSub!$A$376</f>
        <v>SI-11M1</v>
      </c>
      <c r="B456" s="61" t="str">
        <f aca="false">Def_Equipamentos!$C$4</f>
        <v>DI-BPMPkup</v>
      </c>
      <c r="C456" s="43"/>
      <c r="D456" s="64" t="str">
        <f aca="false">IF(EXACT(A456, ""), "", A456&amp;":")&amp;B456&amp;IF(EXACT(C456, ""), "", "-"&amp;C456)</f>
        <v>SI-11M1:DI-BPMPkup</v>
      </c>
      <c r="E456" s="61" t="str">
        <f aca="false">Def_Locais_Racks_Trechos!$A$376</f>
        <v>SI-11M1</v>
      </c>
      <c r="F456" s="64" t="str">
        <f aca="false" t="array" ref="F456:F456">INDEX(Def_Locais_Racks_Trechos!$B$2:$B$1019, MATCH(E456, Def_Locais_Racks_Trechos!$A$2:$A$1019, 0), 1)</f>
        <v>Túnel (Anel)</v>
      </c>
      <c r="G456" s="65"/>
      <c r="H456" s="65"/>
      <c r="I456" s="65"/>
      <c r="J456" s="65"/>
      <c r="K456" s="65"/>
      <c r="L456" s="65"/>
      <c r="M456" s="65"/>
      <c r="N456" s="65"/>
      <c r="O456" s="65"/>
    </row>
    <row r="457" customFormat="false" ht="15.75" hidden="false" customHeight="true" outlineLevel="0" collapsed="false">
      <c r="A457" s="61" t="str">
        <f aca="false">Def_SecSub!$A$377</f>
        <v>SI-11M2</v>
      </c>
      <c r="B457" s="61" t="str">
        <f aca="false">Def_Equipamentos!$C$4</f>
        <v>DI-BPMPkup</v>
      </c>
      <c r="C457" s="43"/>
      <c r="D457" s="64" t="str">
        <f aca="false">IF(EXACT(A457, ""), "", A457&amp;":")&amp;B457&amp;IF(EXACT(C457, ""), "", "-"&amp;C457)</f>
        <v>SI-11M2:DI-BPMPkup</v>
      </c>
      <c r="E457" s="61" t="str">
        <f aca="false">Def_Locais_Racks_Trechos!$A$377</f>
        <v>SI-11M2</v>
      </c>
      <c r="F457" s="64" t="str">
        <f aca="false" t="array" ref="F457:F457">INDEX(Def_Locais_Racks_Trechos!$B$2:$B$1019, MATCH(E457, Def_Locais_Racks_Trechos!$A$2:$A$1019, 0), 1)</f>
        <v>Túnel (Anel)</v>
      </c>
      <c r="G457" s="65"/>
      <c r="H457" s="65"/>
      <c r="I457" s="65"/>
      <c r="J457" s="65"/>
      <c r="K457" s="65"/>
      <c r="L457" s="65"/>
      <c r="M457" s="65"/>
      <c r="N457" s="65"/>
      <c r="O457" s="65"/>
    </row>
    <row r="458" customFormat="false" ht="15.75" hidden="false" customHeight="true" outlineLevel="0" collapsed="false">
      <c r="A458" s="61" t="str">
        <f aca="false">Def_SecSub!$A$378</f>
        <v>SI-12C1</v>
      </c>
      <c r="B458" s="61" t="str">
        <f aca="false">Def_Equipamentos!$C$4</f>
        <v>DI-BPMPkup</v>
      </c>
      <c r="C458" s="43" t="n">
        <v>1</v>
      </c>
      <c r="D458" s="64" t="str">
        <f aca="false">IF(EXACT(A458, ""), "", A458&amp;":")&amp;B458&amp;IF(EXACT(C458, ""), "", "-"&amp;C458)</f>
        <v>SI-12C1:DI-BPMPkup-1</v>
      </c>
      <c r="E458" s="61" t="str">
        <f aca="false">Def_Locais_Racks_Trechos!$A$378</f>
        <v>SI-12C1</v>
      </c>
      <c r="F458" s="64" t="str">
        <f aca="false" t="array" ref="F458:F458">INDEX(Def_Locais_Racks_Trechos!$B$2:$B$1019, MATCH(E458, Def_Locais_Racks_Trechos!$A$2:$A$1019, 0), 1)</f>
        <v>Túnel (Anel)</v>
      </c>
      <c r="G458" s="65"/>
      <c r="H458" s="65"/>
      <c r="I458" s="65"/>
      <c r="J458" s="65"/>
      <c r="K458" s="65"/>
      <c r="L458" s="65"/>
      <c r="M458" s="65"/>
      <c r="N458" s="65"/>
      <c r="O458" s="65"/>
    </row>
    <row r="459" customFormat="false" ht="15.75" hidden="false" customHeight="true" outlineLevel="0" collapsed="false">
      <c r="A459" s="61" t="str">
        <f aca="false">Def_SecSub!$A$378</f>
        <v>SI-12C1</v>
      </c>
      <c r="B459" s="61" t="str">
        <f aca="false">Def_Equipamentos!$C$4</f>
        <v>DI-BPMPkup</v>
      </c>
      <c r="C459" s="43" t="n">
        <v>2</v>
      </c>
      <c r="D459" s="64" t="str">
        <f aca="false">IF(EXACT(A459, ""), "", A459&amp;":")&amp;B459&amp;IF(EXACT(C459, ""), "", "-"&amp;C459)</f>
        <v>SI-12C1:DI-BPMPkup-2</v>
      </c>
      <c r="E459" s="61" t="str">
        <f aca="false">Def_Locais_Racks_Trechos!$A$378</f>
        <v>SI-12C1</v>
      </c>
      <c r="F459" s="64" t="str">
        <f aca="false" t="array" ref="F459:F459">INDEX(Def_Locais_Racks_Trechos!$B$2:$B$1019, MATCH(E459, Def_Locais_Racks_Trechos!$A$2:$A$1019, 0), 1)</f>
        <v>Túnel (Anel)</v>
      </c>
      <c r="G459" s="65"/>
      <c r="H459" s="65"/>
      <c r="I459" s="65"/>
      <c r="J459" s="65"/>
      <c r="K459" s="65"/>
      <c r="L459" s="65"/>
      <c r="M459" s="65"/>
      <c r="N459" s="65"/>
      <c r="O459" s="65"/>
    </row>
    <row r="460" customFormat="false" ht="15.75" hidden="false" customHeight="true" outlineLevel="0" collapsed="false">
      <c r="A460" s="61" t="str">
        <f aca="false">Def_SecSub!$A$379</f>
        <v>SI-12C2</v>
      </c>
      <c r="B460" s="61" t="str">
        <f aca="false">Def_Equipamentos!$C$4</f>
        <v>DI-BPMPkup</v>
      </c>
      <c r="C460" s="43"/>
      <c r="D460" s="64" t="str">
        <f aca="false">IF(EXACT(A460, ""), "", A460&amp;":")&amp;B460&amp;IF(EXACT(C460, ""), "", "-"&amp;C460)</f>
        <v>SI-12C2:DI-BPMPkup</v>
      </c>
      <c r="E460" s="61" t="str">
        <f aca="false">Def_Locais_Racks_Trechos!$A$379</f>
        <v>SI-12C2</v>
      </c>
      <c r="F460" s="64" t="str">
        <f aca="false" t="array" ref="F460:F460">INDEX(Def_Locais_Racks_Trechos!$B$2:$B$1019, MATCH(E460, Def_Locais_Racks_Trechos!$A$2:$A$1019, 0), 1)</f>
        <v>Túnel (Anel)</v>
      </c>
      <c r="G460" s="65"/>
      <c r="H460" s="65"/>
      <c r="I460" s="65"/>
      <c r="J460" s="65"/>
      <c r="K460" s="65"/>
      <c r="L460" s="65"/>
      <c r="M460" s="65"/>
      <c r="N460" s="65"/>
      <c r="O460" s="65"/>
    </row>
    <row r="461" customFormat="false" ht="15.75" hidden="false" customHeight="true" outlineLevel="0" collapsed="false">
      <c r="A461" s="61" t="str">
        <f aca="false">Def_SecSub!$A$380</f>
        <v>SI-12C3</v>
      </c>
      <c r="B461" s="61" t="str">
        <f aca="false">Def_Equipamentos!$C$4</f>
        <v>DI-BPMPkup</v>
      </c>
      <c r="C461" s="43" t="n">
        <v>1</v>
      </c>
      <c r="D461" s="64" t="str">
        <f aca="false">IF(EXACT(A461, ""), "", A461&amp;":")&amp;B461&amp;IF(EXACT(C461, ""), "", "-"&amp;C461)</f>
        <v>SI-12C3:DI-BPMPkup-1</v>
      </c>
      <c r="E461" s="61" t="str">
        <f aca="false">Def_Locais_Racks_Trechos!$A$380</f>
        <v>SI-12C3</v>
      </c>
      <c r="F461" s="64" t="str">
        <f aca="false" t="array" ref="F461:F461">INDEX(Def_Locais_Racks_Trechos!$B$2:$B$1019, MATCH(E461, Def_Locais_Racks_Trechos!$A$2:$A$1019, 0), 1)</f>
        <v>Túnel (Anel)</v>
      </c>
      <c r="G461" s="65"/>
      <c r="H461" s="65"/>
      <c r="I461" s="65"/>
      <c r="J461" s="65"/>
      <c r="K461" s="65"/>
      <c r="L461" s="65"/>
      <c r="M461" s="65"/>
      <c r="N461" s="65"/>
      <c r="O461" s="65"/>
    </row>
    <row r="462" customFormat="false" ht="15.75" hidden="false" customHeight="true" outlineLevel="0" collapsed="false">
      <c r="A462" s="61" t="str">
        <f aca="false">Def_SecSub!$A$380</f>
        <v>SI-12C3</v>
      </c>
      <c r="B462" s="61" t="str">
        <f aca="false">Def_Equipamentos!$C$4</f>
        <v>DI-BPMPkup</v>
      </c>
      <c r="C462" s="43" t="n">
        <v>2</v>
      </c>
      <c r="D462" s="64" t="str">
        <f aca="false">IF(EXACT(A462, ""), "", A462&amp;":")&amp;B462&amp;IF(EXACT(C462, ""), "", "-"&amp;C462)</f>
        <v>SI-12C3:DI-BPMPkup-2</v>
      </c>
      <c r="E462" s="61" t="str">
        <f aca="false">Def_Locais_Racks_Trechos!$A$380</f>
        <v>SI-12C3</v>
      </c>
      <c r="F462" s="64" t="str">
        <f aca="false" t="array" ref="F462:F462">INDEX(Def_Locais_Racks_Trechos!$B$2:$B$1019, MATCH(E462, Def_Locais_Racks_Trechos!$A$2:$A$1019, 0), 1)</f>
        <v>Túnel (Anel)</v>
      </c>
      <c r="G462" s="65"/>
      <c r="H462" s="65"/>
      <c r="I462" s="65"/>
      <c r="J462" s="65"/>
      <c r="K462" s="65"/>
      <c r="L462" s="65"/>
      <c r="M462" s="65"/>
      <c r="N462" s="65"/>
      <c r="O462" s="65"/>
    </row>
    <row r="463" customFormat="false" ht="15.75" hidden="false" customHeight="true" outlineLevel="0" collapsed="false">
      <c r="A463" s="61" t="str">
        <f aca="false">Def_SecSub!$A$381</f>
        <v>SI-12C4</v>
      </c>
      <c r="B463" s="61" t="str">
        <f aca="false">Def_Equipamentos!$C$4</f>
        <v>DI-BPMPkup</v>
      </c>
      <c r="C463" s="43"/>
      <c r="D463" s="64" t="str">
        <f aca="false">IF(EXACT(A463, ""), "", A463&amp;":")&amp;B463&amp;IF(EXACT(C463, ""), "", "-"&amp;C463)</f>
        <v>SI-12C4:DI-BPMPkup</v>
      </c>
      <c r="E463" s="61" t="str">
        <f aca="false">Def_Locais_Racks_Trechos!$A$381</f>
        <v>SI-12C4</v>
      </c>
      <c r="F463" s="64" t="str">
        <f aca="false" t="array" ref="F463:F463">INDEX(Def_Locais_Racks_Trechos!$B$2:$B$1019, MATCH(E463, Def_Locais_Racks_Trechos!$A$2:$A$1019, 0), 1)</f>
        <v>Túnel (Anel)</v>
      </c>
      <c r="G463" s="65"/>
      <c r="H463" s="65"/>
      <c r="I463" s="65"/>
      <c r="J463" s="65"/>
      <c r="K463" s="65"/>
      <c r="L463" s="65"/>
      <c r="M463" s="65"/>
      <c r="N463" s="65"/>
      <c r="O463" s="65"/>
    </row>
    <row r="464" customFormat="false" ht="15.75" hidden="false" customHeight="true" outlineLevel="0" collapsed="false">
      <c r="A464" s="61" t="str">
        <f aca="false">Def_SecSub!$A$382</f>
        <v>SI-12M1</v>
      </c>
      <c r="B464" s="61" t="str">
        <f aca="false">Def_Equipamentos!$C$4</f>
        <v>DI-BPMPkup</v>
      </c>
      <c r="C464" s="43"/>
      <c r="D464" s="64" t="str">
        <f aca="false">IF(EXACT(A464, ""), "", A464&amp;":")&amp;B464&amp;IF(EXACT(C464, ""), "", "-"&amp;C464)</f>
        <v>SI-12M1:DI-BPMPkup</v>
      </c>
      <c r="E464" s="61" t="str">
        <f aca="false">Def_Locais_Racks_Trechos!$A$382</f>
        <v>SI-12M1</v>
      </c>
      <c r="F464" s="64" t="str">
        <f aca="false" t="array" ref="F464:F464">INDEX(Def_Locais_Racks_Trechos!$B$2:$B$1019, MATCH(E464, Def_Locais_Racks_Trechos!$A$2:$A$1019, 0), 1)</f>
        <v>Túnel (Anel)</v>
      </c>
      <c r="G464" s="65"/>
      <c r="H464" s="65"/>
      <c r="I464" s="65"/>
      <c r="J464" s="65"/>
      <c r="K464" s="65"/>
      <c r="L464" s="65"/>
      <c r="M464" s="65"/>
      <c r="N464" s="65"/>
      <c r="O464" s="65"/>
    </row>
    <row r="465" customFormat="false" ht="15.75" hidden="false" customHeight="true" outlineLevel="0" collapsed="false">
      <c r="A465" s="61" t="str">
        <f aca="false">Def_SecSub!$A$383</f>
        <v>SI-12M2</v>
      </c>
      <c r="B465" s="61" t="str">
        <f aca="false">Def_Equipamentos!$C$4</f>
        <v>DI-BPMPkup</v>
      </c>
      <c r="C465" s="43"/>
      <c r="D465" s="64" t="str">
        <f aca="false">IF(EXACT(A465, ""), "", A465&amp;":")&amp;B465&amp;IF(EXACT(C465, ""), "", "-"&amp;C465)</f>
        <v>SI-12M2:DI-BPMPkup</v>
      </c>
      <c r="E465" s="61" t="str">
        <f aca="false">Def_Locais_Racks_Trechos!$A$383</f>
        <v>SI-12M2</v>
      </c>
      <c r="F465" s="64" t="str">
        <f aca="false" t="array" ref="F465:F465">INDEX(Def_Locais_Racks_Trechos!$B$2:$B$1019, MATCH(E465, Def_Locais_Racks_Trechos!$A$2:$A$1019, 0), 1)</f>
        <v>Túnel (Anel)</v>
      </c>
      <c r="G465" s="65"/>
      <c r="H465" s="65"/>
      <c r="I465" s="65"/>
      <c r="J465" s="65"/>
      <c r="K465" s="65"/>
      <c r="L465" s="65"/>
      <c r="M465" s="65"/>
      <c r="N465" s="65"/>
      <c r="O465" s="65"/>
    </row>
    <row r="466" customFormat="false" ht="15.75" hidden="false" customHeight="true" outlineLevel="0" collapsed="false">
      <c r="A466" s="61" t="str">
        <f aca="false">Def_SecSub!$A$384</f>
        <v>SI-13C1</v>
      </c>
      <c r="B466" s="61" t="str">
        <f aca="false">Def_Equipamentos!$C$4</f>
        <v>DI-BPMPkup</v>
      </c>
      <c r="C466" s="43" t="n">
        <v>1</v>
      </c>
      <c r="D466" s="64" t="str">
        <f aca="false">IF(EXACT(A466, ""), "", A466&amp;":")&amp;B466&amp;IF(EXACT(C466, ""), "", "-"&amp;C466)</f>
        <v>SI-13C1:DI-BPMPkup-1</v>
      </c>
      <c r="E466" s="61" t="str">
        <f aca="false">Def_Locais_Racks_Trechos!$A$384</f>
        <v>SI-13C1</v>
      </c>
      <c r="F466" s="64" t="str">
        <f aca="false" t="array" ref="F466:F466">INDEX(Def_Locais_Racks_Trechos!$B$2:$B$1019, MATCH(E466, Def_Locais_Racks_Trechos!$A$2:$A$1019, 0), 1)</f>
        <v>Túnel (Anel)</v>
      </c>
      <c r="G466" s="65"/>
      <c r="H466" s="65"/>
      <c r="I466" s="65"/>
      <c r="J466" s="65"/>
      <c r="K466" s="65"/>
      <c r="L466" s="65"/>
      <c r="M466" s="65"/>
      <c r="N466" s="65"/>
      <c r="O466" s="65"/>
    </row>
    <row r="467" customFormat="false" ht="15.75" hidden="false" customHeight="true" outlineLevel="0" collapsed="false">
      <c r="A467" s="61" t="str">
        <f aca="false">Def_SecSub!$A$384</f>
        <v>SI-13C1</v>
      </c>
      <c r="B467" s="61" t="str">
        <f aca="false">Def_Equipamentos!$C$4</f>
        <v>DI-BPMPkup</v>
      </c>
      <c r="C467" s="43" t="n">
        <v>2</v>
      </c>
      <c r="D467" s="64" t="str">
        <f aca="false">IF(EXACT(A467, ""), "", A467&amp;":")&amp;B467&amp;IF(EXACT(C467, ""), "", "-"&amp;C467)</f>
        <v>SI-13C1:DI-BPMPkup-2</v>
      </c>
      <c r="E467" s="61" t="str">
        <f aca="false">Def_Locais_Racks_Trechos!$A$384</f>
        <v>SI-13C1</v>
      </c>
      <c r="F467" s="64" t="str">
        <f aca="false" t="array" ref="F467:F467">INDEX(Def_Locais_Racks_Trechos!$B$2:$B$1019, MATCH(E467, Def_Locais_Racks_Trechos!$A$2:$A$1019, 0), 1)</f>
        <v>Túnel (Anel)</v>
      </c>
      <c r="G467" s="65"/>
      <c r="H467" s="65"/>
      <c r="I467" s="65"/>
      <c r="J467" s="65"/>
      <c r="K467" s="65"/>
      <c r="L467" s="65"/>
      <c r="M467" s="65"/>
      <c r="N467" s="65"/>
      <c r="O467" s="65"/>
    </row>
    <row r="468" customFormat="false" ht="15.75" hidden="false" customHeight="true" outlineLevel="0" collapsed="false">
      <c r="A468" s="61" t="str">
        <f aca="false">Def_SecSub!$A$385</f>
        <v>SI-13C2</v>
      </c>
      <c r="B468" s="61" t="str">
        <f aca="false">Def_Equipamentos!$C$4</f>
        <v>DI-BPMPkup</v>
      </c>
      <c r="C468" s="43"/>
      <c r="D468" s="64" t="str">
        <f aca="false">IF(EXACT(A468, ""), "", A468&amp;":")&amp;B468&amp;IF(EXACT(C468, ""), "", "-"&amp;C468)</f>
        <v>SI-13C2:DI-BPMPkup</v>
      </c>
      <c r="E468" s="61" t="str">
        <f aca="false">Def_Locais_Racks_Trechos!$A$385</f>
        <v>SI-13C2</v>
      </c>
      <c r="F468" s="64" t="str">
        <f aca="false" t="array" ref="F468:F468">INDEX(Def_Locais_Racks_Trechos!$B$2:$B$1019, MATCH(E468, Def_Locais_Racks_Trechos!$A$2:$A$1019, 0), 1)</f>
        <v>Túnel (Anel)</v>
      </c>
      <c r="G468" s="65"/>
      <c r="H468" s="65"/>
      <c r="I468" s="65"/>
      <c r="J468" s="65"/>
      <c r="K468" s="65"/>
      <c r="L468" s="65"/>
      <c r="M468" s="65"/>
      <c r="N468" s="65"/>
      <c r="O468" s="65"/>
    </row>
    <row r="469" customFormat="false" ht="15.75" hidden="false" customHeight="true" outlineLevel="0" collapsed="false">
      <c r="A469" s="61" t="str">
        <f aca="false">Def_SecSub!$A$386</f>
        <v>SI-13C3</v>
      </c>
      <c r="B469" s="61" t="str">
        <f aca="false">Def_Equipamentos!$C$4</f>
        <v>DI-BPMPkup</v>
      </c>
      <c r="C469" s="43" t="n">
        <v>1</v>
      </c>
      <c r="D469" s="64" t="str">
        <f aca="false">IF(EXACT(A469, ""), "", A469&amp;":")&amp;B469&amp;IF(EXACT(C469, ""), "", "-"&amp;C469)</f>
        <v>SI-13C3:DI-BPMPkup-1</v>
      </c>
      <c r="E469" s="61" t="str">
        <f aca="false">Def_Locais_Racks_Trechos!$A$386</f>
        <v>SI-13C3</v>
      </c>
      <c r="F469" s="64" t="str">
        <f aca="false" t="array" ref="F469:F469">INDEX(Def_Locais_Racks_Trechos!$B$2:$B$1019, MATCH(E469, Def_Locais_Racks_Trechos!$A$2:$A$1019, 0), 1)</f>
        <v>Túnel (Anel)</v>
      </c>
      <c r="G469" s="65"/>
      <c r="H469" s="65"/>
      <c r="I469" s="65"/>
      <c r="J469" s="65"/>
      <c r="K469" s="65"/>
      <c r="L469" s="65"/>
      <c r="M469" s="65"/>
      <c r="N469" s="65"/>
      <c r="O469" s="65"/>
    </row>
    <row r="470" customFormat="false" ht="15.75" hidden="false" customHeight="true" outlineLevel="0" collapsed="false">
      <c r="A470" s="61" t="str">
        <f aca="false">Def_SecSub!$A$386</f>
        <v>SI-13C3</v>
      </c>
      <c r="B470" s="61" t="str">
        <f aca="false">Def_Equipamentos!$C$4</f>
        <v>DI-BPMPkup</v>
      </c>
      <c r="C470" s="43" t="n">
        <v>2</v>
      </c>
      <c r="D470" s="64" t="str">
        <f aca="false">IF(EXACT(A470, ""), "", A470&amp;":")&amp;B470&amp;IF(EXACT(C470, ""), "", "-"&amp;C470)</f>
        <v>SI-13C3:DI-BPMPkup-2</v>
      </c>
      <c r="E470" s="61" t="str">
        <f aca="false">Def_Locais_Racks_Trechos!$A$386</f>
        <v>SI-13C3</v>
      </c>
      <c r="F470" s="64" t="str">
        <f aca="false" t="array" ref="F470:F470">INDEX(Def_Locais_Racks_Trechos!$B$2:$B$1019, MATCH(E470, Def_Locais_Racks_Trechos!$A$2:$A$1019, 0), 1)</f>
        <v>Túnel (Anel)</v>
      </c>
      <c r="G470" s="65"/>
      <c r="H470" s="65"/>
      <c r="I470" s="65"/>
      <c r="J470" s="65"/>
      <c r="K470" s="65"/>
      <c r="L470" s="65"/>
      <c r="M470" s="65"/>
      <c r="N470" s="65"/>
      <c r="O470" s="65"/>
    </row>
    <row r="471" customFormat="false" ht="15.75" hidden="false" customHeight="true" outlineLevel="0" collapsed="false">
      <c r="A471" s="61" t="str">
        <f aca="false">Def_SecSub!$A$387</f>
        <v>SI-13C4</v>
      </c>
      <c r="B471" s="61" t="str">
        <f aca="false">Def_Equipamentos!$C$4</f>
        <v>DI-BPMPkup</v>
      </c>
      <c r="C471" s="43"/>
      <c r="D471" s="64" t="str">
        <f aca="false">IF(EXACT(A471, ""), "", A471&amp;":")&amp;B471&amp;IF(EXACT(C471, ""), "", "-"&amp;C471)</f>
        <v>SI-13C4:DI-BPMPkup</v>
      </c>
      <c r="E471" s="61" t="str">
        <f aca="false">Def_Locais_Racks_Trechos!$A$387</f>
        <v>SI-13C4</v>
      </c>
      <c r="F471" s="64" t="str">
        <f aca="false" t="array" ref="F471:F471">INDEX(Def_Locais_Racks_Trechos!$B$2:$B$1019, MATCH(E471, Def_Locais_Racks_Trechos!$A$2:$A$1019, 0), 1)</f>
        <v>Túnel (Anel)</v>
      </c>
      <c r="G471" s="65"/>
      <c r="H471" s="65"/>
      <c r="I471" s="65"/>
      <c r="J471" s="65"/>
      <c r="K471" s="65"/>
      <c r="L471" s="65"/>
      <c r="M471" s="65"/>
      <c r="N471" s="65"/>
      <c r="O471" s="65"/>
    </row>
    <row r="472" customFormat="false" ht="15.75" hidden="false" customHeight="true" outlineLevel="0" collapsed="false">
      <c r="A472" s="61" t="str">
        <f aca="false">Def_SecSub!$A$388</f>
        <v>SI-13M1</v>
      </c>
      <c r="B472" s="61" t="str">
        <f aca="false">Def_Equipamentos!$C$4</f>
        <v>DI-BPMPkup</v>
      </c>
      <c r="C472" s="43"/>
      <c r="D472" s="64" t="str">
        <f aca="false">IF(EXACT(A472, ""), "", A472&amp;":")&amp;B472&amp;IF(EXACT(C472, ""), "", "-"&amp;C472)</f>
        <v>SI-13M1:DI-BPMPkup</v>
      </c>
      <c r="E472" s="61" t="str">
        <f aca="false">Def_Locais_Racks_Trechos!$A$388</f>
        <v>SI-13M1</v>
      </c>
      <c r="F472" s="64" t="str">
        <f aca="false" t="array" ref="F472:F472">INDEX(Def_Locais_Racks_Trechos!$B$2:$B$1019, MATCH(E472, Def_Locais_Racks_Trechos!$A$2:$A$1019, 0), 1)</f>
        <v>Túnel (Anel)</v>
      </c>
      <c r="G472" s="65"/>
      <c r="H472" s="65"/>
      <c r="I472" s="65"/>
      <c r="J472" s="65"/>
      <c r="K472" s="65"/>
      <c r="L472" s="65"/>
      <c r="M472" s="65"/>
      <c r="N472" s="65"/>
      <c r="O472" s="65"/>
    </row>
    <row r="473" customFormat="false" ht="15.75" hidden="false" customHeight="true" outlineLevel="0" collapsed="false">
      <c r="A473" s="61" t="str">
        <f aca="false">Def_SecSub!$A$389</f>
        <v>SI-13M2</v>
      </c>
      <c r="B473" s="61" t="str">
        <f aca="false">Def_Equipamentos!$C$4</f>
        <v>DI-BPMPkup</v>
      </c>
      <c r="C473" s="43"/>
      <c r="D473" s="64" t="str">
        <f aca="false">IF(EXACT(A473, ""), "", A473&amp;":")&amp;B473&amp;IF(EXACT(C473, ""), "", "-"&amp;C473)</f>
        <v>SI-13M2:DI-BPMPkup</v>
      </c>
      <c r="E473" s="61" t="str">
        <f aca="false">Def_Locais_Racks_Trechos!$A$389</f>
        <v>SI-13M2</v>
      </c>
      <c r="F473" s="64" t="str">
        <f aca="false" t="array" ref="F473:F473">INDEX(Def_Locais_Racks_Trechos!$B$2:$B$1019, MATCH(E473, Def_Locais_Racks_Trechos!$A$2:$A$1019, 0), 1)</f>
        <v>Túnel (Anel)</v>
      </c>
      <c r="G473" s="65"/>
      <c r="H473" s="65"/>
      <c r="I473" s="65"/>
      <c r="J473" s="65"/>
      <c r="K473" s="65"/>
      <c r="L473" s="65"/>
      <c r="M473" s="65"/>
      <c r="N473" s="65"/>
      <c r="O473" s="65"/>
    </row>
    <row r="474" customFormat="false" ht="15.75" hidden="false" customHeight="true" outlineLevel="0" collapsed="false">
      <c r="A474" s="61" t="str">
        <f aca="false">Def_SecSub!$A$390</f>
        <v>SI-14C1</v>
      </c>
      <c r="B474" s="61" t="str">
        <f aca="false">Def_Equipamentos!$C$4</f>
        <v>DI-BPMPkup</v>
      </c>
      <c r="C474" s="43" t="n">
        <v>1</v>
      </c>
      <c r="D474" s="64" t="str">
        <f aca="false">IF(EXACT(A474, ""), "", A474&amp;":")&amp;B474&amp;IF(EXACT(C474, ""), "", "-"&amp;C474)</f>
        <v>SI-14C1:DI-BPMPkup-1</v>
      </c>
      <c r="E474" s="61" t="str">
        <f aca="false">Def_Locais_Racks_Trechos!$A$390</f>
        <v>SI-14C1</v>
      </c>
      <c r="F474" s="64" t="str">
        <f aca="false" t="array" ref="F474:F474">INDEX(Def_Locais_Racks_Trechos!$B$2:$B$1019, MATCH(E474, Def_Locais_Racks_Trechos!$A$2:$A$1019, 0), 1)</f>
        <v>Túnel (Anel)</v>
      </c>
      <c r="G474" s="65"/>
      <c r="H474" s="65"/>
      <c r="I474" s="65"/>
      <c r="J474" s="65"/>
      <c r="K474" s="65"/>
      <c r="L474" s="65"/>
      <c r="M474" s="65"/>
      <c r="N474" s="65"/>
      <c r="O474" s="65"/>
    </row>
    <row r="475" customFormat="false" ht="15.75" hidden="false" customHeight="true" outlineLevel="0" collapsed="false">
      <c r="A475" s="61" t="str">
        <f aca="false">Def_SecSub!$A$390</f>
        <v>SI-14C1</v>
      </c>
      <c r="B475" s="61" t="str">
        <f aca="false">Def_Equipamentos!$C$4</f>
        <v>DI-BPMPkup</v>
      </c>
      <c r="C475" s="43" t="n">
        <v>2</v>
      </c>
      <c r="D475" s="64" t="str">
        <f aca="false">IF(EXACT(A475, ""), "", A475&amp;":")&amp;B475&amp;IF(EXACT(C475, ""), "", "-"&amp;C475)</f>
        <v>SI-14C1:DI-BPMPkup-2</v>
      </c>
      <c r="E475" s="61" t="str">
        <f aca="false">Def_Locais_Racks_Trechos!$A$390</f>
        <v>SI-14C1</v>
      </c>
      <c r="F475" s="64" t="str">
        <f aca="false" t="array" ref="F475:F475">INDEX(Def_Locais_Racks_Trechos!$B$2:$B$1019, MATCH(E475, Def_Locais_Racks_Trechos!$A$2:$A$1019, 0), 1)</f>
        <v>Túnel (Anel)</v>
      </c>
      <c r="G475" s="65"/>
      <c r="H475" s="65"/>
      <c r="I475" s="65"/>
      <c r="J475" s="65"/>
      <c r="K475" s="65"/>
      <c r="L475" s="65"/>
      <c r="M475" s="65"/>
      <c r="N475" s="65"/>
      <c r="O475" s="65"/>
    </row>
    <row r="476" customFormat="false" ht="15.75" hidden="false" customHeight="true" outlineLevel="0" collapsed="false">
      <c r="A476" s="61" t="str">
        <f aca="false">Def_SecSub!$A$391</f>
        <v>SI-14C2</v>
      </c>
      <c r="B476" s="61" t="str">
        <f aca="false">Def_Equipamentos!$C$4</f>
        <v>DI-BPMPkup</v>
      </c>
      <c r="C476" s="43"/>
      <c r="D476" s="64" t="str">
        <f aca="false">IF(EXACT(A476, ""), "", A476&amp;":")&amp;B476&amp;IF(EXACT(C476, ""), "", "-"&amp;C476)</f>
        <v>SI-14C2:DI-BPMPkup</v>
      </c>
      <c r="E476" s="61" t="str">
        <f aca="false">Def_Locais_Racks_Trechos!$A$391</f>
        <v>SI-14C2</v>
      </c>
      <c r="F476" s="64" t="str">
        <f aca="false" t="array" ref="F476:F476">INDEX(Def_Locais_Racks_Trechos!$B$2:$B$1019, MATCH(E476, Def_Locais_Racks_Trechos!$A$2:$A$1019, 0), 1)</f>
        <v>Túnel (Anel)</v>
      </c>
      <c r="G476" s="65"/>
      <c r="H476" s="65"/>
      <c r="I476" s="65"/>
      <c r="J476" s="65"/>
      <c r="K476" s="65"/>
      <c r="L476" s="65"/>
      <c r="M476" s="65"/>
      <c r="N476" s="65"/>
      <c r="O476" s="65"/>
    </row>
    <row r="477" customFormat="false" ht="15.75" hidden="false" customHeight="true" outlineLevel="0" collapsed="false">
      <c r="A477" s="61" t="str">
        <f aca="false">Def_SecSub!$A$392</f>
        <v>SI-14C3</v>
      </c>
      <c r="B477" s="61" t="str">
        <f aca="false">Def_Equipamentos!$C$4</f>
        <v>DI-BPMPkup</v>
      </c>
      <c r="C477" s="43" t="n">
        <v>1</v>
      </c>
      <c r="D477" s="64" t="str">
        <f aca="false">IF(EXACT(A477, ""), "", A477&amp;":")&amp;B477&amp;IF(EXACT(C477, ""), "", "-"&amp;C477)</f>
        <v>SI-14C3:DI-BPMPkup-1</v>
      </c>
      <c r="E477" s="61" t="str">
        <f aca="false">Def_Locais_Racks_Trechos!$A$392</f>
        <v>SI-14C3</v>
      </c>
      <c r="F477" s="64" t="str">
        <f aca="false" t="array" ref="F477:F477">INDEX(Def_Locais_Racks_Trechos!$B$2:$B$1019, MATCH(E477, Def_Locais_Racks_Trechos!$A$2:$A$1019, 0), 1)</f>
        <v>Túnel (Anel)</v>
      </c>
      <c r="G477" s="65"/>
      <c r="H477" s="65"/>
      <c r="I477" s="65"/>
      <c r="J477" s="65"/>
      <c r="K477" s="65"/>
      <c r="L477" s="65"/>
      <c r="M477" s="65"/>
      <c r="N477" s="65"/>
      <c r="O477" s="65"/>
    </row>
    <row r="478" customFormat="false" ht="15.75" hidden="false" customHeight="true" outlineLevel="0" collapsed="false">
      <c r="A478" s="61" t="str">
        <f aca="false">Def_SecSub!$A$392</f>
        <v>SI-14C3</v>
      </c>
      <c r="B478" s="61" t="str">
        <f aca="false">Def_Equipamentos!$C$4</f>
        <v>DI-BPMPkup</v>
      </c>
      <c r="C478" s="43" t="n">
        <v>2</v>
      </c>
      <c r="D478" s="64" t="str">
        <f aca="false">IF(EXACT(A478, ""), "", A478&amp;":")&amp;B478&amp;IF(EXACT(C478, ""), "", "-"&amp;C478)</f>
        <v>SI-14C3:DI-BPMPkup-2</v>
      </c>
      <c r="E478" s="61" t="str">
        <f aca="false">Def_Locais_Racks_Trechos!$A$392</f>
        <v>SI-14C3</v>
      </c>
      <c r="F478" s="64" t="str">
        <f aca="false" t="array" ref="F478:F478">INDEX(Def_Locais_Racks_Trechos!$B$2:$B$1019, MATCH(E478, Def_Locais_Racks_Trechos!$A$2:$A$1019, 0), 1)</f>
        <v>Túnel (Anel)</v>
      </c>
      <c r="G478" s="65"/>
      <c r="H478" s="65"/>
      <c r="I478" s="65"/>
      <c r="J478" s="65"/>
      <c r="K478" s="65"/>
      <c r="L478" s="65"/>
      <c r="M478" s="65"/>
      <c r="N478" s="65"/>
      <c r="O478" s="65"/>
    </row>
    <row r="479" customFormat="false" ht="15.75" hidden="false" customHeight="true" outlineLevel="0" collapsed="false">
      <c r="A479" s="61" t="str">
        <f aca="false">Def_SecSub!$A$393</f>
        <v>SI-14C4</v>
      </c>
      <c r="B479" s="61" t="str">
        <f aca="false">Def_Equipamentos!$C$4</f>
        <v>DI-BPMPkup</v>
      </c>
      <c r="C479" s="43"/>
      <c r="D479" s="64" t="str">
        <f aca="false">IF(EXACT(A479, ""), "", A479&amp;":")&amp;B479&amp;IF(EXACT(C479, ""), "", "-"&amp;C479)</f>
        <v>SI-14C4:DI-BPMPkup</v>
      </c>
      <c r="E479" s="61" t="str">
        <f aca="false">Def_Locais_Racks_Trechos!$A$393</f>
        <v>SI-14C4</v>
      </c>
      <c r="F479" s="64" t="str">
        <f aca="false" t="array" ref="F479:F479">INDEX(Def_Locais_Racks_Trechos!$B$2:$B$1019, MATCH(E479, Def_Locais_Racks_Trechos!$A$2:$A$1019, 0), 1)</f>
        <v>Túnel (Anel)</v>
      </c>
      <c r="G479" s="65"/>
      <c r="H479" s="65"/>
      <c r="I479" s="65"/>
      <c r="J479" s="65"/>
      <c r="K479" s="65"/>
      <c r="L479" s="65"/>
      <c r="M479" s="65"/>
      <c r="N479" s="65"/>
      <c r="O479" s="65"/>
    </row>
    <row r="480" customFormat="false" ht="15.75" hidden="false" customHeight="true" outlineLevel="0" collapsed="false">
      <c r="A480" s="61" t="str">
        <f aca="false">Def_SecSub!$A$394</f>
        <v>SI-14M1</v>
      </c>
      <c r="B480" s="61" t="str">
        <f aca="false">Def_Equipamentos!$C$4</f>
        <v>DI-BPMPkup</v>
      </c>
      <c r="C480" s="43"/>
      <c r="D480" s="64" t="str">
        <f aca="false">IF(EXACT(A480, ""), "", A480&amp;":")&amp;B480&amp;IF(EXACT(C480, ""), "", "-"&amp;C480)</f>
        <v>SI-14M1:DI-BPMPkup</v>
      </c>
      <c r="E480" s="61" t="str">
        <f aca="false">Def_Locais_Racks_Trechos!$A$394</f>
        <v>SI-14M1</v>
      </c>
      <c r="F480" s="64" t="str">
        <f aca="false" t="array" ref="F480:F480">INDEX(Def_Locais_Racks_Trechos!$B$2:$B$1019, MATCH(E480, Def_Locais_Racks_Trechos!$A$2:$A$1019, 0), 1)</f>
        <v>Túnel (Anel)</v>
      </c>
      <c r="G480" s="65"/>
      <c r="H480" s="65"/>
      <c r="I480" s="65"/>
      <c r="J480" s="65"/>
      <c r="K480" s="65"/>
      <c r="L480" s="65"/>
      <c r="M480" s="65"/>
      <c r="N480" s="65"/>
      <c r="O480" s="65"/>
    </row>
    <row r="481" customFormat="false" ht="15.75" hidden="false" customHeight="true" outlineLevel="0" collapsed="false">
      <c r="A481" s="61" t="str">
        <f aca="false">Def_SecSub!$A$395</f>
        <v>SI-14M2</v>
      </c>
      <c r="B481" s="61" t="str">
        <f aca="false">Def_Equipamentos!$C$4</f>
        <v>DI-BPMPkup</v>
      </c>
      <c r="C481" s="43"/>
      <c r="D481" s="64" t="str">
        <f aca="false">IF(EXACT(A481, ""), "", A481&amp;":")&amp;B481&amp;IF(EXACT(C481, ""), "", "-"&amp;C481)</f>
        <v>SI-14M2:DI-BPMPkup</v>
      </c>
      <c r="E481" s="61" t="str">
        <f aca="false">Def_Locais_Racks_Trechos!$A$395</f>
        <v>SI-14M2</v>
      </c>
      <c r="F481" s="64" t="str">
        <f aca="false" t="array" ref="F481:F481">INDEX(Def_Locais_Racks_Trechos!$B$2:$B$1019, MATCH(E481, Def_Locais_Racks_Trechos!$A$2:$A$1019, 0), 1)</f>
        <v>Túnel (Anel)</v>
      </c>
      <c r="G481" s="65"/>
      <c r="H481" s="65"/>
      <c r="I481" s="65"/>
      <c r="J481" s="65"/>
      <c r="K481" s="65"/>
      <c r="L481" s="65"/>
      <c r="M481" s="65"/>
      <c r="N481" s="65"/>
      <c r="O481" s="65"/>
    </row>
    <row r="482" customFormat="false" ht="15.75" hidden="false" customHeight="true" outlineLevel="0" collapsed="false">
      <c r="A482" s="61" t="str">
        <f aca="false">Def_SecSub!$A$396</f>
        <v>SI-15C1</v>
      </c>
      <c r="B482" s="61" t="str">
        <f aca="false">Def_Equipamentos!$C$4</f>
        <v>DI-BPMPkup</v>
      </c>
      <c r="C482" s="43" t="n">
        <v>1</v>
      </c>
      <c r="D482" s="64" t="str">
        <f aca="false">IF(EXACT(A482, ""), "", A482&amp;":")&amp;B482&amp;IF(EXACT(C482, ""), "", "-"&amp;C482)</f>
        <v>SI-15C1:DI-BPMPkup-1</v>
      </c>
      <c r="E482" s="61" t="str">
        <f aca="false">Def_Locais_Racks_Trechos!$A$396</f>
        <v>SI-15C1</v>
      </c>
      <c r="F482" s="64" t="str">
        <f aca="false" t="array" ref="F482:F482">INDEX(Def_Locais_Racks_Trechos!$B$2:$B$1019, MATCH(E482, Def_Locais_Racks_Trechos!$A$2:$A$1019, 0), 1)</f>
        <v>Túnel (Anel)</v>
      </c>
      <c r="G482" s="65"/>
      <c r="H482" s="65"/>
      <c r="I482" s="65"/>
      <c r="J482" s="65"/>
      <c r="K482" s="65"/>
      <c r="L482" s="65"/>
      <c r="M482" s="65"/>
      <c r="N482" s="65"/>
      <c r="O482" s="65"/>
    </row>
    <row r="483" customFormat="false" ht="15.75" hidden="false" customHeight="true" outlineLevel="0" collapsed="false">
      <c r="A483" s="61" t="str">
        <f aca="false">Def_SecSub!$A$396</f>
        <v>SI-15C1</v>
      </c>
      <c r="B483" s="61" t="str">
        <f aca="false">Def_Equipamentos!$C$4</f>
        <v>DI-BPMPkup</v>
      </c>
      <c r="C483" s="43" t="n">
        <v>2</v>
      </c>
      <c r="D483" s="64" t="str">
        <f aca="false">IF(EXACT(A483, ""), "", A483&amp;":")&amp;B483&amp;IF(EXACT(C483, ""), "", "-"&amp;C483)</f>
        <v>SI-15C1:DI-BPMPkup-2</v>
      </c>
      <c r="E483" s="61" t="str">
        <f aca="false">Def_Locais_Racks_Trechos!$A$396</f>
        <v>SI-15C1</v>
      </c>
      <c r="F483" s="64" t="str">
        <f aca="false" t="array" ref="F483:F483">INDEX(Def_Locais_Racks_Trechos!$B$2:$B$1019, MATCH(E483, Def_Locais_Racks_Trechos!$A$2:$A$1019, 0), 1)</f>
        <v>Túnel (Anel)</v>
      </c>
      <c r="G483" s="65"/>
      <c r="H483" s="65"/>
      <c r="I483" s="65"/>
      <c r="J483" s="65"/>
      <c r="K483" s="65"/>
      <c r="L483" s="65"/>
      <c r="M483" s="65"/>
      <c r="N483" s="65"/>
      <c r="O483" s="65"/>
    </row>
    <row r="484" customFormat="false" ht="15.75" hidden="false" customHeight="true" outlineLevel="0" collapsed="false">
      <c r="A484" s="61" t="str">
        <f aca="false">Def_SecSub!$A$397</f>
        <v>SI-15C2</v>
      </c>
      <c r="B484" s="61" t="str">
        <f aca="false">Def_Equipamentos!$C$4</f>
        <v>DI-BPMPkup</v>
      </c>
      <c r="C484" s="43"/>
      <c r="D484" s="64" t="str">
        <f aca="false">IF(EXACT(A484, ""), "", A484&amp;":")&amp;B484&amp;IF(EXACT(C484, ""), "", "-"&amp;C484)</f>
        <v>SI-15C2:DI-BPMPkup</v>
      </c>
      <c r="E484" s="61" t="str">
        <f aca="false">Def_Locais_Racks_Trechos!$A$397</f>
        <v>SI-15C2</v>
      </c>
      <c r="F484" s="64" t="str">
        <f aca="false" t="array" ref="F484:F484">INDEX(Def_Locais_Racks_Trechos!$B$2:$B$1019, MATCH(E484, Def_Locais_Racks_Trechos!$A$2:$A$1019, 0), 1)</f>
        <v>Túnel (Anel)</v>
      </c>
      <c r="G484" s="65"/>
      <c r="H484" s="65"/>
      <c r="I484" s="65"/>
      <c r="J484" s="65"/>
      <c r="K484" s="65"/>
      <c r="L484" s="65"/>
      <c r="M484" s="65"/>
      <c r="N484" s="65"/>
      <c r="O484" s="65"/>
    </row>
    <row r="485" customFormat="false" ht="15.75" hidden="false" customHeight="true" outlineLevel="0" collapsed="false">
      <c r="A485" s="61" t="str">
        <f aca="false">Def_SecSub!$A$398</f>
        <v>SI-15C3</v>
      </c>
      <c r="B485" s="61" t="str">
        <f aca="false">Def_Equipamentos!$C$4</f>
        <v>DI-BPMPkup</v>
      </c>
      <c r="C485" s="43" t="n">
        <v>1</v>
      </c>
      <c r="D485" s="64" t="str">
        <f aca="false">IF(EXACT(A485, ""), "", A485&amp;":")&amp;B485&amp;IF(EXACT(C485, ""), "", "-"&amp;C485)</f>
        <v>SI-15C3:DI-BPMPkup-1</v>
      </c>
      <c r="E485" s="61" t="str">
        <f aca="false">Def_Locais_Racks_Trechos!$A$398</f>
        <v>SI-15C3</v>
      </c>
      <c r="F485" s="64" t="str">
        <f aca="false" t="array" ref="F485:F485">INDEX(Def_Locais_Racks_Trechos!$B$2:$B$1019, MATCH(E485, Def_Locais_Racks_Trechos!$A$2:$A$1019, 0), 1)</f>
        <v>Túnel (Anel)</v>
      </c>
      <c r="G485" s="65"/>
      <c r="H485" s="65"/>
      <c r="I485" s="65"/>
      <c r="J485" s="65"/>
      <c r="K485" s="65"/>
      <c r="L485" s="65"/>
      <c r="M485" s="65"/>
      <c r="N485" s="65"/>
      <c r="O485" s="65"/>
    </row>
    <row r="486" customFormat="false" ht="15.75" hidden="false" customHeight="true" outlineLevel="0" collapsed="false">
      <c r="A486" s="61" t="str">
        <f aca="false">Def_SecSub!$A$398</f>
        <v>SI-15C3</v>
      </c>
      <c r="B486" s="61" t="str">
        <f aca="false">Def_Equipamentos!$C$4</f>
        <v>DI-BPMPkup</v>
      </c>
      <c r="C486" s="43" t="n">
        <v>2</v>
      </c>
      <c r="D486" s="64" t="str">
        <f aca="false">IF(EXACT(A486, ""), "", A486&amp;":")&amp;B486&amp;IF(EXACT(C486, ""), "", "-"&amp;C486)</f>
        <v>SI-15C3:DI-BPMPkup-2</v>
      </c>
      <c r="E486" s="61" t="str">
        <f aca="false">Def_Locais_Racks_Trechos!$A$398</f>
        <v>SI-15C3</v>
      </c>
      <c r="F486" s="64" t="str">
        <f aca="false" t="array" ref="F486:F486">INDEX(Def_Locais_Racks_Trechos!$B$2:$B$1019, MATCH(E486, Def_Locais_Racks_Trechos!$A$2:$A$1019, 0), 1)</f>
        <v>Túnel (Anel)</v>
      </c>
      <c r="G486" s="65"/>
      <c r="H486" s="65"/>
      <c r="I486" s="65"/>
      <c r="J486" s="65"/>
      <c r="K486" s="65"/>
      <c r="L486" s="65"/>
      <c r="M486" s="65"/>
      <c r="N486" s="65"/>
      <c r="O486" s="65"/>
    </row>
    <row r="487" customFormat="false" ht="15.75" hidden="false" customHeight="true" outlineLevel="0" collapsed="false">
      <c r="A487" s="61" t="str">
        <f aca="false">Def_SecSub!$A$399</f>
        <v>SI-15C4</v>
      </c>
      <c r="B487" s="61" t="str">
        <f aca="false">Def_Equipamentos!$C$4</f>
        <v>DI-BPMPkup</v>
      </c>
      <c r="C487" s="43"/>
      <c r="D487" s="64" t="str">
        <f aca="false">IF(EXACT(A487, ""), "", A487&amp;":")&amp;B487&amp;IF(EXACT(C487, ""), "", "-"&amp;C487)</f>
        <v>SI-15C4:DI-BPMPkup</v>
      </c>
      <c r="E487" s="61" t="str">
        <f aca="false">Def_Locais_Racks_Trechos!$A$399</f>
        <v>SI-15C4</v>
      </c>
      <c r="F487" s="64" t="str">
        <f aca="false" t="array" ref="F487:F487">INDEX(Def_Locais_Racks_Trechos!$B$2:$B$1019, MATCH(E487, Def_Locais_Racks_Trechos!$A$2:$A$1019, 0), 1)</f>
        <v>Túnel (Anel)</v>
      </c>
      <c r="G487" s="65"/>
      <c r="H487" s="65"/>
      <c r="I487" s="65"/>
      <c r="J487" s="65"/>
      <c r="K487" s="65"/>
      <c r="L487" s="65"/>
      <c r="M487" s="65"/>
      <c r="N487" s="65"/>
      <c r="O487" s="65"/>
    </row>
    <row r="488" customFormat="false" ht="15.75" hidden="false" customHeight="true" outlineLevel="0" collapsed="false">
      <c r="A488" s="61" t="str">
        <f aca="false">Def_SecSub!$A$400</f>
        <v>SI-15M1</v>
      </c>
      <c r="B488" s="61" t="str">
        <f aca="false">Def_Equipamentos!$C$4</f>
        <v>DI-BPMPkup</v>
      </c>
      <c r="C488" s="43"/>
      <c r="D488" s="64" t="str">
        <f aca="false">IF(EXACT(A488, ""), "", A488&amp;":")&amp;B488&amp;IF(EXACT(C488, ""), "", "-"&amp;C488)</f>
        <v>SI-15M1:DI-BPMPkup</v>
      </c>
      <c r="E488" s="61" t="str">
        <f aca="false">Def_Locais_Racks_Trechos!$A$400</f>
        <v>SI-15M1</v>
      </c>
      <c r="F488" s="64" t="str">
        <f aca="false" t="array" ref="F488:F488">INDEX(Def_Locais_Racks_Trechos!$B$2:$B$1019, MATCH(E488, Def_Locais_Racks_Trechos!$A$2:$A$1019, 0), 1)</f>
        <v>Túnel (Anel)</v>
      </c>
      <c r="G488" s="65"/>
      <c r="H488" s="65"/>
      <c r="I488" s="65"/>
      <c r="J488" s="65"/>
      <c r="K488" s="65"/>
      <c r="L488" s="65"/>
      <c r="M488" s="65"/>
      <c r="N488" s="65"/>
      <c r="O488" s="65"/>
    </row>
    <row r="489" customFormat="false" ht="15.75" hidden="false" customHeight="true" outlineLevel="0" collapsed="false">
      <c r="A489" s="61" t="str">
        <f aca="false">Def_SecSub!$A$401</f>
        <v>SI-15M2</v>
      </c>
      <c r="B489" s="61" t="str">
        <f aca="false">Def_Equipamentos!$C$4</f>
        <v>DI-BPMPkup</v>
      </c>
      <c r="C489" s="43"/>
      <c r="D489" s="64" t="str">
        <f aca="false">IF(EXACT(A489, ""), "", A489&amp;":")&amp;B489&amp;IF(EXACT(C489, ""), "", "-"&amp;C489)</f>
        <v>SI-15M2:DI-BPMPkup</v>
      </c>
      <c r="E489" s="61" t="str">
        <f aca="false">Def_Locais_Racks_Trechos!$A$401</f>
        <v>SI-15M2</v>
      </c>
      <c r="F489" s="64" t="str">
        <f aca="false" t="array" ref="F489:F489">INDEX(Def_Locais_Racks_Trechos!$B$2:$B$1019, MATCH(E489, Def_Locais_Racks_Trechos!$A$2:$A$1019, 0), 1)</f>
        <v>Túnel (Anel)</v>
      </c>
      <c r="G489" s="65"/>
      <c r="H489" s="65"/>
      <c r="I489" s="65"/>
      <c r="J489" s="65"/>
      <c r="K489" s="65"/>
      <c r="L489" s="65"/>
      <c r="M489" s="65"/>
      <c r="N489" s="65"/>
      <c r="O489" s="65"/>
    </row>
    <row r="490" customFormat="false" ht="15.75" hidden="false" customHeight="true" outlineLevel="0" collapsed="false">
      <c r="A490" s="61" t="str">
        <f aca="false">Def_SecSub!$A$402</f>
        <v>SI-16C1</v>
      </c>
      <c r="B490" s="61" t="str">
        <f aca="false">Def_Equipamentos!$C$4</f>
        <v>DI-BPMPkup</v>
      </c>
      <c r="C490" s="43" t="n">
        <v>1</v>
      </c>
      <c r="D490" s="64" t="str">
        <f aca="false">IF(EXACT(A490, ""), "", A490&amp;":")&amp;B490&amp;IF(EXACT(C490, ""), "", "-"&amp;C490)</f>
        <v>SI-16C1:DI-BPMPkup-1</v>
      </c>
      <c r="E490" s="61" t="str">
        <f aca="false">Def_Locais_Racks_Trechos!$A$402</f>
        <v>SI-16C1</v>
      </c>
      <c r="F490" s="64" t="str">
        <f aca="false" t="array" ref="F490:F490">INDEX(Def_Locais_Racks_Trechos!$B$2:$B$1019, MATCH(E490, Def_Locais_Racks_Trechos!$A$2:$A$1019, 0), 1)</f>
        <v>Túnel (Anel)</v>
      </c>
      <c r="G490" s="65"/>
      <c r="H490" s="65"/>
      <c r="I490" s="65"/>
      <c r="J490" s="65"/>
      <c r="K490" s="65"/>
      <c r="L490" s="65"/>
      <c r="M490" s="65"/>
      <c r="N490" s="65"/>
      <c r="O490" s="65"/>
    </row>
    <row r="491" customFormat="false" ht="15.75" hidden="false" customHeight="true" outlineLevel="0" collapsed="false">
      <c r="A491" s="61" t="str">
        <f aca="false">Def_SecSub!$A$402</f>
        <v>SI-16C1</v>
      </c>
      <c r="B491" s="61" t="str">
        <f aca="false">Def_Equipamentos!$C$4</f>
        <v>DI-BPMPkup</v>
      </c>
      <c r="C491" s="43" t="n">
        <v>2</v>
      </c>
      <c r="D491" s="64" t="str">
        <f aca="false">IF(EXACT(A491, ""), "", A491&amp;":")&amp;B491&amp;IF(EXACT(C491, ""), "", "-"&amp;C491)</f>
        <v>SI-16C1:DI-BPMPkup-2</v>
      </c>
      <c r="E491" s="61" t="str">
        <f aca="false">Def_Locais_Racks_Trechos!$A$402</f>
        <v>SI-16C1</v>
      </c>
      <c r="F491" s="64" t="str">
        <f aca="false" t="array" ref="F491:F491">INDEX(Def_Locais_Racks_Trechos!$B$2:$B$1019, MATCH(E491, Def_Locais_Racks_Trechos!$A$2:$A$1019, 0), 1)</f>
        <v>Túnel (Anel)</v>
      </c>
      <c r="G491" s="65"/>
      <c r="H491" s="65"/>
      <c r="I491" s="65"/>
      <c r="J491" s="65"/>
      <c r="K491" s="65"/>
      <c r="L491" s="65"/>
      <c r="M491" s="65"/>
      <c r="N491" s="65"/>
      <c r="O491" s="65"/>
    </row>
    <row r="492" customFormat="false" ht="15.75" hidden="false" customHeight="true" outlineLevel="0" collapsed="false">
      <c r="A492" s="61" t="str">
        <f aca="false">Def_SecSub!$A$403</f>
        <v>SI-16C2</v>
      </c>
      <c r="B492" s="61" t="str">
        <f aca="false">Def_Equipamentos!$C$4</f>
        <v>DI-BPMPkup</v>
      </c>
      <c r="C492" s="43"/>
      <c r="D492" s="64" t="str">
        <f aca="false">IF(EXACT(A492, ""), "", A492&amp;":")&amp;B492&amp;IF(EXACT(C492, ""), "", "-"&amp;C492)</f>
        <v>SI-16C2:DI-BPMPkup</v>
      </c>
      <c r="E492" s="61" t="str">
        <f aca="false">Def_Locais_Racks_Trechos!$A$403</f>
        <v>SI-16C2</v>
      </c>
      <c r="F492" s="64" t="str">
        <f aca="false" t="array" ref="F492:F492">INDEX(Def_Locais_Racks_Trechos!$B$2:$B$1019, MATCH(E492, Def_Locais_Racks_Trechos!$A$2:$A$1019, 0), 1)</f>
        <v>Túnel (Anel)</v>
      </c>
      <c r="G492" s="65"/>
      <c r="H492" s="65"/>
      <c r="I492" s="65"/>
      <c r="J492" s="65"/>
      <c r="K492" s="65"/>
      <c r="L492" s="65"/>
      <c r="M492" s="65"/>
      <c r="N492" s="65"/>
      <c r="O492" s="65"/>
    </row>
    <row r="493" customFormat="false" ht="15.75" hidden="false" customHeight="true" outlineLevel="0" collapsed="false">
      <c r="A493" s="61" t="str">
        <f aca="false">Def_SecSub!$A$404</f>
        <v>SI-16C3</v>
      </c>
      <c r="B493" s="61" t="str">
        <f aca="false">Def_Equipamentos!$C$4</f>
        <v>DI-BPMPkup</v>
      </c>
      <c r="C493" s="43" t="n">
        <v>1</v>
      </c>
      <c r="D493" s="64" t="str">
        <f aca="false">IF(EXACT(A493, ""), "", A493&amp;":")&amp;B493&amp;IF(EXACT(C493, ""), "", "-"&amp;C493)</f>
        <v>SI-16C3:DI-BPMPkup-1</v>
      </c>
      <c r="E493" s="61" t="str">
        <f aca="false">Def_Locais_Racks_Trechos!$A$404</f>
        <v>SI-16C3</v>
      </c>
      <c r="F493" s="64" t="str">
        <f aca="false" t="array" ref="F493:F493">INDEX(Def_Locais_Racks_Trechos!$B$2:$B$1019, MATCH(E493, Def_Locais_Racks_Trechos!$A$2:$A$1019, 0), 1)</f>
        <v>Túnel (Anel)</v>
      </c>
      <c r="G493" s="65"/>
      <c r="H493" s="65"/>
      <c r="I493" s="65"/>
      <c r="J493" s="65"/>
      <c r="K493" s="65"/>
      <c r="L493" s="65"/>
      <c r="M493" s="65"/>
      <c r="N493" s="65"/>
      <c r="O493" s="65"/>
    </row>
    <row r="494" customFormat="false" ht="15.75" hidden="false" customHeight="true" outlineLevel="0" collapsed="false">
      <c r="A494" s="61" t="str">
        <f aca="false">Def_SecSub!$A$404</f>
        <v>SI-16C3</v>
      </c>
      <c r="B494" s="61" t="str">
        <f aca="false">Def_Equipamentos!$C$4</f>
        <v>DI-BPMPkup</v>
      </c>
      <c r="C494" s="43" t="n">
        <v>2</v>
      </c>
      <c r="D494" s="64" t="str">
        <f aca="false">IF(EXACT(A494, ""), "", A494&amp;":")&amp;B494&amp;IF(EXACT(C494, ""), "", "-"&amp;C494)</f>
        <v>SI-16C3:DI-BPMPkup-2</v>
      </c>
      <c r="E494" s="61" t="str">
        <f aca="false">Def_Locais_Racks_Trechos!$A$404</f>
        <v>SI-16C3</v>
      </c>
      <c r="F494" s="64" t="str">
        <f aca="false" t="array" ref="F494:F494">INDEX(Def_Locais_Racks_Trechos!$B$2:$B$1019, MATCH(E494, Def_Locais_Racks_Trechos!$A$2:$A$1019, 0), 1)</f>
        <v>Túnel (Anel)</v>
      </c>
      <c r="G494" s="65"/>
      <c r="H494" s="65"/>
      <c r="I494" s="65"/>
      <c r="J494" s="65"/>
      <c r="K494" s="65"/>
      <c r="L494" s="65"/>
      <c r="M494" s="65"/>
      <c r="N494" s="65"/>
      <c r="O494" s="65"/>
    </row>
    <row r="495" customFormat="false" ht="15.75" hidden="false" customHeight="true" outlineLevel="0" collapsed="false">
      <c r="A495" s="61" t="str">
        <f aca="false">Def_SecSub!$A$405</f>
        <v>SI-16C4</v>
      </c>
      <c r="B495" s="61" t="str">
        <f aca="false">Def_Equipamentos!$C$4</f>
        <v>DI-BPMPkup</v>
      </c>
      <c r="C495" s="43"/>
      <c r="D495" s="64" t="str">
        <f aca="false">IF(EXACT(A495, ""), "", A495&amp;":")&amp;B495&amp;IF(EXACT(C495, ""), "", "-"&amp;C495)</f>
        <v>SI-16C4:DI-BPMPkup</v>
      </c>
      <c r="E495" s="61" t="str">
        <f aca="false">Def_Locais_Racks_Trechos!$A$405</f>
        <v>SI-16C4</v>
      </c>
      <c r="F495" s="64" t="str">
        <f aca="false" t="array" ref="F495:F495">INDEX(Def_Locais_Racks_Trechos!$B$2:$B$1019, MATCH(E495, Def_Locais_Racks_Trechos!$A$2:$A$1019, 0), 1)</f>
        <v>Túnel (Anel)</v>
      </c>
      <c r="G495" s="65"/>
      <c r="H495" s="65"/>
      <c r="I495" s="65"/>
      <c r="J495" s="65"/>
      <c r="K495" s="65"/>
      <c r="L495" s="65"/>
      <c r="M495" s="65"/>
      <c r="N495" s="65"/>
      <c r="O495" s="65"/>
    </row>
    <row r="496" customFormat="false" ht="15.75" hidden="false" customHeight="true" outlineLevel="0" collapsed="false">
      <c r="A496" s="61" t="str">
        <f aca="false">Def_SecSub!$A$406</f>
        <v>SI-16M1</v>
      </c>
      <c r="B496" s="61" t="str">
        <f aca="false">Def_Equipamentos!$C$4</f>
        <v>DI-BPMPkup</v>
      </c>
      <c r="C496" s="43"/>
      <c r="D496" s="64" t="str">
        <f aca="false">IF(EXACT(A496, ""), "", A496&amp;":")&amp;B496&amp;IF(EXACT(C496, ""), "", "-"&amp;C496)</f>
        <v>SI-16M1:DI-BPMPkup</v>
      </c>
      <c r="E496" s="61" t="str">
        <f aca="false">Def_Locais_Racks_Trechos!$A$406</f>
        <v>SI-16M1</v>
      </c>
      <c r="F496" s="64" t="str">
        <f aca="false" t="array" ref="F496:F496">INDEX(Def_Locais_Racks_Trechos!$B$2:$B$1019, MATCH(E496, Def_Locais_Racks_Trechos!$A$2:$A$1019, 0), 1)</f>
        <v>Túnel (Anel)</v>
      </c>
      <c r="G496" s="65"/>
      <c r="H496" s="65"/>
      <c r="I496" s="65"/>
      <c r="J496" s="65"/>
      <c r="K496" s="65"/>
      <c r="L496" s="65"/>
      <c r="M496" s="65"/>
      <c r="N496" s="65"/>
      <c r="O496" s="65"/>
    </row>
    <row r="497" customFormat="false" ht="15.75" hidden="false" customHeight="true" outlineLevel="0" collapsed="false">
      <c r="A497" s="61" t="str">
        <f aca="false">Def_SecSub!$A$407</f>
        <v>SI-16M2</v>
      </c>
      <c r="B497" s="61" t="str">
        <f aca="false">Def_Equipamentos!$C$4</f>
        <v>DI-BPMPkup</v>
      </c>
      <c r="C497" s="43"/>
      <c r="D497" s="64" t="str">
        <f aca="false">IF(EXACT(A497, ""), "", A497&amp;":")&amp;B497&amp;IF(EXACT(C497, ""), "", "-"&amp;C497)</f>
        <v>SI-16M2:DI-BPMPkup</v>
      </c>
      <c r="E497" s="61" t="str">
        <f aca="false">Def_Locais_Racks_Trechos!$A$407</f>
        <v>SI-16M2</v>
      </c>
      <c r="F497" s="64" t="str">
        <f aca="false" t="array" ref="F497:F497">INDEX(Def_Locais_Racks_Trechos!$B$2:$B$1019, MATCH(E497, Def_Locais_Racks_Trechos!$A$2:$A$1019, 0), 1)</f>
        <v>Túnel (Anel)</v>
      </c>
      <c r="G497" s="65"/>
      <c r="H497" s="65"/>
      <c r="I497" s="65"/>
      <c r="J497" s="65"/>
      <c r="K497" s="65"/>
      <c r="L497" s="65"/>
      <c r="M497" s="65"/>
      <c r="N497" s="65"/>
      <c r="O497" s="65"/>
    </row>
    <row r="498" customFormat="false" ht="15.75" hidden="false" customHeight="true" outlineLevel="0" collapsed="false">
      <c r="A498" s="61" t="str">
        <f aca="false">Def_SecSub!$A$408</f>
        <v>SI-17C1</v>
      </c>
      <c r="B498" s="61" t="str">
        <f aca="false">Def_Equipamentos!$C$4</f>
        <v>DI-BPMPkup</v>
      </c>
      <c r="C498" s="43" t="n">
        <v>1</v>
      </c>
      <c r="D498" s="64" t="str">
        <f aca="false">IF(EXACT(A498, ""), "", A498&amp;":")&amp;B498&amp;IF(EXACT(C498, ""), "", "-"&amp;C498)</f>
        <v>SI-17C1:DI-BPMPkup-1</v>
      </c>
      <c r="E498" s="61" t="str">
        <f aca="false">Def_Locais_Racks_Trechos!$A$408</f>
        <v>SI-17C1</v>
      </c>
      <c r="F498" s="64" t="str">
        <f aca="false" t="array" ref="F498:F498">INDEX(Def_Locais_Racks_Trechos!$B$2:$B$1019, MATCH(E498, Def_Locais_Racks_Trechos!$A$2:$A$1019, 0), 1)</f>
        <v>Túnel (Anel)</v>
      </c>
      <c r="G498" s="65"/>
      <c r="H498" s="65"/>
      <c r="I498" s="65"/>
      <c r="J498" s="65"/>
      <c r="K498" s="65"/>
      <c r="L498" s="65"/>
      <c r="M498" s="65"/>
      <c r="N498" s="65"/>
      <c r="O498" s="65"/>
    </row>
    <row r="499" customFormat="false" ht="15.75" hidden="false" customHeight="true" outlineLevel="0" collapsed="false">
      <c r="A499" s="61" t="str">
        <f aca="false">Def_SecSub!$A$408</f>
        <v>SI-17C1</v>
      </c>
      <c r="B499" s="61" t="str">
        <f aca="false">Def_Equipamentos!$C$4</f>
        <v>DI-BPMPkup</v>
      </c>
      <c r="C499" s="43" t="n">
        <v>2</v>
      </c>
      <c r="D499" s="64" t="str">
        <f aca="false">IF(EXACT(A499, ""), "", A499&amp;":")&amp;B499&amp;IF(EXACT(C499, ""), "", "-"&amp;C499)</f>
        <v>SI-17C1:DI-BPMPkup-2</v>
      </c>
      <c r="E499" s="61" t="str">
        <f aca="false">Def_Locais_Racks_Trechos!$A$408</f>
        <v>SI-17C1</v>
      </c>
      <c r="F499" s="64" t="str">
        <f aca="false" t="array" ref="F499:F499">INDEX(Def_Locais_Racks_Trechos!$B$2:$B$1019, MATCH(E499, Def_Locais_Racks_Trechos!$A$2:$A$1019, 0), 1)</f>
        <v>Túnel (Anel)</v>
      </c>
      <c r="G499" s="65"/>
      <c r="H499" s="65"/>
      <c r="I499" s="65"/>
      <c r="J499" s="65"/>
      <c r="K499" s="65"/>
      <c r="L499" s="65"/>
      <c r="M499" s="65"/>
      <c r="N499" s="65"/>
      <c r="O499" s="65"/>
    </row>
    <row r="500" customFormat="false" ht="15.75" hidden="false" customHeight="true" outlineLevel="0" collapsed="false">
      <c r="A500" s="61" t="str">
        <f aca="false">Def_SecSub!$A$409</f>
        <v>SI-17C2</v>
      </c>
      <c r="B500" s="61" t="str">
        <f aca="false">Def_Equipamentos!$C$4</f>
        <v>DI-BPMPkup</v>
      </c>
      <c r="C500" s="43"/>
      <c r="D500" s="64" t="str">
        <f aca="false">IF(EXACT(A500, ""), "", A500&amp;":")&amp;B500&amp;IF(EXACT(C500, ""), "", "-"&amp;C500)</f>
        <v>SI-17C2:DI-BPMPkup</v>
      </c>
      <c r="E500" s="61" t="str">
        <f aca="false">Def_Locais_Racks_Trechos!$A$409</f>
        <v>SI-17C2</v>
      </c>
      <c r="F500" s="64" t="str">
        <f aca="false" t="array" ref="F500:F500">INDEX(Def_Locais_Racks_Trechos!$B$2:$B$1019, MATCH(E500, Def_Locais_Racks_Trechos!$A$2:$A$1019, 0), 1)</f>
        <v>Túnel (Anel)</v>
      </c>
      <c r="G500" s="65"/>
      <c r="H500" s="65"/>
      <c r="I500" s="65"/>
      <c r="J500" s="65"/>
      <c r="K500" s="65"/>
      <c r="L500" s="65"/>
      <c r="M500" s="65"/>
      <c r="N500" s="65"/>
      <c r="O500" s="65"/>
    </row>
    <row r="501" customFormat="false" ht="15.75" hidden="false" customHeight="true" outlineLevel="0" collapsed="false">
      <c r="A501" s="61" t="str">
        <f aca="false">Def_SecSub!$A$410</f>
        <v>SI-17C3</v>
      </c>
      <c r="B501" s="61" t="str">
        <f aca="false">Def_Equipamentos!$C$4</f>
        <v>DI-BPMPkup</v>
      </c>
      <c r="C501" s="43" t="n">
        <v>1</v>
      </c>
      <c r="D501" s="64" t="str">
        <f aca="false">IF(EXACT(A501, ""), "", A501&amp;":")&amp;B501&amp;IF(EXACT(C501, ""), "", "-"&amp;C501)</f>
        <v>SI-17C3:DI-BPMPkup-1</v>
      </c>
      <c r="E501" s="61" t="str">
        <f aca="false">Def_Locais_Racks_Trechos!$A$410</f>
        <v>SI-17C3</v>
      </c>
      <c r="F501" s="64" t="str">
        <f aca="false" t="array" ref="F501:F501">INDEX(Def_Locais_Racks_Trechos!$B$2:$B$1019, MATCH(E501, Def_Locais_Racks_Trechos!$A$2:$A$1019, 0), 1)</f>
        <v>Túnel (Anel)</v>
      </c>
      <c r="G501" s="65"/>
      <c r="H501" s="65"/>
      <c r="I501" s="65"/>
      <c r="J501" s="65"/>
      <c r="K501" s="65"/>
      <c r="L501" s="65"/>
      <c r="M501" s="65"/>
      <c r="N501" s="65"/>
      <c r="O501" s="65"/>
    </row>
    <row r="502" customFormat="false" ht="15.75" hidden="false" customHeight="true" outlineLevel="0" collapsed="false">
      <c r="A502" s="61" t="str">
        <f aca="false">Def_SecSub!$A$410</f>
        <v>SI-17C3</v>
      </c>
      <c r="B502" s="61" t="str">
        <f aca="false">Def_Equipamentos!$C$4</f>
        <v>DI-BPMPkup</v>
      </c>
      <c r="C502" s="43" t="n">
        <v>2</v>
      </c>
      <c r="D502" s="64" t="str">
        <f aca="false">IF(EXACT(A502, ""), "", A502&amp;":")&amp;B502&amp;IF(EXACT(C502, ""), "", "-"&amp;C502)</f>
        <v>SI-17C3:DI-BPMPkup-2</v>
      </c>
      <c r="E502" s="61" t="str">
        <f aca="false">Def_Locais_Racks_Trechos!$A$410</f>
        <v>SI-17C3</v>
      </c>
      <c r="F502" s="64" t="str">
        <f aca="false" t="array" ref="F502:F502">INDEX(Def_Locais_Racks_Trechos!$B$2:$B$1019, MATCH(E502, Def_Locais_Racks_Trechos!$A$2:$A$1019, 0), 1)</f>
        <v>Túnel (Anel)</v>
      </c>
      <c r="G502" s="65"/>
      <c r="H502" s="65"/>
      <c r="I502" s="65"/>
      <c r="J502" s="65"/>
      <c r="K502" s="65"/>
      <c r="L502" s="65"/>
      <c r="M502" s="65"/>
      <c r="N502" s="65"/>
      <c r="O502" s="65"/>
    </row>
    <row r="503" customFormat="false" ht="15.75" hidden="false" customHeight="true" outlineLevel="0" collapsed="false">
      <c r="A503" s="61" t="str">
        <f aca="false">Def_SecSub!$A$411</f>
        <v>SI-17C4</v>
      </c>
      <c r="B503" s="61" t="str">
        <f aca="false">Def_Equipamentos!$C$4</f>
        <v>DI-BPMPkup</v>
      </c>
      <c r="C503" s="43"/>
      <c r="D503" s="64" t="str">
        <f aca="false">IF(EXACT(A503, ""), "", A503&amp;":")&amp;B503&amp;IF(EXACT(C503, ""), "", "-"&amp;C503)</f>
        <v>SI-17C4:DI-BPMPkup</v>
      </c>
      <c r="E503" s="61" t="str">
        <f aca="false">Def_Locais_Racks_Trechos!$A$411</f>
        <v>SI-17C4</v>
      </c>
      <c r="F503" s="64" t="str">
        <f aca="false" t="array" ref="F503:F503">INDEX(Def_Locais_Racks_Trechos!$B$2:$B$1019, MATCH(E503, Def_Locais_Racks_Trechos!$A$2:$A$1019, 0), 1)</f>
        <v>Túnel (Anel)</v>
      </c>
      <c r="G503" s="65"/>
      <c r="H503" s="65"/>
      <c r="I503" s="65"/>
      <c r="J503" s="65"/>
      <c r="K503" s="65"/>
      <c r="L503" s="65"/>
      <c r="M503" s="65"/>
      <c r="N503" s="65"/>
      <c r="O503" s="65"/>
    </row>
    <row r="504" customFormat="false" ht="15.75" hidden="false" customHeight="true" outlineLevel="0" collapsed="false">
      <c r="A504" s="61" t="str">
        <f aca="false">Def_SecSub!$A$412</f>
        <v>SI-17M1</v>
      </c>
      <c r="B504" s="61" t="str">
        <f aca="false">Def_Equipamentos!$C$4</f>
        <v>DI-BPMPkup</v>
      </c>
      <c r="C504" s="43"/>
      <c r="D504" s="64" t="str">
        <f aca="false">IF(EXACT(A504, ""), "", A504&amp;":")&amp;B504&amp;IF(EXACT(C504, ""), "", "-"&amp;C504)</f>
        <v>SI-17M1:DI-BPMPkup</v>
      </c>
      <c r="E504" s="61" t="str">
        <f aca="false">Def_Locais_Racks_Trechos!$A$412</f>
        <v>SI-17M1</v>
      </c>
      <c r="F504" s="64" t="str">
        <f aca="false" t="array" ref="F504:F504">INDEX(Def_Locais_Racks_Trechos!$B$2:$B$1019, MATCH(E504, Def_Locais_Racks_Trechos!$A$2:$A$1019, 0), 1)</f>
        <v>Túnel (Anel)</v>
      </c>
      <c r="G504" s="65"/>
      <c r="H504" s="65"/>
      <c r="I504" s="65"/>
      <c r="J504" s="65"/>
      <c r="K504" s="65"/>
      <c r="L504" s="65"/>
      <c r="M504" s="65"/>
      <c r="N504" s="65"/>
      <c r="O504" s="65"/>
    </row>
    <row r="505" customFormat="false" ht="15.75" hidden="false" customHeight="true" outlineLevel="0" collapsed="false">
      <c r="A505" s="61" t="str">
        <f aca="false">Def_SecSub!$A$413</f>
        <v>SI-17M2</v>
      </c>
      <c r="B505" s="61" t="str">
        <f aca="false">Def_Equipamentos!$C$4</f>
        <v>DI-BPMPkup</v>
      </c>
      <c r="C505" s="43"/>
      <c r="D505" s="64" t="str">
        <f aca="false">IF(EXACT(A505, ""), "", A505&amp;":")&amp;B505&amp;IF(EXACT(C505, ""), "", "-"&amp;C505)</f>
        <v>SI-17M2:DI-BPMPkup</v>
      </c>
      <c r="E505" s="61" t="str">
        <f aca="false">Def_Locais_Racks_Trechos!$A$413</f>
        <v>SI-17M2</v>
      </c>
      <c r="F505" s="64" t="str">
        <f aca="false" t="array" ref="F505:F505">INDEX(Def_Locais_Racks_Trechos!$B$2:$B$1019, MATCH(E505, Def_Locais_Racks_Trechos!$A$2:$A$1019, 0), 1)</f>
        <v>Túnel (Anel)</v>
      </c>
      <c r="G505" s="65"/>
      <c r="H505" s="65"/>
      <c r="I505" s="65"/>
      <c r="J505" s="65"/>
      <c r="K505" s="65"/>
      <c r="L505" s="65"/>
      <c r="M505" s="65"/>
      <c r="N505" s="65"/>
      <c r="O505" s="65"/>
    </row>
    <row r="506" customFormat="false" ht="15.75" hidden="false" customHeight="true" outlineLevel="0" collapsed="false">
      <c r="A506" s="61" t="str">
        <f aca="false">Def_SecSub!$A$414</f>
        <v>SI-18C1</v>
      </c>
      <c r="B506" s="61" t="str">
        <f aca="false">Def_Equipamentos!$C$4</f>
        <v>DI-BPMPkup</v>
      </c>
      <c r="C506" s="43" t="n">
        <v>1</v>
      </c>
      <c r="D506" s="64" t="str">
        <f aca="false">IF(EXACT(A506, ""), "", A506&amp;":")&amp;B506&amp;IF(EXACT(C506, ""), "", "-"&amp;C506)</f>
        <v>SI-18C1:DI-BPMPkup-1</v>
      </c>
      <c r="E506" s="61" t="str">
        <f aca="false">Def_Locais_Racks_Trechos!$A$414</f>
        <v>SI-18C1</v>
      </c>
      <c r="F506" s="64" t="str">
        <f aca="false" t="array" ref="F506:F506">INDEX(Def_Locais_Racks_Trechos!$B$2:$B$1019, MATCH(E506, Def_Locais_Racks_Trechos!$A$2:$A$1019, 0), 1)</f>
        <v>Túnel (Anel)</v>
      </c>
      <c r="G506" s="65"/>
      <c r="H506" s="65"/>
      <c r="I506" s="65"/>
      <c r="J506" s="65"/>
      <c r="K506" s="65"/>
      <c r="L506" s="65"/>
      <c r="M506" s="65"/>
      <c r="N506" s="65"/>
      <c r="O506" s="65"/>
    </row>
    <row r="507" customFormat="false" ht="15.75" hidden="false" customHeight="true" outlineLevel="0" collapsed="false">
      <c r="A507" s="61" t="str">
        <f aca="false">Def_SecSub!$A$414</f>
        <v>SI-18C1</v>
      </c>
      <c r="B507" s="61" t="str">
        <f aca="false">Def_Equipamentos!$C$4</f>
        <v>DI-BPMPkup</v>
      </c>
      <c r="C507" s="43" t="n">
        <v>2</v>
      </c>
      <c r="D507" s="64" t="str">
        <f aca="false">IF(EXACT(A507, ""), "", A507&amp;":")&amp;B507&amp;IF(EXACT(C507, ""), "", "-"&amp;C507)</f>
        <v>SI-18C1:DI-BPMPkup-2</v>
      </c>
      <c r="E507" s="61" t="str">
        <f aca="false">Def_Locais_Racks_Trechos!$A$414</f>
        <v>SI-18C1</v>
      </c>
      <c r="F507" s="64" t="str">
        <f aca="false" t="array" ref="F507:F507">INDEX(Def_Locais_Racks_Trechos!$B$2:$B$1019, MATCH(E507, Def_Locais_Racks_Trechos!$A$2:$A$1019, 0), 1)</f>
        <v>Túnel (Anel)</v>
      </c>
      <c r="G507" s="65"/>
      <c r="H507" s="65"/>
      <c r="I507" s="65"/>
      <c r="J507" s="65"/>
      <c r="K507" s="65"/>
      <c r="L507" s="65"/>
      <c r="M507" s="65"/>
      <c r="N507" s="65"/>
      <c r="O507" s="65"/>
    </row>
    <row r="508" customFormat="false" ht="15.75" hidden="false" customHeight="true" outlineLevel="0" collapsed="false">
      <c r="A508" s="61" t="str">
        <f aca="false">Def_SecSub!$A$415</f>
        <v>SI-18C2</v>
      </c>
      <c r="B508" s="61" t="str">
        <f aca="false">Def_Equipamentos!$C$4</f>
        <v>DI-BPMPkup</v>
      </c>
      <c r="C508" s="43"/>
      <c r="D508" s="64" t="str">
        <f aca="false">IF(EXACT(A508, ""), "", A508&amp;":")&amp;B508&amp;IF(EXACT(C508, ""), "", "-"&amp;C508)</f>
        <v>SI-18C2:DI-BPMPkup</v>
      </c>
      <c r="E508" s="61" t="str">
        <f aca="false">Def_Locais_Racks_Trechos!$A$415</f>
        <v>SI-18C2</v>
      </c>
      <c r="F508" s="64" t="str">
        <f aca="false" t="array" ref="F508:F508">INDEX(Def_Locais_Racks_Trechos!$B$2:$B$1019, MATCH(E508, Def_Locais_Racks_Trechos!$A$2:$A$1019, 0), 1)</f>
        <v>Túnel (Anel)</v>
      </c>
      <c r="G508" s="65"/>
      <c r="H508" s="65"/>
      <c r="I508" s="65"/>
      <c r="J508" s="65"/>
      <c r="K508" s="65"/>
      <c r="L508" s="65"/>
      <c r="M508" s="65"/>
      <c r="N508" s="65"/>
      <c r="O508" s="65"/>
    </row>
    <row r="509" customFormat="false" ht="15.75" hidden="false" customHeight="true" outlineLevel="0" collapsed="false">
      <c r="A509" s="61" t="str">
        <f aca="false">Def_SecSub!$A$416</f>
        <v>SI-18C3</v>
      </c>
      <c r="B509" s="61" t="str">
        <f aca="false">Def_Equipamentos!$C$4</f>
        <v>DI-BPMPkup</v>
      </c>
      <c r="C509" s="43" t="n">
        <v>1</v>
      </c>
      <c r="D509" s="64" t="str">
        <f aca="false">IF(EXACT(A509, ""), "", A509&amp;":")&amp;B509&amp;IF(EXACT(C509, ""), "", "-"&amp;C509)</f>
        <v>SI-18C3:DI-BPMPkup-1</v>
      </c>
      <c r="E509" s="61" t="str">
        <f aca="false">Def_Locais_Racks_Trechos!$A$416</f>
        <v>SI-18C3</v>
      </c>
      <c r="F509" s="64" t="str">
        <f aca="false" t="array" ref="F509:F509">INDEX(Def_Locais_Racks_Trechos!$B$2:$B$1019, MATCH(E509, Def_Locais_Racks_Trechos!$A$2:$A$1019, 0), 1)</f>
        <v>Túnel (Anel)</v>
      </c>
      <c r="G509" s="65"/>
      <c r="H509" s="65"/>
      <c r="I509" s="65"/>
      <c r="J509" s="65"/>
      <c r="K509" s="65"/>
      <c r="L509" s="65"/>
      <c r="M509" s="65"/>
      <c r="N509" s="65"/>
      <c r="O509" s="65"/>
    </row>
    <row r="510" customFormat="false" ht="15.75" hidden="false" customHeight="true" outlineLevel="0" collapsed="false">
      <c r="A510" s="61" t="str">
        <f aca="false">Def_SecSub!$A$416</f>
        <v>SI-18C3</v>
      </c>
      <c r="B510" s="61" t="str">
        <f aca="false">Def_Equipamentos!$C$4</f>
        <v>DI-BPMPkup</v>
      </c>
      <c r="C510" s="43" t="n">
        <v>2</v>
      </c>
      <c r="D510" s="64" t="str">
        <f aca="false">IF(EXACT(A510, ""), "", A510&amp;":")&amp;B510&amp;IF(EXACT(C510, ""), "", "-"&amp;C510)</f>
        <v>SI-18C3:DI-BPMPkup-2</v>
      </c>
      <c r="E510" s="61" t="str">
        <f aca="false">Def_Locais_Racks_Trechos!$A$416</f>
        <v>SI-18C3</v>
      </c>
      <c r="F510" s="64" t="str">
        <f aca="false" t="array" ref="F510:F510">INDEX(Def_Locais_Racks_Trechos!$B$2:$B$1019, MATCH(E510, Def_Locais_Racks_Trechos!$A$2:$A$1019, 0), 1)</f>
        <v>Túnel (Anel)</v>
      </c>
      <c r="G510" s="65"/>
      <c r="H510" s="65"/>
      <c r="I510" s="65"/>
      <c r="J510" s="65"/>
      <c r="K510" s="65"/>
      <c r="L510" s="65"/>
      <c r="M510" s="65"/>
      <c r="N510" s="65"/>
      <c r="O510" s="65"/>
    </row>
    <row r="511" customFormat="false" ht="15.75" hidden="false" customHeight="true" outlineLevel="0" collapsed="false">
      <c r="A511" s="61" t="str">
        <f aca="false">Def_SecSub!$A$417</f>
        <v>SI-18C4</v>
      </c>
      <c r="B511" s="61" t="str">
        <f aca="false">Def_Equipamentos!$C$4</f>
        <v>DI-BPMPkup</v>
      </c>
      <c r="C511" s="43"/>
      <c r="D511" s="64" t="str">
        <f aca="false">IF(EXACT(A511, ""), "", A511&amp;":")&amp;B511&amp;IF(EXACT(C511, ""), "", "-"&amp;C511)</f>
        <v>SI-18C4:DI-BPMPkup</v>
      </c>
      <c r="E511" s="61" t="str">
        <f aca="false">Def_Locais_Racks_Trechos!$A$417</f>
        <v>SI-18C4</v>
      </c>
      <c r="F511" s="64" t="str">
        <f aca="false" t="array" ref="F511:F511">INDEX(Def_Locais_Racks_Trechos!$B$2:$B$1019, MATCH(E511, Def_Locais_Racks_Trechos!$A$2:$A$1019, 0), 1)</f>
        <v>Túnel (Anel)</v>
      </c>
      <c r="G511" s="65"/>
      <c r="H511" s="65"/>
      <c r="I511" s="65"/>
      <c r="J511" s="65"/>
      <c r="K511" s="65"/>
      <c r="L511" s="65"/>
      <c r="M511" s="65"/>
      <c r="N511" s="65"/>
      <c r="O511" s="65"/>
    </row>
    <row r="512" customFormat="false" ht="15.75" hidden="false" customHeight="true" outlineLevel="0" collapsed="false">
      <c r="A512" s="61" t="str">
        <f aca="false">Def_SecSub!$A$418</f>
        <v>SI-18M1</v>
      </c>
      <c r="B512" s="61" t="str">
        <f aca="false">Def_Equipamentos!$C$4</f>
        <v>DI-BPMPkup</v>
      </c>
      <c r="C512" s="43"/>
      <c r="D512" s="64" t="str">
        <f aca="false">IF(EXACT(A512, ""), "", A512&amp;":")&amp;B512&amp;IF(EXACT(C512, ""), "", "-"&amp;C512)</f>
        <v>SI-18M1:DI-BPMPkup</v>
      </c>
      <c r="E512" s="61" t="str">
        <f aca="false">Def_Locais_Racks_Trechos!$A$418</f>
        <v>SI-18M1</v>
      </c>
      <c r="F512" s="64" t="str">
        <f aca="false" t="array" ref="F512:F512">INDEX(Def_Locais_Racks_Trechos!$B$2:$B$1019, MATCH(E512, Def_Locais_Racks_Trechos!$A$2:$A$1019, 0), 1)</f>
        <v>Túnel (Anel)</v>
      </c>
      <c r="G512" s="65"/>
      <c r="H512" s="65"/>
      <c r="I512" s="65"/>
      <c r="J512" s="65"/>
      <c r="K512" s="65"/>
      <c r="L512" s="65"/>
      <c r="M512" s="65"/>
      <c r="N512" s="65"/>
      <c r="O512" s="65"/>
    </row>
    <row r="513" customFormat="false" ht="15.75" hidden="false" customHeight="true" outlineLevel="0" collapsed="false">
      <c r="A513" s="61" t="str">
        <f aca="false">Def_SecSub!$A$419</f>
        <v>SI-18M2</v>
      </c>
      <c r="B513" s="61" t="str">
        <f aca="false">Def_Equipamentos!$C$4</f>
        <v>DI-BPMPkup</v>
      </c>
      <c r="C513" s="43"/>
      <c r="D513" s="64" t="str">
        <f aca="false">IF(EXACT(A513, ""), "", A513&amp;":")&amp;B513&amp;IF(EXACT(C513, ""), "", "-"&amp;C513)</f>
        <v>SI-18M2:DI-BPMPkup</v>
      </c>
      <c r="E513" s="61" t="str">
        <f aca="false">Def_Locais_Racks_Trechos!$A$419</f>
        <v>SI-18M2</v>
      </c>
      <c r="F513" s="64" t="str">
        <f aca="false" t="array" ref="F513:F513">INDEX(Def_Locais_Racks_Trechos!$B$2:$B$1019, MATCH(E513, Def_Locais_Racks_Trechos!$A$2:$A$1019, 0), 1)</f>
        <v>Túnel (Anel)</v>
      </c>
      <c r="G513" s="65"/>
      <c r="H513" s="65"/>
      <c r="I513" s="65"/>
      <c r="J513" s="65"/>
      <c r="K513" s="65"/>
      <c r="L513" s="65"/>
      <c r="M513" s="65"/>
      <c r="N513" s="65"/>
      <c r="O513" s="65"/>
    </row>
    <row r="514" customFormat="false" ht="15.75" hidden="false" customHeight="true" outlineLevel="0" collapsed="false">
      <c r="A514" s="61" t="str">
        <f aca="false">Def_SecSub!$A$420</f>
        <v>SI-19C1</v>
      </c>
      <c r="B514" s="61" t="str">
        <f aca="false">Def_Equipamentos!$C$4</f>
        <v>DI-BPMPkup</v>
      </c>
      <c r="C514" s="43" t="n">
        <v>1</v>
      </c>
      <c r="D514" s="64" t="str">
        <f aca="false">IF(EXACT(A514, ""), "", A514&amp;":")&amp;B514&amp;IF(EXACT(C514, ""), "", "-"&amp;C514)</f>
        <v>SI-19C1:DI-BPMPkup-1</v>
      </c>
      <c r="E514" s="61" t="str">
        <f aca="false">Def_Locais_Racks_Trechos!$A$420</f>
        <v>SI-19C1</v>
      </c>
      <c r="F514" s="64" t="str">
        <f aca="false" t="array" ref="F514:F514">INDEX(Def_Locais_Racks_Trechos!$B$2:$B$1019, MATCH(E514, Def_Locais_Racks_Trechos!$A$2:$A$1019, 0), 1)</f>
        <v>Túnel (Anel)</v>
      </c>
      <c r="G514" s="65"/>
      <c r="H514" s="65"/>
      <c r="I514" s="65"/>
      <c r="J514" s="65"/>
      <c r="K514" s="65"/>
      <c r="L514" s="65"/>
      <c r="M514" s="65"/>
      <c r="N514" s="65"/>
      <c r="O514" s="65"/>
    </row>
    <row r="515" customFormat="false" ht="15.75" hidden="false" customHeight="true" outlineLevel="0" collapsed="false">
      <c r="A515" s="61" t="str">
        <f aca="false">Def_SecSub!$A$420</f>
        <v>SI-19C1</v>
      </c>
      <c r="B515" s="61" t="str">
        <f aca="false">Def_Equipamentos!$C$4</f>
        <v>DI-BPMPkup</v>
      </c>
      <c r="C515" s="43" t="n">
        <v>2</v>
      </c>
      <c r="D515" s="64" t="str">
        <f aca="false">IF(EXACT(A515, ""), "", A515&amp;":")&amp;B515&amp;IF(EXACT(C515, ""), "", "-"&amp;C515)</f>
        <v>SI-19C1:DI-BPMPkup-2</v>
      </c>
      <c r="E515" s="61" t="str">
        <f aca="false">Def_Locais_Racks_Trechos!$A$420</f>
        <v>SI-19C1</v>
      </c>
      <c r="F515" s="64" t="str">
        <f aca="false" t="array" ref="F515:F515">INDEX(Def_Locais_Racks_Trechos!$B$2:$B$1019, MATCH(E515, Def_Locais_Racks_Trechos!$A$2:$A$1019, 0), 1)</f>
        <v>Túnel (Anel)</v>
      </c>
      <c r="G515" s="65"/>
      <c r="H515" s="65"/>
      <c r="I515" s="65"/>
      <c r="J515" s="65"/>
      <c r="K515" s="65"/>
      <c r="L515" s="65"/>
      <c r="M515" s="65"/>
      <c r="N515" s="65"/>
      <c r="O515" s="65"/>
    </row>
    <row r="516" customFormat="false" ht="15.75" hidden="false" customHeight="true" outlineLevel="0" collapsed="false">
      <c r="A516" s="61" t="str">
        <f aca="false">Def_SecSub!$A$421</f>
        <v>SI-19C2</v>
      </c>
      <c r="B516" s="61" t="str">
        <f aca="false">Def_Equipamentos!$C$4</f>
        <v>DI-BPMPkup</v>
      </c>
      <c r="C516" s="43"/>
      <c r="D516" s="64" t="str">
        <f aca="false">IF(EXACT(A516, ""), "", A516&amp;":")&amp;B516&amp;IF(EXACT(C516, ""), "", "-"&amp;C516)</f>
        <v>SI-19C2:DI-BPMPkup</v>
      </c>
      <c r="E516" s="61" t="str">
        <f aca="false">Def_Locais_Racks_Trechos!$A$421</f>
        <v>SI-19C2</v>
      </c>
      <c r="F516" s="64" t="str">
        <f aca="false" t="array" ref="F516:F516">INDEX(Def_Locais_Racks_Trechos!$B$2:$B$1019, MATCH(E516, Def_Locais_Racks_Trechos!$A$2:$A$1019, 0), 1)</f>
        <v>Túnel (Anel)</v>
      </c>
      <c r="G516" s="65"/>
      <c r="H516" s="65"/>
      <c r="I516" s="65"/>
      <c r="J516" s="65"/>
      <c r="K516" s="65"/>
      <c r="L516" s="65"/>
      <c r="M516" s="65"/>
      <c r="N516" s="65"/>
      <c r="O516" s="65"/>
    </row>
    <row r="517" customFormat="false" ht="15.75" hidden="false" customHeight="true" outlineLevel="0" collapsed="false">
      <c r="A517" s="61" t="str">
        <f aca="false">Def_SecSub!$A$422</f>
        <v>SI-19C3</v>
      </c>
      <c r="B517" s="61" t="str">
        <f aca="false">Def_Equipamentos!$C$4</f>
        <v>DI-BPMPkup</v>
      </c>
      <c r="C517" s="43" t="n">
        <v>1</v>
      </c>
      <c r="D517" s="64" t="str">
        <f aca="false">IF(EXACT(A517, ""), "", A517&amp;":")&amp;B517&amp;IF(EXACT(C517, ""), "", "-"&amp;C517)</f>
        <v>SI-19C3:DI-BPMPkup-1</v>
      </c>
      <c r="E517" s="61" t="str">
        <f aca="false">Def_Locais_Racks_Trechos!$A$422</f>
        <v>SI-19C3</v>
      </c>
      <c r="F517" s="64" t="str">
        <f aca="false" t="array" ref="F517:F517">INDEX(Def_Locais_Racks_Trechos!$B$2:$B$1019, MATCH(E517, Def_Locais_Racks_Trechos!$A$2:$A$1019, 0), 1)</f>
        <v>Túnel (Anel)</v>
      </c>
      <c r="G517" s="65"/>
      <c r="H517" s="65"/>
      <c r="I517" s="65"/>
      <c r="J517" s="65"/>
      <c r="K517" s="65"/>
      <c r="L517" s="65"/>
      <c r="M517" s="65"/>
      <c r="N517" s="65"/>
      <c r="O517" s="65"/>
    </row>
    <row r="518" customFormat="false" ht="15.75" hidden="false" customHeight="true" outlineLevel="0" collapsed="false">
      <c r="A518" s="61" t="str">
        <f aca="false">Def_SecSub!$A$422</f>
        <v>SI-19C3</v>
      </c>
      <c r="B518" s="61" t="str">
        <f aca="false">Def_Equipamentos!$C$4</f>
        <v>DI-BPMPkup</v>
      </c>
      <c r="C518" s="43" t="n">
        <v>2</v>
      </c>
      <c r="D518" s="64" t="str">
        <f aca="false">IF(EXACT(A518, ""), "", A518&amp;":")&amp;B518&amp;IF(EXACT(C518, ""), "", "-"&amp;C518)</f>
        <v>SI-19C3:DI-BPMPkup-2</v>
      </c>
      <c r="E518" s="61" t="str">
        <f aca="false">Def_Locais_Racks_Trechos!$A$422</f>
        <v>SI-19C3</v>
      </c>
      <c r="F518" s="64" t="str">
        <f aca="false" t="array" ref="F518:F518">INDEX(Def_Locais_Racks_Trechos!$B$2:$B$1019, MATCH(E518, Def_Locais_Racks_Trechos!$A$2:$A$1019, 0), 1)</f>
        <v>Túnel (Anel)</v>
      </c>
      <c r="G518" s="65"/>
      <c r="H518" s="65"/>
      <c r="I518" s="65"/>
      <c r="J518" s="65"/>
      <c r="K518" s="65"/>
      <c r="L518" s="65"/>
      <c r="M518" s="65"/>
      <c r="N518" s="65"/>
      <c r="O518" s="65"/>
    </row>
    <row r="519" customFormat="false" ht="15.75" hidden="false" customHeight="true" outlineLevel="0" collapsed="false">
      <c r="A519" s="61" t="str">
        <f aca="false">Def_SecSub!$A$423</f>
        <v>SI-19C4</v>
      </c>
      <c r="B519" s="61" t="str">
        <f aca="false">Def_Equipamentos!$C$4</f>
        <v>DI-BPMPkup</v>
      </c>
      <c r="C519" s="43"/>
      <c r="D519" s="64" t="str">
        <f aca="false">IF(EXACT(A519, ""), "", A519&amp;":")&amp;B519&amp;IF(EXACT(C519, ""), "", "-"&amp;C519)</f>
        <v>SI-19C4:DI-BPMPkup</v>
      </c>
      <c r="E519" s="61" t="str">
        <f aca="false">Def_Locais_Racks_Trechos!$A$423</f>
        <v>SI-19C4</v>
      </c>
      <c r="F519" s="64" t="str">
        <f aca="false" t="array" ref="F519:F519">INDEX(Def_Locais_Racks_Trechos!$B$2:$B$1019, MATCH(E519, Def_Locais_Racks_Trechos!$A$2:$A$1019, 0), 1)</f>
        <v>Túnel (Anel)</v>
      </c>
      <c r="G519" s="65"/>
      <c r="H519" s="65"/>
      <c r="I519" s="65"/>
      <c r="J519" s="65"/>
      <c r="K519" s="65"/>
      <c r="L519" s="65"/>
      <c r="M519" s="65"/>
      <c r="N519" s="65"/>
      <c r="O519" s="65"/>
    </row>
    <row r="520" customFormat="false" ht="15.75" hidden="false" customHeight="true" outlineLevel="0" collapsed="false">
      <c r="A520" s="61" t="str">
        <f aca="false">Def_SecSub!$A$424</f>
        <v>SI-19M1</v>
      </c>
      <c r="B520" s="61" t="str">
        <f aca="false">Def_Equipamentos!$C$4</f>
        <v>DI-BPMPkup</v>
      </c>
      <c r="C520" s="43"/>
      <c r="D520" s="64" t="str">
        <f aca="false">IF(EXACT(A520, ""), "", A520&amp;":")&amp;B520&amp;IF(EXACT(C520, ""), "", "-"&amp;C520)</f>
        <v>SI-19M1:DI-BPMPkup</v>
      </c>
      <c r="E520" s="61" t="str">
        <f aca="false">Def_Locais_Racks_Trechos!$A$424</f>
        <v>SI-19M1</v>
      </c>
      <c r="F520" s="64" t="str">
        <f aca="false" t="array" ref="F520:F520">INDEX(Def_Locais_Racks_Trechos!$B$2:$B$1019, MATCH(E520, Def_Locais_Racks_Trechos!$A$2:$A$1019, 0), 1)</f>
        <v>Túnel (Anel)</v>
      </c>
      <c r="G520" s="65"/>
      <c r="H520" s="65"/>
      <c r="I520" s="65"/>
      <c r="J520" s="65"/>
      <c r="K520" s="65"/>
      <c r="L520" s="65"/>
      <c r="M520" s="65"/>
      <c r="N520" s="65"/>
      <c r="O520" s="65"/>
    </row>
    <row r="521" customFormat="false" ht="15.75" hidden="false" customHeight="true" outlineLevel="0" collapsed="false">
      <c r="A521" s="61" t="str">
        <f aca="false">Def_SecSub!$A$425</f>
        <v>SI-19M2</v>
      </c>
      <c r="B521" s="61" t="str">
        <f aca="false">Def_Equipamentos!$C$4</f>
        <v>DI-BPMPkup</v>
      </c>
      <c r="C521" s="43"/>
      <c r="D521" s="64" t="str">
        <f aca="false">IF(EXACT(A521, ""), "", A521&amp;":")&amp;B521&amp;IF(EXACT(C521, ""), "", "-"&amp;C521)</f>
        <v>SI-19M2:DI-BPMPkup</v>
      </c>
      <c r="E521" s="61" t="str">
        <f aca="false">Def_Locais_Racks_Trechos!$A$425</f>
        <v>SI-19M2</v>
      </c>
      <c r="F521" s="64" t="str">
        <f aca="false" t="array" ref="F521:F521">INDEX(Def_Locais_Racks_Trechos!$B$2:$B$1019, MATCH(E521, Def_Locais_Racks_Trechos!$A$2:$A$1019, 0), 1)</f>
        <v>Túnel (Anel)</v>
      </c>
      <c r="G521" s="65"/>
      <c r="H521" s="65"/>
      <c r="I521" s="65"/>
      <c r="J521" s="65"/>
      <c r="K521" s="65"/>
      <c r="L521" s="65"/>
      <c r="M521" s="65"/>
      <c r="N521" s="65"/>
      <c r="O521" s="65"/>
    </row>
    <row r="522" customFormat="false" ht="15.75" hidden="false" customHeight="true" outlineLevel="0" collapsed="false">
      <c r="A522" s="61" t="str">
        <f aca="false">Def_SecSub!$A$426</f>
        <v>SI-20C1</v>
      </c>
      <c r="B522" s="61" t="str">
        <f aca="false">Def_Equipamentos!$C$4</f>
        <v>DI-BPMPkup</v>
      </c>
      <c r="C522" s="43" t="n">
        <v>1</v>
      </c>
      <c r="D522" s="64" t="str">
        <f aca="false">IF(EXACT(A522, ""), "", A522&amp;":")&amp;B522&amp;IF(EXACT(C522, ""), "", "-"&amp;C522)</f>
        <v>SI-20C1:DI-BPMPkup-1</v>
      </c>
      <c r="E522" s="61" t="str">
        <f aca="false">Def_Locais_Racks_Trechos!$A$426</f>
        <v>SI-20C1</v>
      </c>
      <c r="F522" s="64" t="str">
        <f aca="false" t="array" ref="F522:F522">INDEX(Def_Locais_Racks_Trechos!$B$2:$B$1019, MATCH(E522, Def_Locais_Racks_Trechos!$A$2:$A$1019, 0), 1)</f>
        <v>Túnel (Anel)</v>
      </c>
      <c r="G522" s="65"/>
      <c r="H522" s="65"/>
      <c r="I522" s="65"/>
      <c r="J522" s="65"/>
      <c r="K522" s="65"/>
      <c r="L522" s="65"/>
      <c r="M522" s="65"/>
      <c r="N522" s="65"/>
      <c r="O522" s="65"/>
    </row>
    <row r="523" customFormat="false" ht="15.75" hidden="false" customHeight="true" outlineLevel="0" collapsed="false">
      <c r="A523" s="61" t="str">
        <f aca="false">Def_SecSub!$A$426</f>
        <v>SI-20C1</v>
      </c>
      <c r="B523" s="61" t="str">
        <f aca="false">Def_Equipamentos!$C$4</f>
        <v>DI-BPMPkup</v>
      </c>
      <c r="C523" s="43" t="n">
        <v>2</v>
      </c>
      <c r="D523" s="64" t="str">
        <f aca="false">IF(EXACT(A523, ""), "", A523&amp;":")&amp;B523&amp;IF(EXACT(C523, ""), "", "-"&amp;C523)</f>
        <v>SI-20C1:DI-BPMPkup-2</v>
      </c>
      <c r="E523" s="61" t="str">
        <f aca="false">Def_Locais_Racks_Trechos!$A$426</f>
        <v>SI-20C1</v>
      </c>
      <c r="F523" s="64" t="str">
        <f aca="false" t="array" ref="F523:F523">INDEX(Def_Locais_Racks_Trechos!$B$2:$B$1019, MATCH(E523, Def_Locais_Racks_Trechos!$A$2:$A$1019, 0), 1)</f>
        <v>Túnel (Anel)</v>
      </c>
      <c r="G523" s="65"/>
      <c r="H523" s="65"/>
      <c r="I523" s="65"/>
      <c r="J523" s="65"/>
      <c r="K523" s="65"/>
      <c r="L523" s="65"/>
      <c r="M523" s="65"/>
      <c r="N523" s="65"/>
      <c r="O523" s="65"/>
    </row>
    <row r="524" customFormat="false" ht="15.75" hidden="false" customHeight="true" outlineLevel="0" collapsed="false">
      <c r="A524" s="61" t="str">
        <f aca="false">Def_SecSub!$A$427</f>
        <v>SI-20C2</v>
      </c>
      <c r="B524" s="61" t="str">
        <f aca="false">Def_Equipamentos!$C$4</f>
        <v>DI-BPMPkup</v>
      </c>
      <c r="C524" s="43"/>
      <c r="D524" s="64" t="str">
        <f aca="false">IF(EXACT(A524, ""), "", A524&amp;":")&amp;B524&amp;IF(EXACT(C524, ""), "", "-"&amp;C524)</f>
        <v>SI-20C2:DI-BPMPkup</v>
      </c>
      <c r="E524" s="61" t="str">
        <f aca="false">Def_Locais_Racks_Trechos!$A$427</f>
        <v>SI-20C2</v>
      </c>
      <c r="F524" s="64" t="str">
        <f aca="false" t="array" ref="F524:F524">INDEX(Def_Locais_Racks_Trechos!$B$2:$B$1019, MATCH(E524, Def_Locais_Racks_Trechos!$A$2:$A$1019, 0), 1)</f>
        <v>Túnel (Anel)</v>
      </c>
      <c r="G524" s="65"/>
      <c r="H524" s="65"/>
      <c r="I524" s="65"/>
      <c r="J524" s="65"/>
      <c r="K524" s="65"/>
      <c r="L524" s="65"/>
      <c r="M524" s="65"/>
      <c r="N524" s="65"/>
      <c r="O524" s="65"/>
    </row>
    <row r="525" customFormat="false" ht="15.75" hidden="false" customHeight="true" outlineLevel="0" collapsed="false">
      <c r="A525" s="61" t="str">
        <f aca="false">Def_SecSub!$A$428</f>
        <v>SI-20C3</v>
      </c>
      <c r="B525" s="61" t="str">
        <f aca="false">Def_Equipamentos!$C$4</f>
        <v>DI-BPMPkup</v>
      </c>
      <c r="C525" s="43" t="n">
        <v>1</v>
      </c>
      <c r="D525" s="64" t="str">
        <f aca="false">IF(EXACT(A525, ""), "", A525&amp;":")&amp;B525&amp;IF(EXACT(C525, ""), "", "-"&amp;C525)</f>
        <v>SI-20C3:DI-BPMPkup-1</v>
      </c>
      <c r="E525" s="61" t="str">
        <f aca="false">Def_Locais_Racks_Trechos!$A$428</f>
        <v>SI-20C3</v>
      </c>
      <c r="F525" s="64" t="str">
        <f aca="false" t="array" ref="F525:F525">INDEX(Def_Locais_Racks_Trechos!$B$2:$B$1019, MATCH(E525, Def_Locais_Racks_Trechos!$A$2:$A$1019, 0), 1)</f>
        <v>Túnel (Anel)</v>
      </c>
      <c r="G525" s="65"/>
      <c r="H525" s="65"/>
      <c r="I525" s="65"/>
      <c r="J525" s="65"/>
      <c r="K525" s="65"/>
      <c r="L525" s="65"/>
      <c r="M525" s="65"/>
      <c r="N525" s="65"/>
      <c r="O525" s="65"/>
    </row>
    <row r="526" customFormat="false" ht="15.75" hidden="false" customHeight="true" outlineLevel="0" collapsed="false">
      <c r="A526" s="61" t="str">
        <f aca="false">Def_SecSub!$A$428</f>
        <v>SI-20C3</v>
      </c>
      <c r="B526" s="61" t="str">
        <f aca="false">Def_Equipamentos!$C$4</f>
        <v>DI-BPMPkup</v>
      </c>
      <c r="C526" s="43" t="n">
        <v>2</v>
      </c>
      <c r="D526" s="64" t="str">
        <f aca="false">IF(EXACT(A526, ""), "", A526&amp;":")&amp;B526&amp;IF(EXACT(C526, ""), "", "-"&amp;C526)</f>
        <v>SI-20C3:DI-BPMPkup-2</v>
      </c>
      <c r="E526" s="61" t="str">
        <f aca="false">Def_Locais_Racks_Trechos!$A$428</f>
        <v>SI-20C3</v>
      </c>
      <c r="F526" s="64" t="str">
        <f aca="false" t="array" ref="F526:F526">INDEX(Def_Locais_Racks_Trechos!$B$2:$B$1019, MATCH(E526, Def_Locais_Racks_Trechos!$A$2:$A$1019, 0), 1)</f>
        <v>Túnel (Anel)</v>
      </c>
      <c r="G526" s="65"/>
      <c r="H526" s="65"/>
      <c r="I526" s="65"/>
      <c r="J526" s="65"/>
      <c r="K526" s="65"/>
      <c r="L526" s="65"/>
      <c r="M526" s="65"/>
      <c r="N526" s="65"/>
      <c r="O526" s="65"/>
    </row>
    <row r="527" customFormat="false" ht="15.75" hidden="false" customHeight="true" outlineLevel="0" collapsed="false">
      <c r="A527" s="61" t="str">
        <f aca="false">Def_SecSub!$A$429</f>
        <v>SI-20C4</v>
      </c>
      <c r="B527" s="61" t="str">
        <f aca="false">Def_Equipamentos!$C$4</f>
        <v>DI-BPMPkup</v>
      </c>
      <c r="C527" s="43"/>
      <c r="D527" s="64" t="str">
        <f aca="false">IF(EXACT(A527, ""), "", A527&amp;":")&amp;B527&amp;IF(EXACT(C527, ""), "", "-"&amp;C527)</f>
        <v>SI-20C4:DI-BPMPkup</v>
      </c>
      <c r="E527" s="61" t="str">
        <f aca="false">Def_Locais_Racks_Trechos!$A$429</f>
        <v>SI-20C4</v>
      </c>
      <c r="F527" s="64" t="str">
        <f aca="false" t="array" ref="F527:F527">INDEX(Def_Locais_Racks_Trechos!$B$2:$B$1019, MATCH(E527, Def_Locais_Racks_Trechos!$A$2:$A$1019, 0), 1)</f>
        <v>Túnel (Anel)</v>
      </c>
      <c r="G527" s="65"/>
      <c r="H527" s="65"/>
      <c r="I527" s="65"/>
      <c r="J527" s="65"/>
      <c r="K527" s="65"/>
      <c r="L527" s="65"/>
      <c r="M527" s="65"/>
      <c r="N527" s="65"/>
      <c r="O527" s="65"/>
    </row>
    <row r="528" customFormat="false" ht="15.75" hidden="false" customHeight="true" outlineLevel="0" collapsed="false">
      <c r="A528" s="61" t="str">
        <f aca="false">Def_SecSub!$A$430</f>
        <v>SI-20M1</v>
      </c>
      <c r="B528" s="61" t="str">
        <f aca="false">Def_Equipamentos!$C$4</f>
        <v>DI-BPMPkup</v>
      </c>
      <c r="C528" s="43"/>
      <c r="D528" s="64" t="str">
        <f aca="false">IF(EXACT(A528, ""), "", A528&amp;":")&amp;B528&amp;IF(EXACT(C528, ""), "", "-"&amp;C528)</f>
        <v>SI-20M1:DI-BPMPkup</v>
      </c>
      <c r="E528" s="61" t="str">
        <f aca="false">Def_Locais_Racks_Trechos!$A$430</f>
        <v>SI-20M1</v>
      </c>
      <c r="F528" s="64" t="str">
        <f aca="false" t="array" ref="F528:F528">INDEX(Def_Locais_Racks_Trechos!$B$2:$B$1019, MATCH(E528, Def_Locais_Racks_Trechos!$A$2:$A$1019, 0), 1)</f>
        <v>Túnel (Anel)</v>
      </c>
      <c r="G528" s="65"/>
      <c r="H528" s="65"/>
      <c r="I528" s="65"/>
      <c r="J528" s="65"/>
      <c r="K528" s="65"/>
      <c r="L528" s="65"/>
      <c r="M528" s="65"/>
      <c r="N528" s="65"/>
      <c r="O528" s="65"/>
    </row>
    <row r="529" customFormat="false" ht="15.75" hidden="false" customHeight="true" outlineLevel="0" collapsed="false">
      <c r="A529" s="61" t="str">
        <f aca="false">Def_SecSub!$A$431</f>
        <v>SI-20M2</v>
      </c>
      <c r="B529" s="61" t="str">
        <f aca="false">Def_Equipamentos!$C$4</f>
        <v>DI-BPMPkup</v>
      </c>
      <c r="C529" s="43"/>
      <c r="D529" s="64" t="str">
        <f aca="false">IF(EXACT(A529, ""), "", A529&amp;":")&amp;B529&amp;IF(EXACT(C529, ""), "", "-"&amp;C529)</f>
        <v>SI-20M2:DI-BPMPkup</v>
      </c>
      <c r="E529" s="61" t="str">
        <f aca="false">Def_Locais_Racks_Trechos!$A$431</f>
        <v>SI-20M2</v>
      </c>
      <c r="F529" s="64" t="str">
        <f aca="false" t="array" ref="F529:F529">INDEX(Def_Locais_Racks_Trechos!$B$2:$B$1019, MATCH(E529, Def_Locais_Racks_Trechos!$A$2:$A$1019, 0), 1)</f>
        <v>Túnel (Anel)</v>
      </c>
      <c r="G529" s="65"/>
      <c r="H529" s="65"/>
      <c r="I529" s="65"/>
      <c r="J529" s="65"/>
      <c r="K529" s="65"/>
      <c r="L529" s="65"/>
      <c r="M529" s="65"/>
      <c r="N529" s="65"/>
      <c r="O529" s="65"/>
    </row>
    <row r="530" customFormat="false" ht="15.75" hidden="false" customHeight="true" outlineLevel="0" collapsed="false">
      <c r="A530" s="61" t="str">
        <f aca="false">Def_SecSub!$A$432</f>
        <v>SI-01SA</v>
      </c>
      <c r="B530" s="61" t="str">
        <f aca="false">Def_Equipamentos!$C$4</f>
        <v>DI-BPMPkup</v>
      </c>
      <c r="C530" s="43" t="n">
        <v>1</v>
      </c>
      <c r="D530" s="64" t="str">
        <f aca="false">IF(EXACT(A530, ""), "", A530&amp;":")&amp;B530&amp;IF(EXACT(C530, ""), "", "-"&amp;C530)</f>
        <v>SI-01SA:DI-BPMPkup-1</v>
      </c>
      <c r="E530" s="61" t="str">
        <f aca="false">Def_Locais_Racks_Trechos!$A$432</f>
        <v>SI-01SA</v>
      </c>
      <c r="F530" s="64" t="str">
        <f aca="false" t="array" ref="F530:F530">INDEX(Def_Locais_Racks_Trechos!$B$2:$B$1019, MATCH(E530, Def_Locais_Racks_Trechos!$A$2:$A$1019, 0), 1)</f>
        <v>Túnel (Anel)</v>
      </c>
      <c r="G530" s="65"/>
      <c r="H530" s="65"/>
      <c r="I530" s="65"/>
      <c r="J530" s="65"/>
      <c r="K530" s="65"/>
      <c r="L530" s="65"/>
      <c r="M530" s="65"/>
      <c r="N530" s="65"/>
      <c r="O530" s="65"/>
    </row>
    <row r="531" customFormat="false" ht="15.75" hidden="false" customHeight="true" outlineLevel="0" collapsed="false">
      <c r="A531" s="61" t="str">
        <f aca="false">Def_SecSub!$A$432</f>
        <v>SI-01SA</v>
      </c>
      <c r="B531" s="61" t="str">
        <f aca="false">Def_Equipamentos!$C$4</f>
        <v>DI-BPMPkup</v>
      </c>
      <c r="C531" s="43" t="n">
        <v>2</v>
      </c>
      <c r="D531" s="64" t="str">
        <f aca="false">IF(EXACT(A531, ""), "", A531&amp;":")&amp;B531&amp;IF(EXACT(C531, ""), "", "-"&amp;C531)</f>
        <v>SI-01SA:DI-BPMPkup-2</v>
      </c>
      <c r="E531" s="61" t="str">
        <f aca="false">Def_Locais_Racks_Trechos!$A$432</f>
        <v>SI-01SA</v>
      </c>
      <c r="F531" s="64" t="str">
        <f aca="false" t="array" ref="F531:F531">INDEX(Def_Locais_Racks_Trechos!$B$2:$B$1019, MATCH(E531, Def_Locais_Racks_Trechos!$A$2:$A$1019, 0), 1)</f>
        <v>Túnel (Anel)</v>
      </c>
      <c r="G531" s="65"/>
      <c r="H531" s="65"/>
      <c r="I531" s="65"/>
      <c r="J531" s="65"/>
      <c r="K531" s="65"/>
      <c r="L531" s="65"/>
      <c r="M531" s="65"/>
      <c r="N531" s="65"/>
      <c r="O531" s="65"/>
    </row>
    <row r="532" customFormat="false" ht="15.75" hidden="false" customHeight="true" outlineLevel="0" collapsed="false">
      <c r="A532" s="61" t="str">
        <f aca="false">Def_SecSub!$A$433</f>
        <v>SI-02SB</v>
      </c>
      <c r="B532" s="61" t="str">
        <f aca="false">Def_Equipamentos!$C$4</f>
        <v>DI-BPMPkup</v>
      </c>
      <c r="C532" s="43" t="n">
        <v>1</v>
      </c>
      <c r="D532" s="64" t="str">
        <f aca="false">IF(EXACT(A532, ""), "", A532&amp;":")&amp;B532&amp;IF(EXACT(C532, ""), "", "-"&amp;C532)</f>
        <v>SI-02SB:DI-BPMPkup-1</v>
      </c>
      <c r="E532" s="61" t="str">
        <f aca="false">Def_Locais_Racks_Trechos!$A$433</f>
        <v>SI-02SB</v>
      </c>
      <c r="F532" s="64" t="str">
        <f aca="false" t="array" ref="F532:F532">INDEX(Def_Locais_Racks_Trechos!$B$2:$B$1019, MATCH(E532, Def_Locais_Racks_Trechos!$A$2:$A$1019, 0), 1)</f>
        <v>Túnel (Anel)</v>
      </c>
      <c r="G532" s="65"/>
      <c r="H532" s="65"/>
      <c r="I532" s="65"/>
      <c r="J532" s="65"/>
      <c r="K532" s="65"/>
      <c r="L532" s="65"/>
      <c r="M532" s="65"/>
      <c r="N532" s="65"/>
      <c r="O532" s="65"/>
    </row>
    <row r="533" customFormat="false" ht="15.75" hidden="false" customHeight="true" outlineLevel="0" collapsed="false">
      <c r="A533" s="61" t="str">
        <f aca="false">Def_SecSub!$A$433</f>
        <v>SI-02SB</v>
      </c>
      <c r="B533" s="61" t="str">
        <f aca="false">Def_Equipamentos!$C$4</f>
        <v>DI-BPMPkup</v>
      </c>
      <c r="C533" s="43" t="n">
        <v>2</v>
      </c>
      <c r="D533" s="64" t="str">
        <f aca="false">IF(EXACT(A533, ""), "", A533&amp;":")&amp;B533&amp;IF(EXACT(C533, ""), "", "-"&amp;C533)</f>
        <v>SI-02SB:DI-BPMPkup-2</v>
      </c>
      <c r="E533" s="61" t="str">
        <f aca="false">Def_Locais_Racks_Trechos!$A$433</f>
        <v>SI-02SB</v>
      </c>
      <c r="F533" s="64" t="str">
        <f aca="false" t="array" ref="F533:F533">INDEX(Def_Locais_Racks_Trechos!$B$2:$B$1019, MATCH(E533, Def_Locais_Racks_Trechos!$A$2:$A$1019, 0), 1)</f>
        <v>Túnel (Anel)</v>
      </c>
      <c r="G533" s="65"/>
      <c r="H533" s="65"/>
      <c r="I533" s="65"/>
      <c r="J533" s="65"/>
      <c r="K533" s="65"/>
      <c r="L533" s="65"/>
      <c r="M533" s="65"/>
      <c r="N533" s="65"/>
      <c r="O533" s="65"/>
    </row>
    <row r="534" customFormat="false" ht="15.75" hidden="false" customHeight="true" outlineLevel="0" collapsed="false">
      <c r="A534" s="61" t="str">
        <f aca="false">Def_SecSub!$A$434</f>
        <v>SI-03SP</v>
      </c>
      <c r="B534" s="61" t="str">
        <f aca="false">Def_Equipamentos!$C$4</f>
        <v>DI-BPMPkup</v>
      </c>
      <c r="C534" s="43" t="n">
        <v>1</v>
      </c>
      <c r="D534" s="64" t="str">
        <f aca="false">IF(EXACT(A534, ""), "", A534&amp;":")&amp;B534&amp;IF(EXACT(C534, ""), "", "-"&amp;C534)</f>
        <v>SI-03SP:DI-BPMPkup-1</v>
      </c>
      <c r="E534" s="61" t="str">
        <f aca="false">Def_Locais_Racks_Trechos!$A$434</f>
        <v>SI-03SP</v>
      </c>
      <c r="F534" s="64" t="str">
        <f aca="false" t="array" ref="F534:F534">INDEX(Def_Locais_Racks_Trechos!$B$2:$B$1019, MATCH(E534, Def_Locais_Racks_Trechos!$A$2:$A$1019, 0), 1)</f>
        <v>Túnel (Anel)</v>
      </c>
      <c r="G534" s="65"/>
      <c r="H534" s="65"/>
      <c r="I534" s="65"/>
      <c r="J534" s="65"/>
      <c r="K534" s="65"/>
      <c r="L534" s="65"/>
      <c r="M534" s="65"/>
      <c r="N534" s="65"/>
      <c r="O534" s="65"/>
    </row>
    <row r="535" customFormat="false" ht="15.75" hidden="false" customHeight="true" outlineLevel="0" collapsed="false">
      <c r="A535" s="61" t="str">
        <f aca="false">Def_SecSub!$A$434</f>
        <v>SI-03SP</v>
      </c>
      <c r="B535" s="61" t="str">
        <f aca="false">Def_Equipamentos!$C$4</f>
        <v>DI-BPMPkup</v>
      </c>
      <c r="C535" s="43" t="n">
        <v>2</v>
      </c>
      <c r="D535" s="64" t="str">
        <f aca="false">IF(EXACT(A535, ""), "", A535&amp;":")&amp;B535&amp;IF(EXACT(C535, ""), "", "-"&amp;C535)</f>
        <v>SI-03SP:DI-BPMPkup-2</v>
      </c>
      <c r="E535" s="61" t="str">
        <f aca="false">Def_Locais_Racks_Trechos!$A$434</f>
        <v>SI-03SP</v>
      </c>
      <c r="F535" s="64" t="str">
        <f aca="false" t="array" ref="F535:F535">INDEX(Def_Locais_Racks_Trechos!$B$2:$B$1019, MATCH(E535, Def_Locais_Racks_Trechos!$A$2:$A$1019, 0), 1)</f>
        <v>Túnel (Anel)</v>
      </c>
      <c r="G535" s="65"/>
      <c r="H535" s="65"/>
      <c r="I535" s="65"/>
      <c r="J535" s="65"/>
      <c r="K535" s="65"/>
      <c r="L535" s="65"/>
      <c r="M535" s="65"/>
      <c r="N535" s="65"/>
      <c r="O535" s="65"/>
    </row>
    <row r="536" customFormat="false" ht="15.75" hidden="false" customHeight="true" outlineLevel="0" collapsed="false">
      <c r="A536" s="61" t="str">
        <f aca="false">Def_SecSub!$A$435</f>
        <v>SI-04SB</v>
      </c>
      <c r="B536" s="61" t="str">
        <f aca="false">Def_Equipamentos!$C$4</f>
        <v>DI-BPMPkup</v>
      </c>
      <c r="C536" s="43" t="n">
        <v>1</v>
      </c>
      <c r="D536" s="64" t="str">
        <f aca="false">IF(EXACT(A536, ""), "", A536&amp;":")&amp;B536&amp;IF(EXACT(C536, ""), "", "-"&amp;C536)</f>
        <v>SI-04SB:DI-BPMPkup-1</v>
      </c>
      <c r="E536" s="61" t="str">
        <f aca="false">Def_Locais_Racks_Trechos!$A$435</f>
        <v>SI-04SB</v>
      </c>
      <c r="F536" s="64" t="str">
        <f aca="false" t="array" ref="F536:F536">INDEX(Def_Locais_Racks_Trechos!$B$2:$B$1019, MATCH(E536, Def_Locais_Racks_Trechos!$A$2:$A$1019, 0), 1)</f>
        <v>Túnel (Anel)</v>
      </c>
      <c r="G536" s="65"/>
      <c r="H536" s="65"/>
      <c r="I536" s="65"/>
      <c r="J536" s="65"/>
      <c r="K536" s="65"/>
      <c r="L536" s="65"/>
      <c r="M536" s="65"/>
      <c r="N536" s="65"/>
      <c r="O536" s="65"/>
    </row>
    <row r="537" customFormat="false" ht="15.75" hidden="false" customHeight="true" outlineLevel="0" collapsed="false">
      <c r="A537" s="61" t="str">
        <f aca="false">Def_SecSub!$A$435</f>
        <v>SI-04SB</v>
      </c>
      <c r="B537" s="61" t="str">
        <f aca="false">Def_Equipamentos!$C$4</f>
        <v>DI-BPMPkup</v>
      </c>
      <c r="C537" s="43" t="n">
        <v>2</v>
      </c>
      <c r="D537" s="64" t="str">
        <f aca="false">IF(EXACT(A537, ""), "", A537&amp;":")&amp;B537&amp;IF(EXACT(C537, ""), "", "-"&amp;C537)</f>
        <v>SI-04SB:DI-BPMPkup-2</v>
      </c>
      <c r="E537" s="61" t="str">
        <f aca="false">Def_Locais_Racks_Trechos!$A$435</f>
        <v>SI-04SB</v>
      </c>
      <c r="F537" s="64" t="str">
        <f aca="false" t="array" ref="F537:F537">INDEX(Def_Locais_Racks_Trechos!$B$2:$B$1019, MATCH(E537, Def_Locais_Racks_Trechos!$A$2:$A$1019, 0), 1)</f>
        <v>Túnel (Anel)</v>
      </c>
      <c r="G537" s="65"/>
      <c r="H537" s="65"/>
      <c r="I537" s="65"/>
      <c r="J537" s="65"/>
      <c r="K537" s="65"/>
      <c r="L537" s="65"/>
      <c r="M537" s="65"/>
      <c r="N537" s="65"/>
      <c r="O537" s="65"/>
    </row>
    <row r="538" customFormat="false" ht="15.75" hidden="false" customHeight="true" outlineLevel="0" collapsed="false">
      <c r="A538" s="61" t="str">
        <f aca="false">Def_SecSub!$A$436</f>
        <v>SI-05SA</v>
      </c>
      <c r="B538" s="61" t="str">
        <f aca="false">Def_Equipamentos!$C$4</f>
        <v>DI-BPMPkup</v>
      </c>
      <c r="C538" s="43" t="n">
        <v>1</v>
      </c>
      <c r="D538" s="64" t="str">
        <f aca="false">IF(EXACT(A538, ""), "", A538&amp;":")&amp;B538&amp;IF(EXACT(C538, ""), "", "-"&amp;C538)</f>
        <v>SI-05SA:DI-BPMPkup-1</v>
      </c>
      <c r="E538" s="61" t="str">
        <f aca="false">Def_Locais_Racks_Trechos!$A$436</f>
        <v>SI-05SA</v>
      </c>
      <c r="F538" s="64" t="str">
        <f aca="false" t="array" ref="F538:F538">INDEX(Def_Locais_Racks_Trechos!$B$2:$B$1019, MATCH(E538, Def_Locais_Racks_Trechos!$A$2:$A$1019, 0), 1)</f>
        <v>Túnel (Anel)</v>
      </c>
      <c r="G538" s="65"/>
      <c r="H538" s="65"/>
      <c r="I538" s="65"/>
      <c r="J538" s="65"/>
      <c r="K538" s="65"/>
      <c r="L538" s="65"/>
      <c r="M538" s="65"/>
      <c r="N538" s="65"/>
      <c r="O538" s="65"/>
    </row>
    <row r="539" customFormat="false" ht="15.75" hidden="false" customHeight="true" outlineLevel="0" collapsed="false">
      <c r="A539" s="61" t="str">
        <f aca="false">Def_SecSub!$A$436</f>
        <v>SI-05SA</v>
      </c>
      <c r="B539" s="61" t="str">
        <f aca="false">Def_Equipamentos!$C$4</f>
        <v>DI-BPMPkup</v>
      </c>
      <c r="C539" s="43" t="n">
        <v>2</v>
      </c>
      <c r="D539" s="64" t="str">
        <f aca="false">IF(EXACT(A539, ""), "", A539&amp;":")&amp;B539&amp;IF(EXACT(C539, ""), "", "-"&amp;C539)</f>
        <v>SI-05SA:DI-BPMPkup-2</v>
      </c>
      <c r="E539" s="61" t="str">
        <f aca="false">Def_Locais_Racks_Trechos!$A$436</f>
        <v>SI-05SA</v>
      </c>
      <c r="F539" s="64" t="str">
        <f aca="false" t="array" ref="F539:F539">INDEX(Def_Locais_Racks_Trechos!$B$2:$B$1019, MATCH(E539, Def_Locais_Racks_Trechos!$A$2:$A$1019, 0), 1)</f>
        <v>Túnel (Anel)</v>
      </c>
      <c r="G539" s="65"/>
      <c r="H539" s="65"/>
      <c r="I539" s="65"/>
      <c r="J539" s="65"/>
      <c r="K539" s="65"/>
      <c r="L539" s="65"/>
      <c r="M539" s="65"/>
      <c r="N539" s="65"/>
      <c r="O539" s="65"/>
    </row>
    <row r="540" customFormat="false" ht="15.75" hidden="false" customHeight="true" outlineLevel="0" collapsed="false">
      <c r="A540" s="61" t="str">
        <f aca="false">Def_SecSub!$A$437</f>
        <v>SI-06SB</v>
      </c>
      <c r="B540" s="61" t="str">
        <f aca="false">Def_Equipamentos!$C$4</f>
        <v>DI-BPMPkup</v>
      </c>
      <c r="C540" s="43" t="n">
        <v>1</v>
      </c>
      <c r="D540" s="64" t="str">
        <f aca="false">IF(EXACT(A540, ""), "", A540&amp;":")&amp;B540&amp;IF(EXACT(C540, ""), "", "-"&amp;C540)</f>
        <v>SI-06SB:DI-BPMPkup-1</v>
      </c>
      <c r="E540" s="61" t="str">
        <f aca="false">Def_Locais_Racks_Trechos!$A$437</f>
        <v>SI-06SB</v>
      </c>
      <c r="F540" s="64" t="str">
        <f aca="false" t="array" ref="F540:F540">INDEX(Def_Locais_Racks_Trechos!$B$2:$B$1019, MATCH(E540, Def_Locais_Racks_Trechos!$A$2:$A$1019, 0), 1)</f>
        <v>Túnel (Anel)</v>
      </c>
      <c r="G540" s="65"/>
      <c r="H540" s="65"/>
      <c r="I540" s="65"/>
      <c r="J540" s="65"/>
      <c r="K540" s="65"/>
      <c r="L540" s="65"/>
      <c r="M540" s="65"/>
      <c r="N540" s="65"/>
      <c r="O540" s="65"/>
    </row>
    <row r="541" customFormat="false" ht="15.75" hidden="false" customHeight="true" outlineLevel="0" collapsed="false">
      <c r="A541" s="61" t="str">
        <f aca="false">Def_SecSub!$A$437</f>
        <v>SI-06SB</v>
      </c>
      <c r="B541" s="61" t="str">
        <f aca="false">Def_Equipamentos!$C$4</f>
        <v>DI-BPMPkup</v>
      </c>
      <c r="C541" s="43" t="n">
        <v>2</v>
      </c>
      <c r="D541" s="64" t="str">
        <f aca="false">IF(EXACT(A541, ""), "", A541&amp;":")&amp;B541&amp;IF(EXACT(C541, ""), "", "-"&amp;C541)</f>
        <v>SI-06SB:DI-BPMPkup-2</v>
      </c>
      <c r="E541" s="61" t="str">
        <f aca="false">Def_Locais_Racks_Trechos!$A$437</f>
        <v>SI-06SB</v>
      </c>
      <c r="F541" s="64" t="str">
        <f aca="false" t="array" ref="F541:F541">INDEX(Def_Locais_Racks_Trechos!$B$2:$B$1019, MATCH(E541, Def_Locais_Racks_Trechos!$A$2:$A$1019, 0), 1)</f>
        <v>Túnel (Anel)</v>
      </c>
      <c r="G541" s="65"/>
      <c r="H541" s="65"/>
      <c r="I541" s="65"/>
      <c r="J541" s="65"/>
      <c r="K541" s="65"/>
      <c r="L541" s="65"/>
      <c r="M541" s="65"/>
      <c r="N541" s="65"/>
      <c r="O541" s="65"/>
    </row>
    <row r="542" customFormat="false" ht="15.75" hidden="false" customHeight="true" outlineLevel="0" collapsed="false">
      <c r="A542" s="61" t="str">
        <f aca="false">Def_SecSub!$A$438</f>
        <v>SI-07SP</v>
      </c>
      <c r="B542" s="61" t="str">
        <f aca="false">Def_Equipamentos!$C$4</f>
        <v>DI-BPMPkup</v>
      </c>
      <c r="C542" s="43" t="n">
        <v>1</v>
      </c>
      <c r="D542" s="64" t="str">
        <f aca="false">IF(EXACT(A542, ""), "", A542&amp;":")&amp;B542&amp;IF(EXACT(C542, ""), "", "-"&amp;C542)</f>
        <v>SI-07SP:DI-BPMPkup-1</v>
      </c>
      <c r="E542" s="61" t="str">
        <f aca="false">Def_Locais_Racks_Trechos!$A$438</f>
        <v>SI-07SP</v>
      </c>
      <c r="F542" s="64" t="str">
        <f aca="false" t="array" ref="F542:F542">INDEX(Def_Locais_Racks_Trechos!$B$2:$B$1019, MATCH(E542, Def_Locais_Racks_Trechos!$A$2:$A$1019, 0), 1)</f>
        <v>Túnel (Anel)</v>
      </c>
      <c r="G542" s="65"/>
      <c r="H542" s="65"/>
      <c r="I542" s="65"/>
      <c r="J542" s="65"/>
      <c r="K542" s="65"/>
      <c r="L542" s="65"/>
      <c r="M542" s="65"/>
      <c r="N542" s="65"/>
      <c r="O542" s="65"/>
    </row>
    <row r="543" customFormat="false" ht="15.75" hidden="false" customHeight="true" outlineLevel="0" collapsed="false">
      <c r="A543" s="61" t="str">
        <f aca="false">Def_SecSub!$A$438</f>
        <v>SI-07SP</v>
      </c>
      <c r="B543" s="61" t="str">
        <f aca="false">Def_Equipamentos!$C$4</f>
        <v>DI-BPMPkup</v>
      </c>
      <c r="C543" s="43" t="n">
        <v>2</v>
      </c>
      <c r="D543" s="64" t="str">
        <f aca="false">IF(EXACT(A543, ""), "", A543&amp;":")&amp;B543&amp;IF(EXACT(C543, ""), "", "-"&amp;C543)</f>
        <v>SI-07SP:DI-BPMPkup-2</v>
      </c>
      <c r="E543" s="61" t="str">
        <f aca="false">Def_Locais_Racks_Trechos!$A$438</f>
        <v>SI-07SP</v>
      </c>
      <c r="F543" s="64" t="str">
        <f aca="false" t="array" ref="F543:F543">INDEX(Def_Locais_Racks_Trechos!$B$2:$B$1019, MATCH(E543, Def_Locais_Racks_Trechos!$A$2:$A$1019, 0), 1)</f>
        <v>Túnel (Anel)</v>
      </c>
      <c r="G543" s="65"/>
      <c r="H543" s="65"/>
      <c r="I543" s="65"/>
      <c r="J543" s="65"/>
      <c r="K543" s="65"/>
      <c r="L543" s="65"/>
      <c r="M543" s="65"/>
      <c r="N543" s="65"/>
      <c r="O543" s="65"/>
    </row>
    <row r="544" customFormat="false" ht="15.75" hidden="false" customHeight="true" outlineLevel="0" collapsed="false">
      <c r="A544" s="61" t="str">
        <f aca="false">Def_SecSub!$A$439</f>
        <v>SI-08SB</v>
      </c>
      <c r="B544" s="61" t="str">
        <f aca="false">Def_Equipamentos!$C$4</f>
        <v>DI-BPMPkup</v>
      </c>
      <c r="C544" s="43" t="n">
        <v>1</v>
      </c>
      <c r="D544" s="64" t="str">
        <f aca="false">IF(EXACT(A544, ""), "", A544&amp;":")&amp;B544&amp;IF(EXACT(C544, ""), "", "-"&amp;C544)</f>
        <v>SI-08SB:DI-BPMPkup-1</v>
      </c>
      <c r="E544" s="61" t="str">
        <f aca="false">Def_Locais_Racks_Trechos!$A$439</f>
        <v>SI-08SB</v>
      </c>
      <c r="F544" s="64" t="str">
        <f aca="false" t="array" ref="F544:F544">INDEX(Def_Locais_Racks_Trechos!$B$2:$B$1019, MATCH(E544, Def_Locais_Racks_Trechos!$A$2:$A$1019, 0), 1)</f>
        <v>Túnel (Anel)</v>
      </c>
      <c r="G544" s="65"/>
      <c r="H544" s="65"/>
      <c r="I544" s="65"/>
      <c r="J544" s="65"/>
      <c r="K544" s="65"/>
      <c r="L544" s="65"/>
      <c r="M544" s="65"/>
      <c r="N544" s="65"/>
      <c r="O544" s="65"/>
    </row>
    <row r="545" customFormat="false" ht="15.75" hidden="false" customHeight="true" outlineLevel="0" collapsed="false">
      <c r="A545" s="61" t="str">
        <f aca="false">Def_SecSub!$A$439</f>
        <v>SI-08SB</v>
      </c>
      <c r="B545" s="61" t="str">
        <f aca="false">Def_Equipamentos!$C$4</f>
        <v>DI-BPMPkup</v>
      </c>
      <c r="C545" s="43" t="n">
        <v>2</v>
      </c>
      <c r="D545" s="64" t="str">
        <f aca="false">IF(EXACT(A545, ""), "", A545&amp;":")&amp;B545&amp;IF(EXACT(C545, ""), "", "-"&amp;C545)</f>
        <v>SI-08SB:DI-BPMPkup-2</v>
      </c>
      <c r="E545" s="61" t="str">
        <f aca="false">Def_Locais_Racks_Trechos!$A$439</f>
        <v>SI-08SB</v>
      </c>
      <c r="F545" s="64" t="str">
        <f aca="false" t="array" ref="F545:F545">INDEX(Def_Locais_Racks_Trechos!$B$2:$B$1019, MATCH(E545, Def_Locais_Racks_Trechos!$A$2:$A$1019, 0), 1)</f>
        <v>Túnel (Anel)</v>
      </c>
      <c r="G545" s="65"/>
      <c r="H545" s="65"/>
      <c r="I545" s="65"/>
      <c r="J545" s="65"/>
      <c r="K545" s="65"/>
      <c r="L545" s="65"/>
      <c r="M545" s="65"/>
      <c r="N545" s="65"/>
      <c r="O545" s="65"/>
    </row>
    <row r="546" customFormat="false" ht="15.75" hidden="false" customHeight="true" outlineLevel="0" collapsed="false">
      <c r="A546" s="61" t="str">
        <f aca="false">Def_SecSub!$A$440</f>
        <v>SI-09SA</v>
      </c>
      <c r="B546" s="61" t="str">
        <f aca="false">Def_Equipamentos!$C$4</f>
        <v>DI-BPMPkup</v>
      </c>
      <c r="C546" s="43" t="n">
        <v>1</v>
      </c>
      <c r="D546" s="64" t="str">
        <f aca="false">IF(EXACT(A546, ""), "", A546&amp;":")&amp;B546&amp;IF(EXACT(C546, ""), "", "-"&amp;C546)</f>
        <v>SI-09SA:DI-BPMPkup-1</v>
      </c>
      <c r="E546" s="61" t="str">
        <f aca="false">Def_Locais_Racks_Trechos!$A$440</f>
        <v>SI-09SA</v>
      </c>
      <c r="F546" s="64" t="str">
        <f aca="false" t="array" ref="F546:F546">INDEX(Def_Locais_Racks_Trechos!$B$2:$B$1019, MATCH(E546, Def_Locais_Racks_Trechos!$A$2:$A$1019, 0), 1)</f>
        <v>Túnel (Anel)</v>
      </c>
      <c r="G546" s="65"/>
      <c r="H546" s="65"/>
      <c r="I546" s="65"/>
      <c r="J546" s="65"/>
      <c r="K546" s="65"/>
      <c r="L546" s="65"/>
      <c r="M546" s="65"/>
      <c r="N546" s="65"/>
      <c r="O546" s="65"/>
    </row>
    <row r="547" customFormat="false" ht="15.75" hidden="false" customHeight="true" outlineLevel="0" collapsed="false">
      <c r="A547" s="61" t="str">
        <f aca="false">Def_SecSub!$A$440</f>
        <v>SI-09SA</v>
      </c>
      <c r="B547" s="61" t="str">
        <f aca="false">Def_Equipamentos!$C$4</f>
        <v>DI-BPMPkup</v>
      </c>
      <c r="C547" s="43" t="n">
        <v>2</v>
      </c>
      <c r="D547" s="64" t="str">
        <f aca="false">IF(EXACT(A547, ""), "", A547&amp;":")&amp;B547&amp;IF(EXACT(C547, ""), "", "-"&amp;C547)</f>
        <v>SI-09SA:DI-BPMPkup-2</v>
      </c>
      <c r="E547" s="61" t="str">
        <f aca="false">Def_Locais_Racks_Trechos!$A$440</f>
        <v>SI-09SA</v>
      </c>
      <c r="F547" s="64" t="str">
        <f aca="false" t="array" ref="F547:F547">INDEX(Def_Locais_Racks_Trechos!$B$2:$B$1019, MATCH(E547, Def_Locais_Racks_Trechos!$A$2:$A$1019, 0), 1)</f>
        <v>Túnel (Anel)</v>
      </c>
      <c r="G547" s="65"/>
      <c r="H547" s="65"/>
      <c r="I547" s="65"/>
      <c r="J547" s="65"/>
      <c r="K547" s="65"/>
      <c r="L547" s="65"/>
      <c r="M547" s="65"/>
      <c r="N547" s="65"/>
      <c r="O547" s="65"/>
    </row>
    <row r="548" customFormat="false" ht="15.75" hidden="false" customHeight="true" outlineLevel="0" collapsed="false">
      <c r="A548" s="61" t="str">
        <f aca="false">Def_SecSub!$A$441</f>
        <v>SI-10SB</v>
      </c>
      <c r="B548" s="61" t="str">
        <f aca="false">Def_Equipamentos!$C$4</f>
        <v>DI-BPMPkup</v>
      </c>
      <c r="C548" s="43" t="n">
        <v>1</v>
      </c>
      <c r="D548" s="64" t="str">
        <f aca="false">IF(EXACT(A548, ""), "", A548&amp;":")&amp;B548&amp;IF(EXACT(C548, ""), "", "-"&amp;C548)</f>
        <v>SI-10SB:DI-BPMPkup-1</v>
      </c>
      <c r="E548" s="61" t="str">
        <f aca="false">Def_Locais_Racks_Trechos!$A$441</f>
        <v>SI-10SB</v>
      </c>
      <c r="F548" s="64" t="str">
        <f aca="false" t="array" ref="F548:F548">INDEX(Def_Locais_Racks_Trechos!$B$2:$B$1019, MATCH(E548, Def_Locais_Racks_Trechos!$A$2:$A$1019, 0), 1)</f>
        <v>Túnel (Anel)</v>
      </c>
      <c r="G548" s="65"/>
      <c r="H548" s="65"/>
      <c r="I548" s="65"/>
      <c r="J548" s="65"/>
      <c r="K548" s="65"/>
      <c r="L548" s="65"/>
      <c r="M548" s="65"/>
      <c r="N548" s="65"/>
      <c r="O548" s="65"/>
    </row>
    <row r="549" customFormat="false" ht="15.75" hidden="false" customHeight="true" outlineLevel="0" collapsed="false">
      <c r="A549" s="61" t="str">
        <f aca="false">Def_SecSub!$A$441</f>
        <v>SI-10SB</v>
      </c>
      <c r="B549" s="61" t="str">
        <f aca="false">Def_Equipamentos!$C$4</f>
        <v>DI-BPMPkup</v>
      </c>
      <c r="C549" s="43" t="n">
        <v>2</v>
      </c>
      <c r="D549" s="64" t="str">
        <f aca="false">IF(EXACT(A549, ""), "", A549&amp;":")&amp;B549&amp;IF(EXACT(C549, ""), "", "-"&amp;C549)</f>
        <v>SI-10SB:DI-BPMPkup-2</v>
      </c>
      <c r="E549" s="61" t="str">
        <f aca="false">Def_Locais_Racks_Trechos!$A$441</f>
        <v>SI-10SB</v>
      </c>
      <c r="F549" s="64" t="str">
        <f aca="false" t="array" ref="F549:F549">INDEX(Def_Locais_Racks_Trechos!$B$2:$B$1019, MATCH(E549, Def_Locais_Racks_Trechos!$A$2:$A$1019, 0), 1)</f>
        <v>Túnel (Anel)</v>
      </c>
      <c r="G549" s="65"/>
      <c r="H549" s="65"/>
      <c r="I549" s="65"/>
      <c r="J549" s="65"/>
      <c r="K549" s="65"/>
      <c r="L549" s="65"/>
      <c r="M549" s="65"/>
      <c r="N549" s="65"/>
      <c r="O549" s="65"/>
    </row>
    <row r="550" customFormat="false" ht="15.75" hidden="false" customHeight="true" outlineLevel="0" collapsed="false">
      <c r="A550" s="61" t="str">
        <f aca="false">Def_SecSub!$A$442</f>
        <v>SI-11SP</v>
      </c>
      <c r="B550" s="61" t="str">
        <f aca="false">Def_Equipamentos!$C$4</f>
        <v>DI-BPMPkup</v>
      </c>
      <c r="C550" s="43" t="n">
        <v>1</v>
      </c>
      <c r="D550" s="64" t="str">
        <f aca="false">IF(EXACT(A550, ""), "", A550&amp;":")&amp;B550&amp;IF(EXACT(C550, ""), "", "-"&amp;C550)</f>
        <v>SI-11SP:DI-BPMPkup-1</v>
      </c>
      <c r="E550" s="61" t="str">
        <f aca="false">Def_Locais_Racks_Trechos!$A$442</f>
        <v>SI-11SP</v>
      </c>
      <c r="F550" s="64" t="str">
        <f aca="false" t="array" ref="F550:F550">INDEX(Def_Locais_Racks_Trechos!$B$2:$B$1019, MATCH(E550, Def_Locais_Racks_Trechos!$A$2:$A$1019, 0), 1)</f>
        <v>Túnel (Anel)</v>
      </c>
      <c r="G550" s="65"/>
      <c r="H550" s="65"/>
      <c r="I550" s="65"/>
      <c r="J550" s="65"/>
      <c r="K550" s="65"/>
      <c r="L550" s="65"/>
      <c r="M550" s="65"/>
      <c r="N550" s="65"/>
      <c r="O550" s="65"/>
    </row>
    <row r="551" customFormat="false" ht="15.75" hidden="false" customHeight="true" outlineLevel="0" collapsed="false">
      <c r="A551" s="61" t="str">
        <f aca="false">Def_SecSub!$A$442</f>
        <v>SI-11SP</v>
      </c>
      <c r="B551" s="61" t="str">
        <f aca="false">Def_Equipamentos!$C$4</f>
        <v>DI-BPMPkup</v>
      </c>
      <c r="C551" s="43" t="n">
        <v>2</v>
      </c>
      <c r="D551" s="64" t="str">
        <f aca="false">IF(EXACT(A551, ""), "", A551&amp;":")&amp;B551&amp;IF(EXACT(C551, ""), "", "-"&amp;C551)</f>
        <v>SI-11SP:DI-BPMPkup-2</v>
      </c>
      <c r="E551" s="61" t="str">
        <f aca="false">Def_Locais_Racks_Trechos!$A$442</f>
        <v>SI-11SP</v>
      </c>
      <c r="F551" s="64" t="str">
        <f aca="false" t="array" ref="F551:F551">INDEX(Def_Locais_Racks_Trechos!$B$2:$B$1019, MATCH(E551, Def_Locais_Racks_Trechos!$A$2:$A$1019, 0), 1)</f>
        <v>Túnel (Anel)</v>
      </c>
      <c r="G551" s="65"/>
      <c r="H551" s="65"/>
      <c r="I551" s="65"/>
      <c r="J551" s="65"/>
      <c r="K551" s="65"/>
      <c r="L551" s="65"/>
      <c r="M551" s="65"/>
      <c r="N551" s="65"/>
      <c r="O551" s="65"/>
    </row>
    <row r="552" customFormat="false" ht="15.75" hidden="false" customHeight="true" outlineLevel="0" collapsed="false">
      <c r="A552" s="61" t="str">
        <f aca="false">Def_SecSub!$A$443</f>
        <v>SI-12SB</v>
      </c>
      <c r="B552" s="61" t="str">
        <f aca="false">Def_Equipamentos!$C$4</f>
        <v>DI-BPMPkup</v>
      </c>
      <c r="C552" s="43" t="n">
        <v>1</v>
      </c>
      <c r="D552" s="64" t="str">
        <f aca="false">IF(EXACT(A552, ""), "", A552&amp;":")&amp;B552&amp;IF(EXACT(C552, ""), "", "-"&amp;C552)</f>
        <v>SI-12SB:DI-BPMPkup-1</v>
      </c>
      <c r="E552" s="61" t="str">
        <f aca="false">Def_Locais_Racks_Trechos!$A$443</f>
        <v>SI-12SB</v>
      </c>
      <c r="F552" s="64" t="str">
        <f aca="false" t="array" ref="F552:F552">INDEX(Def_Locais_Racks_Trechos!$B$2:$B$1019, MATCH(E552, Def_Locais_Racks_Trechos!$A$2:$A$1019, 0), 1)</f>
        <v>Túnel (Anel)</v>
      </c>
      <c r="G552" s="65"/>
      <c r="H552" s="65"/>
      <c r="I552" s="65"/>
      <c r="J552" s="65"/>
      <c r="K552" s="65"/>
      <c r="L552" s="65"/>
      <c r="M552" s="65"/>
      <c r="N552" s="65"/>
      <c r="O552" s="65"/>
    </row>
    <row r="553" customFormat="false" ht="15.75" hidden="false" customHeight="true" outlineLevel="0" collapsed="false">
      <c r="A553" s="61" t="str">
        <f aca="false">Def_SecSub!$A$443</f>
        <v>SI-12SB</v>
      </c>
      <c r="B553" s="61" t="str">
        <f aca="false">Def_Equipamentos!$C$4</f>
        <v>DI-BPMPkup</v>
      </c>
      <c r="C553" s="43" t="n">
        <v>2</v>
      </c>
      <c r="D553" s="64" t="str">
        <f aca="false">IF(EXACT(A553, ""), "", A553&amp;":")&amp;B553&amp;IF(EXACT(C553, ""), "", "-"&amp;C553)</f>
        <v>SI-12SB:DI-BPMPkup-2</v>
      </c>
      <c r="E553" s="61" t="str">
        <f aca="false">Def_Locais_Racks_Trechos!$A$443</f>
        <v>SI-12SB</v>
      </c>
      <c r="F553" s="64" t="str">
        <f aca="false" t="array" ref="F553:F553">INDEX(Def_Locais_Racks_Trechos!$B$2:$B$1019, MATCH(E553, Def_Locais_Racks_Trechos!$A$2:$A$1019, 0), 1)</f>
        <v>Túnel (Anel)</v>
      </c>
      <c r="G553" s="65"/>
      <c r="H553" s="65"/>
      <c r="I553" s="65"/>
      <c r="J553" s="65"/>
      <c r="K553" s="65"/>
      <c r="L553" s="65"/>
      <c r="M553" s="65"/>
      <c r="N553" s="65"/>
      <c r="O553" s="65"/>
    </row>
    <row r="554" customFormat="false" ht="15.75" hidden="false" customHeight="true" outlineLevel="0" collapsed="false">
      <c r="A554" s="61" t="str">
        <f aca="false">Def_SecSub!$A$444</f>
        <v>SI-13SA</v>
      </c>
      <c r="B554" s="61" t="str">
        <f aca="false">Def_Equipamentos!$C$4</f>
        <v>DI-BPMPkup</v>
      </c>
      <c r="C554" s="43" t="n">
        <v>1</v>
      </c>
      <c r="D554" s="64" t="str">
        <f aca="false">IF(EXACT(A554, ""), "", A554&amp;":")&amp;B554&amp;IF(EXACT(C554, ""), "", "-"&amp;C554)</f>
        <v>SI-13SA:DI-BPMPkup-1</v>
      </c>
      <c r="E554" s="61" t="str">
        <f aca="false">Def_Locais_Racks_Trechos!$A$444</f>
        <v>SI-13SA</v>
      </c>
      <c r="F554" s="64" t="str">
        <f aca="false" t="array" ref="F554:F554">INDEX(Def_Locais_Racks_Trechos!$B$2:$B$1019, MATCH(E554, Def_Locais_Racks_Trechos!$A$2:$A$1019, 0), 1)</f>
        <v>Túnel (Anel)</v>
      </c>
      <c r="G554" s="65"/>
      <c r="H554" s="65"/>
      <c r="I554" s="65"/>
      <c r="J554" s="65"/>
      <c r="K554" s="65"/>
      <c r="L554" s="65"/>
      <c r="M554" s="65"/>
      <c r="N554" s="65"/>
      <c r="O554" s="65"/>
    </row>
    <row r="555" customFormat="false" ht="15.75" hidden="false" customHeight="true" outlineLevel="0" collapsed="false">
      <c r="A555" s="61" t="str">
        <f aca="false">Def_SecSub!$A$444</f>
        <v>SI-13SA</v>
      </c>
      <c r="B555" s="61" t="str">
        <f aca="false">Def_Equipamentos!$C$4</f>
        <v>DI-BPMPkup</v>
      </c>
      <c r="C555" s="43" t="n">
        <v>2</v>
      </c>
      <c r="D555" s="64" t="str">
        <f aca="false">IF(EXACT(A555, ""), "", A555&amp;":")&amp;B555&amp;IF(EXACT(C555, ""), "", "-"&amp;C555)</f>
        <v>SI-13SA:DI-BPMPkup-2</v>
      </c>
      <c r="E555" s="61" t="str">
        <f aca="false">Def_Locais_Racks_Trechos!$A$444</f>
        <v>SI-13SA</v>
      </c>
      <c r="F555" s="64" t="str">
        <f aca="false" t="array" ref="F555:F555">INDEX(Def_Locais_Racks_Trechos!$B$2:$B$1019, MATCH(E555, Def_Locais_Racks_Trechos!$A$2:$A$1019, 0), 1)</f>
        <v>Túnel (Anel)</v>
      </c>
      <c r="G555" s="65"/>
      <c r="H555" s="65"/>
      <c r="I555" s="65"/>
      <c r="J555" s="65"/>
      <c r="K555" s="65"/>
      <c r="L555" s="65"/>
      <c r="M555" s="65"/>
      <c r="N555" s="65"/>
      <c r="O555" s="65"/>
    </row>
    <row r="556" customFormat="false" ht="15.75" hidden="false" customHeight="true" outlineLevel="0" collapsed="false">
      <c r="A556" s="61" t="str">
        <f aca="false">Def_SecSub!$A$445</f>
        <v>SI-14SB</v>
      </c>
      <c r="B556" s="61" t="str">
        <f aca="false">Def_Equipamentos!$C$4</f>
        <v>DI-BPMPkup</v>
      </c>
      <c r="C556" s="43" t="n">
        <v>1</v>
      </c>
      <c r="D556" s="64" t="str">
        <f aca="false">IF(EXACT(A556, ""), "", A556&amp;":")&amp;B556&amp;IF(EXACT(C556, ""), "", "-"&amp;C556)</f>
        <v>SI-14SB:DI-BPMPkup-1</v>
      </c>
      <c r="E556" s="61" t="str">
        <f aca="false">Def_Locais_Racks_Trechos!$A$445</f>
        <v>SI-14SB</v>
      </c>
      <c r="F556" s="64" t="str">
        <f aca="false" t="array" ref="F556:F556">INDEX(Def_Locais_Racks_Trechos!$B$2:$B$1019, MATCH(E556, Def_Locais_Racks_Trechos!$A$2:$A$1019, 0), 1)</f>
        <v>Túnel (Anel)</v>
      </c>
      <c r="G556" s="65"/>
      <c r="H556" s="65"/>
      <c r="I556" s="65"/>
      <c r="J556" s="65"/>
      <c r="K556" s="65"/>
      <c r="L556" s="65"/>
      <c r="M556" s="65"/>
      <c r="N556" s="65"/>
      <c r="O556" s="65"/>
    </row>
    <row r="557" customFormat="false" ht="15.75" hidden="false" customHeight="true" outlineLevel="0" collapsed="false">
      <c r="A557" s="61" t="str">
        <f aca="false">Def_SecSub!$A$445</f>
        <v>SI-14SB</v>
      </c>
      <c r="B557" s="61" t="str">
        <f aca="false">Def_Equipamentos!$C$4</f>
        <v>DI-BPMPkup</v>
      </c>
      <c r="C557" s="43" t="n">
        <v>2</v>
      </c>
      <c r="D557" s="64" t="str">
        <f aca="false">IF(EXACT(A557, ""), "", A557&amp;":")&amp;B557&amp;IF(EXACT(C557, ""), "", "-"&amp;C557)</f>
        <v>SI-14SB:DI-BPMPkup-2</v>
      </c>
      <c r="E557" s="61" t="str">
        <f aca="false">Def_Locais_Racks_Trechos!$A$445</f>
        <v>SI-14SB</v>
      </c>
      <c r="F557" s="64" t="str">
        <f aca="false" t="array" ref="F557:F557">INDEX(Def_Locais_Racks_Trechos!$B$2:$B$1019, MATCH(E557, Def_Locais_Racks_Trechos!$A$2:$A$1019, 0), 1)</f>
        <v>Túnel (Anel)</v>
      </c>
      <c r="G557" s="65"/>
      <c r="H557" s="65"/>
      <c r="I557" s="65"/>
      <c r="J557" s="65"/>
      <c r="K557" s="65"/>
      <c r="L557" s="65"/>
      <c r="M557" s="65"/>
      <c r="N557" s="65"/>
      <c r="O557" s="65"/>
    </row>
    <row r="558" customFormat="false" ht="15.75" hidden="false" customHeight="true" outlineLevel="0" collapsed="false">
      <c r="A558" s="61" t="str">
        <f aca="false">Def_SecSub!$A$446</f>
        <v>SI-15SP</v>
      </c>
      <c r="B558" s="61" t="str">
        <f aca="false">Def_Equipamentos!$C$4</f>
        <v>DI-BPMPkup</v>
      </c>
      <c r="C558" s="43" t="n">
        <v>1</v>
      </c>
      <c r="D558" s="64" t="str">
        <f aca="false">IF(EXACT(A558, ""), "", A558&amp;":")&amp;B558&amp;IF(EXACT(C558, ""), "", "-"&amp;C558)</f>
        <v>SI-15SP:DI-BPMPkup-1</v>
      </c>
      <c r="E558" s="61" t="str">
        <f aca="false">Def_Locais_Racks_Trechos!$A$446</f>
        <v>SI-15SP</v>
      </c>
      <c r="F558" s="64" t="str">
        <f aca="false" t="array" ref="F558:F558">INDEX(Def_Locais_Racks_Trechos!$B$2:$B$1019, MATCH(E558, Def_Locais_Racks_Trechos!$A$2:$A$1019, 0), 1)</f>
        <v>Túnel (Anel)</v>
      </c>
      <c r="G558" s="65"/>
      <c r="H558" s="65"/>
      <c r="I558" s="65"/>
      <c r="J558" s="65"/>
      <c r="K558" s="65"/>
      <c r="L558" s="65"/>
      <c r="M558" s="65"/>
      <c r="N558" s="65"/>
      <c r="O558" s="65"/>
    </row>
    <row r="559" customFormat="false" ht="15.75" hidden="false" customHeight="true" outlineLevel="0" collapsed="false">
      <c r="A559" s="61" t="str">
        <f aca="false">Def_SecSub!$A$446</f>
        <v>SI-15SP</v>
      </c>
      <c r="B559" s="61" t="str">
        <f aca="false">Def_Equipamentos!$C$4</f>
        <v>DI-BPMPkup</v>
      </c>
      <c r="C559" s="43" t="n">
        <v>2</v>
      </c>
      <c r="D559" s="64" t="str">
        <f aca="false">IF(EXACT(A559, ""), "", A559&amp;":")&amp;B559&amp;IF(EXACT(C559, ""), "", "-"&amp;C559)</f>
        <v>SI-15SP:DI-BPMPkup-2</v>
      </c>
      <c r="E559" s="61" t="str">
        <f aca="false">Def_Locais_Racks_Trechos!$A$446</f>
        <v>SI-15SP</v>
      </c>
      <c r="F559" s="64" t="str">
        <f aca="false" t="array" ref="F559:F559">INDEX(Def_Locais_Racks_Trechos!$B$2:$B$1019, MATCH(E559, Def_Locais_Racks_Trechos!$A$2:$A$1019, 0), 1)</f>
        <v>Túnel (Anel)</v>
      </c>
      <c r="G559" s="65"/>
      <c r="H559" s="65"/>
      <c r="I559" s="65"/>
      <c r="J559" s="65"/>
      <c r="K559" s="65"/>
      <c r="L559" s="65"/>
      <c r="M559" s="65"/>
      <c r="N559" s="65"/>
      <c r="O559" s="65"/>
    </row>
    <row r="560" customFormat="false" ht="15.75" hidden="false" customHeight="true" outlineLevel="0" collapsed="false">
      <c r="A560" s="61" t="str">
        <f aca="false">Def_SecSub!$A$447</f>
        <v>SI-16SB</v>
      </c>
      <c r="B560" s="61" t="str">
        <f aca="false">Def_Equipamentos!$C$4</f>
        <v>DI-BPMPkup</v>
      </c>
      <c r="C560" s="43" t="n">
        <v>1</v>
      </c>
      <c r="D560" s="64" t="str">
        <f aca="false">IF(EXACT(A560, ""), "", A560&amp;":")&amp;B560&amp;IF(EXACT(C560, ""), "", "-"&amp;C560)</f>
        <v>SI-16SB:DI-BPMPkup-1</v>
      </c>
      <c r="E560" s="61" t="str">
        <f aca="false">Def_Locais_Racks_Trechos!$A$447</f>
        <v>SI-16SB</v>
      </c>
      <c r="F560" s="64" t="str">
        <f aca="false" t="array" ref="F560:F560">INDEX(Def_Locais_Racks_Trechos!$B$2:$B$1019, MATCH(E560, Def_Locais_Racks_Trechos!$A$2:$A$1019, 0), 1)</f>
        <v>Túnel (Anel)</v>
      </c>
      <c r="G560" s="65"/>
      <c r="H560" s="65"/>
      <c r="I560" s="65"/>
      <c r="J560" s="65"/>
      <c r="K560" s="65"/>
      <c r="L560" s="65"/>
      <c r="M560" s="65"/>
      <c r="N560" s="65"/>
      <c r="O560" s="65"/>
    </row>
    <row r="561" customFormat="false" ht="15.75" hidden="false" customHeight="true" outlineLevel="0" collapsed="false">
      <c r="A561" s="61" t="str">
        <f aca="false">Def_SecSub!$A$447</f>
        <v>SI-16SB</v>
      </c>
      <c r="B561" s="61" t="str">
        <f aca="false">Def_Equipamentos!$C$4</f>
        <v>DI-BPMPkup</v>
      </c>
      <c r="C561" s="43" t="n">
        <v>2</v>
      </c>
      <c r="D561" s="64" t="str">
        <f aca="false">IF(EXACT(A561, ""), "", A561&amp;":")&amp;B561&amp;IF(EXACT(C561, ""), "", "-"&amp;C561)</f>
        <v>SI-16SB:DI-BPMPkup-2</v>
      </c>
      <c r="E561" s="61" t="str">
        <f aca="false">Def_Locais_Racks_Trechos!$A$447</f>
        <v>SI-16SB</v>
      </c>
      <c r="F561" s="64" t="str">
        <f aca="false" t="array" ref="F561:F561">INDEX(Def_Locais_Racks_Trechos!$B$2:$B$1019, MATCH(E561, Def_Locais_Racks_Trechos!$A$2:$A$1019, 0), 1)</f>
        <v>Túnel (Anel)</v>
      </c>
      <c r="G561" s="65"/>
      <c r="H561" s="65"/>
      <c r="I561" s="65"/>
      <c r="J561" s="65"/>
      <c r="K561" s="65"/>
      <c r="L561" s="65"/>
      <c r="M561" s="65"/>
      <c r="N561" s="65"/>
      <c r="O561" s="65"/>
    </row>
    <row r="562" customFormat="false" ht="15.75" hidden="false" customHeight="true" outlineLevel="0" collapsed="false">
      <c r="A562" s="61" t="str">
        <f aca="false">Def_SecSub!$A$448</f>
        <v>SI-17SA</v>
      </c>
      <c r="B562" s="61" t="str">
        <f aca="false">Def_Equipamentos!$C$4</f>
        <v>DI-BPMPkup</v>
      </c>
      <c r="C562" s="43" t="n">
        <v>1</v>
      </c>
      <c r="D562" s="64" t="str">
        <f aca="false">IF(EXACT(A562, ""), "", A562&amp;":")&amp;B562&amp;IF(EXACT(C562, ""), "", "-"&amp;C562)</f>
        <v>SI-17SA:DI-BPMPkup-1</v>
      </c>
      <c r="E562" s="61" t="str">
        <f aca="false">Def_Locais_Racks_Trechos!$A$448</f>
        <v>SI-17SA</v>
      </c>
      <c r="F562" s="64" t="str">
        <f aca="false" t="array" ref="F562:F562">INDEX(Def_Locais_Racks_Trechos!$B$2:$B$1019, MATCH(E562, Def_Locais_Racks_Trechos!$A$2:$A$1019, 0), 1)</f>
        <v>Túnel (Anel)</v>
      </c>
      <c r="G562" s="65"/>
      <c r="H562" s="65"/>
      <c r="I562" s="65"/>
      <c r="J562" s="65"/>
      <c r="K562" s="65"/>
      <c r="L562" s="65"/>
      <c r="M562" s="65"/>
      <c r="N562" s="65"/>
      <c r="O562" s="65"/>
    </row>
    <row r="563" customFormat="false" ht="15.75" hidden="false" customHeight="true" outlineLevel="0" collapsed="false">
      <c r="A563" s="61" t="str">
        <f aca="false">Def_SecSub!$A$448</f>
        <v>SI-17SA</v>
      </c>
      <c r="B563" s="61" t="str">
        <f aca="false">Def_Equipamentos!$C$4</f>
        <v>DI-BPMPkup</v>
      </c>
      <c r="C563" s="43" t="n">
        <v>2</v>
      </c>
      <c r="D563" s="64" t="str">
        <f aca="false">IF(EXACT(A563, ""), "", A563&amp;":")&amp;B563&amp;IF(EXACT(C563, ""), "", "-"&amp;C563)</f>
        <v>SI-17SA:DI-BPMPkup-2</v>
      </c>
      <c r="E563" s="61" t="str">
        <f aca="false">Def_Locais_Racks_Trechos!$A$448</f>
        <v>SI-17SA</v>
      </c>
      <c r="F563" s="64" t="str">
        <f aca="false" t="array" ref="F563:F563">INDEX(Def_Locais_Racks_Trechos!$B$2:$B$1019, MATCH(E563, Def_Locais_Racks_Trechos!$A$2:$A$1019, 0), 1)</f>
        <v>Túnel (Anel)</v>
      </c>
      <c r="G563" s="65"/>
      <c r="H563" s="65"/>
      <c r="I563" s="65"/>
      <c r="J563" s="65"/>
      <c r="K563" s="65"/>
      <c r="L563" s="65"/>
      <c r="M563" s="65"/>
      <c r="N563" s="65"/>
      <c r="O563" s="65"/>
    </row>
    <row r="564" customFormat="false" ht="15.75" hidden="false" customHeight="true" outlineLevel="0" collapsed="false">
      <c r="A564" s="61" t="str">
        <f aca="false">Def_SecSub!$A$449</f>
        <v>SI-18SB</v>
      </c>
      <c r="B564" s="61" t="str">
        <f aca="false">Def_Equipamentos!$C$4</f>
        <v>DI-BPMPkup</v>
      </c>
      <c r="C564" s="43" t="n">
        <v>1</v>
      </c>
      <c r="D564" s="64" t="str">
        <f aca="false">IF(EXACT(A564, ""), "", A564&amp;":")&amp;B564&amp;IF(EXACT(C564, ""), "", "-"&amp;C564)</f>
        <v>SI-18SB:DI-BPMPkup-1</v>
      </c>
      <c r="E564" s="61" t="str">
        <f aca="false">Def_Locais_Racks_Trechos!$A$449</f>
        <v>SI-18SB</v>
      </c>
      <c r="F564" s="64" t="str">
        <f aca="false" t="array" ref="F564:F564">INDEX(Def_Locais_Racks_Trechos!$B$2:$B$1019, MATCH(E564, Def_Locais_Racks_Trechos!$A$2:$A$1019, 0), 1)</f>
        <v>Túnel (Anel)</v>
      </c>
      <c r="G564" s="65"/>
      <c r="H564" s="65"/>
      <c r="I564" s="65"/>
      <c r="J564" s="65"/>
      <c r="K564" s="65"/>
      <c r="L564" s="65"/>
      <c r="M564" s="65"/>
      <c r="N564" s="65"/>
      <c r="O564" s="65"/>
    </row>
    <row r="565" customFormat="false" ht="15.75" hidden="false" customHeight="true" outlineLevel="0" collapsed="false">
      <c r="A565" s="61" t="str">
        <f aca="false">Def_SecSub!$A$449</f>
        <v>SI-18SB</v>
      </c>
      <c r="B565" s="61" t="str">
        <f aca="false">Def_Equipamentos!$C$4</f>
        <v>DI-BPMPkup</v>
      </c>
      <c r="C565" s="43" t="n">
        <v>2</v>
      </c>
      <c r="D565" s="64" t="str">
        <f aca="false">IF(EXACT(A565, ""), "", A565&amp;":")&amp;B565&amp;IF(EXACT(C565, ""), "", "-"&amp;C565)</f>
        <v>SI-18SB:DI-BPMPkup-2</v>
      </c>
      <c r="E565" s="61" t="str">
        <f aca="false">Def_Locais_Racks_Trechos!$A$449</f>
        <v>SI-18SB</v>
      </c>
      <c r="F565" s="64" t="str">
        <f aca="false" t="array" ref="F565:F565">INDEX(Def_Locais_Racks_Trechos!$B$2:$B$1019, MATCH(E565, Def_Locais_Racks_Trechos!$A$2:$A$1019, 0), 1)</f>
        <v>Túnel (Anel)</v>
      </c>
      <c r="G565" s="65"/>
      <c r="H565" s="65"/>
      <c r="I565" s="65"/>
      <c r="J565" s="65"/>
      <c r="K565" s="65"/>
      <c r="L565" s="65"/>
      <c r="M565" s="65"/>
      <c r="N565" s="65"/>
      <c r="O565" s="65"/>
    </row>
    <row r="566" customFormat="false" ht="15.75" hidden="false" customHeight="true" outlineLevel="0" collapsed="false">
      <c r="A566" s="61" t="str">
        <f aca="false">Def_SecSub!$A$450</f>
        <v>SI-19SP</v>
      </c>
      <c r="B566" s="61" t="str">
        <f aca="false">Def_Equipamentos!$C$4</f>
        <v>DI-BPMPkup</v>
      </c>
      <c r="C566" s="43" t="n">
        <v>1</v>
      </c>
      <c r="D566" s="64" t="str">
        <f aca="false">IF(EXACT(A566, ""), "", A566&amp;":")&amp;B566&amp;IF(EXACT(C566, ""), "", "-"&amp;C566)</f>
        <v>SI-19SP:DI-BPMPkup-1</v>
      </c>
      <c r="E566" s="61" t="str">
        <f aca="false">Def_Locais_Racks_Trechos!$A$450</f>
        <v>SI-19SP</v>
      </c>
      <c r="F566" s="64" t="str">
        <f aca="false" t="array" ref="F566:F566">INDEX(Def_Locais_Racks_Trechos!$B$2:$B$1019, MATCH(E566, Def_Locais_Racks_Trechos!$A$2:$A$1019, 0), 1)</f>
        <v>Túnel (Anel)</v>
      </c>
      <c r="G566" s="65"/>
      <c r="H566" s="65"/>
      <c r="I566" s="65"/>
      <c r="J566" s="65"/>
      <c r="K566" s="65"/>
      <c r="L566" s="65"/>
      <c r="M566" s="65"/>
      <c r="N566" s="65"/>
      <c r="O566" s="65"/>
    </row>
    <row r="567" customFormat="false" ht="15.75" hidden="false" customHeight="true" outlineLevel="0" collapsed="false">
      <c r="A567" s="61" t="str">
        <f aca="false">Def_SecSub!$A$450</f>
        <v>SI-19SP</v>
      </c>
      <c r="B567" s="61" t="str">
        <f aca="false">Def_Equipamentos!$C$4</f>
        <v>DI-BPMPkup</v>
      </c>
      <c r="C567" s="43" t="n">
        <v>2</v>
      </c>
      <c r="D567" s="64" t="str">
        <f aca="false">IF(EXACT(A567, ""), "", A567&amp;":")&amp;B567&amp;IF(EXACT(C567, ""), "", "-"&amp;C567)</f>
        <v>SI-19SP:DI-BPMPkup-2</v>
      </c>
      <c r="E567" s="61" t="str">
        <f aca="false">Def_Locais_Racks_Trechos!$A$450</f>
        <v>SI-19SP</v>
      </c>
      <c r="F567" s="64" t="str">
        <f aca="false" t="array" ref="F567:F567">INDEX(Def_Locais_Racks_Trechos!$B$2:$B$1019, MATCH(E567, Def_Locais_Racks_Trechos!$A$2:$A$1019, 0), 1)</f>
        <v>Túnel (Anel)</v>
      </c>
      <c r="G567" s="65"/>
      <c r="H567" s="65"/>
      <c r="I567" s="65"/>
      <c r="J567" s="65"/>
      <c r="K567" s="65"/>
      <c r="L567" s="65"/>
      <c r="M567" s="65"/>
      <c r="N567" s="65"/>
      <c r="O567" s="65"/>
    </row>
    <row r="568" customFormat="false" ht="15.75" hidden="false" customHeight="true" outlineLevel="0" collapsed="false">
      <c r="A568" s="61" t="str">
        <f aca="false">Def_SecSub!$A$451</f>
        <v>SI-20SB</v>
      </c>
      <c r="B568" s="61" t="str">
        <f aca="false">Def_Equipamentos!$C$4</f>
        <v>DI-BPMPkup</v>
      </c>
      <c r="C568" s="43" t="n">
        <v>1</v>
      </c>
      <c r="D568" s="64" t="str">
        <f aca="false">IF(EXACT(A568, ""), "", A568&amp;":")&amp;B568&amp;IF(EXACT(C568, ""), "", "-"&amp;C568)</f>
        <v>SI-20SB:DI-BPMPkup-1</v>
      </c>
      <c r="E568" s="61" t="str">
        <f aca="false">Def_Locais_Racks_Trechos!$A$451</f>
        <v>SI-20SB</v>
      </c>
      <c r="F568" s="64" t="str">
        <f aca="false" t="array" ref="F568:F568">INDEX(Def_Locais_Racks_Trechos!$B$2:$B$1019, MATCH(E568, Def_Locais_Racks_Trechos!$A$2:$A$1019, 0), 1)</f>
        <v>Túnel (Anel)</v>
      </c>
      <c r="G568" s="65"/>
      <c r="H568" s="65"/>
      <c r="I568" s="65"/>
      <c r="J568" s="65"/>
      <c r="K568" s="65"/>
      <c r="L568" s="65"/>
      <c r="M568" s="65"/>
      <c r="N568" s="65"/>
      <c r="O568" s="65"/>
    </row>
    <row r="569" customFormat="false" ht="15.75" hidden="false" customHeight="true" outlineLevel="0" collapsed="false">
      <c r="A569" s="61" t="str">
        <f aca="false">Def_SecSub!$A$451</f>
        <v>SI-20SB</v>
      </c>
      <c r="B569" s="61" t="str">
        <f aca="false">Def_Equipamentos!$C$4</f>
        <v>DI-BPMPkup</v>
      </c>
      <c r="C569" s="43" t="n">
        <v>2</v>
      </c>
      <c r="D569" s="64" t="str">
        <f aca="false">IF(EXACT(A569, ""), "", A569&amp;":")&amp;B569&amp;IF(EXACT(C569, ""), "", "-"&amp;C569)</f>
        <v>SI-20SB:DI-BPMPkup-2</v>
      </c>
      <c r="E569" s="61" t="str">
        <f aca="false">Def_Locais_Racks_Trechos!$A$451</f>
        <v>SI-20SB</v>
      </c>
      <c r="F569" s="64" t="str">
        <f aca="false" t="array" ref="F569:F569">INDEX(Def_Locais_Racks_Trechos!$B$2:$B$1019, MATCH(E569, Def_Locais_Racks_Trechos!$A$2:$A$1019, 0), 1)</f>
        <v>Túnel (Anel)</v>
      </c>
      <c r="G569" s="65"/>
      <c r="H569" s="65"/>
      <c r="I569" s="65"/>
      <c r="J569" s="65"/>
      <c r="K569" s="65"/>
      <c r="L569" s="65"/>
      <c r="M569" s="65"/>
      <c r="N569" s="65"/>
      <c r="O569" s="65"/>
    </row>
    <row r="570" customFormat="false" ht="15.75" hidden="false" customHeight="true" outlineLevel="0" collapsed="false">
      <c r="A570" s="61" t="str">
        <f aca="false">Def_SecSub!$A$204</f>
        <v>TB-01</v>
      </c>
      <c r="B570" s="61" t="str">
        <f aca="false">Def_Equipamentos!$C$8</f>
        <v>DI-BPMRFFE</v>
      </c>
      <c r="C570" s="43" t="n">
        <v>1</v>
      </c>
      <c r="D570" s="64" t="str">
        <f aca="false">IF(EXACT(A570, ""), "", A570&amp;":")&amp;B570&amp;IF(EXACT(C570, ""), "", "-"&amp;C570)</f>
        <v>TB-01:DI-BPMRFFE-1</v>
      </c>
      <c r="E570" s="61" t="str">
        <f aca="false">Def_Locais_Racks_Trechos!$A$23</f>
        <v>IA-20RaBPMTL</v>
      </c>
      <c r="F570" s="64" t="str">
        <f aca="false" t="array" ref="F570:F570">INDEX(Def_Locais_Racks_Trechos!$B$2:$B$1019, MATCH(E570, Def_Locais_Racks_Trechos!$A$2:$A$1019, 0), 1)</f>
        <v>Sala Racks 19&amp;20</v>
      </c>
      <c r="G570" s="65"/>
      <c r="H570" s="65"/>
      <c r="I570" s="65"/>
      <c r="J570" s="65"/>
      <c r="K570" s="65"/>
      <c r="L570" s="65"/>
      <c r="M570" s="65"/>
      <c r="N570" s="65"/>
      <c r="O570" s="65"/>
    </row>
    <row r="571" customFormat="false" ht="15.75" hidden="false" customHeight="true" outlineLevel="0" collapsed="false">
      <c r="A571" s="61" t="str">
        <f aca="false">Def_SecSub!$A$204</f>
        <v>TB-01</v>
      </c>
      <c r="B571" s="61" t="str">
        <f aca="false">Def_Equipamentos!$C$8</f>
        <v>DI-BPMRFFE</v>
      </c>
      <c r="C571" s="43" t="n">
        <v>2</v>
      </c>
      <c r="D571" s="64" t="str">
        <f aca="false">IF(EXACT(A571, ""), "", A571&amp;":")&amp;B571&amp;IF(EXACT(C571, ""), "", "-"&amp;C571)</f>
        <v>TB-01:DI-BPMRFFE-2</v>
      </c>
      <c r="E571" s="61" t="str">
        <f aca="false">Def_Locais_Racks_Trechos!$A$23</f>
        <v>IA-20RaBPMTL</v>
      </c>
      <c r="F571" s="64" t="str">
        <f aca="false" t="array" ref="F571:F571">INDEX(Def_Locais_Racks_Trechos!$B$2:$B$1019, MATCH(E571, Def_Locais_Racks_Trechos!$A$2:$A$1019, 0), 1)</f>
        <v>Sala Racks 19&amp;20</v>
      </c>
      <c r="G571" s="65"/>
      <c r="H571" s="65"/>
      <c r="I571" s="65"/>
      <c r="J571" s="65"/>
      <c r="K571" s="65"/>
      <c r="L571" s="65"/>
      <c r="M571" s="65"/>
      <c r="N571" s="65"/>
      <c r="O571" s="65"/>
    </row>
    <row r="572" customFormat="false" ht="15.75" hidden="false" customHeight="true" outlineLevel="0" collapsed="false">
      <c r="A572" s="61" t="str">
        <f aca="false">Def_SecSub!$A$205</f>
        <v>TB-02</v>
      </c>
      <c r="B572" s="61" t="str">
        <f aca="false">Def_Equipamentos!$C$8</f>
        <v>DI-BPMRFFE</v>
      </c>
      <c r="C572" s="43" t="n">
        <v>1</v>
      </c>
      <c r="D572" s="64" t="str">
        <f aca="false">IF(EXACT(A572, ""), "", A572&amp;":")&amp;B572&amp;IF(EXACT(C572, ""), "", "-"&amp;C572)</f>
        <v>TB-02:DI-BPMRFFE-1</v>
      </c>
      <c r="E572" s="61" t="str">
        <f aca="false">Def_Locais_Racks_Trechos!$A$23</f>
        <v>IA-20RaBPMTL</v>
      </c>
      <c r="F572" s="64" t="str">
        <f aca="false" t="array" ref="F572:F572">INDEX(Def_Locais_Racks_Trechos!$B$2:$B$1019, MATCH(E572, Def_Locais_Racks_Trechos!$A$2:$A$1019, 0), 1)</f>
        <v>Sala Racks 19&amp;20</v>
      </c>
      <c r="G572" s="65"/>
      <c r="H572" s="65"/>
      <c r="I572" s="65"/>
      <c r="J572" s="65"/>
      <c r="K572" s="65"/>
      <c r="L572" s="65"/>
      <c r="M572" s="65"/>
      <c r="N572" s="65"/>
      <c r="O572" s="65"/>
    </row>
    <row r="573" customFormat="false" ht="15.75" hidden="false" customHeight="true" outlineLevel="0" collapsed="false">
      <c r="A573" s="61" t="str">
        <f aca="false">Def_SecSub!$A$205</f>
        <v>TB-02</v>
      </c>
      <c r="B573" s="61" t="str">
        <f aca="false">Def_Equipamentos!$C$8</f>
        <v>DI-BPMRFFE</v>
      </c>
      <c r="C573" s="43" t="n">
        <v>2</v>
      </c>
      <c r="D573" s="64" t="str">
        <f aca="false">IF(EXACT(A573, ""), "", A573&amp;":")&amp;B573&amp;IF(EXACT(C573, ""), "", "-"&amp;C573)</f>
        <v>TB-02:DI-BPMRFFE-2</v>
      </c>
      <c r="E573" s="61" t="str">
        <f aca="false">Def_Locais_Racks_Trechos!$A$23</f>
        <v>IA-20RaBPMTL</v>
      </c>
      <c r="F573" s="64" t="str">
        <f aca="false" t="array" ref="F573:F573">INDEX(Def_Locais_Racks_Trechos!$B$2:$B$1019, MATCH(E573, Def_Locais_Racks_Trechos!$A$2:$A$1019, 0), 1)</f>
        <v>Sala Racks 19&amp;20</v>
      </c>
      <c r="G573" s="65"/>
      <c r="H573" s="65"/>
      <c r="I573" s="65"/>
      <c r="J573" s="65"/>
      <c r="K573" s="65"/>
      <c r="L573" s="65"/>
      <c r="M573" s="65"/>
      <c r="N573" s="65"/>
      <c r="O573" s="65"/>
    </row>
    <row r="574" customFormat="false" ht="15.75" hidden="false" customHeight="true" outlineLevel="0" collapsed="false">
      <c r="A574" s="61" t="str">
        <f aca="false">Def_SecSub!$A$206</f>
        <v>TB-03</v>
      </c>
      <c r="B574" s="61" t="str">
        <f aca="false">Def_Equipamentos!$C$8</f>
        <v>DI-BPMRFFE</v>
      </c>
      <c r="C574" s="43"/>
      <c r="D574" s="64" t="str">
        <f aca="false">IF(EXACT(A574, ""), "", A574&amp;":")&amp;B574&amp;IF(EXACT(C574, ""), "", "-"&amp;C574)</f>
        <v>TB-03:DI-BPMRFFE</v>
      </c>
      <c r="E574" s="61" t="str">
        <f aca="false">Def_Locais_Racks_Trechos!$A$23</f>
        <v>IA-20RaBPMTL</v>
      </c>
      <c r="F574" s="64" t="str">
        <f aca="false" t="array" ref="F574:F574">INDEX(Def_Locais_Racks_Trechos!$B$2:$B$1019, MATCH(E574, Def_Locais_Racks_Trechos!$A$2:$A$1019, 0), 1)</f>
        <v>Sala Racks 19&amp;20</v>
      </c>
      <c r="G574" s="65"/>
      <c r="H574" s="65"/>
      <c r="I574" s="65"/>
      <c r="J574" s="65"/>
      <c r="K574" s="65"/>
      <c r="L574" s="65"/>
      <c r="M574" s="65"/>
      <c r="N574" s="65"/>
      <c r="O574" s="65"/>
    </row>
    <row r="575" customFormat="false" ht="15.75" hidden="false" customHeight="true" outlineLevel="0" collapsed="false">
      <c r="A575" s="61" t="str">
        <f aca="false">Def_SecSub!$A$207</f>
        <v>TB-04</v>
      </c>
      <c r="B575" s="61" t="str">
        <f aca="false">Def_Equipamentos!$C$8</f>
        <v>DI-BPMRFFE</v>
      </c>
      <c r="C575" s="43"/>
      <c r="D575" s="64" t="str">
        <f aca="false">IF(EXACT(A575, ""), "", A575&amp;":")&amp;B575&amp;IF(EXACT(C575, ""), "", "-"&amp;C575)</f>
        <v>TB-04:DI-BPMRFFE</v>
      </c>
      <c r="E575" s="61" t="str">
        <f aca="false">Def_Locais_Racks_Trechos!$A$23</f>
        <v>IA-20RaBPMTL</v>
      </c>
      <c r="F575" s="64" t="str">
        <f aca="false" t="array" ref="F575:F575">INDEX(Def_Locais_Racks_Trechos!$B$2:$B$1019, MATCH(E575, Def_Locais_Racks_Trechos!$A$2:$A$1019, 0), 1)</f>
        <v>Sala Racks 19&amp;20</v>
      </c>
      <c r="G575" s="65"/>
      <c r="H575" s="65"/>
      <c r="I575" s="65"/>
      <c r="J575" s="65"/>
      <c r="K575" s="65"/>
      <c r="L575" s="65"/>
      <c r="M575" s="65"/>
      <c r="N575" s="65"/>
      <c r="O575" s="65"/>
    </row>
    <row r="576" customFormat="false" ht="15.75" hidden="false" customHeight="true" outlineLevel="0" collapsed="false">
      <c r="A576" s="61" t="str">
        <f aca="false">Def_SecSub!$A$208</f>
        <v>TS-01</v>
      </c>
      <c r="B576" s="61" t="str">
        <f aca="false">Def_Equipamentos!$C$8</f>
        <v>DI-BPMRFFE</v>
      </c>
      <c r="C576" s="43"/>
      <c r="D576" s="64" t="str">
        <f aca="false">IF(EXACT(A576, ""), "", A576&amp;":")&amp;B576&amp;IF(EXACT(C576, ""), "", "-"&amp;C576)</f>
        <v>TS-01:DI-BPMRFFE</v>
      </c>
      <c r="E576" s="61" t="str">
        <f aca="false">Def_Locais_Racks_Trechos!$A$23</f>
        <v>IA-20RaBPMTL</v>
      </c>
      <c r="F576" s="64" t="str">
        <f aca="false" t="array" ref="F576:F576">INDEX(Def_Locais_Racks_Trechos!$B$2:$B$1019, MATCH(E576, Def_Locais_Racks_Trechos!$A$2:$A$1019, 0), 1)</f>
        <v>Sala Racks 19&amp;20</v>
      </c>
      <c r="G576" s="65"/>
      <c r="H576" s="65"/>
      <c r="I576" s="65"/>
      <c r="J576" s="65"/>
      <c r="K576" s="65"/>
      <c r="L576" s="65"/>
      <c r="M576" s="65"/>
      <c r="N576" s="65"/>
      <c r="O576" s="65"/>
    </row>
    <row r="577" customFormat="false" ht="15.75" hidden="false" customHeight="true" outlineLevel="0" collapsed="false">
      <c r="A577" s="61" t="str">
        <f aca="false">Def_SecSub!$A$209</f>
        <v>TS-02</v>
      </c>
      <c r="B577" s="61" t="str">
        <f aca="false">Def_Equipamentos!$C$8</f>
        <v>DI-BPMRFFE</v>
      </c>
      <c r="C577" s="43"/>
      <c r="D577" s="64" t="str">
        <f aca="false">IF(EXACT(A577, ""), "", A577&amp;":")&amp;B577&amp;IF(EXACT(C577, ""), "", "-"&amp;C577)</f>
        <v>TS-02:DI-BPMRFFE</v>
      </c>
      <c r="E577" s="61" t="str">
        <f aca="false">Def_Locais_Racks_Trechos!$A$23</f>
        <v>IA-20RaBPMTL</v>
      </c>
      <c r="F577" s="64" t="str">
        <f aca="false" t="array" ref="F577:F577">INDEX(Def_Locais_Racks_Trechos!$B$2:$B$1019, MATCH(E577, Def_Locais_Racks_Trechos!$A$2:$A$1019, 0), 1)</f>
        <v>Sala Racks 19&amp;20</v>
      </c>
      <c r="G577" s="65"/>
      <c r="H577" s="65"/>
      <c r="I577" s="65"/>
      <c r="J577" s="65"/>
      <c r="K577" s="65"/>
      <c r="L577" s="65"/>
      <c r="M577" s="65"/>
      <c r="N577" s="65"/>
      <c r="O577" s="65"/>
    </row>
    <row r="578" customFormat="false" ht="15.75" hidden="false" customHeight="true" outlineLevel="0" collapsed="false">
      <c r="A578" s="61" t="str">
        <f aca="false">Def_SecSub!$A$210</f>
        <v>TS-03</v>
      </c>
      <c r="B578" s="61" t="str">
        <f aca="false">Def_Equipamentos!$C$8</f>
        <v>DI-BPMRFFE</v>
      </c>
      <c r="C578" s="43"/>
      <c r="D578" s="64" t="str">
        <f aca="false">IF(EXACT(A578, ""), "", A578&amp;":")&amp;B578&amp;IF(EXACT(C578, ""), "", "-"&amp;C578)</f>
        <v>TS-03:DI-BPMRFFE</v>
      </c>
      <c r="E578" s="61" t="str">
        <f aca="false">Def_Locais_Racks_Trechos!$A$23</f>
        <v>IA-20RaBPMTL</v>
      </c>
      <c r="F578" s="64" t="str">
        <f aca="false" t="array" ref="F578:F578">INDEX(Def_Locais_Racks_Trechos!$B$2:$B$1019, MATCH(E578, Def_Locais_Racks_Trechos!$A$2:$A$1019, 0), 1)</f>
        <v>Sala Racks 19&amp;20</v>
      </c>
      <c r="G578" s="65"/>
      <c r="H578" s="65"/>
      <c r="I578" s="65"/>
      <c r="J578" s="65"/>
      <c r="K578" s="65"/>
      <c r="L578" s="65"/>
      <c r="M578" s="65"/>
      <c r="N578" s="65"/>
      <c r="O578" s="65"/>
    </row>
    <row r="579" customFormat="false" ht="15.75" hidden="false" customHeight="true" outlineLevel="0" collapsed="false">
      <c r="A579" s="61" t="str">
        <f aca="false">Def_SecSub!$A$211</f>
        <v>TS-04</v>
      </c>
      <c r="B579" s="61" t="str">
        <f aca="false">Def_Equipamentos!$C$8</f>
        <v>DI-BPMRFFE</v>
      </c>
      <c r="C579" s="43" t="n">
        <v>1</v>
      </c>
      <c r="D579" s="64" t="str">
        <f aca="false">IF(EXACT(A579, ""), "", A579&amp;":")&amp;B579&amp;IF(EXACT(C579, ""), "", "-"&amp;C579)</f>
        <v>TS-04:DI-BPMRFFE-1</v>
      </c>
      <c r="E579" s="61" t="str">
        <f aca="false">Def_Locais_Racks_Trechos!$A$23</f>
        <v>IA-20RaBPMTL</v>
      </c>
      <c r="F579" s="64" t="str">
        <f aca="false" t="array" ref="F579:F579">INDEX(Def_Locais_Racks_Trechos!$B$2:$B$1019, MATCH(E579, Def_Locais_Racks_Trechos!$A$2:$A$1019, 0), 1)</f>
        <v>Sala Racks 19&amp;20</v>
      </c>
      <c r="G579" s="65"/>
      <c r="H579" s="65"/>
      <c r="I579" s="65"/>
      <c r="J579" s="65"/>
      <c r="K579" s="65"/>
      <c r="L579" s="65"/>
      <c r="M579" s="65"/>
      <c r="N579" s="65"/>
      <c r="O579" s="65"/>
    </row>
    <row r="580" customFormat="false" ht="15.75" hidden="false" customHeight="true" outlineLevel="0" collapsed="false">
      <c r="A580" s="61" t="str">
        <f aca="false">Def_SecSub!$A$211</f>
        <v>TS-04</v>
      </c>
      <c r="B580" s="61" t="str">
        <f aca="false">Def_Equipamentos!$C$8</f>
        <v>DI-BPMRFFE</v>
      </c>
      <c r="C580" s="43" t="n">
        <v>2</v>
      </c>
      <c r="D580" s="64" t="str">
        <f aca="false">IF(EXACT(A580, ""), "", A580&amp;":")&amp;B580&amp;IF(EXACT(C580, ""), "", "-"&amp;C580)</f>
        <v>TS-04:DI-BPMRFFE-2</v>
      </c>
      <c r="E580" s="61" t="str">
        <f aca="false">Def_Locais_Racks_Trechos!$A$23</f>
        <v>IA-20RaBPMTL</v>
      </c>
      <c r="F580" s="64" t="str">
        <f aca="false" t="array" ref="F580:F580">INDEX(Def_Locais_Racks_Trechos!$B$2:$B$1019, MATCH(E580, Def_Locais_Racks_Trechos!$A$2:$A$1019, 0), 1)</f>
        <v>Sala Racks 19&amp;20</v>
      </c>
      <c r="G580" s="65"/>
      <c r="H580" s="65"/>
      <c r="I580" s="65"/>
      <c r="J580" s="65"/>
      <c r="K580" s="65"/>
      <c r="L580" s="65"/>
      <c r="M580" s="65"/>
      <c r="N580" s="65"/>
      <c r="O580" s="65"/>
    </row>
    <row r="581" customFormat="false" ht="15.75" hidden="false" customHeight="true" outlineLevel="0" collapsed="false">
      <c r="A581" s="61" t="str">
        <f aca="false">Def_SecSub!$A$262</f>
        <v>BO-01U</v>
      </c>
      <c r="B581" s="61" t="str">
        <f aca="false">Def_Equipamentos!$C$8</f>
        <v>DI-BPMRFFE</v>
      </c>
      <c r="C581" s="43"/>
      <c r="D581" s="64" t="str">
        <f aca="false">IF(EXACT(A581, ""), "", A581&amp;":")&amp;B581&amp;IF(EXACT(C581, ""), "", "-"&amp;C581)</f>
        <v>BO-01U:DI-BPMRFFE</v>
      </c>
      <c r="E581" s="61" t="str">
        <f aca="false">Def_Locais_Racks_Trechos!$A$3</f>
        <v>IA-01RaBPM</v>
      </c>
      <c r="F581" s="64" t="str">
        <f aca="false" t="array" ref="F581:F581">INDEX(Def_Locais_Racks_Trechos!$B$2:$B$1019, MATCH(E581, Def_Locais_Racks_Trechos!$A$2:$A$1019, 0), 1)</f>
        <v>Sala Racks 1</v>
      </c>
      <c r="G581" s="65"/>
      <c r="H581" s="65"/>
      <c r="I581" s="65"/>
      <c r="J581" s="65"/>
      <c r="K581" s="65"/>
      <c r="L581" s="65"/>
      <c r="M581" s="65"/>
      <c r="N581" s="65"/>
      <c r="O581" s="65"/>
    </row>
    <row r="582" customFormat="false" ht="15.75" hidden="false" customHeight="true" outlineLevel="0" collapsed="false">
      <c r="A582" s="61" t="str">
        <f aca="false">Def_SecSub!$A$263</f>
        <v>BO-02U</v>
      </c>
      <c r="B582" s="61" t="str">
        <f aca="false">Def_Equipamentos!$C$8</f>
        <v>DI-BPMRFFE</v>
      </c>
      <c r="C582" s="43"/>
      <c r="D582" s="64" t="str">
        <f aca="false">IF(EXACT(A582, ""), "", A582&amp;":")&amp;B582&amp;IF(EXACT(C582, ""), "", "-"&amp;C582)</f>
        <v>BO-02U:DI-BPMRFFE</v>
      </c>
      <c r="E582" s="61" t="str">
        <f aca="false">Def_Locais_Racks_Trechos!$A$3</f>
        <v>IA-01RaBPM</v>
      </c>
      <c r="F582" s="64" t="str">
        <f aca="false" t="array" ref="F582:F582">INDEX(Def_Locais_Racks_Trechos!$B$2:$B$1019, MATCH(E582, Def_Locais_Racks_Trechos!$A$2:$A$1019, 0), 1)</f>
        <v>Sala Racks 1</v>
      </c>
      <c r="G582" s="65"/>
      <c r="H582" s="65"/>
      <c r="I582" s="65"/>
      <c r="J582" s="65"/>
      <c r="K582" s="65"/>
      <c r="L582" s="65"/>
      <c r="M582" s="65"/>
      <c r="N582" s="65"/>
      <c r="O582" s="65"/>
    </row>
    <row r="583" customFormat="false" ht="15.75" hidden="false" customHeight="true" outlineLevel="0" collapsed="false">
      <c r="A583" s="61" t="str">
        <f aca="false">Def_SecSub!$A$264</f>
        <v>BO-03U</v>
      </c>
      <c r="B583" s="61" t="str">
        <f aca="false">Def_Equipamentos!$C$8</f>
        <v>DI-BPMRFFE</v>
      </c>
      <c r="C583" s="43"/>
      <c r="D583" s="64" t="str">
        <f aca="false">IF(EXACT(A583, ""), "", A583&amp;":")&amp;B583&amp;IF(EXACT(C583, ""), "", "-"&amp;C583)</f>
        <v>BO-03U:DI-BPMRFFE</v>
      </c>
      <c r="E583" s="61" t="str">
        <f aca="false">Def_Locais_Racks_Trechos!$A$4</f>
        <v>IA-02RaBPM</v>
      </c>
      <c r="F583" s="64" t="str">
        <f aca="false" t="array" ref="F583:F583">INDEX(Def_Locais_Racks_Trechos!$B$2:$B$1019, MATCH(E583, Def_Locais_Racks_Trechos!$A$2:$A$1019, 0), 1)</f>
        <v>Sala Racks 2</v>
      </c>
      <c r="G583" s="65"/>
      <c r="H583" s="65"/>
      <c r="I583" s="65"/>
      <c r="J583" s="65"/>
      <c r="K583" s="65"/>
      <c r="L583" s="65"/>
      <c r="M583" s="65"/>
      <c r="N583" s="65"/>
      <c r="O583" s="65"/>
    </row>
    <row r="584" customFormat="false" ht="15.75" hidden="false" customHeight="true" outlineLevel="0" collapsed="false">
      <c r="A584" s="61" t="str">
        <f aca="false">Def_SecSub!$A$265</f>
        <v>BO-04U</v>
      </c>
      <c r="B584" s="61" t="str">
        <f aca="false">Def_Equipamentos!$C$8</f>
        <v>DI-BPMRFFE</v>
      </c>
      <c r="C584" s="43"/>
      <c r="D584" s="64" t="str">
        <f aca="false">IF(EXACT(A584, ""), "", A584&amp;":")&amp;B584&amp;IF(EXACT(C584, ""), "", "-"&amp;C584)</f>
        <v>BO-04U:DI-BPMRFFE</v>
      </c>
      <c r="E584" s="61" t="str">
        <f aca="false">Def_Locais_Racks_Trechos!$A$4</f>
        <v>IA-02RaBPM</v>
      </c>
      <c r="F584" s="64" t="str">
        <f aca="false" t="array" ref="F584:F584">INDEX(Def_Locais_Racks_Trechos!$B$2:$B$1019, MATCH(E584, Def_Locais_Racks_Trechos!$A$2:$A$1019, 0), 1)</f>
        <v>Sala Racks 2</v>
      </c>
      <c r="G584" s="65"/>
      <c r="H584" s="65"/>
      <c r="I584" s="65"/>
      <c r="J584" s="65"/>
      <c r="K584" s="65"/>
      <c r="L584" s="65"/>
      <c r="M584" s="65"/>
      <c r="N584" s="65"/>
      <c r="O584" s="65"/>
    </row>
    <row r="585" customFormat="false" ht="15.75" hidden="false" customHeight="true" outlineLevel="0" collapsed="false">
      <c r="A585" s="61" t="str">
        <f aca="false">Def_SecSub!$A$266</f>
        <v>BO-05U</v>
      </c>
      <c r="B585" s="61" t="str">
        <f aca="false">Def_Equipamentos!$C$8</f>
        <v>DI-BPMRFFE</v>
      </c>
      <c r="C585" s="43"/>
      <c r="D585" s="64" t="str">
        <f aca="false">IF(EXACT(A585, ""), "", A585&amp;":")&amp;B585&amp;IF(EXACT(C585, ""), "", "-"&amp;C585)</f>
        <v>BO-05U:DI-BPMRFFE</v>
      </c>
      <c r="E585" s="61" t="str">
        <f aca="false">Def_Locais_Racks_Trechos!$A$4</f>
        <v>IA-02RaBPM</v>
      </c>
      <c r="F585" s="64" t="str">
        <f aca="false" t="array" ref="F585:F585">INDEX(Def_Locais_Racks_Trechos!$B$2:$B$1019, MATCH(E585, Def_Locais_Racks_Trechos!$A$2:$A$1019, 0), 1)</f>
        <v>Sala Racks 2</v>
      </c>
      <c r="G585" s="65"/>
      <c r="H585" s="65"/>
      <c r="I585" s="65"/>
      <c r="J585" s="65"/>
      <c r="K585" s="65"/>
      <c r="L585" s="65"/>
      <c r="M585" s="65"/>
      <c r="N585" s="65"/>
      <c r="O585" s="65"/>
    </row>
    <row r="586" customFormat="false" ht="15.75" hidden="false" customHeight="true" outlineLevel="0" collapsed="false">
      <c r="A586" s="61" t="str">
        <f aca="false">Def_SecSub!$A$267</f>
        <v>BO-06U</v>
      </c>
      <c r="B586" s="61" t="str">
        <f aca="false">Def_Equipamentos!$C$8</f>
        <v>DI-BPMRFFE</v>
      </c>
      <c r="C586" s="43"/>
      <c r="D586" s="64" t="str">
        <f aca="false">IF(EXACT(A586, ""), "", A586&amp;":")&amp;B586&amp;IF(EXACT(C586, ""), "", "-"&amp;C586)</f>
        <v>BO-06U:DI-BPMRFFE</v>
      </c>
      <c r="E586" s="61" t="str">
        <f aca="false">Def_Locais_Racks_Trechos!$A$5</f>
        <v>IA-03RaBPM</v>
      </c>
      <c r="F586" s="64" t="str">
        <f aca="false" t="array" ref="F586:F586">INDEX(Def_Locais_Racks_Trechos!$B$2:$B$1019, MATCH(E586, Def_Locais_Racks_Trechos!$A$2:$A$1019, 0), 1)</f>
        <v>Sala Racks 3</v>
      </c>
      <c r="G586" s="65"/>
      <c r="H586" s="65"/>
      <c r="I586" s="65"/>
      <c r="J586" s="65"/>
      <c r="K586" s="65"/>
      <c r="L586" s="65"/>
      <c r="M586" s="65"/>
      <c r="N586" s="65"/>
      <c r="O586" s="65"/>
    </row>
    <row r="587" customFormat="false" ht="15.75" hidden="false" customHeight="true" outlineLevel="0" collapsed="false">
      <c r="A587" s="61" t="str">
        <f aca="false">Def_SecSub!$A$268</f>
        <v>BO-07U</v>
      </c>
      <c r="B587" s="61" t="str">
        <f aca="false">Def_Equipamentos!$C$8</f>
        <v>DI-BPMRFFE</v>
      </c>
      <c r="C587" s="43"/>
      <c r="D587" s="64" t="str">
        <f aca="false">IF(EXACT(A587, ""), "", A587&amp;":")&amp;B587&amp;IF(EXACT(C587, ""), "", "-"&amp;C587)</f>
        <v>BO-07U:DI-BPMRFFE</v>
      </c>
      <c r="E587" s="61" t="str">
        <f aca="false">Def_Locais_Racks_Trechos!$A$5</f>
        <v>IA-03RaBPM</v>
      </c>
      <c r="F587" s="64" t="str">
        <f aca="false" t="array" ref="F587:F587">INDEX(Def_Locais_Racks_Trechos!$B$2:$B$1019, MATCH(E587, Def_Locais_Racks_Trechos!$A$2:$A$1019, 0), 1)</f>
        <v>Sala Racks 3</v>
      </c>
      <c r="G587" s="65"/>
      <c r="H587" s="65"/>
      <c r="I587" s="65"/>
      <c r="J587" s="65"/>
      <c r="K587" s="65"/>
      <c r="L587" s="65"/>
      <c r="M587" s="65"/>
      <c r="N587" s="65"/>
      <c r="O587" s="65"/>
    </row>
    <row r="588" customFormat="false" ht="15.75" hidden="false" customHeight="true" outlineLevel="0" collapsed="false">
      <c r="A588" s="61" t="str">
        <f aca="false">Def_SecSub!$A$269</f>
        <v>BO-08U</v>
      </c>
      <c r="B588" s="61" t="str">
        <f aca="false">Def_Equipamentos!$C$8</f>
        <v>DI-BPMRFFE</v>
      </c>
      <c r="C588" s="43"/>
      <c r="D588" s="64" t="str">
        <f aca="false">IF(EXACT(A588, ""), "", A588&amp;":")&amp;B588&amp;IF(EXACT(C588, ""), "", "-"&amp;C588)</f>
        <v>BO-08U:DI-BPMRFFE</v>
      </c>
      <c r="E588" s="61" t="str">
        <f aca="false">Def_Locais_Racks_Trechos!$A$6</f>
        <v>IA-04RaBPM</v>
      </c>
      <c r="F588" s="64" t="str">
        <f aca="false" t="array" ref="F588:F588">INDEX(Def_Locais_Racks_Trechos!$B$2:$B$1019, MATCH(E588, Def_Locais_Racks_Trechos!$A$2:$A$1019, 0), 1)</f>
        <v>Sala Racks 4</v>
      </c>
      <c r="G588" s="65"/>
      <c r="H588" s="65"/>
      <c r="I588" s="65"/>
      <c r="J588" s="65"/>
      <c r="K588" s="65"/>
      <c r="L588" s="65"/>
      <c r="M588" s="65"/>
      <c r="N588" s="65"/>
      <c r="O588" s="65"/>
    </row>
    <row r="589" customFormat="false" ht="15.75" hidden="false" customHeight="true" outlineLevel="0" collapsed="false">
      <c r="A589" s="61" t="str">
        <f aca="false">Def_SecSub!$A$270</f>
        <v>BO-09U</v>
      </c>
      <c r="B589" s="61" t="str">
        <f aca="false">Def_Equipamentos!$C$8</f>
        <v>DI-BPMRFFE</v>
      </c>
      <c r="C589" s="43"/>
      <c r="D589" s="64" t="str">
        <f aca="false">IF(EXACT(A589, ""), "", A589&amp;":")&amp;B589&amp;IF(EXACT(C589, ""), "", "-"&amp;C589)</f>
        <v>BO-09U:DI-BPMRFFE</v>
      </c>
      <c r="E589" s="61" t="str">
        <f aca="false">Def_Locais_Racks_Trechos!$A$6</f>
        <v>IA-04RaBPM</v>
      </c>
      <c r="F589" s="64" t="str">
        <f aca="false" t="array" ref="F589:F589">INDEX(Def_Locais_Racks_Trechos!$B$2:$B$1019, MATCH(E589, Def_Locais_Racks_Trechos!$A$2:$A$1019, 0), 1)</f>
        <v>Sala Racks 4</v>
      </c>
      <c r="G589" s="65"/>
      <c r="H589" s="65"/>
      <c r="I589" s="65"/>
      <c r="J589" s="65"/>
      <c r="K589" s="65"/>
      <c r="L589" s="65"/>
      <c r="M589" s="65"/>
      <c r="N589" s="65"/>
      <c r="O589" s="65"/>
    </row>
    <row r="590" customFormat="false" ht="15.75" hidden="false" customHeight="true" outlineLevel="0" collapsed="false">
      <c r="A590" s="61" t="str">
        <f aca="false">Def_SecSub!$A$271</f>
        <v>BO-10U</v>
      </c>
      <c r="B590" s="61" t="str">
        <f aca="false">Def_Equipamentos!$C$8</f>
        <v>DI-BPMRFFE</v>
      </c>
      <c r="C590" s="43"/>
      <c r="D590" s="64" t="str">
        <f aca="false">IF(EXACT(A590, ""), "", A590&amp;":")&amp;B590&amp;IF(EXACT(C590, ""), "", "-"&amp;C590)</f>
        <v>BO-10U:DI-BPMRFFE</v>
      </c>
      <c r="E590" s="61" t="str">
        <f aca="false">Def_Locais_Racks_Trechos!$A$6</f>
        <v>IA-04RaBPM</v>
      </c>
      <c r="F590" s="64" t="str">
        <f aca="false" t="array" ref="F590:F590">INDEX(Def_Locais_Racks_Trechos!$B$2:$B$1019, MATCH(E590, Def_Locais_Racks_Trechos!$A$2:$A$1019, 0), 1)</f>
        <v>Sala Racks 4</v>
      </c>
      <c r="G590" s="65"/>
      <c r="H590" s="65"/>
      <c r="I590" s="65"/>
      <c r="J590" s="65"/>
      <c r="K590" s="65"/>
      <c r="L590" s="65"/>
      <c r="M590" s="65"/>
      <c r="N590" s="65"/>
      <c r="O590" s="65"/>
    </row>
    <row r="591" customFormat="false" ht="15.75" hidden="false" customHeight="true" outlineLevel="0" collapsed="false">
      <c r="A591" s="61" t="str">
        <f aca="false">Def_SecSub!$A$272</f>
        <v>BO-11U</v>
      </c>
      <c r="B591" s="61" t="str">
        <f aca="false">Def_Equipamentos!$C$8</f>
        <v>DI-BPMRFFE</v>
      </c>
      <c r="C591" s="43"/>
      <c r="D591" s="64" t="str">
        <f aca="false">IF(EXACT(A591, ""), "", A591&amp;":")&amp;B591&amp;IF(EXACT(C591, ""), "", "-"&amp;C591)</f>
        <v>BO-11U:DI-BPMRFFE</v>
      </c>
      <c r="E591" s="61" t="str">
        <f aca="false">Def_Locais_Racks_Trechos!$A$7</f>
        <v>IA-05RaBPM</v>
      </c>
      <c r="F591" s="64" t="str">
        <f aca="false" t="array" ref="F591:F591">INDEX(Def_Locais_Racks_Trechos!$B$2:$B$1019, MATCH(E591, Def_Locais_Racks_Trechos!$A$2:$A$1019, 0), 1)</f>
        <v>Sala Racks 5</v>
      </c>
      <c r="G591" s="65"/>
      <c r="H591" s="65"/>
      <c r="I591" s="65"/>
      <c r="J591" s="65"/>
      <c r="K591" s="65"/>
      <c r="L591" s="65"/>
      <c r="M591" s="65"/>
      <c r="N591" s="65"/>
      <c r="O591" s="65"/>
    </row>
    <row r="592" customFormat="false" ht="15.75" hidden="false" customHeight="true" outlineLevel="0" collapsed="false">
      <c r="A592" s="61" t="str">
        <f aca="false">Def_SecSub!$A$273</f>
        <v>BO-12U</v>
      </c>
      <c r="B592" s="61" t="str">
        <f aca="false">Def_Equipamentos!$C$8</f>
        <v>DI-BPMRFFE</v>
      </c>
      <c r="C592" s="43"/>
      <c r="D592" s="64" t="str">
        <f aca="false">IF(EXACT(A592, ""), "", A592&amp;":")&amp;B592&amp;IF(EXACT(C592, ""), "", "-"&amp;C592)</f>
        <v>BO-12U:DI-BPMRFFE</v>
      </c>
      <c r="E592" s="61" t="str">
        <f aca="false">Def_Locais_Racks_Trechos!$A$7</f>
        <v>IA-05RaBPM</v>
      </c>
      <c r="F592" s="64" t="str">
        <f aca="false" t="array" ref="F592:F592">INDEX(Def_Locais_Racks_Trechos!$B$2:$B$1019, MATCH(E592, Def_Locais_Racks_Trechos!$A$2:$A$1019, 0), 1)</f>
        <v>Sala Racks 5</v>
      </c>
      <c r="G592" s="65"/>
      <c r="H592" s="65"/>
      <c r="I592" s="65"/>
      <c r="J592" s="65"/>
      <c r="K592" s="65"/>
      <c r="L592" s="65"/>
      <c r="M592" s="65"/>
      <c r="N592" s="65"/>
      <c r="O592" s="65"/>
    </row>
    <row r="593" customFormat="false" ht="15.75" hidden="false" customHeight="true" outlineLevel="0" collapsed="false">
      <c r="A593" s="61" t="str">
        <f aca="false">Def_SecSub!$A$274</f>
        <v>BO-13U</v>
      </c>
      <c r="B593" s="61" t="str">
        <f aca="false">Def_Equipamentos!$C$8</f>
        <v>DI-BPMRFFE</v>
      </c>
      <c r="C593" s="43"/>
      <c r="D593" s="64" t="str">
        <f aca="false">IF(EXACT(A593, ""), "", A593&amp;":")&amp;B593&amp;IF(EXACT(C593, ""), "", "-"&amp;C593)</f>
        <v>BO-13U:DI-BPMRFFE</v>
      </c>
      <c r="E593" s="61" t="str">
        <f aca="false">Def_Locais_Racks_Trechos!$A$8</f>
        <v>IA-06RaBPM</v>
      </c>
      <c r="F593" s="64" t="str">
        <f aca="false" t="array" ref="F593:F593">INDEX(Def_Locais_Racks_Trechos!$B$2:$B$1019, MATCH(E593, Def_Locais_Racks_Trechos!$A$2:$A$1019, 0), 1)</f>
        <v>Sala Racks 6</v>
      </c>
      <c r="G593" s="65"/>
      <c r="H593" s="65"/>
      <c r="I593" s="65"/>
      <c r="J593" s="65"/>
      <c r="K593" s="65"/>
      <c r="L593" s="65"/>
      <c r="M593" s="65"/>
      <c r="N593" s="65"/>
      <c r="O593" s="65"/>
    </row>
    <row r="594" customFormat="false" ht="15.75" hidden="false" customHeight="true" outlineLevel="0" collapsed="false">
      <c r="A594" s="61" t="str">
        <f aca="false">Def_SecSub!$A$275</f>
        <v>BO-14U</v>
      </c>
      <c r="B594" s="61" t="str">
        <f aca="false">Def_Equipamentos!$C$8</f>
        <v>DI-BPMRFFE</v>
      </c>
      <c r="C594" s="43"/>
      <c r="D594" s="64" t="str">
        <f aca="false">IF(EXACT(A594, ""), "", A594&amp;":")&amp;B594&amp;IF(EXACT(C594, ""), "", "-"&amp;C594)</f>
        <v>BO-14U:DI-BPMRFFE</v>
      </c>
      <c r="E594" s="61" t="str">
        <f aca="false">Def_Locais_Racks_Trechos!$A$8</f>
        <v>IA-06RaBPM</v>
      </c>
      <c r="F594" s="64" t="str">
        <f aca="false" t="array" ref="F594:F594">INDEX(Def_Locais_Racks_Trechos!$B$2:$B$1019, MATCH(E594, Def_Locais_Racks_Trechos!$A$2:$A$1019, 0), 1)</f>
        <v>Sala Racks 6</v>
      </c>
      <c r="G594" s="65"/>
      <c r="H594" s="65"/>
      <c r="I594" s="65"/>
      <c r="J594" s="65"/>
      <c r="K594" s="65"/>
      <c r="L594" s="65"/>
      <c r="M594" s="65"/>
      <c r="N594" s="65"/>
      <c r="O594" s="65"/>
    </row>
    <row r="595" customFormat="false" ht="15.75" hidden="false" customHeight="true" outlineLevel="0" collapsed="false">
      <c r="A595" s="61" t="str">
        <f aca="false">Def_SecSub!$A$276</f>
        <v>BO-15U</v>
      </c>
      <c r="B595" s="61" t="str">
        <f aca="false">Def_Equipamentos!$C$8</f>
        <v>DI-BPMRFFE</v>
      </c>
      <c r="C595" s="43"/>
      <c r="D595" s="64" t="str">
        <f aca="false">IF(EXACT(A595, ""), "", A595&amp;":")&amp;B595&amp;IF(EXACT(C595, ""), "", "-"&amp;C595)</f>
        <v>BO-15U:DI-BPMRFFE</v>
      </c>
      <c r="E595" s="61" t="str">
        <f aca="false">Def_Locais_Racks_Trechos!$A$8</f>
        <v>IA-06RaBPM</v>
      </c>
      <c r="F595" s="64" t="str">
        <f aca="false" t="array" ref="F595:F595">INDEX(Def_Locais_Racks_Trechos!$B$2:$B$1019, MATCH(E595, Def_Locais_Racks_Trechos!$A$2:$A$1019, 0), 1)</f>
        <v>Sala Racks 6</v>
      </c>
      <c r="G595" s="65"/>
      <c r="H595" s="65"/>
      <c r="I595" s="65"/>
      <c r="J595" s="65"/>
      <c r="K595" s="65"/>
      <c r="L595" s="65"/>
      <c r="M595" s="65"/>
      <c r="N595" s="65"/>
      <c r="O595" s="65"/>
    </row>
    <row r="596" customFormat="false" ht="15.75" hidden="false" customHeight="true" outlineLevel="0" collapsed="false">
      <c r="A596" s="61" t="str">
        <f aca="false">Def_SecSub!$A$277</f>
        <v>BO-16U</v>
      </c>
      <c r="B596" s="61" t="str">
        <f aca="false">Def_Equipamentos!$C$8</f>
        <v>DI-BPMRFFE</v>
      </c>
      <c r="C596" s="43"/>
      <c r="D596" s="64" t="str">
        <f aca="false">IF(EXACT(A596, ""), "", A596&amp;":")&amp;B596&amp;IF(EXACT(C596, ""), "", "-"&amp;C596)</f>
        <v>BO-16U:DI-BPMRFFE</v>
      </c>
      <c r="E596" s="61" t="str">
        <f aca="false">Def_Locais_Racks_Trechos!$A$9</f>
        <v>IA-07RaBPM</v>
      </c>
      <c r="F596" s="64" t="str">
        <f aca="false" t="array" ref="F596:F596">INDEX(Def_Locais_Racks_Trechos!$B$2:$B$1019, MATCH(E596, Def_Locais_Racks_Trechos!$A$2:$A$1019, 0), 1)</f>
        <v>Sala Racks 7</v>
      </c>
      <c r="G596" s="65"/>
      <c r="H596" s="65"/>
      <c r="I596" s="65"/>
      <c r="J596" s="65"/>
      <c r="K596" s="65"/>
      <c r="L596" s="65"/>
      <c r="M596" s="65"/>
      <c r="N596" s="65"/>
      <c r="O596" s="65"/>
    </row>
    <row r="597" customFormat="false" ht="15.75" hidden="false" customHeight="true" outlineLevel="0" collapsed="false">
      <c r="A597" s="61" t="str">
        <f aca="false">Def_SecSub!$A$278</f>
        <v>BO-17U</v>
      </c>
      <c r="B597" s="61" t="str">
        <f aca="false">Def_Equipamentos!$C$8</f>
        <v>DI-BPMRFFE</v>
      </c>
      <c r="C597" s="43"/>
      <c r="D597" s="64" t="str">
        <f aca="false">IF(EXACT(A597, ""), "", A597&amp;":")&amp;B597&amp;IF(EXACT(C597, ""), "", "-"&amp;C597)</f>
        <v>BO-17U:DI-BPMRFFE</v>
      </c>
      <c r="E597" s="61" t="str">
        <f aca="false">Def_Locais_Racks_Trechos!$A$9</f>
        <v>IA-07RaBPM</v>
      </c>
      <c r="F597" s="64" t="str">
        <f aca="false" t="array" ref="F597:F597">INDEX(Def_Locais_Racks_Trechos!$B$2:$B$1019, MATCH(E597, Def_Locais_Racks_Trechos!$A$2:$A$1019, 0), 1)</f>
        <v>Sala Racks 7</v>
      </c>
      <c r="G597" s="65"/>
      <c r="H597" s="65"/>
      <c r="I597" s="65"/>
      <c r="J597" s="65"/>
      <c r="K597" s="65"/>
      <c r="L597" s="65"/>
      <c r="M597" s="65"/>
      <c r="N597" s="65"/>
      <c r="O597" s="65"/>
    </row>
    <row r="598" customFormat="false" ht="15.75" hidden="false" customHeight="true" outlineLevel="0" collapsed="false">
      <c r="A598" s="61" t="str">
        <f aca="false">Def_SecSub!$A$279</f>
        <v>BO-18U</v>
      </c>
      <c r="B598" s="61" t="str">
        <f aca="false">Def_Equipamentos!$C$8</f>
        <v>DI-BPMRFFE</v>
      </c>
      <c r="C598" s="43"/>
      <c r="D598" s="64" t="str">
        <f aca="false">IF(EXACT(A598, ""), "", A598&amp;":")&amp;B598&amp;IF(EXACT(C598, ""), "", "-"&amp;C598)</f>
        <v>BO-18U:DI-BPMRFFE</v>
      </c>
      <c r="E598" s="61" t="str">
        <f aca="false">Def_Locais_Racks_Trechos!$A$10</f>
        <v>IA-08RaBPM</v>
      </c>
      <c r="F598" s="64" t="str">
        <f aca="false" t="array" ref="F598:F598">INDEX(Def_Locais_Racks_Trechos!$B$2:$B$1019, MATCH(E598, Def_Locais_Racks_Trechos!$A$2:$A$1019, 0), 1)</f>
        <v>Sala Racks 8</v>
      </c>
      <c r="G598" s="65"/>
      <c r="H598" s="65"/>
      <c r="I598" s="65"/>
      <c r="J598" s="65"/>
      <c r="K598" s="65"/>
      <c r="L598" s="65"/>
      <c r="M598" s="65"/>
      <c r="N598" s="65"/>
      <c r="O598" s="65"/>
    </row>
    <row r="599" customFormat="false" ht="15.75" hidden="false" customHeight="true" outlineLevel="0" collapsed="false">
      <c r="A599" s="61" t="str">
        <f aca="false">Def_SecSub!$A$280</f>
        <v>BO-19U</v>
      </c>
      <c r="B599" s="61" t="str">
        <f aca="false">Def_Equipamentos!$C$8</f>
        <v>DI-BPMRFFE</v>
      </c>
      <c r="C599" s="43"/>
      <c r="D599" s="64" t="str">
        <f aca="false">IF(EXACT(A599, ""), "", A599&amp;":")&amp;B599&amp;IF(EXACT(C599, ""), "", "-"&amp;C599)</f>
        <v>BO-19U:DI-BPMRFFE</v>
      </c>
      <c r="E599" s="61" t="str">
        <f aca="false">Def_Locais_Racks_Trechos!$A$10</f>
        <v>IA-08RaBPM</v>
      </c>
      <c r="F599" s="64" t="str">
        <f aca="false" t="array" ref="F599:F599">INDEX(Def_Locais_Racks_Trechos!$B$2:$B$1019, MATCH(E599, Def_Locais_Racks_Trechos!$A$2:$A$1019, 0), 1)</f>
        <v>Sala Racks 8</v>
      </c>
      <c r="G599" s="65"/>
      <c r="H599" s="65"/>
      <c r="I599" s="65"/>
      <c r="J599" s="65"/>
      <c r="K599" s="65"/>
      <c r="L599" s="65"/>
      <c r="M599" s="65"/>
      <c r="N599" s="65"/>
      <c r="O599" s="65"/>
    </row>
    <row r="600" customFormat="false" ht="15.75" hidden="false" customHeight="true" outlineLevel="0" collapsed="false">
      <c r="A600" s="61" t="str">
        <f aca="false">Def_SecSub!$A$281</f>
        <v>BO-20U</v>
      </c>
      <c r="B600" s="61" t="str">
        <f aca="false">Def_Equipamentos!$C$8</f>
        <v>DI-BPMRFFE</v>
      </c>
      <c r="C600" s="43"/>
      <c r="D600" s="64" t="str">
        <f aca="false">IF(EXACT(A600, ""), "", A600&amp;":")&amp;B600&amp;IF(EXACT(C600, ""), "", "-"&amp;C600)</f>
        <v>BO-20U:DI-BPMRFFE</v>
      </c>
      <c r="E600" s="61" t="str">
        <f aca="false">Def_Locais_Racks_Trechos!$A$10</f>
        <v>IA-08RaBPM</v>
      </c>
      <c r="F600" s="64" t="str">
        <f aca="false" t="array" ref="F600:F600">INDEX(Def_Locais_Racks_Trechos!$B$2:$B$1019, MATCH(E600, Def_Locais_Racks_Trechos!$A$2:$A$1019, 0), 1)</f>
        <v>Sala Racks 8</v>
      </c>
      <c r="G600" s="65"/>
      <c r="H600" s="65"/>
      <c r="I600" s="65"/>
      <c r="J600" s="65"/>
      <c r="K600" s="65"/>
      <c r="L600" s="65"/>
      <c r="M600" s="65"/>
      <c r="N600" s="65"/>
      <c r="O600" s="65"/>
    </row>
    <row r="601" customFormat="false" ht="15.75" hidden="false" customHeight="true" outlineLevel="0" collapsed="false">
      <c r="A601" s="61" t="str">
        <f aca="false">Def_SecSub!$A$282</f>
        <v>BO-21U</v>
      </c>
      <c r="B601" s="61" t="str">
        <f aca="false">Def_Equipamentos!$C$8</f>
        <v>DI-BPMRFFE</v>
      </c>
      <c r="C601" s="43"/>
      <c r="D601" s="64" t="str">
        <f aca="false">IF(EXACT(A601, ""), "", A601&amp;":")&amp;B601&amp;IF(EXACT(C601, ""), "", "-"&amp;C601)</f>
        <v>BO-21U:DI-BPMRFFE</v>
      </c>
      <c r="E601" s="61" t="str">
        <f aca="false">Def_Locais_Racks_Trechos!$A$11</f>
        <v>IA-09RaBPM</v>
      </c>
      <c r="F601" s="64" t="str">
        <f aca="false" t="array" ref="F601:F601">INDEX(Def_Locais_Racks_Trechos!$B$2:$B$1019, MATCH(E601, Def_Locais_Racks_Trechos!$A$2:$A$1019, 0), 1)</f>
        <v>Sala Racks 9</v>
      </c>
      <c r="G601" s="65"/>
      <c r="H601" s="65"/>
      <c r="I601" s="65"/>
      <c r="J601" s="65"/>
      <c r="K601" s="65"/>
      <c r="L601" s="65"/>
      <c r="M601" s="65"/>
      <c r="N601" s="65"/>
      <c r="O601" s="65"/>
    </row>
    <row r="602" customFormat="false" ht="15.75" hidden="false" customHeight="true" outlineLevel="0" collapsed="false">
      <c r="A602" s="61" t="str">
        <f aca="false">Def_SecSub!$A$283</f>
        <v>BO-22U</v>
      </c>
      <c r="B602" s="61" t="str">
        <f aca="false">Def_Equipamentos!$C$8</f>
        <v>DI-BPMRFFE</v>
      </c>
      <c r="C602" s="43"/>
      <c r="D602" s="64" t="str">
        <f aca="false">IF(EXACT(A602, ""), "", A602&amp;":")&amp;B602&amp;IF(EXACT(C602, ""), "", "-"&amp;C602)</f>
        <v>BO-22U:DI-BPMRFFE</v>
      </c>
      <c r="E602" s="61" t="str">
        <f aca="false">Def_Locais_Racks_Trechos!$A$11</f>
        <v>IA-09RaBPM</v>
      </c>
      <c r="F602" s="64" t="str">
        <f aca="false" t="array" ref="F602:F602">INDEX(Def_Locais_Racks_Trechos!$B$2:$B$1019, MATCH(E602, Def_Locais_Racks_Trechos!$A$2:$A$1019, 0), 1)</f>
        <v>Sala Racks 9</v>
      </c>
      <c r="G602" s="65"/>
      <c r="H602" s="65"/>
      <c r="I602" s="65"/>
      <c r="J602" s="65"/>
      <c r="K602" s="65"/>
      <c r="L602" s="65"/>
      <c r="M602" s="65"/>
      <c r="N602" s="65"/>
      <c r="O602" s="65"/>
    </row>
    <row r="603" customFormat="false" ht="15.75" hidden="false" customHeight="true" outlineLevel="0" collapsed="false">
      <c r="A603" s="61" t="str">
        <f aca="false">Def_SecSub!$A$284</f>
        <v>BO-23U</v>
      </c>
      <c r="B603" s="61" t="str">
        <f aca="false">Def_Equipamentos!$C$8</f>
        <v>DI-BPMRFFE</v>
      </c>
      <c r="C603" s="43"/>
      <c r="D603" s="64" t="str">
        <f aca="false">IF(EXACT(A603, ""), "", A603&amp;":")&amp;B603&amp;IF(EXACT(C603, ""), "", "-"&amp;C603)</f>
        <v>BO-23U:DI-BPMRFFE</v>
      </c>
      <c r="E603" s="61" t="str">
        <f aca="false">Def_Locais_Racks_Trechos!$A$12</f>
        <v>IA-10RaBPM</v>
      </c>
      <c r="F603" s="64" t="str">
        <f aca="false" t="array" ref="F603:F603">INDEX(Def_Locais_Racks_Trechos!$B$2:$B$1019, MATCH(E603, Def_Locais_Racks_Trechos!$A$2:$A$1019, 0), 1)</f>
        <v>Sala Racks 10</v>
      </c>
      <c r="G603" s="65"/>
      <c r="H603" s="65"/>
      <c r="I603" s="65"/>
      <c r="J603" s="65"/>
      <c r="K603" s="65"/>
      <c r="L603" s="65"/>
      <c r="M603" s="65"/>
      <c r="N603" s="65"/>
      <c r="O603" s="65"/>
    </row>
    <row r="604" customFormat="false" ht="15.75" hidden="false" customHeight="true" outlineLevel="0" collapsed="false">
      <c r="A604" s="61" t="str">
        <f aca="false">Def_SecSub!$A$285</f>
        <v>BO-24U</v>
      </c>
      <c r="B604" s="61" t="str">
        <f aca="false">Def_Equipamentos!$C$8</f>
        <v>DI-BPMRFFE</v>
      </c>
      <c r="C604" s="43"/>
      <c r="D604" s="64" t="str">
        <f aca="false">IF(EXACT(A604, ""), "", A604&amp;":")&amp;B604&amp;IF(EXACT(C604, ""), "", "-"&amp;C604)</f>
        <v>BO-24U:DI-BPMRFFE</v>
      </c>
      <c r="E604" s="61" t="str">
        <f aca="false">Def_Locais_Racks_Trechos!$A$12</f>
        <v>IA-10RaBPM</v>
      </c>
      <c r="F604" s="64" t="str">
        <f aca="false" t="array" ref="F604:F604">INDEX(Def_Locais_Racks_Trechos!$B$2:$B$1019, MATCH(E604, Def_Locais_Racks_Trechos!$A$2:$A$1019, 0), 1)</f>
        <v>Sala Racks 10</v>
      </c>
      <c r="G604" s="65"/>
      <c r="H604" s="65"/>
      <c r="I604" s="65"/>
      <c r="J604" s="65"/>
      <c r="K604" s="65"/>
      <c r="L604" s="65"/>
      <c r="M604" s="65"/>
      <c r="N604" s="65"/>
      <c r="O604" s="65"/>
    </row>
    <row r="605" customFormat="false" ht="15.75" hidden="false" customHeight="true" outlineLevel="0" collapsed="false">
      <c r="A605" s="61" t="str">
        <f aca="false">Def_SecSub!$A$286</f>
        <v>BO-25U</v>
      </c>
      <c r="B605" s="61" t="str">
        <f aca="false">Def_Equipamentos!$C$8</f>
        <v>DI-BPMRFFE</v>
      </c>
      <c r="C605" s="43"/>
      <c r="D605" s="64" t="str">
        <f aca="false">IF(EXACT(A605, ""), "", A605&amp;":")&amp;B605&amp;IF(EXACT(C605, ""), "", "-"&amp;C605)</f>
        <v>BO-25U:DI-BPMRFFE</v>
      </c>
      <c r="E605" s="61" t="str">
        <f aca="false">Def_Locais_Racks_Trechos!$A$12</f>
        <v>IA-10RaBPM</v>
      </c>
      <c r="F605" s="64" t="str">
        <f aca="false" t="array" ref="F605:F605">INDEX(Def_Locais_Racks_Trechos!$B$2:$B$1019, MATCH(E605, Def_Locais_Racks_Trechos!$A$2:$A$1019, 0), 1)</f>
        <v>Sala Racks 10</v>
      </c>
      <c r="G605" s="65"/>
      <c r="H605" s="65"/>
      <c r="I605" s="65"/>
      <c r="J605" s="65"/>
      <c r="K605" s="65"/>
      <c r="L605" s="65"/>
      <c r="M605" s="65"/>
      <c r="N605" s="65"/>
      <c r="O605" s="65"/>
    </row>
    <row r="606" customFormat="false" ht="15.75" hidden="false" customHeight="true" outlineLevel="0" collapsed="false">
      <c r="A606" s="61" t="str">
        <f aca="false">Def_SecSub!$A$287</f>
        <v>BO-26U</v>
      </c>
      <c r="B606" s="61" t="str">
        <f aca="false">Def_Equipamentos!$C$8</f>
        <v>DI-BPMRFFE</v>
      </c>
      <c r="C606" s="43"/>
      <c r="D606" s="64" t="str">
        <f aca="false">IF(EXACT(A606, ""), "", A606&amp;":")&amp;B606&amp;IF(EXACT(C606, ""), "", "-"&amp;C606)</f>
        <v>BO-26U:DI-BPMRFFE</v>
      </c>
      <c r="E606" s="61" t="str">
        <f aca="false">Def_Locais_Racks_Trechos!$A$13</f>
        <v>IA-11RaBPM</v>
      </c>
      <c r="F606" s="64" t="str">
        <f aca="false" t="array" ref="F606:F606">INDEX(Def_Locais_Racks_Trechos!$B$2:$B$1019, MATCH(E606, Def_Locais_Racks_Trechos!$A$2:$A$1019, 0), 1)</f>
        <v>Sala Racks 11</v>
      </c>
      <c r="G606" s="65"/>
      <c r="H606" s="65"/>
      <c r="I606" s="65"/>
      <c r="J606" s="65"/>
      <c r="K606" s="65"/>
      <c r="L606" s="65"/>
      <c r="M606" s="65"/>
      <c r="N606" s="65"/>
      <c r="O606" s="65"/>
    </row>
    <row r="607" customFormat="false" ht="15.75" hidden="false" customHeight="true" outlineLevel="0" collapsed="false">
      <c r="A607" s="61" t="str">
        <f aca="false">Def_SecSub!$A$288</f>
        <v>BO-27U</v>
      </c>
      <c r="B607" s="61" t="str">
        <f aca="false">Def_Equipamentos!$C$8</f>
        <v>DI-BPMRFFE</v>
      </c>
      <c r="C607" s="43"/>
      <c r="D607" s="64" t="str">
        <f aca="false">IF(EXACT(A607, ""), "", A607&amp;":")&amp;B607&amp;IF(EXACT(C607, ""), "", "-"&amp;C607)</f>
        <v>BO-27U:DI-BPMRFFE</v>
      </c>
      <c r="E607" s="61" t="str">
        <f aca="false">Def_Locais_Racks_Trechos!$A$13</f>
        <v>IA-11RaBPM</v>
      </c>
      <c r="F607" s="64" t="str">
        <f aca="false" t="array" ref="F607:F607">INDEX(Def_Locais_Racks_Trechos!$B$2:$B$1019, MATCH(E607, Def_Locais_Racks_Trechos!$A$2:$A$1019, 0), 1)</f>
        <v>Sala Racks 11</v>
      </c>
      <c r="G607" s="65"/>
      <c r="H607" s="65"/>
      <c r="I607" s="65"/>
      <c r="J607" s="65"/>
      <c r="K607" s="65"/>
      <c r="L607" s="65"/>
      <c r="M607" s="65"/>
      <c r="N607" s="65"/>
      <c r="O607" s="65"/>
    </row>
    <row r="608" customFormat="false" ht="15.75" hidden="false" customHeight="true" outlineLevel="0" collapsed="false">
      <c r="A608" s="61" t="str">
        <f aca="false">Def_SecSub!$A$289</f>
        <v>BO-28U</v>
      </c>
      <c r="B608" s="61" t="str">
        <f aca="false">Def_Equipamentos!$C$8</f>
        <v>DI-BPMRFFE</v>
      </c>
      <c r="C608" s="43"/>
      <c r="D608" s="64" t="str">
        <f aca="false">IF(EXACT(A608, ""), "", A608&amp;":")&amp;B608&amp;IF(EXACT(C608, ""), "", "-"&amp;C608)</f>
        <v>BO-28U:DI-BPMRFFE</v>
      </c>
      <c r="E608" s="61" t="str">
        <f aca="false">Def_Locais_Racks_Trechos!$A$14</f>
        <v>IA-12RaBPM</v>
      </c>
      <c r="F608" s="64" t="str">
        <f aca="false" t="array" ref="F608:F608">INDEX(Def_Locais_Racks_Trechos!$B$2:$B$1019, MATCH(E608, Def_Locais_Racks_Trechos!$A$2:$A$1019, 0), 1)</f>
        <v>Sala Racks 12</v>
      </c>
      <c r="G608" s="65"/>
      <c r="H608" s="65"/>
      <c r="I608" s="65"/>
      <c r="J608" s="65"/>
      <c r="K608" s="65"/>
      <c r="L608" s="65"/>
      <c r="M608" s="65"/>
      <c r="N608" s="65"/>
      <c r="O608" s="65"/>
    </row>
    <row r="609" customFormat="false" ht="15.75" hidden="false" customHeight="true" outlineLevel="0" collapsed="false">
      <c r="A609" s="61" t="str">
        <f aca="false">Def_SecSub!$A$290</f>
        <v>BO-29U</v>
      </c>
      <c r="B609" s="61" t="str">
        <f aca="false">Def_Equipamentos!$C$8</f>
        <v>DI-BPMRFFE</v>
      </c>
      <c r="C609" s="43"/>
      <c r="D609" s="64" t="str">
        <f aca="false">IF(EXACT(A609, ""), "", A609&amp;":")&amp;B609&amp;IF(EXACT(C609, ""), "", "-"&amp;C609)</f>
        <v>BO-29U:DI-BPMRFFE</v>
      </c>
      <c r="E609" s="61" t="str">
        <f aca="false">Def_Locais_Racks_Trechos!$A$14</f>
        <v>IA-12RaBPM</v>
      </c>
      <c r="F609" s="64" t="str">
        <f aca="false" t="array" ref="F609:F609">INDEX(Def_Locais_Racks_Trechos!$B$2:$B$1019, MATCH(E609, Def_Locais_Racks_Trechos!$A$2:$A$1019, 0), 1)</f>
        <v>Sala Racks 12</v>
      </c>
      <c r="G609" s="65"/>
      <c r="H609" s="65"/>
      <c r="I609" s="65"/>
      <c r="J609" s="65"/>
      <c r="K609" s="65"/>
      <c r="L609" s="65"/>
      <c r="M609" s="65"/>
      <c r="N609" s="65"/>
      <c r="O609" s="65"/>
    </row>
    <row r="610" customFormat="false" ht="15.75" hidden="false" customHeight="true" outlineLevel="0" collapsed="false">
      <c r="A610" s="61" t="str">
        <f aca="false">Def_SecSub!$A$291</f>
        <v>BO-30U</v>
      </c>
      <c r="B610" s="61" t="str">
        <f aca="false">Def_Equipamentos!$C$8</f>
        <v>DI-BPMRFFE</v>
      </c>
      <c r="C610" s="43"/>
      <c r="D610" s="64" t="str">
        <f aca="false">IF(EXACT(A610, ""), "", A610&amp;":")&amp;B610&amp;IF(EXACT(C610, ""), "", "-"&amp;C610)</f>
        <v>BO-30U:DI-BPMRFFE</v>
      </c>
      <c r="E610" s="61" t="str">
        <f aca="false">Def_Locais_Racks_Trechos!$A$14</f>
        <v>IA-12RaBPM</v>
      </c>
      <c r="F610" s="64" t="str">
        <f aca="false" t="array" ref="F610:F610">INDEX(Def_Locais_Racks_Trechos!$B$2:$B$1019, MATCH(E610, Def_Locais_Racks_Trechos!$A$2:$A$1019, 0), 1)</f>
        <v>Sala Racks 12</v>
      </c>
      <c r="G610" s="65"/>
      <c r="H610" s="65"/>
      <c r="I610" s="65"/>
      <c r="J610" s="65"/>
      <c r="K610" s="65"/>
      <c r="L610" s="65"/>
      <c r="M610" s="65"/>
      <c r="N610" s="65"/>
      <c r="O610" s="65"/>
    </row>
    <row r="611" customFormat="false" ht="15.75" hidden="false" customHeight="true" outlineLevel="0" collapsed="false">
      <c r="A611" s="61" t="str">
        <f aca="false">Def_SecSub!$A$292</f>
        <v>BO-31U</v>
      </c>
      <c r="B611" s="61" t="str">
        <f aca="false">Def_Equipamentos!$C$8</f>
        <v>DI-BPMRFFE</v>
      </c>
      <c r="C611" s="43"/>
      <c r="D611" s="64" t="str">
        <f aca="false">IF(EXACT(A611, ""), "", A611&amp;":")&amp;B611&amp;IF(EXACT(C611, ""), "", "-"&amp;C611)</f>
        <v>BO-31U:DI-BPMRFFE</v>
      </c>
      <c r="E611" s="61" t="str">
        <f aca="false">Def_Locais_Racks_Trechos!$A$15</f>
        <v>IA-13RaBPM</v>
      </c>
      <c r="F611" s="64" t="str">
        <f aca="false" t="array" ref="F611:F611">INDEX(Def_Locais_Racks_Trechos!$B$2:$B$1019, MATCH(E611, Def_Locais_Racks_Trechos!$A$2:$A$1019, 0), 1)</f>
        <v>Sala Racks 13</v>
      </c>
      <c r="G611" s="65"/>
      <c r="H611" s="65"/>
      <c r="I611" s="65"/>
      <c r="J611" s="65"/>
      <c r="K611" s="65"/>
      <c r="L611" s="65"/>
      <c r="M611" s="65"/>
      <c r="N611" s="65"/>
      <c r="O611" s="65"/>
    </row>
    <row r="612" customFormat="false" ht="15.75" hidden="false" customHeight="true" outlineLevel="0" collapsed="false">
      <c r="A612" s="61" t="str">
        <f aca="false">Def_SecSub!$A$293</f>
        <v>BO-32U</v>
      </c>
      <c r="B612" s="61" t="str">
        <f aca="false">Def_Equipamentos!$C$8</f>
        <v>DI-BPMRFFE</v>
      </c>
      <c r="C612" s="43"/>
      <c r="D612" s="64" t="str">
        <f aca="false">IF(EXACT(A612, ""), "", A612&amp;":")&amp;B612&amp;IF(EXACT(C612, ""), "", "-"&amp;C612)</f>
        <v>BO-32U:DI-BPMRFFE</v>
      </c>
      <c r="E612" s="61" t="str">
        <f aca="false">Def_Locais_Racks_Trechos!$A$15</f>
        <v>IA-13RaBPM</v>
      </c>
      <c r="F612" s="64" t="str">
        <f aca="false" t="array" ref="F612:F612">INDEX(Def_Locais_Racks_Trechos!$B$2:$B$1019, MATCH(E612, Def_Locais_Racks_Trechos!$A$2:$A$1019, 0), 1)</f>
        <v>Sala Racks 13</v>
      </c>
      <c r="G612" s="65"/>
      <c r="H612" s="65"/>
      <c r="I612" s="65"/>
      <c r="J612" s="65"/>
      <c r="K612" s="65"/>
      <c r="L612" s="65"/>
      <c r="M612" s="65"/>
      <c r="N612" s="65"/>
      <c r="O612" s="65"/>
    </row>
    <row r="613" customFormat="false" ht="15.75" hidden="false" customHeight="true" outlineLevel="0" collapsed="false">
      <c r="A613" s="61" t="str">
        <f aca="false">Def_SecSub!$A$294</f>
        <v>BO-33U</v>
      </c>
      <c r="B613" s="61" t="str">
        <f aca="false">Def_Equipamentos!$C$8</f>
        <v>DI-BPMRFFE</v>
      </c>
      <c r="C613" s="43"/>
      <c r="D613" s="64" t="str">
        <f aca="false">IF(EXACT(A613, ""), "", A613&amp;":")&amp;B613&amp;IF(EXACT(C613, ""), "", "-"&amp;C613)</f>
        <v>BO-33U:DI-BPMRFFE</v>
      </c>
      <c r="E613" s="61" t="str">
        <f aca="false">Def_Locais_Racks_Trechos!$A$16</f>
        <v>IA-14RaBPM</v>
      </c>
      <c r="F613" s="64" t="str">
        <f aca="false" t="array" ref="F613:F613">INDEX(Def_Locais_Racks_Trechos!$B$2:$B$1019, MATCH(E613, Def_Locais_Racks_Trechos!$A$2:$A$1019, 0), 1)</f>
        <v>Sala Racks 14</v>
      </c>
      <c r="G613" s="65"/>
      <c r="H613" s="65"/>
      <c r="I613" s="65"/>
      <c r="J613" s="65"/>
      <c r="K613" s="65"/>
      <c r="L613" s="65"/>
      <c r="M613" s="65"/>
      <c r="N613" s="65"/>
      <c r="O613" s="65"/>
    </row>
    <row r="614" customFormat="false" ht="15.75" hidden="false" customHeight="true" outlineLevel="0" collapsed="false">
      <c r="A614" s="61" t="str">
        <f aca="false">Def_SecSub!$A$295</f>
        <v>BO-34U</v>
      </c>
      <c r="B614" s="61" t="str">
        <f aca="false">Def_Equipamentos!$C$8</f>
        <v>DI-BPMRFFE</v>
      </c>
      <c r="C614" s="43"/>
      <c r="D614" s="64" t="str">
        <f aca="false">IF(EXACT(A614, ""), "", A614&amp;":")&amp;B614&amp;IF(EXACT(C614, ""), "", "-"&amp;C614)</f>
        <v>BO-34U:DI-BPMRFFE</v>
      </c>
      <c r="E614" s="61" t="str">
        <f aca="false">Def_Locais_Racks_Trechos!$A$16</f>
        <v>IA-14RaBPM</v>
      </c>
      <c r="F614" s="64" t="str">
        <f aca="false" t="array" ref="F614:F614">INDEX(Def_Locais_Racks_Trechos!$B$2:$B$1019, MATCH(E614, Def_Locais_Racks_Trechos!$A$2:$A$1019, 0), 1)</f>
        <v>Sala Racks 14</v>
      </c>
      <c r="G614" s="65"/>
      <c r="H614" s="65"/>
      <c r="I614" s="65"/>
      <c r="J614" s="65"/>
      <c r="K614" s="65"/>
      <c r="L614" s="65"/>
      <c r="M614" s="65"/>
      <c r="N614" s="65"/>
      <c r="O614" s="65"/>
    </row>
    <row r="615" customFormat="false" ht="15.75" hidden="false" customHeight="true" outlineLevel="0" collapsed="false">
      <c r="A615" s="61" t="str">
        <f aca="false">Def_SecSub!$A$296</f>
        <v>BO-35U</v>
      </c>
      <c r="B615" s="61" t="str">
        <f aca="false">Def_Equipamentos!$C$8</f>
        <v>DI-BPMRFFE</v>
      </c>
      <c r="C615" s="43"/>
      <c r="D615" s="64" t="str">
        <f aca="false">IF(EXACT(A615, ""), "", A615&amp;":")&amp;B615&amp;IF(EXACT(C615, ""), "", "-"&amp;C615)</f>
        <v>BO-35U:DI-BPMRFFE</v>
      </c>
      <c r="E615" s="61" t="str">
        <f aca="false">Def_Locais_Racks_Trechos!$A$16</f>
        <v>IA-14RaBPM</v>
      </c>
      <c r="F615" s="64" t="str">
        <f aca="false" t="array" ref="F615:F615">INDEX(Def_Locais_Racks_Trechos!$B$2:$B$1019, MATCH(E615, Def_Locais_Racks_Trechos!$A$2:$A$1019, 0), 1)</f>
        <v>Sala Racks 14</v>
      </c>
      <c r="G615" s="65"/>
      <c r="H615" s="65"/>
      <c r="I615" s="65"/>
      <c r="J615" s="65"/>
      <c r="K615" s="65"/>
      <c r="L615" s="65"/>
      <c r="M615" s="65"/>
      <c r="N615" s="65"/>
      <c r="O615" s="65"/>
    </row>
    <row r="616" customFormat="false" ht="15.75" hidden="false" customHeight="true" outlineLevel="0" collapsed="false">
      <c r="A616" s="61" t="str">
        <f aca="false">Def_SecSub!$A$297</f>
        <v>BO-36U</v>
      </c>
      <c r="B616" s="61" t="str">
        <f aca="false">Def_Equipamentos!$C$8</f>
        <v>DI-BPMRFFE</v>
      </c>
      <c r="C616" s="43"/>
      <c r="D616" s="64" t="str">
        <f aca="false">IF(EXACT(A616, ""), "", A616&amp;":")&amp;B616&amp;IF(EXACT(C616, ""), "", "-"&amp;C616)</f>
        <v>BO-36U:DI-BPMRFFE</v>
      </c>
      <c r="E616" s="61" t="str">
        <f aca="false">Def_Locais_Racks_Trechos!$A$17</f>
        <v>IA-15RaBPM</v>
      </c>
      <c r="F616" s="64" t="str">
        <f aca="false" t="array" ref="F616:F616">INDEX(Def_Locais_Racks_Trechos!$B$2:$B$1019, MATCH(E616, Def_Locais_Racks_Trechos!$A$2:$A$1019, 0), 1)</f>
        <v>Sala Racks 15</v>
      </c>
      <c r="G616" s="65"/>
      <c r="H616" s="65"/>
      <c r="I616" s="65"/>
      <c r="J616" s="65"/>
      <c r="K616" s="65"/>
      <c r="L616" s="65"/>
      <c r="M616" s="65"/>
      <c r="N616" s="65"/>
      <c r="O616" s="65"/>
    </row>
    <row r="617" customFormat="false" ht="15.75" hidden="false" customHeight="true" outlineLevel="0" collapsed="false">
      <c r="A617" s="61" t="str">
        <f aca="false">Def_SecSub!$A$298</f>
        <v>BO-37U</v>
      </c>
      <c r="B617" s="61" t="str">
        <f aca="false">Def_Equipamentos!$C$8</f>
        <v>DI-BPMRFFE</v>
      </c>
      <c r="C617" s="43"/>
      <c r="D617" s="64" t="str">
        <f aca="false">IF(EXACT(A617, ""), "", A617&amp;":")&amp;B617&amp;IF(EXACT(C617, ""), "", "-"&amp;C617)</f>
        <v>BO-37U:DI-BPMRFFE</v>
      </c>
      <c r="E617" s="61" t="str">
        <f aca="false">Def_Locais_Racks_Trechos!$A$17</f>
        <v>IA-15RaBPM</v>
      </c>
      <c r="F617" s="64" t="str">
        <f aca="false" t="array" ref="F617:F617">INDEX(Def_Locais_Racks_Trechos!$B$2:$B$1019, MATCH(E617, Def_Locais_Racks_Trechos!$A$2:$A$1019, 0), 1)</f>
        <v>Sala Racks 15</v>
      </c>
      <c r="G617" s="65"/>
      <c r="H617" s="65"/>
      <c r="I617" s="65"/>
      <c r="J617" s="65"/>
      <c r="K617" s="65"/>
      <c r="L617" s="65"/>
      <c r="M617" s="65"/>
      <c r="N617" s="65"/>
      <c r="O617" s="65"/>
    </row>
    <row r="618" customFormat="false" ht="15.75" hidden="false" customHeight="true" outlineLevel="0" collapsed="false">
      <c r="A618" s="61" t="str">
        <f aca="false">Def_SecSub!$A$299</f>
        <v>BO-38U</v>
      </c>
      <c r="B618" s="61" t="str">
        <f aca="false">Def_Equipamentos!$C$8</f>
        <v>DI-BPMRFFE</v>
      </c>
      <c r="C618" s="43"/>
      <c r="D618" s="64" t="str">
        <f aca="false">IF(EXACT(A618, ""), "", A618&amp;":")&amp;B618&amp;IF(EXACT(C618, ""), "", "-"&amp;C618)</f>
        <v>BO-38U:DI-BPMRFFE</v>
      </c>
      <c r="E618" s="61" t="str">
        <f aca="false">Def_Locais_Racks_Trechos!$A$18</f>
        <v>IA-16RaBPM</v>
      </c>
      <c r="F618" s="64" t="str">
        <f aca="false" t="array" ref="F618:F618">INDEX(Def_Locais_Racks_Trechos!$B$2:$B$1019, MATCH(E618, Def_Locais_Racks_Trechos!$A$2:$A$1019, 0), 1)</f>
        <v>Sala Racks 16</v>
      </c>
      <c r="G618" s="65"/>
      <c r="H618" s="65"/>
      <c r="I618" s="65"/>
      <c r="J618" s="65"/>
      <c r="K618" s="65"/>
      <c r="L618" s="65"/>
      <c r="M618" s="65"/>
      <c r="N618" s="65"/>
      <c r="O618" s="65"/>
    </row>
    <row r="619" customFormat="false" ht="15.75" hidden="false" customHeight="true" outlineLevel="0" collapsed="false">
      <c r="A619" s="61" t="str">
        <f aca="false">Def_SecSub!$A$300</f>
        <v>BO-39U</v>
      </c>
      <c r="B619" s="61" t="str">
        <f aca="false">Def_Equipamentos!$C$8</f>
        <v>DI-BPMRFFE</v>
      </c>
      <c r="C619" s="43"/>
      <c r="D619" s="64" t="str">
        <f aca="false">IF(EXACT(A619, ""), "", A619&amp;":")&amp;B619&amp;IF(EXACT(C619, ""), "", "-"&amp;C619)</f>
        <v>BO-39U:DI-BPMRFFE</v>
      </c>
      <c r="E619" s="61" t="str">
        <f aca="false">Def_Locais_Racks_Trechos!$A$18</f>
        <v>IA-16RaBPM</v>
      </c>
      <c r="F619" s="64" t="str">
        <f aca="false" t="array" ref="F619:F619">INDEX(Def_Locais_Racks_Trechos!$B$2:$B$1019, MATCH(E619, Def_Locais_Racks_Trechos!$A$2:$A$1019, 0), 1)</f>
        <v>Sala Racks 16</v>
      </c>
      <c r="G619" s="65"/>
      <c r="H619" s="65"/>
      <c r="I619" s="65"/>
      <c r="J619" s="65"/>
      <c r="K619" s="65"/>
      <c r="L619" s="65"/>
      <c r="M619" s="65"/>
      <c r="N619" s="65"/>
      <c r="O619" s="65"/>
    </row>
    <row r="620" customFormat="false" ht="15.75" hidden="false" customHeight="true" outlineLevel="0" collapsed="false">
      <c r="A620" s="61" t="str">
        <f aca="false">Def_SecSub!$A$301</f>
        <v>BO-40U</v>
      </c>
      <c r="B620" s="61" t="str">
        <f aca="false">Def_Equipamentos!$C$8</f>
        <v>DI-BPMRFFE</v>
      </c>
      <c r="C620" s="43"/>
      <c r="D620" s="64" t="str">
        <f aca="false">IF(EXACT(A620, ""), "", A620&amp;":")&amp;B620&amp;IF(EXACT(C620, ""), "", "-"&amp;C620)</f>
        <v>BO-40U:DI-BPMRFFE</v>
      </c>
      <c r="E620" s="61" t="str">
        <f aca="false">Def_Locais_Racks_Trechos!$A$18</f>
        <v>IA-16RaBPM</v>
      </c>
      <c r="F620" s="64" t="str">
        <f aca="false" t="array" ref="F620:F620">INDEX(Def_Locais_Racks_Trechos!$B$2:$B$1019, MATCH(E620, Def_Locais_Racks_Trechos!$A$2:$A$1019, 0), 1)</f>
        <v>Sala Racks 16</v>
      </c>
      <c r="G620" s="65"/>
      <c r="H620" s="65"/>
      <c r="I620" s="65"/>
      <c r="J620" s="65"/>
      <c r="K620" s="65"/>
      <c r="L620" s="65"/>
      <c r="M620" s="65"/>
      <c r="N620" s="65"/>
      <c r="O620" s="65"/>
    </row>
    <row r="621" customFormat="false" ht="15.75" hidden="false" customHeight="true" outlineLevel="0" collapsed="false">
      <c r="A621" s="61" t="str">
        <f aca="false">Def_SecSub!$A$302</f>
        <v>BO-41U</v>
      </c>
      <c r="B621" s="61" t="str">
        <f aca="false">Def_Equipamentos!$C$8</f>
        <v>DI-BPMRFFE</v>
      </c>
      <c r="C621" s="43"/>
      <c r="D621" s="64" t="str">
        <f aca="false">IF(EXACT(A621, ""), "", A621&amp;":")&amp;B621&amp;IF(EXACT(C621, ""), "", "-"&amp;C621)</f>
        <v>BO-41U:DI-BPMRFFE</v>
      </c>
      <c r="E621" s="61" t="str">
        <f aca="false">Def_Locais_Racks_Trechos!$A$19</f>
        <v>IA-17RaBPM</v>
      </c>
      <c r="F621" s="64" t="str">
        <f aca="false" t="array" ref="F621:F621">INDEX(Def_Locais_Racks_Trechos!$B$2:$B$1019, MATCH(E621, Def_Locais_Racks_Trechos!$A$2:$A$1019, 0), 1)</f>
        <v>Sala Racks 17</v>
      </c>
      <c r="G621" s="65"/>
      <c r="H621" s="65"/>
      <c r="I621" s="65"/>
      <c r="J621" s="65"/>
      <c r="K621" s="65"/>
      <c r="L621" s="65"/>
      <c r="M621" s="65"/>
      <c r="N621" s="65"/>
      <c r="O621" s="65"/>
    </row>
    <row r="622" customFormat="false" ht="15.75" hidden="false" customHeight="true" outlineLevel="0" collapsed="false">
      <c r="A622" s="61" t="str">
        <f aca="false">Def_SecSub!$A$303</f>
        <v>BO-42U</v>
      </c>
      <c r="B622" s="61" t="str">
        <f aca="false">Def_Equipamentos!$C$8</f>
        <v>DI-BPMRFFE</v>
      </c>
      <c r="C622" s="43"/>
      <c r="D622" s="64" t="str">
        <f aca="false">IF(EXACT(A622, ""), "", A622&amp;":")&amp;B622&amp;IF(EXACT(C622, ""), "", "-"&amp;C622)</f>
        <v>BO-42U:DI-BPMRFFE</v>
      </c>
      <c r="E622" s="61" t="str">
        <f aca="false">Def_Locais_Racks_Trechos!$A$19</f>
        <v>IA-17RaBPM</v>
      </c>
      <c r="F622" s="64" t="str">
        <f aca="false" t="array" ref="F622:F622">INDEX(Def_Locais_Racks_Trechos!$B$2:$B$1019, MATCH(E622, Def_Locais_Racks_Trechos!$A$2:$A$1019, 0), 1)</f>
        <v>Sala Racks 17</v>
      </c>
      <c r="G622" s="65"/>
      <c r="H622" s="65"/>
      <c r="I622" s="65"/>
      <c r="J622" s="65"/>
      <c r="K622" s="65"/>
      <c r="L622" s="65"/>
      <c r="M622" s="65"/>
      <c r="N622" s="65"/>
      <c r="O622" s="65"/>
    </row>
    <row r="623" customFormat="false" ht="15.75" hidden="false" customHeight="true" outlineLevel="0" collapsed="false">
      <c r="A623" s="61" t="str">
        <f aca="false">Def_SecSub!$A$304</f>
        <v>BO-43U</v>
      </c>
      <c r="B623" s="61" t="str">
        <f aca="false">Def_Equipamentos!$C$8</f>
        <v>DI-BPMRFFE</v>
      </c>
      <c r="C623" s="43"/>
      <c r="D623" s="64" t="str">
        <f aca="false">IF(EXACT(A623, ""), "", A623&amp;":")&amp;B623&amp;IF(EXACT(C623, ""), "", "-"&amp;C623)</f>
        <v>BO-43U:DI-BPMRFFE</v>
      </c>
      <c r="E623" s="61" t="str">
        <f aca="false">Def_Locais_Racks_Trechos!$A$20</f>
        <v>IA-18RaBPM</v>
      </c>
      <c r="F623" s="64" t="str">
        <f aca="false" t="array" ref="F623:F623">INDEX(Def_Locais_Racks_Trechos!$B$2:$B$1019, MATCH(E623, Def_Locais_Racks_Trechos!$A$2:$A$1019, 0), 1)</f>
        <v>Sala Racks 18 parte 1</v>
      </c>
      <c r="G623" s="65"/>
      <c r="H623" s="65"/>
      <c r="I623" s="65"/>
      <c r="J623" s="65"/>
      <c r="K623" s="65"/>
      <c r="L623" s="65"/>
      <c r="M623" s="65"/>
      <c r="N623" s="65"/>
      <c r="O623" s="65"/>
    </row>
    <row r="624" customFormat="false" ht="15.75" hidden="false" customHeight="true" outlineLevel="0" collapsed="false">
      <c r="A624" s="61" t="str">
        <f aca="false">Def_SecSub!$A$305</f>
        <v>BO-44U</v>
      </c>
      <c r="B624" s="61" t="str">
        <f aca="false">Def_Equipamentos!$C$8</f>
        <v>DI-BPMRFFE</v>
      </c>
      <c r="C624" s="43"/>
      <c r="D624" s="64" t="str">
        <f aca="false">IF(EXACT(A624, ""), "", A624&amp;":")&amp;B624&amp;IF(EXACT(C624, ""), "", "-"&amp;C624)</f>
        <v>BO-44U:DI-BPMRFFE</v>
      </c>
      <c r="E624" s="61" t="str">
        <f aca="false">Def_Locais_Racks_Trechos!$A$20</f>
        <v>IA-18RaBPM</v>
      </c>
      <c r="F624" s="64" t="str">
        <f aca="false" t="array" ref="F624:F624">INDEX(Def_Locais_Racks_Trechos!$B$2:$B$1019, MATCH(E624, Def_Locais_Racks_Trechos!$A$2:$A$1019, 0), 1)</f>
        <v>Sala Racks 18 parte 1</v>
      </c>
      <c r="G624" s="65"/>
      <c r="H624" s="65"/>
      <c r="I624" s="65"/>
      <c r="J624" s="65"/>
      <c r="K624" s="65"/>
      <c r="L624" s="65"/>
      <c r="M624" s="65"/>
      <c r="N624" s="65"/>
      <c r="O624" s="65"/>
    </row>
    <row r="625" customFormat="false" ht="15.75" hidden="false" customHeight="true" outlineLevel="0" collapsed="false">
      <c r="A625" s="61" t="str">
        <f aca="false">Def_SecSub!$A$306</f>
        <v>BO-45U</v>
      </c>
      <c r="B625" s="61" t="str">
        <f aca="false">Def_Equipamentos!$C$8</f>
        <v>DI-BPMRFFE</v>
      </c>
      <c r="C625" s="43"/>
      <c r="D625" s="64" t="str">
        <f aca="false">IF(EXACT(A625, ""), "", A625&amp;":")&amp;B625&amp;IF(EXACT(C625, ""), "", "-"&amp;C625)</f>
        <v>BO-45U:DI-BPMRFFE</v>
      </c>
      <c r="E625" s="61" t="str">
        <f aca="false">Def_Locais_Racks_Trechos!$A$20</f>
        <v>IA-18RaBPM</v>
      </c>
      <c r="F625" s="64" t="str">
        <f aca="false" t="array" ref="F625:F625">INDEX(Def_Locais_Racks_Trechos!$B$2:$B$1019, MATCH(E625, Def_Locais_Racks_Trechos!$A$2:$A$1019, 0), 1)</f>
        <v>Sala Racks 18 parte 1</v>
      </c>
      <c r="G625" s="65"/>
      <c r="H625" s="65"/>
      <c r="I625" s="65"/>
      <c r="J625" s="65"/>
      <c r="K625" s="65"/>
      <c r="L625" s="65"/>
      <c r="M625" s="65"/>
      <c r="N625" s="65"/>
      <c r="O625" s="65"/>
    </row>
    <row r="626" customFormat="false" ht="15.75" hidden="false" customHeight="true" outlineLevel="0" collapsed="false">
      <c r="A626" s="61" t="str">
        <f aca="false">Def_SecSub!$A$307</f>
        <v>BO-46U</v>
      </c>
      <c r="B626" s="61" t="str">
        <f aca="false">Def_Equipamentos!$C$8</f>
        <v>DI-BPMRFFE</v>
      </c>
      <c r="C626" s="43"/>
      <c r="D626" s="64" t="str">
        <f aca="false">IF(EXACT(A626, ""), "", A626&amp;":")&amp;B626&amp;IF(EXACT(C626, ""), "", "-"&amp;C626)</f>
        <v>BO-46U:DI-BPMRFFE</v>
      </c>
      <c r="E626" s="61" t="str">
        <f aca="false">Def_Locais_Racks_Trechos!$A$21</f>
        <v>IA-19RaBPM</v>
      </c>
      <c r="F626" s="64" t="str">
        <f aca="false" t="array" ref="F626:F626">INDEX(Def_Locais_Racks_Trechos!$B$2:$B$1019, MATCH(E626, Def_Locais_Racks_Trechos!$A$2:$A$1019, 0), 1)</f>
        <v>Sala Racks 18 parte 2</v>
      </c>
      <c r="G626" s="65"/>
      <c r="H626" s="65"/>
      <c r="I626" s="65"/>
      <c r="J626" s="65"/>
      <c r="K626" s="65"/>
      <c r="L626" s="65"/>
      <c r="M626" s="65"/>
      <c r="N626" s="65"/>
      <c r="O626" s="65"/>
    </row>
    <row r="627" customFormat="false" ht="15.75" hidden="false" customHeight="true" outlineLevel="0" collapsed="false">
      <c r="A627" s="61" t="str">
        <f aca="false">Def_SecSub!$A$308</f>
        <v>BO-47U</v>
      </c>
      <c r="B627" s="61" t="str">
        <f aca="false">Def_Equipamentos!$C$8</f>
        <v>DI-BPMRFFE</v>
      </c>
      <c r="C627" s="43"/>
      <c r="D627" s="64" t="str">
        <f aca="false">IF(EXACT(A627, ""), "", A627&amp;":")&amp;B627&amp;IF(EXACT(C627, ""), "", "-"&amp;C627)</f>
        <v>BO-47U:DI-BPMRFFE</v>
      </c>
      <c r="E627" s="61" t="str">
        <f aca="false">Def_Locais_Racks_Trechos!$A$21</f>
        <v>IA-19RaBPM</v>
      </c>
      <c r="F627" s="64" t="str">
        <f aca="false" t="array" ref="F627:F627">INDEX(Def_Locais_Racks_Trechos!$B$2:$B$1019, MATCH(E627, Def_Locais_Racks_Trechos!$A$2:$A$1019, 0), 1)</f>
        <v>Sala Racks 18 parte 2</v>
      </c>
      <c r="G627" s="65"/>
      <c r="H627" s="65"/>
      <c r="I627" s="65"/>
      <c r="J627" s="65"/>
      <c r="K627" s="65"/>
      <c r="L627" s="65"/>
      <c r="M627" s="65"/>
      <c r="N627" s="65"/>
      <c r="O627" s="65"/>
    </row>
    <row r="628" customFormat="false" ht="15.75" hidden="false" customHeight="true" outlineLevel="0" collapsed="false">
      <c r="A628" s="61" t="str">
        <f aca="false">Def_SecSub!$A$309</f>
        <v>BO-48U</v>
      </c>
      <c r="B628" s="61" t="str">
        <f aca="false">Def_Equipamentos!$C$8</f>
        <v>DI-BPMRFFE</v>
      </c>
      <c r="C628" s="43"/>
      <c r="D628" s="64" t="str">
        <f aca="false">IF(EXACT(A628, ""), "", A628&amp;":")&amp;B628&amp;IF(EXACT(C628, ""), "", "-"&amp;C628)</f>
        <v>BO-48U:DI-BPMRFFE</v>
      </c>
      <c r="E628" s="61" t="str">
        <f aca="false">Def_Locais_Racks_Trechos!$A$22</f>
        <v>IA-20RaBPM</v>
      </c>
      <c r="F628" s="64" t="str">
        <f aca="false" t="array" ref="F628:F628">INDEX(Def_Locais_Racks_Trechos!$B$2:$B$1019, MATCH(E628, Def_Locais_Racks_Trechos!$A$2:$A$1019, 0), 1)</f>
        <v>Sala Racks 19&amp;20</v>
      </c>
      <c r="G628" s="65"/>
      <c r="H628" s="65"/>
      <c r="I628" s="65"/>
      <c r="J628" s="65"/>
      <c r="K628" s="65"/>
      <c r="L628" s="65"/>
      <c r="M628" s="65"/>
      <c r="N628" s="65"/>
      <c r="O628" s="65"/>
    </row>
    <row r="629" customFormat="false" ht="15.75" hidden="false" customHeight="true" outlineLevel="0" collapsed="false">
      <c r="A629" s="61" t="str">
        <f aca="false">Def_SecSub!$A$310</f>
        <v>BO-49U</v>
      </c>
      <c r="B629" s="61" t="str">
        <f aca="false">Def_Equipamentos!$C$8</f>
        <v>DI-BPMRFFE</v>
      </c>
      <c r="C629" s="43"/>
      <c r="D629" s="64" t="str">
        <f aca="false">IF(EXACT(A629, ""), "", A629&amp;":")&amp;B629&amp;IF(EXACT(C629, ""), "", "-"&amp;C629)</f>
        <v>BO-49U:DI-BPMRFFE</v>
      </c>
      <c r="E629" s="61" t="str">
        <f aca="false">Def_Locais_Racks_Trechos!$A$22</f>
        <v>IA-20RaBPM</v>
      </c>
      <c r="F629" s="64" t="str">
        <f aca="false" t="array" ref="F629:F629">INDEX(Def_Locais_Racks_Trechos!$B$2:$B$1019, MATCH(E629, Def_Locais_Racks_Trechos!$A$2:$A$1019, 0), 1)</f>
        <v>Sala Racks 19&amp;20</v>
      </c>
      <c r="G629" s="65"/>
      <c r="H629" s="65"/>
      <c r="I629" s="65"/>
      <c r="J629" s="65"/>
      <c r="K629" s="65"/>
      <c r="L629" s="65"/>
      <c r="M629" s="65"/>
      <c r="N629" s="65"/>
      <c r="O629" s="65"/>
    </row>
    <row r="630" customFormat="false" ht="15.75" hidden="false" customHeight="true" outlineLevel="0" collapsed="false">
      <c r="A630" s="61" t="str">
        <f aca="false">Def_SecSub!$A$311</f>
        <v>BO-50U</v>
      </c>
      <c r="B630" s="61" t="str">
        <f aca="false">Def_Equipamentos!$C$8</f>
        <v>DI-BPMRFFE</v>
      </c>
      <c r="C630" s="43"/>
      <c r="D630" s="64" t="str">
        <f aca="false">IF(EXACT(A630, ""), "", A630&amp;":")&amp;B630&amp;IF(EXACT(C630, ""), "", "-"&amp;C630)</f>
        <v>BO-50U:DI-BPMRFFE</v>
      </c>
      <c r="E630" s="61" t="str">
        <f aca="false">Def_Locais_Racks_Trechos!$A$22</f>
        <v>IA-20RaBPM</v>
      </c>
      <c r="F630" s="64" t="str">
        <f aca="false" t="array" ref="F630:F630">INDEX(Def_Locais_Racks_Trechos!$B$2:$B$1019, MATCH(E630, Def_Locais_Racks_Trechos!$A$2:$A$1019, 0), 1)</f>
        <v>Sala Racks 19&amp;20</v>
      </c>
      <c r="G630" s="65"/>
      <c r="H630" s="65"/>
      <c r="I630" s="65"/>
      <c r="J630" s="65"/>
      <c r="K630" s="65"/>
      <c r="L630" s="65"/>
      <c r="M630" s="65"/>
      <c r="N630" s="65"/>
      <c r="O630" s="65"/>
    </row>
    <row r="631" customFormat="false" ht="15.75" hidden="false" customHeight="true" outlineLevel="0" collapsed="false">
      <c r="A631" s="61" t="str">
        <f aca="false">Def_SecSub!$A$312</f>
        <v>SI-01C1</v>
      </c>
      <c r="B631" s="61" t="str">
        <f aca="false">Def_Equipamentos!$C$8</f>
        <v>DI-BPMRFFE</v>
      </c>
      <c r="C631" s="43" t="n">
        <v>1</v>
      </c>
      <c r="D631" s="64" t="str">
        <f aca="false">IF(EXACT(A631, ""), "", A631&amp;":")&amp;B631&amp;IF(EXACT(C631, ""), "", "-"&amp;C631)</f>
        <v>SI-01C1:DI-BPMRFFE-1</v>
      </c>
      <c r="E631" s="61" t="str">
        <f aca="false">Def_Locais_Racks_Trechos!$A$3</f>
        <v>IA-01RaBPM</v>
      </c>
      <c r="F631" s="64" t="str">
        <f aca="false" t="array" ref="F631:F631">INDEX(Def_Locais_Racks_Trechos!$B$2:$B$1019, MATCH(E631, Def_Locais_Racks_Trechos!$A$2:$A$1019, 0), 1)</f>
        <v>Sala Racks 1</v>
      </c>
      <c r="G631" s="65"/>
      <c r="H631" s="65"/>
      <c r="I631" s="65"/>
      <c r="J631" s="65"/>
      <c r="K631" s="65"/>
      <c r="L631" s="65"/>
      <c r="M631" s="65"/>
      <c r="N631" s="65"/>
      <c r="O631" s="65"/>
    </row>
    <row r="632" customFormat="false" ht="15.75" hidden="false" customHeight="true" outlineLevel="0" collapsed="false">
      <c r="A632" s="61" t="str">
        <f aca="false">Def_SecSub!$A$312</f>
        <v>SI-01C1</v>
      </c>
      <c r="B632" s="61" t="str">
        <f aca="false">Def_Equipamentos!$C$8</f>
        <v>DI-BPMRFFE</v>
      </c>
      <c r="C632" s="43" t="n">
        <v>2</v>
      </c>
      <c r="D632" s="64" t="str">
        <f aca="false">IF(EXACT(A632, ""), "", A632&amp;":")&amp;B632&amp;IF(EXACT(C632, ""), "", "-"&amp;C632)</f>
        <v>SI-01C1:DI-BPMRFFE-2</v>
      </c>
      <c r="E632" s="61" t="str">
        <f aca="false">Def_Locais_Racks_Trechos!$A$3</f>
        <v>IA-01RaBPM</v>
      </c>
      <c r="F632" s="64" t="str">
        <f aca="false" t="array" ref="F632:F632">INDEX(Def_Locais_Racks_Trechos!$B$2:$B$1019, MATCH(E632, Def_Locais_Racks_Trechos!$A$2:$A$1019, 0), 1)</f>
        <v>Sala Racks 1</v>
      </c>
      <c r="G632" s="65"/>
      <c r="H632" s="65"/>
      <c r="I632" s="65"/>
      <c r="J632" s="65"/>
      <c r="K632" s="65"/>
      <c r="L632" s="65"/>
      <c r="M632" s="65"/>
      <c r="N632" s="65"/>
      <c r="O632" s="65"/>
    </row>
    <row r="633" customFormat="false" ht="15.75" hidden="false" customHeight="true" outlineLevel="0" collapsed="false">
      <c r="A633" s="61" t="str">
        <f aca="false">Def_SecSub!$A$313</f>
        <v>SI-01C2</v>
      </c>
      <c r="B633" s="61" t="str">
        <f aca="false">Def_Equipamentos!$C$8</f>
        <v>DI-BPMRFFE</v>
      </c>
      <c r="C633" s="43"/>
      <c r="D633" s="64" t="str">
        <f aca="false">IF(EXACT(A633, ""), "", A633&amp;":")&amp;B633&amp;IF(EXACT(C633, ""), "", "-"&amp;C633)</f>
        <v>SI-01C2:DI-BPMRFFE</v>
      </c>
      <c r="E633" s="61" t="str">
        <f aca="false">Def_Locais_Racks_Trechos!$A$3</f>
        <v>IA-01RaBPM</v>
      </c>
      <c r="F633" s="64" t="str">
        <f aca="false" t="array" ref="F633:F633">INDEX(Def_Locais_Racks_Trechos!$B$2:$B$1019, MATCH(E633, Def_Locais_Racks_Trechos!$A$2:$A$1019, 0), 1)</f>
        <v>Sala Racks 1</v>
      </c>
      <c r="G633" s="65"/>
      <c r="H633" s="65"/>
      <c r="I633" s="65"/>
      <c r="J633" s="65"/>
      <c r="K633" s="65"/>
      <c r="L633" s="65"/>
      <c r="M633" s="65"/>
      <c r="N633" s="65"/>
      <c r="O633" s="65"/>
    </row>
    <row r="634" customFormat="false" ht="15.75" hidden="false" customHeight="true" outlineLevel="0" collapsed="false">
      <c r="A634" s="61" t="str">
        <f aca="false">Def_SecSub!$A$314</f>
        <v>SI-01C3</v>
      </c>
      <c r="B634" s="61" t="str">
        <f aca="false">Def_Equipamentos!$C$8</f>
        <v>DI-BPMRFFE</v>
      </c>
      <c r="C634" s="43" t="n">
        <v>1</v>
      </c>
      <c r="D634" s="64" t="str">
        <f aca="false">IF(EXACT(A634, ""), "", A634&amp;":")&amp;B634&amp;IF(EXACT(C634, ""), "", "-"&amp;C634)</f>
        <v>SI-01C3:DI-BPMRFFE-1</v>
      </c>
      <c r="E634" s="61" t="str">
        <f aca="false">Def_Locais_Racks_Trechos!$A$3</f>
        <v>IA-01RaBPM</v>
      </c>
      <c r="F634" s="64" t="str">
        <f aca="false" t="array" ref="F634:F634">INDEX(Def_Locais_Racks_Trechos!$B$2:$B$1019, MATCH(E634, Def_Locais_Racks_Trechos!$A$2:$A$1019, 0), 1)</f>
        <v>Sala Racks 1</v>
      </c>
      <c r="G634" s="65"/>
      <c r="H634" s="65"/>
      <c r="I634" s="65"/>
      <c r="J634" s="65"/>
      <c r="K634" s="65"/>
      <c r="L634" s="65"/>
      <c r="M634" s="65"/>
      <c r="N634" s="65"/>
      <c r="O634" s="65"/>
    </row>
    <row r="635" customFormat="false" ht="15.75" hidden="false" customHeight="true" outlineLevel="0" collapsed="false">
      <c r="A635" s="61" t="str">
        <f aca="false">Def_SecSub!$A$314</f>
        <v>SI-01C3</v>
      </c>
      <c r="B635" s="61" t="str">
        <f aca="false">Def_Equipamentos!$C$8</f>
        <v>DI-BPMRFFE</v>
      </c>
      <c r="C635" s="43" t="n">
        <v>2</v>
      </c>
      <c r="D635" s="64" t="str">
        <f aca="false">IF(EXACT(A635, ""), "", A635&amp;":")&amp;B635&amp;IF(EXACT(C635, ""), "", "-"&amp;C635)</f>
        <v>SI-01C3:DI-BPMRFFE-2</v>
      </c>
      <c r="E635" s="61" t="str">
        <f aca="false">Def_Locais_Racks_Trechos!$A$3</f>
        <v>IA-01RaBPM</v>
      </c>
      <c r="F635" s="64" t="str">
        <f aca="false" t="array" ref="F635:F635">INDEX(Def_Locais_Racks_Trechos!$B$2:$B$1019, MATCH(E635, Def_Locais_Racks_Trechos!$A$2:$A$1019, 0), 1)</f>
        <v>Sala Racks 1</v>
      </c>
      <c r="G635" s="65"/>
      <c r="H635" s="65"/>
      <c r="I635" s="65"/>
      <c r="J635" s="65"/>
      <c r="K635" s="65"/>
      <c r="L635" s="65"/>
      <c r="M635" s="65"/>
      <c r="N635" s="65"/>
      <c r="O635" s="65"/>
    </row>
    <row r="636" customFormat="false" ht="15.75" hidden="false" customHeight="true" outlineLevel="0" collapsed="false">
      <c r="A636" s="61" t="str">
        <f aca="false">Def_SecSub!$A$315</f>
        <v>SI-01C4</v>
      </c>
      <c r="B636" s="61" t="str">
        <f aca="false">Def_Equipamentos!$C$8</f>
        <v>DI-BPMRFFE</v>
      </c>
      <c r="C636" s="43"/>
      <c r="D636" s="64" t="str">
        <f aca="false">IF(EXACT(A636, ""), "", A636&amp;":")&amp;B636&amp;IF(EXACT(C636, ""), "", "-"&amp;C636)</f>
        <v>SI-01C4:DI-BPMRFFE</v>
      </c>
      <c r="E636" s="61" t="str">
        <f aca="false">Def_Locais_Racks_Trechos!$A$3</f>
        <v>IA-01RaBPM</v>
      </c>
      <c r="F636" s="64" t="str">
        <f aca="false" t="array" ref="F636:F636">INDEX(Def_Locais_Racks_Trechos!$B$2:$B$1019, MATCH(E636, Def_Locais_Racks_Trechos!$A$2:$A$1019, 0), 1)</f>
        <v>Sala Racks 1</v>
      </c>
      <c r="G636" s="65"/>
      <c r="H636" s="65"/>
      <c r="I636" s="65"/>
      <c r="J636" s="65"/>
      <c r="K636" s="65"/>
      <c r="L636" s="65"/>
      <c r="M636" s="65"/>
      <c r="N636" s="65"/>
      <c r="O636" s="65"/>
    </row>
    <row r="637" customFormat="false" ht="15.75" hidden="false" customHeight="true" outlineLevel="0" collapsed="false">
      <c r="A637" s="61" t="str">
        <f aca="false">Def_SecSub!$A$316</f>
        <v>SI-01M1</v>
      </c>
      <c r="B637" s="61" t="str">
        <f aca="false">Def_Equipamentos!$C$8</f>
        <v>DI-BPMRFFE</v>
      </c>
      <c r="C637" s="43"/>
      <c r="D637" s="64" t="str">
        <f aca="false">IF(EXACT(A637, ""), "", A637&amp;":")&amp;B637&amp;IF(EXACT(C637, ""), "", "-"&amp;C637)</f>
        <v>SI-01M1:DI-BPMRFFE</v>
      </c>
      <c r="E637" s="61" t="str">
        <f aca="false">Def_Locais_Racks_Trechos!$A$3</f>
        <v>IA-01RaBPM</v>
      </c>
      <c r="F637" s="64" t="str">
        <f aca="false" t="array" ref="F637:F637">INDEX(Def_Locais_Racks_Trechos!$B$2:$B$1019, MATCH(E637, Def_Locais_Racks_Trechos!$A$2:$A$1019, 0), 1)</f>
        <v>Sala Racks 1</v>
      </c>
      <c r="G637" s="65"/>
      <c r="H637" s="65"/>
      <c r="I637" s="65"/>
      <c r="J637" s="65"/>
      <c r="K637" s="65"/>
      <c r="L637" s="65"/>
      <c r="M637" s="65"/>
      <c r="N637" s="65"/>
      <c r="O637" s="65"/>
    </row>
    <row r="638" customFormat="false" ht="15.75" hidden="false" customHeight="true" outlineLevel="0" collapsed="false">
      <c r="A638" s="61" t="str">
        <f aca="false">Def_SecSub!$A$317</f>
        <v>SI-01M2</v>
      </c>
      <c r="B638" s="61" t="str">
        <f aca="false">Def_Equipamentos!$C$8</f>
        <v>DI-BPMRFFE</v>
      </c>
      <c r="C638" s="43"/>
      <c r="D638" s="64" t="str">
        <f aca="false">IF(EXACT(A638, ""), "", A638&amp;":")&amp;B638&amp;IF(EXACT(C638, ""), "", "-"&amp;C638)</f>
        <v>SI-01M2:DI-BPMRFFE</v>
      </c>
      <c r="E638" s="61" t="str">
        <f aca="false">Def_Locais_Racks_Trechos!$A$3</f>
        <v>IA-01RaBPM</v>
      </c>
      <c r="F638" s="64" t="str">
        <f aca="false" t="array" ref="F638:F638">INDEX(Def_Locais_Racks_Trechos!$B$2:$B$1019, MATCH(E638, Def_Locais_Racks_Trechos!$A$2:$A$1019, 0), 1)</f>
        <v>Sala Racks 1</v>
      </c>
      <c r="G638" s="65"/>
      <c r="H638" s="65"/>
      <c r="I638" s="65"/>
      <c r="J638" s="65"/>
      <c r="K638" s="65"/>
      <c r="L638" s="65"/>
      <c r="M638" s="65"/>
      <c r="N638" s="65"/>
      <c r="O638" s="65"/>
    </row>
    <row r="639" customFormat="false" ht="15.75" hidden="false" customHeight="true" outlineLevel="0" collapsed="false">
      <c r="A639" s="61" t="str">
        <f aca="false">Def_SecSub!$A$318</f>
        <v>SI-02C1</v>
      </c>
      <c r="B639" s="61" t="str">
        <f aca="false">Def_Equipamentos!$C$8</f>
        <v>DI-BPMRFFE</v>
      </c>
      <c r="C639" s="43" t="n">
        <v>1</v>
      </c>
      <c r="D639" s="64" t="str">
        <f aca="false">IF(EXACT(A639, ""), "", A639&amp;":")&amp;B639&amp;IF(EXACT(C639, ""), "", "-"&amp;C639)</f>
        <v>SI-02C1:DI-BPMRFFE-1</v>
      </c>
      <c r="E639" s="61" t="str">
        <f aca="false">Def_Locais_Racks_Trechos!$A$4</f>
        <v>IA-02RaBPM</v>
      </c>
      <c r="F639" s="64" t="str">
        <f aca="false" t="array" ref="F639:F639">INDEX(Def_Locais_Racks_Trechos!$B$2:$B$1019, MATCH(E639, Def_Locais_Racks_Trechos!$A$2:$A$1019, 0), 1)</f>
        <v>Sala Racks 2</v>
      </c>
      <c r="G639" s="65"/>
      <c r="H639" s="65"/>
      <c r="I639" s="65"/>
      <c r="J639" s="65"/>
      <c r="K639" s="65"/>
      <c r="L639" s="65"/>
      <c r="M639" s="65"/>
      <c r="N639" s="65"/>
      <c r="O639" s="65"/>
    </row>
    <row r="640" customFormat="false" ht="15.75" hidden="false" customHeight="true" outlineLevel="0" collapsed="false">
      <c r="A640" s="61" t="str">
        <f aca="false">Def_SecSub!$A$318</f>
        <v>SI-02C1</v>
      </c>
      <c r="B640" s="61" t="str">
        <f aca="false">Def_Equipamentos!$C$8</f>
        <v>DI-BPMRFFE</v>
      </c>
      <c r="C640" s="43" t="n">
        <v>2</v>
      </c>
      <c r="D640" s="64" t="str">
        <f aca="false">IF(EXACT(A640, ""), "", A640&amp;":")&amp;B640&amp;IF(EXACT(C640, ""), "", "-"&amp;C640)</f>
        <v>SI-02C1:DI-BPMRFFE-2</v>
      </c>
      <c r="E640" s="61" t="str">
        <f aca="false">Def_Locais_Racks_Trechos!$A$4</f>
        <v>IA-02RaBPM</v>
      </c>
      <c r="F640" s="64" t="str">
        <f aca="false" t="array" ref="F640:F640">INDEX(Def_Locais_Racks_Trechos!$B$2:$B$1019, MATCH(E640, Def_Locais_Racks_Trechos!$A$2:$A$1019, 0), 1)</f>
        <v>Sala Racks 2</v>
      </c>
      <c r="G640" s="65"/>
      <c r="H640" s="65"/>
      <c r="I640" s="65"/>
      <c r="J640" s="65"/>
      <c r="K640" s="65"/>
      <c r="L640" s="65"/>
      <c r="M640" s="65"/>
      <c r="N640" s="65"/>
      <c r="O640" s="65"/>
    </row>
    <row r="641" customFormat="false" ht="15.75" hidden="false" customHeight="true" outlineLevel="0" collapsed="false">
      <c r="A641" s="61" t="str">
        <f aca="false">Def_SecSub!$A$319</f>
        <v>SI-02C2</v>
      </c>
      <c r="B641" s="61" t="str">
        <f aca="false">Def_Equipamentos!$C$8</f>
        <v>DI-BPMRFFE</v>
      </c>
      <c r="C641" s="43"/>
      <c r="D641" s="64" t="str">
        <f aca="false">IF(EXACT(A641, ""), "", A641&amp;":")&amp;B641&amp;IF(EXACT(C641, ""), "", "-"&amp;C641)</f>
        <v>SI-02C2:DI-BPMRFFE</v>
      </c>
      <c r="E641" s="61" t="str">
        <f aca="false">Def_Locais_Racks_Trechos!$A$4</f>
        <v>IA-02RaBPM</v>
      </c>
      <c r="F641" s="64" t="str">
        <f aca="false" t="array" ref="F641:F641">INDEX(Def_Locais_Racks_Trechos!$B$2:$B$1019, MATCH(E641, Def_Locais_Racks_Trechos!$A$2:$A$1019, 0), 1)</f>
        <v>Sala Racks 2</v>
      </c>
      <c r="G641" s="65"/>
      <c r="H641" s="65"/>
      <c r="I641" s="65"/>
      <c r="J641" s="65"/>
      <c r="K641" s="65"/>
      <c r="L641" s="65"/>
      <c r="M641" s="65"/>
      <c r="N641" s="65"/>
      <c r="O641" s="65"/>
    </row>
    <row r="642" customFormat="false" ht="15.75" hidden="false" customHeight="true" outlineLevel="0" collapsed="false">
      <c r="A642" s="61" t="str">
        <f aca="false">Def_SecSub!$A$320</f>
        <v>SI-02C3</v>
      </c>
      <c r="B642" s="61" t="str">
        <f aca="false">Def_Equipamentos!$C$8</f>
        <v>DI-BPMRFFE</v>
      </c>
      <c r="C642" s="43" t="n">
        <v>1</v>
      </c>
      <c r="D642" s="64" t="str">
        <f aca="false">IF(EXACT(A642, ""), "", A642&amp;":")&amp;B642&amp;IF(EXACT(C642, ""), "", "-"&amp;C642)</f>
        <v>SI-02C3:DI-BPMRFFE-1</v>
      </c>
      <c r="E642" s="61" t="str">
        <f aca="false">Def_Locais_Racks_Trechos!$A$4</f>
        <v>IA-02RaBPM</v>
      </c>
      <c r="F642" s="64" t="str">
        <f aca="false" t="array" ref="F642:F642">INDEX(Def_Locais_Racks_Trechos!$B$2:$B$1019, MATCH(E642, Def_Locais_Racks_Trechos!$A$2:$A$1019, 0), 1)</f>
        <v>Sala Racks 2</v>
      </c>
      <c r="G642" s="65"/>
      <c r="H642" s="65"/>
      <c r="I642" s="65"/>
      <c r="J642" s="65"/>
      <c r="K642" s="65"/>
      <c r="L642" s="65"/>
      <c r="M642" s="65"/>
      <c r="N642" s="65"/>
      <c r="O642" s="65"/>
    </row>
    <row r="643" customFormat="false" ht="15.75" hidden="false" customHeight="true" outlineLevel="0" collapsed="false">
      <c r="A643" s="61" t="str">
        <f aca="false">Def_SecSub!$A$320</f>
        <v>SI-02C3</v>
      </c>
      <c r="B643" s="61" t="str">
        <f aca="false">Def_Equipamentos!$C$8</f>
        <v>DI-BPMRFFE</v>
      </c>
      <c r="C643" s="43" t="n">
        <v>2</v>
      </c>
      <c r="D643" s="64" t="str">
        <f aca="false">IF(EXACT(A643, ""), "", A643&amp;":")&amp;B643&amp;IF(EXACT(C643, ""), "", "-"&amp;C643)</f>
        <v>SI-02C3:DI-BPMRFFE-2</v>
      </c>
      <c r="E643" s="61" t="str">
        <f aca="false">Def_Locais_Racks_Trechos!$A$4</f>
        <v>IA-02RaBPM</v>
      </c>
      <c r="F643" s="64" t="str">
        <f aca="false" t="array" ref="F643:F643">INDEX(Def_Locais_Racks_Trechos!$B$2:$B$1019, MATCH(E643, Def_Locais_Racks_Trechos!$A$2:$A$1019, 0), 1)</f>
        <v>Sala Racks 2</v>
      </c>
      <c r="G643" s="65"/>
      <c r="H643" s="65"/>
      <c r="I643" s="65"/>
      <c r="J643" s="65"/>
      <c r="K643" s="65"/>
      <c r="L643" s="65"/>
      <c r="M643" s="65"/>
      <c r="N643" s="65"/>
      <c r="O643" s="65"/>
    </row>
    <row r="644" customFormat="false" ht="15.75" hidden="false" customHeight="true" outlineLevel="0" collapsed="false">
      <c r="A644" s="61" t="str">
        <f aca="false">Def_SecSub!$A$321</f>
        <v>SI-02C4</v>
      </c>
      <c r="B644" s="61" t="str">
        <f aca="false">Def_Equipamentos!$C$8</f>
        <v>DI-BPMRFFE</v>
      </c>
      <c r="C644" s="43"/>
      <c r="D644" s="64" t="str">
        <f aca="false">IF(EXACT(A644, ""), "", A644&amp;":")&amp;B644&amp;IF(EXACT(C644, ""), "", "-"&amp;C644)</f>
        <v>SI-02C4:DI-BPMRFFE</v>
      </c>
      <c r="E644" s="61" t="str">
        <f aca="false">Def_Locais_Racks_Trechos!$A$4</f>
        <v>IA-02RaBPM</v>
      </c>
      <c r="F644" s="64" t="str">
        <f aca="false" t="array" ref="F644:F644">INDEX(Def_Locais_Racks_Trechos!$B$2:$B$1019, MATCH(E644, Def_Locais_Racks_Trechos!$A$2:$A$1019, 0), 1)</f>
        <v>Sala Racks 2</v>
      </c>
      <c r="G644" s="65"/>
      <c r="H644" s="65"/>
      <c r="I644" s="65"/>
      <c r="J644" s="65"/>
      <c r="K644" s="65"/>
      <c r="L644" s="65"/>
      <c r="M644" s="65"/>
      <c r="N644" s="65"/>
      <c r="O644" s="65"/>
    </row>
    <row r="645" customFormat="false" ht="15.75" hidden="false" customHeight="true" outlineLevel="0" collapsed="false">
      <c r="A645" s="61" t="str">
        <f aca="false">Def_SecSub!$A$322</f>
        <v>SI-02M1</v>
      </c>
      <c r="B645" s="61" t="str">
        <f aca="false">Def_Equipamentos!$C$8</f>
        <v>DI-BPMRFFE</v>
      </c>
      <c r="C645" s="43"/>
      <c r="D645" s="64" t="str">
        <f aca="false">IF(EXACT(A645, ""), "", A645&amp;":")&amp;B645&amp;IF(EXACT(C645, ""), "", "-"&amp;C645)</f>
        <v>SI-02M1:DI-BPMRFFE</v>
      </c>
      <c r="E645" s="61" t="str">
        <f aca="false">Def_Locais_Racks_Trechos!$A$4</f>
        <v>IA-02RaBPM</v>
      </c>
      <c r="F645" s="64" t="str">
        <f aca="false" t="array" ref="F645:F645">INDEX(Def_Locais_Racks_Trechos!$B$2:$B$1019, MATCH(E645, Def_Locais_Racks_Trechos!$A$2:$A$1019, 0), 1)</f>
        <v>Sala Racks 2</v>
      </c>
      <c r="G645" s="65"/>
      <c r="H645" s="65"/>
      <c r="I645" s="65"/>
      <c r="J645" s="65"/>
      <c r="K645" s="65"/>
      <c r="L645" s="65"/>
      <c r="M645" s="65"/>
      <c r="N645" s="65"/>
      <c r="O645" s="65"/>
    </row>
    <row r="646" customFormat="false" ht="15.75" hidden="false" customHeight="true" outlineLevel="0" collapsed="false">
      <c r="A646" s="61" t="str">
        <f aca="false">Def_SecSub!$A$323</f>
        <v>SI-02M2</v>
      </c>
      <c r="B646" s="61" t="str">
        <f aca="false">Def_Equipamentos!$C$8</f>
        <v>DI-BPMRFFE</v>
      </c>
      <c r="C646" s="43"/>
      <c r="D646" s="64" t="str">
        <f aca="false">IF(EXACT(A646, ""), "", A646&amp;":")&amp;B646&amp;IF(EXACT(C646, ""), "", "-"&amp;C646)</f>
        <v>SI-02M2:DI-BPMRFFE</v>
      </c>
      <c r="E646" s="61" t="str">
        <f aca="false">Def_Locais_Racks_Trechos!$A$4</f>
        <v>IA-02RaBPM</v>
      </c>
      <c r="F646" s="64" t="str">
        <f aca="false" t="array" ref="F646:F646">INDEX(Def_Locais_Racks_Trechos!$B$2:$B$1019, MATCH(E646, Def_Locais_Racks_Trechos!$A$2:$A$1019, 0), 1)</f>
        <v>Sala Racks 2</v>
      </c>
      <c r="G646" s="65"/>
      <c r="H646" s="65"/>
      <c r="I646" s="65"/>
      <c r="J646" s="65"/>
      <c r="K646" s="65"/>
      <c r="L646" s="65"/>
      <c r="M646" s="65"/>
      <c r="N646" s="65"/>
      <c r="O646" s="65"/>
    </row>
    <row r="647" customFormat="false" ht="15.75" hidden="false" customHeight="true" outlineLevel="0" collapsed="false">
      <c r="A647" s="61" t="str">
        <f aca="false">Def_SecSub!$A$324</f>
        <v>SI-03C1</v>
      </c>
      <c r="B647" s="61" t="str">
        <f aca="false">Def_Equipamentos!$C$8</f>
        <v>DI-BPMRFFE</v>
      </c>
      <c r="C647" s="43" t="n">
        <v>1</v>
      </c>
      <c r="D647" s="64" t="str">
        <f aca="false">IF(EXACT(A647, ""), "", A647&amp;":")&amp;B647&amp;IF(EXACT(C647, ""), "", "-"&amp;C647)</f>
        <v>SI-03C1:DI-BPMRFFE-1</v>
      </c>
      <c r="E647" s="61" t="str">
        <f aca="false">Def_Locais_Racks_Trechos!$A$5</f>
        <v>IA-03RaBPM</v>
      </c>
      <c r="F647" s="64" t="str">
        <f aca="false" t="array" ref="F647:F647">INDEX(Def_Locais_Racks_Trechos!$B$2:$B$1019, MATCH(E647, Def_Locais_Racks_Trechos!$A$2:$A$1019, 0), 1)</f>
        <v>Sala Racks 3</v>
      </c>
      <c r="G647" s="65"/>
      <c r="H647" s="65"/>
      <c r="I647" s="65"/>
      <c r="J647" s="65"/>
      <c r="K647" s="65"/>
      <c r="L647" s="65"/>
      <c r="M647" s="65"/>
      <c r="N647" s="65"/>
      <c r="O647" s="65"/>
    </row>
    <row r="648" customFormat="false" ht="15.75" hidden="false" customHeight="true" outlineLevel="0" collapsed="false">
      <c r="A648" s="61" t="str">
        <f aca="false">Def_SecSub!$A$324</f>
        <v>SI-03C1</v>
      </c>
      <c r="B648" s="61" t="str">
        <f aca="false">Def_Equipamentos!$C$8</f>
        <v>DI-BPMRFFE</v>
      </c>
      <c r="C648" s="43" t="n">
        <v>2</v>
      </c>
      <c r="D648" s="64" t="str">
        <f aca="false">IF(EXACT(A648, ""), "", A648&amp;":")&amp;B648&amp;IF(EXACT(C648, ""), "", "-"&amp;C648)</f>
        <v>SI-03C1:DI-BPMRFFE-2</v>
      </c>
      <c r="E648" s="61" t="str">
        <f aca="false">Def_Locais_Racks_Trechos!$A$5</f>
        <v>IA-03RaBPM</v>
      </c>
      <c r="F648" s="64" t="str">
        <f aca="false" t="array" ref="F648:F648">INDEX(Def_Locais_Racks_Trechos!$B$2:$B$1019, MATCH(E648, Def_Locais_Racks_Trechos!$A$2:$A$1019, 0), 1)</f>
        <v>Sala Racks 3</v>
      </c>
      <c r="G648" s="65"/>
      <c r="H648" s="65"/>
      <c r="I648" s="65"/>
      <c r="J648" s="65"/>
      <c r="K648" s="65"/>
      <c r="L648" s="65"/>
      <c r="M648" s="65"/>
      <c r="N648" s="65"/>
      <c r="O648" s="65"/>
    </row>
    <row r="649" customFormat="false" ht="15.75" hidden="false" customHeight="true" outlineLevel="0" collapsed="false">
      <c r="A649" s="61" t="str">
        <f aca="false">Def_SecSub!$A$325</f>
        <v>SI-03C2</v>
      </c>
      <c r="B649" s="61" t="str">
        <f aca="false">Def_Equipamentos!$C$8</f>
        <v>DI-BPMRFFE</v>
      </c>
      <c r="C649" s="43"/>
      <c r="D649" s="64" t="str">
        <f aca="false">IF(EXACT(A649, ""), "", A649&amp;":")&amp;B649&amp;IF(EXACT(C649, ""), "", "-"&amp;C649)</f>
        <v>SI-03C2:DI-BPMRFFE</v>
      </c>
      <c r="E649" s="61" t="str">
        <f aca="false">Def_Locais_Racks_Trechos!$A$5</f>
        <v>IA-03RaBPM</v>
      </c>
      <c r="F649" s="64" t="str">
        <f aca="false" t="array" ref="F649:F649">INDEX(Def_Locais_Racks_Trechos!$B$2:$B$1019, MATCH(E649, Def_Locais_Racks_Trechos!$A$2:$A$1019, 0), 1)</f>
        <v>Sala Racks 3</v>
      </c>
      <c r="G649" s="65"/>
      <c r="H649" s="65"/>
      <c r="I649" s="65"/>
      <c r="J649" s="65"/>
      <c r="K649" s="65"/>
      <c r="L649" s="65"/>
      <c r="M649" s="65"/>
      <c r="N649" s="65"/>
      <c r="O649" s="65"/>
    </row>
    <row r="650" customFormat="false" ht="15.75" hidden="false" customHeight="true" outlineLevel="0" collapsed="false">
      <c r="A650" s="61" t="str">
        <f aca="false">Def_SecSub!$A$326</f>
        <v>SI-03C3</v>
      </c>
      <c r="B650" s="61" t="str">
        <f aca="false">Def_Equipamentos!$C$8</f>
        <v>DI-BPMRFFE</v>
      </c>
      <c r="C650" s="43" t="n">
        <v>1</v>
      </c>
      <c r="D650" s="64" t="str">
        <f aca="false">IF(EXACT(A650, ""), "", A650&amp;":")&amp;B650&amp;IF(EXACT(C650, ""), "", "-"&amp;C650)</f>
        <v>SI-03C3:DI-BPMRFFE-1</v>
      </c>
      <c r="E650" s="61" t="str">
        <f aca="false">Def_Locais_Racks_Trechos!$A$5</f>
        <v>IA-03RaBPM</v>
      </c>
      <c r="F650" s="64" t="str">
        <f aca="false" t="array" ref="F650:F650">INDEX(Def_Locais_Racks_Trechos!$B$2:$B$1019, MATCH(E650, Def_Locais_Racks_Trechos!$A$2:$A$1019, 0), 1)</f>
        <v>Sala Racks 3</v>
      </c>
      <c r="G650" s="65"/>
      <c r="H650" s="65"/>
      <c r="I650" s="65"/>
      <c r="J650" s="65"/>
      <c r="K650" s="65"/>
      <c r="L650" s="65"/>
      <c r="M650" s="65"/>
      <c r="N650" s="65"/>
      <c r="O650" s="65"/>
    </row>
    <row r="651" customFormat="false" ht="15.75" hidden="false" customHeight="true" outlineLevel="0" collapsed="false">
      <c r="A651" s="61" t="str">
        <f aca="false">Def_SecSub!$A$326</f>
        <v>SI-03C3</v>
      </c>
      <c r="B651" s="61" t="str">
        <f aca="false">Def_Equipamentos!$C$8</f>
        <v>DI-BPMRFFE</v>
      </c>
      <c r="C651" s="43" t="n">
        <v>2</v>
      </c>
      <c r="D651" s="64" t="str">
        <f aca="false">IF(EXACT(A651, ""), "", A651&amp;":")&amp;B651&amp;IF(EXACT(C651, ""), "", "-"&amp;C651)</f>
        <v>SI-03C3:DI-BPMRFFE-2</v>
      </c>
      <c r="E651" s="61" t="str">
        <f aca="false">Def_Locais_Racks_Trechos!$A$5</f>
        <v>IA-03RaBPM</v>
      </c>
      <c r="F651" s="64" t="str">
        <f aca="false" t="array" ref="F651:F651">INDEX(Def_Locais_Racks_Trechos!$B$2:$B$1019, MATCH(E651, Def_Locais_Racks_Trechos!$A$2:$A$1019, 0), 1)</f>
        <v>Sala Racks 3</v>
      </c>
      <c r="G651" s="65"/>
      <c r="H651" s="65"/>
      <c r="I651" s="65"/>
      <c r="J651" s="65"/>
      <c r="K651" s="65"/>
      <c r="L651" s="65"/>
      <c r="M651" s="65"/>
      <c r="N651" s="65"/>
      <c r="O651" s="65"/>
    </row>
    <row r="652" customFormat="false" ht="15.75" hidden="false" customHeight="true" outlineLevel="0" collapsed="false">
      <c r="A652" s="61" t="str">
        <f aca="false">Def_SecSub!$A$327</f>
        <v>SI-03C4</v>
      </c>
      <c r="B652" s="61" t="str">
        <f aca="false">Def_Equipamentos!$C$8</f>
        <v>DI-BPMRFFE</v>
      </c>
      <c r="C652" s="43"/>
      <c r="D652" s="64" t="str">
        <f aca="false">IF(EXACT(A652, ""), "", A652&amp;":")&amp;B652&amp;IF(EXACT(C652, ""), "", "-"&amp;C652)</f>
        <v>SI-03C4:DI-BPMRFFE</v>
      </c>
      <c r="E652" s="61" t="str">
        <f aca="false">Def_Locais_Racks_Trechos!$A$5</f>
        <v>IA-03RaBPM</v>
      </c>
      <c r="F652" s="64" t="str">
        <f aca="false" t="array" ref="F652:F652">INDEX(Def_Locais_Racks_Trechos!$B$2:$B$1019, MATCH(E652, Def_Locais_Racks_Trechos!$A$2:$A$1019, 0), 1)</f>
        <v>Sala Racks 3</v>
      </c>
      <c r="G652" s="65"/>
      <c r="H652" s="65"/>
      <c r="I652" s="65"/>
      <c r="J652" s="65"/>
      <c r="K652" s="65"/>
      <c r="L652" s="65"/>
      <c r="M652" s="65"/>
      <c r="N652" s="65"/>
      <c r="O652" s="65"/>
    </row>
    <row r="653" customFormat="false" ht="15.75" hidden="false" customHeight="true" outlineLevel="0" collapsed="false">
      <c r="A653" s="61" t="str">
        <f aca="false">Def_SecSub!$A$328</f>
        <v>SI-03M1</v>
      </c>
      <c r="B653" s="61" t="str">
        <f aca="false">Def_Equipamentos!$C$8</f>
        <v>DI-BPMRFFE</v>
      </c>
      <c r="C653" s="43"/>
      <c r="D653" s="64" t="str">
        <f aca="false">IF(EXACT(A653, ""), "", A653&amp;":")&amp;B653&amp;IF(EXACT(C653, ""), "", "-"&amp;C653)</f>
        <v>SI-03M1:DI-BPMRFFE</v>
      </c>
      <c r="E653" s="61" t="str">
        <f aca="false">Def_Locais_Racks_Trechos!$A$5</f>
        <v>IA-03RaBPM</v>
      </c>
      <c r="F653" s="64" t="str">
        <f aca="false" t="array" ref="F653:F653">INDEX(Def_Locais_Racks_Trechos!$B$2:$B$1019, MATCH(E653, Def_Locais_Racks_Trechos!$A$2:$A$1019, 0), 1)</f>
        <v>Sala Racks 3</v>
      </c>
      <c r="G653" s="65"/>
      <c r="H653" s="65"/>
      <c r="I653" s="65"/>
      <c r="J653" s="65"/>
      <c r="K653" s="65"/>
      <c r="L653" s="65"/>
      <c r="M653" s="65"/>
      <c r="N653" s="65"/>
      <c r="O653" s="65"/>
    </row>
    <row r="654" customFormat="false" ht="15.75" hidden="false" customHeight="true" outlineLevel="0" collapsed="false">
      <c r="A654" s="61" t="str">
        <f aca="false">Def_SecSub!$A$329</f>
        <v>SI-03M2</v>
      </c>
      <c r="B654" s="61" t="str">
        <f aca="false">Def_Equipamentos!$C$8</f>
        <v>DI-BPMRFFE</v>
      </c>
      <c r="C654" s="43"/>
      <c r="D654" s="64" t="str">
        <f aca="false">IF(EXACT(A654, ""), "", A654&amp;":")&amp;B654&amp;IF(EXACT(C654, ""), "", "-"&amp;C654)</f>
        <v>SI-03M2:DI-BPMRFFE</v>
      </c>
      <c r="E654" s="61" t="str">
        <f aca="false">Def_Locais_Racks_Trechos!$A$5</f>
        <v>IA-03RaBPM</v>
      </c>
      <c r="F654" s="64" t="str">
        <f aca="false" t="array" ref="F654:F654">INDEX(Def_Locais_Racks_Trechos!$B$2:$B$1019, MATCH(E654, Def_Locais_Racks_Trechos!$A$2:$A$1019, 0), 1)</f>
        <v>Sala Racks 3</v>
      </c>
      <c r="G654" s="65"/>
      <c r="H654" s="65"/>
      <c r="I654" s="65"/>
      <c r="J654" s="65"/>
      <c r="K654" s="65"/>
      <c r="L654" s="65"/>
      <c r="M654" s="65"/>
      <c r="N654" s="65"/>
      <c r="O654" s="65"/>
    </row>
    <row r="655" customFormat="false" ht="15.75" hidden="false" customHeight="true" outlineLevel="0" collapsed="false">
      <c r="A655" s="61" t="str">
        <f aca="false">Def_SecSub!$A$330</f>
        <v>SI-04C1</v>
      </c>
      <c r="B655" s="61" t="str">
        <f aca="false">Def_Equipamentos!$C$8</f>
        <v>DI-BPMRFFE</v>
      </c>
      <c r="C655" s="43" t="n">
        <v>1</v>
      </c>
      <c r="D655" s="64" t="str">
        <f aca="false">IF(EXACT(A655, ""), "", A655&amp;":")&amp;B655&amp;IF(EXACT(C655, ""), "", "-"&amp;C655)</f>
        <v>SI-04C1:DI-BPMRFFE-1</v>
      </c>
      <c r="E655" s="61" t="str">
        <f aca="false">Def_Locais_Racks_Trechos!$A$6</f>
        <v>IA-04RaBPM</v>
      </c>
      <c r="F655" s="64" t="str">
        <f aca="false" t="array" ref="F655:F655">INDEX(Def_Locais_Racks_Trechos!$B$2:$B$1019, MATCH(E655, Def_Locais_Racks_Trechos!$A$2:$A$1019, 0), 1)</f>
        <v>Sala Racks 4</v>
      </c>
      <c r="G655" s="65"/>
      <c r="H655" s="65"/>
      <c r="I655" s="65"/>
      <c r="J655" s="65"/>
      <c r="K655" s="65"/>
      <c r="L655" s="65"/>
      <c r="M655" s="65"/>
      <c r="N655" s="65"/>
      <c r="O655" s="65"/>
    </row>
    <row r="656" customFormat="false" ht="15.75" hidden="false" customHeight="true" outlineLevel="0" collapsed="false">
      <c r="A656" s="61" t="str">
        <f aca="false">Def_SecSub!$A$330</f>
        <v>SI-04C1</v>
      </c>
      <c r="B656" s="61" t="str">
        <f aca="false">Def_Equipamentos!$C$8</f>
        <v>DI-BPMRFFE</v>
      </c>
      <c r="C656" s="43" t="n">
        <v>2</v>
      </c>
      <c r="D656" s="64" t="str">
        <f aca="false">IF(EXACT(A656, ""), "", A656&amp;":")&amp;B656&amp;IF(EXACT(C656, ""), "", "-"&amp;C656)</f>
        <v>SI-04C1:DI-BPMRFFE-2</v>
      </c>
      <c r="E656" s="61" t="str">
        <f aca="false">Def_Locais_Racks_Trechos!$A$6</f>
        <v>IA-04RaBPM</v>
      </c>
      <c r="F656" s="64" t="str">
        <f aca="false" t="array" ref="F656:F656">INDEX(Def_Locais_Racks_Trechos!$B$2:$B$1019, MATCH(E656, Def_Locais_Racks_Trechos!$A$2:$A$1019, 0), 1)</f>
        <v>Sala Racks 4</v>
      </c>
      <c r="G656" s="65"/>
      <c r="H656" s="65"/>
      <c r="I656" s="65"/>
      <c r="J656" s="65"/>
      <c r="K656" s="65"/>
      <c r="L656" s="65"/>
      <c r="M656" s="65"/>
      <c r="N656" s="65"/>
      <c r="O656" s="65"/>
    </row>
    <row r="657" customFormat="false" ht="15.75" hidden="false" customHeight="true" outlineLevel="0" collapsed="false">
      <c r="A657" s="61" t="str">
        <f aca="false">Def_SecSub!$A$331</f>
        <v>SI-04C2</v>
      </c>
      <c r="B657" s="61" t="str">
        <f aca="false">Def_Equipamentos!$C$8</f>
        <v>DI-BPMRFFE</v>
      </c>
      <c r="C657" s="43"/>
      <c r="D657" s="64" t="str">
        <f aca="false">IF(EXACT(A657, ""), "", A657&amp;":")&amp;B657&amp;IF(EXACT(C657, ""), "", "-"&amp;C657)</f>
        <v>SI-04C2:DI-BPMRFFE</v>
      </c>
      <c r="E657" s="61" t="str">
        <f aca="false">Def_Locais_Racks_Trechos!$A$6</f>
        <v>IA-04RaBPM</v>
      </c>
      <c r="F657" s="64" t="str">
        <f aca="false" t="array" ref="F657:F657">INDEX(Def_Locais_Racks_Trechos!$B$2:$B$1019, MATCH(E657, Def_Locais_Racks_Trechos!$A$2:$A$1019, 0), 1)</f>
        <v>Sala Racks 4</v>
      </c>
      <c r="G657" s="65"/>
      <c r="H657" s="65"/>
      <c r="I657" s="65"/>
      <c r="J657" s="65"/>
      <c r="K657" s="65"/>
      <c r="L657" s="65"/>
      <c r="M657" s="65"/>
      <c r="N657" s="65"/>
      <c r="O657" s="65"/>
    </row>
    <row r="658" customFormat="false" ht="15.75" hidden="false" customHeight="true" outlineLevel="0" collapsed="false">
      <c r="A658" s="61" t="str">
        <f aca="false">Def_SecSub!$A$332</f>
        <v>SI-04C3</v>
      </c>
      <c r="B658" s="61" t="str">
        <f aca="false">Def_Equipamentos!$C$8</f>
        <v>DI-BPMRFFE</v>
      </c>
      <c r="C658" s="43" t="n">
        <v>1</v>
      </c>
      <c r="D658" s="64" t="str">
        <f aca="false">IF(EXACT(A658, ""), "", A658&amp;":")&amp;B658&amp;IF(EXACT(C658, ""), "", "-"&amp;C658)</f>
        <v>SI-04C3:DI-BPMRFFE-1</v>
      </c>
      <c r="E658" s="61" t="str">
        <f aca="false">Def_Locais_Racks_Trechos!$A$6</f>
        <v>IA-04RaBPM</v>
      </c>
      <c r="F658" s="64" t="str">
        <f aca="false" t="array" ref="F658:F658">INDEX(Def_Locais_Racks_Trechos!$B$2:$B$1019, MATCH(E658, Def_Locais_Racks_Trechos!$A$2:$A$1019, 0), 1)</f>
        <v>Sala Racks 4</v>
      </c>
      <c r="G658" s="65"/>
      <c r="H658" s="65"/>
      <c r="I658" s="65"/>
      <c r="J658" s="65"/>
      <c r="K658" s="65"/>
      <c r="L658" s="65"/>
      <c r="M658" s="65"/>
      <c r="N658" s="65"/>
      <c r="O658" s="65"/>
    </row>
    <row r="659" customFormat="false" ht="15.75" hidden="false" customHeight="true" outlineLevel="0" collapsed="false">
      <c r="A659" s="61" t="str">
        <f aca="false">Def_SecSub!$A$332</f>
        <v>SI-04C3</v>
      </c>
      <c r="B659" s="61" t="str">
        <f aca="false">Def_Equipamentos!$C$8</f>
        <v>DI-BPMRFFE</v>
      </c>
      <c r="C659" s="43" t="n">
        <v>2</v>
      </c>
      <c r="D659" s="64" t="str">
        <f aca="false">IF(EXACT(A659, ""), "", A659&amp;":")&amp;B659&amp;IF(EXACT(C659, ""), "", "-"&amp;C659)</f>
        <v>SI-04C3:DI-BPMRFFE-2</v>
      </c>
      <c r="E659" s="61" t="str">
        <f aca="false">Def_Locais_Racks_Trechos!$A$6</f>
        <v>IA-04RaBPM</v>
      </c>
      <c r="F659" s="64" t="str">
        <f aca="false" t="array" ref="F659:F659">INDEX(Def_Locais_Racks_Trechos!$B$2:$B$1019, MATCH(E659, Def_Locais_Racks_Trechos!$A$2:$A$1019, 0), 1)</f>
        <v>Sala Racks 4</v>
      </c>
      <c r="G659" s="65"/>
      <c r="H659" s="65"/>
      <c r="I659" s="65"/>
      <c r="J659" s="65"/>
      <c r="K659" s="65"/>
      <c r="L659" s="65"/>
      <c r="M659" s="65"/>
      <c r="N659" s="65"/>
      <c r="O659" s="65"/>
    </row>
    <row r="660" customFormat="false" ht="15.75" hidden="false" customHeight="true" outlineLevel="0" collapsed="false">
      <c r="A660" s="61" t="str">
        <f aca="false">Def_SecSub!$A$333</f>
        <v>SI-04C4</v>
      </c>
      <c r="B660" s="61" t="str">
        <f aca="false">Def_Equipamentos!$C$8</f>
        <v>DI-BPMRFFE</v>
      </c>
      <c r="C660" s="43"/>
      <c r="D660" s="64" t="str">
        <f aca="false">IF(EXACT(A660, ""), "", A660&amp;":")&amp;B660&amp;IF(EXACT(C660, ""), "", "-"&amp;C660)</f>
        <v>SI-04C4:DI-BPMRFFE</v>
      </c>
      <c r="E660" s="61" t="str">
        <f aca="false">Def_Locais_Racks_Trechos!$A$6</f>
        <v>IA-04RaBPM</v>
      </c>
      <c r="F660" s="64" t="str">
        <f aca="false" t="array" ref="F660:F660">INDEX(Def_Locais_Racks_Trechos!$B$2:$B$1019, MATCH(E660, Def_Locais_Racks_Trechos!$A$2:$A$1019, 0), 1)</f>
        <v>Sala Racks 4</v>
      </c>
      <c r="G660" s="65"/>
      <c r="H660" s="65"/>
      <c r="I660" s="65"/>
      <c r="J660" s="65"/>
      <c r="K660" s="65"/>
      <c r="L660" s="65"/>
      <c r="M660" s="65"/>
      <c r="N660" s="65"/>
      <c r="O660" s="65"/>
    </row>
    <row r="661" customFormat="false" ht="15.75" hidden="false" customHeight="true" outlineLevel="0" collapsed="false">
      <c r="A661" s="61" t="str">
        <f aca="false">Def_SecSub!$A$334</f>
        <v>SI-04M1</v>
      </c>
      <c r="B661" s="61" t="str">
        <f aca="false">Def_Equipamentos!$C$8</f>
        <v>DI-BPMRFFE</v>
      </c>
      <c r="C661" s="43"/>
      <c r="D661" s="64" t="str">
        <f aca="false">IF(EXACT(A661, ""), "", A661&amp;":")&amp;B661&amp;IF(EXACT(C661, ""), "", "-"&amp;C661)</f>
        <v>SI-04M1:DI-BPMRFFE</v>
      </c>
      <c r="E661" s="61" t="str">
        <f aca="false">Def_Locais_Racks_Trechos!$A$6</f>
        <v>IA-04RaBPM</v>
      </c>
      <c r="F661" s="64" t="str">
        <f aca="false" t="array" ref="F661:F661">INDEX(Def_Locais_Racks_Trechos!$B$2:$B$1019, MATCH(E661, Def_Locais_Racks_Trechos!$A$2:$A$1019, 0), 1)</f>
        <v>Sala Racks 4</v>
      </c>
      <c r="G661" s="70"/>
      <c r="H661" s="70"/>
      <c r="I661" s="70"/>
      <c r="J661" s="70"/>
      <c r="K661" s="70"/>
      <c r="L661" s="70"/>
      <c r="M661" s="70"/>
      <c r="N661" s="70"/>
      <c r="O661" s="70"/>
    </row>
    <row r="662" customFormat="false" ht="15.75" hidden="false" customHeight="true" outlineLevel="0" collapsed="false">
      <c r="A662" s="61" t="str">
        <f aca="false">Def_SecSub!$A$335</f>
        <v>SI-04M2</v>
      </c>
      <c r="B662" s="61" t="str">
        <f aca="false">Def_Equipamentos!$C$8</f>
        <v>DI-BPMRFFE</v>
      </c>
      <c r="C662" s="43"/>
      <c r="D662" s="64" t="str">
        <f aca="false">IF(EXACT(A662, ""), "", A662&amp;":")&amp;B662&amp;IF(EXACT(C662, ""), "", "-"&amp;C662)</f>
        <v>SI-04M2:DI-BPMRFFE</v>
      </c>
      <c r="E662" s="61" t="str">
        <f aca="false">Def_Locais_Racks_Trechos!$A$6</f>
        <v>IA-04RaBPM</v>
      </c>
      <c r="F662" s="64" t="str">
        <f aca="false" t="array" ref="F662:F662">INDEX(Def_Locais_Racks_Trechos!$B$2:$B$1019, MATCH(E662, Def_Locais_Racks_Trechos!$A$2:$A$1019, 0), 1)</f>
        <v>Sala Racks 4</v>
      </c>
      <c r="G662" s="70"/>
      <c r="H662" s="70"/>
      <c r="I662" s="70"/>
      <c r="J662" s="70"/>
      <c r="K662" s="70"/>
      <c r="L662" s="70"/>
      <c r="M662" s="70"/>
      <c r="N662" s="70"/>
      <c r="O662" s="70"/>
    </row>
    <row r="663" customFormat="false" ht="15.75" hidden="false" customHeight="true" outlineLevel="0" collapsed="false">
      <c r="A663" s="61" t="str">
        <f aca="false">Def_SecSub!$A$336</f>
        <v>SI-05C1</v>
      </c>
      <c r="B663" s="61" t="str">
        <f aca="false">Def_Equipamentos!$C$8</f>
        <v>DI-BPMRFFE</v>
      </c>
      <c r="C663" s="43" t="n">
        <v>1</v>
      </c>
      <c r="D663" s="64" t="str">
        <f aca="false">IF(EXACT(A663, ""), "", A663&amp;":")&amp;B663&amp;IF(EXACT(C663, ""), "", "-"&amp;C663)</f>
        <v>SI-05C1:DI-BPMRFFE-1</v>
      </c>
      <c r="E663" s="61" t="str">
        <f aca="false">Def_Locais_Racks_Trechos!$A$7</f>
        <v>IA-05RaBPM</v>
      </c>
      <c r="F663" s="64" t="str">
        <f aca="false" t="array" ref="F663:F663">INDEX(Def_Locais_Racks_Trechos!$B$2:$B$1019, MATCH(E663, Def_Locais_Racks_Trechos!$A$2:$A$1019, 0), 1)</f>
        <v>Sala Racks 5</v>
      </c>
      <c r="G663" s="70"/>
      <c r="H663" s="70"/>
      <c r="I663" s="70"/>
      <c r="J663" s="70"/>
      <c r="K663" s="70"/>
      <c r="L663" s="70"/>
      <c r="M663" s="70"/>
      <c r="N663" s="70"/>
      <c r="O663" s="70"/>
    </row>
    <row r="664" customFormat="false" ht="15.75" hidden="false" customHeight="true" outlineLevel="0" collapsed="false">
      <c r="A664" s="61" t="str">
        <f aca="false">Def_SecSub!$A$336</f>
        <v>SI-05C1</v>
      </c>
      <c r="B664" s="61" t="str">
        <f aca="false">Def_Equipamentos!$C$8</f>
        <v>DI-BPMRFFE</v>
      </c>
      <c r="C664" s="43" t="n">
        <v>2</v>
      </c>
      <c r="D664" s="64" t="str">
        <f aca="false">IF(EXACT(A664, ""), "", A664&amp;":")&amp;B664&amp;IF(EXACT(C664, ""), "", "-"&amp;C664)</f>
        <v>SI-05C1:DI-BPMRFFE-2</v>
      </c>
      <c r="E664" s="61" t="str">
        <f aca="false">Def_Locais_Racks_Trechos!$A$7</f>
        <v>IA-05RaBPM</v>
      </c>
      <c r="F664" s="64" t="str">
        <f aca="false" t="array" ref="F664:F664">INDEX(Def_Locais_Racks_Trechos!$B$2:$B$1019, MATCH(E664, Def_Locais_Racks_Trechos!$A$2:$A$1019, 0), 1)</f>
        <v>Sala Racks 5</v>
      </c>
      <c r="G664" s="70"/>
      <c r="H664" s="70"/>
      <c r="I664" s="70"/>
      <c r="J664" s="70"/>
      <c r="K664" s="70"/>
      <c r="L664" s="70"/>
      <c r="M664" s="70"/>
      <c r="N664" s="70"/>
      <c r="O664" s="70"/>
    </row>
    <row r="665" customFormat="false" ht="15.75" hidden="false" customHeight="true" outlineLevel="0" collapsed="false">
      <c r="A665" s="61" t="str">
        <f aca="false">Def_SecSub!$A$337</f>
        <v>SI-05C2</v>
      </c>
      <c r="B665" s="61" t="str">
        <f aca="false">Def_Equipamentos!$C$8</f>
        <v>DI-BPMRFFE</v>
      </c>
      <c r="C665" s="43"/>
      <c r="D665" s="64" t="str">
        <f aca="false">IF(EXACT(A665, ""), "", A665&amp;":")&amp;B665&amp;IF(EXACT(C665, ""), "", "-"&amp;C665)</f>
        <v>SI-05C2:DI-BPMRFFE</v>
      </c>
      <c r="E665" s="61" t="str">
        <f aca="false">Def_Locais_Racks_Trechos!$A$7</f>
        <v>IA-05RaBPM</v>
      </c>
      <c r="F665" s="64" t="str">
        <f aca="false" t="array" ref="F665:F665">INDEX(Def_Locais_Racks_Trechos!$B$2:$B$1019, MATCH(E665, Def_Locais_Racks_Trechos!$A$2:$A$1019, 0), 1)</f>
        <v>Sala Racks 5</v>
      </c>
      <c r="G665" s="70"/>
      <c r="H665" s="70"/>
      <c r="I665" s="70"/>
      <c r="J665" s="70"/>
      <c r="K665" s="70"/>
      <c r="L665" s="70"/>
      <c r="M665" s="70"/>
      <c r="N665" s="70"/>
      <c r="O665" s="70"/>
    </row>
    <row r="666" customFormat="false" ht="15.75" hidden="false" customHeight="true" outlineLevel="0" collapsed="false">
      <c r="A666" s="61" t="str">
        <f aca="false">Def_SecSub!$A$338</f>
        <v>SI-05C3</v>
      </c>
      <c r="B666" s="61" t="str">
        <f aca="false">Def_Equipamentos!$C$8</f>
        <v>DI-BPMRFFE</v>
      </c>
      <c r="C666" s="43" t="n">
        <v>1</v>
      </c>
      <c r="D666" s="64" t="str">
        <f aca="false">IF(EXACT(A666, ""), "", A666&amp;":")&amp;B666&amp;IF(EXACT(C666, ""), "", "-"&amp;C666)</f>
        <v>SI-05C3:DI-BPMRFFE-1</v>
      </c>
      <c r="E666" s="61" t="str">
        <f aca="false">Def_Locais_Racks_Trechos!$A$7</f>
        <v>IA-05RaBPM</v>
      </c>
      <c r="F666" s="64" t="str">
        <f aca="false" t="array" ref="F666:F666">INDEX(Def_Locais_Racks_Trechos!$B$2:$B$1019, MATCH(E666, Def_Locais_Racks_Trechos!$A$2:$A$1019, 0), 1)</f>
        <v>Sala Racks 5</v>
      </c>
      <c r="G666" s="70"/>
      <c r="H666" s="70"/>
      <c r="I666" s="70"/>
      <c r="J666" s="70"/>
      <c r="K666" s="70"/>
      <c r="L666" s="70"/>
      <c r="M666" s="70"/>
      <c r="N666" s="70"/>
      <c r="O666" s="70"/>
    </row>
    <row r="667" customFormat="false" ht="15.75" hidden="false" customHeight="true" outlineLevel="0" collapsed="false">
      <c r="A667" s="61" t="str">
        <f aca="false">Def_SecSub!$A$338</f>
        <v>SI-05C3</v>
      </c>
      <c r="B667" s="61" t="str">
        <f aca="false">Def_Equipamentos!$C$8</f>
        <v>DI-BPMRFFE</v>
      </c>
      <c r="C667" s="43" t="n">
        <v>2</v>
      </c>
      <c r="D667" s="64" t="str">
        <f aca="false">IF(EXACT(A667, ""), "", A667&amp;":")&amp;B667&amp;IF(EXACT(C667, ""), "", "-"&amp;C667)</f>
        <v>SI-05C3:DI-BPMRFFE-2</v>
      </c>
      <c r="E667" s="61" t="str">
        <f aca="false">Def_Locais_Racks_Trechos!$A$7</f>
        <v>IA-05RaBPM</v>
      </c>
      <c r="F667" s="64" t="str">
        <f aca="false" t="array" ref="F667:F667">INDEX(Def_Locais_Racks_Trechos!$B$2:$B$1019, MATCH(E667, Def_Locais_Racks_Trechos!$A$2:$A$1019, 0), 1)</f>
        <v>Sala Racks 5</v>
      </c>
      <c r="G667" s="70"/>
      <c r="H667" s="70"/>
      <c r="I667" s="70"/>
      <c r="J667" s="70"/>
      <c r="K667" s="70"/>
      <c r="L667" s="70"/>
      <c r="M667" s="70"/>
      <c r="N667" s="70"/>
      <c r="O667" s="70"/>
    </row>
    <row r="668" customFormat="false" ht="15.75" hidden="false" customHeight="true" outlineLevel="0" collapsed="false">
      <c r="A668" s="61" t="str">
        <f aca="false">Def_SecSub!$A$339</f>
        <v>SI-05C4</v>
      </c>
      <c r="B668" s="61" t="str">
        <f aca="false">Def_Equipamentos!$C$8</f>
        <v>DI-BPMRFFE</v>
      </c>
      <c r="C668" s="43"/>
      <c r="D668" s="64" t="str">
        <f aca="false">IF(EXACT(A668, ""), "", A668&amp;":")&amp;B668&amp;IF(EXACT(C668, ""), "", "-"&amp;C668)</f>
        <v>SI-05C4:DI-BPMRFFE</v>
      </c>
      <c r="E668" s="61" t="str">
        <f aca="false">Def_Locais_Racks_Trechos!$A$7</f>
        <v>IA-05RaBPM</v>
      </c>
      <c r="F668" s="64" t="str">
        <f aca="false" t="array" ref="F668:F668">INDEX(Def_Locais_Racks_Trechos!$B$2:$B$1019, MATCH(E668, Def_Locais_Racks_Trechos!$A$2:$A$1019, 0), 1)</f>
        <v>Sala Racks 5</v>
      </c>
      <c r="G668" s="70"/>
      <c r="H668" s="70"/>
      <c r="I668" s="70"/>
      <c r="J668" s="70"/>
      <c r="K668" s="70"/>
      <c r="L668" s="70"/>
      <c r="M668" s="70"/>
      <c r="N668" s="70"/>
      <c r="O668" s="70"/>
    </row>
    <row r="669" customFormat="false" ht="15.75" hidden="false" customHeight="true" outlineLevel="0" collapsed="false">
      <c r="A669" s="61" t="str">
        <f aca="false">Def_SecSub!$A$340</f>
        <v>SI-05M1</v>
      </c>
      <c r="B669" s="61" t="str">
        <f aca="false">Def_Equipamentos!$C$8</f>
        <v>DI-BPMRFFE</v>
      </c>
      <c r="C669" s="43"/>
      <c r="D669" s="64" t="str">
        <f aca="false">IF(EXACT(A669, ""), "", A669&amp;":")&amp;B669&amp;IF(EXACT(C669, ""), "", "-"&amp;C669)</f>
        <v>SI-05M1:DI-BPMRFFE</v>
      </c>
      <c r="E669" s="61" t="str">
        <f aca="false">Def_Locais_Racks_Trechos!$A$7</f>
        <v>IA-05RaBPM</v>
      </c>
      <c r="F669" s="64" t="str">
        <f aca="false" t="array" ref="F669:F669">INDEX(Def_Locais_Racks_Trechos!$B$2:$B$1019, MATCH(E669, Def_Locais_Racks_Trechos!$A$2:$A$1019, 0), 1)</f>
        <v>Sala Racks 5</v>
      </c>
      <c r="G669" s="70"/>
      <c r="H669" s="70"/>
      <c r="I669" s="70"/>
      <c r="J669" s="70"/>
      <c r="K669" s="70"/>
      <c r="L669" s="70"/>
      <c r="M669" s="70"/>
      <c r="N669" s="70"/>
      <c r="O669" s="70"/>
    </row>
    <row r="670" customFormat="false" ht="15.75" hidden="false" customHeight="true" outlineLevel="0" collapsed="false">
      <c r="A670" s="61" t="str">
        <f aca="false">Def_SecSub!$A$341</f>
        <v>SI-05M2</v>
      </c>
      <c r="B670" s="61" t="str">
        <f aca="false">Def_Equipamentos!$C$8</f>
        <v>DI-BPMRFFE</v>
      </c>
      <c r="C670" s="43"/>
      <c r="D670" s="64" t="str">
        <f aca="false">IF(EXACT(A670, ""), "", A670&amp;":")&amp;B670&amp;IF(EXACT(C670, ""), "", "-"&amp;C670)</f>
        <v>SI-05M2:DI-BPMRFFE</v>
      </c>
      <c r="E670" s="61" t="str">
        <f aca="false">Def_Locais_Racks_Trechos!$A$7</f>
        <v>IA-05RaBPM</v>
      </c>
      <c r="F670" s="64" t="str">
        <f aca="false" t="array" ref="F670:F670">INDEX(Def_Locais_Racks_Trechos!$B$2:$B$1019, MATCH(E670, Def_Locais_Racks_Trechos!$A$2:$A$1019, 0), 1)</f>
        <v>Sala Racks 5</v>
      </c>
      <c r="G670" s="70"/>
      <c r="H670" s="70"/>
      <c r="I670" s="70"/>
      <c r="J670" s="70"/>
      <c r="K670" s="70"/>
      <c r="L670" s="70"/>
      <c r="M670" s="70"/>
      <c r="N670" s="70"/>
      <c r="O670" s="70"/>
    </row>
    <row r="671" customFormat="false" ht="15.75" hidden="false" customHeight="true" outlineLevel="0" collapsed="false">
      <c r="A671" s="61" t="str">
        <f aca="false">Def_SecSub!$A$342</f>
        <v>SI-06C1</v>
      </c>
      <c r="B671" s="61" t="str">
        <f aca="false">Def_Equipamentos!$C$8</f>
        <v>DI-BPMRFFE</v>
      </c>
      <c r="C671" s="43" t="n">
        <v>1</v>
      </c>
      <c r="D671" s="64" t="str">
        <f aca="false">IF(EXACT(A671, ""), "", A671&amp;":")&amp;B671&amp;IF(EXACT(C671, ""), "", "-"&amp;C671)</f>
        <v>SI-06C1:DI-BPMRFFE-1</v>
      </c>
      <c r="E671" s="61" t="str">
        <f aca="false">Def_Locais_Racks_Trechos!$A$8</f>
        <v>IA-06RaBPM</v>
      </c>
      <c r="F671" s="64" t="str">
        <f aca="false" t="array" ref="F671:F671">INDEX(Def_Locais_Racks_Trechos!$B$2:$B$1019, MATCH(E671, Def_Locais_Racks_Trechos!$A$2:$A$1019, 0), 1)</f>
        <v>Sala Racks 6</v>
      </c>
      <c r="G671" s="70"/>
      <c r="H671" s="70"/>
      <c r="I671" s="70"/>
      <c r="J671" s="70"/>
      <c r="K671" s="70"/>
      <c r="L671" s="70"/>
      <c r="M671" s="70"/>
      <c r="N671" s="70"/>
      <c r="O671" s="70"/>
    </row>
    <row r="672" customFormat="false" ht="15.75" hidden="false" customHeight="true" outlineLevel="0" collapsed="false">
      <c r="A672" s="61" t="str">
        <f aca="false">Def_SecSub!$A$342</f>
        <v>SI-06C1</v>
      </c>
      <c r="B672" s="61" t="str">
        <f aca="false">Def_Equipamentos!$C$8</f>
        <v>DI-BPMRFFE</v>
      </c>
      <c r="C672" s="43" t="n">
        <v>2</v>
      </c>
      <c r="D672" s="64" t="str">
        <f aca="false">IF(EXACT(A672, ""), "", A672&amp;":")&amp;B672&amp;IF(EXACT(C672, ""), "", "-"&amp;C672)</f>
        <v>SI-06C1:DI-BPMRFFE-2</v>
      </c>
      <c r="E672" s="61" t="str">
        <f aca="false">Def_Locais_Racks_Trechos!$A$8</f>
        <v>IA-06RaBPM</v>
      </c>
      <c r="F672" s="64" t="str">
        <f aca="false" t="array" ref="F672:F672">INDEX(Def_Locais_Racks_Trechos!$B$2:$B$1019, MATCH(E672, Def_Locais_Racks_Trechos!$A$2:$A$1019, 0), 1)</f>
        <v>Sala Racks 6</v>
      </c>
      <c r="G672" s="70"/>
      <c r="H672" s="70"/>
      <c r="I672" s="70"/>
      <c r="J672" s="70"/>
      <c r="K672" s="70"/>
      <c r="L672" s="70"/>
      <c r="M672" s="70"/>
      <c r="N672" s="70"/>
      <c r="O672" s="70"/>
    </row>
    <row r="673" customFormat="false" ht="15.75" hidden="false" customHeight="true" outlineLevel="0" collapsed="false">
      <c r="A673" s="61" t="str">
        <f aca="false">Def_SecSub!$A$343</f>
        <v>SI-06C2</v>
      </c>
      <c r="B673" s="61" t="str">
        <f aca="false">Def_Equipamentos!$C$8</f>
        <v>DI-BPMRFFE</v>
      </c>
      <c r="C673" s="43"/>
      <c r="D673" s="64" t="str">
        <f aca="false">IF(EXACT(A673, ""), "", A673&amp;":")&amp;B673&amp;IF(EXACT(C673, ""), "", "-"&amp;C673)</f>
        <v>SI-06C2:DI-BPMRFFE</v>
      </c>
      <c r="E673" s="61" t="str">
        <f aca="false">Def_Locais_Racks_Trechos!$A$8</f>
        <v>IA-06RaBPM</v>
      </c>
      <c r="F673" s="64" t="str">
        <f aca="false" t="array" ref="F673:F673">INDEX(Def_Locais_Racks_Trechos!$B$2:$B$1019, MATCH(E673, Def_Locais_Racks_Trechos!$A$2:$A$1019, 0), 1)</f>
        <v>Sala Racks 6</v>
      </c>
      <c r="G673" s="70"/>
      <c r="H673" s="70"/>
      <c r="I673" s="70"/>
      <c r="J673" s="70"/>
      <c r="K673" s="70"/>
      <c r="L673" s="70"/>
      <c r="M673" s="70"/>
      <c r="N673" s="70"/>
      <c r="O673" s="70"/>
    </row>
    <row r="674" customFormat="false" ht="15.75" hidden="false" customHeight="true" outlineLevel="0" collapsed="false">
      <c r="A674" s="61" t="str">
        <f aca="false">Def_SecSub!$A$344</f>
        <v>SI-06C3</v>
      </c>
      <c r="B674" s="61" t="str">
        <f aca="false">Def_Equipamentos!$C$8</f>
        <v>DI-BPMRFFE</v>
      </c>
      <c r="C674" s="43" t="n">
        <v>1</v>
      </c>
      <c r="D674" s="64" t="str">
        <f aca="false">IF(EXACT(A674, ""), "", A674&amp;":")&amp;B674&amp;IF(EXACT(C674, ""), "", "-"&amp;C674)</f>
        <v>SI-06C3:DI-BPMRFFE-1</v>
      </c>
      <c r="E674" s="61" t="str">
        <f aca="false">Def_Locais_Racks_Trechos!$A$8</f>
        <v>IA-06RaBPM</v>
      </c>
      <c r="F674" s="64" t="str">
        <f aca="false" t="array" ref="F674:F674">INDEX(Def_Locais_Racks_Trechos!$B$2:$B$1019, MATCH(E674, Def_Locais_Racks_Trechos!$A$2:$A$1019, 0), 1)</f>
        <v>Sala Racks 6</v>
      </c>
      <c r="G674" s="70"/>
      <c r="H674" s="70"/>
      <c r="I674" s="70"/>
      <c r="J674" s="70"/>
      <c r="K674" s="70"/>
      <c r="L674" s="70"/>
      <c r="M674" s="70"/>
      <c r="N674" s="70"/>
      <c r="O674" s="70"/>
    </row>
    <row r="675" customFormat="false" ht="15.75" hidden="false" customHeight="true" outlineLevel="0" collapsed="false">
      <c r="A675" s="61" t="str">
        <f aca="false">Def_SecSub!$A$344</f>
        <v>SI-06C3</v>
      </c>
      <c r="B675" s="61" t="str">
        <f aca="false">Def_Equipamentos!$C$8</f>
        <v>DI-BPMRFFE</v>
      </c>
      <c r="C675" s="43" t="n">
        <v>2</v>
      </c>
      <c r="D675" s="64" t="str">
        <f aca="false">IF(EXACT(A675, ""), "", A675&amp;":")&amp;B675&amp;IF(EXACT(C675, ""), "", "-"&amp;C675)</f>
        <v>SI-06C3:DI-BPMRFFE-2</v>
      </c>
      <c r="E675" s="61" t="str">
        <f aca="false">Def_Locais_Racks_Trechos!$A$8</f>
        <v>IA-06RaBPM</v>
      </c>
      <c r="F675" s="64" t="str">
        <f aca="false" t="array" ref="F675:F675">INDEX(Def_Locais_Racks_Trechos!$B$2:$B$1019, MATCH(E675, Def_Locais_Racks_Trechos!$A$2:$A$1019, 0), 1)</f>
        <v>Sala Racks 6</v>
      </c>
      <c r="G675" s="70"/>
      <c r="H675" s="70"/>
      <c r="I675" s="70"/>
      <c r="J675" s="70"/>
      <c r="K675" s="70"/>
      <c r="L675" s="70"/>
      <c r="M675" s="70"/>
      <c r="N675" s="70"/>
      <c r="O675" s="70"/>
    </row>
    <row r="676" customFormat="false" ht="15.75" hidden="false" customHeight="true" outlineLevel="0" collapsed="false">
      <c r="A676" s="61" t="str">
        <f aca="false">Def_SecSub!$A$345</f>
        <v>SI-06C4</v>
      </c>
      <c r="B676" s="61" t="str">
        <f aca="false">Def_Equipamentos!$C$8</f>
        <v>DI-BPMRFFE</v>
      </c>
      <c r="C676" s="43"/>
      <c r="D676" s="64" t="str">
        <f aca="false">IF(EXACT(A676, ""), "", A676&amp;":")&amp;B676&amp;IF(EXACT(C676, ""), "", "-"&amp;C676)</f>
        <v>SI-06C4:DI-BPMRFFE</v>
      </c>
      <c r="E676" s="61" t="str">
        <f aca="false">Def_Locais_Racks_Trechos!$A$8</f>
        <v>IA-06RaBPM</v>
      </c>
      <c r="F676" s="64" t="str">
        <f aca="false" t="array" ref="F676:F676">INDEX(Def_Locais_Racks_Trechos!$B$2:$B$1019, MATCH(E676, Def_Locais_Racks_Trechos!$A$2:$A$1019, 0), 1)</f>
        <v>Sala Racks 6</v>
      </c>
      <c r="G676" s="70"/>
      <c r="H676" s="70"/>
      <c r="I676" s="70"/>
      <c r="J676" s="70"/>
      <c r="K676" s="70"/>
      <c r="L676" s="70"/>
      <c r="M676" s="70"/>
      <c r="N676" s="70"/>
      <c r="O676" s="70"/>
    </row>
    <row r="677" customFormat="false" ht="15.75" hidden="false" customHeight="true" outlineLevel="0" collapsed="false">
      <c r="A677" s="61" t="str">
        <f aca="false">Def_SecSub!$A$346</f>
        <v>SI-06M1</v>
      </c>
      <c r="B677" s="61" t="str">
        <f aca="false">Def_Equipamentos!$C$8</f>
        <v>DI-BPMRFFE</v>
      </c>
      <c r="C677" s="43"/>
      <c r="D677" s="64" t="str">
        <f aca="false">IF(EXACT(A677, ""), "", A677&amp;":")&amp;B677&amp;IF(EXACT(C677, ""), "", "-"&amp;C677)</f>
        <v>SI-06M1:DI-BPMRFFE</v>
      </c>
      <c r="E677" s="61" t="str">
        <f aca="false">Def_Locais_Racks_Trechos!$A$8</f>
        <v>IA-06RaBPM</v>
      </c>
      <c r="F677" s="64" t="str">
        <f aca="false" t="array" ref="F677:F677">INDEX(Def_Locais_Racks_Trechos!$B$2:$B$1019, MATCH(E677, Def_Locais_Racks_Trechos!$A$2:$A$1019, 0), 1)</f>
        <v>Sala Racks 6</v>
      </c>
      <c r="G677" s="70"/>
      <c r="H677" s="70"/>
      <c r="I677" s="70"/>
      <c r="J677" s="70"/>
      <c r="K677" s="70"/>
      <c r="L677" s="70"/>
      <c r="M677" s="70"/>
      <c r="N677" s="70"/>
      <c r="O677" s="70"/>
    </row>
    <row r="678" customFormat="false" ht="15.75" hidden="false" customHeight="true" outlineLevel="0" collapsed="false">
      <c r="A678" s="61" t="str">
        <f aca="false">Def_SecSub!$A$347</f>
        <v>SI-06M2</v>
      </c>
      <c r="B678" s="61" t="str">
        <f aca="false">Def_Equipamentos!$C$8</f>
        <v>DI-BPMRFFE</v>
      </c>
      <c r="C678" s="43"/>
      <c r="D678" s="64" t="str">
        <f aca="false">IF(EXACT(A678, ""), "", A678&amp;":")&amp;B678&amp;IF(EXACT(C678, ""), "", "-"&amp;C678)</f>
        <v>SI-06M2:DI-BPMRFFE</v>
      </c>
      <c r="E678" s="61" t="str">
        <f aca="false">Def_Locais_Racks_Trechos!$A$8</f>
        <v>IA-06RaBPM</v>
      </c>
      <c r="F678" s="64" t="str">
        <f aca="false" t="array" ref="F678:F678">INDEX(Def_Locais_Racks_Trechos!$B$2:$B$1019, MATCH(E678, Def_Locais_Racks_Trechos!$A$2:$A$1019, 0), 1)</f>
        <v>Sala Racks 6</v>
      </c>
      <c r="G678" s="70"/>
      <c r="H678" s="70"/>
      <c r="I678" s="70"/>
      <c r="J678" s="70"/>
      <c r="K678" s="70"/>
      <c r="L678" s="70"/>
      <c r="M678" s="70"/>
      <c r="N678" s="70"/>
      <c r="O678" s="70"/>
    </row>
    <row r="679" customFormat="false" ht="15.75" hidden="false" customHeight="true" outlineLevel="0" collapsed="false">
      <c r="A679" s="61" t="str">
        <f aca="false">Def_SecSub!$A$348</f>
        <v>SI-07C1</v>
      </c>
      <c r="B679" s="61" t="str">
        <f aca="false">Def_Equipamentos!$C$8</f>
        <v>DI-BPMRFFE</v>
      </c>
      <c r="C679" s="43" t="n">
        <v>1</v>
      </c>
      <c r="D679" s="64" t="str">
        <f aca="false">IF(EXACT(A679, ""), "", A679&amp;":")&amp;B679&amp;IF(EXACT(C679, ""), "", "-"&amp;C679)</f>
        <v>SI-07C1:DI-BPMRFFE-1</v>
      </c>
      <c r="E679" s="61" t="str">
        <f aca="false">Def_Locais_Racks_Trechos!$A$9</f>
        <v>IA-07RaBPM</v>
      </c>
      <c r="F679" s="64" t="str">
        <f aca="false" t="array" ref="F679:F679">INDEX(Def_Locais_Racks_Trechos!$B$2:$B$1019, MATCH(E679, Def_Locais_Racks_Trechos!$A$2:$A$1019, 0), 1)</f>
        <v>Sala Racks 7</v>
      </c>
      <c r="G679" s="70"/>
      <c r="H679" s="70"/>
      <c r="I679" s="70"/>
      <c r="J679" s="70"/>
      <c r="K679" s="70"/>
      <c r="L679" s="70"/>
      <c r="M679" s="70"/>
      <c r="N679" s="70"/>
      <c r="O679" s="70"/>
    </row>
    <row r="680" customFormat="false" ht="15.75" hidden="false" customHeight="true" outlineLevel="0" collapsed="false">
      <c r="A680" s="61" t="str">
        <f aca="false">Def_SecSub!$A$348</f>
        <v>SI-07C1</v>
      </c>
      <c r="B680" s="61" t="str">
        <f aca="false">Def_Equipamentos!$C$8</f>
        <v>DI-BPMRFFE</v>
      </c>
      <c r="C680" s="43" t="n">
        <v>2</v>
      </c>
      <c r="D680" s="64" t="str">
        <f aca="false">IF(EXACT(A680, ""), "", A680&amp;":")&amp;B680&amp;IF(EXACT(C680, ""), "", "-"&amp;C680)</f>
        <v>SI-07C1:DI-BPMRFFE-2</v>
      </c>
      <c r="E680" s="61" t="str">
        <f aca="false">Def_Locais_Racks_Trechos!$A$9</f>
        <v>IA-07RaBPM</v>
      </c>
      <c r="F680" s="64" t="str">
        <f aca="false" t="array" ref="F680:F680">INDEX(Def_Locais_Racks_Trechos!$B$2:$B$1019, MATCH(E680, Def_Locais_Racks_Trechos!$A$2:$A$1019, 0), 1)</f>
        <v>Sala Racks 7</v>
      </c>
      <c r="G680" s="70"/>
      <c r="H680" s="70"/>
      <c r="I680" s="70"/>
      <c r="J680" s="70"/>
      <c r="K680" s="70"/>
      <c r="L680" s="70"/>
      <c r="M680" s="70"/>
      <c r="N680" s="70"/>
      <c r="O680" s="70"/>
    </row>
    <row r="681" customFormat="false" ht="15.75" hidden="false" customHeight="true" outlineLevel="0" collapsed="false">
      <c r="A681" s="61" t="str">
        <f aca="false">Def_SecSub!$A$349</f>
        <v>SI-07C2</v>
      </c>
      <c r="B681" s="61" t="str">
        <f aca="false">Def_Equipamentos!$C$8</f>
        <v>DI-BPMRFFE</v>
      </c>
      <c r="C681" s="43"/>
      <c r="D681" s="64" t="str">
        <f aca="false">IF(EXACT(A681, ""), "", A681&amp;":")&amp;B681&amp;IF(EXACT(C681, ""), "", "-"&amp;C681)</f>
        <v>SI-07C2:DI-BPMRFFE</v>
      </c>
      <c r="E681" s="61" t="str">
        <f aca="false">Def_Locais_Racks_Trechos!$A$9</f>
        <v>IA-07RaBPM</v>
      </c>
      <c r="F681" s="64" t="str">
        <f aca="false" t="array" ref="F681:F681">INDEX(Def_Locais_Racks_Trechos!$B$2:$B$1019, MATCH(E681, Def_Locais_Racks_Trechos!$A$2:$A$1019, 0), 1)</f>
        <v>Sala Racks 7</v>
      </c>
      <c r="G681" s="70"/>
      <c r="H681" s="70"/>
      <c r="I681" s="70"/>
      <c r="J681" s="70"/>
      <c r="K681" s="70"/>
      <c r="L681" s="70"/>
      <c r="M681" s="70"/>
      <c r="N681" s="70"/>
      <c r="O681" s="70"/>
    </row>
    <row r="682" customFormat="false" ht="15.75" hidden="false" customHeight="true" outlineLevel="0" collapsed="false">
      <c r="A682" s="61" t="str">
        <f aca="false">Def_SecSub!$A$350</f>
        <v>SI-07C3</v>
      </c>
      <c r="B682" s="61" t="str">
        <f aca="false">Def_Equipamentos!$C$8</f>
        <v>DI-BPMRFFE</v>
      </c>
      <c r="C682" s="43" t="n">
        <v>1</v>
      </c>
      <c r="D682" s="64" t="str">
        <f aca="false">IF(EXACT(A682, ""), "", A682&amp;":")&amp;B682&amp;IF(EXACT(C682, ""), "", "-"&amp;C682)</f>
        <v>SI-07C3:DI-BPMRFFE-1</v>
      </c>
      <c r="E682" s="61" t="str">
        <f aca="false">Def_Locais_Racks_Trechos!$A$9</f>
        <v>IA-07RaBPM</v>
      </c>
      <c r="F682" s="64" t="str">
        <f aca="false" t="array" ref="F682:F682">INDEX(Def_Locais_Racks_Trechos!$B$2:$B$1019, MATCH(E682, Def_Locais_Racks_Trechos!$A$2:$A$1019, 0), 1)</f>
        <v>Sala Racks 7</v>
      </c>
      <c r="G682" s="70"/>
      <c r="H682" s="70"/>
      <c r="I682" s="70"/>
      <c r="J682" s="70"/>
      <c r="K682" s="70"/>
      <c r="L682" s="70"/>
      <c r="M682" s="70"/>
      <c r="N682" s="70"/>
      <c r="O682" s="70"/>
    </row>
    <row r="683" customFormat="false" ht="15.75" hidden="false" customHeight="true" outlineLevel="0" collapsed="false">
      <c r="A683" s="61" t="str">
        <f aca="false">Def_SecSub!$A$350</f>
        <v>SI-07C3</v>
      </c>
      <c r="B683" s="61" t="str">
        <f aca="false">Def_Equipamentos!$C$8</f>
        <v>DI-BPMRFFE</v>
      </c>
      <c r="C683" s="43" t="n">
        <v>2</v>
      </c>
      <c r="D683" s="64" t="str">
        <f aca="false">IF(EXACT(A683, ""), "", A683&amp;":")&amp;B683&amp;IF(EXACT(C683, ""), "", "-"&amp;C683)</f>
        <v>SI-07C3:DI-BPMRFFE-2</v>
      </c>
      <c r="E683" s="61" t="str">
        <f aca="false">Def_Locais_Racks_Trechos!$A$9</f>
        <v>IA-07RaBPM</v>
      </c>
      <c r="F683" s="64" t="str">
        <f aca="false" t="array" ref="F683:F683">INDEX(Def_Locais_Racks_Trechos!$B$2:$B$1019, MATCH(E683, Def_Locais_Racks_Trechos!$A$2:$A$1019, 0), 1)</f>
        <v>Sala Racks 7</v>
      </c>
      <c r="G683" s="70"/>
      <c r="H683" s="70"/>
      <c r="I683" s="70"/>
      <c r="J683" s="70"/>
      <c r="K683" s="70"/>
      <c r="L683" s="70"/>
      <c r="M683" s="70"/>
      <c r="N683" s="70"/>
      <c r="O683" s="70"/>
    </row>
    <row r="684" customFormat="false" ht="15.75" hidden="false" customHeight="true" outlineLevel="0" collapsed="false">
      <c r="A684" s="61" t="str">
        <f aca="false">Def_SecSub!$A$351</f>
        <v>SI-07C4</v>
      </c>
      <c r="B684" s="61" t="str">
        <f aca="false">Def_Equipamentos!$C$8</f>
        <v>DI-BPMRFFE</v>
      </c>
      <c r="C684" s="43"/>
      <c r="D684" s="64" t="str">
        <f aca="false">IF(EXACT(A684, ""), "", A684&amp;":")&amp;B684&amp;IF(EXACT(C684, ""), "", "-"&amp;C684)</f>
        <v>SI-07C4:DI-BPMRFFE</v>
      </c>
      <c r="E684" s="61" t="str">
        <f aca="false">Def_Locais_Racks_Trechos!$A$9</f>
        <v>IA-07RaBPM</v>
      </c>
      <c r="F684" s="64" t="str">
        <f aca="false" t="array" ref="F684:F684">INDEX(Def_Locais_Racks_Trechos!$B$2:$B$1019, MATCH(E684, Def_Locais_Racks_Trechos!$A$2:$A$1019, 0), 1)</f>
        <v>Sala Racks 7</v>
      </c>
      <c r="G684" s="70"/>
      <c r="H684" s="70"/>
      <c r="I684" s="70"/>
      <c r="J684" s="70"/>
      <c r="K684" s="70"/>
      <c r="L684" s="70"/>
      <c r="M684" s="70"/>
      <c r="N684" s="70"/>
      <c r="O684" s="70"/>
    </row>
    <row r="685" customFormat="false" ht="15.75" hidden="false" customHeight="true" outlineLevel="0" collapsed="false">
      <c r="A685" s="61" t="str">
        <f aca="false">Def_SecSub!$A$352</f>
        <v>SI-07M1</v>
      </c>
      <c r="B685" s="61" t="str">
        <f aca="false">Def_Equipamentos!$C$8</f>
        <v>DI-BPMRFFE</v>
      </c>
      <c r="C685" s="43"/>
      <c r="D685" s="64" t="str">
        <f aca="false">IF(EXACT(A685, ""), "", A685&amp;":")&amp;B685&amp;IF(EXACT(C685, ""), "", "-"&amp;C685)</f>
        <v>SI-07M1:DI-BPMRFFE</v>
      </c>
      <c r="E685" s="61" t="str">
        <f aca="false">Def_Locais_Racks_Trechos!$A$9</f>
        <v>IA-07RaBPM</v>
      </c>
      <c r="F685" s="64" t="str">
        <f aca="false" t="array" ref="F685:F685">INDEX(Def_Locais_Racks_Trechos!$B$2:$B$1019, MATCH(E685, Def_Locais_Racks_Trechos!$A$2:$A$1019, 0), 1)</f>
        <v>Sala Racks 7</v>
      </c>
      <c r="G685" s="70"/>
      <c r="H685" s="70"/>
      <c r="I685" s="70"/>
      <c r="J685" s="70"/>
      <c r="K685" s="70"/>
      <c r="L685" s="70"/>
      <c r="M685" s="70"/>
      <c r="N685" s="70"/>
      <c r="O685" s="70"/>
    </row>
    <row r="686" customFormat="false" ht="15.75" hidden="false" customHeight="true" outlineLevel="0" collapsed="false">
      <c r="A686" s="61" t="str">
        <f aca="false">Def_SecSub!$A$353</f>
        <v>SI-07M2</v>
      </c>
      <c r="B686" s="61" t="str">
        <f aca="false">Def_Equipamentos!$C$8</f>
        <v>DI-BPMRFFE</v>
      </c>
      <c r="C686" s="43"/>
      <c r="D686" s="64" t="str">
        <f aca="false">IF(EXACT(A686, ""), "", A686&amp;":")&amp;B686&amp;IF(EXACT(C686, ""), "", "-"&amp;C686)</f>
        <v>SI-07M2:DI-BPMRFFE</v>
      </c>
      <c r="E686" s="61" t="str">
        <f aca="false">Def_Locais_Racks_Trechos!$A$9</f>
        <v>IA-07RaBPM</v>
      </c>
      <c r="F686" s="64" t="str">
        <f aca="false" t="array" ref="F686:F686">INDEX(Def_Locais_Racks_Trechos!$B$2:$B$1019, MATCH(E686, Def_Locais_Racks_Trechos!$A$2:$A$1019, 0), 1)</f>
        <v>Sala Racks 7</v>
      </c>
      <c r="G686" s="70"/>
      <c r="H686" s="70"/>
      <c r="I686" s="70"/>
      <c r="J686" s="70"/>
      <c r="K686" s="70"/>
      <c r="L686" s="70"/>
      <c r="M686" s="70"/>
      <c r="N686" s="70"/>
      <c r="O686" s="70"/>
    </row>
    <row r="687" customFormat="false" ht="15.75" hidden="false" customHeight="true" outlineLevel="0" collapsed="false">
      <c r="A687" s="61" t="str">
        <f aca="false">Def_SecSub!$A$354</f>
        <v>SI-08C1</v>
      </c>
      <c r="B687" s="61" t="str">
        <f aca="false">Def_Equipamentos!$C$8</f>
        <v>DI-BPMRFFE</v>
      </c>
      <c r="C687" s="43" t="n">
        <v>1</v>
      </c>
      <c r="D687" s="64" t="str">
        <f aca="false">IF(EXACT(A687, ""), "", A687&amp;":")&amp;B687&amp;IF(EXACT(C687, ""), "", "-"&amp;C687)</f>
        <v>SI-08C1:DI-BPMRFFE-1</v>
      </c>
      <c r="E687" s="61" t="str">
        <f aca="false">Def_Locais_Racks_Trechos!$A$10</f>
        <v>IA-08RaBPM</v>
      </c>
      <c r="F687" s="64" t="str">
        <f aca="false" t="array" ref="F687:F687">INDEX(Def_Locais_Racks_Trechos!$B$2:$B$1019, MATCH(E687, Def_Locais_Racks_Trechos!$A$2:$A$1019, 0), 1)</f>
        <v>Sala Racks 8</v>
      </c>
      <c r="G687" s="70"/>
      <c r="H687" s="70"/>
      <c r="I687" s="70"/>
      <c r="J687" s="70"/>
      <c r="K687" s="70"/>
      <c r="L687" s="70"/>
      <c r="M687" s="70"/>
      <c r="N687" s="70"/>
      <c r="O687" s="70"/>
    </row>
    <row r="688" customFormat="false" ht="15.75" hidden="false" customHeight="true" outlineLevel="0" collapsed="false">
      <c r="A688" s="61" t="str">
        <f aca="false">Def_SecSub!$A$354</f>
        <v>SI-08C1</v>
      </c>
      <c r="B688" s="61" t="str">
        <f aca="false">Def_Equipamentos!$C$8</f>
        <v>DI-BPMRFFE</v>
      </c>
      <c r="C688" s="43" t="n">
        <v>2</v>
      </c>
      <c r="D688" s="64" t="str">
        <f aca="false">IF(EXACT(A688, ""), "", A688&amp;":")&amp;B688&amp;IF(EXACT(C688, ""), "", "-"&amp;C688)</f>
        <v>SI-08C1:DI-BPMRFFE-2</v>
      </c>
      <c r="E688" s="61" t="str">
        <f aca="false">Def_Locais_Racks_Trechos!$A$10</f>
        <v>IA-08RaBPM</v>
      </c>
      <c r="F688" s="64" t="str">
        <f aca="false" t="array" ref="F688:F688">INDEX(Def_Locais_Racks_Trechos!$B$2:$B$1019, MATCH(E688, Def_Locais_Racks_Trechos!$A$2:$A$1019, 0), 1)</f>
        <v>Sala Racks 8</v>
      </c>
      <c r="G688" s="70"/>
      <c r="H688" s="70"/>
      <c r="I688" s="70"/>
      <c r="J688" s="70"/>
      <c r="K688" s="70"/>
      <c r="L688" s="70"/>
      <c r="M688" s="70"/>
      <c r="N688" s="70"/>
      <c r="O688" s="70"/>
    </row>
    <row r="689" customFormat="false" ht="15.75" hidden="false" customHeight="true" outlineLevel="0" collapsed="false">
      <c r="A689" s="61" t="str">
        <f aca="false">Def_SecSub!$A$355</f>
        <v>SI-08C2</v>
      </c>
      <c r="B689" s="61" t="str">
        <f aca="false">Def_Equipamentos!$C$8</f>
        <v>DI-BPMRFFE</v>
      </c>
      <c r="C689" s="43"/>
      <c r="D689" s="64" t="str">
        <f aca="false">IF(EXACT(A689, ""), "", A689&amp;":")&amp;B689&amp;IF(EXACT(C689, ""), "", "-"&amp;C689)</f>
        <v>SI-08C2:DI-BPMRFFE</v>
      </c>
      <c r="E689" s="61" t="str">
        <f aca="false">Def_Locais_Racks_Trechos!$A$10</f>
        <v>IA-08RaBPM</v>
      </c>
      <c r="F689" s="64" t="str">
        <f aca="false" t="array" ref="F689:F689">INDEX(Def_Locais_Racks_Trechos!$B$2:$B$1019, MATCH(E689, Def_Locais_Racks_Trechos!$A$2:$A$1019, 0), 1)</f>
        <v>Sala Racks 8</v>
      </c>
      <c r="G689" s="70"/>
      <c r="H689" s="70"/>
      <c r="I689" s="70"/>
      <c r="J689" s="70"/>
      <c r="K689" s="70"/>
      <c r="L689" s="70"/>
      <c r="M689" s="70"/>
      <c r="N689" s="70"/>
      <c r="O689" s="70"/>
    </row>
    <row r="690" customFormat="false" ht="15.75" hidden="false" customHeight="true" outlineLevel="0" collapsed="false">
      <c r="A690" s="61" t="str">
        <f aca="false">Def_SecSub!$A$356</f>
        <v>SI-08C3</v>
      </c>
      <c r="B690" s="61" t="str">
        <f aca="false">Def_Equipamentos!$C$8</f>
        <v>DI-BPMRFFE</v>
      </c>
      <c r="C690" s="43" t="n">
        <v>1</v>
      </c>
      <c r="D690" s="64" t="str">
        <f aca="false">IF(EXACT(A690, ""), "", A690&amp;":")&amp;B690&amp;IF(EXACT(C690, ""), "", "-"&amp;C690)</f>
        <v>SI-08C3:DI-BPMRFFE-1</v>
      </c>
      <c r="E690" s="61" t="str">
        <f aca="false">Def_Locais_Racks_Trechos!$A$10</f>
        <v>IA-08RaBPM</v>
      </c>
      <c r="F690" s="64" t="str">
        <f aca="false" t="array" ref="F690:F690">INDEX(Def_Locais_Racks_Trechos!$B$2:$B$1019, MATCH(E690, Def_Locais_Racks_Trechos!$A$2:$A$1019, 0), 1)</f>
        <v>Sala Racks 8</v>
      </c>
      <c r="G690" s="70"/>
      <c r="H690" s="70"/>
      <c r="I690" s="70"/>
      <c r="J690" s="70"/>
      <c r="K690" s="70"/>
      <c r="L690" s="70"/>
      <c r="M690" s="70"/>
      <c r="N690" s="70"/>
      <c r="O690" s="70"/>
    </row>
    <row r="691" customFormat="false" ht="15.75" hidden="false" customHeight="true" outlineLevel="0" collapsed="false">
      <c r="A691" s="61" t="str">
        <f aca="false">Def_SecSub!$A$356</f>
        <v>SI-08C3</v>
      </c>
      <c r="B691" s="61" t="str">
        <f aca="false">Def_Equipamentos!$C$8</f>
        <v>DI-BPMRFFE</v>
      </c>
      <c r="C691" s="43" t="n">
        <v>2</v>
      </c>
      <c r="D691" s="64" t="str">
        <f aca="false">IF(EXACT(A691, ""), "", A691&amp;":")&amp;B691&amp;IF(EXACT(C691, ""), "", "-"&amp;C691)</f>
        <v>SI-08C3:DI-BPMRFFE-2</v>
      </c>
      <c r="E691" s="61" t="str">
        <f aca="false">Def_Locais_Racks_Trechos!$A$10</f>
        <v>IA-08RaBPM</v>
      </c>
      <c r="F691" s="64" t="str">
        <f aca="false" t="array" ref="F691:F691">INDEX(Def_Locais_Racks_Trechos!$B$2:$B$1019, MATCH(E691, Def_Locais_Racks_Trechos!$A$2:$A$1019, 0), 1)</f>
        <v>Sala Racks 8</v>
      </c>
      <c r="G691" s="70"/>
      <c r="H691" s="70"/>
      <c r="I691" s="70"/>
      <c r="J691" s="70"/>
      <c r="K691" s="70"/>
      <c r="L691" s="70"/>
      <c r="M691" s="70"/>
      <c r="N691" s="70"/>
      <c r="O691" s="70"/>
    </row>
    <row r="692" customFormat="false" ht="15.75" hidden="false" customHeight="true" outlineLevel="0" collapsed="false">
      <c r="A692" s="61" t="str">
        <f aca="false">Def_SecSub!$A$357</f>
        <v>SI-08C4</v>
      </c>
      <c r="B692" s="61" t="str">
        <f aca="false">Def_Equipamentos!$C$8</f>
        <v>DI-BPMRFFE</v>
      </c>
      <c r="C692" s="43"/>
      <c r="D692" s="64" t="str">
        <f aca="false">IF(EXACT(A692, ""), "", A692&amp;":")&amp;B692&amp;IF(EXACT(C692, ""), "", "-"&amp;C692)</f>
        <v>SI-08C4:DI-BPMRFFE</v>
      </c>
      <c r="E692" s="61" t="str">
        <f aca="false">Def_Locais_Racks_Trechos!$A$10</f>
        <v>IA-08RaBPM</v>
      </c>
      <c r="F692" s="64" t="str">
        <f aca="false" t="array" ref="F692:F692">INDEX(Def_Locais_Racks_Trechos!$B$2:$B$1019, MATCH(E692, Def_Locais_Racks_Trechos!$A$2:$A$1019, 0), 1)</f>
        <v>Sala Racks 8</v>
      </c>
      <c r="G692" s="70"/>
      <c r="H692" s="70"/>
      <c r="I692" s="70"/>
      <c r="J692" s="70"/>
      <c r="K692" s="70"/>
      <c r="L692" s="70"/>
      <c r="M692" s="70"/>
      <c r="N692" s="70"/>
      <c r="O692" s="70"/>
    </row>
    <row r="693" customFormat="false" ht="15.75" hidden="false" customHeight="true" outlineLevel="0" collapsed="false">
      <c r="A693" s="61" t="str">
        <f aca="false">Def_SecSub!$A$358</f>
        <v>SI-08M1</v>
      </c>
      <c r="B693" s="61" t="str">
        <f aca="false">Def_Equipamentos!$C$8</f>
        <v>DI-BPMRFFE</v>
      </c>
      <c r="C693" s="43"/>
      <c r="D693" s="64" t="str">
        <f aca="false">IF(EXACT(A693, ""), "", A693&amp;":")&amp;B693&amp;IF(EXACT(C693, ""), "", "-"&amp;C693)</f>
        <v>SI-08M1:DI-BPMRFFE</v>
      </c>
      <c r="E693" s="61" t="str">
        <f aca="false">Def_Locais_Racks_Trechos!$A$10</f>
        <v>IA-08RaBPM</v>
      </c>
      <c r="F693" s="64" t="str">
        <f aca="false" t="array" ref="F693:F693">INDEX(Def_Locais_Racks_Trechos!$B$2:$B$1019, MATCH(E693, Def_Locais_Racks_Trechos!$A$2:$A$1019, 0), 1)</f>
        <v>Sala Racks 8</v>
      </c>
      <c r="G693" s="70"/>
      <c r="H693" s="70"/>
      <c r="I693" s="70"/>
      <c r="J693" s="70"/>
      <c r="K693" s="70"/>
      <c r="L693" s="70"/>
      <c r="M693" s="70"/>
      <c r="N693" s="70"/>
      <c r="O693" s="70"/>
    </row>
    <row r="694" customFormat="false" ht="15.75" hidden="false" customHeight="true" outlineLevel="0" collapsed="false">
      <c r="A694" s="61" t="str">
        <f aca="false">Def_SecSub!$A$359</f>
        <v>SI-08M2</v>
      </c>
      <c r="B694" s="61" t="str">
        <f aca="false">Def_Equipamentos!$C$8</f>
        <v>DI-BPMRFFE</v>
      </c>
      <c r="C694" s="43"/>
      <c r="D694" s="64" t="str">
        <f aca="false">IF(EXACT(A694, ""), "", A694&amp;":")&amp;B694&amp;IF(EXACT(C694, ""), "", "-"&amp;C694)</f>
        <v>SI-08M2:DI-BPMRFFE</v>
      </c>
      <c r="E694" s="61" t="str">
        <f aca="false">Def_Locais_Racks_Trechos!$A$10</f>
        <v>IA-08RaBPM</v>
      </c>
      <c r="F694" s="64" t="str">
        <f aca="false" t="array" ref="F694:F694">INDEX(Def_Locais_Racks_Trechos!$B$2:$B$1019, MATCH(E694, Def_Locais_Racks_Trechos!$A$2:$A$1019, 0), 1)</f>
        <v>Sala Racks 8</v>
      </c>
      <c r="G694" s="70"/>
      <c r="H694" s="70"/>
      <c r="I694" s="70"/>
      <c r="J694" s="70"/>
      <c r="K694" s="70"/>
      <c r="L694" s="70"/>
      <c r="M694" s="70"/>
      <c r="N694" s="70"/>
      <c r="O694" s="70"/>
    </row>
    <row r="695" customFormat="false" ht="15.75" hidden="false" customHeight="true" outlineLevel="0" collapsed="false">
      <c r="A695" s="61" t="str">
        <f aca="false">Def_SecSub!$A$360</f>
        <v>SI-09C1</v>
      </c>
      <c r="B695" s="61" t="str">
        <f aca="false">Def_Equipamentos!$C$8</f>
        <v>DI-BPMRFFE</v>
      </c>
      <c r="C695" s="43" t="n">
        <v>1</v>
      </c>
      <c r="D695" s="64" t="str">
        <f aca="false">IF(EXACT(A695, ""), "", A695&amp;":")&amp;B695&amp;IF(EXACT(C695, ""), "", "-"&amp;C695)</f>
        <v>SI-09C1:DI-BPMRFFE-1</v>
      </c>
      <c r="E695" s="61" t="str">
        <f aca="false">Def_Locais_Racks_Trechos!$A$11</f>
        <v>IA-09RaBPM</v>
      </c>
      <c r="F695" s="64" t="str">
        <f aca="false" t="array" ref="F695:F695">INDEX(Def_Locais_Racks_Trechos!$B$2:$B$1019, MATCH(E695, Def_Locais_Racks_Trechos!$A$2:$A$1019, 0), 1)</f>
        <v>Sala Racks 9</v>
      </c>
      <c r="G695" s="70"/>
      <c r="H695" s="70"/>
      <c r="I695" s="70"/>
      <c r="J695" s="70"/>
      <c r="K695" s="70"/>
      <c r="L695" s="70"/>
      <c r="M695" s="70"/>
      <c r="N695" s="70"/>
      <c r="O695" s="70"/>
    </row>
    <row r="696" customFormat="false" ht="15.75" hidden="false" customHeight="true" outlineLevel="0" collapsed="false">
      <c r="A696" s="61" t="str">
        <f aca="false">Def_SecSub!$A$360</f>
        <v>SI-09C1</v>
      </c>
      <c r="B696" s="61" t="str">
        <f aca="false">Def_Equipamentos!$C$8</f>
        <v>DI-BPMRFFE</v>
      </c>
      <c r="C696" s="43" t="n">
        <v>2</v>
      </c>
      <c r="D696" s="64" t="str">
        <f aca="false">IF(EXACT(A696, ""), "", A696&amp;":")&amp;B696&amp;IF(EXACT(C696, ""), "", "-"&amp;C696)</f>
        <v>SI-09C1:DI-BPMRFFE-2</v>
      </c>
      <c r="E696" s="61" t="str">
        <f aca="false">Def_Locais_Racks_Trechos!$A$11</f>
        <v>IA-09RaBPM</v>
      </c>
      <c r="F696" s="64" t="str">
        <f aca="false" t="array" ref="F696:F696">INDEX(Def_Locais_Racks_Trechos!$B$2:$B$1019, MATCH(E696, Def_Locais_Racks_Trechos!$A$2:$A$1019, 0), 1)</f>
        <v>Sala Racks 9</v>
      </c>
      <c r="G696" s="70"/>
      <c r="H696" s="70"/>
      <c r="I696" s="70"/>
      <c r="J696" s="70"/>
      <c r="K696" s="70"/>
      <c r="L696" s="70"/>
      <c r="M696" s="70"/>
      <c r="N696" s="70"/>
      <c r="O696" s="70"/>
    </row>
    <row r="697" customFormat="false" ht="15.75" hidden="false" customHeight="true" outlineLevel="0" collapsed="false">
      <c r="A697" s="61" t="str">
        <f aca="false">Def_SecSub!$A$361</f>
        <v>SI-09C2</v>
      </c>
      <c r="B697" s="61" t="str">
        <f aca="false">Def_Equipamentos!$C$8</f>
        <v>DI-BPMRFFE</v>
      </c>
      <c r="C697" s="43"/>
      <c r="D697" s="64" t="str">
        <f aca="false">IF(EXACT(A697, ""), "", A697&amp;":")&amp;B697&amp;IF(EXACT(C697, ""), "", "-"&amp;C697)</f>
        <v>SI-09C2:DI-BPMRFFE</v>
      </c>
      <c r="E697" s="61" t="str">
        <f aca="false">Def_Locais_Racks_Trechos!$A$11</f>
        <v>IA-09RaBPM</v>
      </c>
      <c r="F697" s="64" t="str">
        <f aca="false" t="array" ref="F697:F697">INDEX(Def_Locais_Racks_Trechos!$B$2:$B$1019, MATCH(E697, Def_Locais_Racks_Trechos!$A$2:$A$1019, 0), 1)</f>
        <v>Sala Racks 9</v>
      </c>
      <c r="G697" s="70"/>
      <c r="H697" s="70"/>
      <c r="I697" s="70"/>
      <c r="J697" s="70"/>
      <c r="K697" s="70"/>
      <c r="L697" s="70"/>
      <c r="M697" s="70"/>
      <c r="N697" s="70"/>
      <c r="O697" s="70"/>
    </row>
    <row r="698" customFormat="false" ht="15.75" hidden="false" customHeight="true" outlineLevel="0" collapsed="false">
      <c r="A698" s="61" t="str">
        <f aca="false">Def_SecSub!$A$362</f>
        <v>SI-09C3</v>
      </c>
      <c r="B698" s="61" t="str">
        <f aca="false">Def_Equipamentos!$C$8</f>
        <v>DI-BPMRFFE</v>
      </c>
      <c r="C698" s="43" t="n">
        <v>1</v>
      </c>
      <c r="D698" s="64" t="str">
        <f aca="false">IF(EXACT(A698, ""), "", A698&amp;":")&amp;B698&amp;IF(EXACT(C698, ""), "", "-"&amp;C698)</f>
        <v>SI-09C3:DI-BPMRFFE-1</v>
      </c>
      <c r="E698" s="61" t="str">
        <f aca="false">Def_Locais_Racks_Trechos!$A$11</f>
        <v>IA-09RaBPM</v>
      </c>
      <c r="F698" s="64" t="str">
        <f aca="false" t="array" ref="F698:F698">INDEX(Def_Locais_Racks_Trechos!$B$2:$B$1019, MATCH(E698, Def_Locais_Racks_Trechos!$A$2:$A$1019, 0), 1)</f>
        <v>Sala Racks 9</v>
      </c>
      <c r="G698" s="70"/>
      <c r="H698" s="70"/>
      <c r="I698" s="70"/>
      <c r="J698" s="70"/>
      <c r="K698" s="70"/>
      <c r="L698" s="70"/>
      <c r="M698" s="70"/>
      <c r="N698" s="70"/>
      <c r="O698" s="70"/>
    </row>
    <row r="699" customFormat="false" ht="15.75" hidden="false" customHeight="true" outlineLevel="0" collapsed="false">
      <c r="A699" s="61" t="str">
        <f aca="false">Def_SecSub!$A$362</f>
        <v>SI-09C3</v>
      </c>
      <c r="B699" s="61" t="str">
        <f aca="false">Def_Equipamentos!$C$8</f>
        <v>DI-BPMRFFE</v>
      </c>
      <c r="C699" s="43" t="n">
        <v>2</v>
      </c>
      <c r="D699" s="64" t="str">
        <f aca="false">IF(EXACT(A699, ""), "", A699&amp;":")&amp;B699&amp;IF(EXACT(C699, ""), "", "-"&amp;C699)</f>
        <v>SI-09C3:DI-BPMRFFE-2</v>
      </c>
      <c r="E699" s="61" t="str">
        <f aca="false">Def_Locais_Racks_Trechos!$A$11</f>
        <v>IA-09RaBPM</v>
      </c>
      <c r="F699" s="64" t="str">
        <f aca="false" t="array" ref="F699:F699">INDEX(Def_Locais_Racks_Trechos!$B$2:$B$1019, MATCH(E699, Def_Locais_Racks_Trechos!$A$2:$A$1019, 0), 1)</f>
        <v>Sala Racks 9</v>
      </c>
      <c r="G699" s="70"/>
      <c r="H699" s="70"/>
      <c r="I699" s="70"/>
      <c r="J699" s="70"/>
      <c r="K699" s="70"/>
      <c r="L699" s="70"/>
      <c r="M699" s="70"/>
      <c r="N699" s="70"/>
      <c r="O699" s="70"/>
    </row>
    <row r="700" customFormat="false" ht="15.75" hidden="false" customHeight="true" outlineLevel="0" collapsed="false">
      <c r="A700" s="61" t="str">
        <f aca="false">Def_SecSub!$A$363</f>
        <v>SI-09C4</v>
      </c>
      <c r="B700" s="61" t="str">
        <f aca="false">Def_Equipamentos!$C$8</f>
        <v>DI-BPMRFFE</v>
      </c>
      <c r="C700" s="43"/>
      <c r="D700" s="64" t="str">
        <f aca="false">IF(EXACT(A700, ""), "", A700&amp;":")&amp;B700&amp;IF(EXACT(C700, ""), "", "-"&amp;C700)</f>
        <v>SI-09C4:DI-BPMRFFE</v>
      </c>
      <c r="E700" s="61" t="str">
        <f aca="false">Def_Locais_Racks_Trechos!$A$11</f>
        <v>IA-09RaBPM</v>
      </c>
      <c r="F700" s="64" t="str">
        <f aca="false" t="array" ref="F700:F700">INDEX(Def_Locais_Racks_Trechos!$B$2:$B$1019, MATCH(E700, Def_Locais_Racks_Trechos!$A$2:$A$1019, 0), 1)</f>
        <v>Sala Racks 9</v>
      </c>
      <c r="G700" s="70"/>
      <c r="H700" s="70"/>
      <c r="I700" s="70"/>
      <c r="J700" s="70"/>
      <c r="K700" s="70"/>
      <c r="L700" s="70"/>
      <c r="M700" s="70"/>
      <c r="N700" s="70"/>
      <c r="O700" s="70"/>
    </row>
    <row r="701" customFormat="false" ht="15.75" hidden="false" customHeight="true" outlineLevel="0" collapsed="false">
      <c r="A701" s="61" t="str">
        <f aca="false">Def_SecSub!$A$364</f>
        <v>SI-09M1</v>
      </c>
      <c r="B701" s="61" t="str">
        <f aca="false">Def_Equipamentos!$C$8</f>
        <v>DI-BPMRFFE</v>
      </c>
      <c r="C701" s="43"/>
      <c r="D701" s="64" t="str">
        <f aca="false">IF(EXACT(A701, ""), "", A701&amp;":")&amp;B701&amp;IF(EXACT(C701, ""), "", "-"&amp;C701)</f>
        <v>SI-09M1:DI-BPMRFFE</v>
      </c>
      <c r="E701" s="61" t="str">
        <f aca="false">Def_Locais_Racks_Trechos!$A$11</f>
        <v>IA-09RaBPM</v>
      </c>
      <c r="F701" s="64" t="str">
        <f aca="false" t="array" ref="F701:F701">INDEX(Def_Locais_Racks_Trechos!$B$2:$B$1019, MATCH(E701, Def_Locais_Racks_Trechos!$A$2:$A$1019, 0), 1)</f>
        <v>Sala Racks 9</v>
      </c>
      <c r="G701" s="70"/>
      <c r="H701" s="70"/>
      <c r="I701" s="70"/>
      <c r="J701" s="70"/>
      <c r="K701" s="70"/>
      <c r="L701" s="70"/>
      <c r="M701" s="70"/>
      <c r="N701" s="70"/>
      <c r="O701" s="70"/>
    </row>
    <row r="702" customFormat="false" ht="15.75" hidden="false" customHeight="true" outlineLevel="0" collapsed="false">
      <c r="A702" s="61" t="str">
        <f aca="false">Def_SecSub!$A$365</f>
        <v>SI-09M2</v>
      </c>
      <c r="B702" s="61" t="str">
        <f aca="false">Def_Equipamentos!$C$8</f>
        <v>DI-BPMRFFE</v>
      </c>
      <c r="C702" s="43"/>
      <c r="D702" s="64" t="str">
        <f aca="false">IF(EXACT(A702, ""), "", A702&amp;":")&amp;B702&amp;IF(EXACT(C702, ""), "", "-"&amp;C702)</f>
        <v>SI-09M2:DI-BPMRFFE</v>
      </c>
      <c r="E702" s="61" t="str">
        <f aca="false">Def_Locais_Racks_Trechos!$A$11</f>
        <v>IA-09RaBPM</v>
      </c>
      <c r="F702" s="64" t="str">
        <f aca="false" t="array" ref="F702:F702">INDEX(Def_Locais_Racks_Trechos!$B$2:$B$1019, MATCH(E702, Def_Locais_Racks_Trechos!$A$2:$A$1019, 0), 1)</f>
        <v>Sala Racks 9</v>
      </c>
      <c r="G702" s="70"/>
      <c r="H702" s="70"/>
      <c r="I702" s="70"/>
      <c r="J702" s="70"/>
      <c r="K702" s="70"/>
      <c r="L702" s="70"/>
      <c r="M702" s="70"/>
      <c r="N702" s="70"/>
      <c r="O702" s="70"/>
    </row>
    <row r="703" customFormat="false" ht="15.75" hidden="false" customHeight="true" outlineLevel="0" collapsed="false">
      <c r="A703" s="61" t="str">
        <f aca="false">Def_SecSub!$A$366</f>
        <v>SI-10C1</v>
      </c>
      <c r="B703" s="61" t="str">
        <f aca="false">Def_Equipamentos!$C$8</f>
        <v>DI-BPMRFFE</v>
      </c>
      <c r="C703" s="43" t="n">
        <v>1</v>
      </c>
      <c r="D703" s="64" t="str">
        <f aca="false">IF(EXACT(A703, ""), "", A703&amp;":")&amp;B703&amp;IF(EXACT(C703, ""), "", "-"&amp;C703)</f>
        <v>SI-10C1:DI-BPMRFFE-1</v>
      </c>
      <c r="E703" s="61" t="str">
        <f aca="false">Def_Locais_Racks_Trechos!$A$12</f>
        <v>IA-10RaBPM</v>
      </c>
      <c r="F703" s="64" t="str">
        <f aca="false" t="array" ref="F703:F703">INDEX(Def_Locais_Racks_Trechos!$B$2:$B$1019, MATCH(E703, Def_Locais_Racks_Trechos!$A$2:$A$1019, 0), 1)</f>
        <v>Sala Racks 10</v>
      </c>
      <c r="G703" s="70"/>
      <c r="H703" s="70"/>
      <c r="I703" s="70"/>
      <c r="J703" s="70"/>
      <c r="K703" s="70"/>
      <c r="L703" s="70"/>
      <c r="M703" s="70"/>
      <c r="N703" s="70"/>
      <c r="O703" s="70"/>
    </row>
    <row r="704" customFormat="false" ht="15.75" hidden="false" customHeight="true" outlineLevel="0" collapsed="false">
      <c r="A704" s="61" t="str">
        <f aca="false">Def_SecSub!$A$366</f>
        <v>SI-10C1</v>
      </c>
      <c r="B704" s="61" t="str">
        <f aca="false">Def_Equipamentos!$C$8</f>
        <v>DI-BPMRFFE</v>
      </c>
      <c r="C704" s="43" t="n">
        <v>2</v>
      </c>
      <c r="D704" s="64" t="str">
        <f aca="false">IF(EXACT(A704, ""), "", A704&amp;":")&amp;B704&amp;IF(EXACT(C704, ""), "", "-"&amp;C704)</f>
        <v>SI-10C1:DI-BPMRFFE-2</v>
      </c>
      <c r="E704" s="61" t="str">
        <f aca="false">Def_Locais_Racks_Trechos!$A$12</f>
        <v>IA-10RaBPM</v>
      </c>
      <c r="F704" s="64" t="str">
        <f aca="false" t="array" ref="F704:F704">INDEX(Def_Locais_Racks_Trechos!$B$2:$B$1019, MATCH(E704, Def_Locais_Racks_Trechos!$A$2:$A$1019, 0), 1)</f>
        <v>Sala Racks 10</v>
      </c>
      <c r="G704" s="70"/>
      <c r="H704" s="70"/>
      <c r="I704" s="70"/>
      <c r="J704" s="70"/>
      <c r="K704" s="70"/>
      <c r="L704" s="70"/>
      <c r="M704" s="70"/>
      <c r="N704" s="70"/>
      <c r="O704" s="70"/>
    </row>
    <row r="705" customFormat="false" ht="15.75" hidden="false" customHeight="true" outlineLevel="0" collapsed="false">
      <c r="A705" s="61" t="str">
        <f aca="false">Def_SecSub!$A$367</f>
        <v>SI-10C2</v>
      </c>
      <c r="B705" s="61" t="str">
        <f aca="false">Def_Equipamentos!$C$8</f>
        <v>DI-BPMRFFE</v>
      </c>
      <c r="C705" s="43"/>
      <c r="D705" s="64" t="str">
        <f aca="false">IF(EXACT(A705, ""), "", A705&amp;":")&amp;B705&amp;IF(EXACT(C705, ""), "", "-"&amp;C705)</f>
        <v>SI-10C2:DI-BPMRFFE</v>
      </c>
      <c r="E705" s="61" t="str">
        <f aca="false">Def_Locais_Racks_Trechos!$A$12</f>
        <v>IA-10RaBPM</v>
      </c>
      <c r="F705" s="64" t="str">
        <f aca="false" t="array" ref="F705:F705">INDEX(Def_Locais_Racks_Trechos!$B$2:$B$1019, MATCH(E705, Def_Locais_Racks_Trechos!$A$2:$A$1019, 0), 1)</f>
        <v>Sala Racks 10</v>
      </c>
      <c r="G705" s="70"/>
      <c r="H705" s="70"/>
      <c r="I705" s="70"/>
      <c r="J705" s="70"/>
      <c r="K705" s="70"/>
      <c r="L705" s="70"/>
      <c r="M705" s="70"/>
      <c r="N705" s="70"/>
      <c r="O705" s="70"/>
    </row>
    <row r="706" customFormat="false" ht="15.75" hidden="false" customHeight="true" outlineLevel="0" collapsed="false">
      <c r="A706" s="61" t="str">
        <f aca="false">Def_SecSub!$A$368</f>
        <v>SI-10C3</v>
      </c>
      <c r="B706" s="61" t="str">
        <f aca="false">Def_Equipamentos!$C$8</f>
        <v>DI-BPMRFFE</v>
      </c>
      <c r="C706" s="43" t="n">
        <v>1</v>
      </c>
      <c r="D706" s="64" t="str">
        <f aca="false">IF(EXACT(A706, ""), "", A706&amp;":")&amp;B706&amp;IF(EXACT(C706, ""), "", "-"&amp;C706)</f>
        <v>SI-10C3:DI-BPMRFFE-1</v>
      </c>
      <c r="E706" s="61" t="str">
        <f aca="false">Def_Locais_Racks_Trechos!$A$12</f>
        <v>IA-10RaBPM</v>
      </c>
      <c r="F706" s="64" t="str">
        <f aca="false" t="array" ref="F706:F706">INDEX(Def_Locais_Racks_Trechos!$B$2:$B$1019, MATCH(E706, Def_Locais_Racks_Trechos!$A$2:$A$1019, 0), 1)</f>
        <v>Sala Racks 10</v>
      </c>
      <c r="G706" s="70"/>
      <c r="H706" s="70"/>
      <c r="I706" s="70"/>
      <c r="J706" s="70"/>
      <c r="K706" s="70"/>
      <c r="L706" s="70"/>
      <c r="M706" s="70"/>
      <c r="N706" s="70"/>
      <c r="O706" s="70"/>
    </row>
    <row r="707" customFormat="false" ht="15.75" hidden="false" customHeight="true" outlineLevel="0" collapsed="false">
      <c r="A707" s="61" t="str">
        <f aca="false">Def_SecSub!$A$368</f>
        <v>SI-10C3</v>
      </c>
      <c r="B707" s="61" t="str">
        <f aca="false">Def_Equipamentos!$C$8</f>
        <v>DI-BPMRFFE</v>
      </c>
      <c r="C707" s="43" t="n">
        <v>2</v>
      </c>
      <c r="D707" s="64" t="str">
        <f aca="false">IF(EXACT(A707, ""), "", A707&amp;":")&amp;B707&amp;IF(EXACT(C707, ""), "", "-"&amp;C707)</f>
        <v>SI-10C3:DI-BPMRFFE-2</v>
      </c>
      <c r="E707" s="61" t="str">
        <f aca="false">Def_Locais_Racks_Trechos!$A$12</f>
        <v>IA-10RaBPM</v>
      </c>
      <c r="F707" s="64" t="str">
        <f aca="false" t="array" ref="F707:F707">INDEX(Def_Locais_Racks_Trechos!$B$2:$B$1019, MATCH(E707, Def_Locais_Racks_Trechos!$A$2:$A$1019, 0), 1)</f>
        <v>Sala Racks 10</v>
      </c>
      <c r="G707" s="70"/>
      <c r="H707" s="70"/>
      <c r="I707" s="70"/>
      <c r="J707" s="70"/>
      <c r="K707" s="70"/>
      <c r="L707" s="70"/>
      <c r="M707" s="70"/>
      <c r="N707" s="70"/>
      <c r="O707" s="70"/>
    </row>
    <row r="708" customFormat="false" ht="15.75" hidden="false" customHeight="true" outlineLevel="0" collapsed="false">
      <c r="A708" s="61" t="str">
        <f aca="false">Def_SecSub!$A$369</f>
        <v>SI-10C4</v>
      </c>
      <c r="B708" s="61" t="str">
        <f aca="false">Def_Equipamentos!$C$8</f>
        <v>DI-BPMRFFE</v>
      </c>
      <c r="C708" s="43"/>
      <c r="D708" s="64" t="str">
        <f aca="false">IF(EXACT(A708, ""), "", A708&amp;":")&amp;B708&amp;IF(EXACT(C708, ""), "", "-"&amp;C708)</f>
        <v>SI-10C4:DI-BPMRFFE</v>
      </c>
      <c r="E708" s="61" t="str">
        <f aca="false">Def_Locais_Racks_Trechos!$A$12</f>
        <v>IA-10RaBPM</v>
      </c>
      <c r="F708" s="64" t="str">
        <f aca="false" t="array" ref="F708:F708">INDEX(Def_Locais_Racks_Trechos!$B$2:$B$1019, MATCH(E708, Def_Locais_Racks_Trechos!$A$2:$A$1019, 0), 1)</f>
        <v>Sala Racks 10</v>
      </c>
      <c r="G708" s="70"/>
      <c r="H708" s="70"/>
      <c r="I708" s="70"/>
      <c r="J708" s="70"/>
      <c r="K708" s="70"/>
      <c r="L708" s="70"/>
      <c r="M708" s="70"/>
      <c r="N708" s="70"/>
      <c r="O708" s="70"/>
    </row>
    <row r="709" customFormat="false" ht="15.75" hidden="false" customHeight="true" outlineLevel="0" collapsed="false">
      <c r="A709" s="61" t="str">
        <f aca="false">Def_SecSub!$A$370</f>
        <v>SI-10M1</v>
      </c>
      <c r="B709" s="61" t="str">
        <f aca="false">Def_Equipamentos!$C$8</f>
        <v>DI-BPMRFFE</v>
      </c>
      <c r="C709" s="43"/>
      <c r="D709" s="64" t="str">
        <f aca="false">IF(EXACT(A709, ""), "", A709&amp;":")&amp;B709&amp;IF(EXACT(C709, ""), "", "-"&amp;C709)</f>
        <v>SI-10M1:DI-BPMRFFE</v>
      </c>
      <c r="E709" s="61" t="str">
        <f aca="false">Def_Locais_Racks_Trechos!$A$12</f>
        <v>IA-10RaBPM</v>
      </c>
      <c r="F709" s="64" t="str">
        <f aca="false" t="array" ref="F709:F709">INDEX(Def_Locais_Racks_Trechos!$B$2:$B$1019, MATCH(E709, Def_Locais_Racks_Trechos!$A$2:$A$1019, 0), 1)</f>
        <v>Sala Racks 10</v>
      </c>
      <c r="G709" s="70"/>
      <c r="H709" s="70"/>
      <c r="I709" s="70"/>
      <c r="J709" s="70"/>
      <c r="K709" s="70"/>
      <c r="L709" s="70"/>
      <c r="M709" s="70"/>
      <c r="N709" s="70"/>
      <c r="O709" s="70"/>
    </row>
    <row r="710" customFormat="false" ht="15.75" hidden="false" customHeight="true" outlineLevel="0" collapsed="false">
      <c r="A710" s="61" t="str">
        <f aca="false">Def_SecSub!$A$371</f>
        <v>SI-10M2</v>
      </c>
      <c r="B710" s="61" t="str">
        <f aca="false">Def_Equipamentos!$C$8</f>
        <v>DI-BPMRFFE</v>
      </c>
      <c r="C710" s="43"/>
      <c r="D710" s="64" t="str">
        <f aca="false">IF(EXACT(A710, ""), "", A710&amp;":")&amp;B710&amp;IF(EXACT(C710, ""), "", "-"&amp;C710)</f>
        <v>SI-10M2:DI-BPMRFFE</v>
      </c>
      <c r="E710" s="61" t="str">
        <f aca="false">Def_Locais_Racks_Trechos!$A$12</f>
        <v>IA-10RaBPM</v>
      </c>
      <c r="F710" s="64" t="str">
        <f aca="false" t="array" ref="F710:F710">INDEX(Def_Locais_Racks_Trechos!$B$2:$B$1019, MATCH(E710, Def_Locais_Racks_Trechos!$A$2:$A$1019, 0), 1)</f>
        <v>Sala Racks 10</v>
      </c>
      <c r="G710" s="70"/>
      <c r="H710" s="70"/>
      <c r="I710" s="70"/>
      <c r="J710" s="70"/>
      <c r="K710" s="70"/>
      <c r="L710" s="70"/>
      <c r="M710" s="70"/>
      <c r="N710" s="70"/>
      <c r="O710" s="70"/>
    </row>
    <row r="711" customFormat="false" ht="15.75" hidden="false" customHeight="true" outlineLevel="0" collapsed="false">
      <c r="A711" s="61" t="str">
        <f aca="false">Def_SecSub!$A$372</f>
        <v>SI-11C1</v>
      </c>
      <c r="B711" s="61" t="str">
        <f aca="false">Def_Equipamentos!$C$8</f>
        <v>DI-BPMRFFE</v>
      </c>
      <c r="C711" s="43" t="n">
        <v>1</v>
      </c>
      <c r="D711" s="64" t="str">
        <f aca="false">IF(EXACT(A711, ""), "", A711&amp;":")&amp;B711&amp;IF(EXACT(C711, ""), "", "-"&amp;C711)</f>
        <v>SI-11C1:DI-BPMRFFE-1</v>
      </c>
      <c r="E711" s="61" t="str">
        <f aca="false">Def_Locais_Racks_Trechos!$A$13</f>
        <v>IA-11RaBPM</v>
      </c>
      <c r="F711" s="64" t="str">
        <f aca="false" t="array" ref="F711:F711">INDEX(Def_Locais_Racks_Trechos!$B$2:$B$1019, MATCH(E711, Def_Locais_Racks_Trechos!$A$2:$A$1019, 0), 1)</f>
        <v>Sala Racks 11</v>
      </c>
      <c r="G711" s="70"/>
      <c r="H711" s="70"/>
      <c r="I711" s="70"/>
      <c r="J711" s="70"/>
      <c r="K711" s="70"/>
      <c r="L711" s="70"/>
      <c r="M711" s="70"/>
      <c r="N711" s="70"/>
      <c r="O711" s="70"/>
    </row>
    <row r="712" customFormat="false" ht="15.75" hidden="false" customHeight="true" outlineLevel="0" collapsed="false">
      <c r="A712" s="61" t="str">
        <f aca="false">Def_SecSub!$A$372</f>
        <v>SI-11C1</v>
      </c>
      <c r="B712" s="61" t="str">
        <f aca="false">Def_Equipamentos!$C$8</f>
        <v>DI-BPMRFFE</v>
      </c>
      <c r="C712" s="43" t="n">
        <v>2</v>
      </c>
      <c r="D712" s="64" t="str">
        <f aca="false">IF(EXACT(A712, ""), "", A712&amp;":")&amp;B712&amp;IF(EXACT(C712, ""), "", "-"&amp;C712)</f>
        <v>SI-11C1:DI-BPMRFFE-2</v>
      </c>
      <c r="E712" s="61" t="str">
        <f aca="false">Def_Locais_Racks_Trechos!$A$13</f>
        <v>IA-11RaBPM</v>
      </c>
      <c r="F712" s="64" t="str">
        <f aca="false" t="array" ref="F712:F712">INDEX(Def_Locais_Racks_Trechos!$B$2:$B$1019, MATCH(E712, Def_Locais_Racks_Trechos!$A$2:$A$1019, 0), 1)</f>
        <v>Sala Racks 11</v>
      </c>
      <c r="G712" s="70"/>
      <c r="H712" s="70"/>
      <c r="I712" s="70"/>
      <c r="J712" s="70"/>
      <c r="K712" s="70"/>
      <c r="L712" s="70"/>
      <c r="M712" s="70"/>
      <c r="N712" s="70"/>
      <c r="O712" s="70"/>
    </row>
    <row r="713" customFormat="false" ht="15.75" hidden="false" customHeight="true" outlineLevel="0" collapsed="false">
      <c r="A713" s="61" t="str">
        <f aca="false">Def_SecSub!$A$373</f>
        <v>SI-11C2</v>
      </c>
      <c r="B713" s="61" t="str">
        <f aca="false">Def_Equipamentos!$C$8</f>
        <v>DI-BPMRFFE</v>
      </c>
      <c r="C713" s="43"/>
      <c r="D713" s="64" t="str">
        <f aca="false">IF(EXACT(A713, ""), "", A713&amp;":")&amp;B713&amp;IF(EXACT(C713, ""), "", "-"&amp;C713)</f>
        <v>SI-11C2:DI-BPMRFFE</v>
      </c>
      <c r="E713" s="61" t="str">
        <f aca="false">Def_Locais_Racks_Trechos!$A$13</f>
        <v>IA-11RaBPM</v>
      </c>
      <c r="F713" s="64" t="str">
        <f aca="false" t="array" ref="F713:F713">INDEX(Def_Locais_Racks_Trechos!$B$2:$B$1019, MATCH(E713, Def_Locais_Racks_Trechos!$A$2:$A$1019, 0), 1)</f>
        <v>Sala Racks 11</v>
      </c>
      <c r="G713" s="70"/>
      <c r="H713" s="70"/>
      <c r="I713" s="70"/>
      <c r="J713" s="70"/>
      <c r="K713" s="70"/>
      <c r="L713" s="70"/>
      <c r="M713" s="70"/>
      <c r="N713" s="70"/>
      <c r="O713" s="70"/>
    </row>
    <row r="714" customFormat="false" ht="15.75" hidden="false" customHeight="true" outlineLevel="0" collapsed="false">
      <c r="A714" s="61" t="str">
        <f aca="false">Def_SecSub!$A$374</f>
        <v>SI-11C3</v>
      </c>
      <c r="B714" s="61" t="str">
        <f aca="false">Def_Equipamentos!$C$8</f>
        <v>DI-BPMRFFE</v>
      </c>
      <c r="C714" s="43" t="n">
        <v>1</v>
      </c>
      <c r="D714" s="64" t="str">
        <f aca="false">IF(EXACT(A714, ""), "", A714&amp;":")&amp;B714&amp;IF(EXACT(C714, ""), "", "-"&amp;C714)</f>
        <v>SI-11C3:DI-BPMRFFE-1</v>
      </c>
      <c r="E714" s="61" t="str">
        <f aca="false">Def_Locais_Racks_Trechos!$A$13</f>
        <v>IA-11RaBPM</v>
      </c>
      <c r="F714" s="64" t="str">
        <f aca="false" t="array" ref="F714:F714">INDEX(Def_Locais_Racks_Trechos!$B$2:$B$1019, MATCH(E714, Def_Locais_Racks_Trechos!$A$2:$A$1019, 0), 1)</f>
        <v>Sala Racks 11</v>
      </c>
      <c r="G714" s="70"/>
      <c r="H714" s="70"/>
      <c r="I714" s="70"/>
      <c r="J714" s="70"/>
      <c r="K714" s="70"/>
      <c r="L714" s="70"/>
      <c r="M714" s="70"/>
      <c r="N714" s="70"/>
      <c r="O714" s="70"/>
    </row>
    <row r="715" customFormat="false" ht="15.75" hidden="false" customHeight="true" outlineLevel="0" collapsed="false">
      <c r="A715" s="61" t="str">
        <f aca="false">Def_SecSub!$A$374</f>
        <v>SI-11C3</v>
      </c>
      <c r="B715" s="61" t="str">
        <f aca="false">Def_Equipamentos!$C$8</f>
        <v>DI-BPMRFFE</v>
      </c>
      <c r="C715" s="43" t="n">
        <v>2</v>
      </c>
      <c r="D715" s="64" t="str">
        <f aca="false">IF(EXACT(A715, ""), "", A715&amp;":")&amp;B715&amp;IF(EXACT(C715, ""), "", "-"&amp;C715)</f>
        <v>SI-11C3:DI-BPMRFFE-2</v>
      </c>
      <c r="E715" s="61" t="str">
        <f aca="false">Def_Locais_Racks_Trechos!$A$13</f>
        <v>IA-11RaBPM</v>
      </c>
      <c r="F715" s="64" t="str">
        <f aca="false" t="array" ref="F715:F715">INDEX(Def_Locais_Racks_Trechos!$B$2:$B$1019, MATCH(E715, Def_Locais_Racks_Trechos!$A$2:$A$1019, 0), 1)</f>
        <v>Sala Racks 11</v>
      </c>
      <c r="G715" s="70"/>
      <c r="H715" s="70"/>
      <c r="I715" s="70"/>
      <c r="J715" s="70"/>
      <c r="K715" s="70"/>
      <c r="L715" s="70"/>
      <c r="M715" s="70"/>
      <c r="N715" s="70"/>
      <c r="O715" s="70"/>
    </row>
    <row r="716" customFormat="false" ht="15.75" hidden="false" customHeight="true" outlineLevel="0" collapsed="false">
      <c r="A716" s="61" t="str">
        <f aca="false">Def_SecSub!$A$375</f>
        <v>SI-11C4</v>
      </c>
      <c r="B716" s="61" t="str">
        <f aca="false">Def_Equipamentos!$C$8</f>
        <v>DI-BPMRFFE</v>
      </c>
      <c r="C716" s="43"/>
      <c r="D716" s="64" t="str">
        <f aca="false">IF(EXACT(A716, ""), "", A716&amp;":")&amp;B716&amp;IF(EXACT(C716, ""), "", "-"&amp;C716)</f>
        <v>SI-11C4:DI-BPMRFFE</v>
      </c>
      <c r="E716" s="61" t="str">
        <f aca="false">Def_Locais_Racks_Trechos!$A$13</f>
        <v>IA-11RaBPM</v>
      </c>
      <c r="F716" s="64" t="str">
        <f aca="false" t="array" ref="F716:F716">INDEX(Def_Locais_Racks_Trechos!$B$2:$B$1019, MATCH(E716, Def_Locais_Racks_Trechos!$A$2:$A$1019, 0), 1)</f>
        <v>Sala Racks 11</v>
      </c>
      <c r="G716" s="70"/>
      <c r="H716" s="70"/>
      <c r="I716" s="70"/>
      <c r="J716" s="70"/>
      <c r="K716" s="70"/>
      <c r="L716" s="70"/>
      <c r="M716" s="70"/>
      <c r="N716" s="70"/>
      <c r="O716" s="70"/>
    </row>
    <row r="717" customFormat="false" ht="15.75" hidden="false" customHeight="true" outlineLevel="0" collapsed="false">
      <c r="A717" s="61" t="str">
        <f aca="false">Def_SecSub!$A$376</f>
        <v>SI-11M1</v>
      </c>
      <c r="B717" s="61" t="str">
        <f aca="false">Def_Equipamentos!$C$8</f>
        <v>DI-BPMRFFE</v>
      </c>
      <c r="C717" s="43"/>
      <c r="D717" s="64" t="str">
        <f aca="false">IF(EXACT(A717, ""), "", A717&amp;":")&amp;B717&amp;IF(EXACT(C717, ""), "", "-"&amp;C717)</f>
        <v>SI-11M1:DI-BPMRFFE</v>
      </c>
      <c r="E717" s="61" t="str">
        <f aca="false">Def_Locais_Racks_Trechos!$A$13</f>
        <v>IA-11RaBPM</v>
      </c>
      <c r="F717" s="64" t="str">
        <f aca="false" t="array" ref="F717:F717">INDEX(Def_Locais_Racks_Trechos!$B$2:$B$1019, MATCH(E717, Def_Locais_Racks_Trechos!$A$2:$A$1019, 0), 1)</f>
        <v>Sala Racks 11</v>
      </c>
      <c r="G717" s="70"/>
      <c r="H717" s="70"/>
      <c r="I717" s="70"/>
      <c r="J717" s="70"/>
      <c r="K717" s="70"/>
      <c r="L717" s="70"/>
      <c r="M717" s="70"/>
      <c r="N717" s="70"/>
      <c r="O717" s="70"/>
    </row>
    <row r="718" customFormat="false" ht="15.75" hidden="false" customHeight="true" outlineLevel="0" collapsed="false">
      <c r="A718" s="61" t="str">
        <f aca="false">Def_SecSub!$A$377</f>
        <v>SI-11M2</v>
      </c>
      <c r="B718" s="61" t="str">
        <f aca="false">Def_Equipamentos!$C$8</f>
        <v>DI-BPMRFFE</v>
      </c>
      <c r="C718" s="43"/>
      <c r="D718" s="64" t="str">
        <f aca="false">IF(EXACT(A718, ""), "", A718&amp;":")&amp;B718&amp;IF(EXACT(C718, ""), "", "-"&amp;C718)</f>
        <v>SI-11M2:DI-BPMRFFE</v>
      </c>
      <c r="E718" s="61" t="str">
        <f aca="false">Def_Locais_Racks_Trechos!$A$13</f>
        <v>IA-11RaBPM</v>
      </c>
      <c r="F718" s="64" t="str">
        <f aca="false" t="array" ref="F718:F718">INDEX(Def_Locais_Racks_Trechos!$B$2:$B$1019, MATCH(E718, Def_Locais_Racks_Trechos!$A$2:$A$1019, 0), 1)</f>
        <v>Sala Racks 11</v>
      </c>
      <c r="G718" s="70"/>
      <c r="H718" s="70"/>
      <c r="I718" s="70"/>
      <c r="J718" s="70"/>
      <c r="K718" s="70"/>
      <c r="L718" s="70"/>
      <c r="M718" s="70"/>
      <c r="N718" s="70"/>
      <c r="O718" s="70"/>
    </row>
    <row r="719" customFormat="false" ht="15.75" hidden="false" customHeight="true" outlineLevel="0" collapsed="false">
      <c r="A719" s="61" t="str">
        <f aca="false">Def_SecSub!$A$378</f>
        <v>SI-12C1</v>
      </c>
      <c r="B719" s="61" t="str">
        <f aca="false">Def_Equipamentos!$C$8</f>
        <v>DI-BPMRFFE</v>
      </c>
      <c r="C719" s="43" t="n">
        <v>1</v>
      </c>
      <c r="D719" s="64" t="str">
        <f aca="false">IF(EXACT(A719, ""), "", A719&amp;":")&amp;B719&amp;IF(EXACT(C719, ""), "", "-"&amp;C719)</f>
        <v>SI-12C1:DI-BPMRFFE-1</v>
      </c>
      <c r="E719" s="61" t="str">
        <f aca="false">Def_Locais_Racks_Trechos!$A$14</f>
        <v>IA-12RaBPM</v>
      </c>
      <c r="F719" s="64" t="str">
        <f aca="false" t="array" ref="F719:F719">INDEX(Def_Locais_Racks_Trechos!$B$2:$B$1019, MATCH(E719, Def_Locais_Racks_Trechos!$A$2:$A$1019, 0), 1)</f>
        <v>Sala Racks 12</v>
      </c>
      <c r="G719" s="70"/>
      <c r="H719" s="70"/>
      <c r="I719" s="70"/>
      <c r="J719" s="70"/>
      <c r="K719" s="70"/>
      <c r="L719" s="70"/>
      <c r="M719" s="70"/>
      <c r="N719" s="70"/>
      <c r="O719" s="70"/>
    </row>
    <row r="720" customFormat="false" ht="15.75" hidden="false" customHeight="true" outlineLevel="0" collapsed="false">
      <c r="A720" s="61" t="str">
        <f aca="false">Def_SecSub!$A$378</f>
        <v>SI-12C1</v>
      </c>
      <c r="B720" s="61" t="str">
        <f aca="false">Def_Equipamentos!$C$8</f>
        <v>DI-BPMRFFE</v>
      </c>
      <c r="C720" s="43" t="n">
        <v>2</v>
      </c>
      <c r="D720" s="64" t="str">
        <f aca="false">IF(EXACT(A720, ""), "", A720&amp;":")&amp;B720&amp;IF(EXACT(C720, ""), "", "-"&amp;C720)</f>
        <v>SI-12C1:DI-BPMRFFE-2</v>
      </c>
      <c r="E720" s="61" t="str">
        <f aca="false">Def_Locais_Racks_Trechos!$A$14</f>
        <v>IA-12RaBPM</v>
      </c>
      <c r="F720" s="64" t="str">
        <f aca="false" t="array" ref="F720:F720">INDEX(Def_Locais_Racks_Trechos!$B$2:$B$1019, MATCH(E720, Def_Locais_Racks_Trechos!$A$2:$A$1019, 0), 1)</f>
        <v>Sala Racks 12</v>
      </c>
      <c r="G720" s="70"/>
      <c r="H720" s="70"/>
      <c r="I720" s="70"/>
      <c r="J720" s="70"/>
      <c r="K720" s="70"/>
      <c r="L720" s="70"/>
      <c r="M720" s="70"/>
      <c r="N720" s="70"/>
      <c r="O720" s="70"/>
    </row>
    <row r="721" customFormat="false" ht="15.75" hidden="false" customHeight="true" outlineLevel="0" collapsed="false">
      <c r="A721" s="61" t="str">
        <f aca="false">Def_SecSub!$A$379</f>
        <v>SI-12C2</v>
      </c>
      <c r="B721" s="61" t="str">
        <f aca="false">Def_Equipamentos!$C$8</f>
        <v>DI-BPMRFFE</v>
      </c>
      <c r="C721" s="43"/>
      <c r="D721" s="64" t="str">
        <f aca="false">IF(EXACT(A721, ""), "", A721&amp;":")&amp;B721&amp;IF(EXACT(C721, ""), "", "-"&amp;C721)</f>
        <v>SI-12C2:DI-BPMRFFE</v>
      </c>
      <c r="E721" s="61" t="str">
        <f aca="false">Def_Locais_Racks_Trechos!$A$14</f>
        <v>IA-12RaBPM</v>
      </c>
      <c r="F721" s="64" t="str">
        <f aca="false" t="array" ref="F721:F721">INDEX(Def_Locais_Racks_Trechos!$B$2:$B$1019, MATCH(E721, Def_Locais_Racks_Trechos!$A$2:$A$1019, 0), 1)</f>
        <v>Sala Racks 12</v>
      </c>
      <c r="G721" s="70"/>
      <c r="H721" s="70"/>
      <c r="I721" s="70"/>
      <c r="J721" s="70"/>
      <c r="K721" s="70"/>
      <c r="L721" s="70"/>
      <c r="M721" s="70"/>
      <c r="N721" s="70"/>
      <c r="O721" s="70"/>
    </row>
    <row r="722" customFormat="false" ht="15.75" hidden="false" customHeight="true" outlineLevel="0" collapsed="false">
      <c r="A722" s="61" t="str">
        <f aca="false">Def_SecSub!$A$380</f>
        <v>SI-12C3</v>
      </c>
      <c r="B722" s="61" t="str">
        <f aca="false">Def_Equipamentos!$C$8</f>
        <v>DI-BPMRFFE</v>
      </c>
      <c r="C722" s="43" t="n">
        <v>1</v>
      </c>
      <c r="D722" s="64" t="str">
        <f aca="false">IF(EXACT(A722, ""), "", A722&amp;":")&amp;B722&amp;IF(EXACT(C722, ""), "", "-"&amp;C722)</f>
        <v>SI-12C3:DI-BPMRFFE-1</v>
      </c>
      <c r="E722" s="61" t="str">
        <f aca="false">Def_Locais_Racks_Trechos!$A$14</f>
        <v>IA-12RaBPM</v>
      </c>
      <c r="F722" s="64" t="str">
        <f aca="false" t="array" ref="F722:F722">INDEX(Def_Locais_Racks_Trechos!$B$2:$B$1019, MATCH(E722, Def_Locais_Racks_Trechos!$A$2:$A$1019, 0), 1)</f>
        <v>Sala Racks 12</v>
      </c>
      <c r="G722" s="70"/>
      <c r="H722" s="70"/>
      <c r="I722" s="70"/>
      <c r="J722" s="70"/>
      <c r="K722" s="70"/>
      <c r="L722" s="70"/>
      <c r="M722" s="70"/>
      <c r="N722" s="70"/>
      <c r="O722" s="70"/>
    </row>
    <row r="723" customFormat="false" ht="15.75" hidden="false" customHeight="true" outlineLevel="0" collapsed="false">
      <c r="A723" s="61" t="str">
        <f aca="false">Def_SecSub!$A$380</f>
        <v>SI-12C3</v>
      </c>
      <c r="B723" s="61" t="str">
        <f aca="false">Def_Equipamentos!$C$8</f>
        <v>DI-BPMRFFE</v>
      </c>
      <c r="C723" s="43" t="n">
        <v>2</v>
      </c>
      <c r="D723" s="64" t="str">
        <f aca="false">IF(EXACT(A723, ""), "", A723&amp;":")&amp;B723&amp;IF(EXACT(C723, ""), "", "-"&amp;C723)</f>
        <v>SI-12C3:DI-BPMRFFE-2</v>
      </c>
      <c r="E723" s="61" t="str">
        <f aca="false">Def_Locais_Racks_Trechos!$A$14</f>
        <v>IA-12RaBPM</v>
      </c>
      <c r="F723" s="64" t="str">
        <f aca="false" t="array" ref="F723:F723">INDEX(Def_Locais_Racks_Trechos!$B$2:$B$1019, MATCH(E723, Def_Locais_Racks_Trechos!$A$2:$A$1019, 0), 1)</f>
        <v>Sala Racks 12</v>
      </c>
      <c r="G723" s="70"/>
      <c r="H723" s="70"/>
      <c r="I723" s="70"/>
      <c r="J723" s="70"/>
      <c r="K723" s="70"/>
      <c r="L723" s="70"/>
      <c r="M723" s="70"/>
      <c r="N723" s="70"/>
      <c r="O723" s="70"/>
    </row>
    <row r="724" customFormat="false" ht="15.75" hidden="false" customHeight="true" outlineLevel="0" collapsed="false">
      <c r="A724" s="61" t="str">
        <f aca="false">Def_SecSub!$A$381</f>
        <v>SI-12C4</v>
      </c>
      <c r="B724" s="61" t="str">
        <f aca="false">Def_Equipamentos!$C$8</f>
        <v>DI-BPMRFFE</v>
      </c>
      <c r="C724" s="43"/>
      <c r="D724" s="64" t="str">
        <f aca="false">IF(EXACT(A724, ""), "", A724&amp;":")&amp;B724&amp;IF(EXACT(C724, ""), "", "-"&amp;C724)</f>
        <v>SI-12C4:DI-BPMRFFE</v>
      </c>
      <c r="E724" s="61" t="str">
        <f aca="false">Def_Locais_Racks_Trechos!$A$14</f>
        <v>IA-12RaBPM</v>
      </c>
      <c r="F724" s="64" t="str">
        <f aca="false" t="array" ref="F724:F724">INDEX(Def_Locais_Racks_Trechos!$B$2:$B$1019, MATCH(E724, Def_Locais_Racks_Trechos!$A$2:$A$1019, 0), 1)</f>
        <v>Sala Racks 12</v>
      </c>
      <c r="G724" s="70"/>
      <c r="H724" s="70"/>
      <c r="I724" s="70"/>
      <c r="J724" s="70"/>
      <c r="K724" s="70"/>
      <c r="L724" s="70"/>
      <c r="M724" s="70"/>
      <c r="N724" s="70"/>
      <c r="O724" s="70"/>
    </row>
    <row r="725" customFormat="false" ht="15.75" hidden="false" customHeight="true" outlineLevel="0" collapsed="false">
      <c r="A725" s="61" t="str">
        <f aca="false">Def_SecSub!$A$382</f>
        <v>SI-12M1</v>
      </c>
      <c r="B725" s="61" t="str">
        <f aca="false">Def_Equipamentos!$C$8</f>
        <v>DI-BPMRFFE</v>
      </c>
      <c r="C725" s="43"/>
      <c r="D725" s="64" t="str">
        <f aca="false">IF(EXACT(A725, ""), "", A725&amp;":")&amp;B725&amp;IF(EXACT(C725, ""), "", "-"&amp;C725)</f>
        <v>SI-12M1:DI-BPMRFFE</v>
      </c>
      <c r="E725" s="61" t="str">
        <f aca="false">Def_Locais_Racks_Trechos!$A$14</f>
        <v>IA-12RaBPM</v>
      </c>
      <c r="F725" s="64" t="str">
        <f aca="false" t="array" ref="F725:F725">INDEX(Def_Locais_Racks_Trechos!$B$2:$B$1019, MATCH(E725, Def_Locais_Racks_Trechos!$A$2:$A$1019, 0), 1)</f>
        <v>Sala Racks 12</v>
      </c>
      <c r="G725" s="70"/>
      <c r="H725" s="70"/>
      <c r="I725" s="70"/>
      <c r="J725" s="70"/>
      <c r="K725" s="70"/>
      <c r="L725" s="70"/>
      <c r="M725" s="70"/>
      <c r="N725" s="70"/>
      <c r="O725" s="70"/>
    </row>
    <row r="726" customFormat="false" ht="15.75" hidden="false" customHeight="true" outlineLevel="0" collapsed="false">
      <c r="A726" s="61" t="str">
        <f aca="false">Def_SecSub!$A$383</f>
        <v>SI-12M2</v>
      </c>
      <c r="B726" s="61" t="str">
        <f aca="false">Def_Equipamentos!$C$8</f>
        <v>DI-BPMRFFE</v>
      </c>
      <c r="C726" s="43"/>
      <c r="D726" s="64" t="str">
        <f aca="false">IF(EXACT(A726, ""), "", A726&amp;":")&amp;B726&amp;IF(EXACT(C726, ""), "", "-"&amp;C726)</f>
        <v>SI-12M2:DI-BPMRFFE</v>
      </c>
      <c r="E726" s="61" t="str">
        <f aca="false">Def_Locais_Racks_Trechos!$A$14</f>
        <v>IA-12RaBPM</v>
      </c>
      <c r="F726" s="64" t="str">
        <f aca="false" t="array" ref="F726:F726">INDEX(Def_Locais_Racks_Trechos!$B$2:$B$1019, MATCH(E726, Def_Locais_Racks_Trechos!$A$2:$A$1019, 0), 1)</f>
        <v>Sala Racks 12</v>
      </c>
      <c r="G726" s="70"/>
      <c r="H726" s="70"/>
      <c r="I726" s="70"/>
      <c r="J726" s="70"/>
      <c r="K726" s="70"/>
      <c r="L726" s="70"/>
      <c r="M726" s="70"/>
      <c r="N726" s="70"/>
      <c r="O726" s="70"/>
    </row>
    <row r="727" customFormat="false" ht="15.75" hidden="false" customHeight="true" outlineLevel="0" collapsed="false">
      <c r="A727" s="61" t="str">
        <f aca="false">Def_SecSub!$A$384</f>
        <v>SI-13C1</v>
      </c>
      <c r="B727" s="61" t="str">
        <f aca="false">Def_Equipamentos!$C$8</f>
        <v>DI-BPMRFFE</v>
      </c>
      <c r="C727" s="43" t="n">
        <v>1</v>
      </c>
      <c r="D727" s="64" t="str">
        <f aca="false">IF(EXACT(A727, ""), "", A727&amp;":")&amp;B727&amp;IF(EXACT(C727, ""), "", "-"&amp;C727)</f>
        <v>SI-13C1:DI-BPMRFFE-1</v>
      </c>
      <c r="E727" s="61" t="str">
        <f aca="false">Def_Locais_Racks_Trechos!$A$15</f>
        <v>IA-13RaBPM</v>
      </c>
      <c r="F727" s="64" t="str">
        <f aca="false" t="array" ref="F727:F727">INDEX(Def_Locais_Racks_Trechos!$B$2:$B$1019, MATCH(E727, Def_Locais_Racks_Trechos!$A$2:$A$1019, 0), 1)</f>
        <v>Sala Racks 13</v>
      </c>
      <c r="G727" s="70"/>
      <c r="H727" s="70"/>
      <c r="I727" s="70"/>
      <c r="J727" s="70"/>
      <c r="K727" s="70"/>
      <c r="L727" s="70"/>
      <c r="M727" s="70"/>
      <c r="N727" s="70"/>
      <c r="O727" s="70"/>
    </row>
    <row r="728" customFormat="false" ht="15.75" hidden="false" customHeight="true" outlineLevel="0" collapsed="false">
      <c r="A728" s="61" t="str">
        <f aca="false">Def_SecSub!$A$384</f>
        <v>SI-13C1</v>
      </c>
      <c r="B728" s="61" t="str">
        <f aca="false">Def_Equipamentos!$C$8</f>
        <v>DI-BPMRFFE</v>
      </c>
      <c r="C728" s="43" t="n">
        <v>2</v>
      </c>
      <c r="D728" s="64" t="str">
        <f aca="false">IF(EXACT(A728, ""), "", A728&amp;":")&amp;B728&amp;IF(EXACT(C728, ""), "", "-"&amp;C728)</f>
        <v>SI-13C1:DI-BPMRFFE-2</v>
      </c>
      <c r="E728" s="61" t="str">
        <f aca="false">Def_Locais_Racks_Trechos!$A$15</f>
        <v>IA-13RaBPM</v>
      </c>
      <c r="F728" s="64" t="str">
        <f aca="false" t="array" ref="F728:F728">INDEX(Def_Locais_Racks_Trechos!$B$2:$B$1019, MATCH(E728, Def_Locais_Racks_Trechos!$A$2:$A$1019, 0), 1)</f>
        <v>Sala Racks 13</v>
      </c>
      <c r="G728" s="70"/>
      <c r="H728" s="70"/>
      <c r="I728" s="70"/>
      <c r="J728" s="70"/>
      <c r="K728" s="70"/>
      <c r="L728" s="70"/>
      <c r="M728" s="70"/>
      <c r="N728" s="70"/>
      <c r="O728" s="70"/>
    </row>
    <row r="729" customFormat="false" ht="15.75" hidden="false" customHeight="true" outlineLevel="0" collapsed="false">
      <c r="A729" s="61" t="str">
        <f aca="false">Def_SecSub!$A$385</f>
        <v>SI-13C2</v>
      </c>
      <c r="B729" s="61" t="str">
        <f aca="false">Def_Equipamentos!$C$8</f>
        <v>DI-BPMRFFE</v>
      </c>
      <c r="C729" s="43"/>
      <c r="D729" s="64" t="str">
        <f aca="false">IF(EXACT(A729, ""), "", A729&amp;":")&amp;B729&amp;IF(EXACT(C729, ""), "", "-"&amp;C729)</f>
        <v>SI-13C2:DI-BPMRFFE</v>
      </c>
      <c r="E729" s="61" t="str">
        <f aca="false">Def_Locais_Racks_Trechos!$A$15</f>
        <v>IA-13RaBPM</v>
      </c>
      <c r="F729" s="64" t="str">
        <f aca="false" t="array" ref="F729:F729">INDEX(Def_Locais_Racks_Trechos!$B$2:$B$1019, MATCH(E729, Def_Locais_Racks_Trechos!$A$2:$A$1019, 0), 1)</f>
        <v>Sala Racks 13</v>
      </c>
      <c r="G729" s="70"/>
      <c r="H729" s="70"/>
      <c r="I729" s="70"/>
      <c r="J729" s="70"/>
      <c r="K729" s="70"/>
      <c r="L729" s="70"/>
      <c r="M729" s="70"/>
      <c r="N729" s="70"/>
      <c r="O729" s="70"/>
    </row>
    <row r="730" customFormat="false" ht="15.75" hidden="false" customHeight="true" outlineLevel="0" collapsed="false">
      <c r="A730" s="61" t="str">
        <f aca="false">Def_SecSub!$A$386</f>
        <v>SI-13C3</v>
      </c>
      <c r="B730" s="61" t="str">
        <f aca="false">Def_Equipamentos!$C$8</f>
        <v>DI-BPMRFFE</v>
      </c>
      <c r="C730" s="43" t="n">
        <v>1</v>
      </c>
      <c r="D730" s="64" t="str">
        <f aca="false">IF(EXACT(A730, ""), "", A730&amp;":")&amp;B730&amp;IF(EXACT(C730, ""), "", "-"&amp;C730)</f>
        <v>SI-13C3:DI-BPMRFFE-1</v>
      </c>
      <c r="E730" s="61" t="str">
        <f aca="false">Def_Locais_Racks_Trechos!$A$15</f>
        <v>IA-13RaBPM</v>
      </c>
      <c r="F730" s="64" t="str">
        <f aca="false" t="array" ref="F730:F730">INDEX(Def_Locais_Racks_Trechos!$B$2:$B$1019, MATCH(E730, Def_Locais_Racks_Trechos!$A$2:$A$1019, 0), 1)</f>
        <v>Sala Racks 13</v>
      </c>
      <c r="G730" s="70"/>
      <c r="H730" s="70"/>
      <c r="I730" s="70"/>
      <c r="J730" s="70"/>
      <c r="K730" s="70"/>
      <c r="L730" s="70"/>
      <c r="M730" s="70"/>
      <c r="N730" s="70"/>
      <c r="O730" s="70"/>
    </row>
    <row r="731" customFormat="false" ht="15.75" hidden="false" customHeight="true" outlineLevel="0" collapsed="false">
      <c r="A731" s="61" t="str">
        <f aca="false">Def_SecSub!$A$386</f>
        <v>SI-13C3</v>
      </c>
      <c r="B731" s="61" t="str">
        <f aca="false">Def_Equipamentos!$C$8</f>
        <v>DI-BPMRFFE</v>
      </c>
      <c r="C731" s="43" t="n">
        <v>2</v>
      </c>
      <c r="D731" s="64" t="str">
        <f aca="false">IF(EXACT(A731, ""), "", A731&amp;":")&amp;B731&amp;IF(EXACT(C731, ""), "", "-"&amp;C731)</f>
        <v>SI-13C3:DI-BPMRFFE-2</v>
      </c>
      <c r="E731" s="61" t="str">
        <f aca="false">Def_Locais_Racks_Trechos!$A$15</f>
        <v>IA-13RaBPM</v>
      </c>
      <c r="F731" s="64" t="str">
        <f aca="false" t="array" ref="F731:F731">INDEX(Def_Locais_Racks_Trechos!$B$2:$B$1019, MATCH(E731, Def_Locais_Racks_Trechos!$A$2:$A$1019, 0), 1)</f>
        <v>Sala Racks 13</v>
      </c>
      <c r="G731" s="70"/>
      <c r="H731" s="70"/>
      <c r="I731" s="70"/>
      <c r="J731" s="70"/>
      <c r="K731" s="70"/>
      <c r="L731" s="70"/>
      <c r="M731" s="70"/>
      <c r="N731" s="70"/>
      <c r="O731" s="70"/>
    </row>
    <row r="732" customFormat="false" ht="15.75" hidden="false" customHeight="true" outlineLevel="0" collapsed="false">
      <c r="A732" s="61" t="str">
        <f aca="false">Def_SecSub!$A$387</f>
        <v>SI-13C4</v>
      </c>
      <c r="B732" s="61" t="str">
        <f aca="false">Def_Equipamentos!$C$8</f>
        <v>DI-BPMRFFE</v>
      </c>
      <c r="C732" s="43"/>
      <c r="D732" s="64" t="str">
        <f aca="false">IF(EXACT(A732, ""), "", A732&amp;":")&amp;B732&amp;IF(EXACT(C732, ""), "", "-"&amp;C732)</f>
        <v>SI-13C4:DI-BPMRFFE</v>
      </c>
      <c r="E732" s="61" t="str">
        <f aca="false">Def_Locais_Racks_Trechos!$A$15</f>
        <v>IA-13RaBPM</v>
      </c>
      <c r="F732" s="64" t="str">
        <f aca="false" t="array" ref="F732:F732">INDEX(Def_Locais_Racks_Trechos!$B$2:$B$1019, MATCH(E732, Def_Locais_Racks_Trechos!$A$2:$A$1019, 0), 1)</f>
        <v>Sala Racks 13</v>
      </c>
      <c r="G732" s="70"/>
      <c r="H732" s="70"/>
      <c r="I732" s="70"/>
      <c r="J732" s="70"/>
      <c r="K732" s="70"/>
      <c r="L732" s="70"/>
      <c r="M732" s="70"/>
      <c r="N732" s="70"/>
      <c r="O732" s="70"/>
    </row>
    <row r="733" customFormat="false" ht="15.75" hidden="false" customHeight="true" outlineLevel="0" collapsed="false">
      <c r="A733" s="61" t="str">
        <f aca="false">Def_SecSub!$A$388</f>
        <v>SI-13M1</v>
      </c>
      <c r="B733" s="61" t="str">
        <f aca="false">Def_Equipamentos!$C$8</f>
        <v>DI-BPMRFFE</v>
      </c>
      <c r="C733" s="43"/>
      <c r="D733" s="64" t="str">
        <f aca="false">IF(EXACT(A733, ""), "", A733&amp;":")&amp;B733&amp;IF(EXACT(C733, ""), "", "-"&amp;C733)</f>
        <v>SI-13M1:DI-BPMRFFE</v>
      </c>
      <c r="E733" s="61" t="str">
        <f aca="false">Def_Locais_Racks_Trechos!$A$15</f>
        <v>IA-13RaBPM</v>
      </c>
      <c r="F733" s="64" t="str">
        <f aca="false" t="array" ref="F733:F733">INDEX(Def_Locais_Racks_Trechos!$B$2:$B$1019, MATCH(E733, Def_Locais_Racks_Trechos!$A$2:$A$1019, 0), 1)</f>
        <v>Sala Racks 13</v>
      </c>
      <c r="G733" s="70"/>
      <c r="H733" s="70"/>
      <c r="I733" s="70"/>
      <c r="J733" s="70"/>
      <c r="K733" s="70"/>
      <c r="L733" s="70"/>
      <c r="M733" s="70"/>
      <c r="N733" s="70"/>
      <c r="O733" s="70"/>
    </row>
    <row r="734" customFormat="false" ht="15.75" hidden="false" customHeight="true" outlineLevel="0" collapsed="false">
      <c r="A734" s="61" t="str">
        <f aca="false">Def_SecSub!$A$389</f>
        <v>SI-13M2</v>
      </c>
      <c r="B734" s="61" t="str">
        <f aca="false">Def_Equipamentos!$C$8</f>
        <v>DI-BPMRFFE</v>
      </c>
      <c r="C734" s="43"/>
      <c r="D734" s="64" t="str">
        <f aca="false">IF(EXACT(A734, ""), "", A734&amp;":")&amp;B734&amp;IF(EXACT(C734, ""), "", "-"&amp;C734)</f>
        <v>SI-13M2:DI-BPMRFFE</v>
      </c>
      <c r="E734" s="61" t="str">
        <f aca="false">Def_Locais_Racks_Trechos!$A$15</f>
        <v>IA-13RaBPM</v>
      </c>
      <c r="F734" s="64" t="str">
        <f aca="false" t="array" ref="F734:F734">INDEX(Def_Locais_Racks_Trechos!$B$2:$B$1019, MATCH(E734, Def_Locais_Racks_Trechos!$A$2:$A$1019, 0), 1)</f>
        <v>Sala Racks 13</v>
      </c>
      <c r="G734" s="70"/>
      <c r="H734" s="70"/>
      <c r="I734" s="70"/>
      <c r="J734" s="70"/>
      <c r="K734" s="70"/>
      <c r="L734" s="70"/>
      <c r="M734" s="70"/>
      <c r="N734" s="70"/>
      <c r="O734" s="70"/>
    </row>
    <row r="735" customFormat="false" ht="15.75" hidden="false" customHeight="true" outlineLevel="0" collapsed="false">
      <c r="A735" s="61" t="str">
        <f aca="false">Def_SecSub!$A$390</f>
        <v>SI-14C1</v>
      </c>
      <c r="B735" s="61" t="str">
        <f aca="false">Def_Equipamentos!$C$8</f>
        <v>DI-BPMRFFE</v>
      </c>
      <c r="C735" s="43" t="n">
        <v>1</v>
      </c>
      <c r="D735" s="64" t="str">
        <f aca="false">IF(EXACT(A735, ""), "", A735&amp;":")&amp;B735&amp;IF(EXACT(C735, ""), "", "-"&amp;C735)</f>
        <v>SI-14C1:DI-BPMRFFE-1</v>
      </c>
      <c r="E735" s="61" t="str">
        <f aca="false">Def_Locais_Racks_Trechos!$A$16</f>
        <v>IA-14RaBPM</v>
      </c>
      <c r="F735" s="64" t="str">
        <f aca="false" t="array" ref="F735:F735">INDEX(Def_Locais_Racks_Trechos!$B$2:$B$1019, MATCH(E735, Def_Locais_Racks_Trechos!$A$2:$A$1019, 0), 1)</f>
        <v>Sala Racks 14</v>
      </c>
      <c r="G735" s="70"/>
      <c r="H735" s="70"/>
      <c r="I735" s="70"/>
      <c r="J735" s="70"/>
      <c r="K735" s="70"/>
      <c r="L735" s="70"/>
      <c r="M735" s="70"/>
      <c r="N735" s="70"/>
      <c r="O735" s="70"/>
    </row>
    <row r="736" customFormat="false" ht="15.75" hidden="false" customHeight="true" outlineLevel="0" collapsed="false">
      <c r="A736" s="61" t="str">
        <f aca="false">Def_SecSub!$A$390</f>
        <v>SI-14C1</v>
      </c>
      <c r="B736" s="61" t="str">
        <f aca="false">Def_Equipamentos!$C$8</f>
        <v>DI-BPMRFFE</v>
      </c>
      <c r="C736" s="43" t="n">
        <v>2</v>
      </c>
      <c r="D736" s="64" t="str">
        <f aca="false">IF(EXACT(A736, ""), "", A736&amp;":")&amp;B736&amp;IF(EXACT(C736, ""), "", "-"&amp;C736)</f>
        <v>SI-14C1:DI-BPMRFFE-2</v>
      </c>
      <c r="E736" s="61" t="str">
        <f aca="false">Def_Locais_Racks_Trechos!$A$16</f>
        <v>IA-14RaBPM</v>
      </c>
      <c r="F736" s="64" t="str">
        <f aca="false" t="array" ref="F736:F736">INDEX(Def_Locais_Racks_Trechos!$B$2:$B$1019, MATCH(E736, Def_Locais_Racks_Trechos!$A$2:$A$1019, 0), 1)</f>
        <v>Sala Racks 14</v>
      </c>
      <c r="G736" s="70"/>
      <c r="H736" s="70"/>
      <c r="I736" s="70"/>
      <c r="J736" s="70"/>
      <c r="K736" s="70"/>
      <c r="L736" s="70"/>
      <c r="M736" s="70"/>
      <c r="N736" s="70"/>
      <c r="O736" s="70"/>
    </row>
    <row r="737" customFormat="false" ht="15.75" hidden="false" customHeight="true" outlineLevel="0" collapsed="false">
      <c r="A737" s="61" t="str">
        <f aca="false">Def_SecSub!$A$391</f>
        <v>SI-14C2</v>
      </c>
      <c r="B737" s="61" t="str">
        <f aca="false">Def_Equipamentos!$C$8</f>
        <v>DI-BPMRFFE</v>
      </c>
      <c r="C737" s="43"/>
      <c r="D737" s="64" t="str">
        <f aca="false">IF(EXACT(A737, ""), "", A737&amp;":")&amp;B737&amp;IF(EXACT(C737, ""), "", "-"&amp;C737)</f>
        <v>SI-14C2:DI-BPMRFFE</v>
      </c>
      <c r="E737" s="61" t="str">
        <f aca="false">Def_Locais_Racks_Trechos!$A$16</f>
        <v>IA-14RaBPM</v>
      </c>
      <c r="F737" s="64" t="str">
        <f aca="false" t="array" ref="F737:F737">INDEX(Def_Locais_Racks_Trechos!$B$2:$B$1019, MATCH(E737, Def_Locais_Racks_Trechos!$A$2:$A$1019, 0), 1)</f>
        <v>Sala Racks 14</v>
      </c>
      <c r="G737" s="70"/>
      <c r="H737" s="70"/>
      <c r="I737" s="70"/>
      <c r="J737" s="70"/>
      <c r="K737" s="70"/>
      <c r="L737" s="70"/>
      <c r="M737" s="70"/>
      <c r="N737" s="70"/>
      <c r="O737" s="70"/>
    </row>
    <row r="738" customFormat="false" ht="15.75" hidden="false" customHeight="true" outlineLevel="0" collapsed="false">
      <c r="A738" s="61" t="str">
        <f aca="false">Def_SecSub!$A$392</f>
        <v>SI-14C3</v>
      </c>
      <c r="B738" s="61" t="str">
        <f aca="false">Def_Equipamentos!$C$8</f>
        <v>DI-BPMRFFE</v>
      </c>
      <c r="C738" s="43" t="n">
        <v>1</v>
      </c>
      <c r="D738" s="64" t="str">
        <f aca="false">IF(EXACT(A738, ""), "", A738&amp;":")&amp;B738&amp;IF(EXACT(C738, ""), "", "-"&amp;C738)</f>
        <v>SI-14C3:DI-BPMRFFE-1</v>
      </c>
      <c r="E738" s="61" t="str">
        <f aca="false">Def_Locais_Racks_Trechos!$A$16</f>
        <v>IA-14RaBPM</v>
      </c>
      <c r="F738" s="64" t="str">
        <f aca="false" t="array" ref="F738:F738">INDEX(Def_Locais_Racks_Trechos!$B$2:$B$1019, MATCH(E738, Def_Locais_Racks_Trechos!$A$2:$A$1019, 0), 1)</f>
        <v>Sala Racks 14</v>
      </c>
      <c r="G738" s="70"/>
      <c r="H738" s="70"/>
      <c r="I738" s="70"/>
      <c r="J738" s="70"/>
      <c r="K738" s="70"/>
      <c r="L738" s="70"/>
      <c r="M738" s="70"/>
      <c r="N738" s="70"/>
      <c r="O738" s="70"/>
    </row>
    <row r="739" customFormat="false" ht="15.75" hidden="false" customHeight="true" outlineLevel="0" collapsed="false">
      <c r="A739" s="61" t="str">
        <f aca="false">Def_SecSub!$A$392</f>
        <v>SI-14C3</v>
      </c>
      <c r="B739" s="61" t="str">
        <f aca="false">Def_Equipamentos!$C$8</f>
        <v>DI-BPMRFFE</v>
      </c>
      <c r="C739" s="43" t="n">
        <v>2</v>
      </c>
      <c r="D739" s="64" t="str">
        <f aca="false">IF(EXACT(A739, ""), "", A739&amp;":")&amp;B739&amp;IF(EXACT(C739, ""), "", "-"&amp;C739)</f>
        <v>SI-14C3:DI-BPMRFFE-2</v>
      </c>
      <c r="E739" s="61" t="str">
        <f aca="false">Def_Locais_Racks_Trechos!$A$16</f>
        <v>IA-14RaBPM</v>
      </c>
      <c r="F739" s="64" t="str">
        <f aca="false" t="array" ref="F739:F739">INDEX(Def_Locais_Racks_Trechos!$B$2:$B$1019, MATCH(E739, Def_Locais_Racks_Trechos!$A$2:$A$1019, 0), 1)</f>
        <v>Sala Racks 14</v>
      </c>
      <c r="G739" s="70"/>
      <c r="H739" s="70"/>
      <c r="I739" s="70"/>
      <c r="J739" s="70"/>
      <c r="K739" s="70"/>
      <c r="L739" s="70"/>
      <c r="M739" s="70"/>
      <c r="N739" s="70"/>
      <c r="O739" s="70"/>
    </row>
    <row r="740" customFormat="false" ht="15.75" hidden="false" customHeight="true" outlineLevel="0" collapsed="false">
      <c r="A740" s="61" t="str">
        <f aca="false">Def_SecSub!$A$393</f>
        <v>SI-14C4</v>
      </c>
      <c r="B740" s="61" t="str">
        <f aca="false">Def_Equipamentos!$C$8</f>
        <v>DI-BPMRFFE</v>
      </c>
      <c r="C740" s="43"/>
      <c r="D740" s="64" t="str">
        <f aca="false">IF(EXACT(A740, ""), "", A740&amp;":")&amp;B740&amp;IF(EXACT(C740, ""), "", "-"&amp;C740)</f>
        <v>SI-14C4:DI-BPMRFFE</v>
      </c>
      <c r="E740" s="61" t="str">
        <f aca="false">Def_Locais_Racks_Trechos!$A$16</f>
        <v>IA-14RaBPM</v>
      </c>
      <c r="F740" s="64" t="str">
        <f aca="false" t="array" ref="F740:F740">INDEX(Def_Locais_Racks_Trechos!$B$2:$B$1019, MATCH(E740, Def_Locais_Racks_Trechos!$A$2:$A$1019, 0), 1)</f>
        <v>Sala Racks 14</v>
      </c>
      <c r="G740" s="70"/>
      <c r="H740" s="70"/>
      <c r="I740" s="70"/>
      <c r="J740" s="70"/>
      <c r="K740" s="70"/>
      <c r="L740" s="70"/>
      <c r="M740" s="70"/>
      <c r="N740" s="70"/>
      <c r="O740" s="70"/>
    </row>
    <row r="741" customFormat="false" ht="15.75" hidden="false" customHeight="true" outlineLevel="0" collapsed="false">
      <c r="A741" s="61" t="str">
        <f aca="false">Def_SecSub!$A$394</f>
        <v>SI-14M1</v>
      </c>
      <c r="B741" s="61" t="str">
        <f aca="false">Def_Equipamentos!$C$8</f>
        <v>DI-BPMRFFE</v>
      </c>
      <c r="C741" s="43"/>
      <c r="D741" s="64" t="str">
        <f aca="false">IF(EXACT(A741, ""), "", A741&amp;":")&amp;B741&amp;IF(EXACT(C741, ""), "", "-"&amp;C741)</f>
        <v>SI-14M1:DI-BPMRFFE</v>
      </c>
      <c r="E741" s="61" t="str">
        <f aca="false">Def_Locais_Racks_Trechos!$A$16</f>
        <v>IA-14RaBPM</v>
      </c>
      <c r="F741" s="64" t="str">
        <f aca="false" t="array" ref="F741:F741">INDEX(Def_Locais_Racks_Trechos!$B$2:$B$1019, MATCH(E741, Def_Locais_Racks_Trechos!$A$2:$A$1019, 0), 1)</f>
        <v>Sala Racks 14</v>
      </c>
      <c r="G741" s="70"/>
      <c r="H741" s="70"/>
      <c r="I741" s="70"/>
      <c r="J741" s="70"/>
      <c r="K741" s="70"/>
      <c r="L741" s="70"/>
      <c r="M741" s="70"/>
      <c r="N741" s="70"/>
      <c r="O741" s="70"/>
    </row>
    <row r="742" customFormat="false" ht="15.75" hidden="false" customHeight="true" outlineLevel="0" collapsed="false">
      <c r="A742" s="61" t="str">
        <f aca="false">Def_SecSub!$A$395</f>
        <v>SI-14M2</v>
      </c>
      <c r="B742" s="61" t="str">
        <f aca="false">Def_Equipamentos!$C$8</f>
        <v>DI-BPMRFFE</v>
      </c>
      <c r="C742" s="43"/>
      <c r="D742" s="64" t="str">
        <f aca="false">IF(EXACT(A742, ""), "", A742&amp;":")&amp;B742&amp;IF(EXACT(C742, ""), "", "-"&amp;C742)</f>
        <v>SI-14M2:DI-BPMRFFE</v>
      </c>
      <c r="E742" s="61" t="str">
        <f aca="false">Def_Locais_Racks_Trechos!$A$16</f>
        <v>IA-14RaBPM</v>
      </c>
      <c r="F742" s="64" t="str">
        <f aca="false" t="array" ref="F742:F742">INDEX(Def_Locais_Racks_Trechos!$B$2:$B$1019, MATCH(E742, Def_Locais_Racks_Trechos!$A$2:$A$1019, 0), 1)</f>
        <v>Sala Racks 14</v>
      </c>
      <c r="G742" s="70"/>
      <c r="H742" s="70"/>
      <c r="I742" s="70"/>
      <c r="J742" s="70"/>
      <c r="K742" s="70"/>
      <c r="L742" s="70"/>
      <c r="M742" s="70"/>
      <c r="N742" s="70"/>
      <c r="O742" s="70"/>
    </row>
    <row r="743" customFormat="false" ht="15.75" hidden="false" customHeight="true" outlineLevel="0" collapsed="false">
      <c r="A743" s="61" t="str">
        <f aca="false">Def_SecSub!$A$396</f>
        <v>SI-15C1</v>
      </c>
      <c r="B743" s="61" t="str">
        <f aca="false">Def_Equipamentos!$C$8</f>
        <v>DI-BPMRFFE</v>
      </c>
      <c r="C743" s="43" t="n">
        <v>1</v>
      </c>
      <c r="D743" s="64" t="str">
        <f aca="false">IF(EXACT(A743, ""), "", A743&amp;":")&amp;B743&amp;IF(EXACT(C743, ""), "", "-"&amp;C743)</f>
        <v>SI-15C1:DI-BPMRFFE-1</v>
      </c>
      <c r="E743" s="61" t="str">
        <f aca="false">Def_Locais_Racks_Trechos!$A$17</f>
        <v>IA-15RaBPM</v>
      </c>
      <c r="F743" s="64" t="str">
        <f aca="false" t="array" ref="F743:F743">INDEX(Def_Locais_Racks_Trechos!$B$2:$B$1019, MATCH(E743, Def_Locais_Racks_Trechos!$A$2:$A$1019, 0), 1)</f>
        <v>Sala Racks 15</v>
      </c>
      <c r="G743" s="70"/>
      <c r="H743" s="70"/>
      <c r="I743" s="70"/>
      <c r="J743" s="70"/>
      <c r="K743" s="70"/>
      <c r="L743" s="70"/>
      <c r="M743" s="70"/>
      <c r="N743" s="70"/>
      <c r="O743" s="70"/>
    </row>
    <row r="744" customFormat="false" ht="15.75" hidden="false" customHeight="true" outlineLevel="0" collapsed="false">
      <c r="A744" s="61" t="str">
        <f aca="false">Def_SecSub!$A$396</f>
        <v>SI-15C1</v>
      </c>
      <c r="B744" s="61" t="str">
        <f aca="false">Def_Equipamentos!$C$8</f>
        <v>DI-BPMRFFE</v>
      </c>
      <c r="C744" s="43" t="n">
        <v>2</v>
      </c>
      <c r="D744" s="64" t="str">
        <f aca="false">IF(EXACT(A744, ""), "", A744&amp;":")&amp;B744&amp;IF(EXACT(C744, ""), "", "-"&amp;C744)</f>
        <v>SI-15C1:DI-BPMRFFE-2</v>
      </c>
      <c r="E744" s="61" t="str">
        <f aca="false">Def_Locais_Racks_Trechos!$A$17</f>
        <v>IA-15RaBPM</v>
      </c>
      <c r="F744" s="64" t="str">
        <f aca="false" t="array" ref="F744:F744">INDEX(Def_Locais_Racks_Trechos!$B$2:$B$1019, MATCH(E744, Def_Locais_Racks_Trechos!$A$2:$A$1019, 0), 1)</f>
        <v>Sala Racks 15</v>
      </c>
      <c r="G744" s="70"/>
      <c r="H744" s="70"/>
      <c r="I744" s="70"/>
      <c r="J744" s="70"/>
      <c r="K744" s="70"/>
      <c r="L744" s="70"/>
      <c r="M744" s="70"/>
      <c r="N744" s="70"/>
      <c r="O744" s="70"/>
    </row>
    <row r="745" customFormat="false" ht="15.75" hidden="false" customHeight="true" outlineLevel="0" collapsed="false">
      <c r="A745" s="61" t="str">
        <f aca="false">Def_SecSub!$A$397</f>
        <v>SI-15C2</v>
      </c>
      <c r="B745" s="61" t="str">
        <f aca="false">Def_Equipamentos!$C$8</f>
        <v>DI-BPMRFFE</v>
      </c>
      <c r="C745" s="43"/>
      <c r="D745" s="64" t="str">
        <f aca="false">IF(EXACT(A745, ""), "", A745&amp;":")&amp;B745&amp;IF(EXACT(C745, ""), "", "-"&amp;C745)</f>
        <v>SI-15C2:DI-BPMRFFE</v>
      </c>
      <c r="E745" s="61" t="str">
        <f aca="false">Def_Locais_Racks_Trechos!$A$17</f>
        <v>IA-15RaBPM</v>
      </c>
      <c r="F745" s="64" t="str">
        <f aca="false" t="array" ref="F745:F745">INDEX(Def_Locais_Racks_Trechos!$B$2:$B$1019, MATCH(E745, Def_Locais_Racks_Trechos!$A$2:$A$1019, 0), 1)</f>
        <v>Sala Racks 15</v>
      </c>
      <c r="G745" s="70"/>
      <c r="H745" s="70"/>
      <c r="I745" s="70"/>
      <c r="J745" s="70"/>
      <c r="K745" s="70"/>
      <c r="L745" s="70"/>
      <c r="M745" s="70"/>
      <c r="N745" s="70"/>
      <c r="O745" s="70"/>
    </row>
    <row r="746" customFormat="false" ht="15.75" hidden="false" customHeight="true" outlineLevel="0" collapsed="false">
      <c r="A746" s="61" t="str">
        <f aca="false">Def_SecSub!$A$398</f>
        <v>SI-15C3</v>
      </c>
      <c r="B746" s="61" t="str">
        <f aca="false">Def_Equipamentos!$C$8</f>
        <v>DI-BPMRFFE</v>
      </c>
      <c r="C746" s="43" t="n">
        <v>1</v>
      </c>
      <c r="D746" s="64" t="str">
        <f aca="false">IF(EXACT(A746, ""), "", A746&amp;":")&amp;B746&amp;IF(EXACT(C746, ""), "", "-"&amp;C746)</f>
        <v>SI-15C3:DI-BPMRFFE-1</v>
      </c>
      <c r="E746" s="61" t="str">
        <f aca="false">Def_Locais_Racks_Trechos!$A$17</f>
        <v>IA-15RaBPM</v>
      </c>
      <c r="F746" s="64" t="str">
        <f aca="false" t="array" ref="F746:F746">INDEX(Def_Locais_Racks_Trechos!$B$2:$B$1019, MATCH(E746, Def_Locais_Racks_Trechos!$A$2:$A$1019, 0), 1)</f>
        <v>Sala Racks 15</v>
      </c>
      <c r="G746" s="70"/>
      <c r="H746" s="70"/>
      <c r="I746" s="70"/>
      <c r="J746" s="70"/>
      <c r="K746" s="70"/>
      <c r="L746" s="70"/>
      <c r="M746" s="70"/>
      <c r="N746" s="70"/>
      <c r="O746" s="70"/>
    </row>
    <row r="747" customFormat="false" ht="15.75" hidden="false" customHeight="true" outlineLevel="0" collapsed="false">
      <c r="A747" s="61" t="str">
        <f aca="false">Def_SecSub!$A$398</f>
        <v>SI-15C3</v>
      </c>
      <c r="B747" s="61" t="str">
        <f aca="false">Def_Equipamentos!$C$8</f>
        <v>DI-BPMRFFE</v>
      </c>
      <c r="C747" s="43" t="n">
        <v>2</v>
      </c>
      <c r="D747" s="64" t="str">
        <f aca="false">IF(EXACT(A747, ""), "", A747&amp;":")&amp;B747&amp;IF(EXACT(C747, ""), "", "-"&amp;C747)</f>
        <v>SI-15C3:DI-BPMRFFE-2</v>
      </c>
      <c r="E747" s="61" t="str">
        <f aca="false">Def_Locais_Racks_Trechos!$A$17</f>
        <v>IA-15RaBPM</v>
      </c>
      <c r="F747" s="64" t="str">
        <f aca="false" t="array" ref="F747:F747">INDEX(Def_Locais_Racks_Trechos!$B$2:$B$1019, MATCH(E747, Def_Locais_Racks_Trechos!$A$2:$A$1019, 0), 1)</f>
        <v>Sala Racks 15</v>
      </c>
      <c r="G747" s="70"/>
      <c r="H747" s="70"/>
      <c r="I747" s="70"/>
      <c r="J747" s="70"/>
      <c r="K747" s="70"/>
      <c r="L747" s="70"/>
      <c r="M747" s="70"/>
      <c r="N747" s="70"/>
      <c r="O747" s="70"/>
    </row>
    <row r="748" customFormat="false" ht="15.75" hidden="false" customHeight="true" outlineLevel="0" collapsed="false">
      <c r="A748" s="61" t="str">
        <f aca="false">Def_SecSub!$A$399</f>
        <v>SI-15C4</v>
      </c>
      <c r="B748" s="61" t="str">
        <f aca="false">Def_Equipamentos!$C$8</f>
        <v>DI-BPMRFFE</v>
      </c>
      <c r="C748" s="43"/>
      <c r="D748" s="64" t="str">
        <f aca="false">IF(EXACT(A748, ""), "", A748&amp;":")&amp;B748&amp;IF(EXACT(C748, ""), "", "-"&amp;C748)</f>
        <v>SI-15C4:DI-BPMRFFE</v>
      </c>
      <c r="E748" s="61" t="str">
        <f aca="false">Def_Locais_Racks_Trechos!$A$17</f>
        <v>IA-15RaBPM</v>
      </c>
      <c r="F748" s="64" t="str">
        <f aca="false" t="array" ref="F748:F748">INDEX(Def_Locais_Racks_Trechos!$B$2:$B$1019, MATCH(E748, Def_Locais_Racks_Trechos!$A$2:$A$1019, 0), 1)</f>
        <v>Sala Racks 15</v>
      </c>
      <c r="G748" s="70"/>
      <c r="H748" s="70"/>
      <c r="I748" s="70"/>
      <c r="J748" s="70"/>
      <c r="K748" s="70"/>
      <c r="L748" s="70"/>
      <c r="M748" s="70"/>
      <c r="N748" s="70"/>
      <c r="O748" s="70"/>
    </row>
    <row r="749" customFormat="false" ht="15.75" hidden="false" customHeight="true" outlineLevel="0" collapsed="false">
      <c r="A749" s="61" t="str">
        <f aca="false">Def_SecSub!$A$400</f>
        <v>SI-15M1</v>
      </c>
      <c r="B749" s="61" t="str">
        <f aca="false">Def_Equipamentos!$C$8</f>
        <v>DI-BPMRFFE</v>
      </c>
      <c r="C749" s="43"/>
      <c r="D749" s="64" t="str">
        <f aca="false">IF(EXACT(A749, ""), "", A749&amp;":")&amp;B749&amp;IF(EXACT(C749, ""), "", "-"&amp;C749)</f>
        <v>SI-15M1:DI-BPMRFFE</v>
      </c>
      <c r="E749" s="61" t="str">
        <f aca="false">Def_Locais_Racks_Trechos!$A$17</f>
        <v>IA-15RaBPM</v>
      </c>
      <c r="F749" s="64" t="str">
        <f aca="false" t="array" ref="F749:F749">INDEX(Def_Locais_Racks_Trechos!$B$2:$B$1019, MATCH(E749, Def_Locais_Racks_Trechos!$A$2:$A$1019, 0), 1)</f>
        <v>Sala Racks 15</v>
      </c>
      <c r="G749" s="70"/>
      <c r="H749" s="70"/>
      <c r="I749" s="70"/>
      <c r="J749" s="70"/>
      <c r="K749" s="70"/>
      <c r="L749" s="70"/>
      <c r="M749" s="70"/>
      <c r="N749" s="70"/>
      <c r="O749" s="70"/>
    </row>
    <row r="750" customFormat="false" ht="15.75" hidden="false" customHeight="true" outlineLevel="0" collapsed="false">
      <c r="A750" s="61" t="str">
        <f aca="false">Def_SecSub!$A$401</f>
        <v>SI-15M2</v>
      </c>
      <c r="B750" s="61" t="str">
        <f aca="false">Def_Equipamentos!$C$8</f>
        <v>DI-BPMRFFE</v>
      </c>
      <c r="C750" s="43"/>
      <c r="D750" s="64" t="str">
        <f aca="false">IF(EXACT(A750, ""), "", A750&amp;":")&amp;B750&amp;IF(EXACT(C750, ""), "", "-"&amp;C750)</f>
        <v>SI-15M2:DI-BPMRFFE</v>
      </c>
      <c r="E750" s="61" t="str">
        <f aca="false">Def_Locais_Racks_Trechos!$A$17</f>
        <v>IA-15RaBPM</v>
      </c>
      <c r="F750" s="64" t="str">
        <f aca="false" t="array" ref="F750:F750">INDEX(Def_Locais_Racks_Trechos!$B$2:$B$1019, MATCH(E750, Def_Locais_Racks_Trechos!$A$2:$A$1019, 0), 1)</f>
        <v>Sala Racks 15</v>
      </c>
      <c r="G750" s="70"/>
      <c r="H750" s="70"/>
      <c r="I750" s="70"/>
      <c r="J750" s="70"/>
      <c r="K750" s="70"/>
      <c r="L750" s="70"/>
      <c r="M750" s="70"/>
      <c r="N750" s="70"/>
      <c r="O750" s="70"/>
    </row>
    <row r="751" customFormat="false" ht="15.75" hidden="false" customHeight="true" outlineLevel="0" collapsed="false">
      <c r="A751" s="61" t="str">
        <f aca="false">Def_SecSub!$A$402</f>
        <v>SI-16C1</v>
      </c>
      <c r="B751" s="61" t="str">
        <f aca="false">Def_Equipamentos!$C$8</f>
        <v>DI-BPMRFFE</v>
      </c>
      <c r="C751" s="43" t="n">
        <v>1</v>
      </c>
      <c r="D751" s="64" t="str">
        <f aca="false">IF(EXACT(A751, ""), "", A751&amp;":")&amp;B751&amp;IF(EXACT(C751, ""), "", "-"&amp;C751)</f>
        <v>SI-16C1:DI-BPMRFFE-1</v>
      </c>
      <c r="E751" s="61" t="str">
        <f aca="false">Def_Locais_Racks_Trechos!$A$18</f>
        <v>IA-16RaBPM</v>
      </c>
      <c r="F751" s="64" t="str">
        <f aca="false" t="array" ref="F751:F751">INDEX(Def_Locais_Racks_Trechos!$B$2:$B$1019, MATCH(E751, Def_Locais_Racks_Trechos!$A$2:$A$1019, 0), 1)</f>
        <v>Sala Racks 16</v>
      </c>
      <c r="G751" s="70"/>
      <c r="H751" s="70"/>
      <c r="I751" s="70"/>
      <c r="J751" s="70"/>
      <c r="K751" s="70"/>
      <c r="L751" s="70"/>
      <c r="M751" s="70"/>
      <c r="N751" s="70"/>
      <c r="O751" s="70"/>
    </row>
    <row r="752" customFormat="false" ht="15.75" hidden="false" customHeight="true" outlineLevel="0" collapsed="false">
      <c r="A752" s="61" t="str">
        <f aca="false">Def_SecSub!$A$402</f>
        <v>SI-16C1</v>
      </c>
      <c r="B752" s="61" t="str">
        <f aca="false">Def_Equipamentos!$C$8</f>
        <v>DI-BPMRFFE</v>
      </c>
      <c r="C752" s="43" t="n">
        <v>2</v>
      </c>
      <c r="D752" s="64" t="str">
        <f aca="false">IF(EXACT(A752, ""), "", A752&amp;":")&amp;B752&amp;IF(EXACT(C752, ""), "", "-"&amp;C752)</f>
        <v>SI-16C1:DI-BPMRFFE-2</v>
      </c>
      <c r="E752" s="61" t="str">
        <f aca="false">Def_Locais_Racks_Trechos!$A$18</f>
        <v>IA-16RaBPM</v>
      </c>
      <c r="F752" s="64" t="str">
        <f aca="false" t="array" ref="F752:F752">INDEX(Def_Locais_Racks_Trechos!$B$2:$B$1019, MATCH(E752, Def_Locais_Racks_Trechos!$A$2:$A$1019, 0), 1)</f>
        <v>Sala Racks 16</v>
      </c>
      <c r="G752" s="70"/>
      <c r="H752" s="70"/>
      <c r="I752" s="70"/>
      <c r="J752" s="70"/>
      <c r="K752" s="70"/>
      <c r="L752" s="70"/>
      <c r="M752" s="70"/>
      <c r="N752" s="70"/>
      <c r="O752" s="70"/>
    </row>
    <row r="753" customFormat="false" ht="15.75" hidden="false" customHeight="true" outlineLevel="0" collapsed="false">
      <c r="A753" s="61" t="str">
        <f aca="false">Def_SecSub!$A$403</f>
        <v>SI-16C2</v>
      </c>
      <c r="B753" s="61" t="str">
        <f aca="false">Def_Equipamentos!$C$8</f>
        <v>DI-BPMRFFE</v>
      </c>
      <c r="C753" s="43"/>
      <c r="D753" s="64" t="str">
        <f aca="false">IF(EXACT(A753, ""), "", A753&amp;":")&amp;B753&amp;IF(EXACT(C753, ""), "", "-"&amp;C753)</f>
        <v>SI-16C2:DI-BPMRFFE</v>
      </c>
      <c r="E753" s="61" t="str">
        <f aca="false">Def_Locais_Racks_Trechos!$A$18</f>
        <v>IA-16RaBPM</v>
      </c>
      <c r="F753" s="64" t="str">
        <f aca="false" t="array" ref="F753:F753">INDEX(Def_Locais_Racks_Trechos!$B$2:$B$1019, MATCH(E753, Def_Locais_Racks_Trechos!$A$2:$A$1019, 0), 1)</f>
        <v>Sala Racks 16</v>
      </c>
      <c r="G753" s="70"/>
      <c r="H753" s="70"/>
      <c r="I753" s="70"/>
      <c r="J753" s="70"/>
      <c r="K753" s="70"/>
      <c r="L753" s="70"/>
      <c r="M753" s="70"/>
      <c r="N753" s="70"/>
      <c r="O753" s="70"/>
    </row>
    <row r="754" customFormat="false" ht="15.75" hidden="false" customHeight="true" outlineLevel="0" collapsed="false">
      <c r="A754" s="61" t="str">
        <f aca="false">Def_SecSub!$A$404</f>
        <v>SI-16C3</v>
      </c>
      <c r="B754" s="61" t="str">
        <f aca="false">Def_Equipamentos!$C$8</f>
        <v>DI-BPMRFFE</v>
      </c>
      <c r="C754" s="43" t="n">
        <v>1</v>
      </c>
      <c r="D754" s="64" t="str">
        <f aca="false">IF(EXACT(A754, ""), "", A754&amp;":")&amp;B754&amp;IF(EXACT(C754, ""), "", "-"&amp;C754)</f>
        <v>SI-16C3:DI-BPMRFFE-1</v>
      </c>
      <c r="E754" s="61" t="str">
        <f aca="false">Def_Locais_Racks_Trechos!$A$18</f>
        <v>IA-16RaBPM</v>
      </c>
      <c r="F754" s="64" t="str">
        <f aca="false" t="array" ref="F754:F754">INDEX(Def_Locais_Racks_Trechos!$B$2:$B$1019, MATCH(E754, Def_Locais_Racks_Trechos!$A$2:$A$1019, 0), 1)</f>
        <v>Sala Racks 16</v>
      </c>
      <c r="G754" s="70"/>
      <c r="H754" s="70"/>
      <c r="I754" s="70"/>
      <c r="J754" s="70"/>
      <c r="K754" s="70"/>
      <c r="L754" s="70"/>
      <c r="M754" s="70"/>
      <c r="N754" s="70"/>
      <c r="O754" s="70"/>
    </row>
    <row r="755" customFormat="false" ht="15.75" hidden="false" customHeight="true" outlineLevel="0" collapsed="false">
      <c r="A755" s="61" t="str">
        <f aca="false">Def_SecSub!$A$404</f>
        <v>SI-16C3</v>
      </c>
      <c r="B755" s="61" t="str">
        <f aca="false">Def_Equipamentos!$C$8</f>
        <v>DI-BPMRFFE</v>
      </c>
      <c r="C755" s="43" t="n">
        <v>2</v>
      </c>
      <c r="D755" s="64" t="str">
        <f aca="false">IF(EXACT(A755, ""), "", A755&amp;":")&amp;B755&amp;IF(EXACT(C755, ""), "", "-"&amp;C755)</f>
        <v>SI-16C3:DI-BPMRFFE-2</v>
      </c>
      <c r="E755" s="61" t="str">
        <f aca="false">Def_Locais_Racks_Trechos!$A$18</f>
        <v>IA-16RaBPM</v>
      </c>
      <c r="F755" s="64" t="str">
        <f aca="false" t="array" ref="F755:F755">INDEX(Def_Locais_Racks_Trechos!$B$2:$B$1019, MATCH(E755, Def_Locais_Racks_Trechos!$A$2:$A$1019, 0), 1)</f>
        <v>Sala Racks 16</v>
      </c>
      <c r="G755" s="70"/>
      <c r="H755" s="70"/>
      <c r="I755" s="70"/>
      <c r="J755" s="70"/>
      <c r="K755" s="70"/>
      <c r="L755" s="70"/>
      <c r="M755" s="70"/>
      <c r="N755" s="70"/>
      <c r="O755" s="70"/>
    </row>
    <row r="756" customFormat="false" ht="15.75" hidden="false" customHeight="true" outlineLevel="0" collapsed="false">
      <c r="A756" s="61" t="str">
        <f aca="false">Def_SecSub!$A$405</f>
        <v>SI-16C4</v>
      </c>
      <c r="B756" s="61" t="str">
        <f aca="false">Def_Equipamentos!$C$8</f>
        <v>DI-BPMRFFE</v>
      </c>
      <c r="C756" s="43"/>
      <c r="D756" s="64" t="str">
        <f aca="false">IF(EXACT(A756, ""), "", A756&amp;":")&amp;B756&amp;IF(EXACT(C756, ""), "", "-"&amp;C756)</f>
        <v>SI-16C4:DI-BPMRFFE</v>
      </c>
      <c r="E756" s="61" t="str">
        <f aca="false">Def_Locais_Racks_Trechos!$A$18</f>
        <v>IA-16RaBPM</v>
      </c>
      <c r="F756" s="64" t="str">
        <f aca="false" t="array" ref="F756:F756">INDEX(Def_Locais_Racks_Trechos!$B$2:$B$1019, MATCH(E756, Def_Locais_Racks_Trechos!$A$2:$A$1019, 0), 1)</f>
        <v>Sala Racks 16</v>
      </c>
      <c r="G756" s="70"/>
      <c r="H756" s="70"/>
      <c r="I756" s="70"/>
      <c r="J756" s="70"/>
      <c r="K756" s="70"/>
      <c r="L756" s="70"/>
      <c r="M756" s="70"/>
      <c r="N756" s="70"/>
      <c r="O756" s="70"/>
    </row>
    <row r="757" customFormat="false" ht="15.75" hidden="false" customHeight="true" outlineLevel="0" collapsed="false">
      <c r="A757" s="61" t="str">
        <f aca="false">Def_SecSub!$A$406</f>
        <v>SI-16M1</v>
      </c>
      <c r="B757" s="61" t="str">
        <f aca="false">Def_Equipamentos!$C$8</f>
        <v>DI-BPMRFFE</v>
      </c>
      <c r="C757" s="43"/>
      <c r="D757" s="64" t="str">
        <f aca="false">IF(EXACT(A757, ""), "", A757&amp;":")&amp;B757&amp;IF(EXACT(C757, ""), "", "-"&amp;C757)</f>
        <v>SI-16M1:DI-BPMRFFE</v>
      </c>
      <c r="E757" s="61" t="str">
        <f aca="false">Def_Locais_Racks_Trechos!$A$18</f>
        <v>IA-16RaBPM</v>
      </c>
      <c r="F757" s="64" t="str">
        <f aca="false" t="array" ref="F757:F757">INDEX(Def_Locais_Racks_Trechos!$B$2:$B$1019, MATCH(E757, Def_Locais_Racks_Trechos!$A$2:$A$1019, 0), 1)</f>
        <v>Sala Racks 16</v>
      </c>
      <c r="G757" s="70"/>
      <c r="H757" s="70"/>
      <c r="I757" s="70"/>
      <c r="J757" s="70"/>
      <c r="K757" s="70"/>
      <c r="L757" s="70"/>
      <c r="M757" s="70"/>
      <c r="N757" s="70"/>
      <c r="O757" s="70"/>
    </row>
    <row r="758" customFormat="false" ht="15.75" hidden="false" customHeight="true" outlineLevel="0" collapsed="false">
      <c r="A758" s="61" t="str">
        <f aca="false">Def_SecSub!$A$407</f>
        <v>SI-16M2</v>
      </c>
      <c r="B758" s="61" t="str">
        <f aca="false">Def_Equipamentos!$C$8</f>
        <v>DI-BPMRFFE</v>
      </c>
      <c r="C758" s="43"/>
      <c r="D758" s="64" t="str">
        <f aca="false">IF(EXACT(A758, ""), "", A758&amp;":")&amp;B758&amp;IF(EXACT(C758, ""), "", "-"&amp;C758)</f>
        <v>SI-16M2:DI-BPMRFFE</v>
      </c>
      <c r="E758" s="61" t="str">
        <f aca="false">Def_Locais_Racks_Trechos!$A$18</f>
        <v>IA-16RaBPM</v>
      </c>
      <c r="F758" s="64" t="str">
        <f aca="false" t="array" ref="F758:F758">INDEX(Def_Locais_Racks_Trechos!$B$2:$B$1019, MATCH(E758, Def_Locais_Racks_Trechos!$A$2:$A$1019, 0), 1)</f>
        <v>Sala Racks 16</v>
      </c>
      <c r="G758" s="70"/>
      <c r="H758" s="70"/>
      <c r="I758" s="70"/>
      <c r="J758" s="70"/>
      <c r="K758" s="70"/>
      <c r="L758" s="70"/>
      <c r="M758" s="70"/>
      <c r="N758" s="70"/>
      <c r="O758" s="70"/>
    </row>
    <row r="759" customFormat="false" ht="15.75" hidden="false" customHeight="true" outlineLevel="0" collapsed="false">
      <c r="A759" s="61" t="str">
        <f aca="false">Def_SecSub!$A$408</f>
        <v>SI-17C1</v>
      </c>
      <c r="B759" s="61" t="str">
        <f aca="false">Def_Equipamentos!$C$8</f>
        <v>DI-BPMRFFE</v>
      </c>
      <c r="C759" s="43" t="n">
        <v>1</v>
      </c>
      <c r="D759" s="64" t="str">
        <f aca="false">IF(EXACT(A759, ""), "", A759&amp;":")&amp;B759&amp;IF(EXACT(C759, ""), "", "-"&amp;C759)</f>
        <v>SI-17C1:DI-BPMRFFE-1</v>
      </c>
      <c r="E759" s="61" t="str">
        <f aca="false">Def_Locais_Racks_Trechos!$A$19</f>
        <v>IA-17RaBPM</v>
      </c>
      <c r="F759" s="64" t="str">
        <f aca="false" t="array" ref="F759:F759">INDEX(Def_Locais_Racks_Trechos!$B$2:$B$1019, MATCH(E759, Def_Locais_Racks_Trechos!$A$2:$A$1019, 0), 1)</f>
        <v>Sala Racks 17</v>
      </c>
      <c r="G759" s="70"/>
      <c r="H759" s="70"/>
      <c r="I759" s="70"/>
      <c r="J759" s="70"/>
      <c r="K759" s="70"/>
      <c r="L759" s="70"/>
      <c r="M759" s="70"/>
      <c r="N759" s="70"/>
      <c r="O759" s="70"/>
    </row>
    <row r="760" customFormat="false" ht="15.75" hidden="false" customHeight="true" outlineLevel="0" collapsed="false">
      <c r="A760" s="61" t="str">
        <f aca="false">Def_SecSub!$A$408</f>
        <v>SI-17C1</v>
      </c>
      <c r="B760" s="61" t="str">
        <f aca="false">Def_Equipamentos!$C$8</f>
        <v>DI-BPMRFFE</v>
      </c>
      <c r="C760" s="43" t="n">
        <v>2</v>
      </c>
      <c r="D760" s="64" t="str">
        <f aca="false">IF(EXACT(A760, ""), "", A760&amp;":")&amp;B760&amp;IF(EXACT(C760, ""), "", "-"&amp;C760)</f>
        <v>SI-17C1:DI-BPMRFFE-2</v>
      </c>
      <c r="E760" s="61" t="str">
        <f aca="false">Def_Locais_Racks_Trechos!$A$19</f>
        <v>IA-17RaBPM</v>
      </c>
      <c r="F760" s="64" t="str">
        <f aca="false" t="array" ref="F760:F760">INDEX(Def_Locais_Racks_Trechos!$B$2:$B$1019, MATCH(E760, Def_Locais_Racks_Trechos!$A$2:$A$1019, 0), 1)</f>
        <v>Sala Racks 17</v>
      </c>
      <c r="G760" s="70"/>
      <c r="H760" s="70"/>
      <c r="I760" s="70"/>
      <c r="J760" s="70"/>
      <c r="K760" s="70"/>
      <c r="L760" s="70"/>
      <c r="M760" s="70"/>
      <c r="N760" s="70"/>
      <c r="O760" s="70"/>
    </row>
    <row r="761" customFormat="false" ht="15.75" hidden="false" customHeight="true" outlineLevel="0" collapsed="false">
      <c r="A761" s="61" t="str">
        <f aca="false">Def_SecSub!$A$409</f>
        <v>SI-17C2</v>
      </c>
      <c r="B761" s="61" t="str">
        <f aca="false">Def_Equipamentos!$C$8</f>
        <v>DI-BPMRFFE</v>
      </c>
      <c r="C761" s="43"/>
      <c r="D761" s="64" t="str">
        <f aca="false">IF(EXACT(A761, ""), "", A761&amp;":")&amp;B761&amp;IF(EXACT(C761, ""), "", "-"&amp;C761)</f>
        <v>SI-17C2:DI-BPMRFFE</v>
      </c>
      <c r="E761" s="61" t="str">
        <f aca="false">Def_Locais_Racks_Trechos!$A$19</f>
        <v>IA-17RaBPM</v>
      </c>
      <c r="F761" s="64" t="str">
        <f aca="false" t="array" ref="F761:F761">INDEX(Def_Locais_Racks_Trechos!$B$2:$B$1019, MATCH(E761, Def_Locais_Racks_Trechos!$A$2:$A$1019, 0), 1)</f>
        <v>Sala Racks 17</v>
      </c>
      <c r="G761" s="70"/>
      <c r="H761" s="70"/>
      <c r="I761" s="70"/>
      <c r="J761" s="70"/>
      <c r="K761" s="70"/>
      <c r="L761" s="70"/>
      <c r="M761" s="70"/>
      <c r="N761" s="70"/>
      <c r="O761" s="70"/>
    </row>
    <row r="762" customFormat="false" ht="15.75" hidden="false" customHeight="true" outlineLevel="0" collapsed="false">
      <c r="A762" s="61" t="str">
        <f aca="false">Def_SecSub!$A$410</f>
        <v>SI-17C3</v>
      </c>
      <c r="B762" s="61" t="str">
        <f aca="false">Def_Equipamentos!$C$8</f>
        <v>DI-BPMRFFE</v>
      </c>
      <c r="C762" s="43" t="n">
        <v>1</v>
      </c>
      <c r="D762" s="64" t="str">
        <f aca="false">IF(EXACT(A762, ""), "", A762&amp;":")&amp;B762&amp;IF(EXACT(C762, ""), "", "-"&amp;C762)</f>
        <v>SI-17C3:DI-BPMRFFE-1</v>
      </c>
      <c r="E762" s="61" t="str">
        <f aca="false">Def_Locais_Racks_Trechos!$A$19</f>
        <v>IA-17RaBPM</v>
      </c>
      <c r="F762" s="64" t="str">
        <f aca="false" t="array" ref="F762:F762">INDEX(Def_Locais_Racks_Trechos!$B$2:$B$1019, MATCH(E762, Def_Locais_Racks_Trechos!$A$2:$A$1019, 0), 1)</f>
        <v>Sala Racks 17</v>
      </c>
      <c r="G762" s="70"/>
      <c r="H762" s="70"/>
      <c r="I762" s="70"/>
      <c r="J762" s="70"/>
      <c r="K762" s="70"/>
      <c r="L762" s="70"/>
      <c r="M762" s="70"/>
      <c r="N762" s="70"/>
      <c r="O762" s="70"/>
    </row>
    <row r="763" customFormat="false" ht="15.75" hidden="false" customHeight="true" outlineLevel="0" collapsed="false">
      <c r="A763" s="61" t="str">
        <f aca="false">Def_SecSub!$A$410</f>
        <v>SI-17C3</v>
      </c>
      <c r="B763" s="61" t="str">
        <f aca="false">Def_Equipamentos!$C$8</f>
        <v>DI-BPMRFFE</v>
      </c>
      <c r="C763" s="43" t="n">
        <v>2</v>
      </c>
      <c r="D763" s="64" t="str">
        <f aca="false">IF(EXACT(A763, ""), "", A763&amp;":")&amp;B763&amp;IF(EXACT(C763, ""), "", "-"&amp;C763)</f>
        <v>SI-17C3:DI-BPMRFFE-2</v>
      </c>
      <c r="E763" s="61" t="str">
        <f aca="false">Def_Locais_Racks_Trechos!$A$19</f>
        <v>IA-17RaBPM</v>
      </c>
      <c r="F763" s="64" t="str">
        <f aca="false" t="array" ref="F763:F763">INDEX(Def_Locais_Racks_Trechos!$B$2:$B$1019, MATCH(E763, Def_Locais_Racks_Trechos!$A$2:$A$1019, 0), 1)</f>
        <v>Sala Racks 17</v>
      </c>
      <c r="G763" s="70"/>
      <c r="H763" s="70"/>
      <c r="I763" s="70"/>
      <c r="J763" s="70"/>
      <c r="K763" s="70"/>
      <c r="L763" s="70"/>
      <c r="M763" s="70"/>
      <c r="N763" s="70"/>
      <c r="O763" s="70"/>
    </row>
    <row r="764" customFormat="false" ht="15.75" hidden="false" customHeight="true" outlineLevel="0" collapsed="false">
      <c r="A764" s="61" t="str">
        <f aca="false">Def_SecSub!$A$411</f>
        <v>SI-17C4</v>
      </c>
      <c r="B764" s="61" t="str">
        <f aca="false">Def_Equipamentos!$C$8</f>
        <v>DI-BPMRFFE</v>
      </c>
      <c r="C764" s="43"/>
      <c r="D764" s="64" t="str">
        <f aca="false">IF(EXACT(A764, ""), "", A764&amp;":")&amp;B764&amp;IF(EXACT(C764, ""), "", "-"&amp;C764)</f>
        <v>SI-17C4:DI-BPMRFFE</v>
      </c>
      <c r="E764" s="61" t="str">
        <f aca="false">Def_Locais_Racks_Trechos!$A$19</f>
        <v>IA-17RaBPM</v>
      </c>
      <c r="F764" s="64" t="str">
        <f aca="false" t="array" ref="F764:F764">INDEX(Def_Locais_Racks_Trechos!$B$2:$B$1019, MATCH(E764, Def_Locais_Racks_Trechos!$A$2:$A$1019, 0), 1)</f>
        <v>Sala Racks 17</v>
      </c>
      <c r="G764" s="70"/>
      <c r="H764" s="70"/>
      <c r="I764" s="70"/>
      <c r="J764" s="70"/>
      <c r="K764" s="70"/>
      <c r="L764" s="70"/>
      <c r="M764" s="70"/>
      <c r="N764" s="70"/>
      <c r="O764" s="70"/>
    </row>
    <row r="765" customFormat="false" ht="15.75" hidden="false" customHeight="true" outlineLevel="0" collapsed="false">
      <c r="A765" s="61" t="str">
        <f aca="false">Def_SecSub!$A$412</f>
        <v>SI-17M1</v>
      </c>
      <c r="B765" s="61" t="str">
        <f aca="false">Def_Equipamentos!$C$8</f>
        <v>DI-BPMRFFE</v>
      </c>
      <c r="C765" s="43"/>
      <c r="D765" s="64" t="str">
        <f aca="false">IF(EXACT(A765, ""), "", A765&amp;":")&amp;B765&amp;IF(EXACT(C765, ""), "", "-"&amp;C765)</f>
        <v>SI-17M1:DI-BPMRFFE</v>
      </c>
      <c r="E765" s="61" t="str">
        <f aca="false">Def_Locais_Racks_Trechos!$A$19</f>
        <v>IA-17RaBPM</v>
      </c>
      <c r="F765" s="64" t="str">
        <f aca="false" t="array" ref="F765:F765">INDEX(Def_Locais_Racks_Trechos!$B$2:$B$1019, MATCH(E765, Def_Locais_Racks_Trechos!$A$2:$A$1019, 0), 1)</f>
        <v>Sala Racks 17</v>
      </c>
      <c r="G765" s="70"/>
      <c r="H765" s="70"/>
      <c r="I765" s="70"/>
      <c r="J765" s="70"/>
      <c r="K765" s="70"/>
      <c r="L765" s="70"/>
      <c r="M765" s="70"/>
      <c r="N765" s="70"/>
      <c r="O765" s="70"/>
    </row>
    <row r="766" customFormat="false" ht="15.75" hidden="false" customHeight="true" outlineLevel="0" collapsed="false">
      <c r="A766" s="61" t="str">
        <f aca="false">Def_SecSub!$A$413</f>
        <v>SI-17M2</v>
      </c>
      <c r="B766" s="61" t="str">
        <f aca="false">Def_Equipamentos!$C$8</f>
        <v>DI-BPMRFFE</v>
      </c>
      <c r="C766" s="43"/>
      <c r="D766" s="64" t="str">
        <f aca="false">IF(EXACT(A766, ""), "", A766&amp;":")&amp;B766&amp;IF(EXACT(C766, ""), "", "-"&amp;C766)</f>
        <v>SI-17M2:DI-BPMRFFE</v>
      </c>
      <c r="E766" s="61" t="str">
        <f aca="false">Def_Locais_Racks_Trechos!$A$19</f>
        <v>IA-17RaBPM</v>
      </c>
      <c r="F766" s="64" t="str">
        <f aca="false" t="array" ref="F766:F766">INDEX(Def_Locais_Racks_Trechos!$B$2:$B$1019, MATCH(E766, Def_Locais_Racks_Trechos!$A$2:$A$1019, 0), 1)</f>
        <v>Sala Racks 17</v>
      </c>
      <c r="G766" s="70"/>
      <c r="H766" s="70"/>
      <c r="I766" s="70"/>
      <c r="J766" s="70"/>
      <c r="K766" s="70"/>
      <c r="L766" s="70"/>
      <c r="M766" s="70"/>
      <c r="N766" s="70"/>
      <c r="O766" s="70"/>
    </row>
    <row r="767" customFormat="false" ht="15.75" hidden="false" customHeight="true" outlineLevel="0" collapsed="false">
      <c r="A767" s="61" t="str">
        <f aca="false">Def_SecSub!$A$414</f>
        <v>SI-18C1</v>
      </c>
      <c r="B767" s="61" t="str">
        <f aca="false">Def_Equipamentos!$C$8</f>
        <v>DI-BPMRFFE</v>
      </c>
      <c r="C767" s="43" t="n">
        <v>1</v>
      </c>
      <c r="D767" s="64" t="str">
        <f aca="false">IF(EXACT(A767, ""), "", A767&amp;":")&amp;B767&amp;IF(EXACT(C767, ""), "", "-"&amp;C767)</f>
        <v>SI-18C1:DI-BPMRFFE-1</v>
      </c>
      <c r="E767" s="61" t="str">
        <f aca="false">Def_Locais_Racks_Trechos!$A$20</f>
        <v>IA-18RaBPM</v>
      </c>
      <c r="F767" s="64" t="str">
        <f aca="false" t="array" ref="F767:F767">INDEX(Def_Locais_Racks_Trechos!$B$2:$B$1019, MATCH(E767, Def_Locais_Racks_Trechos!$A$2:$A$1019, 0), 1)</f>
        <v>Sala Racks 18 parte 1</v>
      </c>
      <c r="G767" s="70"/>
      <c r="H767" s="70"/>
      <c r="I767" s="70"/>
      <c r="J767" s="70"/>
      <c r="K767" s="70"/>
      <c r="L767" s="70"/>
      <c r="M767" s="70"/>
      <c r="N767" s="70"/>
      <c r="O767" s="70"/>
    </row>
    <row r="768" customFormat="false" ht="15.75" hidden="false" customHeight="true" outlineLevel="0" collapsed="false">
      <c r="A768" s="61" t="str">
        <f aca="false">Def_SecSub!$A$414</f>
        <v>SI-18C1</v>
      </c>
      <c r="B768" s="61" t="str">
        <f aca="false">Def_Equipamentos!$C$8</f>
        <v>DI-BPMRFFE</v>
      </c>
      <c r="C768" s="43" t="n">
        <v>2</v>
      </c>
      <c r="D768" s="64" t="str">
        <f aca="false">IF(EXACT(A768, ""), "", A768&amp;":")&amp;B768&amp;IF(EXACT(C768, ""), "", "-"&amp;C768)</f>
        <v>SI-18C1:DI-BPMRFFE-2</v>
      </c>
      <c r="E768" s="61" t="str">
        <f aca="false">Def_Locais_Racks_Trechos!$A$20</f>
        <v>IA-18RaBPM</v>
      </c>
      <c r="F768" s="64" t="str">
        <f aca="false" t="array" ref="F768:F768">INDEX(Def_Locais_Racks_Trechos!$B$2:$B$1019, MATCH(E768, Def_Locais_Racks_Trechos!$A$2:$A$1019, 0), 1)</f>
        <v>Sala Racks 18 parte 1</v>
      </c>
      <c r="G768" s="70"/>
      <c r="H768" s="70"/>
      <c r="I768" s="70"/>
      <c r="J768" s="70"/>
      <c r="K768" s="70"/>
      <c r="L768" s="70"/>
      <c r="M768" s="70"/>
      <c r="N768" s="70"/>
      <c r="O768" s="70"/>
    </row>
    <row r="769" customFormat="false" ht="15.75" hidden="false" customHeight="true" outlineLevel="0" collapsed="false">
      <c r="A769" s="61" t="str">
        <f aca="false">Def_SecSub!$A$415</f>
        <v>SI-18C2</v>
      </c>
      <c r="B769" s="61" t="str">
        <f aca="false">Def_Equipamentos!$C$8</f>
        <v>DI-BPMRFFE</v>
      </c>
      <c r="C769" s="43"/>
      <c r="D769" s="64" t="str">
        <f aca="false">IF(EXACT(A769, ""), "", A769&amp;":")&amp;B769&amp;IF(EXACT(C769, ""), "", "-"&amp;C769)</f>
        <v>SI-18C2:DI-BPMRFFE</v>
      </c>
      <c r="E769" s="61" t="str">
        <f aca="false">Def_Locais_Racks_Trechos!$A$20</f>
        <v>IA-18RaBPM</v>
      </c>
      <c r="F769" s="64" t="str">
        <f aca="false" t="array" ref="F769:F769">INDEX(Def_Locais_Racks_Trechos!$B$2:$B$1019, MATCH(E769, Def_Locais_Racks_Trechos!$A$2:$A$1019, 0), 1)</f>
        <v>Sala Racks 18 parte 1</v>
      </c>
      <c r="G769" s="70"/>
      <c r="H769" s="70"/>
      <c r="I769" s="70"/>
      <c r="J769" s="70"/>
      <c r="K769" s="70"/>
      <c r="L769" s="70"/>
      <c r="M769" s="70"/>
      <c r="N769" s="70"/>
      <c r="O769" s="70"/>
    </row>
    <row r="770" customFormat="false" ht="15.75" hidden="false" customHeight="true" outlineLevel="0" collapsed="false">
      <c r="A770" s="61" t="str">
        <f aca="false">Def_SecSub!$A$416</f>
        <v>SI-18C3</v>
      </c>
      <c r="B770" s="61" t="str">
        <f aca="false">Def_Equipamentos!$C$8</f>
        <v>DI-BPMRFFE</v>
      </c>
      <c r="C770" s="43" t="n">
        <v>1</v>
      </c>
      <c r="D770" s="64" t="str">
        <f aca="false">IF(EXACT(A770, ""), "", A770&amp;":")&amp;B770&amp;IF(EXACT(C770, ""), "", "-"&amp;C770)</f>
        <v>SI-18C3:DI-BPMRFFE-1</v>
      </c>
      <c r="E770" s="61" t="str">
        <f aca="false">Def_Locais_Racks_Trechos!$A$20</f>
        <v>IA-18RaBPM</v>
      </c>
      <c r="F770" s="64" t="str">
        <f aca="false" t="array" ref="F770:F770">INDEX(Def_Locais_Racks_Trechos!$B$2:$B$1019, MATCH(E770, Def_Locais_Racks_Trechos!$A$2:$A$1019, 0), 1)</f>
        <v>Sala Racks 18 parte 1</v>
      </c>
      <c r="G770" s="70"/>
      <c r="H770" s="70"/>
      <c r="I770" s="70"/>
      <c r="J770" s="70"/>
      <c r="K770" s="70"/>
      <c r="L770" s="70"/>
      <c r="M770" s="70"/>
      <c r="N770" s="70"/>
      <c r="O770" s="70"/>
    </row>
    <row r="771" customFormat="false" ht="15.75" hidden="false" customHeight="true" outlineLevel="0" collapsed="false">
      <c r="A771" s="61" t="str">
        <f aca="false">Def_SecSub!$A$416</f>
        <v>SI-18C3</v>
      </c>
      <c r="B771" s="61" t="str">
        <f aca="false">Def_Equipamentos!$C$8</f>
        <v>DI-BPMRFFE</v>
      </c>
      <c r="C771" s="43" t="n">
        <v>2</v>
      </c>
      <c r="D771" s="64" t="str">
        <f aca="false">IF(EXACT(A771, ""), "", A771&amp;":")&amp;B771&amp;IF(EXACT(C771, ""), "", "-"&amp;C771)</f>
        <v>SI-18C3:DI-BPMRFFE-2</v>
      </c>
      <c r="E771" s="61" t="str">
        <f aca="false">Def_Locais_Racks_Trechos!$A$20</f>
        <v>IA-18RaBPM</v>
      </c>
      <c r="F771" s="64" t="str">
        <f aca="false" t="array" ref="F771:F771">INDEX(Def_Locais_Racks_Trechos!$B$2:$B$1019, MATCH(E771, Def_Locais_Racks_Trechos!$A$2:$A$1019, 0), 1)</f>
        <v>Sala Racks 18 parte 1</v>
      </c>
      <c r="G771" s="70"/>
      <c r="H771" s="70"/>
      <c r="I771" s="70"/>
      <c r="J771" s="70"/>
      <c r="K771" s="70"/>
      <c r="L771" s="70"/>
      <c r="M771" s="70"/>
      <c r="N771" s="70"/>
      <c r="O771" s="70"/>
    </row>
    <row r="772" customFormat="false" ht="15.75" hidden="false" customHeight="true" outlineLevel="0" collapsed="false">
      <c r="A772" s="61" t="str">
        <f aca="false">Def_SecSub!$A$417</f>
        <v>SI-18C4</v>
      </c>
      <c r="B772" s="61" t="str">
        <f aca="false">Def_Equipamentos!$C$8</f>
        <v>DI-BPMRFFE</v>
      </c>
      <c r="C772" s="43"/>
      <c r="D772" s="64" t="str">
        <f aca="false">IF(EXACT(A772, ""), "", A772&amp;":")&amp;B772&amp;IF(EXACT(C772, ""), "", "-"&amp;C772)</f>
        <v>SI-18C4:DI-BPMRFFE</v>
      </c>
      <c r="E772" s="61" t="str">
        <f aca="false">Def_Locais_Racks_Trechos!$A$20</f>
        <v>IA-18RaBPM</v>
      </c>
      <c r="F772" s="64" t="str">
        <f aca="false" t="array" ref="F772:F772">INDEX(Def_Locais_Racks_Trechos!$B$2:$B$1019, MATCH(E772, Def_Locais_Racks_Trechos!$A$2:$A$1019, 0), 1)</f>
        <v>Sala Racks 18 parte 1</v>
      </c>
      <c r="G772" s="70"/>
      <c r="H772" s="70"/>
      <c r="I772" s="70"/>
      <c r="J772" s="70"/>
      <c r="K772" s="70"/>
      <c r="L772" s="70"/>
      <c r="M772" s="70"/>
      <c r="N772" s="70"/>
      <c r="O772" s="70"/>
    </row>
    <row r="773" customFormat="false" ht="15.75" hidden="false" customHeight="true" outlineLevel="0" collapsed="false">
      <c r="A773" s="61" t="str">
        <f aca="false">Def_SecSub!$A$418</f>
        <v>SI-18M1</v>
      </c>
      <c r="B773" s="61" t="str">
        <f aca="false">Def_Equipamentos!$C$8</f>
        <v>DI-BPMRFFE</v>
      </c>
      <c r="C773" s="43"/>
      <c r="D773" s="64" t="str">
        <f aca="false">IF(EXACT(A773, ""), "", A773&amp;":")&amp;B773&amp;IF(EXACT(C773, ""), "", "-"&amp;C773)</f>
        <v>SI-18M1:DI-BPMRFFE</v>
      </c>
      <c r="E773" s="61" t="str">
        <f aca="false">Def_Locais_Racks_Trechos!$A$20</f>
        <v>IA-18RaBPM</v>
      </c>
      <c r="F773" s="64" t="str">
        <f aca="false" t="array" ref="F773:F773">INDEX(Def_Locais_Racks_Trechos!$B$2:$B$1019, MATCH(E773, Def_Locais_Racks_Trechos!$A$2:$A$1019, 0), 1)</f>
        <v>Sala Racks 18 parte 1</v>
      </c>
      <c r="G773" s="70"/>
      <c r="H773" s="70"/>
      <c r="I773" s="70"/>
      <c r="J773" s="70"/>
      <c r="K773" s="70"/>
      <c r="L773" s="70"/>
      <c r="M773" s="70"/>
      <c r="N773" s="70"/>
      <c r="O773" s="70"/>
    </row>
    <row r="774" customFormat="false" ht="15.75" hidden="false" customHeight="true" outlineLevel="0" collapsed="false">
      <c r="A774" s="61" t="str">
        <f aca="false">Def_SecSub!$A$419</f>
        <v>SI-18M2</v>
      </c>
      <c r="B774" s="61" t="str">
        <f aca="false">Def_Equipamentos!$C$8</f>
        <v>DI-BPMRFFE</v>
      </c>
      <c r="C774" s="43"/>
      <c r="D774" s="64" t="str">
        <f aca="false">IF(EXACT(A774, ""), "", A774&amp;":")&amp;B774&amp;IF(EXACT(C774, ""), "", "-"&amp;C774)</f>
        <v>SI-18M2:DI-BPMRFFE</v>
      </c>
      <c r="E774" s="61" t="str">
        <f aca="false">Def_Locais_Racks_Trechos!$A$20</f>
        <v>IA-18RaBPM</v>
      </c>
      <c r="F774" s="64" t="str">
        <f aca="false" t="array" ref="F774:F774">INDEX(Def_Locais_Racks_Trechos!$B$2:$B$1019, MATCH(E774, Def_Locais_Racks_Trechos!$A$2:$A$1019, 0), 1)</f>
        <v>Sala Racks 18 parte 1</v>
      </c>
      <c r="G774" s="70"/>
      <c r="H774" s="70"/>
      <c r="I774" s="70"/>
      <c r="J774" s="70"/>
      <c r="K774" s="70"/>
      <c r="L774" s="70"/>
      <c r="M774" s="70"/>
      <c r="N774" s="70"/>
      <c r="O774" s="70"/>
    </row>
    <row r="775" customFormat="false" ht="15.75" hidden="false" customHeight="true" outlineLevel="0" collapsed="false">
      <c r="A775" s="61" t="str">
        <f aca="false">Def_SecSub!$A$420</f>
        <v>SI-19C1</v>
      </c>
      <c r="B775" s="61" t="str">
        <f aca="false">Def_Equipamentos!$C$8</f>
        <v>DI-BPMRFFE</v>
      </c>
      <c r="C775" s="43" t="n">
        <v>1</v>
      </c>
      <c r="D775" s="64" t="str">
        <f aca="false">IF(EXACT(A775, ""), "", A775&amp;":")&amp;B775&amp;IF(EXACT(C775, ""), "", "-"&amp;C775)</f>
        <v>SI-19C1:DI-BPMRFFE-1</v>
      </c>
      <c r="E775" s="61" t="str">
        <f aca="false">Def_Locais_Racks_Trechos!$A$21</f>
        <v>IA-19RaBPM</v>
      </c>
      <c r="F775" s="64" t="str">
        <f aca="false" t="array" ref="F775:F775">INDEX(Def_Locais_Racks_Trechos!$B$2:$B$1019, MATCH(E775, Def_Locais_Racks_Trechos!$A$2:$A$1019, 0), 1)</f>
        <v>Sala Racks 18 parte 2</v>
      </c>
      <c r="G775" s="70"/>
      <c r="H775" s="70"/>
      <c r="I775" s="70"/>
      <c r="J775" s="70"/>
      <c r="K775" s="70"/>
      <c r="L775" s="70"/>
      <c r="M775" s="70"/>
      <c r="N775" s="70"/>
      <c r="O775" s="70"/>
    </row>
    <row r="776" customFormat="false" ht="15.75" hidden="false" customHeight="true" outlineLevel="0" collapsed="false">
      <c r="A776" s="61" t="str">
        <f aca="false">Def_SecSub!$A$420</f>
        <v>SI-19C1</v>
      </c>
      <c r="B776" s="61" t="str">
        <f aca="false">Def_Equipamentos!$C$8</f>
        <v>DI-BPMRFFE</v>
      </c>
      <c r="C776" s="43" t="n">
        <v>2</v>
      </c>
      <c r="D776" s="64" t="str">
        <f aca="false">IF(EXACT(A776, ""), "", A776&amp;":")&amp;B776&amp;IF(EXACT(C776, ""), "", "-"&amp;C776)</f>
        <v>SI-19C1:DI-BPMRFFE-2</v>
      </c>
      <c r="E776" s="61" t="str">
        <f aca="false">Def_Locais_Racks_Trechos!$A$21</f>
        <v>IA-19RaBPM</v>
      </c>
      <c r="F776" s="64" t="str">
        <f aca="false" t="array" ref="F776:F776">INDEX(Def_Locais_Racks_Trechos!$B$2:$B$1019, MATCH(E776, Def_Locais_Racks_Trechos!$A$2:$A$1019, 0), 1)</f>
        <v>Sala Racks 18 parte 2</v>
      </c>
      <c r="G776" s="70"/>
      <c r="H776" s="70"/>
      <c r="I776" s="70"/>
      <c r="J776" s="70"/>
      <c r="K776" s="70"/>
      <c r="L776" s="70"/>
      <c r="M776" s="70"/>
      <c r="N776" s="70"/>
      <c r="O776" s="70"/>
    </row>
    <row r="777" customFormat="false" ht="15.75" hidden="false" customHeight="true" outlineLevel="0" collapsed="false">
      <c r="A777" s="61" t="str">
        <f aca="false">Def_SecSub!$A$421</f>
        <v>SI-19C2</v>
      </c>
      <c r="B777" s="61" t="str">
        <f aca="false">Def_Equipamentos!$C$8</f>
        <v>DI-BPMRFFE</v>
      </c>
      <c r="C777" s="43"/>
      <c r="D777" s="64" t="str">
        <f aca="false">IF(EXACT(A777, ""), "", A777&amp;":")&amp;B777&amp;IF(EXACT(C777, ""), "", "-"&amp;C777)</f>
        <v>SI-19C2:DI-BPMRFFE</v>
      </c>
      <c r="E777" s="61" t="str">
        <f aca="false">Def_Locais_Racks_Trechos!$A$21</f>
        <v>IA-19RaBPM</v>
      </c>
      <c r="F777" s="64" t="str">
        <f aca="false" t="array" ref="F777:F777">INDEX(Def_Locais_Racks_Trechos!$B$2:$B$1019, MATCH(E777, Def_Locais_Racks_Trechos!$A$2:$A$1019, 0), 1)</f>
        <v>Sala Racks 18 parte 2</v>
      </c>
      <c r="G777" s="70"/>
      <c r="H777" s="70"/>
      <c r="I777" s="70"/>
      <c r="J777" s="70"/>
      <c r="K777" s="70"/>
      <c r="L777" s="70"/>
      <c r="M777" s="70"/>
      <c r="N777" s="70"/>
      <c r="O777" s="70"/>
    </row>
    <row r="778" customFormat="false" ht="15.75" hidden="false" customHeight="true" outlineLevel="0" collapsed="false">
      <c r="A778" s="61" t="str">
        <f aca="false">Def_SecSub!$A$422</f>
        <v>SI-19C3</v>
      </c>
      <c r="B778" s="61" t="str">
        <f aca="false">Def_Equipamentos!$C$8</f>
        <v>DI-BPMRFFE</v>
      </c>
      <c r="C778" s="43" t="n">
        <v>1</v>
      </c>
      <c r="D778" s="64" t="str">
        <f aca="false">IF(EXACT(A778, ""), "", A778&amp;":")&amp;B778&amp;IF(EXACT(C778, ""), "", "-"&amp;C778)</f>
        <v>SI-19C3:DI-BPMRFFE-1</v>
      </c>
      <c r="E778" s="61" t="str">
        <f aca="false">Def_Locais_Racks_Trechos!$A$21</f>
        <v>IA-19RaBPM</v>
      </c>
      <c r="F778" s="64" t="str">
        <f aca="false" t="array" ref="F778:F778">INDEX(Def_Locais_Racks_Trechos!$B$2:$B$1019, MATCH(E778, Def_Locais_Racks_Trechos!$A$2:$A$1019, 0), 1)</f>
        <v>Sala Racks 18 parte 2</v>
      </c>
      <c r="G778" s="70"/>
      <c r="H778" s="70"/>
      <c r="I778" s="70"/>
      <c r="J778" s="70"/>
      <c r="K778" s="70"/>
      <c r="L778" s="70"/>
      <c r="M778" s="70"/>
      <c r="N778" s="70"/>
      <c r="O778" s="70"/>
    </row>
    <row r="779" customFormat="false" ht="15.75" hidden="false" customHeight="true" outlineLevel="0" collapsed="false">
      <c r="A779" s="61" t="str">
        <f aca="false">Def_SecSub!$A$422</f>
        <v>SI-19C3</v>
      </c>
      <c r="B779" s="61" t="str">
        <f aca="false">Def_Equipamentos!$C$8</f>
        <v>DI-BPMRFFE</v>
      </c>
      <c r="C779" s="43" t="n">
        <v>2</v>
      </c>
      <c r="D779" s="64" t="str">
        <f aca="false">IF(EXACT(A779, ""), "", A779&amp;":")&amp;B779&amp;IF(EXACT(C779, ""), "", "-"&amp;C779)</f>
        <v>SI-19C3:DI-BPMRFFE-2</v>
      </c>
      <c r="E779" s="61" t="str">
        <f aca="false">Def_Locais_Racks_Trechos!$A$21</f>
        <v>IA-19RaBPM</v>
      </c>
      <c r="F779" s="64" t="str">
        <f aca="false" t="array" ref="F779:F779">INDEX(Def_Locais_Racks_Trechos!$B$2:$B$1019, MATCH(E779, Def_Locais_Racks_Trechos!$A$2:$A$1019, 0), 1)</f>
        <v>Sala Racks 18 parte 2</v>
      </c>
      <c r="G779" s="70"/>
      <c r="H779" s="70"/>
      <c r="I779" s="70"/>
      <c r="J779" s="70"/>
      <c r="K779" s="70"/>
      <c r="L779" s="70"/>
      <c r="M779" s="70"/>
      <c r="N779" s="70"/>
      <c r="O779" s="70"/>
    </row>
    <row r="780" customFormat="false" ht="15.75" hidden="false" customHeight="true" outlineLevel="0" collapsed="false">
      <c r="A780" s="61" t="str">
        <f aca="false">Def_SecSub!$A$423</f>
        <v>SI-19C4</v>
      </c>
      <c r="B780" s="61" t="str">
        <f aca="false">Def_Equipamentos!$C$8</f>
        <v>DI-BPMRFFE</v>
      </c>
      <c r="C780" s="43"/>
      <c r="D780" s="64" t="str">
        <f aca="false">IF(EXACT(A780, ""), "", A780&amp;":")&amp;B780&amp;IF(EXACT(C780, ""), "", "-"&amp;C780)</f>
        <v>SI-19C4:DI-BPMRFFE</v>
      </c>
      <c r="E780" s="61" t="str">
        <f aca="false">Def_Locais_Racks_Trechos!$A$21</f>
        <v>IA-19RaBPM</v>
      </c>
      <c r="F780" s="64" t="str">
        <f aca="false" t="array" ref="F780:F780">INDEX(Def_Locais_Racks_Trechos!$B$2:$B$1019, MATCH(E780, Def_Locais_Racks_Trechos!$A$2:$A$1019, 0), 1)</f>
        <v>Sala Racks 18 parte 2</v>
      </c>
      <c r="G780" s="70"/>
      <c r="H780" s="70"/>
      <c r="I780" s="70"/>
      <c r="J780" s="70"/>
      <c r="K780" s="70"/>
      <c r="L780" s="70"/>
      <c r="M780" s="70"/>
      <c r="N780" s="70"/>
      <c r="O780" s="70"/>
    </row>
    <row r="781" customFormat="false" ht="15.75" hidden="false" customHeight="true" outlineLevel="0" collapsed="false">
      <c r="A781" s="61" t="str">
        <f aca="false">Def_SecSub!$A$424</f>
        <v>SI-19M1</v>
      </c>
      <c r="B781" s="61" t="str">
        <f aca="false">Def_Equipamentos!$C$8</f>
        <v>DI-BPMRFFE</v>
      </c>
      <c r="C781" s="43"/>
      <c r="D781" s="64" t="str">
        <f aca="false">IF(EXACT(A781, ""), "", A781&amp;":")&amp;B781&amp;IF(EXACT(C781, ""), "", "-"&amp;C781)</f>
        <v>SI-19M1:DI-BPMRFFE</v>
      </c>
      <c r="E781" s="61" t="str">
        <f aca="false">Def_Locais_Racks_Trechos!$A$21</f>
        <v>IA-19RaBPM</v>
      </c>
      <c r="F781" s="64" t="str">
        <f aca="false" t="array" ref="F781:F781">INDEX(Def_Locais_Racks_Trechos!$B$2:$B$1019, MATCH(E781, Def_Locais_Racks_Trechos!$A$2:$A$1019, 0), 1)</f>
        <v>Sala Racks 18 parte 2</v>
      </c>
      <c r="G781" s="70"/>
      <c r="H781" s="70"/>
      <c r="I781" s="70"/>
      <c r="J781" s="70"/>
      <c r="K781" s="70"/>
      <c r="L781" s="70"/>
      <c r="M781" s="70"/>
      <c r="N781" s="70"/>
      <c r="O781" s="70"/>
    </row>
    <row r="782" customFormat="false" ht="15.75" hidden="false" customHeight="true" outlineLevel="0" collapsed="false">
      <c r="A782" s="61" t="str">
        <f aca="false">Def_SecSub!$A$425</f>
        <v>SI-19M2</v>
      </c>
      <c r="B782" s="61" t="str">
        <f aca="false">Def_Equipamentos!$C$8</f>
        <v>DI-BPMRFFE</v>
      </c>
      <c r="C782" s="43"/>
      <c r="D782" s="64" t="str">
        <f aca="false">IF(EXACT(A782, ""), "", A782&amp;":")&amp;B782&amp;IF(EXACT(C782, ""), "", "-"&amp;C782)</f>
        <v>SI-19M2:DI-BPMRFFE</v>
      </c>
      <c r="E782" s="61" t="str">
        <f aca="false">Def_Locais_Racks_Trechos!$A$21</f>
        <v>IA-19RaBPM</v>
      </c>
      <c r="F782" s="64" t="str">
        <f aca="false" t="array" ref="F782:F782">INDEX(Def_Locais_Racks_Trechos!$B$2:$B$1019, MATCH(E782, Def_Locais_Racks_Trechos!$A$2:$A$1019, 0), 1)</f>
        <v>Sala Racks 18 parte 2</v>
      </c>
      <c r="G782" s="70"/>
      <c r="H782" s="70"/>
      <c r="I782" s="70"/>
      <c r="J782" s="70"/>
      <c r="K782" s="70"/>
      <c r="L782" s="70"/>
      <c r="M782" s="70"/>
      <c r="N782" s="70"/>
      <c r="O782" s="70"/>
    </row>
    <row r="783" customFormat="false" ht="15.75" hidden="false" customHeight="true" outlineLevel="0" collapsed="false">
      <c r="A783" s="61" t="str">
        <f aca="false">Def_SecSub!$A$426</f>
        <v>SI-20C1</v>
      </c>
      <c r="B783" s="61" t="str">
        <f aca="false">Def_Equipamentos!$C$8</f>
        <v>DI-BPMRFFE</v>
      </c>
      <c r="C783" s="43" t="n">
        <v>1</v>
      </c>
      <c r="D783" s="64" t="str">
        <f aca="false">IF(EXACT(A783, ""), "", A783&amp;":")&amp;B783&amp;IF(EXACT(C783, ""), "", "-"&amp;C783)</f>
        <v>SI-20C1:DI-BPMRFFE-1</v>
      </c>
      <c r="E783" s="61" t="str">
        <f aca="false">Def_Locais_Racks_Trechos!$A$22</f>
        <v>IA-20RaBPM</v>
      </c>
      <c r="F783" s="64" t="str">
        <f aca="false" t="array" ref="F783:F783">INDEX(Def_Locais_Racks_Trechos!$B$2:$B$1019, MATCH(E783, Def_Locais_Racks_Trechos!$A$2:$A$1019, 0), 1)</f>
        <v>Sala Racks 19&amp;20</v>
      </c>
      <c r="G783" s="70"/>
      <c r="H783" s="70"/>
      <c r="I783" s="70"/>
      <c r="J783" s="70"/>
      <c r="K783" s="70"/>
      <c r="L783" s="70"/>
      <c r="M783" s="70"/>
      <c r="N783" s="70"/>
      <c r="O783" s="70"/>
    </row>
    <row r="784" customFormat="false" ht="15.75" hidden="false" customHeight="true" outlineLevel="0" collapsed="false">
      <c r="A784" s="61" t="str">
        <f aca="false">Def_SecSub!$A$426</f>
        <v>SI-20C1</v>
      </c>
      <c r="B784" s="61" t="str">
        <f aca="false">Def_Equipamentos!$C$8</f>
        <v>DI-BPMRFFE</v>
      </c>
      <c r="C784" s="43" t="n">
        <v>2</v>
      </c>
      <c r="D784" s="64" t="str">
        <f aca="false">IF(EXACT(A784, ""), "", A784&amp;":")&amp;B784&amp;IF(EXACT(C784, ""), "", "-"&amp;C784)</f>
        <v>SI-20C1:DI-BPMRFFE-2</v>
      </c>
      <c r="E784" s="61" t="str">
        <f aca="false">Def_Locais_Racks_Trechos!$A$22</f>
        <v>IA-20RaBPM</v>
      </c>
      <c r="F784" s="64" t="str">
        <f aca="false" t="array" ref="F784:F784">INDEX(Def_Locais_Racks_Trechos!$B$2:$B$1019, MATCH(E784, Def_Locais_Racks_Trechos!$A$2:$A$1019, 0), 1)</f>
        <v>Sala Racks 19&amp;20</v>
      </c>
      <c r="G784" s="70"/>
      <c r="H784" s="70"/>
      <c r="I784" s="70"/>
      <c r="J784" s="70"/>
      <c r="K784" s="70"/>
      <c r="L784" s="70"/>
      <c r="M784" s="70"/>
      <c r="N784" s="70"/>
      <c r="O784" s="70"/>
    </row>
    <row r="785" customFormat="false" ht="15.75" hidden="false" customHeight="true" outlineLevel="0" collapsed="false">
      <c r="A785" s="61" t="str">
        <f aca="false">Def_SecSub!$A$427</f>
        <v>SI-20C2</v>
      </c>
      <c r="B785" s="61" t="str">
        <f aca="false">Def_Equipamentos!$C$8</f>
        <v>DI-BPMRFFE</v>
      </c>
      <c r="C785" s="43"/>
      <c r="D785" s="64" t="str">
        <f aca="false">IF(EXACT(A785, ""), "", A785&amp;":")&amp;B785&amp;IF(EXACT(C785, ""), "", "-"&amp;C785)</f>
        <v>SI-20C2:DI-BPMRFFE</v>
      </c>
      <c r="E785" s="61" t="str">
        <f aca="false">Def_Locais_Racks_Trechos!$A$22</f>
        <v>IA-20RaBPM</v>
      </c>
      <c r="F785" s="64" t="str">
        <f aca="false" t="array" ref="F785:F785">INDEX(Def_Locais_Racks_Trechos!$B$2:$B$1019, MATCH(E785, Def_Locais_Racks_Trechos!$A$2:$A$1019, 0), 1)</f>
        <v>Sala Racks 19&amp;20</v>
      </c>
      <c r="G785" s="70"/>
      <c r="H785" s="70"/>
      <c r="I785" s="70"/>
      <c r="J785" s="70"/>
      <c r="K785" s="70"/>
      <c r="L785" s="70"/>
      <c r="M785" s="70"/>
      <c r="N785" s="70"/>
      <c r="O785" s="70"/>
    </row>
    <row r="786" customFormat="false" ht="15.75" hidden="false" customHeight="true" outlineLevel="0" collapsed="false">
      <c r="A786" s="61" t="str">
        <f aca="false">Def_SecSub!$A$428</f>
        <v>SI-20C3</v>
      </c>
      <c r="B786" s="61" t="str">
        <f aca="false">Def_Equipamentos!$C$8</f>
        <v>DI-BPMRFFE</v>
      </c>
      <c r="C786" s="43" t="n">
        <v>1</v>
      </c>
      <c r="D786" s="64" t="str">
        <f aca="false">IF(EXACT(A786, ""), "", A786&amp;":")&amp;B786&amp;IF(EXACT(C786, ""), "", "-"&amp;C786)</f>
        <v>SI-20C3:DI-BPMRFFE-1</v>
      </c>
      <c r="E786" s="61" t="str">
        <f aca="false">Def_Locais_Racks_Trechos!$A$22</f>
        <v>IA-20RaBPM</v>
      </c>
      <c r="F786" s="64" t="str">
        <f aca="false" t="array" ref="F786:F786">INDEX(Def_Locais_Racks_Trechos!$B$2:$B$1019, MATCH(E786, Def_Locais_Racks_Trechos!$A$2:$A$1019, 0), 1)</f>
        <v>Sala Racks 19&amp;20</v>
      </c>
      <c r="G786" s="70"/>
      <c r="H786" s="70"/>
      <c r="I786" s="70"/>
      <c r="J786" s="70"/>
      <c r="K786" s="70"/>
      <c r="L786" s="70"/>
      <c r="M786" s="70"/>
      <c r="N786" s="70"/>
      <c r="O786" s="70"/>
    </row>
    <row r="787" customFormat="false" ht="15.75" hidden="false" customHeight="true" outlineLevel="0" collapsed="false">
      <c r="A787" s="61" t="str">
        <f aca="false">Def_SecSub!$A$428</f>
        <v>SI-20C3</v>
      </c>
      <c r="B787" s="61" t="str">
        <f aca="false">Def_Equipamentos!$C$8</f>
        <v>DI-BPMRFFE</v>
      </c>
      <c r="C787" s="43" t="n">
        <v>2</v>
      </c>
      <c r="D787" s="64" t="str">
        <f aca="false">IF(EXACT(A787, ""), "", A787&amp;":")&amp;B787&amp;IF(EXACT(C787, ""), "", "-"&amp;C787)</f>
        <v>SI-20C3:DI-BPMRFFE-2</v>
      </c>
      <c r="E787" s="61" t="str">
        <f aca="false">Def_Locais_Racks_Trechos!$A$22</f>
        <v>IA-20RaBPM</v>
      </c>
      <c r="F787" s="64" t="str">
        <f aca="false" t="array" ref="F787:F787">INDEX(Def_Locais_Racks_Trechos!$B$2:$B$1019, MATCH(E787, Def_Locais_Racks_Trechos!$A$2:$A$1019, 0), 1)</f>
        <v>Sala Racks 19&amp;20</v>
      </c>
      <c r="G787" s="70"/>
      <c r="H787" s="70"/>
      <c r="I787" s="70"/>
      <c r="J787" s="70"/>
      <c r="K787" s="70"/>
      <c r="L787" s="70"/>
      <c r="M787" s="70"/>
      <c r="N787" s="70"/>
      <c r="O787" s="70"/>
    </row>
    <row r="788" customFormat="false" ht="15.75" hidden="false" customHeight="true" outlineLevel="0" collapsed="false">
      <c r="A788" s="61" t="str">
        <f aca="false">Def_SecSub!$A$429</f>
        <v>SI-20C4</v>
      </c>
      <c r="B788" s="61" t="str">
        <f aca="false">Def_Equipamentos!$C$8</f>
        <v>DI-BPMRFFE</v>
      </c>
      <c r="C788" s="43"/>
      <c r="D788" s="64" t="str">
        <f aca="false">IF(EXACT(A788, ""), "", A788&amp;":")&amp;B788&amp;IF(EXACT(C788, ""), "", "-"&amp;C788)</f>
        <v>SI-20C4:DI-BPMRFFE</v>
      </c>
      <c r="E788" s="61" t="str">
        <f aca="false">Def_Locais_Racks_Trechos!$A$22</f>
        <v>IA-20RaBPM</v>
      </c>
      <c r="F788" s="64" t="str">
        <f aca="false" t="array" ref="F788:F788">INDEX(Def_Locais_Racks_Trechos!$B$2:$B$1019, MATCH(E788, Def_Locais_Racks_Trechos!$A$2:$A$1019, 0), 1)</f>
        <v>Sala Racks 19&amp;20</v>
      </c>
      <c r="G788" s="70"/>
      <c r="H788" s="70"/>
      <c r="I788" s="70"/>
      <c r="J788" s="70"/>
      <c r="K788" s="70"/>
      <c r="L788" s="70"/>
      <c r="M788" s="70"/>
      <c r="N788" s="70"/>
      <c r="O788" s="70"/>
    </row>
    <row r="789" customFormat="false" ht="15.75" hidden="false" customHeight="true" outlineLevel="0" collapsed="false">
      <c r="A789" s="61" t="str">
        <f aca="false">Def_SecSub!$A$430</f>
        <v>SI-20M1</v>
      </c>
      <c r="B789" s="61" t="str">
        <f aca="false">Def_Equipamentos!$C$8</f>
        <v>DI-BPMRFFE</v>
      </c>
      <c r="C789" s="43"/>
      <c r="D789" s="64" t="str">
        <f aca="false">IF(EXACT(A789, ""), "", A789&amp;":")&amp;B789&amp;IF(EXACT(C789, ""), "", "-"&amp;C789)</f>
        <v>SI-20M1:DI-BPMRFFE</v>
      </c>
      <c r="E789" s="61" t="str">
        <f aca="false">Def_Locais_Racks_Trechos!$A$22</f>
        <v>IA-20RaBPM</v>
      </c>
      <c r="F789" s="64" t="str">
        <f aca="false" t="array" ref="F789:F789">INDEX(Def_Locais_Racks_Trechos!$B$2:$B$1019, MATCH(E789, Def_Locais_Racks_Trechos!$A$2:$A$1019, 0), 1)</f>
        <v>Sala Racks 19&amp;20</v>
      </c>
      <c r="G789" s="70"/>
      <c r="H789" s="70"/>
      <c r="I789" s="70"/>
      <c r="J789" s="70"/>
      <c r="K789" s="70"/>
      <c r="L789" s="70"/>
      <c r="M789" s="70"/>
      <c r="N789" s="70"/>
      <c r="O789" s="70"/>
    </row>
    <row r="790" customFormat="false" ht="15.75" hidden="false" customHeight="true" outlineLevel="0" collapsed="false">
      <c r="A790" s="61" t="str">
        <f aca="false">Def_SecSub!$A$431</f>
        <v>SI-20M2</v>
      </c>
      <c r="B790" s="61" t="str">
        <f aca="false">Def_Equipamentos!$C$8</f>
        <v>DI-BPMRFFE</v>
      </c>
      <c r="C790" s="43"/>
      <c r="D790" s="64" t="str">
        <f aca="false">IF(EXACT(A790, ""), "", A790&amp;":")&amp;B790&amp;IF(EXACT(C790, ""), "", "-"&amp;C790)</f>
        <v>SI-20M2:DI-BPMRFFE</v>
      </c>
      <c r="E790" s="61" t="str">
        <f aca="false">Def_Locais_Racks_Trechos!$A$22</f>
        <v>IA-20RaBPM</v>
      </c>
      <c r="F790" s="64" t="str">
        <f aca="false" t="array" ref="F790:F790">INDEX(Def_Locais_Racks_Trechos!$B$2:$B$1019, MATCH(E790, Def_Locais_Racks_Trechos!$A$2:$A$1019, 0), 1)</f>
        <v>Sala Racks 19&amp;20</v>
      </c>
      <c r="G790" s="70"/>
      <c r="H790" s="70"/>
      <c r="I790" s="70"/>
      <c r="J790" s="70"/>
      <c r="K790" s="70"/>
      <c r="L790" s="70"/>
      <c r="M790" s="70"/>
      <c r="N790" s="70"/>
      <c r="O790" s="70"/>
    </row>
    <row r="791" customFormat="false" ht="15.75" hidden="false" customHeight="true" outlineLevel="0" collapsed="false">
      <c r="A791" s="61" t="str">
        <f aca="false">Def_SecSub!$A$432</f>
        <v>SI-01SA</v>
      </c>
      <c r="B791" s="61" t="str">
        <f aca="false">Def_Equipamentos!$C$8</f>
        <v>DI-BPMRFFE</v>
      </c>
      <c r="C791" s="43" t="n">
        <v>1</v>
      </c>
      <c r="D791" s="64" t="str">
        <f aca="false">IF(EXACT(A791, ""), "", A791&amp;":")&amp;B791&amp;IF(EXACT(C791, ""), "", "-"&amp;C791)</f>
        <v>SI-01SA:DI-BPMRFFE-1</v>
      </c>
      <c r="E791" s="61" t="str">
        <f aca="false">Def_Locais_Racks_Trechos!$A$3</f>
        <v>IA-01RaBPM</v>
      </c>
      <c r="F791" s="64" t="str">
        <f aca="false" t="array" ref="F791:F791">INDEX(Def_Locais_Racks_Trechos!$B$2:$B$1019, MATCH(E791, Def_Locais_Racks_Trechos!$A$2:$A$1019, 0), 1)</f>
        <v>Sala Racks 1</v>
      </c>
      <c r="G791" s="70"/>
      <c r="H791" s="70"/>
      <c r="I791" s="70"/>
      <c r="J791" s="70"/>
      <c r="K791" s="70"/>
      <c r="L791" s="70"/>
      <c r="M791" s="70"/>
      <c r="N791" s="70"/>
      <c r="O791" s="70"/>
    </row>
    <row r="792" customFormat="false" ht="15.75" hidden="false" customHeight="true" outlineLevel="0" collapsed="false">
      <c r="A792" s="61" t="str">
        <f aca="false">Def_SecSub!$A$432</f>
        <v>SI-01SA</v>
      </c>
      <c r="B792" s="61" t="str">
        <f aca="false">Def_Equipamentos!$C$8</f>
        <v>DI-BPMRFFE</v>
      </c>
      <c r="C792" s="43" t="n">
        <v>2</v>
      </c>
      <c r="D792" s="64" t="str">
        <f aca="false">IF(EXACT(A792, ""), "", A792&amp;":")&amp;B792&amp;IF(EXACT(C792, ""), "", "-"&amp;C792)</f>
        <v>SI-01SA:DI-BPMRFFE-2</v>
      </c>
      <c r="E792" s="61" t="str">
        <f aca="false">Def_Locais_Racks_Trechos!$A$3</f>
        <v>IA-01RaBPM</v>
      </c>
      <c r="F792" s="64" t="str">
        <f aca="false" t="array" ref="F792:F792">INDEX(Def_Locais_Racks_Trechos!$B$2:$B$1019, MATCH(E792, Def_Locais_Racks_Trechos!$A$2:$A$1019, 0), 1)</f>
        <v>Sala Racks 1</v>
      </c>
      <c r="G792" s="70"/>
      <c r="H792" s="70"/>
      <c r="I792" s="70"/>
      <c r="J792" s="70"/>
      <c r="K792" s="70"/>
      <c r="L792" s="70"/>
      <c r="M792" s="70"/>
      <c r="N792" s="70"/>
      <c r="O792" s="70"/>
    </row>
    <row r="793" customFormat="false" ht="15.75" hidden="false" customHeight="true" outlineLevel="0" collapsed="false">
      <c r="A793" s="61" t="str">
        <f aca="false">Def_SecSub!$A$433</f>
        <v>SI-02SB</v>
      </c>
      <c r="B793" s="61" t="str">
        <f aca="false">Def_Equipamentos!$C$8</f>
        <v>DI-BPMRFFE</v>
      </c>
      <c r="C793" s="43" t="n">
        <v>1</v>
      </c>
      <c r="D793" s="64" t="str">
        <f aca="false">IF(EXACT(A793, ""), "", A793&amp;":")&amp;B793&amp;IF(EXACT(C793, ""), "", "-"&amp;C793)</f>
        <v>SI-02SB:DI-BPMRFFE-1</v>
      </c>
      <c r="E793" s="61" t="str">
        <f aca="false">Def_Locais_Racks_Trechos!$A$4</f>
        <v>IA-02RaBPM</v>
      </c>
      <c r="F793" s="64" t="str">
        <f aca="false" t="array" ref="F793:F793">INDEX(Def_Locais_Racks_Trechos!$B$2:$B$1019, MATCH(E793, Def_Locais_Racks_Trechos!$A$2:$A$1019, 0), 1)</f>
        <v>Sala Racks 2</v>
      </c>
      <c r="G793" s="70"/>
      <c r="H793" s="70"/>
      <c r="I793" s="70"/>
      <c r="J793" s="70"/>
      <c r="K793" s="70"/>
      <c r="L793" s="70"/>
      <c r="M793" s="70"/>
      <c r="N793" s="70"/>
      <c r="O793" s="70"/>
    </row>
    <row r="794" customFormat="false" ht="15.75" hidden="false" customHeight="true" outlineLevel="0" collapsed="false">
      <c r="A794" s="61" t="str">
        <f aca="false">Def_SecSub!$A$433</f>
        <v>SI-02SB</v>
      </c>
      <c r="B794" s="61" t="str">
        <f aca="false">Def_Equipamentos!$C$8</f>
        <v>DI-BPMRFFE</v>
      </c>
      <c r="C794" s="43" t="n">
        <v>2</v>
      </c>
      <c r="D794" s="64" t="str">
        <f aca="false">IF(EXACT(A794, ""), "", A794&amp;":")&amp;B794&amp;IF(EXACT(C794, ""), "", "-"&amp;C794)</f>
        <v>SI-02SB:DI-BPMRFFE-2</v>
      </c>
      <c r="E794" s="61" t="str">
        <f aca="false">Def_Locais_Racks_Trechos!$A$4</f>
        <v>IA-02RaBPM</v>
      </c>
      <c r="F794" s="64" t="str">
        <f aca="false" t="array" ref="F794:F794">INDEX(Def_Locais_Racks_Trechos!$B$2:$B$1019, MATCH(E794, Def_Locais_Racks_Trechos!$A$2:$A$1019, 0), 1)</f>
        <v>Sala Racks 2</v>
      </c>
      <c r="G794" s="70"/>
      <c r="H794" s="70"/>
      <c r="I794" s="70"/>
      <c r="J794" s="70"/>
      <c r="K794" s="70"/>
      <c r="L794" s="70"/>
      <c r="M794" s="70"/>
      <c r="N794" s="70"/>
      <c r="O794" s="70"/>
    </row>
    <row r="795" customFormat="false" ht="15.75" hidden="false" customHeight="true" outlineLevel="0" collapsed="false">
      <c r="A795" s="61" t="str">
        <f aca="false">Def_SecSub!$A$434</f>
        <v>SI-03SP</v>
      </c>
      <c r="B795" s="61" t="str">
        <f aca="false">Def_Equipamentos!$C$8</f>
        <v>DI-BPMRFFE</v>
      </c>
      <c r="C795" s="43" t="n">
        <v>1</v>
      </c>
      <c r="D795" s="64" t="str">
        <f aca="false">IF(EXACT(A795, ""), "", A795&amp;":")&amp;B795&amp;IF(EXACT(C795, ""), "", "-"&amp;C795)</f>
        <v>SI-03SP:DI-BPMRFFE-1</v>
      </c>
      <c r="E795" s="61" t="str">
        <f aca="false">Def_Locais_Racks_Trechos!$A$5</f>
        <v>IA-03RaBPM</v>
      </c>
      <c r="F795" s="64" t="str">
        <f aca="false" t="array" ref="F795:F795">INDEX(Def_Locais_Racks_Trechos!$B$2:$B$1019, MATCH(E795, Def_Locais_Racks_Trechos!$A$2:$A$1019, 0), 1)</f>
        <v>Sala Racks 3</v>
      </c>
      <c r="G795" s="70"/>
      <c r="H795" s="70"/>
      <c r="I795" s="70"/>
      <c r="J795" s="70"/>
      <c r="K795" s="70"/>
      <c r="L795" s="70"/>
      <c r="M795" s="70"/>
      <c r="N795" s="70"/>
      <c r="O795" s="70"/>
    </row>
    <row r="796" customFormat="false" ht="15.75" hidden="false" customHeight="true" outlineLevel="0" collapsed="false">
      <c r="A796" s="61" t="str">
        <f aca="false">Def_SecSub!$A$434</f>
        <v>SI-03SP</v>
      </c>
      <c r="B796" s="61" t="str">
        <f aca="false">Def_Equipamentos!$C$8</f>
        <v>DI-BPMRFFE</v>
      </c>
      <c r="C796" s="43" t="n">
        <v>2</v>
      </c>
      <c r="D796" s="64" t="str">
        <f aca="false">IF(EXACT(A796, ""), "", A796&amp;":")&amp;B796&amp;IF(EXACT(C796, ""), "", "-"&amp;C796)</f>
        <v>SI-03SP:DI-BPMRFFE-2</v>
      </c>
      <c r="E796" s="61" t="str">
        <f aca="false">Def_Locais_Racks_Trechos!$A$5</f>
        <v>IA-03RaBPM</v>
      </c>
      <c r="F796" s="64" t="str">
        <f aca="false" t="array" ref="F796:F796">INDEX(Def_Locais_Racks_Trechos!$B$2:$B$1019, MATCH(E796, Def_Locais_Racks_Trechos!$A$2:$A$1019, 0), 1)</f>
        <v>Sala Racks 3</v>
      </c>
      <c r="G796" s="70"/>
      <c r="H796" s="70"/>
      <c r="I796" s="70"/>
      <c r="J796" s="70"/>
      <c r="K796" s="70"/>
      <c r="L796" s="70"/>
      <c r="M796" s="70"/>
      <c r="N796" s="70"/>
      <c r="O796" s="70"/>
    </row>
    <row r="797" customFormat="false" ht="15.75" hidden="false" customHeight="true" outlineLevel="0" collapsed="false">
      <c r="A797" s="61" t="str">
        <f aca="false">Def_SecSub!$A$435</f>
        <v>SI-04SB</v>
      </c>
      <c r="B797" s="61" t="str">
        <f aca="false">Def_Equipamentos!$C$8</f>
        <v>DI-BPMRFFE</v>
      </c>
      <c r="C797" s="43" t="n">
        <v>1</v>
      </c>
      <c r="D797" s="64" t="str">
        <f aca="false">IF(EXACT(A797, ""), "", A797&amp;":")&amp;B797&amp;IF(EXACT(C797, ""), "", "-"&amp;C797)</f>
        <v>SI-04SB:DI-BPMRFFE-1</v>
      </c>
      <c r="E797" s="61" t="str">
        <f aca="false">Def_Locais_Racks_Trechos!$A$6</f>
        <v>IA-04RaBPM</v>
      </c>
      <c r="F797" s="64" t="str">
        <f aca="false" t="array" ref="F797:F797">INDEX(Def_Locais_Racks_Trechos!$B$2:$B$1019, MATCH(E797, Def_Locais_Racks_Trechos!$A$2:$A$1019, 0), 1)</f>
        <v>Sala Racks 4</v>
      </c>
      <c r="G797" s="70"/>
      <c r="H797" s="70"/>
      <c r="I797" s="70"/>
      <c r="J797" s="70"/>
      <c r="K797" s="70"/>
      <c r="L797" s="70"/>
      <c r="M797" s="70"/>
      <c r="N797" s="70"/>
      <c r="O797" s="70"/>
    </row>
    <row r="798" customFormat="false" ht="15.75" hidden="false" customHeight="true" outlineLevel="0" collapsed="false">
      <c r="A798" s="61" t="str">
        <f aca="false">Def_SecSub!$A$435</f>
        <v>SI-04SB</v>
      </c>
      <c r="B798" s="61" t="str">
        <f aca="false">Def_Equipamentos!$C$8</f>
        <v>DI-BPMRFFE</v>
      </c>
      <c r="C798" s="43" t="n">
        <v>2</v>
      </c>
      <c r="D798" s="64" t="str">
        <f aca="false">IF(EXACT(A798, ""), "", A798&amp;":")&amp;B798&amp;IF(EXACT(C798, ""), "", "-"&amp;C798)</f>
        <v>SI-04SB:DI-BPMRFFE-2</v>
      </c>
      <c r="E798" s="61" t="str">
        <f aca="false">Def_Locais_Racks_Trechos!$A$6</f>
        <v>IA-04RaBPM</v>
      </c>
      <c r="F798" s="64" t="str">
        <f aca="false" t="array" ref="F798:F798">INDEX(Def_Locais_Racks_Trechos!$B$2:$B$1019, MATCH(E798, Def_Locais_Racks_Trechos!$A$2:$A$1019, 0), 1)</f>
        <v>Sala Racks 4</v>
      </c>
      <c r="G798" s="70"/>
      <c r="H798" s="70"/>
      <c r="I798" s="70"/>
      <c r="J798" s="70"/>
      <c r="K798" s="70"/>
      <c r="L798" s="70"/>
      <c r="M798" s="70"/>
      <c r="N798" s="70"/>
      <c r="O798" s="70"/>
    </row>
    <row r="799" customFormat="false" ht="15.75" hidden="false" customHeight="true" outlineLevel="0" collapsed="false">
      <c r="A799" s="61" t="str">
        <f aca="false">Def_SecSub!$A$436</f>
        <v>SI-05SA</v>
      </c>
      <c r="B799" s="61" t="str">
        <f aca="false">Def_Equipamentos!$C$8</f>
        <v>DI-BPMRFFE</v>
      </c>
      <c r="C799" s="43" t="n">
        <v>1</v>
      </c>
      <c r="D799" s="64" t="str">
        <f aca="false">IF(EXACT(A799, ""), "", A799&amp;":")&amp;B799&amp;IF(EXACT(C799, ""), "", "-"&amp;C799)</f>
        <v>SI-05SA:DI-BPMRFFE-1</v>
      </c>
      <c r="E799" s="61" t="str">
        <f aca="false">Def_Locais_Racks_Trechos!$A$7</f>
        <v>IA-05RaBPM</v>
      </c>
      <c r="F799" s="64" t="str">
        <f aca="false" t="array" ref="F799:F799">INDEX(Def_Locais_Racks_Trechos!$B$2:$B$1019, MATCH(E799, Def_Locais_Racks_Trechos!$A$2:$A$1019, 0), 1)</f>
        <v>Sala Racks 5</v>
      </c>
      <c r="G799" s="70"/>
      <c r="H799" s="70"/>
      <c r="I799" s="70"/>
      <c r="J799" s="70"/>
      <c r="K799" s="70"/>
      <c r="L799" s="70"/>
      <c r="M799" s="70"/>
      <c r="N799" s="70"/>
      <c r="O799" s="70"/>
    </row>
    <row r="800" customFormat="false" ht="15.75" hidden="false" customHeight="true" outlineLevel="0" collapsed="false">
      <c r="A800" s="61" t="str">
        <f aca="false">Def_SecSub!$A$436</f>
        <v>SI-05SA</v>
      </c>
      <c r="B800" s="61" t="str">
        <f aca="false">Def_Equipamentos!$C$8</f>
        <v>DI-BPMRFFE</v>
      </c>
      <c r="C800" s="43" t="n">
        <v>2</v>
      </c>
      <c r="D800" s="64" t="str">
        <f aca="false">IF(EXACT(A800, ""), "", A800&amp;":")&amp;B800&amp;IF(EXACT(C800, ""), "", "-"&amp;C800)</f>
        <v>SI-05SA:DI-BPMRFFE-2</v>
      </c>
      <c r="E800" s="61" t="str">
        <f aca="false">Def_Locais_Racks_Trechos!$A$7</f>
        <v>IA-05RaBPM</v>
      </c>
      <c r="F800" s="64" t="str">
        <f aca="false" t="array" ref="F800:F800">INDEX(Def_Locais_Racks_Trechos!$B$2:$B$1019, MATCH(E800, Def_Locais_Racks_Trechos!$A$2:$A$1019, 0), 1)</f>
        <v>Sala Racks 5</v>
      </c>
      <c r="G800" s="70"/>
      <c r="H800" s="70"/>
      <c r="I800" s="70"/>
      <c r="J800" s="70"/>
      <c r="K800" s="70"/>
      <c r="L800" s="70"/>
      <c r="M800" s="70"/>
      <c r="N800" s="70"/>
      <c r="O800" s="70"/>
    </row>
    <row r="801" customFormat="false" ht="15.75" hidden="false" customHeight="true" outlineLevel="0" collapsed="false">
      <c r="A801" s="61" t="str">
        <f aca="false">Def_SecSub!$A$437</f>
        <v>SI-06SB</v>
      </c>
      <c r="B801" s="61" t="str">
        <f aca="false">Def_Equipamentos!$C$8</f>
        <v>DI-BPMRFFE</v>
      </c>
      <c r="C801" s="43" t="n">
        <v>1</v>
      </c>
      <c r="D801" s="64" t="str">
        <f aca="false">IF(EXACT(A801, ""), "", A801&amp;":")&amp;B801&amp;IF(EXACT(C801, ""), "", "-"&amp;C801)</f>
        <v>SI-06SB:DI-BPMRFFE-1</v>
      </c>
      <c r="E801" s="61" t="str">
        <f aca="false">Def_Locais_Racks_Trechos!$A$8</f>
        <v>IA-06RaBPM</v>
      </c>
      <c r="F801" s="64" t="str">
        <f aca="false" t="array" ref="F801:F801">INDEX(Def_Locais_Racks_Trechos!$B$2:$B$1019, MATCH(E801, Def_Locais_Racks_Trechos!$A$2:$A$1019, 0), 1)</f>
        <v>Sala Racks 6</v>
      </c>
      <c r="G801" s="70"/>
      <c r="H801" s="70"/>
      <c r="I801" s="70"/>
      <c r="J801" s="70"/>
      <c r="K801" s="70"/>
      <c r="L801" s="70"/>
      <c r="M801" s="70"/>
      <c r="N801" s="70"/>
      <c r="O801" s="70"/>
    </row>
    <row r="802" customFormat="false" ht="15.75" hidden="false" customHeight="true" outlineLevel="0" collapsed="false">
      <c r="A802" s="61" t="str">
        <f aca="false">Def_SecSub!$A$437</f>
        <v>SI-06SB</v>
      </c>
      <c r="B802" s="61" t="str">
        <f aca="false">Def_Equipamentos!$C$8</f>
        <v>DI-BPMRFFE</v>
      </c>
      <c r="C802" s="43" t="n">
        <v>2</v>
      </c>
      <c r="D802" s="64" t="str">
        <f aca="false">IF(EXACT(A802, ""), "", A802&amp;":")&amp;B802&amp;IF(EXACT(C802, ""), "", "-"&amp;C802)</f>
        <v>SI-06SB:DI-BPMRFFE-2</v>
      </c>
      <c r="E802" s="61" t="str">
        <f aca="false">Def_Locais_Racks_Trechos!$A$8</f>
        <v>IA-06RaBPM</v>
      </c>
      <c r="F802" s="64" t="str">
        <f aca="false" t="array" ref="F802:F802">INDEX(Def_Locais_Racks_Trechos!$B$2:$B$1019, MATCH(E802, Def_Locais_Racks_Trechos!$A$2:$A$1019, 0), 1)</f>
        <v>Sala Racks 6</v>
      </c>
      <c r="G802" s="70"/>
      <c r="H802" s="70"/>
      <c r="I802" s="70"/>
      <c r="J802" s="70"/>
      <c r="K802" s="70"/>
      <c r="L802" s="70"/>
      <c r="M802" s="70"/>
      <c r="N802" s="70"/>
      <c r="O802" s="70"/>
    </row>
    <row r="803" customFormat="false" ht="15.75" hidden="false" customHeight="true" outlineLevel="0" collapsed="false">
      <c r="A803" s="61" t="str">
        <f aca="false">Def_SecSub!$A$438</f>
        <v>SI-07SP</v>
      </c>
      <c r="B803" s="61" t="str">
        <f aca="false">Def_Equipamentos!$C$8</f>
        <v>DI-BPMRFFE</v>
      </c>
      <c r="C803" s="43" t="n">
        <v>1</v>
      </c>
      <c r="D803" s="64" t="str">
        <f aca="false">IF(EXACT(A803, ""), "", A803&amp;":")&amp;B803&amp;IF(EXACT(C803, ""), "", "-"&amp;C803)</f>
        <v>SI-07SP:DI-BPMRFFE-1</v>
      </c>
      <c r="E803" s="61" t="str">
        <f aca="false">Def_Locais_Racks_Trechos!$A$9</f>
        <v>IA-07RaBPM</v>
      </c>
      <c r="F803" s="64" t="str">
        <f aca="false" t="array" ref="F803:F803">INDEX(Def_Locais_Racks_Trechos!$B$2:$B$1019, MATCH(E803, Def_Locais_Racks_Trechos!$A$2:$A$1019, 0), 1)</f>
        <v>Sala Racks 7</v>
      </c>
      <c r="G803" s="70"/>
      <c r="H803" s="70"/>
      <c r="I803" s="70"/>
      <c r="J803" s="70"/>
      <c r="K803" s="70"/>
      <c r="L803" s="70"/>
      <c r="M803" s="70"/>
      <c r="N803" s="70"/>
      <c r="O803" s="70"/>
    </row>
    <row r="804" customFormat="false" ht="15.75" hidden="false" customHeight="true" outlineLevel="0" collapsed="false">
      <c r="A804" s="61" t="str">
        <f aca="false">Def_SecSub!$A$438</f>
        <v>SI-07SP</v>
      </c>
      <c r="B804" s="61" t="str">
        <f aca="false">Def_Equipamentos!$C$8</f>
        <v>DI-BPMRFFE</v>
      </c>
      <c r="C804" s="43" t="n">
        <v>2</v>
      </c>
      <c r="D804" s="64" t="str">
        <f aca="false">IF(EXACT(A804, ""), "", A804&amp;":")&amp;B804&amp;IF(EXACT(C804, ""), "", "-"&amp;C804)</f>
        <v>SI-07SP:DI-BPMRFFE-2</v>
      </c>
      <c r="E804" s="61" t="str">
        <f aca="false">Def_Locais_Racks_Trechos!$A$9</f>
        <v>IA-07RaBPM</v>
      </c>
      <c r="F804" s="64" t="str">
        <f aca="false" t="array" ref="F804:F804">INDEX(Def_Locais_Racks_Trechos!$B$2:$B$1019, MATCH(E804, Def_Locais_Racks_Trechos!$A$2:$A$1019, 0), 1)</f>
        <v>Sala Racks 7</v>
      </c>
      <c r="G804" s="70"/>
      <c r="H804" s="70"/>
      <c r="I804" s="70"/>
      <c r="J804" s="70"/>
      <c r="K804" s="70"/>
      <c r="L804" s="70"/>
      <c r="M804" s="70"/>
      <c r="N804" s="70"/>
      <c r="O804" s="70"/>
    </row>
    <row r="805" customFormat="false" ht="15.75" hidden="false" customHeight="true" outlineLevel="0" collapsed="false">
      <c r="A805" s="61" t="str">
        <f aca="false">Def_SecSub!$A$439</f>
        <v>SI-08SB</v>
      </c>
      <c r="B805" s="61" t="str">
        <f aca="false">Def_Equipamentos!$C$8</f>
        <v>DI-BPMRFFE</v>
      </c>
      <c r="C805" s="43" t="n">
        <v>1</v>
      </c>
      <c r="D805" s="64" t="str">
        <f aca="false">IF(EXACT(A805, ""), "", A805&amp;":")&amp;B805&amp;IF(EXACT(C805, ""), "", "-"&amp;C805)</f>
        <v>SI-08SB:DI-BPMRFFE-1</v>
      </c>
      <c r="E805" s="61" t="str">
        <f aca="false">Def_Locais_Racks_Trechos!$A$10</f>
        <v>IA-08RaBPM</v>
      </c>
      <c r="F805" s="64" t="str">
        <f aca="false" t="array" ref="F805:F805">INDEX(Def_Locais_Racks_Trechos!$B$2:$B$1019, MATCH(E805, Def_Locais_Racks_Trechos!$A$2:$A$1019, 0), 1)</f>
        <v>Sala Racks 8</v>
      </c>
      <c r="G805" s="70"/>
      <c r="H805" s="70"/>
      <c r="I805" s="70"/>
      <c r="J805" s="70"/>
      <c r="K805" s="70"/>
      <c r="L805" s="70"/>
      <c r="M805" s="70"/>
      <c r="N805" s="70"/>
      <c r="O805" s="70"/>
    </row>
    <row r="806" customFormat="false" ht="15.75" hidden="false" customHeight="true" outlineLevel="0" collapsed="false">
      <c r="A806" s="61" t="str">
        <f aca="false">Def_SecSub!$A$439</f>
        <v>SI-08SB</v>
      </c>
      <c r="B806" s="61" t="str">
        <f aca="false">Def_Equipamentos!$C$8</f>
        <v>DI-BPMRFFE</v>
      </c>
      <c r="C806" s="43" t="n">
        <v>2</v>
      </c>
      <c r="D806" s="64" t="str">
        <f aca="false">IF(EXACT(A806, ""), "", A806&amp;":")&amp;B806&amp;IF(EXACT(C806, ""), "", "-"&amp;C806)</f>
        <v>SI-08SB:DI-BPMRFFE-2</v>
      </c>
      <c r="E806" s="61" t="str">
        <f aca="false">Def_Locais_Racks_Trechos!$A$10</f>
        <v>IA-08RaBPM</v>
      </c>
      <c r="F806" s="64" t="str">
        <f aca="false" t="array" ref="F806:F806">INDEX(Def_Locais_Racks_Trechos!$B$2:$B$1019, MATCH(E806, Def_Locais_Racks_Trechos!$A$2:$A$1019, 0), 1)</f>
        <v>Sala Racks 8</v>
      </c>
      <c r="G806" s="70"/>
      <c r="H806" s="70"/>
      <c r="I806" s="70"/>
      <c r="J806" s="70"/>
      <c r="K806" s="70"/>
      <c r="L806" s="70"/>
      <c r="M806" s="70"/>
      <c r="N806" s="70"/>
      <c r="O806" s="70"/>
    </row>
    <row r="807" customFormat="false" ht="15.75" hidden="false" customHeight="true" outlineLevel="0" collapsed="false">
      <c r="A807" s="61" t="str">
        <f aca="false">Def_SecSub!$A$440</f>
        <v>SI-09SA</v>
      </c>
      <c r="B807" s="61" t="str">
        <f aca="false">Def_Equipamentos!$C$8</f>
        <v>DI-BPMRFFE</v>
      </c>
      <c r="C807" s="43" t="n">
        <v>1</v>
      </c>
      <c r="D807" s="64" t="str">
        <f aca="false">IF(EXACT(A807, ""), "", A807&amp;":")&amp;B807&amp;IF(EXACT(C807, ""), "", "-"&amp;C807)</f>
        <v>SI-09SA:DI-BPMRFFE-1</v>
      </c>
      <c r="E807" s="61" t="str">
        <f aca="false">Def_Locais_Racks_Trechos!$A$11</f>
        <v>IA-09RaBPM</v>
      </c>
      <c r="F807" s="64" t="str">
        <f aca="false" t="array" ref="F807:F807">INDEX(Def_Locais_Racks_Trechos!$B$2:$B$1019, MATCH(E807, Def_Locais_Racks_Trechos!$A$2:$A$1019, 0), 1)</f>
        <v>Sala Racks 9</v>
      </c>
      <c r="G807" s="70"/>
      <c r="H807" s="70"/>
      <c r="I807" s="70"/>
      <c r="J807" s="70"/>
      <c r="K807" s="70"/>
      <c r="L807" s="70"/>
      <c r="M807" s="70"/>
      <c r="N807" s="70"/>
      <c r="O807" s="70"/>
    </row>
    <row r="808" customFormat="false" ht="15.75" hidden="false" customHeight="true" outlineLevel="0" collapsed="false">
      <c r="A808" s="61" t="str">
        <f aca="false">Def_SecSub!$A$440</f>
        <v>SI-09SA</v>
      </c>
      <c r="B808" s="61" t="str">
        <f aca="false">Def_Equipamentos!$C$8</f>
        <v>DI-BPMRFFE</v>
      </c>
      <c r="C808" s="43" t="n">
        <v>2</v>
      </c>
      <c r="D808" s="64" t="str">
        <f aca="false">IF(EXACT(A808, ""), "", A808&amp;":")&amp;B808&amp;IF(EXACT(C808, ""), "", "-"&amp;C808)</f>
        <v>SI-09SA:DI-BPMRFFE-2</v>
      </c>
      <c r="E808" s="61" t="str">
        <f aca="false">Def_Locais_Racks_Trechos!$A$11</f>
        <v>IA-09RaBPM</v>
      </c>
      <c r="F808" s="64" t="str">
        <f aca="false" t="array" ref="F808:F808">INDEX(Def_Locais_Racks_Trechos!$B$2:$B$1019, MATCH(E808, Def_Locais_Racks_Trechos!$A$2:$A$1019, 0), 1)</f>
        <v>Sala Racks 9</v>
      </c>
      <c r="G808" s="70"/>
      <c r="H808" s="70"/>
      <c r="I808" s="70"/>
      <c r="J808" s="70"/>
      <c r="K808" s="70"/>
      <c r="L808" s="70"/>
      <c r="M808" s="70"/>
      <c r="N808" s="70"/>
      <c r="O808" s="70"/>
    </row>
    <row r="809" customFormat="false" ht="15.75" hidden="false" customHeight="true" outlineLevel="0" collapsed="false">
      <c r="A809" s="61" t="str">
        <f aca="false">Def_SecSub!$A$441</f>
        <v>SI-10SB</v>
      </c>
      <c r="B809" s="61" t="str">
        <f aca="false">Def_Equipamentos!$C$8</f>
        <v>DI-BPMRFFE</v>
      </c>
      <c r="C809" s="43" t="n">
        <v>1</v>
      </c>
      <c r="D809" s="64" t="str">
        <f aca="false">IF(EXACT(A809, ""), "", A809&amp;":")&amp;B809&amp;IF(EXACT(C809, ""), "", "-"&amp;C809)</f>
        <v>SI-10SB:DI-BPMRFFE-1</v>
      </c>
      <c r="E809" s="61" t="str">
        <f aca="false">Def_Locais_Racks_Trechos!$A$12</f>
        <v>IA-10RaBPM</v>
      </c>
      <c r="F809" s="64" t="str">
        <f aca="false" t="array" ref="F809:F809">INDEX(Def_Locais_Racks_Trechos!$B$2:$B$1019, MATCH(E809, Def_Locais_Racks_Trechos!$A$2:$A$1019, 0), 1)</f>
        <v>Sala Racks 10</v>
      </c>
      <c r="G809" s="70"/>
      <c r="H809" s="70"/>
      <c r="I809" s="70"/>
      <c r="J809" s="70"/>
      <c r="K809" s="70"/>
      <c r="L809" s="70"/>
      <c r="M809" s="70"/>
      <c r="N809" s="70"/>
      <c r="O809" s="70"/>
    </row>
    <row r="810" customFormat="false" ht="15.75" hidden="false" customHeight="true" outlineLevel="0" collapsed="false">
      <c r="A810" s="61" t="str">
        <f aca="false">Def_SecSub!$A$441</f>
        <v>SI-10SB</v>
      </c>
      <c r="B810" s="61" t="str">
        <f aca="false">Def_Equipamentos!$C$8</f>
        <v>DI-BPMRFFE</v>
      </c>
      <c r="C810" s="43" t="n">
        <v>2</v>
      </c>
      <c r="D810" s="64" t="str">
        <f aca="false">IF(EXACT(A810, ""), "", A810&amp;":")&amp;B810&amp;IF(EXACT(C810, ""), "", "-"&amp;C810)</f>
        <v>SI-10SB:DI-BPMRFFE-2</v>
      </c>
      <c r="E810" s="61" t="str">
        <f aca="false">Def_Locais_Racks_Trechos!$A$12</f>
        <v>IA-10RaBPM</v>
      </c>
      <c r="F810" s="64" t="str">
        <f aca="false" t="array" ref="F810:F810">INDEX(Def_Locais_Racks_Trechos!$B$2:$B$1019, MATCH(E810, Def_Locais_Racks_Trechos!$A$2:$A$1019, 0), 1)</f>
        <v>Sala Racks 10</v>
      </c>
      <c r="G810" s="70"/>
      <c r="H810" s="70"/>
      <c r="I810" s="70"/>
      <c r="J810" s="70"/>
      <c r="K810" s="70"/>
      <c r="L810" s="70"/>
      <c r="M810" s="70"/>
      <c r="N810" s="70"/>
      <c r="O810" s="70"/>
    </row>
    <row r="811" customFormat="false" ht="15.75" hidden="false" customHeight="true" outlineLevel="0" collapsed="false">
      <c r="A811" s="61" t="str">
        <f aca="false">Def_SecSub!$A$442</f>
        <v>SI-11SP</v>
      </c>
      <c r="B811" s="61" t="str">
        <f aca="false">Def_Equipamentos!$C$8</f>
        <v>DI-BPMRFFE</v>
      </c>
      <c r="C811" s="43" t="n">
        <v>1</v>
      </c>
      <c r="D811" s="64" t="str">
        <f aca="false">IF(EXACT(A811, ""), "", A811&amp;":")&amp;B811&amp;IF(EXACT(C811, ""), "", "-"&amp;C811)</f>
        <v>SI-11SP:DI-BPMRFFE-1</v>
      </c>
      <c r="E811" s="61" t="str">
        <f aca="false">Def_Locais_Racks_Trechos!$A$13</f>
        <v>IA-11RaBPM</v>
      </c>
      <c r="F811" s="64" t="str">
        <f aca="false" t="array" ref="F811:F811">INDEX(Def_Locais_Racks_Trechos!$B$2:$B$1019, MATCH(E811, Def_Locais_Racks_Trechos!$A$2:$A$1019, 0), 1)</f>
        <v>Sala Racks 11</v>
      </c>
      <c r="G811" s="70"/>
      <c r="H811" s="70"/>
      <c r="I811" s="70"/>
      <c r="J811" s="70"/>
      <c r="K811" s="70"/>
      <c r="L811" s="70"/>
      <c r="M811" s="70"/>
      <c r="N811" s="70"/>
      <c r="O811" s="70"/>
    </row>
    <row r="812" customFormat="false" ht="15.75" hidden="false" customHeight="true" outlineLevel="0" collapsed="false">
      <c r="A812" s="61" t="str">
        <f aca="false">Def_SecSub!$A$442</f>
        <v>SI-11SP</v>
      </c>
      <c r="B812" s="61" t="str">
        <f aca="false">Def_Equipamentos!$C$8</f>
        <v>DI-BPMRFFE</v>
      </c>
      <c r="C812" s="43" t="n">
        <v>2</v>
      </c>
      <c r="D812" s="64" t="str">
        <f aca="false">IF(EXACT(A812, ""), "", A812&amp;":")&amp;B812&amp;IF(EXACT(C812, ""), "", "-"&amp;C812)</f>
        <v>SI-11SP:DI-BPMRFFE-2</v>
      </c>
      <c r="E812" s="61" t="str">
        <f aca="false">Def_Locais_Racks_Trechos!$A$13</f>
        <v>IA-11RaBPM</v>
      </c>
      <c r="F812" s="64" t="str">
        <f aca="false" t="array" ref="F812:F812">INDEX(Def_Locais_Racks_Trechos!$B$2:$B$1019, MATCH(E812, Def_Locais_Racks_Trechos!$A$2:$A$1019, 0), 1)</f>
        <v>Sala Racks 11</v>
      </c>
      <c r="G812" s="70"/>
      <c r="H812" s="70"/>
      <c r="I812" s="70"/>
      <c r="J812" s="70"/>
      <c r="K812" s="70"/>
      <c r="L812" s="70"/>
      <c r="M812" s="70"/>
      <c r="N812" s="70"/>
      <c r="O812" s="70"/>
    </row>
    <row r="813" customFormat="false" ht="15.75" hidden="false" customHeight="true" outlineLevel="0" collapsed="false">
      <c r="A813" s="61" t="str">
        <f aca="false">Def_SecSub!$A$443</f>
        <v>SI-12SB</v>
      </c>
      <c r="B813" s="61" t="str">
        <f aca="false">Def_Equipamentos!$C$8</f>
        <v>DI-BPMRFFE</v>
      </c>
      <c r="C813" s="43" t="n">
        <v>1</v>
      </c>
      <c r="D813" s="64" t="str">
        <f aca="false">IF(EXACT(A813, ""), "", A813&amp;":")&amp;B813&amp;IF(EXACT(C813, ""), "", "-"&amp;C813)</f>
        <v>SI-12SB:DI-BPMRFFE-1</v>
      </c>
      <c r="E813" s="61" t="str">
        <f aca="false">Def_Locais_Racks_Trechos!$A$14</f>
        <v>IA-12RaBPM</v>
      </c>
      <c r="F813" s="64" t="str">
        <f aca="false" t="array" ref="F813:F813">INDEX(Def_Locais_Racks_Trechos!$B$2:$B$1019, MATCH(E813, Def_Locais_Racks_Trechos!$A$2:$A$1019, 0), 1)</f>
        <v>Sala Racks 12</v>
      </c>
      <c r="G813" s="70"/>
      <c r="H813" s="70"/>
      <c r="I813" s="70"/>
      <c r="J813" s="70"/>
      <c r="K813" s="70"/>
      <c r="L813" s="70"/>
      <c r="M813" s="70"/>
      <c r="N813" s="70"/>
      <c r="O813" s="70"/>
    </row>
    <row r="814" customFormat="false" ht="15.75" hidden="false" customHeight="true" outlineLevel="0" collapsed="false">
      <c r="A814" s="61" t="str">
        <f aca="false">Def_SecSub!$A$443</f>
        <v>SI-12SB</v>
      </c>
      <c r="B814" s="61" t="str">
        <f aca="false">Def_Equipamentos!$C$8</f>
        <v>DI-BPMRFFE</v>
      </c>
      <c r="C814" s="43" t="n">
        <v>2</v>
      </c>
      <c r="D814" s="64" t="str">
        <f aca="false">IF(EXACT(A814, ""), "", A814&amp;":")&amp;B814&amp;IF(EXACT(C814, ""), "", "-"&amp;C814)</f>
        <v>SI-12SB:DI-BPMRFFE-2</v>
      </c>
      <c r="E814" s="61" t="str">
        <f aca="false">Def_Locais_Racks_Trechos!$A$14</f>
        <v>IA-12RaBPM</v>
      </c>
      <c r="F814" s="64" t="str">
        <f aca="false" t="array" ref="F814:F814">INDEX(Def_Locais_Racks_Trechos!$B$2:$B$1019, MATCH(E814, Def_Locais_Racks_Trechos!$A$2:$A$1019, 0), 1)</f>
        <v>Sala Racks 12</v>
      </c>
      <c r="G814" s="70"/>
      <c r="H814" s="70"/>
      <c r="I814" s="70"/>
      <c r="J814" s="70"/>
      <c r="K814" s="70"/>
      <c r="L814" s="70"/>
      <c r="M814" s="70"/>
      <c r="N814" s="70"/>
      <c r="O814" s="70"/>
    </row>
    <row r="815" customFormat="false" ht="15.75" hidden="false" customHeight="true" outlineLevel="0" collapsed="false">
      <c r="A815" s="61" t="str">
        <f aca="false">Def_SecSub!$A$444</f>
        <v>SI-13SA</v>
      </c>
      <c r="B815" s="61" t="str">
        <f aca="false">Def_Equipamentos!$C$8</f>
        <v>DI-BPMRFFE</v>
      </c>
      <c r="C815" s="43" t="n">
        <v>1</v>
      </c>
      <c r="D815" s="64" t="str">
        <f aca="false">IF(EXACT(A815, ""), "", A815&amp;":")&amp;B815&amp;IF(EXACT(C815, ""), "", "-"&amp;C815)</f>
        <v>SI-13SA:DI-BPMRFFE-1</v>
      </c>
      <c r="E815" s="61" t="str">
        <f aca="false">Def_Locais_Racks_Trechos!$A$15</f>
        <v>IA-13RaBPM</v>
      </c>
      <c r="F815" s="64" t="str">
        <f aca="false" t="array" ref="F815:F815">INDEX(Def_Locais_Racks_Trechos!$B$2:$B$1019, MATCH(E815, Def_Locais_Racks_Trechos!$A$2:$A$1019, 0), 1)</f>
        <v>Sala Racks 13</v>
      </c>
      <c r="G815" s="70"/>
      <c r="H815" s="70"/>
      <c r="I815" s="70"/>
      <c r="J815" s="70"/>
      <c r="K815" s="70"/>
      <c r="L815" s="70"/>
      <c r="M815" s="70"/>
      <c r="N815" s="70"/>
      <c r="O815" s="70"/>
    </row>
    <row r="816" customFormat="false" ht="15.75" hidden="false" customHeight="true" outlineLevel="0" collapsed="false">
      <c r="A816" s="61" t="str">
        <f aca="false">Def_SecSub!$A$444</f>
        <v>SI-13SA</v>
      </c>
      <c r="B816" s="61" t="str">
        <f aca="false">Def_Equipamentos!$C$8</f>
        <v>DI-BPMRFFE</v>
      </c>
      <c r="C816" s="43" t="n">
        <v>2</v>
      </c>
      <c r="D816" s="64" t="str">
        <f aca="false">IF(EXACT(A816, ""), "", A816&amp;":")&amp;B816&amp;IF(EXACT(C816, ""), "", "-"&amp;C816)</f>
        <v>SI-13SA:DI-BPMRFFE-2</v>
      </c>
      <c r="E816" s="61" t="str">
        <f aca="false">Def_Locais_Racks_Trechos!$A$15</f>
        <v>IA-13RaBPM</v>
      </c>
      <c r="F816" s="64" t="str">
        <f aca="false" t="array" ref="F816:F816">INDEX(Def_Locais_Racks_Trechos!$B$2:$B$1019, MATCH(E816, Def_Locais_Racks_Trechos!$A$2:$A$1019, 0), 1)</f>
        <v>Sala Racks 13</v>
      </c>
      <c r="G816" s="70"/>
      <c r="H816" s="70"/>
      <c r="I816" s="70"/>
      <c r="J816" s="70"/>
      <c r="K816" s="70"/>
      <c r="L816" s="70"/>
      <c r="M816" s="70"/>
      <c r="N816" s="70"/>
      <c r="O816" s="70"/>
    </row>
    <row r="817" customFormat="false" ht="15.75" hidden="false" customHeight="true" outlineLevel="0" collapsed="false">
      <c r="A817" s="61" t="str">
        <f aca="false">Def_SecSub!$A$445</f>
        <v>SI-14SB</v>
      </c>
      <c r="B817" s="61" t="str">
        <f aca="false">Def_Equipamentos!$C$8</f>
        <v>DI-BPMRFFE</v>
      </c>
      <c r="C817" s="43" t="n">
        <v>1</v>
      </c>
      <c r="D817" s="64" t="str">
        <f aca="false">IF(EXACT(A817, ""), "", A817&amp;":")&amp;B817&amp;IF(EXACT(C817, ""), "", "-"&amp;C817)</f>
        <v>SI-14SB:DI-BPMRFFE-1</v>
      </c>
      <c r="E817" s="61" t="str">
        <f aca="false">Def_Locais_Racks_Trechos!$A$16</f>
        <v>IA-14RaBPM</v>
      </c>
      <c r="F817" s="64" t="str">
        <f aca="false" t="array" ref="F817:F817">INDEX(Def_Locais_Racks_Trechos!$B$2:$B$1019, MATCH(E817, Def_Locais_Racks_Trechos!$A$2:$A$1019, 0), 1)</f>
        <v>Sala Racks 14</v>
      </c>
      <c r="G817" s="70"/>
      <c r="H817" s="70"/>
      <c r="I817" s="70"/>
      <c r="J817" s="70"/>
      <c r="K817" s="70"/>
      <c r="L817" s="70"/>
      <c r="M817" s="70"/>
      <c r="N817" s="70"/>
      <c r="O817" s="70"/>
    </row>
    <row r="818" customFormat="false" ht="15.75" hidden="false" customHeight="true" outlineLevel="0" collapsed="false">
      <c r="A818" s="61" t="str">
        <f aca="false">Def_SecSub!$A$445</f>
        <v>SI-14SB</v>
      </c>
      <c r="B818" s="61" t="str">
        <f aca="false">Def_Equipamentos!$C$8</f>
        <v>DI-BPMRFFE</v>
      </c>
      <c r="C818" s="43" t="n">
        <v>2</v>
      </c>
      <c r="D818" s="64" t="str">
        <f aca="false">IF(EXACT(A818, ""), "", A818&amp;":")&amp;B818&amp;IF(EXACT(C818, ""), "", "-"&amp;C818)</f>
        <v>SI-14SB:DI-BPMRFFE-2</v>
      </c>
      <c r="E818" s="61" t="str">
        <f aca="false">Def_Locais_Racks_Trechos!$A$16</f>
        <v>IA-14RaBPM</v>
      </c>
      <c r="F818" s="64" t="str">
        <f aca="false" t="array" ref="F818:F818">INDEX(Def_Locais_Racks_Trechos!$B$2:$B$1019, MATCH(E818, Def_Locais_Racks_Trechos!$A$2:$A$1019, 0), 1)</f>
        <v>Sala Racks 14</v>
      </c>
      <c r="G818" s="70"/>
      <c r="H818" s="70"/>
      <c r="I818" s="70"/>
      <c r="J818" s="70"/>
      <c r="K818" s="70"/>
      <c r="L818" s="70"/>
      <c r="M818" s="70"/>
      <c r="N818" s="70"/>
      <c r="O818" s="70"/>
    </row>
    <row r="819" customFormat="false" ht="15.75" hidden="false" customHeight="true" outlineLevel="0" collapsed="false">
      <c r="A819" s="61" t="str">
        <f aca="false">Def_SecSub!$A$446</f>
        <v>SI-15SP</v>
      </c>
      <c r="B819" s="61" t="str">
        <f aca="false">Def_Equipamentos!$C$8</f>
        <v>DI-BPMRFFE</v>
      </c>
      <c r="C819" s="43" t="n">
        <v>1</v>
      </c>
      <c r="D819" s="64" t="str">
        <f aca="false">IF(EXACT(A819, ""), "", A819&amp;":")&amp;B819&amp;IF(EXACT(C819, ""), "", "-"&amp;C819)</f>
        <v>SI-15SP:DI-BPMRFFE-1</v>
      </c>
      <c r="E819" s="61" t="str">
        <f aca="false">Def_Locais_Racks_Trechos!$A$17</f>
        <v>IA-15RaBPM</v>
      </c>
      <c r="F819" s="64" t="str">
        <f aca="false" t="array" ref="F819:F819">INDEX(Def_Locais_Racks_Trechos!$B$2:$B$1019, MATCH(E819, Def_Locais_Racks_Trechos!$A$2:$A$1019, 0), 1)</f>
        <v>Sala Racks 15</v>
      </c>
      <c r="G819" s="70"/>
      <c r="H819" s="70"/>
      <c r="I819" s="70"/>
      <c r="J819" s="70"/>
      <c r="K819" s="70"/>
      <c r="L819" s="70"/>
      <c r="M819" s="70"/>
      <c r="N819" s="70"/>
      <c r="O819" s="70"/>
    </row>
    <row r="820" customFormat="false" ht="15.75" hidden="false" customHeight="true" outlineLevel="0" collapsed="false">
      <c r="A820" s="61" t="str">
        <f aca="false">Def_SecSub!$A$446</f>
        <v>SI-15SP</v>
      </c>
      <c r="B820" s="61" t="str">
        <f aca="false">Def_Equipamentos!$C$8</f>
        <v>DI-BPMRFFE</v>
      </c>
      <c r="C820" s="43" t="n">
        <v>2</v>
      </c>
      <c r="D820" s="64" t="str">
        <f aca="false">IF(EXACT(A820, ""), "", A820&amp;":")&amp;B820&amp;IF(EXACT(C820, ""), "", "-"&amp;C820)</f>
        <v>SI-15SP:DI-BPMRFFE-2</v>
      </c>
      <c r="E820" s="61" t="str">
        <f aca="false">Def_Locais_Racks_Trechos!$A$17</f>
        <v>IA-15RaBPM</v>
      </c>
      <c r="F820" s="64" t="str">
        <f aca="false" t="array" ref="F820:F820">INDEX(Def_Locais_Racks_Trechos!$B$2:$B$1019, MATCH(E820, Def_Locais_Racks_Trechos!$A$2:$A$1019, 0), 1)</f>
        <v>Sala Racks 15</v>
      </c>
      <c r="G820" s="70"/>
      <c r="H820" s="70"/>
      <c r="I820" s="70"/>
      <c r="J820" s="70"/>
      <c r="K820" s="70"/>
      <c r="L820" s="70"/>
      <c r="M820" s="70"/>
      <c r="N820" s="70"/>
      <c r="O820" s="70"/>
    </row>
    <row r="821" customFormat="false" ht="15.75" hidden="false" customHeight="true" outlineLevel="0" collapsed="false">
      <c r="A821" s="61" t="str">
        <f aca="false">Def_SecSub!$A$447</f>
        <v>SI-16SB</v>
      </c>
      <c r="B821" s="61" t="str">
        <f aca="false">Def_Equipamentos!$C$8</f>
        <v>DI-BPMRFFE</v>
      </c>
      <c r="C821" s="43" t="n">
        <v>1</v>
      </c>
      <c r="D821" s="64" t="str">
        <f aca="false">IF(EXACT(A821, ""), "", A821&amp;":")&amp;B821&amp;IF(EXACT(C821, ""), "", "-"&amp;C821)</f>
        <v>SI-16SB:DI-BPMRFFE-1</v>
      </c>
      <c r="E821" s="61" t="str">
        <f aca="false">Def_Locais_Racks_Trechos!$A$18</f>
        <v>IA-16RaBPM</v>
      </c>
      <c r="F821" s="64" t="str">
        <f aca="false" t="array" ref="F821:F821">INDEX(Def_Locais_Racks_Trechos!$B$2:$B$1019, MATCH(E821, Def_Locais_Racks_Trechos!$A$2:$A$1019, 0), 1)</f>
        <v>Sala Racks 16</v>
      </c>
      <c r="G821" s="70"/>
      <c r="H821" s="70"/>
      <c r="I821" s="70"/>
      <c r="J821" s="70"/>
      <c r="K821" s="70"/>
      <c r="L821" s="70"/>
      <c r="M821" s="70"/>
      <c r="N821" s="70"/>
      <c r="O821" s="70"/>
    </row>
    <row r="822" customFormat="false" ht="15.75" hidden="false" customHeight="true" outlineLevel="0" collapsed="false">
      <c r="A822" s="61" t="str">
        <f aca="false">Def_SecSub!$A$447</f>
        <v>SI-16SB</v>
      </c>
      <c r="B822" s="61" t="str">
        <f aca="false">Def_Equipamentos!$C$8</f>
        <v>DI-BPMRFFE</v>
      </c>
      <c r="C822" s="43" t="n">
        <v>2</v>
      </c>
      <c r="D822" s="64" t="str">
        <f aca="false">IF(EXACT(A822, ""), "", A822&amp;":")&amp;B822&amp;IF(EXACT(C822, ""), "", "-"&amp;C822)</f>
        <v>SI-16SB:DI-BPMRFFE-2</v>
      </c>
      <c r="E822" s="61" t="str">
        <f aca="false">Def_Locais_Racks_Trechos!$A$18</f>
        <v>IA-16RaBPM</v>
      </c>
      <c r="F822" s="64" t="str">
        <f aca="false" t="array" ref="F822:F822">INDEX(Def_Locais_Racks_Trechos!$B$2:$B$1019, MATCH(E822, Def_Locais_Racks_Trechos!$A$2:$A$1019, 0), 1)</f>
        <v>Sala Racks 16</v>
      </c>
      <c r="G822" s="70"/>
      <c r="H822" s="70"/>
      <c r="I822" s="70"/>
      <c r="J822" s="70"/>
      <c r="K822" s="70"/>
      <c r="L822" s="70"/>
      <c r="M822" s="70"/>
      <c r="N822" s="70"/>
      <c r="O822" s="70"/>
    </row>
    <row r="823" customFormat="false" ht="15.75" hidden="false" customHeight="true" outlineLevel="0" collapsed="false">
      <c r="A823" s="61" t="str">
        <f aca="false">Def_SecSub!$A$448</f>
        <v>SI-17SA</v>
      </c>
      <c r="B823" s="61" t="str">
        <f aca="false">Def_Equipamentos!$C$8</f>
        <v>DI-BPMRFFE</v>
      </c>
      <c r="C823" s="43" t="n">
        <v>1</v>
      </c>
      <c r="D823" s="64" t="str">
        <f aca="false">IF(EXACT(A823, ""), "", A823&amp;":")&amp;B823&amp;IF(EXACT(C823, ""), "", "-"&amp;C823)</f>
        <v>SI-17SA:DI-BPMRFFE-1</v>
      </c>
      <c r="E823" s="61" t="str">
        <f aca="false">Def_Locais_Racks_Trechos!$A$19</f>
        <v>IA-17RaBPM</v>
      </c>
      <c r="F823" s="64" t="str">
        <f aca="false" t="array" ref="F823:F823">INDEX(Def_Locais_Racks_Trechos!$B$2:$B$1019, MATCH(E823, Def_Locais_Racks_Trechos!$A$2:$A$1019, 0), 1)</f>
        <v>Sala Racks 17</v>
      </c>
      <c r="G823" s="70"/>
      <c r="H823" s="70"/>
      <c r="I823" s="70"/>
      <c r="J823" s="70"/>
      <c r="K823" s="70"/>
      <c r="L823" s="70"/>
      <c r="M823" s="70"/>
      <c r="N823" s="70"/>
      <c r="O823" s="70"/>
    </row>
    <row r="824" customFormat="false" ht="15.75" hidden="false" customHeight="true" outlineLevel="0" collapsed="false">
      <c r="A824" s="61" t="str">
        <f aca="false">Def_SecSub!$A$448</f>
        <v>SI-17SA</v>
      </c>
      <c r="B824" s="61" t="str">
        <f aca="false">Def_Equipamentos!$C$8</f>
        <v>DI-BPMRFFE</v>
      </c>
      <c r="C824" s="43" t="n">
        <v>2</v>
      </c>
      <c r="D824" s="64" t="str">
        <f aca="false">IF(EXACT(A824, ""), "", A824&amp;":")&amp;B824&amp;IF(EXACT(C824, ""), "", "-"&amp;C824)</f>
        <v>SI-17SA:DI-BPMRFFE-2</v>
      </c>
      <c r="E824" s="61" t="str">
        <f aca="false">Def_Locais_Racks_Trechos!$A$19</f>
        <v>IA-17RaBPM</v>
      </c>
      <c r="F824" s="64" t="str">
        <f aca="false" t="array" ref="F824:F824">INDEX(Def_Locais_Racks_Trechos!$B$2:$B$1019, MATCH(E824, Def_Locais_Racks_Trechos!$A$2:$A$1019, 0), 1)</f>
        <v>Sala Racks 17</v>
      </c>
      <c r="G824" s="70"/>
      <c r="H824" s="70"/>
      <c r="I824" s="70"/>
      <c r="J824" s="70"/>
      <c r="K824" s="70"/>
      <c r="L824" s="70"/>
      <c r="M824" s="70"/>
      <c r="N824" s="70"/>
      <c r="O824" s="70"/>
    </row>
    <row r="825" customFormat="false" ht="15.75" hidden="false" customHeight="true" outlineLevel="0" collapsed="false">
      <c r="A825" s="61" t="str">
        <f aca="false">Def_SecSub!$A$449</f>
        <v>SI-18SB</v>
      </c>
      <c r="B825" s="61" t="str">
        <f aca="false">Def_Equipamentos!$C$8</f>
        <v>DI-BPMRFFE</v>
      </c>
      <c r="C825" s="43" t="n">
        <v>1</v>
      </c>
      <c r="D825" s="64" t="str">
        <f aca="false">IF(EXACT(A825, ""), "", A825&amp;":")&amp;B825&amp;IF(EXACT(C825, ""), "", "-"&amp;C825)</f>
        <v>SI-18SB:DI-BPMRFFE-1</v>
      </c>
      <c r="E825" s="61" t="str">
        <f aca="false">Def_Locais_Racks_Trechos!$A$20</f>
        <v>IA-18RaBPM</v>
      </c>
      <c r="F825" s="64" t="str">
        <f aca="false" t="array" ref="F825:F825">INDEX(Def_Locais_Racks_Trechos!$B$2:$B$1019, MATCH(E825, Def_Locais_Racks_Trechos!$A$2:$A$1019, 0), 1)</f>
        <v>Sala Racks 18 parte 1</v>
      </c>
      <c r="G825" s="70"/>
      <c r="H825" s="70"/>
      <c r="I825" s="70"/>
      <c r="J825" s="70"/>
      <c r="K825" s="70"/>
      <c r="L825" s="70"/>
      <c r="M825" s="70"/>
      <c r="N825" s="70"/>
      <c r="O825" s="70"/>
    </row>
    <row r="826" customFormat="false" ht="15.75" hidden="false" customHeight="true" outlineLevel="0" collapsed="false">
      <c r="A826" s="61" t="str">
        <f aca="false">Def_SecSub!$A$449</f>
        <v>SI-18SB</v>
      </c>
      <c r="B826" s="61" t="str">
        <f aca="false">Def_Equipamentos!$C$8</f>
        <v>DI-BPMRFFE</v>
      </c>
      <c r="C826" s="43" t="n">
        <v>2</v>
      </c>
      <c r="D826" s="64" t="str">
        <f aca="false">IF(EXACT(A826, ""), "", A826&amp;":")&amp;B826&amp;IF(EXACT(C826, ""), "", "-"&amp;C826)</f>
        <v>SI-18SB:DI-BPMRFFE-2</v>
      </c>
      <c r="E826" s="61" t="str">
        <f aca="false">Def_Locais_Racks_Trechos!$A$20</f>
        <v>IA-18RaBPM</v>
      </c>
      <c r="F826" s="64" t="str">
        <f aca="false" t="array" ref="F826:F826">INDEX(Def_Locais_Racks_Trechos!$B$2:$B$1019, MATCH(E826, Def_Locais_Racks_Trechos!$A$2:$A$1019, 0), 1)</f>
        <v>Sala Racks 18 parte 1</v>
      </c>
      <c r="G826" s="70"/>
      <c r="H826" s="70"/>
      <c r="I826" s="70"/>
      <c r="J826" s="70"/>
      <c r="K826" s="70"/>
      <c r="L826" s="70"/>
      <c r="M826" s="70"/>
      <c r="N826" s="70"/>
      <c r="O826" s="70"/>
    </row>
    <row r="827" customFormat="false" ht="15.75" hidden="false" customHeight="true" outlineLevel="0" collapsed="false">
      <c r="A827" s="61" t="str">
        <f aca="false">Def_SecSub!$A$450</f>
        <v>SI-19SP</v>
      </c>
      <c r="B827" s="61" t="str">
        <f aca="false">Def_Equipamentos!$C$8</f>
        <v>DI-BPMRFFE</v>
      </c>
      <c r="C827" s="43" t="n">
        <v>1</v>
      </c>
      <c r="D827" s="64" t="str">
        <f aca="false">IF(EXACT(A827, ""), "", A827&amp;":")&amp;B827&amp;IF(EXACT(C827, ""), "", "-"&amp;C827)</f>
        <v>SI-19SP:DI-BPMRFFE-1</v>
      </c>
      <c r="E827" s="61" t="str">
        <f aca="false">Def_Locais_Racks_Trechos!$A$21</f>
        <v>IA-19RaBPM</v>
      </c>
      <c r="F827" s="64" t="str">
        <f aca="false" t="array" ref="F827:F827">INDEX(Def_Locais_Racks_Trechos!$B$2:$B$1019, MATCH(E827, Def_Locais_Racks_Trechos!$A$2:$A$1019, 0), 1)</f>
        <v>Sala Racks 18 parte 2</v>
      </c>
      <c r="G827" s="70"/>
      <c r="H827" s="70"/>
      <c r="I827" s="70"/>
      <c r="J827" s="70"/>
      <c r="K827" s="70"/>
      <c r="L827" s="70"/>
      <c r="M827" s="70"/>
      <c r="N827" s="70"/>
      <c r="O827" s="70"/>
    </row>
    <row r="828" customFormat="false" ht="15.75" hidden="false" customHeight="true" outlineLevel="0" collapsed="false">
      <c r="A828" s="61" t="str">
        <f aca="false">Def_SecSub!$A$450</f>
        <v>SI-19SP</v>
      </c>
      <c r="B828" s="61" t="str">
        <f aca="false">Def_Equipamentos!$C$8</f>
        <v>DI-BPMRFFE</v>
      </c>
      <c r="C828" s="43" t="n">
        <v>2</v>
      </c>
      <c r="D828" s="64" t="str">
        <f aca="false">IF(EXACT(A828, ""), "", A828&amp;":")&amp;B828&amp;IF(EXACT(C828, ""), "", "-"&amp;C828)</f>
        <v>SI-19SP:DI-BPMRFFE-2</v>
      </c>
      <c r="E828" s="61" t="str">
        <f aca="false">Def_Locais_Racks_Trechos!$A$21</f>
        <v>IA-19RaBPM</v>
      </c>
      <c r="F828" s="64" t="str">
        <f aca="false" t="array" ref="F828:F828">INDEX(Def_Locais_Racks_Trechos!$B$2:$B$1019, MATCH(E828, Def_Locais_Racks_Trechos!$A$2:$A$1019, 0), 1)</f>
        <v>Sala Racks 18 parte 2</v>
      </c>
      <c r="G828" s="70"/>
      <c r="H828" s="70"/>
      <c r="I828" s="70"/>
      <c r="J828" s="70"/>
      <c r="K828" s="70"/>
      <c r="L828" s="70"/>
      <c r="M828" s="70"/>
      <c r="N828" s="70"/>
      <c r="O828" s="70"/>
    </row>
    <row r="829" customFormat="false" ht="15.75" hidden="false" customHeight="true" outlineLevel="0" collapsed="false">
      <c r="A829" s="61" t="str">
        <f aca="false">Def_SecSub!$A$451</f>
        <v>SI-20SB</v>
      </c>
      <c r="B829" s="61" t="str">
        <f aca="false">Def_Equipamentos!$C$8</f>
        <v>DI-BPMRFFE</v>
      </c>
      <c r="C829" s="43" t="n">
        <v>1</v>
      </c>
      <c r="D829" s="64" t="str">
        <f aca="false">IF(EXACT(A829, ""), "", A829&amp;":")&amp;B829&amp;IF(EXACT(C829, ""), "", "-"&amp;C829)</f>
        <v>SI-20SB:DI-BPMRFFE-1</v>
      </c>
      <c r="E829" s="61" t="str">
        <f aca="false">Def_Locais_Racks_Trechos!$A$22</f>
        <v>IA-20RaBPM</v>
      </c>
      <c r="F829" s="64" t="str">
        <f aca="false" t="array" ref="F829:F829">INDEX(Def_Locais_Racks_Trechos!$B$2:$B$1019, MATCH(E829, Def_Locais_Racks_Trechos!$A$2:$A$1019, 0), 1)</f>
        <v>Sala Racks 19&amp;20</v>
      </c>
      <c r="G829" s="70"/>
      <c r="H829" s="70"/>
      <c r="I829" s="70"/>
      <c r="J829" s="70"/>
      <c r="K829" s="70"/>
      <c r="L829" s="70"/>
      <c r="M829" s="70"/>
      <c r="N829" s="70"/>
      <c r="O829" s="70"/>
    </row>
    <row r="830" customFormat="false" ht="15.75" hidden="false" customHeight="true" outlineLevel="0" collapsed="false">
      <c r="A830" s="61" t="str">
        <f aca="false">Def_SecSub!$A$451</f>
        <v>SI-20SB</v>
      </c>
      <c r="B830" s="61" t="str">
        <f aca="false">Def_Equipamentos!$C$8</f>
        <v>DI-BPMRFFE</v>
      </c>
      <c r="C830" s="43" t="n">
        <v>2</v>
      </c>
      <c r="D830" s="64" t="str">
        <f aca="false">IF(EXACT(A830, ""), "", A830&amp;":")&amp;B830&amp;IF(EXACT(C830, ""), "", "-"&amp;C830)</f>
        <v>SI-20SB:DI-BPMRFFE-2</v>
      </c>
      <c r="E830" s="61" t="str">
        <f aca="false">Def_Locais_Racks_Trechos!$A$22</f>
        <v>IA-20RaBPM</v>
      </c>
      <c r="F830" s="64" t="str">
        <f aca="false" t="array" ref="F830:F830">INDEX(Def_Locais_Racks_Trechos!$B$2:$B$1019, MATCH(E830, Def_Locais_Racks_Trechos!$A$2:$A$1019, 0), 1)</f>
        <v>Sala Racks 19&amp;20</v>
      </c>
      <c r="G830" s="70"/>
      <c r="H830" s="70"/>
      <c r="I830" s="70"/>
      <c r="J830" s="70"/>
      <c r="K830" s="70"/>
      <c r="L830" s="70"/>
      <c r="M830" s="70"/>
      <c r="N830" s="70"/>
      <c r="O830" s="70"/>
    </row>
    <row r="831" customFormat="false" ht="15.75" hidden="false" customHeight="true" outlineLevel="0" collapsed="false">
      <c r="A831" s="61" t="str">
        <f aca="false">Def_SecSub!$A$204</f>
        <v>TB-01</v>
      </c>
      <c r="B831" s="61" t="str">
        <f aca="false">Def_Equipamentos!$C$5</f>
        <v>DI-BPMSigPatch</v>
      </c>
      <c r="C831" s="43" t="n">
        <v>1</v>
      </c>
      <c r="D831" s="64" t="str">
        <f aca="false">IF(EXACT(A831, ""), "", A831&amp;":")&amp;B831&amp;IF(EXACT(C831, ""), "", "-"&amp;C831)</f>
        <v>TB-01:DI-BPMSigPatch-1</v>
      </c>
      <c r="E831" s="61" t="str">
        <f aca="false">Def_Locais_Racks_Trechos!$A$204</f>
        <v>TB-01</v>
      </c>
      <c r="F831" s="64" t="str">
        <f aca="false" t="array" ref="F831:F831">INDEX(Def_Locais_Racks_Trechos!$B$2:$B$1019, MATCH(E831, Def_Locais_Racks_Trechos!$A$2:$A$1019, 0), 1)</f>
        <v>Túnel (LTB)</v>
      </c>
      <c r="G831" s="70"/>
      <c r="H831" s="70"/>
      <c r="I831" s="70"/>
      <c r="J831" s="70"/>
      <c r="K831" s="70"/>
      <c r="L831" s="70"/>
      <c r="M831" s="70"/>
      <c r="N831" s="70"/>
      <c r="O831" s="70"/>
    </row>
    <row r="832" customFormat="false" ht="15.75" hidden="false" customHeight="true" outlineLevel="0" collapsed="false">
      <c r="A832" s="61" t="str">
        <f aca="false">Def_SecSub!$A$204</f>
        <v>TB-01</v>
      </c>
      <c r="B832" s="61" t="str">
        <f aca="false">Def_Equipamentos!$C$5</f>
        <v>DI-BPMSigPatch</v>
      </c>
      <c r="C832" s="43" t="n">
        <v>2</v>
      </c>
      <c r="D832" s="64" t="str">
        <f aca="false">IF(EXACT(A832, ""), "", A832&amp;":")&amp;B832&amp;IF(EXACT(C832, ""), "", "-"&amp;C832)</f>
        <v>TB-01:DI-BPMSigPatch-2</v>
      </c>
      <c r="E832" s="61" t="str">
        <f aca="false">Def_Locais_Racks_Trechos!$A$204</f>
        <v>TB-01</v>
      </c>
      <c r="F832" s="64" t="str">
        <f aca="false" t="array" ref="F832:F832">INDEX(Def_Locais_Racks_Trechos!$B$2:$B$1019, MATCH(E832, Def_Locais_Racks_Trechos!$A$2:$A$1019, 0), 1)</f>
        <v>Túnel (LTB)</v>
      </c>
      <c r="G832" s="70"/>
      <c r="H832" s="70"/>
      <c r="I832" s="70"/>
      <c r="J832" s="70"/>
      <c r="K832" s="70"/>
      <c r="L832" s="70"/>
      <c r="M832" s="70"/>
      <c r="N832" s="70"/>
      <c r="O832" s="70"/>
    </row>
    <row r="833" customFormat="false" ht="15.75" hidden="false" customHeight="true" outlineLevel="0" collapsed="false">
      <c r="A833" s="61" t="str">
        <f aca="false">Def_SecSub!$A$205</f>
        <v>TB-02</v>
      </c>
      <c r="B833" s="61" t="str">
        <f aca="false">Def_Equipamentos!$C$5</f>
        <v>DI-BPMSigPatch</v>
      </c>
      <c r="C833" s="43" t="n">
        <v>1</v>
      </c>
      <c r="D833" s="64" t="str">
        <f aca="false">IF(EXACT(A833, ""), "", A833&amp;":")&amp;B833&amp;IF(EXACT(C833, ""), "", "-"&amp;C833)</f>
        <v>TB-02:DI-BPMSigPatch-1</v>
      </c>
      <c r="E833" s="61" t="str">
        <f aca="false">Def_Locais_Racks_Trechos!$A$205</f>
        <v>TB-02</v>
      </c>
      <c r="F833" s="64" t="str">
        <f aca="false" t="array" ref="F833:F833">INDEX(Def_Locais_Racks_Trechos!$B$2:$B$1019, MATCH(E833, Def_Locais_Racks_Trechos!$A$2:$A$1019, 0), 1)</f>
        <v>Túnel (LTB)</v>
      </c>
      <c r="G833" s="70"/>
      <c r="H833" s="70"/>
      <c r="I833" s="70"/>
      <c r="J833" s="70"/>
      <c r="K833" s="70"/>
      <c r="L833" s="70"/>
      <c r="M833" s="70"/>
      <c r="N833" s="70"/>
      <c r="O833" s="70"/>
    </row>
    <row r="834" customFormat="false" ht="15.75" hidden="false" customHeight="true" outlineLevel="0" collapsed="false">
      <c r="A834" s="61" t="str">
        <f aca="false">Def_SecSub!$A$205</f>
        <v>TB-02</v>
      </c>
      <c r="B834" s="61" t="str">
        <f aca="false">Def_Equipamentos!$C$5</f>
        <v>DI-BPMSigPatch</v>
      </c>
      <c r="C834" s="43" t="n">
        <v>2</v>
      </c>
      <c r="D834" s="64" t="str">
        <f aca="false">IF(EXACT(A834, ""), "", A834&amp;":")&amp;B834&amp;IF(EXACT(C834, ""), "", "-"&amp;C834)</f>
        <v>TB-02:DI-BPMSigPatch-2</v>
      </c>
      <c r="E834" s="61" t="str">
        <f aca="false">Def_Locais_Racks_Trechos!$A$205</f>
        <v>TB-02</v>
      </c>
      <c r="F834" s="64" t="str">
        <f aca="false" t="array" ref="F834:F834">INDEX(Def_Locais_Racks_Trechos!$B$2:$B$1019, MATCH(E834, Def_Locais_Racks_Trechos!$A$2:$A$1019, 0), 1)</f>
        <v>Túnel (LTB)</v>
      </c>
      <c r="G834" s="70"/>
      <c r="H834" s="70"/>
      <c r="I834" s="70"/>
      <c r="J834" s="70"/>
      <c r="K834" s="70"/>
      <c r="L834" s="70"/>
      <c r="M834" s="70"/>
      <c r="N834" s="70"/>
      <c r="O834" s="70"/>
    </row>
    <row r="835" customFormat="false" ht="15.75" hidden="false" customHeight="true" outlineLevel="0" collapsed="false">
      <c r="A835" s="61" t="str">
        <f aca="false">Def_SecSub!$A$206</f>
        <v>TB-03</v>
      </c>
      <c r="B835" s="61" t="str">
        <f aca="false">Def_Equipamentos!$C$5</f>
        <v>DI-BPMSigPatch</v>
      </c>
      <c r="C835" s="43"/>
      <c r="D835" s="64" t="str">
        <f aca="false">IF(EXACT(A835, ""), "", A835&amp;":")&amp;B835&amp;IF(EXACT(C835, ""), "", "-"&amp;C835)</f>
        <v>TB-03:DI-BPMSigPatch</v>
      </c>
      <c r="E835" s="61" t="str">
        <f aca="false">Def_Locais_Racks_Trechos!$A$206</f>
        <v>TB-03</v>
      </c>
      <c r="F835" s="64" t="str">
        <f aca="false" t="array" ref="F835:F835">INDEX(Def_Locais_Racks_Trechos!$B$2:$B$1019, MATCH(E835, Def_Locais_Racks_Trechos!$A$2:$A$1019, 0), 1)</f>
        <v>Túnel (LTB)</v>
      </c>
      <c r="G835" s="70"/>
      <c r="H835" s="70"/>
      <c r="I835" s="70"/>
      <c r="J835" s="70"/>
      <c r="K835" s="70"/>
      <c r="L835" s="70"/>
      <c r="M835" s="70"/>
      <c r="N835" s="70"/>
      <c r="O835" s="70"/>
    </row>
    <row r="836" customFormat="false" ht="15.75" hidden="false" customHeight="true" outlineLevel="0" collapsed="false">
      <c r="A836" s="61" t="str">
        <f aca="false">Def_SecSub!$A$207</f>
        <v>TB-04</v>
      </c>
      <c r="B836" s="61" t="str">
        <f aca="false">Def_Equipamentos!$C$5</f>
        <v>DI-BPMSigPatch</v>
      </c>
      <c r="C836" s="43"/>
      <c r="D836" s="64" t="str">
        <f aca="false">IF(EXACT(A836, ""), "", A836&amp;":")&amp;B836&amp;IF(EXACT(C836, ""), "", "-"&amp;C836)</f>
        <v>TB-04:DI-BPMSigPatch</v>
      </c>
      <c r="E836" s="61" t="str">
        <f aca="false">Def_Locais_Racks_Trechos!$A$207</f>
        <v>TB-04</v>
      </c>
      <c r="F836" s="64" t="str">
        <f aca="false" t="array" ref="F836:F836">INDEX(Def_Locais_Racks_Trechos!$B$2:$B$1019, MATCH(E836, Def_Locais_Racks_Trechos!$A$2:$A$1019, 0), 1)</f>
        <v>Túnel (LTB)</v>
      </c>
      <c r="G836" s="70"/>
      <c r="H836" s="70"/>
      <c r="I836" s="70"/>
      <c r="J836" s="70"/>
      <c r="K836" s="70"/>
      <c r="L836" s="70"/>
      <c r="M836" s="70"/>
      <c r="N836" s="70"/>
      <c r="O836" s="70"/>
    </row>
    <row r="837" customFormat="false" ht="15.75" hidden="false" customHeight="true" outlineLevel="0" collapsed="false">
      <c r="A837" s="61" t="str">
        <f aca="false">Def_SecSub!$A$208</f>
        <v>TS-01</v>
      </c>
      <c r="B837" s="61" t="str">
        <f aca="false">Def_Equipamentos!$C$5</f>
        <v>DI-BPMSigPatch</v>
      </c>
      <c r="C837" s="43"/>
      <c r="D837" s="64" t="str">
        <f aca="false">IF(EXACT(A837, ""), "", A837&amp;":")&amp;B837&amp;IF(EXACT(C837, ""), "", "-"&amp;C837)</f>
        <v>TS-01:DI-BPMSigPatch</v>
      </c>
      <c r="E837" s="61" t="str">
        <f aca="false">Def_Locais_Racks_Trechos!$A$208</f>
        <v>TS-01</v>
      </c>
      <c r="F837" s="64" t="str">
        <f aca="false" t="array" ref="F837:F837">INDEX(Def_Locais_Racks_Trechos!$B$2:$B$1019, MATCH(E837, Def_Locais_Racks_Trechos!$A$2:$A$1019, 0), 1)</f>
        <v>Túnel (BTS)</v>
      </c>
      <c r="G837" s="70"/>
      <c r="H837" s="70"/>
      <c r="I837" s="70"/>
      <c r="J837" s="70"/>
      <c r="K837" s="70"/>
      <c r="L837" s="70"/>
      <c r="M837" s="70"/>
      <c r="N837" s="70"/>
      <c r="O837" s="70"/>
    </row>
    <row r="838" customFormat="false" ht="15.75" hidden="false" customHeight="true" outlineLevel="0" collapsed="false">
      <c r="A838" s="61" t="str">
        <f aca="false">Def_SecSub!$A$209</f>
        <v>TS-02</v>
      </c>
      <c r="B838" s="61" t="str">
        <f aca="false">Def_Equipamentos!$C$5</f>
        <v>DI-BPMSigPatch</v>
      </c>
      <c r="C838" s="43"/>
      <c r="D838" s="64" t="str">
        <f aca="false">IF(EXACT(A838, ""), "", A838&amp;":")&amp;B838&amp;IF(EXACT(C838, ""), "", "-"&amp;C838)</f>
        <v>TS-02:DI-BPMSigPatch</v>
      </c>
      <c r="E838" s="61" t="str">
        <f aca="false">Def_Locais_Racks_Trechos!$A$209</f>
        <v>TS-02</v>
      </c>
      <c r="F838" s="64" t="str">
        <f aca="false" t="array" ref="F838:F838">INDEX(Def_Locais_Racks_Trechos!$B$2:$B$1019, MATCH(E838, Def_Locais_Racks_Trechos!$A$2:$A$1019, 0), 1)</f>
        <v>Túnel (BTS)</v>
      </c>
      <c r="G838" s="70"/>
      <c r="H838" s="70"/>
      <c r="I838" s="70"/>
      <c r="J838" s="70"/>
      <c r="K838" s="70"/>
      <c r="L838" s="70"/>
      <c r="M838" s="70"/>
      <c r="N838" s="70"/>
      <c r="O838" s="70"/>
    </row>
    <row r="839" customFormat="false" ht="15.75" hidden="false" customHeight="true" outlineLevel="0" collapsed="false">
      <c r="A839" s="61" t="str">
        <f aca="false">Def_SecSub!$A$210</f>
        <v>TS-03</v>
      </c>
      <c r="B839" s="61" t="str">
        <f aca="false">Def_Equipamentos!$C$5</f>
        <v>DI-BPMSigPatch</v>
      </c>
      <c r="C839" s="43"/>
      <c r="D839" s="64" t="str">
        <f aca="false">IF(EXACT(A839, ""), "", A839&amp;":")&amp;B839&amp;IF(EXACT(C839, ""), "", "-"&amp;C839)</f>
        <v>TS-03:DI-BPMSigPatch</v>
      </c>
      <c r="E839" s="61" t="str">
        <f aca="false">Def_Locais_Racks_Trechos!$A$210</f>
        <v>TS-03</v>
      </c>
      <c r="F839" s="64" t="str">
        <f aca="false" t="array" ref="F839:F839">INDEX(Def_Locais_Racks_Trechos!$B$2:$B$1019, MATCH(E839, Def_Locais_Racks_Trechos!$A$2:$A$1019, 0), 1)</f>
        <v>Túnel (BTS)</v>
      </c>
      <c r="G839" s="70"/>
      <c r="H839" s="70"/>
      <c r="I839" s="70"/>
      <c r="J839" s="70"/>
      <c r="K839" s="70"/>
      <c r="L839" s="70"/>
      <c r="M839" s="70"/>
      <c r="N839" s="70"/>
      <c r="O839" s="70"/>
    </row>
    <row r="840" customFormat="false" ht="15.75" hidden="false" customHeight="true" outlineLevel="0" collapsed="false">
      <c r="A840" s="61" t="str">
        <f aca="false">Def_SecSub!$A$211</f>
        <v>TS-04</v>
      </c>
      <c r="B840" s="61" t="str">
        <f aca="false">Def_Equipamentos!$C$5</f>
        <v>DI-BPMSigPatch</v>
      </c>
      <c r="C840" s="43" t="n">
        <v>1</v>
      </c>
      <c r="D840" s="64" t="str">
        <f aca="false">IF(EXACT(A840, ""), "", A840&amp;":")&amp;B840&amp;IF(EXACT(C840, ""), "", "-"&amp;C840)</f>
        <v>TS-04:DI-BPMSigPatch-1</v>
      </c>
      <c r="E840" s="61" t="str">
        <f aca="false">Def_Locais_Racks_Trechos!$A$211</f>
        <v>TS-04</v>
      </c>
      <c r="F840" s="64" t="str">
        <f aca="false" t="array" ref="F840:F840">INDEX(Def_Locais_Racks_Trechos!$B$2:$B$1019, MATCH(E840, Def_Locais_Racks_Trechos!$A$2:$A$1019, 0), 1)</f>
        <v>Túnel (BTS)</v>
      </c>
      <c r="G840" s="70"/>
      <c r="H840" s="70"/>
      <c r="I840" s="70"/>
      <c r="J840" s="70"/>
      <c r="K840" s="70"/>
      <c r="L840" s="70"/>
      <c r="M840" s="70"/>
      <c r="N840" s="70"/>
      <c r="O840" s="70"/>
    </row>
    <row r="841" customFormat="false" ht="15.75" hidden="false" customHeight="true" outlineLevel="0" collapsed="false">
      <c r="A841" s="61" t="str">
        <f aca="false">Def_SecSub!$A$211</f>
        <v>TS-04</v>
      </c>
      <c r="B841" s="61" t="str">
        <f aca="false">Def_Equipamentos!$C$5</f>
        <v>DI-BPMSigPatch</v>
      </c>
      <c r="C841" s="43" t="n">
        <v>2</v>
      </c>
      <c r="D841" s="64" t="str">
        <f aca="false">IF(EXACT(A841, ""), "", A841&amp;":")&amp;B841&amp;IF(EXACT(C841, ""), "", "-"&amp;C841)</f>
        <v>TS-04:DI-BPMSigPatch-2</v>
      </c>
      <c r="E841" s="61" t="str">
        <f aca="false">Def_Locais_Racks_Trechos!$A$211</f>
        <v>TS-04</v>
      </c>
      <c r="F841" s="64" t="str">
        <f aca="false" t="array" ref="F841:F841">INDEX(Def_Locais_Racks_Trechos!$B$2:$B$1019, MATCH(E841, Def_Locais_Racks_Trechos!$A$2:$A$1019, 0), 1)</f>
        <v>Túnel (BTS)</v>
      </c>
      <c r="G841" s="70"/>
      <c r="H841" s="70"/>
      <c r="I841" s="70"/>
      <c r="J841" s="70"/>
      <c r="K841" s="70"/>
      <c r="L841" s="70"/>
      <c r="M841" s="70"/>
      <c r="N841" s="70"/>
      <c r="O841" s="70"/>
    </row>
    <row r="842" customFormat="false" ht="15.75" hidden="false" customHeight="true" outlineLevel="0" collapsed="false">
      <c r="A842" s="61" t="str">
        <f aca="false">Def_SecSub!$A$262</f>
        <v>BO-01U</v>
      </c>
      <c r="B842" s="61" t="str">
        <f aca="false">Def_Equipamentos!$C$5</f>
        <v>DI-BPMSigPatch</v>
      </c>
      <c r="C842" s="43"/>
      <c r="D842" s="64" t="str">
        <f aca="false">IF(EXACT(A842, ""), "", A842&amp;":")&amp;B842&amp;IF(EXACT(C842, ""), "", "-"&amp;C842)</f>
        <v>BO-01U:DI-BPMSigPatch</v>
      </c>
      <c r="E842" s="61" t="str">
        <f aca="false">Def_Locais_Racks_Trechos!$A$262</f>
        <v>BO-01U</v>
      </c>
      <c r="F842" s="64" t="str">
        <f aca="false" t="array" ref="F842:F842">INDEX(Def_Locais_Racks_Trechos!$B$2:$B$1019, MATCH(E842, Def_Locais_Racks_Trechos!$A$2:$A$1019, 0), 1)</f>
        <v>Túnel (Booster)</v>
      </c>
      <c r="G842" s="70"/>
      <c r="H842" s="70"/>
      <c r="I842" s="70"/>
      <c r="J842" s="70"/>
      <c r="K842" s="70"/>
      <c r="L842" s="70"/>
      <c r="M842" s="70"/>
      <c r="N842" s="70"/>
      <c r="O842" s="70"/>
    </row>
    <row r="843" customFormat="false" ht="15.75" hidden="false" customHeight="true" outlineLevel="0" collapsed="false">
      <c r="A843" s="61" t="str">
        <f aca="false">Def_SecSub!$A$263</f>
        <v>BO-02U</v>
      </c>
      <c r="B843" s="61" t="str">
        <f aca="false">Def_Equipamentos!$C$5</f>
        <v>DI-BPMSigPatch</v>
      </c>
      <c r="C843" s="43"/>
      <c r="D843" s="64" t="str">
        <f aca="false">IF(EXACT(A843, ""), "", A843&amp;":")&amp;B843&amp;IF(EXACT(C843, ""), "", "-"&amp;C843)</f>
        <v>BO-02U:DI-BPMSigPatch</v>
      </c>
      <c r="E843" s="61" t="str">
        <f aca="false">Def_Locais_Racks_Trechos!$A$263</f>
        <v>BO-02U</v>
      </c>
      <c r="F843" s="64" t="str">
        <f aca="false" t="array" ref="F843:F843">INDEX(Def_Locais_Racks_Trechos!$B$2:$B$1019, MATCH(E843, Def_Locais_Racks_Trechos!$A$2:$A$1019, 0), 1)</f>
        <v>Túnel (Booster)</v>
      </c>
      <c r="G843" s="70"/>
      <c r="H843" s="70"/>
      <c r="I843" s="70"/>
      <c r="J843" s="70"/>
      <c r="K843" s="70"/>
      <c r="L843" s="70"/>
      <c r="M843" s="70"/>
      <c r="N843" s="70"/>
      <c r="O843" s="70"/>
    </row>
    <row r="844" customFormat="false" ht="15.75" hidden="false" customHeight="true" outlineLevel="0" collapsed="false">
      <c r="A844" s="61" t="str">
        <f aca="false">Def_SecSub!$A$264</f>
        <v>BO-03U</v>
      </c>
      <c r="B844" s="61" t="str">
        <f aca="false">Def_Equipamentos!$C$5</f>
        <v>DI-BPMSigPatch</v>
      </c>
      <c r="C844" s="43"/>
      <c r="D844" s="64" t="str">
        <f aca="false">IF(EXACT(A844, ""), "", A844&amp;":")&amp;B844&amp;IF(EXACT(C844, ""), "", "-"&amp;C844)</f>
        <v>BO-03U:DI-BPMSigPatch</v>
      </c>
      <c r="E844" s="61" t="str">
        <f aca="false">Def_Locais_Racks_Trechos!$A$264</f>
        <v>BO-03U</v>
      </c>
      <c r="F844" s="64" t="str">
        <f aca="false" t="array" ref="F844:F844">INDEX(Def_Locais_Racks_Trechos!$B$2:$B$1019, MATCH(E844, Def_Locais_Racks_Trechos!$A$2:$A$1019, 0), 1)</f>
        <v>Túnel (Booster)</v>
      </c>
      <c r="G844" s="70"/>
      <c r="H844" s="70"/>
      <c r="I844" s="70"/>
      <c r="J844" s="70"/>
      <c r="K844" s="70"/>
      <c r="L844" s="70"/>
      <c r="M844" s="70"/>
      <c r="N844" s="70"/>
      <c r="O844" s="70"/>
    </row>
    <row r="845" customFormat="false" ht="15.75" hidden="false" customHeight="true" outlineLevel="0" collapsed="false">
      <c r="A845" s="61" t="str">
        <f aca="false">Def_SecSub!$A$265</f>
        <v>BO-04U</v>
      </c>
      <c r="B845" s="61" t="str">
        <f aca="false">Def_Equipamentos!$C$5</f>
        <v>DI-BPMSigPatch</v>
      </c>
      <c r="C845" s="43"/>
      <c r="D845" s="64" t="str">
        <f aca="false">IF(EXACT(A845, ""), "", A845&amp;":")&amp;B845&amp;IF(EXACT(C845, ""), "", "-"&amp;C845)</f>
        <v>BO-04U:DI-BPMSigPatch</v>
      </c>
      <c r="E845" s="61" t="str">
        <f aca="false">Def_Locais_Racks_Trechos!$A$265</f>
        <v>BO-04U</v>
      </c>
      <c r="F845" s="64" t="str">
        <f aca="false" t="array" ref="F845:F845">INDEX(Def_Locais_Racks_Trechos!$B$2:$B$1019, MATCH(E845, Def_Locais_Racks_Trechos!$A$2:$A$1019, 0), 1)</f>
        <v>Túnel (Booster)</v>
      </c>
      <c r="G845" s="70"/>
      <c r="H845" s="70"/>
      <c r="I845" s="70"/>
      <c r="J845" s="70"/>
      <c r="K845" s="70"/>
      <c r="L845" s="70"/>
      <c r="M845" s="70"/>
      <c r="N845" s="70"/>
      <c r="O845" s="70"/>
    </row>
    <row r="846" customFormat="false" ht="15.75" hidden="false" customHeight="true" outlineLevel="0" collapsed="false">
      <c r="A846" s="61" t="str">
        <f aca="false">Def_SecSub!$A$266</f>
        <v>BO-05U</v>
      </c>
      <c r="B846" s="61" t="str">
        <f aca="false">Def_Equipamentos!$C$5</f>
        <v>DI-BPMSigPatch</v>
      </c>
      <c r="C846" s="43"/>
      <c r="D846" s="64" t="str">
        <f aca="false">IF(EXACT(A846, ""), "", A846&amp;":")&amp;B846&amp;IF(EXACT(C846, ""), "", "-"&amp;C846)</f>
        <v>BO-05U:DI-BPMSigPatch</v>
      </c>
      <c r="E846" s="61" t="str">
        <f aca="false">Def_Locais_Racks_Trechos!$A$266</f>
        <v>BO-05U</v>
      </c>
      <c r="F846" s="64" t="str">
        <f aca="false" t="array" ref="F846:F846">INDEX(Def_Locais_Racks_Trechos!$B$2:$B$1019, MATCH(E846, Def_Locais_Racks_Trechos!$A$2:$A$1019, 0), 1)</f>
        <v>Túnel (Booster)</v>
      </c>
      <c r="G846" s="70"/>
      <c r="H846" s="70"/>
      <c r="I846" s="70"/>
      <c r="J846" s="70"/>
      <c r="K846" s="70"/>
      <c r="L846" s="70"/>
      <c r="M846" s="70"/>
      <c r="N846" s="70"/>
      <c r="O846" s="70"/>
    </row>
    <row r="847" customFormat="false" ht="15.75" hidden="false" customHeight="true" outlineLevel="0" collapsed="false">
      <c r="A847" s="61" t="str">
        <f aca="false">Def_SecSub!$A$267</f>
        <v>BO-06U</v>
      </c>
      <c r="B847" s="61" t="str">
        <f aca="false">Def_Equipamentos!$C$5</f>
        <v>DI-BPMSigPatch</v>
      </c>
      <c r="C847" s="43"/>
      <c r="D847" s="64" t="str">
        <f aca="false">IF(EXACT(A847, ""), "", A847&amp;":")&amp;B847&amp;IF(EXACT(C847, ""), "", "-"&amp;C847)</f>
        <v>BO-06U:DI-BPMSigPatch</v>
      </c>
      <c r="E847" s="61" t="str">
        <f aca="false">Def_Locais_Racks_Trechos!$A$267</f>
        <v>BO-06U</v>
      </c>
      <c r="F847" s="64" t="str">
        <f aca="false" t="array" ref="F847:F847">INDEX(Def_Locais_Racks_Trechos!$B$2:$B$1019, MATCH(E847, Def_Locais_Racks_Trechos!$A$2:$A$1019, 0), 1)</f>
        <v>Túnel (Booster)</v>
      </c>
      <c r="G847" s="70"/>
      <c r="H847" s="70"/>
      <c r="I847" s="70"/>
      <c r="J847" s="70"/>
      <c r="K847" s="70"/>
      <c r="L847" s="70"/>
      <c r="M847" s="70"/>
      <c r="N847" s="70"/>
      <c r="O847" s="70"/>
    </row>
    <row r="848" customFormat="false" ht="15.75" hidden="false" customHeight="true" outlineLevel="0" collapsed="false">
      <c r="A848" s="61" t="str">
        <f aca="false">Def_SecSub!$A$268</f>
        <v>BO-07U</v>
      </c>
      <c r="B848" s="61" t="str">
        <f aca="false">Def_Equipamentos!$C$5</f>
        <v>DI-BPMSigPatch</v>
      </c>
      <c r="C848" s="43"/>
      <c r="D848" s="64" t="str">
        <f aca="false">IF(EXACT(A848, ""), "", A848&amp;":")&amp;B848&amp;IF(EXACT(C848, ""), "", "-"&amp;C848)</f>
        <v>BO-07U:DI-BPMSigPatch</v>
      </c>
      <c r="E848" s="61" t="str">
        <f aca="false">Def_Locais_Racks_Trechos!$A$268</f>
        <v>BO-07U</v>
      </c>
      <c r="F848" s="64" t="str">
        <f aca="false" t="array" ref="F848:F848">INDEX(Def_Locais_Racks_Trechos!$B$2:$B$1019, MATCH(E848, Def_Locais_Racks_Trechos!$A$2:$A$1019, 0), 1)</f>
        <v>Túnel (Booster)</v>
      </c>
      <c r="G848" s="70"/>
      <c r="H848" s="70"/>
      <c r="I848" s="70"/>
      <c r="J848" s="70"/>
      <c r="K848" s="70"/>
      <c r="L848" s="70"/>
      <c r="M848" s="70"/>
      <c r="N848" s="70"/>
      <c r="O848" s="70"/>
    </row>
    <row r="849" customFormat="false" ht="15.75" hidden="false" customHeight="true" outlineLevel="0" collapsed="false">
      <c r="A849" s="61" t="str">
        <f aca="false">Def_SecSub!$A$269</f>
        <v>BO-08U</v>
      </c>
      <c r="B849" s="61" t="str">
        <f aca="false">Def_Equipamentos!$C$5</f>
        <v>DI-BPMSigPatch</v>
      </c>
      <c r="C849" s="43"/>
      <c r="D849" s="64" t="str">
        <f aca="false">IF(EXACT(A849, ""), "", A849&amp;":")&amp;B849&amp;IF(EXACT(C849, ""), "", "-"&amp;C849)</f>
        <v>BO-08U:DI-BPMSigPatch</v>
      </c>
      <c r="E849" s="61" t="str">
        <f aca="false">Def_Locais_Racks_Trechos!$A$269</f>
        <v>BO-08U</v>
      </c>
      <c r="F849" s="64" t="str">
        <f aca="false" t="array" ref="F849:F849">INDEX(Def_Locais_Racks_Trechos!$B$2:$B$1019, MATCH(E849, Def_Locais_Racks_Trechos!$A$2:$A$1019, 0), 1)</f>
        <v>Túnel (Booster)</v>
      </c>
      <c r="G849" s="70"/>
      <c r="H849" s="70"/>
      <c r="I849" s="70"/>
      <c r="J849" s="70"/>
      <c r="K849" s="70"/>
      <c r="L849" s="70"/>
      <c r="M849" s="70"/>
      <c r="N849" s="70"/>
      <c r="O849" s="70"/>
    </row>
    <row r="850" customFormat="false" ht="15.75" hidden="false" customHeight="true" outlineLevel="0" collapsed="false">
      <c r="A850" s="61" t="str">
        <f aca="false">Def_SecSub!$A$270</f>
        <v>BO-09U</v>
      </c>
      <c r="B850" s="61" t="str">
        <f aca="false">Def_Equipamentos!$C$5</f>
        <v>DI-BPMSigPatch</v>
      </c>
      <c r="C850" s="43"/>
      <c r="D850" s="64" t="str">
        <f aca="false">IF(EXACT(A850, ""), "", A850&amp;":")&amp;B850&amp;IF(EXACT(C850, ""), "", "-"&amp;C850)</f>
        <v>BO-09U:DI-BPMSigPatch</v>
      </c>
      <c r="E850" s="61" t="str">
        <f aca="false">Def_Locais_Racks_Trechos!$A$270</f>
        <v>BO-09U</v>
      </c>
      <c r="F850" s="64" t="str">
        <f aca="false" t="array" ref="F850:F850">INDEX(Def_Locais_Racks_Trechos!$B$2:$B$1019, MATCH(E850, Def_Locais_Racks_Trechos!$A$2:$A$1019, 0), 1)</f>
        <v>Túnel (Booster)</v>
      </c>
      <c r="G850" s="70"/>
      <c r="H850" s="70"/>
      <c r="I850" s="70"/>
      <c r="J850" s="70"/>
      <c r="K850" s="70"/>
      <c r="L850" s="70"/>
      <c r="M850" s="70"/>
      <c r="N850" s="70"/>
      <c r="O850" s="70"/>
    </row>
    <row r="851" customFormat="false" ht="15.75" hidden="false" customHeight="true" outlineLevel="0" collapsed="false">
      <c r="A851" s="61" t="str">
        <f aca="false">Def_SecSub!$A$271</f>
        <v>BO-10U</v>
      </c>
      <c r="B851" s="61" t="str">
        <f aca="false">Def_Equipamentos!$C$5</f>
        <v>DI-BPMSigPatch</v>
      </c>
      <c r="C851" s="43"/>
      <c r="D851" s="64" t="str">
        <f aca="false">IF(EXACT(A851, ""), "", A851&amp;":")&amp;B851&amp;IF(EXACT(C851, ""), "", "-"&amp;C851)</f>
        <v>BO-10U:DI-BPMSigPatch</v>
      </c>
      <c r="E851" s="61" t="str">
        <f aca="false">Def_Locais_Racks_Trechos!$A$271</f>
        <v>BO-10U</v>
      </c>
      <c r="F851" s="64" t="str">
        <f aca="false" t="array" ref="F851:F851">INDEX(Def_Locais_Racks_Trechos!$B$2:$B$1019, MATCH(E851, Def_Locais_Racks_Trechos!$A$2:$A$1019, 0), 1)</f>
        <v>Túnel (Booster)</v>
      </c>
      <c r="G851" s="70"/>
      <c r="H851" s="70"/>
      <c r="I851" s="70"/>
      <c r="J851" s="70"/>
      <c r="K851" s="70"/>
      <c r="L851" s="70"/>
      <c r="M851" s="70"/>
      <c r="N851" s="70"/>
      <c r="O851" s="70"/>
    </row>
    <row r="852" customFormat="false" ht="15.75" hidden="false" customHeight="true" outlineLevel="0" collapsed="false">
      <c r="A852" s="61" t="str">
        <f aca="false">Def_SecSub!$A$272</f>
        <v>BO-11U</v>
      </c>
      <c r="B852" s="61" t="str">
        <f aca="false">Def_Equipamentos!$C$5</f>
        <v>DI-BPMSigPatch</v>
      </c>
      <c r="C852" s="43"/>
      <c r="D852" s="64" t="str">
        <f aca="false">IF(EXACT(A852, ""), "", A852&amp;":")&amp;B852&amp;IF(EXACT(C852, ""), "", "-"&amp;C852)</f>
        <v>BO-11U:DI-BPMSigPatch</v>
      </c>
      <c r="E852" s="61" t="str">
        <f aca="false">Def_Locais_Racks_Trechos!$A$272</f>
        <v>BO-11U</v>
      </c>
      <c r="F852" s="64" t="str">
        <f aca="false" t="array" ref="F852:F852">INDEX(Def_Locais_Racks_Trechos!$B$2:$B$1019, MATCH(E852, Def_Locais_Racks_Trechos!$A$2:$A$1019, 0), 1)</f>
        <v>Túnel (Booster)</v>
      </c>
      <c r="G852" s="70"/>
      <c r="H852" s="70"/>
      <c r="I852" s="70"/>
      <c r="J852" s="70"/>
      <c r="K852" s="70"/>
      <c r="L852" s="70"/>
      <c r="M852" s="70"/>
      <c r="N852" s="70"/>
      <c r="O852" s="70"/>
    </row>
    <row r="853" customFormat="false" ht="15.75" hidden="false" customHeight="true" outlineLevel="0" collapsed="false">
      <c r="A853" s="61" t="str">
        <f aca="false">Def_SecSub!$A$273</f>
        <v>BO-12U</v>
      </c>
      <c r="B853" s="61" t="str">
        <f aca="false">Def_Equipamentos!$C$5</f>
        <v>DI-BPMSigPatch</v>
      </c>
      <c r="C853" s="43"/>
      <c r="D853" s="64" t="str">
        <f aca="false">IF(EXACT(A853, ""), "", A853&amp;":")&amp;B853&amp;IF(EXACT(C853, ""), "", "-"&amp;C853)</f>
        <v>BO-12U:DI-BPMSigPatch</v>
      </c>
      <c r="E853" s="61" t="str">
        <f aca="false">Def_Locais_Racks_Trechos!$A$273</f>
        <v>BO-12U</v>
      </c>
      <c r="F853" s="64" t="str">
        <f aca="false" t="array" ref="F853:F853">INDEX(Def_Locais_Racks_Trechos!$B$2:$B$1019, MATCH(E853, Def_Locais_Racks_Trechos!$A$2:$A$1019, 0), 1)</f>
        <v>Túnel (Booster)</v>
      </c>
      <c r="G853" s="70"/>
      <c r="H853" s="70"/>
      <c r="I853" s="70"/>
      <c r="J853" s="70"/>
      <c r="K853" s="70"/>
      <c r="L853" s="70"/>
      <c r="M853" s="70"/>
      <c r="N853" s="70"/>
      <c r="O853" s="70"/>
    </row>
    <row r="854" customFormat="false" ht="15.75" hidden="false" customHeight="true" outlineLevel="0" collapsed="false">
      <c r="A854" s="61" t="str">
        <f aca="false">Def_SecSub!$A$274</f>
        <v>BO-13U</v>
      </c>
      <c r="B854" s="61" t="str">
        <f aca="false">Def_Equipamentos!$C$5</f>
        <v>DI-BPMSigPatch</v>
      </c>
      <c r="C854" s="43"/>
      <c r="D854" s="64" t="str">
        <f aca="false">IF(EXACT(A854, ""), "", A854&amp;":")&amp;B854&amp;IF(EXACT(C854, ""), "", "-"&amp;C854)</f>
        <v>BO-13U:DI-BPMSigPatch</v>
      </c>
      <c r="E854" s="61" t="str">
        <f aca="false">Def_Locais_Racks_Trechos!$A$274</f>
        <v>BO-13U</v>
      </c>
      <c r="F854" s="64" t="str">
        <f aca="false" t="array" ref="F854:F854">INDEX(Def_Locais_Racks_Trechos!$B$2:$B$1019, MATCH(E854, Def_Locais_Racks_Trechos!$A$2:$A$1019, 0), 1)</f>
        <v>Túnel (Booster)</v>
      </c>
      <c r="G854" s="70"/>
      <c r="H854" s="70"/>
      <c r="I854" s="70"/>
      <c r="J854" s="70"/>
      <c r="K854" s="70"/>
      <c r="L854" s="70"/>
      <c r="M854" s="70"/>
      <c r="N854" s="70"/>
      <c r="O854" s="70"/>
    </row>
    <row r="855" customFormat="false" ht="15.75" hidden="false" customHeight="true" outlineLevel="0" collapsed="false">
      <c r="A855" s="61" t="str">
        <f aca="false">Def_SecSub!$A$275</f>
        <v>BO-14U</v>
      </c>
      <c r="B855" s="61" t="str">
        <f aca="false">Def_Equipamentos!$C$5</f>
        <v>DI-BPMSigPatch</v>
      </c>
      <c r="C855" s="43"/>
      <c r="D855" s="64" t="str">
        <f aca="false">IF(EXACT(A855, ""), "", A855&amp;":")&amp;B855&amp;IF(EXACT(C855, ""), "", "-"&amp;C855)</f>
        <v>BO-14U:DI-BPMSigPatch</v>
      </c>
      <c r="E855" s="61" t="str">
        <f aca="false">Def_Locais_Racks_Trechos!$A$275</f>
        <v>BO-14U</v>
      </c>
      <c r="F855" s="64" t="str">
        <f aca="false" t="array" ref="F855:F855">INDEX(Def_Locais_Racks_Trechos!$B$2:$B$1019, MATCH(E855, Def_Locais_Racks_Trechos!$A$2:$A$1019, 0), 1)</f>
        <v>Túnel (Booster)</v>
      </c>
      <c r="G855" s="70"/>
      <c r="H855" s="70"/>
      <c r="I855" s="70"/>
      <c r="J855" s="70"/>
      <c r="K855" s="70"/>
      <c r="L855" s="70"/>
      <c r="M855" s="70"/>
      <c r="N855" s="70"/>
      <c r="O855" s="70"/>
    </row>
    <row r="856" customFormat="false" ht="15.75" hidden="false" customHeight="true" outlineLevel="0" collapsed="false">
      <c r="A856" s="61" t="str">
        <f aca="false">Def_SecSub!$A$276</f>
        <v>BO-15U</v>
      </c>
      <c r="B856" s="61" t="str">
        <f aca="false">Def_Equipamentos!$C$5</f>
        <v>DI-BPMSigPatch</v>
      </c>
      <c r="C856" s="43"/>
      <c r="D856" s="64" t="str">
        <f aca="false">IF(EXACT(A856, ""), "", A856&amp;":")&amp;B856&amp;IF(EXACT(C856, ""), "", "-"&amp;C856)</f>
        <v>BO-15U:DI-BPMSigPatch</v>
      </c>
      <c r="E856" s="61" t="str">
        <f aca="false">Def_Locais_Racks_Trechos!$A$276</f>
        <v>BO-15U</v>
      </c>
      <c r="F856" s="64" t="str">
        <f aca="false" t="array" ref="F856:F856">INDEX(Def_Locais_Racks_Trechos!$B$2:$B$1019, MATCH(E856, Def_Locais_Racks_Trechos!$A$2:$A$1019, 0), 1)</f>
        <v>Túnel (Booster)</v>
      </c>
      <c r="G856" s="70"/>
      <c r="H856" s="70"/>
      <c r="I856" s="70"/>
      <c r="J856" s="70"/>
      <c r="K856" s="70"/>
      <c r="L856" s="70"/>
      <c r="M856" s="70"/>
      <c r="N856" s="70"/>
      <c r="O856" s="70"/>
    </row>
    <row r="857" customFormat="false" ht="15.75" hidden="false" customHeight="true" outlineLevel="0" collapsed="false">
      <c r="A857" s="61" t="str">
        <f aca="false">Def_SecSub!$A$277</f>
        <v>BO-16U</v>
      </c>
      <c r="B857" s="61" t="str">
        <f aca="false">Def_Equipamentos!$C$5</f>
        <v>DI-BPMSigPatch</v>
      </c>
      <c r="C857" s="43"/>
      <c r="D857" s="64" t="str">
        <f aca="false">IF(EXACT(A857, ""), "", A857&amp;":")&amp;B857&amp;IF(EXACT(C857, ""), "", "-"&amp;C857)</f>
        <v>BO-16U:DI-BPMSigPatch</v>
      </c>
      <c r="E857" s="61" t="str">
        <f aca="false">Def_Locais_Racks_Trechos!$A$277</f>
        <v>BO-16U</v>
      </c>
      <c r="F857" s="64" t="str">
        <f aca="false" t="array" ref="F857:F857">INDEX(Def_Locais_Racks_Trechos!$B$2:$B$1019, MATCH(E857, Def_Locais_Racks_Trechos!$A$2:$A$1019, 0), 1)</f>
        <v>Túnel (Booster)</v>
      </c>
      <c r="G857" s="70"/>
      <c r="H857" s="70"/>
      <c r="I857" s="70"/>
      <c r="J857" s="70"/>
      <c r="K857" s="70"/>
      <c r="L857" s="70"/>
      <c r="M857" s="70"/>
      <c r="N857" s="70"/>
      <c r="O857" s="70"/>
    </row>
    <row r="858" customFormat="false" ht="15.75" hidden="false" customHeight="true" outlineLevel="0" collapsed="false">
      <c r="A858" s="61" t="str">
        <f aca="false">Def_SecSub!$A$278</f>
        <v>BO-17U</v>
      </c>
      <c r="B858" s="61" t="str">
        <f aca="false">Def_Equipamentos!$C$5</f>
        <v>DI-BPMSigPatch</v>
      </c>
      <c r="C858" s="43"/>
      <c r="D858" s="64" t="str">
        <f aca="false">IF(EXACT(A858, ""), "", A858&amp;":")&amp;B858&amp;IF(EXACT(C858, ""), "", "-"&amp;C858)</f>
        <v>BO-17U:DI-BPMSigPatch</v>
      </c>
      <c r="E858" s="61" t="str">
        <f aca="false">Def_Locais_Racks_Trechos!$A$278</f>
        <v>BO-17U</v>
      </c>
      <c r="F858" s="64" t="str">
        <f aca="false" t="array" ref="F858:F858">INDEX(Def_Locais_Racks_Trechos!$B$2:$B$1019, MATCH(E858, Def_Locais_Racks_Trechos!$A$2:$A$1019, 0), 1)</f>
        <v>Túnel (Booster)</v>
      </c>
      <c r="G858" s="70"/>
      <c r="H858" s="70"/>
      <c r="I858" s="70"/>
      <c r="J858" s="70"/>
      <c r="K858" s="70"/>
      <c r="L858" s="70"/>
      <c r="M858" s="70"/>
      <c r="N858" s="70"/>
      <c r="O858" s="70"/>
    </row>
    <row r="859" customFormat="false" ht="15.75" hidden="false" customHeight="true" outlineLevel="0" collapsed="false">
      <c r="A859" s="61" t="str">
        <f aca="false">Def_SecSub!$A$279</f>
        <v>BO-18U</v>
      </c>
      <c r="B859" s="61" t="str">
        <f aca="false">Def_Equipamentos!$C$5</f>
        <v>DI-BPMSigPatch</v>
      </c>
      <c r="C859" s="43"/>
      <c r="D859" s="64" t="str">
        <f aca="false">IF(EXACT(A859, ""), "", A859&amp;":")&amp;B859&amp;IF(EXACT(C859, ""), "", "-"&amp;C859)</f>
        <v>BO-18U:DI-BPMSigPatch</v>
      </c>
      <c r="E859" s="61" t="str">
        <f aca="false">Def_Locais_Racks_Trechos!$A$279</f>
        <v>BO-18U</v>
      </c>
      <c r="F859" s="64" t="str">
        <f aca="false" t="array" ref="F859:F859">INDEX(Def_Locais_Racks_Trechos!$B$2:$B$1019, MATCH(E859, Def_Locais_Racks_Trechos!$A$2:$A$1019, 0), 1)</f>
        <v>Túnel (Booster)</v>
      </c>
      <c r="G859" s="70"/>
      <c r="H859" s="70"/>
      <c r="I859" s="70"/>
      <c r="J859" s="70"/>
      <c r="K859" s="70"/>
      <c r="L859" s="70"/>
      <c r="M859" s="70"/>
      <c r="N859" s="70"/>
      <c r="O859" s="70"/>
    </row>
    <row r="860" customFormat="false" ht="15.75" hidden="false" customHeight="true" outlineLevel="0" collapsed="false">
      <c r="A860" s="61" t="str">
        <f aca="false">Def_SecSub!$A$280</f>
        <v>BO-19U</v>
      </c>
      <c r="B860" s="61" t="str">
        <f aca="false">Def_Equipamentos!$C$5</f>
        <v>DI-BPMSigPatch</v>
      </c>
      <c r="C860" s="43"/>
      <c r="D860" s="64" t="str">
        <f aca="false">IF(EXACT(A860, ""), "", A860&amp;":")&amp;B860&amp;IF(EXACT(C860, ""), "", "-"&amp;C860)</f>
        <v>BO-19U:DI-BPMSigPatch</v>
      </c>
      <c r="E860" s="61" t="str">
        <f aca="false">Def_Locais_Racks_Trechos!$A$280</f>
        <v>BO-19U</v>
      </c>
      <c r="F860" s="64" t="str">
        <f aca="false" t="array" ref="F860:F860">INDEX(Def_Locais_Racks_Trechos!$B$2:$B$1019, MATCH(E860, Def_Locais_Racks_Trechos!$A$2:$A$1019, 0), 1)</f>
        <v>Túnel (Booster)</v>
      </c>
      <c r="G860" s="70"/>
      <c r="H860" s="70"/>
      <c r="I860" s="70"/>
      <c r="J860" s="70"/>
      <c r="K860" s="70"/>
      <c r="L860" s="70"/>
      <c r="M860" s="70"/>
      <c r="N860" s="70"/>
      <c r="O860" s="70"/>
    </row>
    <row r="861" customFormat="false" ht="15.75" hidden="false" customHeight="true" outlineLevel="0" collapsed="false">
      <c r="A861" s="61" t="str">
        <f aca="false">Def_SecSub!$A$281</f>
        <v>BO-20U</v>
      </c>
      <c r="B861" s="61" t="str">
        <f aca="false">Def_Equipamentos!$C$5</f>
        <v>DI-BPMSigPatch</v>
      </c>
      <c r="C861" s="43"/>
      <c r="D861" s="64" t="str">
        <f aca="false">IF(EXACT(A861, ""), "", A861&amp;":")&amp;B861&amp;IF(EXACT(C861, ""), "", "-"&amp;C861)</f>
        <v>BO-20U:DI-BPMSigPatch</v>
      </c>
      <c r="E861" s="61" t="str">
        <f aca="false">Def_Locais_Racks_Trechos!$A$281</f>
        <v>BO-20U</v>
      </c>
      <c r="F861" s="64" t="str">
        <f aca="false" t="array" ref="F861:F861">INDEX(Def_Locais_Racks_Trechos!$B$2:$B$1019, MATCH(E861, Def_Locais_Racks_Trechos!$A$2:$A$1019, 0), 1)</f>
        <v>Túnel (Booster)</v>
      </c>
      <c r="G861" s="70"/>
      <c r="H861" s="70"/>
      <c r="I861" s="70"/>
      <c r="J861" s="70"/>
      <c r="K861" s="70"/>
      <c r="L861" s="70"/>
      <c r="M861" s="70"/>
      <c r="N861" s="70"/>
      <c r="O861" s="70"/>
    </row>
    <row r="862" customFormat="false" ht="15.75" hidden="false" customHeight="true" outlineLevel="0" collapsed="false">
      <c r="A862" s="61" t="str">
        <f aca="false">Def_SecSub!$A$282</f>
        <v>BO-21U</v>
      </c>
      <c r="B862" s="61" t="str">
        <f aca="false">Def_Equipamentos!$C$5</f>
        <v>DI-BPMSigPatch</v>
      </c>
      <c r="C862" s="43"/>
      <c r="D862" s="64" t="str">
        <f aca="false">IF(EXACT(A862, ""), "", A862&amp;":")&amp;B862&amp;IF(EXACT(C862, ""), "", "-"&amp;C862)</f>
        <v>BO-21U:DI-BPMSigPatch</v>
      </c>
      <c r="E862" s="61" t="str">
        <f aca="false">Def_Locais_Racks_Trechos!$A$282</f>
        <v>BO-21U</v>
      </c>
      <c r="F862" s="64" t="str">
        <f aca="false" t="array" ref="F862:F862">INDEX(Def_Locais_Racks_Trechos!$B$2:$B$1019, MATCH(E862, Def_Locais_Racks_Trechos!$A$2:$A$1019, 0), 1)</f>
        <v>Túnel (Booster)</v>
      </c>
      <c r="G862" s="70"/>
      <c r="H862" s="70"/>
      <c r="I862" s="70"/>
      <c r="J862" s="70"/>
      <c r="K862" s="70"/>
      <c r="L862" s="70"/>
      <c r="M862" s="70"/>
      <c r="N862" s="70"/>
      <c r="O862" s="70"/>
    </row>
    <row r="863" customFormat="false" ht="15.75" hidden="false" customHeight="true" outlineLevel="0" collapsed="false">
      <c r="A863" s="61" t="str">
        <f aca="false">Def_SecSub!$A$283</f>
        <v>BO-22U</v>
      </c>
      <c r="B863" s="61" t="str">
        <f aca="false">Def_Equipamentos!$C$5</f>
        <v>DI-BPMSigPatch</v>
      </c>
      <c r="C863" s="43"/>
      <c r="D863" s="64" t="str">
        <f aca="false">IF(EXACT(A863, ""), "", A863&amp;":")&amp;B863&amp;IF(EXACT(C863, ""), "", "-"&amp;C863)</f>
        <v>BO-22U:DI-BPMSigPatch</v>
      </c>
      <c r="E863" s="61" t="str">
        <f aca="false">Def_Locais_Racks_Trechos!$A$283</f>
        <v>BO-22U</v>
      </c>
      <c r="F863" s="64" t="str">
        <f aca="false" t="array" ref="F863:F863">INDEX(Def_Locais_Racks_Trechos!$B$2:$B$1019, MATCH(E863, Def_Locais_Racks_Trechos!$A$2:$A$1019, 0), 1)</f>
        <v>Túnel (Booster)</v>
      </c>
      <c r="G863" s="70"/>
      <c r="H863" s="70"/>
      <c r="I863" s="70"/>
      <c r="J863" s="70"/>
      <c r="K863" s="70"/>
      <c r="L863" s="70"/>
      <c r="M863" s="70"/>
      <c r="N863" s="70"/>
      <c r="O863" s="70"/>
    </row>
    <row r="864" customFormat="false" ht="15.75" hidden="false" customHeight="true" outlineLevel="0" collapsed="false">
      <c r="A864" s="61" t="str">
        <f aca="false">Def_SecSub!$A$284</f>
        <v>BO-23U</v>
      </c>
      <c r="B864" s="61" t="str">
        <f aca="false">Def_Equipamentos!$C$5</f>
        <v>DI-BPMSigPatch</v>
      </c>
      <c r="C864" s="43"/>
      <c r="D864" s="64" t="str">
        <f aca="false">IF(EXACT(A864, ""), "", A864&amp;":")&amp;B864&amp;IF(EXACT(C864, ""), "", "-"&amp;C864)</f>
        <v>BO-23U:DI-BPMSigPatch</v>
      </c>
      <c r="E864" s="61" t="str">
        <f aca="false">Def_Locais_Racks_Trechos!$A$284</f>
        <v>BO-23U</v>
      </c>
      <c r="F864" s="64" t="str">
        <f aca="false" t="array" ref="F864:F864">INDEX(Def_Locais_Racks_Trechos!$B$2:$B$1019, MATCH(E864, Def_Locais_Racks_Trechos!$A$2:$A$1019, 0), 1)</f>
        <v>Túnel (Booster)</v>
      </c>
      <c r="G864" s="70"/>
      <c r="H864" s="70"/>
      <c r="I864" s="70"/>
      <c r="J864" s="70"/>
      <c r="K864" s="70"/>
      <c r="L864" s="70"/>
      <c r="M864" s="70"/>
      <c r="N864" s="70"/>
      <c r="O864" s="70"/>
    </row>
    <row r="865" customFormat="false" ht="15.75" hidden="false" customHeight="true" outlineLevel="0" collapsed="false">
      <c r="A865" s="61" t="str">
        <f aca="false">Def_SecSub!$A$285</f>
        <v>BO-24U</v>
      </c>
      <c r="B865" s="61" t="str">
        <f aca="false">Def_Equipamentos!$C$5</f>
        <v>DI-BPMSigPatch</v>
      </c>
      <c r="C865" s="43"/>
      <c r="D865" s="64" t="str">
        <f aca="false">IF(EXACT(A865, ""), "", A865&amp;":")&amp;B865&amp;IF(EXACT(C865, ""), "", "-"&amp;C865)</f>
        <v>BO-24U:DI-BPMSigPatch</v>
      </c>
      <c r="E865" s="61" t="str">
        <f aca="false">Def_Locais_Racks_Trechos!$A$285</f>
        <v>BO-24U</v>
      </c>
      <c r="F865" s="64" t="str">
        <f aca="false" t="array" ref="F865:F865">INDEX(Def_Locais_Racks_Trechos!$B$2:$B$1019, MATCH(E865, Def_Locais_Racks_Trechos!$A$2:$A$1019, 0), 1)</f>
        <v>Túnel (Booster)</v>
      </c>
      <c r="G865" s="70"/>
      <c r="H865" s="70"/>
      <c r="I865" s="70"/>
      <c r="J865" s="70"/>
      <c r="K865" s="70"/>
      <c r="L865" s="70"/>
      <c r="M865" s="70"/>
      <c r="N865" s="70"/>
      <c r="O865" s="70"/>
    </row>
    <row r="866" customFormat="false" ht="15.75" hidden="false" customHeight="true" outlineLevel="0" collapsed="false">
      <c r="A866" s="61" t="str">
        <f aca="false">Def_SecSub!$A$286</f>
        <v>BO-25U</v>
      </c>
      <c r="B866" s="61" t="str">
        <f aca="false">Def_Equipamentos!$C$5</f>
        <v>DI-BPMSigPatch</v>
      </c>
      <c r="C866" s="43"/>
      <c r="D866" s="64" t="str">
        <f aca="false">IF(EXACT(A866, ""), "", A866&amp;":")&amp;B866&amp;IF(EXACT(C866, ""), "", "-"&amp;C866)</f>
        <v>BO-25U:DI-BPMSigPatch</v>
      </c>
      <c r="E866" s="61" t="str">
        <f aca="false">Def_Locais_Racks_Trechos!$A$286</f>
        <v>BO-25U</v>
      </c>
      <c r="F866" s="64" t="str">
        <f aca="false" t="array" ref="F866:F866">INDEX(Def_Locais_Racks_Trechos!$B$2:$B$1019, MATCH(E866, Def_Locais_Racks_Trechos!$A$2:$A$1019, 0), 1)</f>
        <v>Túnel (Booster)</v>
      </c>
      <c r="G866" s="70"/>
      <c r="H866" s="70"/>
      <c r="I866" s="70"/>
      <c r="J866" s="70"/>
      <c r="K866" s="70"/>
      <c r="L866" s="70"/>
      <c r="M866" s="70"/>
      <c r="N866" s="70"/>
      <c r="O866" s="70"/>
    </row>
    <row r="867" customFormat="false" ht="15.75" hidden="false" customHeight="true" outlineLevel="0" collapsed="false">
      <c r="A867" s="61" t="str">
        <f aca="false">Def_SecSub!$A$287</f>
        <v>BO-26U</v>
      </c>
      <c r="B867" s="61" t="str">
        <f aca="false">Def_Equipamentos!$C$5</f>
        <v>DI-BPMSigPatch</v>
      </c>
      <c r="C867" s="43"/>
      <c r="D867" s="64" t="str">
        <f aca="false">IF(EXACT(A867, ""), "", A867&amp;":")&amp;B867&amp;IF(EXACT(C867, ""), "", "-"&amp;C867)</f>
        <v>BO-26U:DI-BPMSigPatch</v>
      </c>
      <c r="E867" s="61" t="str">
        <f aca="false">Def_Locais_Racks_Trechos!$A$287</f>
        <v>BO-26U</v>
      </c>
      <c r="F867" s="64" t="str">
        <f aca="false" t="array" ref="F867:F867">INDEX(Def_Locais_Racks_Trechos!$B$2:$B$1019, MATCH(E867, Def_Locais_Racks_Trechos!$A$2:$A$1019, 0), 1)</f>
        <v>Túnel (Booster)</v>
      </c>
      <c r="G867" s="70"/>
      <c r="H867" s="70"/>
      <c r="I867" s="70"/>
      <c r="J867" s="70"/>
      <c r="K867" s="70"/>
      <c r="L867" s="70"/>
      <c r="M867" s="70"/>
      <c r="N867" s="70"/>
      <c r="O867" s="70"/>
    </row>
    <row r="868" customFormat="false" ht="15.75" hidden="false" customHeight="true" outlineLevel="0" collapsed="false">
      <c r="A868" s="61" t="str">
        <f aca="false">Def_SecSub!$A$288</f>
        <v>BO-27U</v>
      </c>
      <c r="B868" s="61" t="str">
        <f aca="false">Def_Equipamentos!$C$5</f>
        <v>DI-BPMSigPatch</v>
      </c>
      <c r="C868" s="43"/>
      <c r="D868" s="64" t="str">
        <f aca="false">IF(EXACT(A868, ""), "", A868&amp;":")&amp;B868&amp;IF(EXACT(C868, ""), "", "-"&amp;C868)</f>
        <v>BO-27U:DI-BPMSigPatch</v>
      </c>
      <c r="E868" s="61" t="str">
        <f aca="false">Def_Locais_Racks_Trechos!$A$288</f>
        <v>BO-27U</v>
      </c>
      <c r="F868" s="64" t="str">
        <f aca="false" t="array" ref="F868:F868">INDEX(Def_Locais_Racks_Trechos!$B$2:$B$1019, MATCH(E868, Def_Locais_Racks_Trechos!$A$2:$A$1019, 0), 1)</f>
        <v>Túnel (Booster)</v>
      </c>
      <c r="G868" s="70"/>
      <c r="H868" s="70"/>
      <c r="I868" s="70"/>
      <c r="J868" s="70"/>
      <c r="K868" s="70"/>
      <c r="L868" s="70"/>
      <c r="M868" s="70"/>
      <c r="N868" s="70"/>
      <c r="O868" s="70"/>
    </row>
    <row r="869" customFormat="false" ht="15.75" hidden="false" customHeight="true" outlineLevel="0" collapsed="false">
      <c r="A869" s="61" t="str">
        <f aca="false">Def_SecSub!$A$289</f>
        <v>BO-28U</v>
      </c>
      <c r="B869" s="61" t="str">
        <f aca="false">Def_Equipamentos!$C$5</f>
        <v>DI-BPMSigPatch</v>
      </c>
      <c r="C869" s="43"/>
      <c r="D869" s="64" t="str">
        <f aca="false">IF(EXACT(A869, ""), "", A869&amp;":")&amp;B869&amp;IF(EXACT(C869, ""), "", "-"&amp;C869)</f>
        <v>BO-28U:DI-BPMSigPatch</v>
      </c>
      <c r="E869" s="61" t="str">
        <f aca="false">Def_Locais_Racks_Trechos!$A$289</f>
        <v>BO-28U</v>
      </c>
      <c r="F869" s="64" t="str">
        <f aca="false" t="array" ref="F869:F869">INDEX(Def_Locais_Racks_Trechos!$B$2:$B$1019, MATCH(E869, Def_Locais_Racks_Trechos!$A$2:$A$1019, 0), 1)</f>
        <v>Túnel (Booster)</v>
      </c>
      <c r="G869" s="70"/>
      <c r="H869" s="70"/>
      <c r="I869" s="70"/>
      <c r="J869" s="70"/>
      <c r="K869" s="70"/>
      <c r="L869" s="70"/>
      <c r="M869" s="70"/>
      <c r="N869" s="70"/>
      <c r="O869" s="70"/>
    </row>
    <row r="870" customFormat="false" ht="15.75" hidden="false" customHeight="true" outlineLevel="0" collapsed="false">
      <c r="A870" s="61" t="str">
        <f aca="false">Def_SecSub!$A$290</f>
        <v>BO-29U</v>
      </c>
      <c r="B870" s="61" t="str">
        <f aca="false">Def_Equipamentos!$C$5</f>
        <v>DI-BPMSigPatch</v>
      </c>
      <c r="C870" s="43"/>
      <c r="D870" s="64" t="str">
        <f aca="false">IF(EXACT(A870, ""), "", A870&amp;":")&amp;B870&amp;IF(EXACT(C870, ""), "", "-"&amp;C870)</f>
        <v>BO-29U:DI-BPMSigPatch</v>
      </c>
      <c r="E870" s="61" t="str">
        <f aca="false">Def_Locais_Racks_Trechos!$A$290</f>
        <v>BO-29U</v>
      </c>
      <c r="F870" s="64" t="str">
        <f aca="false" t="array" ref="F870:F870">INDEX(Def_Locais_Racks_Trechos!$B$2:$B$1019, MATCH(E870, Def_Locais_Racks_Trechos!$A$2:$A$1019, 0), 1)</f>
        <v>Túnel (Booster)</v>
      </c>
      <c r="G870" s="70"/>
      <c r="H870" s="70"/>
      <c r="I870" s="70"/>
      <c r="J870" s="70"/>
      <c r="K870" s="70"/>
      <c r="L870" s="70"/>
      <c r="M870" s="70"/>
      <c r="N870" s="70"/>
      <c r="O870" s="70"/>
    </row>
    <row r="871" customFormat="false" ht="15.75" hidden="false" customHeight="true" outlineLevel="0" collapsed="false">
      <c r="A871" s="61" t="str">
        <f aca="false">Def_SecSub!$A$291</f>
        <v>BO-30U</v>
      </c>
      <c r="B871" s="61" t="str">
        <f aca="false">Def_Equipamentos!$C$5</f>
        <v>DI-BPMSigPatch</v>
      </c>
      <c r="C871" s="43"/>
      <c r="D871" s="64" t="str">
        <f aca="false">IF(EXACT(A871, ""), "", A871&amp;":")&amp;B871&amp;IF(EXACT(C871, ""), "", "-"&amp;C871)</f>
        <v>BO-30U:DI-BPMSigPatch</v>
      </c>
      <c r="E871" s="61" t="str">
        <f aca="false">Def_Locais_Racks_Trechos!$A$291</f>
        <v>BO-30U</v>
      </c>
      <c r="F871" s="64" t="str">
        <f aca="false" t="array" ref="F871:F871">INDEX(Def_Locais_Racks_Trechos!$B$2:$B$1019, MATCH(E871, Def_Locais_Racks_Trechos!$A$2:$A$1019, 0), 1)</f>
        <v>Túnel (Booster)</v>
      </c>
      <c r="G871" s="70"/>
      <c r="H871" s="70"/>
      <c r="I871" s="70"/>
      <c r="J871" s="70"/>
      <c r="K871" s="70"/>
      <c r="L871" s="70"/>
      <c r="M871" s="70"/>
      <c r="N871" s="70"/>
      <c r="O871" s="70"/>
    </row>
    <row r="872" customFormat="false" ht="15.75" hidden="false" customHeight="true" outlineLevel="0" collapsed="false">
      <c r="A872" s="61" t="str">
        <f aca="false">Def_SecSub!$A$292</f>
        <v>BO-31U</v>
      </c>
      <c r="B872" s="61" t="str">
        <f aca="false">Def_Equipamentos!$C$5</f>
        <v>DI-BPMSigPatch</v>
      </c>
      <c r="C872" s="43"/>
      <c r="D872" s="64" t="str">
        <f aca="false">IF(EXACT(A872, ""), "", A872&amp;":")&amp;B872&amp;IF(EXACT(C872, ""), "", "-"&amp;C872)</f>
        <v>BO-31U:DI-BPMSigPatch</v>
      </c>
      <c r="E872" s="61" t="str">
        <f aca="false">Def_Locais_Racks_Trechos!$A$292</f>
        <v>BO-31U</v>
      </c>
      <c r="F872" s="64" t="str">
        <f aca="false" t="array" ref="F872:F872">INDEX(Def_Locais_Racks_Trechos!$B$2:$B$1019, MATCH(E872, Def_Locais_Racks_Trechos!$A$2:$A$1019, 0), 1)</f>
        <v>Túnel (Booster)</v>
      </c>
      <c r="G872" s="70"/>
      <c r="H872" s="70"/>
      <c r="I872" s="70"/>
      <c r="J872" s="70"/>
      <c r="K872" s="70"/>
      <c r="L872" s="70"/>
      <c r="M872" s="70"/>
      <c r="N872" s="70"/>
      <c r="O872" s="70"/>
    </row>
    <row r="873" customFormat="false" ht="15.75" hidden="false" customHeight="true" outlineLevel="0" collapsed="false">
      <c r="A873" s="61" t="str">
        <f aca="false">Def_SecSub!$A$293</f>
        <v>BO-32U</v>
      </c>
      <c r="B873" s="61" t="str">
        <f aca="false">Def_Equipamentos!$C$5</f>
        <v>DI-BPMSigPatch</v>
      </c>
      <c r="C873" s="43"/>
      <c r="D873" s="64" t="str">
        <f aca="false">IF(EXACT(A873, ""), "", A873&amp;":")&amp;B873&amp;IF(EXACT(C873, ""), "", "-"&amp;C873)</f>
        <v>BO-32U:DI-BPMSigPatch</v>
      </c>
      <c r="E873" s="61" t="str">
        <f aca="false">Def_Locais_Racks_Trechos!$A$293</f>
        <v>BO-32U</v>
      </c>
      <c r="F873" s="64" t="str">
        <f aca="false" t="array" ref="F873:F873">INDEX(Def_Locais_Racks_Trechos!$B$2:$B$1019, MATCH(E873, Def_Locais_Racks_Trechos!$A$2:$A$1019, 0), 1)</f>
        <v>Túnel (Booster)</v>
      </c>
      <c r="G873" s="70"/>
      <c r="H873" s="70"/>
      <c r="I873" s="70"/>
      <c r="J873" s="70"/>
      <c r="K873" s="70"/>
      <c r="L873" s="70"/>
      <c r="M873" s="70"/>
      <c r="N873" s="70"/>
      <c r="O873" s="70"/>
    </row>
    <row r="874" customFormat="false" ht="15.75" hidden="false" customHeight="true" outlineLevel="0" collapsed="false">
      <c r="A874" s="61" t="str">
        <f aca="false">Def_SecSub!$A$294</f>
        <v>BO-33U</v>
      </c>
      <c r="B874" s="61" t="str">
        <f aca="false">Def_Equipamentos!$C$5</f>
        <v>DI-BPMSigPatch</v>
      </c>
      <c r="C874" s="43"/>
      <c r="D874" s="64" t="str">
        <f aca="false">IF(EXACT(A874, ""), "", A874&amp;":")&amp;B874&amp;IF(EXACT(C874, ""), "", "-"&amp;C874)</f>
        <v>BO-33U:DI-BPMSigPatch</v>
      </c>
      <c r="E874" s="61" t="str">
        <f aca="false">Def_Locais_Racks_Trechos!$A$294</f>
        <v>BO-33U</v>
      </c>
      <c r="F874" s="64" t="str">
        <f aca="false" t="array" ref="F874:F874">INDEX(Def_Locais_Racks_Trechos!$B$2:$B$1019, MATCH(E874, Def_Locais_Racks_Trechos!$A$2:$A$1019, 0), 1)</f>
        <v>Túnel (Booster)</v>
      </c>
      <c r="G874" s="70"/>
      <c r="H874" s="70"/>
      <c r="I874" s="70"/>
      <c r="J874" s="70"/>
      <c r="K874" s="70"/>
      <c r="L874" s="70"/>
      <c r="M874" s="70"/>
      <c r="N874" s="70"/>
      <c r="O874" s="70"/>
    </row>
    <row r="875" customFormat="false" ht="15.75" hidden="false" customHeight="true" outlineLevel="0" collapsed="false">
      <c r="A875" s="61" t="str">
        <f aca="false">Def_SecSub!$A$295</f>
        <v>BO-34U</v>
      </c>
      <c r="B875" s="61" t="str">
        <f aca="false">Def_Equipamentos!$C$5</f>
        <v>DI-BPMSigPatch</v>
      </c>
      <c r="C875" s="43"/>
      <c r="D875" s="64" t="str">
        <f aca="false">IF(EXACT(A875, ""), "", A875&amp;":")&amp;B875&amp;IF(EXACT(C875, ""), "", "-"&amp;C875)</f>
        <v>BO-34U:DI-BPMSigPatch</v>
      </c>
      <c r="E875" s="61" t="str">
        <f aca="false">Def_Locais_Racks_Trechos!$A$295</f>
        <v>BO-34U</v>
      </c>
      <c r="F875" s="64" t="str">
        <f aca="false" t="array" ref="F875:F875">INDEX(Def_Locais_Racks_Trechos!$B$2:$B$1019, MATCH(E875, Def_Locais_Racks_Trechos!$A$2:$A$1019, 0), 1)</f>
        <v>Túnel (Booster)</v>
      </c>
      <c r="G875" s="70"/>
      <c r="H875" s="70"/>
      <c r="I875" s="70"/>
      <c r="J875" s="70"/>
      <c r="K875" s="70"/>
      <c r="L875" s="70"/>
      <c r="M875" s="70"/>
      <c r="N875" s="70"/>
      <c r="O875" s="70"/>
    </row>
    <row r="876" customFormat="false" ht="15.75" hidden="false" customHeight="true" outlineLevel="0" collapsed="false">
      <c r="A876" s="61" t="str">
        <f aca="false">Def_SecSub!$A$296</f>
        <v>BO-35U</v>
      </c>
      <c r="B876" s="61" t="str">
        <f aca="false">Def_Equipamentos!$C$5</f>
        <v>DI-BPMSigPatch</v>
      </c>
      <c r="C876" s="43"/>
      <c r="D876" s="64" t="str">
        <f aca="false">IF(EXACT(A876, ""), "", A876&amp;":")&amp;B876&amp;IF(EXACT(C876, ""), "", "-"&amp;C876)</f>
        <v>BO-35U:DI-BPMSigPatch</v>
      </c>
      <c r="E876" s="61" t="str">
        <f aca="false">Def_Locais_Racks_Trechos!$A$296</f>
        <v>BO-35U</v>
      </c>
      <c r="F876" s="64" t="str">
        <f aca="false" t="array" ref="F876:F876">INDEX(Def_Locais_Racks_Trechos!$B$2:$B$1019, MATCH(E876, Def_Locais_Racks_Trechos!$A$2:$A$1019, 0), 1)</f>
        <v>Túnel (Booster)</v>
      </c>
      <c r="G876" s="70"/>
      <c r="H876" s="70"/>
      <c r="I876" s="70"/>
      <c r="J876" s="70"/>
      <c r="K876" s="70"/>
      <c r="L876" s="70"/>
      <c r="M876" s="70"/>
      <c r="N876" s="70"/>
      <c r="O876" s="70"/>
    </row>
    <row r="877" customFormat="false" ht="15.75" hidden="false" customHeight="true" outlineLevel="0" collapsed="false">
      <c r="A877" s="61" t="str">
        <f aca="false">Def_SecSub!$A$297</f>
        <v>BO-36U</v>
      </c>
      <c r="B877" s="61" t="str">
        <f aca="false">Def_Equipamentos!$C$5</f>
        <v>DI-BPMSigPatch</v>
      </c>
      <c r="C877" s="43"/>
      <c r="D877" s="64" t="str">
        <f aca="false">IF(EXACT(A877, ""), "", A877&amp;":")&amp;B877&amp;IF(EXACT(C877, ""), "", "-"&amp;C877)</f>
        <v>BO-36U:DI-BPMSigPatch</v>
      </c>
      <c r="E877" s="61" t="str">
        <f aca="false">Def_Locais_Racks_Trechos!$A$297</f>
        <v>BO-36U</v>
      </c>
      <c r="F877" s="64" t="str">
        <f aca="false" t="array" ref="F877:F877">INDEX(Def_Locais_Racks_Trechos!$B$2:$B$1019, MATCH(E877, Def_Locais_Racks_Trechos!$A$2:$A$1019, 0), 1)</f>
        <v>Túnel (Booster)</v>
      </c>
      <c r="G877" s="70"/>
      <c r="H877" s="70"/>
      <c r="I877" s="70"/>
      <c r="J877" s="70"/>
      <c r="K877" s="70"/>
      <c r="L877" s="70"/>
      <c r="M877" s="70"/>
      <c r="N877" s="70"/>
      <c r="O877" s="70"/>
    </row>
    <row r="878" customFormat="false" ht="15.75" hidden="false" customHeight="true" outlineLevel="0" collapsed="false">
      <c r="A878" s="61" t="str">
        <f aca="false">Def_SecSub!$A$298</f>
        <v>BO-37U</v>
      </c>
      <c r="B878" s="61" t="str">
        <f aca="false">Def_Equipamentos!$C$5</f>
        <v>DI-BPMSigPatch</v>
      </c>
      <c r="C878" s="43"/>
      <c r="D878" s="64" t="str">
        <f aca="false">IF(EXACT(A878, ""), "", A878&amp;":")&amp;B878&amp;IF(EXACT(C878, ""), "", "-"&amp;C878)</f>
        <v>BO-37U:DI-BPMSigPatch</v>
      </c>
      <c r="E878" s="61" t="str">
        <f aca="false">Def_Locais_Racks_Trechos!$A$298</f>
        <v>BO-37U</v>
      </c>
      <c r="F878" s="64" t="str">
        <f aca="false" t="array" ref="F878:F878">INDEX(Def_Locais_Racks_Trechos!$B$2:$B$1019, MATCH(E878, Def_Locais_Racks_Trechos!$A$2:$A$1019, 0), 1)</f>
        <v>Túnel (Booster)</v>
      </c>
      <c r="G878" s="70"/>
      <c r="H878" s="70"/>
      <c r="I878" s="70"/>
      <c r="J878" s="70"/>
      <c r="K878" s="70"/>
      <c r="L878" s="70"/>
      <c r="M878" s="70"/>
      <c r="N878" s="70"/>
      <c r="O878" s="70"/>
    </row>
    <row r="879" customFormat="false" ht="15.75" hidden="false" customHeight="true" outlineLevel="0" collapsed="false">
      <c r="A879" s="61" t="str">
        <f aca="false">Def_SecSub!$A$299</f>
        <v>BO-38U</v>
      </c>
      <c r="B879" s="61" t="str">
        <f aca="false">Def_Equipamentos!$C$5</f>
        <v>DI-BPMSigPatch</v>
      </c>
      <c r="C879" s="43"/>
      <c r="D879" s="64" t="str">
        <f aca="false">IF(EXACT(A879, ""), "", A879&amp;":")&amp;B879&amp;IF(EXACT(C879, ""), "", "-"&amp;C879)</f>
        <v>BO-38U:DI-BPMSigPatch</v>
      </c>
      <c r="E879" s="61" t="str">
        <f aca="false">Def_Locais_Racks_Trechos!$A$299</f>
        <v>BO-38U</v>
      </c>
      <c r="F879" s="64" t="str">
        <f aca="false" t="array" ref="F879:F879">INDEX(Def_Locais_Racks_Trechos!$B$2:$B$1019, MATCH(E879, Def_Locais_Racks_Trechos!$A$2:$A$1019, 0), 1)</f>
        <v>Túnel (Booster)</v>
      </c>
      <c r="G879" s="70"/>
      <c r="H879" s="70"/>
      <c r="I879" s="70"/>
      <c r="J879" s="70"/>
      <c r="K879" s="70"/>
      <c r="L879" s="70"/>
      <c r="M879" s="70"/>
      <c r="N879" s="70"/>
      <c r="O879" s="70"/>
    </row>
    <row r="880" customFormat="false" ht="15.75" hidden="false" customHeight="true" outlineLevel="0" collapsed="false">
      <c r="A880" s="61" t="str">
        <f aca="false">Def_SecSub!$A$300</f>
        <v>BO-39U</v>
      </c>
      <c r="B880" s="61" t="str">
        <f aca="false">Def_Equipamentos!$C$5</f>
        <v>DI-BPMSigPatch</v>
      </c>
      <c r="C880" s="43"/>
      <c r="D880" s="64" t="str">
        <f aca="false">IF(EXACT(A880, ""), "", A880&amp;":")&amp;B880&amp;IF(EXACT(C880, ""), "", "-"&amp;C880)</f>
        <v>BO-39U:DI-BPMSigPatch</v>
      </c>
      <c r="E880" s="61" t="str">
        <f aca="false">Def_Locais_Racks_Trechos!$A$300</f>
        <v>BO-39U</v>
      </c>
      <c r="F880" s="64" t="str">
        <f aca="false" t="array" ref="F880:F880">INDEX(Def_Locais_Racks_Trechos!$B$2:$B$1019, MATCH(E880, Def_Locais_Racks_Trechos!$A$2:$A$1019, 0), 1)</f>
        <v>Túnel (Booster)</v>
      </c>
      <c r="G880" s="70"/>
      <c r="H880" s="70"/>
      <c r="I880" s="70"/>
      <c r="J880" s="70"/>
      <c r="K880" s="70"/>
      <c r="L880" s="70"/>
      <c r="M880" s="70"/>
      <c r="N880" s="70"/>
      <c r="O880" s="70"/>
    </row>
    <row r="881" customFormat="false" ht="15.75" hidden="false" customHeight="true" outlineLevel="0" collapsed="false">
      <c r="A881" s="61" t="str">
        <f aca="false">Def_SecSub!$A$301</f>
        <v>BO-40U</v>
      </c>
      <c r="B881" s="61" t="str">
        <f aca="false">Def_Equipamentos!$C$5</f>
        <v>DI-BPMSigPatch</v>
      </c>
      <c r="C881" s="43"/>
      <c r="D881" s="64" t="str">
        <f aca="false">IF(EXACT(A881, ""), "", A881&amp;":")&amp;B881&amp;IF(EXACT(C881, ""), "", "-"&amp;C881)</f>
        <v>BO-40U:DI-BPMSigPatch</v>
      </c>
      <c r="E881" s="61" t="str">
        <f aca="false">Def_Locais_Racks_Trechos!$A$301</f>
        <v>BO-40U</v>
      </c>
      <c r="F881" s="64" t="str">
        <f aca="false" t="array" ref="F881:F881">INDEX(Def_Locais_Racks_Trechos!$B$2:$B$1019, MATCH(E881, Def_Locais_Racks_Trechos!$A$2:$A$1019, 0), 1)</f>
        <v>Túnel (Booster)</v>
      </c>
      <c r="G881" s="70"/>
      <c r="H881" s="70"/>
      <c r="I881" s="70"/>
      <c r="J881" s="70"/>
      <c r="K881" s="70"/>
      <c r="L881" s="70"/>
      <c r="M881" s="70"/>
      <c r="N881" s="70"/>
      <c r="O881" s="70"/>
    </row>
    <row r="882" customFormat="false" ht="15.75" hidden="false" customHeight="true" outlineLevel="0" collapsed="false">
      <c r="A882" s="61" t="str">
        <f aca="false">Def_SecSub!$A$302</f>
        <v>BO-41U</v>
      </c>
      <c r="B882" s="61" t="str">
        <f aca="false">Def_Equipamentos!$C$5</f>
        <v>DI-BPMSigPatch</v>
      </c>
      <c r="C882" s="43"/>
      <c r="D882" s="64" t="str">
        <f aca="false">IF(EXACT(A882, ""), "", A882&amp;":")&amp;B882&amp;IF(EXACT(C882, ""), "", "-"&amp;C882)</f>
        <v>BO-41U:DI-BPMSigPatch</v>
      </c>
      <c r="E882" s="61" t="str">
        <f aca="false">Def_Locais_Racks_Trechos!$A$302</f>
        <v>BO-41U</v>
      </c>
      <c r="F882" s="64" t="str">
        <f aca="false" t="array" ref="F882:F882">INDEX(Def_Locais_Racks_Trechos!$B$2:$B$1019, MATCH(E882, Def_Locais_Racks_Trechos!$A$2:$A$1019, 0), 1)</f>
        <v>Túnel (Booster)</v>
      </c>
      <c r="G882" s="70"/>
      <c r="H882" s="70"/>
      <c r="I882" s="70"/>
      <c r="J882" s="70"/>
      <c r="K882" s="70"/>
      <c r="L882" s="70"/>
      <c r="M882" s="70"/>
      <c r="N882" s="70"/>
      <c r="O882" s="70"/>
    </row>
    <row r="883" customFormat="false" ht="15.75" hidden="false" customHeight="true" outlineLevel="0" collapsed="false">
      <c r="A883" s="61" t="str">
        <f aca="false">Def_SecSub!$A$303</f>
        <v>BO-42U</v>
      </c>
      <c r="B883" s="61" t="str">
        <f aca="false">Def_Equipamentos!$C$5</f>
        <v>DI-BPMSigPatch</v>
      </c>
      <c r="C883" s="43"/>
      <c r="D883" s="64" t="str">
        <f aca="false">IF(EXACT(A883, ""), "", A883&amp;":")&amp;B883&amp;IF(EXACT(C883, ""), "", "-"&amp;C883)</f>
        <v>BO-42U:DI-BPMSigPatch</v>
      </c>
      <c r="E883" s="61" t="str">
        <f aca="false">Def_Locais_Racks_Trechos!$A$303</f>
        <v>BO-42U</v>
      </c>
      <c r="F883" s="64" t="str">
        <f aca="false" t="array" ref="F883:F883">INDEX(Def_Locais_Racks_Trechos!$B$2:$B$1019, MATCH(E883, Def_Locais_Racks_Trechos!$A$2:$A$1019, 0), 1)</f>
        <v>Túnel (Booster)</v>
      </c>
      <c r="G883" s="70"/>
      <c r="H883" s="70"/>
      <c r="I883" s="70"/>
      <c r="J883" s="70"/>
      <c r="K883" s="70"/>
      <c r="L883" s="70"/>
      <c r="M883" s="70"/>
      <c r="N883" s="70"/>
      <c r="O883" s="70"/>
    </row>
    <row r="884" customFormat="false" ht="15.75" hidden="false" customHeight="true" outlineLevel="0" collapsed="false">
      <c r="A884" s="61" t="str">
        <f aca="false">Def_SecSub!$A$304</f>
        <v>BO-43U</v>
      </c>
      <c r="B884" s="61" t="str">
        <f aca="false">Def_Equipamentos!$C$5</f>
        <v>DI-BPMSigPatch</v>
      </c>
      <c r="C884" s="43"/>
      <c r="D884" s="64" t="str">
        <f aca="false">IF(EXACT(A884, ""), "", A884&amp;":")&amp;B884&amp;IF(EXACT(C884, ""), "", "-"&amp;C884)</f>
        <v>BO-43U:DI-BPMSigPatch</v>
      </c>
      <c r="E884" s="61" t="str">
        <f aca="false">Def_Locais_Racks_Trechos!$A$304</f>
        <v>BO-43U</v>
      </c>
      <c r="F884" s="64" t="str">
        <f aca="false" t="array" ref="F884:F884">INDEX(Def_Locais_Racks_Trechos!$B$2:$B$1019, MATCH(E884, Def_Locais_Racks_Trechos!$A$2:$A$1019, 0), 1)</f>
        <v>Túnel (Booster)</v>
      </c>
      <c r="G884" s="70"/>
      <c r="H884" s="70"/>
      <c r="I884" s="70"/>
      <c r="J884" s="70"/>
      <c r="K884" s="70"/>
      <c r="L884" s="70"/>
      <c r="M884" s="70"/>
      <c r="N884" s="70"/>
      <c r="O884" s="70"/>
    </row>
    <row r="885" customFormat="false" ht="15.75" hidden="false" customHeight="true" outlineLevel="0" collapsed="false">
      <c r="A885" s="61" t="str">
        <f aca="false">Def_SecSub!$A$305</f>
        <v>BO-44U</v>
      </c>
      <c r="B885" s="61" t="str">
        <f aca="false">Def_Equipamentos!$C$5</f>
        <v>DI-BPMSigPatch</v>
      </c>
      <c r="C885" s="43"/>
      <c r="D885" s="64" t="str">
        <f aca="false">IF(EXACT(A885, ""), "", A885&amp;":")&amp;B885&amp;IF(EXACT(C885, ""), "", "-"&amp;C885)</f>
        <v>BO-44U:DI-BPMSigPatch</v>
      </c>
      <c r="E885" s="61" t="str">
        <f aca="false">Def_Locais_Racks_Trechos!$A$305</f>
        <v>BO-44U</v>
      </c>
      <c r="F885" s="64" t="str">
        <f aca="false" t="array" ref="F885:F885">INDEX(Def_Locais_Racks_Trechos!$B$2:$B$1019, MATCH(E885, Def_Locais_Racks_Trechos!$A$2:$A$1019, 0), 1)</f>
        <v>Túnel (Booster)</v>
      </c>
      <c r="G885" s="70"/>
      <c r="H885" s="70"/>
      <c r="I885" s="70"/>
      <c r="J885" s="70"/>
      <c r="K885" s="70"/>
      <c r="L885" s="70"/>
      <c r="M885" s="70"/>
      <c r="N885" s="70"/>
      <c r="O885" s="70"/>
    </row>
    <row r="886" customFormat="false" ht="15.75" hidden="false" customHeight="true" outlineLevel="0" collapsed="false">
      <c r="A886" s="61" t="str">
        <f aca="false">Def_SecSub!$A$306</f>
        <v>BO-45U</v>
      </c>
      <c r="B886" s="61" t="str">
        <f aca="false">Def_Equipamentos!$C$5</f>
        <v>DI-BPMSigPatch</v>
      </c>
      <c r="C886" s="43"/>
      <c r="D886" s="64" t="str">
        <f aca="false">IF(EXACT(A886, ""), "", A886&amp;":")&amp;B886&amp;IF(EXACT(C886, ""), "", "-"&amp;C886)</f>
        <v>BO-45U:DI-BPMSigPatch</v>
      </c>
      <c r="E886" s="61" t="str">
        <f aca="false">Def_Locais_Racks_Trechos!$A$306</f>
        <v>BO-45U</v>
      </c>
      <c r="F886" s="64" t="str">
        <f aca="false" t="array" ref="F886:F886">INDEX(Def_Locais_Racks_Trechos!$B$2:$B$1019, MATCH(E886, Def_Locais_Racks_Trechos!$A$2:$A$1019, 0), 1)</f>
        <v>Túnel (Booster)</v>
      </c>
      <c r="G886" s="70"/>
      <c r="H886" s="70"/>
      <c r="I886" s="70"/>
      <c r="J886" s="70"/>
      <c r="K886" s="70"/>
      <c r="L886" s="70"/>
      <c r="M886" s="70"/>
      <c r="N886" s="70"/>
      <c r="O886" s="70"/>
    </row>
    <row r="887" customFormat="false" ht="15.75" hidden="false" customHeight="true" outlineLevel="0" collapsed="false">
      <c r="A887" s="61" t="str">
        <f aca="false">Def_SecSub!$A$307</f>
        <v>BO-46U</v>
      </c>
      <c r="B887" s="61" t="str">
        <f aca="false">Def_Equipamentos!$C$5</f>
        <v>DI-BPMSigPatch</v>
      </c>
      <c r="C887" s="43"/>
      <c r="D887" s="64" t="str">
        <f aca="false">IF(EXACT(A887, ""), "", A887&amp;":")&amp;B887&amp;IF(EXACT(C887, ""), "", "-"&amp;C887)</f>
        <v>BO-46U:DI-BPMSigPatch</v>
      </c>
      <c r="E887" s="61" t="str">
        <f aca="false">Def_Locais_Racks_Trechos!$A$307</f>
        <v>BO-46U</v>
      </c>
      <c r="F887" s="64" t="str">
        <f aca="false" t="array" ref="F887:F887">INDEX(Def_Locais_Racks_Trechos!$B$2:$B$1019, MATCH(E887, Def_Locais_Racks_Trechos!$A$2:$A$1019, 0), 1)</f>
        <v>Túnel (Booster)</v>
      </c>
      <c r="G887" s="70"/>
      <c r="H887" s="70"/>
      <c r="I887" s="70"/>
      <c r="J887" s="70"/>
      <c r="K887" s="70"/>
      <c r="L887" s="70"/>
      <c r="M887" s="70"/>
      <c r="N887" s="70"/>
      <c r="O887" s="70"/>
    </row>
    <row r="888" customFormat="false" ht="15.75" hidden="false" customHeight="true" outlineLevel="0" collapsed="false">
      <c r="A888" s="61" t="str">
        <f aca="false">Def_SecSub!$A$308</f>
        <v>BO-47U</v>
      </c>
      <c r="B888" s="61" t="str">
        <f aca="false">Def_Equipamentos!$C$5</f>
        <v>DI-BPMSigPatch</v>
      </c>
      <c r="C888" s="43"/>
      <c r="D888" s="64" t="str">
        <f aca="false">IF(EXACT(A888, ""), "", A888&amp;":")&amp;B888&amp;IF(EXACT(C888, ""), "", "-"&amp;C888)</f>
        <v>BO-47U:DI-BPMSigPatch</v>
      </c>
      <c r="E888" s="61" t="str">
        <f aca="false">Def_Locais_Racks_Trechos!$A$308</f>
        <v>BO-47U</v>
      </c>
      <c r="F888" s="64" t="str">
        <f aca="false" t="array" ref="F888:F888">INDEX(Def_Locais_Racks_Trechos!$B$2:$B$1019, MATCH(E888, Def_Locais_Racks_Trechos!$A$2:$A$1019, 0), 1)</f>
        <v>Túnel (Booster)</v>
      </c>
      <c r="G888" s="70"/>
      <c r="H888" s="70"/>
      <c r="I888" s="70"/>
      <c r="J888" s="70"/>
      <c r="K888" s="70"/>
      <c r="L888" s="70"/>
      <c r="M888" s="70"/>
      <c r="N888" s="70"/>
      <c r="O888" s="70"/>
    </row>
    <row r="889" customFormat="false" ht="15.75" hidden="false" customHeight="true" outlineLevel="0" collapsed="false">
      <c r="A889" s="61" t="str">
        <f aca="false">Def_SecSub!$A$309</f>
        <v>BO-48U</v>
      </c>
      <c r="B889" s="61" t="str">
        <f aca="false">Def_Equipamentos!$C$5</f>
        <v>DI-BPMSigPatch</v>
      </c>
      <c r="C889" s="43"/>
      <c r="D889" s="64" t="str">
        <f aca="false">IF(EXACT(A889, ""), "", A889&amp;":")&amp;B889&amp;IF(EXACT(C889, ""), "", "-"&amp;C889)</f>
        <v>BO-48U:DI-BPMSigPatch</v>
      </c>
      <c r="E889" s="61" t="str">
        <f aca="false">Def_Locais_Racks_Trechos!$A$309</f>
        <v>BO-48U</v>
      </c>
      <c r="F889" s="64" t="str">
        <f aca="false" t="array" ref="F889:F889">INDEX(Def_Locais_Racks_Trechos!$B$2:$B$1019, MATCH(E889, Def_Locais_Racks_Trechos!$A$2:$A$1019, 0), 1)</f>
        <v>Túnel (Booster)</v>
      </c>
      <c r="G889" s="70"/>
      <c r="H889" s="70"/>
      <c r="I889" s="70"/>
      <c r="J889" s="70"/>
      <c r="K889" s="70"/>
      <c r="L889" s="70"/>
      <c r="M889" s="70"/>
      <c r="N889" s="70"/>
      <c r="O889" s="70"/>
    </row>
    <row r="890" customFormat="false" ht="15.75" hidden="false" customHeight="true" outlineLevel="0" collapsed="false">
      <c r="A890" s="61" t="str">
        <f aca="false">Def_SecSub!$A$310</f>
        <v>BO-49U</v>
      </c>
      <c r="B890" s="61" t="str">
        <f aca="false">Def_Equipamentos!$C$5</f>
        <v>DI-BPMSigPatch</v>
      </c>
      <c r="C890" s="43"/>
      <c r="D890" s="64" t="str">
        <f aca="false">IF(EXACT(A890, ""), "", A890&amp;":")&amp;B890&amp;IF(EXACT(C890, ""), "", "-"&amp;C890)</f>
        <v>BO-49U:DI-BPMSigPatch</v>
      </c>
      <c r="E890" s="61" t="str">
        <f aca="false">Def_Locais_Racks_Trechos!$A$310</f>
        <v>BO-49U</v>
      </c>
      <c r="F890" s="64" t="str">
        <f aca="false" t="array" ref="F890:F890">INDEX(Def_Locais_Racks_Trechos!$B$2:$B$1019, MATCH(E890, Def_Locais_Racks_Trechos!$A$2:$A$1019, 0), 1)</f>
        <v>Túnel (Booster)</v>
      </c>
      <c r="G890" s="70"/>
      <c r="H890" s="70"/>
      <c r="I890" s="70"/>
      <c r="J890" s="70"/>
      <c r="K890" s="70"/>
      <c r="L890" s="70"/>
      <c r="M890" s="70"/>
      <c r="N890" s="70"/>
      <c r="O890" s="70"/>
    </row>
    <row r="891" customFormat="false" ht="15.75" hidden="false" customHeight="true" outlineLevel="0" collapsed="false">
      <c r="A891" s="61" t="str">
        <f aca="false">Def_SecSub!$A$311</f>
        <v>BO-50U</v>
      </c>
      <c r="B891" s="61" t="str">
        <f aca="false">Def_Equipamentos!$C$5</f>
        <v>DI-BPMSigPatch</v>
      </c>
      <c r="C891" s="43"/>
      <c r="D891" s="64" t="str">
        <f aca="false">IF(EXACT(A891, ""), "", A891&amp;":")&amp;B891&amp;IF(EXACT(C891, ""), "", "-"&amp;C891)</f>
        <v>BO-50U:DI-BPMSigPatch</v>
      </c>
      <c r="E891" s="61" t="str">
        <f aca="false">Def_Locais_Racks_Trechos!$A$311</f>
        <v>BO-50U</v>
      </c>
      <c r="F891" s="64" t="str">
        <f aca="false" t="array" ref="F891:F891">INDEX(Def_Locais_Racks_Trechos!$B$2:$B$1019, MATCH(E891, Def_Locais_Racks_Trechos!$A$2:$A$1019, 0), 1)</f>
        <v>Túnel (Booster)</v>
      </c>
      <c r="G891" s="70"/>
      <c r="H891" s="70"/>
      <c r="I891" s="70"/>
      <c r="J891" s="70"/>
      <c r="K891" s="70"/>
      <c r="L891" s="70"/>
      <c r="M891" s="70"/>
      <c r="N891" s="70"/>
      <c r="O891" s="70"/>
    </row>
    <row r="892" customFormat="false" ht="15.75" hidden="false" customHeight="true" outlineLevel="0" collapsed="false">
      <c r="A892" s="61" t="str">
        <f aca="false">Def_SecSub!$A$312</f>
        <v>SI-01C1</v>
      </c>
      <c r="B892" s="61" t="str">
        <f aca="false">Def_Equipamentos!$C$5</f>
        <v>DI-BPMSigPatch</v>
      </c>
      <c r="C892" s="43" t="n">
        <v>1</v>
      </c>
      <c r="D892" s="64" t="str">
        <f aca="false">IF(EXACT(A892, ""), "", A892&amp;":")&amp;B892&amp;IF(EXACT(C892, ""), "", "-"&amp;C892)</f>
        <v>SI-01C1:DI-BPMSigPatch-1</v>
      </c>
      <c r="E892" s="61" t="str">
        <f aca="false">Def_Locais_Racks_Trechos!$A$312</f>
        <v>SI-01C1</v>
      </c>
      <c r="F892" s="64" t="str">
        <f aca="false" t="array" ref="F892:F892">INDEX(Def_Locais_Racks_Trechos!$B$2:$B$1019, MATCH(E892, Def_Locais_Racks_Trechos!$A$2:$A$1019, 0), 1)</f>
        <v>Túnel (Anel)</v>
      </c>
      <c r="G892" s="70"/>
      <c r="H892" s="70"/>
      <c r="I892" s="70"/>
      <c r="J892" s="70"/>
      <c r="K892" s="70"/>
      <c r="L892" s="70"/>
      <c r="M892" s="70"/>
      <c r="N892" s="70"/>
      <c r="O892" s="70"/>
    </row>
    <row r="893" customFormat="false" ht="15.75" hidden="false" customHeight="true" outlineLevel="0" collapsed="false">
      <c r="A893" s="61" t="str">
        <f aca="false">Def_SecSub!$A$312</f>
        <v>SI-01C1</v>
      </c>
      <c r="B893" s="61" t="str">
        <f aca="false">Def_Equipamentos!$C$5</f>
        <v>DI-BPMSigPatch</v>
      </c>
      <c r="C893" s="43" t="n">
        <v>2</v>
      </c>
      <c r="D893" s="64" t="str">
        <f aca="false">IF(EXACT(A893, ""), "", A893&amp;":")&amp;B893&amp;IF(EXACT(C893, ""), "", "-"&amp;C893)</f>
        <v>SI-01C1:DI-BPMSigPatch-2</v>
      </c>
      <c r="E893" s="61" t="str">
        <f aca="false">Def_Locais_Racks_Trechos!$A$312</f>
        <v>SI-01C1</v>
      </c>
      <c r="F893" s="64" t="str">
        <f aca="false" t="array" ref="F893:F893">INDEX(Def_Locais_Racks_Trechos!$B$2:$B$1019, MATCH(E893, Def_Locais_Racks_Trechos!$A$2:$A$1019, 0), 1)</f>
        <v>Túnel (Anel)</v>
      </c>
      <c r="G893" s="70"/>
      <c r="H893" s="70"/>
      <c r="I893" s="70"/>
      <c r="J893" s="70"/>
      <c r="K893" s="70"/>
      <c r="L893" s="70"/>
      <c r="M893" s="70"/>
      <c r="N893" s="70"/>
      <c r="O893" s="70"/>
    </row>
    <row r="894" customFormat="false" ht="15.75" hidden="false" customHeight="true" outlineLevel="0" collapsed="false">
      <c r="A894" s="61" t="str">
        <f aca="false">Def_SecSub!$A$313</f>
        <v>SI-01C2</v>
      </c>
      <c r="B894" s="61" t="str">
        <f aca="false">Def_Equipamentos!$C$5</f>
        <v>DI-BPMSigPatch</v>
      </c>
      <c r="C894" s="43"/>
      <c r="D894" s="64" t="str">
        <f aca="false">IF(EXACT(A894, ""), "", A894&amp;":")&amp;B894&amp;IF(EXACT(C894, ""), "", "-"&amp;C894)</f>
        <v>SI-01C2:DI-BPMSigPatch</v>
      </c>
      <c r="E894" s="61" t="str">
        <f aca="false">Def_Locais_Racks_Trechos!$A$313</f>
        <v>SI-01C2</v>
      </c>
      <c r="F894" s="64" t="str">
        <f aca="false" t="array" ref="F894:F894">INDEX(Def_Locais_Racks_Trechos!$B$2:$B$1019, MATCH(E894, Def_Locais_Racks_Trechos!$A$2:$A$1019, 0), 1)</f>
        <v>Túnel (Anel)</v>
      </c>
      <c r="G894" s="70"/>
      <c r="H894" s="70"/>
      <c r="I894" s="70"/>
      <c r="J894" s="70"/>
      <c r="K894" s="70"/>
      <c r="L894" s="70"/>
      <c r="M894" s="70"/>
      <c r="N894" s="70"/>
      <c r="O894" s="70"/>
    </row>
    <row r="895" customFormat="false" ht="15.75" hidden="false" customHeight="true" outlineLevel="0" collapsed="false">
      <c r="A895" s="61" t="str">
        <f aca="false">Def_SecSub!$A$314</f>
        <v>SI-01C3</v>
      </c>
      <c r="B895" s="61" t="str">
        <f aca="false">Def_Equipamentos!$C$5</f>
        <v>DI-BPMSigPatch</v>
      </c>
      <c r="C895" s="43" t="n">
        <v>1</v>
      </c>
      <c r="D895" s="64" t="str">
        <f aca="false">IF(EXACT(A895, ""), "", A895&amp;":")&amp;B895&amp;IF(EXACT(C895, ""), "", "-"&amp;C895)</f>
        <v>SI-01C3:DI-BPMSigPatch-1</v>
      </c>
      <c r="E895" s="61" t="str">
        <f aca="false">Def_Locais_Racks_Trechos!$A$314</f>
        <v>SI-01C3</v>
      </c>
      <c r="F895" s="64" t="str">
        <f aca="false" t="array" ref="F895:F895">INDEX(Def_Locais_Racks_Trechos!$B$2:$B$1019, MATCH(E895, Def_Locais_Racks_Trechos!$A$2:$A$1019, 0), 1)</f>
        <v>Túnel (Anel)</v>
      </c>
      <c r="G895" s="70"/>
      <c r="H895" s="70"/>
      <c r="I895" s="70"/>
      <c r="J895" s="70"/>
      <c r="K895" s="70"/>
      <c r="L895" s="70"/>
      <c r="M895" s="70"/>
      <c r="N895" s="70"/>
      <c r="O895" s="70"/>
    </row>
    <row r="896" customFormat="false" ht="15.75" hidden="false" customHeight="true" outlineLevel="0" collapsed="false">
      <c r="A896" s="61" t="str">
        <f aca="false">Def_SecSub!$A$314</f>
        <v>SI-01C3</v>
      </c>
      <c r="B896" s="61" t="str">
        <f aca="false">Def_Equipamentos!$C$5</f>
        <v>DI-BPMSigPatch</v>
      </c>
      <c r="C896" s="43" t="n">
        <v>2</v>
      </c>
      <c r="D896" s="64" t="str">
        <f aca="false">IF(EXACT(A896, ""), "", A896&amp;":")&amp;B896&amp;IF(EXACT(C896, ""), "", "-"&amp;C896)</f>
        <v>SI-01C3:DI-BPMSigPatch-2</v>
      </c>
      <c r="E896" s="61" t="str">
        <f aca="false">Def_Locais_Racks_Trechos!$A$314</f>
        <v>SI-01C3</v>
      </c>
      <c r="F896" s="64" t="str">
        <f aca="false" t="array" ref="F896:F896">INDEX(Def_Locais_Racks_Trechos!$B$2:$B$1019, MATCH(E896, Def_Locais_Racks_Trechos!$A$2:$A$1019, 0), 1)</f>
        <v>Túnel (Anel)</v>
      </c>
      <c r="G896" s="70"/>
      <c r="H896" s="70"/>
      <c r="I896" s="70"/>
      <c r="J896" s="70"/>
      <c r="K896" s="70"/>
      <c r="L896" s="70"/>
      <c r="M896" s="70"/>
      <c r="N896" s="70"/>
      <c r="O896" s="70"/>
    </row>
    <row r="897" customFormat="false" ht="15.75" hidden="false" customHeight="true" outlineLevel="0" collapsed="false">
      <c r="A897" s="61" t="str">
        <f aca="false">Def_SecSub!$A$315</f>
        <v>SI-01C4</v>
      </c>
      <c r="B897" s="61" t="str">
        <f aca="false">Def_Equipamentos!$C$5</f>
        <v>DI-BPMSigPatch</v>
      </c>
      <c r="C897" s="43"/>
      <c r="D897" s="64" t="str">
        <f aca="false">IF(EXACT(A897, ""), "", A897&amp;":")&amp;B897&amp;IF(EXACT(C897, ""), "", "-"&amp;C897)</f>
        <v>SI-01C4:DI-BPMSigPatch</v>
      </c>
      <c r="E897" s="61" t="str">
        <f aca="false">Def_Locais_Racks_Trechos!$A$315</f>
        <v>SI-01C4</v>
      </c>
      <c r="F897" s="64" t="str">
        <f aca="false" t="array" ref="F897:F897">INDEX(Def_Locais_Racks_Trechos!$B$2:$B$1019, MATCH(E897, Def_Locais_Racks_Trechos!$A$2:$A$1019, 0), 1)</f>
        <v>Túnel (Anel)</v>
      </c>
      <c r="G897" s="70"/>
      <c r="H897" s="70"/>
      <c r="I897" s="70"/>
      <c r="J897" s="70"/>
      <c r="K897" s="70"/>
      <c r="L897" s="70"/>
      <c r="M897" s="70"/>
      <c r="N897" s="70"/>
      <c r="O897" s="70"/>
    </row>
    <row r="898" customFormat="false" ht="15.75" hidden="false" customHeight="true" outlineLevel="0" collapsed="false">
      <c r="A898" s="61" t="str">
        <f aca="false">Def_SecSub!$A$316</f>
        <v>SI-01M1</v>
      </c>
      <c r="B898" s="61" t="str">
        <f aca="false">Def_Equipamentos!$C$5</f>
        <v>DI-BPMSigPatch</v>
      </c>
      <c r="C898" s="43"/>
      <c r="D898" s="64" t="str">
        <f aca="false">IF(EXACT(A898, ""), "", A898&amp;":")&amp;B898&amp;IF(EXACT(C898, ""), "", "-"&amp;C898)</f>
        <v>SI-01M1:DI-BPMSigPatch</v>
      </c>
      <c r="E898" s="61" t="str">
        <f aca="false">Def_Locais_Racks_Trechos!$A$316</f>
        <v>SI-01M1</v>
      </c>
      <c r="F898" s="64" t="str">
        <f aca="false" t="array" ref="F898:F898">INDEX(Def_Locais_Racks_Trechos!$B$2:$B$1019, MATCH(E898, Def_Locais_Racks_Trechos!$A$2:$A$1019, 0), 1)</f>
        <v>Túnel (Anel)</v>
      </c>
      <c r="G898" s="70"/>
      <c r="H898" s="70"/>
      <c r="I898" s="70"/>
      <c r="J898" s="70"/>
      <c r="K898" s="70"/>
      <c r="L898" s="70"/>
      <c r="M898" s="70"/>
      <c r="N898" s="70"/>
      <c r="O898" s="70"/>
    </row>
    <row r="899" customFormat="false" ht="15.75" hidden="false" customHeight="true" outlineLevel="0" collapsed="false">
      <c r="A899" s="61" t="str">
        <f aca="false">Def_SecSub!$A$317</f>
        <v>SI-01M2</v>
      </c>
      <c r="B899" s="61" t="str">
        <f aca="false">Def_Equipamentos!$C$5</f>
        <v>DI-BPMSigPatch</v>
      </c>
      <c r="C899" s="43"/>
      <c r="D899" s="64" t="str">
        <f aca="false">IF(EXACT(A899, ""), "", A899&amp;":")&amp;B899&amp;IF(EXACT(C899, ""), "", "-"&amp;C899)</f>
        <v>SI-01M2:DI-BPMSigPatch</v>
      </c>
      <c r="E899" s="61" t="str">
        <f aca="false">Def_Locais_Racks_Trechos!$A$317</f>
        <v>SI-01M2</v>
      </c>
      <c r="F899" s="64" t="str">
        <f aca="false" t="array" ref="F899:F899">INDEX(Def_Locais_Racks_Trechos!$B$2:$B$1019, MATCH(E899, Def_Locais_Racks_Trechos!$A$2:$A$1019, 0), 1)</f>
        <v>Túnel (Anel)</v>
      </c>
      <c r="G899" s="70"/>
      <c r="H899" s="70"/>
      <c r="I899" s="70"/>
      <c r="J899" s="70"/>
      <c r="K899" s="70"/>
      <c r="L899" s="70"/>
      <c r="M899" s="70"/>
      <c r="N899" s="70"/>
      <c r="O899" s="70"/>
    </row>
    <row r="900" customFormat="false" ht="15.75" hidden="false" customHeight="true" outlineLevel="0" collapsed="false">
      <c r="A900" s="61" t="str">
        <f aca="false">Def_SecSub!$A$318</f>
        <v>SI-02C1</v>
      </c>
      <c r="B900" s="61" t="str">
        <f aca="false">Def_Equipamentos!$C$5</f>
        <v>DI-BPMSigPatch</v>
      </c>
      <c r="C900" s="43" t="n">
        <v>1</v>
      </c>
      <c r="D900" s="64" t="str">
        <f aca="false">IF(EXACT(A900, ""), "", A900&amp;":")&amp;B900&amp;IF(EXACT(C900, ""), "", "-"&amp;C900)</f>
        <v>SI-02C1:DI-BPMSigPatch-1</v>
      </c>
      <c r="E900" s="61" t="str">
        <f aca="false">Def_Locais_Racks_Trechos!$A$318</f>
        <v>SI-02C1</v>
      </c>
      <c r="F900" s="64" t="str">
        <f aca="false" t="array" ref="F900:F900">INDEX(Def_Locais_Racks_Trechos!$B$2:$B$1019, MATCH(E900, Def_Locais_Racks_Trechos!$A$2:$A$1019, 0), 1)</f>
        <v>Túnel (Anel)</v>
      </c>
      <c r="G900" s="70"/>
      <c r="H900" s="70"/>
      <c r="I900" s="70"/>
      <c r="J900" s="70"/>
      <c r="K900" s="70"/>
      <c r="L900" s="70"/>
      <c r="M900" s="70"/>
      <c r="N900" s="70"/>
      <c r="O900" s="70"/>
    </row>
    <row r="901" customFormat="false" ht="15.75" hidden="false" customHeight="true" outlineLevel="0" collapsed="false">
      <c r="A901" s="61" t="str">
        <f aca="false">Def_SecSub!$A$318</f>
        <v>SI-02C1</v>
      </c>
      <c r="B901" s="61" t="str">
        <f aca="false">Def_Equipamentos!$C$5</f>
        <v>DI-BPMSigPatch</v>
      </c>
      <c r="C901" s="43" t="n">
        <v>2</v>
      </c>
      <c r="D901" s="64" t="str">
        <f aca="false">IF(EXACT(A901, ""), "", A901&amp;":")&amp;B901&amp;IF(EXACT(C901, ""), "", "-"&amp;C901)</f>
        <v>SI-02C1:DI-BPMSigPatch-2</v>
      </c>
      <c r="E901" s="61" t="str">
        <f aca="false">Def_Locais_Racks_Trechos!$A$318</f>
        <v>SI-02C1</v>
      </c>
      <c r="F901" s="64" t="str">
        <f aca="false" t="array" ref="F901:F901">INDEX(Def_Locais_Racks_Trechos!$B$2:$B$1019, MATCH(E901, Def_Locais_Racks_Trechos!$A$2:$A$1019, 0), 1)</f>
        <v>Túnel (Anel)</v>
      </c>
      <c r="G901" s="70"/>
      <c r="H901" s="70"/>
      <c r="I901" s="70"/>
      <c r="J901" s="70"/>
      <c r="K901" s="70"/>
      <c r="L901" s="70"/>
      <c r="M901" s="70"/>
      <c r="N901" s="70"/>
      <c r="O901" s="70"/>
    </row>
    <row r="902" customFormat="false" ht="15.75" hidden="false" customHeight="true" outlineLevel="0" collapsed="false">
      <c r="A902" s="61" t="str">
        <f aca="false">Def_SecSub!$A$319</f>
        <v>SI-02C2</v>
      </c>
      <c r="B902" s="61" t="str">
        <f aca="false">Def_Equipamentos!$C$5</f>
        <v>DI-BPMSigPatch</v>
      </c>
      <c r="C902" s="43"/>
      <c r="D902" s="64" t="str">
        <f aca="false">IF(EXACT(A902, ""), "", A902&amp;":")&amp;B902&amp;IF(EXACT(C902, ""), "", "-"&amp;C902)</f>
        <v>SI-02C2:DI-BPMSigPatch</v>
      </c>
      <c r="E902" s="61" t="str">
        <f aca="false">Def_Locais_Racks_Trechos!$A$319</f>
        <v>SI-02C2</v>
      </c>
      <c r="F902" s="64" t="str">
        <f aca="false" t="array" ref="F902:F902">INDEX(Def_Locais_Racks_Trechos!$B$2:$B$1019, MATCH(E902, Def_Locais_Racks_Trechos!$A$2:$A$1019, 0), 1)</f>
        <v>Túnel (Anel)</v>
      </c>
      <c r="G902" s="70"/>
      <c r="H902" s="70"/>
      <c r="I902" s="70"/>
      <c r="J902" s="70"/>
      <c r="K902" s="70"/>
      <c r="L902" s="70"/>
      <c r="M902" s="70"/>
      <c r="N902" s="70"/>
      <c r="O902" s="70"/>
    </row>
    <row r="903" customFormat="false" ht="15.75" hidden="false" customHeight="true" outlineLevel="0" collapsed="false">
      <c r="A903" s="61" t="str">
        <f aca="false">Def_SecSub!$A$320</f>
        <v>SI-02C3</v>
      </c>
      <c r="B903" s="61" t="str">
        <f aca="false">Def_Equipamentos!$C$5</f>
        <v>DI-BPMSigPatch</v>
      </c>
      <c r="C903" s="43" t="n">
        <v>1</v>
      </c>
      <c r="D903" s="64" t="str">
        <f aca="false">IF(EXACT(A903, ""), "", A903&amp;":")&amp;B903&amp;IF(EXACT(C903, ""), "", "-"&amp;C903)</f>
        <v>SI-02C3:DI-BPMSigPatch-1</v>
      </c>
      <c r="E903" s="61" t="str">
        <f aca="false">Def_Locais_Racks_Trechos!$A$320</f>
        <v>SI-02C3</v>
      </c>
      <c r="F903" s="64" t="str">
        <f aca="false" t="array" ref="F903:F903">INDEX(Def_Locais_Racks_Trechos!$B$2:$B$1019, MATCH(E903, Def_Locais_Racks_Trechos!$A$2:$A$1019, 0), 1)</f>
        <v>Túnel (Anel)</v>
      </c>
      <c r="G903" s="70"/>
      <c r="H903" s="70"/>
      <c r="I903" s="70"/>
      <c r="J903" s="70"/>
      <c r="K903" s="70"/>
      <c r="L903" s="70"/>
      <c r="M903" s="70"/>
      <c r="N903" s="70"/>
      <c r="O903" s="70"/>
    </row>
    <row r="904" customFormat="false" ht="15.75" hidden="false" customHeight="true" outlineLevel="0" collapsed="false">
      <c r="A904" s="61" t="str">
        <f aca="false">Def_SecSub!$A$320</f>
        <v>SI-02C3</v>
      </c>
      <c r="B904" s="61" t="str">
        <f aca="false">Def_Equipamentos!$C$5</f>
        <v>DI-BPMSigPatch</v>
      </c>
      <c r="C904" s="43" t="n">
        <v>2</v>
      </c>
      <c r="D904" s="64" t="str">
        <f aca="false">IF(EXACT(A904, ""), "", A904&amp;":")&amp;B904&amp;IF(EXACT(C904, ""), "", "-"&amp;C904)</f>
        <v>SI-02C3:DI-BPMSigPatch-2</v>
      </c>
      <c r="E904" s="61" t="str">
        <f aca="false">Def_Locais_Racks_Trechos!$A$320</f>
        <v>SI-02C3</v>
      </c>
      <c r="F904" s="64" t="str">
        <f aca="false" t="array" ref="F904:F904">INDEX(Def_Locais_Racks_Trechos!$B$2:$B$1019, MATCH(E904, Def_Locais_Racks_Trechos!$A$2:$A$1019, 0), 1)</f>
        <v>Túnel (Anel)</v>
      </c>
      <c r="G904" s="70"/>
      <c r="H904" s="70"/>
      <c r="I904" s="70"/>
      <c r="J904" s="70"/>
      <c r="K904" s="70"/>
      <c r="L904" s="70"/>
      <c r="M904" s="70"/>
      <c r="N904" s="70"/>
      <c r="O904" s="70"/>
    </row>
    <row r="905" customFormat="false" ht="15.75" hidden="false" customHeight="true" outlineLevel="0" collapsed="false">
      <c r="A905" s="61" t="str">
        <f aca="false">Def_SecSub!$A$321</f>
        <v>SI-02C4</v>
      </c>
      <c r="B905" s="61" t="str">
        <f aca="false">Def_Equipamentos!$C$5</f>
        <v>DI-BPMSigPatch</v>
      </c>
      <c r="C905" s="43"/>
      <c r="D905" s="64" t="str">
        <f aca="false">IF(EXACT(A905, ""), "", A905&amp;":")&amp;B905&amp;IF(EXACT(C905, ""), "", "-"&amp;C905)</f>
        <v>SI-02C4:DI-BPMSigPatch</v>
      </c>
      <c r="E905" s="61" t="str">
        <f aca="false">Def_Locais_Racks_Trechos!$A$321</f>
        <v>SI-02C4</v>
      </c>
      <c r="F905" s="64" t="str">
        <f aca="false" t="array" ref="F905:F905">INDEX(Def_Locais_Racks_Trechos!$B$2:$B$1019, MATCH(E905, Def_Locais_Racks_Trechos!$A$2:$A$1019, 0), 1)</f>
        <v>Túnel (Anel)</v>
      </c>
      <c r="G905" s="70"/>
      <c r="H905" s="70"/>
      <c r="I905" s="70"/>
      <c r="J905" s="70"/>
      <c r="K905" s="70"/>
      <c r="L905" s="70"/>
      <c r="M905" s="70"/>
      <c r="N905" s="70"/>
      <c r="O905" s="70"/>
    </row>
    <row r="906" customFormat="false" ht="15.75" hidden="false" customHeight="true" outlineLevel="0" collapsed="false">
      <c r="A906" s="61" t="str">
        <f aca="false">Def_SecSub!$A$322</f>
        <v>SI-02M1</v>
      </c>
      <c r="B906" s="61" t="str">
        <f aca="false">Def_Equipamentos!$C$5</f>
        <v>DI-BPMSigPatch</v>
      </c>
      <c r="C906" s="43"/>
      <c r="D906" s="64" t="str">
        <f aca="false">IF(EXACT(A906, ""), "", A906&amp;":")&amp;B906&amp;IF(EXACT(C906, ""), "", "-"&amp;C906)</f>
        <v>SI-02M1:DI-BPMSigPatch</v>
      </c>
      <c r="E906" s="61" t="str">
        <f aca="false">Def_Locais_Racks_Trechos!$A$322</f>
        <v>SI-02M1</v>
      </c>
      <c r="F906" s="64" t="str">
        <f aca="false" t="array" ref="F906:F906">INDEX(Def_Locais_Racks_Trechos!$B$2:$B$1019, MATCH(E906, Def_Locais_Racks_Trechos!$A$2:$A$1019, 0), 1)</f>
        <v>Túnel (Anel)</v>
      </c>
      <c r="G906" s="70"/>
      <c r="H906" s="70"/>
      <c r="I906" s="70"/>
      <c r="J906" s="70"/>
      <c r="K906" s="70"/>
      <c r="L906" s="70"/>
      <c r="M906" s="70"/>
      <c r="N906" s="70"/>
      <c r="O906" s="70"/>
    </row>
    <row r="907" customFormat="false" ht="15.75" hidden="false" customHeight="true" outlineLevel="0" collapsed="false">
      <c r="A907" s="61" t="str">
        <f aca="false">Def_SecSub!$A$323</f>
        <v>SI-02M2</v>
      </c>
      <c r="B907" s="61" t="str">
        <f aca="false">Def_Equipamentos!$C$5</f>
        <v>DI-BPMSigPatch</v>
      </c>
      <c r="C907" s="43"/>
      <c r="D907" s="64" t="str">
        <f aca="false">IF(EXACT(A907, ""), "", A907&amp;":")&amp;B907&amp;IF(EXACT(C907, ""), "", "-"&amp;C907)</f>
        <v>SI-02M2:DI-BPMSigPatch</v>
      </c>
      <c r="E907" s="61" t="str">
        <f aca="false">Def_Locais_Racks_Trechos!$A$323</f>
        <v>SI-02M2</v>
      </c>
      <c r="F907" s="64" t="str">
        <f aca="false" t="array" ref="F907:F907">INDEX(Def_Locais_Racks_Trechos!$B$2:$B$1019, MATCH(E907, Def_Locais_Racks_Trechos!$A$2:$A$1019, 0), 1)</f>
        <v>Túnel (Anel)</v>
      </c>
      <c r="G907" s="70"/>
      <c r="H907" s="70"/>
      <c r="I907" s="70"/>
      <c r="J907" s="70"/>
      <c r="K907" s="70"/>
      <c r="L907" s="70"/>
      <c r="M907" s="70"/>
      <c r="N907" s="70"/>
      <c r="O907" s="70"/>
    </row>
    <row r="908" customFormat="false" ht="15.75" hidden="false" customHeight="true" outlineLevel="0" collapsed="false">
      <c r="A908" s="61" t="str">
        <f aca="false">Def_SecSub!$A$324</f>
        <v>SI-03C1</v>
      </c>
      <c r="B908" s="61" t="str">
        <f aca="false">Def_Equipamentos!$C$5</f>
        <v>DI-BPMSigPatch</v>
      </c>
      <c r="C908" s="43" t="n">
        <v>1</v>
      </c>
      <c r="D908" s="64" t="str">
        <f aca="false">IF(EXACT(A908, ""), "", A908&amp;":")&amp;B908&amp;IF(EXACT(C908, ""), "", "-"&amp;C908)</f>
        <v>SI-03C1:DI-BPMSigPatch-1</v>
      </c>
      <c r="E908" s="61" t="str">
        <f aca="false">Def_Locais_Racks_Trechos!$A$324</f>
        <v>SI-03C1</v>
      </c>
      <c r="F908" s="64" t="str">
        <f aca="false" t="array" ref="F908:F908">INDEX(Def_Locais_Racks_Trechos!$B$2:$B$1019, MATCH(E908, Def_Locais_Racks_Trechos!$A$2:$A$1019, 0), 1)</f>
        <v>Túnel (Anel)</v>
      </c>
      <c r="G908" s="70"/>
      <c r="H908" s="70"/>
      <c r="I908" s="70"/>
      <c r="J908" s="70"/>
      <c r="K908" s="70"/>
      <c r="L908" s="70"/>
      <c r="M908" s="70"/>
      <c r="N908" s="70"/>
      <c r="O908" s="70"/>
    </row>
    <row r="909" customFormat="false" ht="15.75" hidden="false" customHeight="true" outlineLevel="0" collapsed="false">
      <c r="A909" s="61" t="str">
        <f aca="false">Def_SecSub!$A$324</f>
        <v>SI-03C1</v>
      </c>
      <c r="B909" s="61" t="str">
        <f aca="false">Def_Equipamentos!$C$5</f>
        <v>DI-BPMSigPatch</v>
      </c>
      <c r="C909" s="43" t="n">
        <v>2</v>
      </c>
      <c r="D909" s="64" t="str">
        <f aca="false">IF(EXACT(A909, ""), "", A909&amp;":")&amp;B909&amp;IF(EXACT(C909, ""), "", "-"&amp;C909)</f>
        <v>SI-03C1:DI-BPMSigPatch-2</v>
      </c>
      <c r="E909" s="61" t="str">
        <f aca="false">Def_Locais_Racks_Trechos!$A$324</f>
        <v>SI-03C1</v>
      </c>
      <c r="F909" s="64" t="str">
        <f aca="false" t="array" ref="F909:F909">INDEX(Def_Locais_Racks_Trechos!$B$2:$B$1019, MATCH(E909, Def_Locais_Racks_Trechos!$A$2:$A$1019, 0), 1)</f>
        <v>Túnel (Anel)</v>
      </c>
      <c r="G909" s="70"/>
      <c r="H909" s="70"/>
      <c r="I909" s="70"/>
      <c r="J909" s="70"/>
      <c r="K909" s="70"/>
      <c r="L909" s="70"/>
      <c r="M909" s="70"/>
      <c r="N909" s="70"/>
      <c r="O909" s="70"/>
    </row>
    <row r="910" customFormat="false" ht="15.75" hidden="false" customHeight="true" outlineLevel="0" collapsed="false">
      <c r="A910" s="61" t="str">
        <f aca="false">Def_SecSub!$A$325</f>
        <v>SI-03C2</v>
      </c>
      <c r="B910" s="61" t="str">
        <f aca="false">Def_Equipamentos!$C$5</f>
        <v>DI-BPMSigPatch</v>
      </c>
      <c r="C910" s="43"/>
      <c r="D910" s="64" t="str">
        <f aca="false">IF(EXACT(A910, ""), "", A910&amp;":")&amp;B910&amp;IF(EXACT(C910, ""), "", "-"&amp;C910)</f>
        <v>SI-03C2:DI-BPMSigPatch</v>
      </c>
      <c r="E910" s="61" t="str">
        <f aca="false">Def_Locais_Racks_Trechos!$A$325</f>
        <v>SI-03C2</v>
      </c>
      <c r="F910" s="64" t="str">
        <f aca="false" t="array" ref="F910:F910">INDEX(Def_Locais_Racks_Trechos!$B$2:$B$1019, MATCH(E910, Def_Locais_Racks_Trechos!$A$2:$A$1019, 0), 1)</f>
        <v>Túnel (Anel)</v>
      </c>
      <c r="G910" s="70"/>
      <c r="H910" s="70"/>
      <c r="I910" s="70"/>
      <c r="J910" s="70"/>
      <c r="K910" s="70"/>
      <c r="L910" s="70"/>
      <c r="M910" s="70"/>
      <c r="N910" s="70"/>
      <c r="O910" s="70"/>
    </row>
    <row r="911" customFormat="false" ht="15.75" hidden="false" customHeight="true" outlineLevel="0" collapsed="false">
      <c r="A911" s="61" t="str">
        <f aca="false">Def_SecSub!$A$326</f>
        <v>SI-03C3</v>
      </c>
      <c r="B911" s="61" t="str">
        <f aca="false">Def_Equipamentos!$C$5</f>
        <v>DI-BPMSigPatch</v>
      </c>
      <c r="C911" s="43" t="n">
        <v>1</v>
      </c>
      <c r="D911" s="64" t="str">
        <f aca="false">IF(EXACT(A911, ""), "", A911&amp;":")&amp;B911&amp;IF(EXACT(C911, ""), "", "-"&amp;C911)</f>
        <v>SI-03C3:DI-BPMSigPatch-1</v>
      </c>
      <c r="E911" s="61" t="str">
        <f aca="false">Def_Locais_Racks_Trechos!$A$326</f>
        <v>SI-03C3</v>
      </c>
      <c r="F911" s="64" t="str">
        <f aca="false" t="array" ref="F911:F911">INDEX(Def_Locais_Racks_Trechos!$B$2:$B$1019, MATCH(E911, Def_Locais_Racks_Trechos!$A$2:$A$1019, 0), 1)</f>
        <v>Túnel (Anel)</v>
      </c>
      <c r="G911" s="70"/>
      <c r="H911" s="70"/>
      <c r="I911" s="70"/>
      <c r="J911" s="70"/>
      <c r="K911" s="70"/>
      <c r="L911" s="70"/>
      <c r="M911" s="70"/>
      <c r="N911" s="70"/>
      <c r="O911" s="70"/>
    </row>
    <row r="912" customFormat="false" ht="15.75" hidden="false" customHeight="true" outlineLevel="0" collapsed="false">
      <c r="A912" s="61" t="str">
        <f aca="false">Def_SecSub!$A$326</f>
        <v>SI-03C3</v>
      </c>
      <c r="B912" s="61" t="str">
        <f aca="false">Def_Equipamentos!$C$5</f>
        <v>DI-BPMSigPatch</v>
      </c>
      <c r="C912" s="43" t="n">
        <v>2</v>
      </c>
      <c r="D912" s="64" t="str">
        <f aca="false">IF(EXACT(A912, ""), "", A912&amp;":")&amp;B912&amp;IF(EXACT(C912, ""), "", "-"&amp;C912)</f>
        <v>SI-03C3:DI-BPMSigPatch-2</v>
      </c>
      <c r="E912" s="61" t="str">
        <f aca="false">Def_Locais_Racks_Trechos!$A$326</f>
        <v>SI-03C3</v>
      </c>
      <c r="F912" s="64" t="str">
        <f aca="false" t="array" ref="F912:F912">INDEX(Def_Locais_Racks_Trechos!$B$2:$B$1019, MATCH(E912, Def_Locais_Racks_Trechos!$A$2:$A$1019, 0), 1)</f>
        <v>Túnel (Anel)</v>
      </c>
      <c r="G912" s="70"/>
      <c r="H912" s="70"/>
      <c r="I912" s="70"/>
      <c r="J912" s="70"/>
      <c r="K912" s="70"/>
      <c r="L912" s="70"/>
      <c r="M912" s="70"/>
      <c r="N912" s="70"/>
      <c r="O912" s="70"/>
    </row>
    <row r="913" customFormat="false" ht="15.75" hidden="false" customHeight="true" outlineLevel="0" collapsed="false">
      <c r="A913" s="61" t="str">
        <f aca="false">Def_SecSub!$A$327</f>
        <v>SI-03C4</v>
      </c>
      <c r="B913" s="61" t="str">
        <f aca="false">Def_Equipamentos!$C$5</f>
        <v>DI-BPMSigPatch</v>
      </c>
      <c r="C913" s="43"/>
      <c r="D913" s="64" t="str">
        <f aca="false">IF(EXACT(A913, ""), "", A913&amp;":")&amp;B913&amp;IF(EXACT(C913, ""), "", "-"&amp;C913)</f>
        <v>SI-03C4:DI-BPMSigPatch</v>
      </c>
      <c r="E913" s="61" t="str">
        <f aca="false">Def_Locais_Racks_Trechos!$A$327</f>
        <v>SI-03C4</v>
      </c>
      <c r="F913" s="64" t="str">
        <f aca="false" t="array" ref="F913:F913">INDEX(Def_Locais_Racks_Trechos!$B$2:$B$1019, MATCH(E913, Def_Locais_Racks_Trechos!$A$2:$A$1019, 0), 1)</f>
        <v>Túnel (Anel)</v>
      </c>
      <c r="G913" s="70"/>
      <c r="H913" s="70"/>
      <c r="I913" s="70"/>
      <c r="J913" s="70"/>
      <c r="K913" s="70"/>
      <c r="L913" s="70"/>
      <c r="M913" s="70"/>
      <c r="N913" s="70"/>
      <c r="O913" s="70"/>
    </row>
    <row r="914" customFormat="false" ht="15.75" hidden="false" customHeight="true" outlineLevel="0" collapsed="false">
      <c r="A914" s="61" t="str">
        <f aca="false">Def_SecSub!$A$328</f>
        <v>SI-03M1</v>
      </c>
      <c r="B914" s="61" t="str">
        <f aca="false">Def_Equipamentos!$C$5</f>
        <v>DI-BPMSigPatch</v>
      </c>
      <c r="C914" s="43"/>
      <c r="D914" s="64" t="str">
        <f aca="false">IF(EXACT(A914, ""), "", A914&amp;":")&amp;B914&amp;IF(EXACT(C914, ""), "", "-"&amp;C914)</f>
        <v>SI-03M1:DI-BPMSigPatch</v>
      </c>
      <c r="E914" s="61" t="str">
        <f aca="false">Def_Locais_Racks_Trechos!$A$328</f>
        <v>SI-03M1</v>
      </c>
      <c r="F914" s="64" t="str">
        <f aca="false" t="array" ref="F914:F914">INDEX(Def_Locais_Racks_Trechos!$B$2:$B$1019, MATCH(E914, Def_Locais_Racks_Trechos!$A$2:$A$1019, 0), 1)</f>
        <v>Túnel (Anel)</v>
      </c>
      <c r="G914" s="70"/>
      <c r="H914" s="70"/>
      <c r="I914" s="70"/>
      <c r="J914" s="70"/>
      <c r="K914" s="70"/>
      <c r="L914" s="70"/>
      <c r="M914" s="70"/>
      <c r="N914" s="70"/>
      <c r="O914" s="70"/>
    </row>
    <row r="915" customFormat="false" ht="15.75" hidden="false" customHeight="true" outlineLevel="0" collapsed="false">
      <c r="A915" s="61" t="str">
        <f aca="false">Def_SecSub!$A$329</f>
        <v>SI-03M2</v>
      </c>
      <c r="B915" s="61" t="str">
        <f aca="false">Def_Equipamentos!$C$5</f>
        <v>DI-BPMSigPatch</v>
      </c>
      <c r="C915" s="43"/>
      <c r="D915" s="64" t="str">
        <f aca="false">IF(EXACT(A915, ""), "", A915&amp;":")&amp;B915&amp;IF(EXACT(C915, ""), "", "-"&amp;C915)</f>
        <v>SI-03M2:DI-BPMSigPatch</v>
      </c>
      <c r="E915" s="61" t="str">
        <f aca="false">Def_Locais_Racks_Trechos!$A$329</f>
        <v>SI-03M2</v>
      </c>
      <c r="F915" s="64" t="str">
        <f aca="false" t="array" ref="F915:F915">INDEX(Def_Locais_Racks_Trechos!$B$2:$B$1019, MATCH(E915, Def_Locais_Racks_Trechos!$A$2:$A$1019, 0), 1)</f>
        <v>Túnel (Anel)</v>
      </c>
      <c r="G915" s="70"/>
      <c r="H915" s="70"/>
      <c r="I915" s="70"/>
      <c r="J915" s="70"/>
      <c r="K915" s="70"/>
      <c r="L915" s="70"/>
      <c r="M915" s="70"/>
      <c r="N915" s="70"/>
      <c r="O915" s="70"/>
    </row>
    <row r="916" customFormat="false" ht="15.75" hidden="false" customHeight="true" outlineLevel="0" collapsed="false">
      <c r="A916" s="61" t="str">
        <f aca="false">Def_SecSub!$A$330</f>
        <v>SI-04C1</v>
      </c>
      <c r="B916" s="61" t="str">
        <f aca="false">Def_Equipamentos!$C$5</f>
        <v>DI-BPMSigPatch</v>
      </c>
      <c r="C916" s="43" t="n">
        <v>1</v>
      </c>
      <c r="D916" s="64" t="str">
        <f aca="false">IF(EXACT(A916, ""), "", A916&amp;":")&amp;B916&amp;IF(EXACT(C916, ""), "", "-"&amp;C916)</f>
        <v>SI-04C1:DI-BPMSigPatch-1</v>
      </c>
      <c r="E916" s="61" t="str">
        <f aca="false">Def_Locais_Racks_Trechos!$A$330</f>
        <v>SI-04C1</v>
      </c>
      <c r="F916" s="64" t="str">
        <f aca="false" t="array" ref="F916:F916">INDEX(Def_Locais_Racks_Trechos!$B$2:$B$1019, MATCH(E916, Def_Locais_Racks_Trechos!$A$2:$A$1019, 0), 1)</f>
        <v>Túnel (Anel)</v>
      </c>
      <c r="G916" s="70"/>
      <c r="H916" s="70"/>
      <c r="I916" s="70"/>
      <c r="J916" s="70"/>
      <c r="K916" s="70"/>
      <c r="L916" s="70"/>
      <c r="M916" s="70"/>
      <c r="N916" s="70"/>
      <c r="O916" s="70"/>
    </row>
    <row r="917" customFormat="false" ht="15.75" hidden="false" customHeight="true" outlineLevel="0" collapsed="false">
      <c r="A917" s="61" t="str">
        <f aca="false">Def_SecSub!$A$330</f>
        <v>SI-04C1</v>
      </c>
      <c r="B917" s="61" t="str">
        <f aca="false">Def_Equipamentos!$C$5</f>
        <v>DI-BPMSigPatch</v>
      </c>
      <c r="C917" s="43" t="n">
        <v>2</v>
      </c>
      <c r="D917" s="64" t="str">
        <f aca="false">IF(EXACT(A917, ""), "", A917&amp;":")&amp;B917&amp;IF(EXACT(C917, ""), "", "-"&amp;C917)</f>
        <v>SI-04C1:DI-BPMSigPatch-2</v>
      </c>
      <c r="E917" s="61" t="str">
        <f aca="false">Def_Locais_Racks_Trechos!$A$330</f>
        <v>SI-04C1</v>
      </c>
      <c r="F917" s="64" t="str">
        <f aca="false" t="array" ref="F917:F917">INDEX(Def_Locais_Racks_Trechos!$B$2:$B$1019, MATCH(E917, Def_Locais_Racks_Trechos!$A$2:$A$1019, 0), 1)</f>
        <v>Túnel (Anel)</v>
      </c>
      <c r="G917" s="70"/>
      <c r="H917" s="70"/>
      <c r="I917" s="70"/>
      <c r="J917" s="70"/>
      <c r="K917" s="70"/>
      <c r="L917" s="70"/>
      <c r="M917" s="70"/>
      <c r="N917" s="70"/>
      <c r="O917" s="70"/>
    </row>
    <row r="918" customFormat="false" ht="15.75" hidden="false" customHeight="true" outlineLevel="0" collapsed="false">
      <c r="A918" s="61" t="str">
        <f aca="false">Def_SecSub!$A$331</f>
        <v>SI-04C2</v>
      </c>
      <c r="B918" s="61" t="str">
        <f aca="false">Def_Equipamentos!$C$5</f>
        <v>DI-BPMSigPatch</v>
      </c>
      <c r="C918" s="43"/>
      <c r="D918" s="64" t="str">
        <f aca="false">IF(EXACT(A918, ""), "", A918&amp;":")&amp;B918&amp;IF(EXACT(C918, ""), "", "-"&amp;C918)</f>
        <v>SI-04C2:DI-BPMSigPatch</v>
      </c>
      <c r="E918" s="61" t="str">
        <f aca="false">Def_Locais_Racks_Trechos!$A$331</f>
        <v>SI-04C2</v>
      </c>
      <c r="F918" s="64" t="str">
        <f aca="false" t="array" ref="F918:F918">INDEX(Def_Locais_Racks_Trechos!$B$2:$B$1019, MATCH(E918, Def_Locais_Racks_Trechos!$A$2:$A$1019, 0), 1)</f>
        <v>Túnel (Anel)</v>
      </c>
      <c r="G918" s="70"/>
      <c r="H918" s="70"/>
      <c r="I918" s="70"/>
      <c r="J918" s="70"/>
      <c r="K918" s="70"/>
      <c r="L918" s="70"/>
      <c r="M918" s="70"/>
      <c r="N918" s="70"/>
      <c r="O918" s="70"/>
    </row>
    <row r="919" customFormat="false" ht="15.75" hidden="false" customHeight="true" outlineLevel="0" collapsed="false">
      <c r="A919" s="61" t="str">
        <f aca="false">Def_SecSub!$A$332</f>
        <v>SI-04C3</v>
      </c>
      <c r="B919" s="61" t="str">
        <f aca="false">Def_Equipamentos!$C$5</f>
        <v>DI-BPMSigPatch</v>
      </c>
      <c r="C919" s="43" t="n">
        <v>1</v>
      </c>
      <c r="D919" s="64" t="str">
        <f aca="false">IF(EXACT(A919, ""), "", A919&amp;":")&amp;B919&amp;IF(EXACT(C919, ""), "", "-"&amp;C919)</f>
        <v>SI-04C3:DI-BPMSigPatch-1</v>
      </c>
      <c r="E919" s="61" t="str">
        <f aca="false">Def_Locais_Racks_Trechos!$A$332</f>
        <v>SI-04C3</v>
      </c>
      <c r="F919" s="64" t="str">
        <f aca="false" t="array" ref="F919:F919">INDEX(Def_Locais_Racks_Trechos!$B$2:$B$1019, MATCH(E919, Def_Locais_Racks_Trechos!$A$2:$A$1019, 0), 1)</f>
        <v>Túnel (Anel)</v>
      </c>
      <c r="G919" s="70"/>
      <c r="H919" s="70"/>
      <c r="I919" s="70"/>
      <c r="J919" s="70"/>
      <c r="K919" s="70"/>
      <c r="L919" s="70"/>
      <c r="M919" s="70"/>
      <c r="N919" s="70"/>
      <c r="O919" s="70"/>
    </row>
    <row r="920" customFormat="false" ht="15.75" hidden="false" customHeight="true" outlineLevel="0" collapsed="false">
      <c r="A920" s="61" t="str">
        <f aca="false">Def_SecSub!$A$332</f>
        <v>SI-04C3</v>
      </c>
      <c r="B920" s="61" t="str">
        <f aca="false">Def_Equipamentos!$C$5</f>
        <v>DI-BPMSigPatch</v>
      </c>
      <c r="C920" s="43" t="n">
        <v>2</v>
      </c>
      <c r="D920" s="64" t="str">
        <f aca="false">IF(EXACT(A920, ""), "", A920&amp;":")&amp;B920&amp;IF(EXACT(C920, ""), "", "-"&amp;C920)</f>
        <v>SI-04C3:DI-BPMSigPatch-2</v>
      </c>
      <c r="E920" s="61" t="str">
        <f aca="false">Def_Locais_Racks_Trechos!$A$332</f>
        <v>SI-04C3</v>
      </c>
      <c r="F920" s="64" t="str">
        <f aca="false" t="array" ref="F920:F920">INDEX(Def_Locais_Racks_Trechos!$B$2:$B$1019, MATCH(E920, Def_Locais_Racks_Trechos!$A$2:$A$1019, 0), 1)</f>
        <v>Túnel (Anel)</v>
      </c>
      <c r="G920" s="70"/>
      <c r="H920" s="70"/>
      <c r="I920" s="70"/>
      <c r="J920" s="70"/>
      <c r="K920" s="70"/>
      <c r="L920" s="70"/>
      <c r="M920" s="70"/>
      <c r="N920" s="70"/>
      <c r="O920" s="70"/>
    </row>
    <row r="921" customFormat="false" ht="15.75" hidden="false" customHeight="true" outlineLevel="0" collapsed="false">
      <c r="A921" s="61" t="str">
        <f aca="false">Def_SecSub!$A$333</f>
        <v>SI-04C4</v>
      </c>
      <c r="B921" s="61" t="str">
        <f aca="false">Def_Equipamentos!$C$5</f>
        <v>DI-BPMSigPatch</v>
      </c>
      <c r="C921" s="43"/>
      <c r="D921" s="64" t="str">
        <f aca="false">IF(EXACT(A921, ""), "", A921&amp;":")&amp;B921&amp;IF(EXACT(C921, ""), "", "-"&amp;C921)</f>
        <v>SI-04C4:DI-BPMSigPatch</v>
      </c>
      <c r="E921" s="61" t="str">
        <f aca="false">Def_Locais_Racks_Trechos!$A$333</f>
        <v>SI-04C4</v>
      </c>
      <c r="F921" s="64" t="str">
        <f aca="false" t="array" ref="F921:F921">INDEX(Def_Locais_Racks_Trechos!$B$2:$B$1019, MATCH(E921, Def_Locais_Racks_Trechos!$A$2:$A$1019, 0), 1)</f>
        <v>Túnel (Anel)</v>
      </c>
      <c r="G921" s="70"/>
      <c r="H921" s="70"/>
      <c r="I921" s="70"/>
      <c r="J921" s="70"/>
      <c r="K921" s="70"/>
      <c r="L921" s="70"/>
      <c r="M921" s="70"/>
      <c r="N921" s="70"/>
      <c r="O921" s="70"/>
    </row>
    <row r="922" customFormat="false" ht="15.75" hidden="false" customHeight="true" outlineLevel="0" collapsed="false">
      <c r="A922" s="61" t="str">
        <f aca="false">Def_SecSub!$A$334</f>
        <v>SI-04M1</v>
      </c>
      <c r="B922" s="61" t="str">
        <f aca="false">Def_Equipamentos!$C$5</f>
        <v>DI-BPMSigPatch</v>
      </c>
      <c r="C922" s="43"/>
      <c r="D922" s="64" t="str">
        <f aca="false">IF(EXACT(A922, ""), "", A922&amp;":")&amp;B922&amp;IF(EXACT(C922, ""), "", "-"&amp;C922)</f>
        <v>SI-04M1:DI-BPMSigPatch</v>
      </c>
      <c r="E922" s="61" t="str">
        <f aca="false">Def_Locais_Racks_Trechos!$A$334</f>
        <v>SI-04M1</v>
      </c>
      <c r="F922" s="64" t="str">
        <f aca="false" t="array" ref="F922:F922">INDEX(Def_Locais_Racks_Trechos!$B$2:$B$1019, MATCH(E922, Def_Locais_Racks_Trechos!$A$2:$A$1019, 0), 1)</f>
        <v>Túnel (Anel)</v>
      </c>
      <c r="G922" s="70"/>
      <c r="H922" s="70"/>
      <c r="I922" s="70"/>
      <c r="J922" s="70"/>
      <c r="K922" s="70"/>
      <c r="L922" s="70"/>
      <c r="M922" s="70"/>
      <c r="N922" s="70"/>
      <c r="O922" s="70"/>
    </row>
    <row r="923" customFormat="false" ht="15.75" hidden="false" customHeight="true" outlineLevel="0" collapsed="false">
      <c r="A923" s="61" t="str">
        <f aca="false">Def_SecSub!$A$335</f>
        <v>SI-04M2</v>
      </c>
      <c r="B923" s="61" t="str">
        <f aca="false">Def_Equipamentos!$C$5</f>
        <v>DI-BPMSigPatch</v>
      </c>
      <c r="C923" s="43"/>
      <c r="D923" s="64" t="str">
        <f aca="false">IF(EXACT(A923, ""), "", A923&amp;":")&amp;B923&amp;IF(EXACT(C923, ""), "", "-"&amp;C923)</f>
        <v>SI-04M2:DI-BPMSigPatch</v>
      </c>
      <c r="E923" s="61" t="str">
        <f aca="false">Def_Locais_Racks_Trechos!$A$335</f>
        <v>SI-04M2</v>
      </c>
      <c r="F923" s="64" t="str">
        <f aca="false" t="array" ref="F923:F923">INDEX(Def_Locais_Racks_Trechos!$B$2:$B$1019, MATCH(E923, Def_Locais_Racks_Trechos!$A$2:$A$1019, 0), 1)</f>
        <v>Túnel (Anel)</v>
      </c>
      <c r="G923" s="70"/>
      <c r="H923" s="70"/>
      <c r="I923" s="70"/>
      <c r="J923" s="70"/>
      <c r="K923" s="70"/>
      <c r="L923" s="70"/>
      <c r="M923" s="70"/>
      <c r="N923" s="70"/>
      <c r="O923" s="70"/>
    </row>
    <row r="924" customFormat="false" ht="15.75" hidden="false" customHeight="true" outlineLevel="0" collapsed="false">
      <c r="A924" s="61" t="str">
        <f aca="false">Def_SecSub!$A$336</f>
        <v>SI-05C1</v>
      </c>
      <c r="B924" s="61" t="str">
        <f aca="false">Def_Equipamentos!$C$5</f>
        <v>DI-BPMSigPatch</v>
      </c>
      <c r="C924" s="43" t="n">
        <v>1</v>
      </c>
      <c r="D924" s="64" t="str">
        <f aca="false">IF(EXACT(A924, ""), "", A924&amp;":")&amp;B924&amp;IF(EXACT(C924, ""), "", "-"&amp;C924)</f>
        <v>SI-05C1:DI-BPMSigPatch-1</v>
      </c>
      <c r="E924" s="61" t="str">
        <f aca="false">Def_Locais_Racks_Trechos!$A$336</f>
        <v>SI-05C1</v>
      </c>
      <c r="F924" s="64" t="str">
        <f aca="false" t="array" ref="F924:F924">INDEX(Def_Locais_Racks_Trechos!$B$2:$B$1019, MATCH(E924, Def_Locais_Racks_Trechos!$A$2:$A$1019, 0), 1)</f>
        <v>Túnel (Anel)</v>
      </c>
      <c r="G924" s="70"/>
      <c r="H924" s="70"/>
      <c r="I924" s="70"/>
      <c r="J924" s="70"/>
      <c r="K924" s="70"/>
      <c r="L924" s="70"/>
      <c r="M924" s="70"/>
      <c r="N924" s="70"/>
      <c r="O924" s="70"/>
    </row>
    <row r="925" customFormat="false" ht="15.75" hidden="false" customHeight="true" outlineLevel="0" collapsed="false">
      <c r="A925" s="61" t="str">
        <f aca="false">Def_SecSub!$A$336</f>
        <v>SI-05C1</v>
      </c>
      <c r="B925" s="61" t="str">
        <f aca="false">Def_Equipamentos!$C$5</f>
        <v>DI-BPMSigPatch</v>
      </c>
      <c r="C925" s="43" t="n">
        <v>2</v>
      </c>
      <c r="D925" s="64" t="str">
        <f aca="false">IF(EXACT(A925, ""), "", A925&amp;":")&amp;B925&amp;IF(EXACT(C925, ""), "", "-"&amp;C925)</f>
        <v>SI-05C1:DI-BPMSigPatch-2</v>
      </c>
      <c r="E925" s="61" t="str">
        <f aca="false">Def_Locais_Racks_Trechos!$A$336</f>
        <v>SI-05C1</v>
      </c>
      <c r="F925" s="64" t="str">
        <f aca="false" t="array" ref="F925:F925">INDEX(Def_Locais_Racks_Trechos!$B$2:$B$1019, MATCH(E925, Def_Locais_Racks_Trechos!$A$2:$A$1019, 0), 1)</f>
        <v>Túnel (Anel)</v>
      </c>
      <c r="G925" s="70"/>
      <c r="H925" s="70"/>
      <c r="I925" s="70"/>
      <c r="J925" s="70"/>
      <c r="K925" s="70"/>
      <c r="L925" s="70"/>
      <c r="M925" s="70"/>
      <c r="N925" s="70"/>
      <c r="O925" s="70"/>
    </row>
    <row r="926" customFormat="false" ht="15.75" hidden="false" customHeight="true" outlineLevel="0" collapsed="false">
      <c r="A926" s="61" t="str">
        <f aca="false">Def_SecSub!$A$337</f>
        <v>SI-05C2</v>
      </c>
      <c r="B926" s="61" t="str">
        <f aca="false">Def_Equipamentos!$C$5</f>
        <v>DI-BPMSigPatch</v>
      </c>
      <c r="C926" s="43"/>
      <c r="D926" s="64" t="str">
        <f aca="false">IF(EXACT(A926, ""), "", A926&amp;":")&amp;B926&amp;IF(EXACT(C926, ""), "", "-"&amp;C926)</f>
        <v>SI-05C2:DI-BPMSigPatch</v>
      </c>
      <c r="E926" s="61" t="str">
        <f aca="false">Def_Locais_Racks_Trechos!$A$337</f>
        <v>SI-05C2</v>
      </c>
      <c r="F926" s="64" t="str">
        <f aca="false" t="array" ref="F926:F926">INDEX(Def_Locais_Racks_Trechos!$B$2:$B$1019, MATCH(E926, Def_Locais_Racks_Trechos!$A$2:$A$1019, 0), 1)</f>
        <v>Túnel (Anel)</v>
      </c>
      <c r="G926" s="70"/>
      <c r="H926" s="70"/>
      <c r="I926" s="70"/>
      <c r="J926" s="70"/>
      <c r="K926" s="70"/>
      <c r="L926" s="70"/>
      <c r="M926" s="70"/>
      <c r="N926" s="70"/>
      <c r="O926" s="70"/>
    </row>
    <row r="927" customFormat="false" ht="15.75" hidden="false" customHeight="true" outlineLevel="0" collapsed="false">
      <c r="A927" s="61" t="str">
        <f aca="false">Def_SecSub!$A$338</f>
        <v>SI-05C3</v>
      </c>
      <c r="B927" s="61" t="str">
        <f aca="false">Def_Equipamentos!$C$5</f>
        <v>DI-BPMSigPatch</v>
      </c>
      <c r="C927" s="43" t="n">
        <v>1</v>
      </c>
      <c r="D927" s="64" t="str">
        <f aca="false">IF(EXACT(A927, ""), "", A927&amp;":")&amp;B927&amp;IF(EXACT(C927, ""), "", "-"&amp;C927)</f>
        <v>SI-05C3:DI-BPMSigPatch-1</v>
      </c>
      <c r="E927" s="61" t="str">
        <f aca="false">Def_Locais_Racks_Trechos!$A$338</f>
        <v>SI-05C3</v>
      </c>
      <c r="F927" s="64" t="str">
        <f aca="false" t="array" ref="F927:F927">INDEX(Def_Locais_Racks_Trechos!$B$2:$B$1019, MATCH(E927, Def_Locais_Racks_Trechos!$A$2:$A$1019, 0), 1)</f>
        <v>Túnel (Anel)</v>
      </c>
      <c r="G927" s="70"/>
      <c r="H927" s="70"/>
      <c r="I927" s="70"/>
      <c r="J927" s="70"/>
      <c r="K927" s="70"/>
      <c r="L927" s="70"/>
      <c r="M927" s="70"/>
      <c r="N927" s="70"/>
      <c r="O927" s="70"/>
    </row>
    <row r="928" customFormat="false" ht="15.75" hidden="false" customHeight="true" outlineLevel="0" collapsed="false">
      <c r="A928" s="61" t="str">
        <f aca="false">Def_SecSub!$A$338</f>
        <v>SI-05C3</v>
      </c>
      <c r="B928" s="61" t="str">
        <f aca="false">Def_Equipamentos!$C$5</f>
        <v>DI-BPMSigPatch</v>
      </c>
      <c r="C928" s="43" t="n">
        <v>2</v>
      </c>
      <c r="D928" s="64" t="str">
        <f aca="false">IF(EXACT(A928, ""), "", A928&amp;":")&amp;B928&amp;IF(EXACT(C928, ""), "", "-"&amp;C928)</f>
        <v>SI-05C3:DI-BPMSigPatch-2</v>
      </c>
      <c r="E928" s="61" t="str">
        <f aca="false">Def_Locais_Racks_Trechos!$A$338</f>
        <v>SI-05C3</v>
      </c>
      <c r="F928" s="64" t="str">
        <f aca="false" t="array" ref="F928:F928">INDEX(Def_Locais_Racks_Trechos!$B$2:$B$1019, MATCH(E928, Def_Locais_Racks_Trechos!$A$2:$A$1019, 0), 1)</f>
        <v>Túnel (Anel)</v>
      </c>
      <c r="G928" s="70"/>
      <c r="H928" s="70"/>
      <c r="I928" s="70"/>
      <c r="J928" s="70"/>
      <c r="K928" s="70"/>
      <c r="L928" s="70"/>
      <c r="M928" s="70"/>
      <c r="N928" s="70"/>
      <c r="O928" s="70"/>
    </row>
    <row r="929" customFormat="false" ht="15.75" hidden="false" customHeight="true" outlineLevel="0" collapsed="false">
      <c r="A929" s="61" t="str">
        <f aca="false">Def_SecSub!$A$339</f>
        <v>SI-05C4</v>
      </c>
      <c r="B929" s="61" t="str">
        <f aca="false">Def_Equipamentos!$C$5</f>
        <v>DI-BPMSigPatch</v>
      </c>
      <c r="C929" s="43"/>
      <c r="D929" s="64" t="str">
        <f aca="false">IF(EXACT(A929, ""), "", A929&amp;":")&amp;B929&amp;IF(EXACT(C929, ""), "", "-"&amp;C929)</f>
        <v>SI-05C4:DI-BPMSigPatch</v>
      </c>
      <c r="E929" s="61" t="str">
        <f aca="false">Def_Locais_Racks_Trechos!$A$339</f>
        <v>SI-05C4</v>
      </c>
      <c r="F929" s="64" t="str">
        <f aca="false" t="array" ref="F929:F929">INDEX(Def_Locais_Racks_Trechos!$B$2:$B$1019, MATCH(E929, Def_Locais_Racks_Trechos!$A$2:$A$1019, 0), 1)</f>
        <v>Túnel (Anel)</v>
      </c>
      <c r="G929" s="65"/>
      <c r="H929" s="65"/>
      <c r="I929" s="65"/>
      <c r="J929" s="65"/>
      <c r="K929" s="65"/>
      <c r="L929" s="65"/>
      <c r="M929" s="65"/>
      <c r="N929" s="65"/>
      <c r="O929" s="65"/>
    </row>
    <row r="930" customFormat="false" ht="15.75" hidden="false" customHeight="true" outlineLevel="0" collapsed="false">
      <c r="A930" s="61" t="str">
        <f aca="false">Def_SecSub!$A$340</f>
        <v>SI-05M1</v>
      </c>
      <c r="B930" s="61" t="str">
        <f aca="false">Def_Equipamentos!$C$5</f>
        <v>DI-BPMSigPatch</v>
      </c>
      <c r="C930" s="43"/>
      <c r="D930" s="64" t="str">
        <f aca="false">IF(EXACT(A930, ""), "", A930&amp;":")&amp;B930&amp;IF(EXACT(C930, ""), "", "-"&amp;C930)</f>
        <v>SI-05M1:DI-BPMSigPatch</v>
      </c>
      <c r="E930" s="61" t="str">
        <f aca="false">Def_Locais_Racks_Trechos!$A$340</f>
        <v>SI-05M1</v>
      </c>
      <c r="F930" s="64" t="str">
        <f aca="false" t="array" ref="F930:F930">INDEX(Def_Locais_Racks_Trechos!$B$2:$B$1019, MATCH(E930, Def_Locais_Racks_Trechos!$A$2:$A$1019, 0), 1)</f>
        <v>Túnel (Anel)</v>
      </c>
      <c r="G930" s="65"/>
      <c r="H930" s="65"/>
      <c r="I930" s="65"/>
      <c r="J930" s="65"/>
      <c r="K930" s="65"/>
      <c r="L930" s="65"/>
      <c r="M930" s="65"/>
      <c r="N930" s="65"/>
      <c r="O930" s="65"/>
    </row>
    <row r="931" customFormat="false" ht="15.75" hidden="false" customHeight="true" outlineLevel="0" collapsed="false">
      <c r="A931" s="61" t="str">
        <f aca="false">Def_SecSub!$A$341</f>
        <v>SI-05M2</v>
      </c>
      <c r="B931" s="61" t="str">
        <f aca="false">Def_Equipamentos!$C$5</f>
        <v>DI-BPMSigPatch</v>
      </c>
      <c r="C931" s="43"/>
      <c r="D931" s="64" t="str">
        <f aca="false">IF(EXACT(A931, ""), "", A931&amp;":")&amp;B931&amp;IF(EXACT(C931, ""), "", "-"&amp;C931)</f>
        <v>SI-05M2:DI-BPMSigPatch</v>
      </c>
      <c r="E931" s="61" t="str">
        <f aca="false">Def_Locais_Racks_Trechos!$A$341</f>
        <v>SI-05M2</v>
      </c>
      <c r="F931" s="64" t="str">
        <f aca="false" t="array" ref="F931:F931">INDEX(Def_Locais_Racks_Trechos!$B$2:$B$1019, MATCH(E931, Def_Locais_Racks_Trechos!$A$2:$A$1019, 0), 1)</f>
        <v>Túnel (Anel)</v>
      </c>
      <c r="G931" s="65"/>
      <c r="H931" s="65"/>
      <c r="I931" s="65"/>
      <c r="J931" s="65"/>
      <c r="K931" s="65"/>
      <c r="L931" s="65"/>
      <c r="M931" s="65"/>
      <c r="N931" s="65"/>
      <c r="O931" s="65"/>
    </row>
    <row r="932" customFormat="false" ht="15.75" hidden="false" customHeight="true" outlineLevel="0" collapsed="false">
      <c r="A932" s="61" t="str">
        <f aca="false">Def_SecSub!$A$342</f>
        <v>SI-06C1</v>
      </c>
      <c r="B932" s="61" t="str">
        <f aca="false">Def_Equipamentos!$C$5</f>
        <v>DI-BPMSigPatch</v>
      </c>
      <c r="C932" s="43" t="n">
        <v>1</v>
      </c>
      <c r="D932" s="64" t="str">
        <f aca="false">IF(EXACT(A932, ""), "", A932&amp;":")&amp;B932&amp;IF(EXACT(C932, ""), "", "-"&amp;C932)</f>
        <v>SI-06C1:DI-BPMSigPatch-1</v>
      </c>
      <c r="E932" s="61" t="str">
        <f aca="false">Def_Locais_Racks_Trechos!$A$342</f>
        <v>SI-06C1</v>
      </c>
      <c r="F932" s="64" t="str">
        <f aca="false" t="array" ref="F932:F932">INDEX(Def_Locais_Racks_Trechos!$B$2:$B$1019, MATCH(E932, Def_Locais_Racks_Trechos!$A$2:$A$1019, 0), 1)</f>
        <v>Túnel (Anel)</v>
      </c>
      <c r="G932" s="65"/>
      <c r="H932" s="65"/>
      <c r="I932" s="65"/>
      <c r="J932" s="65"/>
      <c r="K932" s="65"/>
      <c r="L932" s="65"/>
      <c r="M932" s="65"/>
      <c r="N932" s="65"/>
      <c r="O932" s="65"/>
    </row>
    <row r="933" customFormat="false" ht="15.75" hidden="false" customHeight="true" outlineLevel="0" collapsed="false">
      <c r="A933" s="61" t="str">
        <f aca="false">Def_SecSub!$A$342</f>
        <v>SI-06C1</v>
      </c>
      <c r="B933" s="61" t="str">
        <f aca="false">Def_Equipamentos!$C$5</f>
        <v>DI-BPMSigPatch</v>
      </c>
      <c r="C933" s="43" t="n">
        <v>2</v>
      </c>
      <c r="D933" s="64" t="str">
        <f aca="false">IF(EXACT(A933, ""), "", A933&amp;":")&amp;B933&amp;IF(EXACT(C933, ""), "", "-"&amp;C933)</f>
        <v>SI-06C1:DI-BPMSigPatch-2</v>
      </c>
      <c r="E933" s="61" t="str">
        <f aca="false">Def_Locais_Racks_Trechos!$A$342</f>
        <v>SI-06C1</v>
      </c>
      <c r="F933" s="64" t="str">
        <f aca="false" t="array" ref="F933:F933">INDEX(Def_Locais_Racks_Trechos!$B$2:$B$1019, MATCH(E933, Def_Locais_Racks_Trechos!$A$2:$A$1019, 0), 1)</f>
        <v>Túnel (Anel)</v>
      </c>
      <c r="G933" s="65"/>
      <c r="H933" s="65"/>
      <c r="I933" s="65"/>
      <c r="J933" s="65"/>
      <c r="K933" s="65"/>
      <c r="L933" s="65"/>
      <c r="M933" s="65"/>
      <c r="N933" s="65"/>
      <c r="O933" s="65"/>
    </row>
    <row r="934" customFormat="false" ht="15.75" hidden="false" customHeight="true" outlineLevel="0" collapsed="false">
      <c r="A934" s="61" t="str">
        <f aca="false">Def_SecSub!$A$343</f>
        <v>SI-06C2</v>
      </c>
      <c r="B934" s="61" t="str">
        <f aca="false">Def_Equipamentos!$C$5</f>
        <v>DI-BPMSigPatch</v>
      </c>
      <c r="C934" s="43"/>
      <c r="D934" s="64" t="str">
        <f aca="false">IF(EXACT(A934, ""), "", A934&amp;":")&amp;B934&amp;IF(EXACT(C934, ""), "", "-"&amp;C934)</f>
        <v>SI-06C2:DI-BPMSigPatch</v>
      </c>
      <c r="E934" s="61" t="str">
        <f aca="false">Def_Locais_Racks_Trechos!$A$343</f>
        <v>SI-06C2</v>
      </c>
      <c r="F934" s="64" t="str">
        <f aca="false" t="array" ref="F934:F934">INDEX(Def_Locais_Racks_Trechos!$B$2:$B$1019, MATCH(E934, Def_Locais_Racks_Trechos!$A$2:$A$1019, 0), 1)</f>
        <v>Túnel (Anel)</v>
      </c>
      <c r="G934" s="65"/>
      <c r="H934" s="65"/>
      <c r="I934" s="65"/>
      <c r="J934" s="65"/>
      <c r="K934" s="65"/>
      <c r="L934" s="65"/>
      <c r="M934" s="65"/>
      <c r="N934" s="65"/>
      <c r="O934" s="65"/>
    </row>
    <row r="935" customFormat="false" ht="15.75" hidden="false" customHeight="true" outlineLevel="0" collapsed="false">
      <c r="A935" s="61" t="str">
        <f aca="false">Def_SecSub!$A$344</f>
        <v>SI-06C3</v>
      </c>
      <c r="B935" s="61" t="str">
        <f aca="false">Def_Equipamentos!$C$5</f>
        <v>DI-BPMSigPatch</v>
      </c>
      <c r="C935" s="43" t="n">
        <v>1</v>
      </c>
      <c r="D935" s="64" t="str">
        <f aca="false">IF(EXACT(A935, ""), "", A935&amp;":")&amp;B935&amp;IF(EXACT(C935, ""), "", "-"&amp;C935)</f>
        <v>SI-06C3:DI-BPMSigPatch-1</v>
      </c>
      <c r="E935" s="61" t="str">
        <f aca="false">Def_Locais_Racks_Trechos!$A$344</f>
        <v>SI-06C3</v>
      </c>
      <c r="F935" s="64" t="str">
        <f aca="false" t="array" ref="F935:F935">INDEX(Def_Locais_Racks_Trechos!$B$2:$B$1019, MATCH(E935, Def_Locais_Racks_Trechos!$A$2:$A$1019, 0), 1)</f>
        <v>Túnel (Anel)</v>
      </c>
      <c r="G935" s="65"/>
      <c r="H935" s="65"/>
      <c r="I935" s="65"/>
      <c r="J935" s="65"/>
      <c r="K935" s="65"/>
      <c r="L935" s="65"/>
      <c r="M935" s="65"/>
      <c r="N935" s="65"/>
      <c r="O935" s="65"/>
    </row>
    <row r="936" customFormat="false" ht="15.75" hidden="false" customHeight="true" outlineLevel="0" collapsed="false">
      <c r="A936" s="61" t="str">
        <f aca="false">Def_SecSub!$A$344</f>
        <v>SI-06C3</v>
      </c>
      <c r="B936" s="61" t="str">
        <f aca="false">Def_Equipamentos!$C$5</f>
        <v>DI-BPMSigPatch</v>
      </c>
      <c r="C936" s="43" t="n">
        <v>2</v>
      </c>
      <c r="D936" s="64" t="str">
        <f aca="false">IF(EXACT(A936, ""), "", A936&amp;":")&amp;B936&amp;IF(EXACT(C936, ""), "", "-"&amp;C936)</f>
        <v>SI-06C3:DI-BPMSigPatch-2</v>
      </c>
      <c r="E936" s="61" t="str">
        <f aca="false">Def_Locais_Racks_Trechos!$A$344</f>
        <v>SI-06C3</v>
      </c>
      <c r="F936" s="64" t="str">
        <f aca="false" t="array" ref="F936:F936">INDEX(Def_Locais_Racks_Trechos!$B$2:$B$1019, MATCH(E936, Def_Locais_Racks_Trechos!$A$2:$A$1019, 0), 1)</f>
        <v>Túnel (Anel)</v>
      </c>
      <c r="G936" s="65"/>
      <c r="H936" s="65"/>
      <c r="I936" s="65"/>
      <c r="J936" s="65"/>
      <c r="K936" s="65"/>
      <c r="L936" s="65"/>
      <c r="M936" s="65"/>
      <c r="N936" s="65"/>
      <c r="O936" s="65"/>
    </row>
    <row r="937" customFormat="false" ht="15.75" hidden="false" customHeight="true" outlineLevel="0" collapsed="false">
      <c r="A937" s="61" t="str">
        <f aca="false">Def_SecSub!$A$345</f>
        <v>SI-06C4</v>
      </c>
      <c r="B937" s="61" t="str">
        <f aca="false">Def_Equipamentos!$C$5</f>
        <v>DI-BPMSigPatch</v>
      </c>
      <c r="C937" s="43"/>
      <c r="D937" s="64" t="str">
        <f aca="false">IF(EXACT(A937, ""), "", A937&amp;":")&amp;B937&amp;IF(EXACT(C937, ""), "", "-"&amp;C937)</f>
        <v>SI-06C4:DI-BPMSigPatch</v>
      </c>
      <c r="E937" s="61" t="str">
        <f aca="false">Def_Locais_Racks_Trechos!$A$345</f>
        <v>SI-06C4</v>
      </c>
      <c r="F937" s="64" t="str">
        <f aca="false" t="array" ref="F937:F937">INDEX(Def_Locais_Racks_Trechos!$B$2:$B$1019, MATCH(E937, Def_Locais_Racks_Trechos!$A$2:$A$1019, 0), 1)</f>
        <v>Túnel (Anel)</v>
      </c>
      <c r="G937" s="65"/>
      <c r="H937" s="65"/>
      <c r="I937" s="65"/>
      <c r="J937" s="65"/>
      <c r="K937" s="65"/>
      <c r="L937" s="65"/>
      <c r="M937" s="65"/>
      <c r="N937" s="65"/>
      <c r="O937" s="65"/>
    </row>
    <row r="938" customFormat="false" ht="15.75" hidden="false" customHeight="true" outlineLevel="0" collapsed="false">
      <c r="A938" s="61" t="str">
        <f aca="false">Def_SecSub!$A$346</f>
        <v>SI-06M1</v>
      </c>
      <c r="B938" s="61" t="str">
        <f aca="false">Def_Equipamentos!$C$5</f>
        <v>DI-BPMSigPatch</v>
      </c>
      <c r="C938" s="43"/>
      <c r="D938" s="64" t="str">
        <f aca="false">IF(EXACT(A938, ""), "", A938&amp;":")&amp;B938&amp;IF(EXACT(C938, ""), "", "-"&amp;C938)</f>
        <v>SI-06M1:DI-BPMSigPatch</v>
      </c>
      <c r="E938" s="61" t="str">
        <f aca="false">Def_Locais_Racks_Trechos!$A$346</f>
        <v>SI-06M1</v>
      </c>
      <c r="F938" s="64" t="str">
        <f aca="false" t="array" ref="F938:F938">INDEX(Def_Locais_Racks_Trechos!$B$2:$B$1019, MATCH(E938, Def_Locais_Racks_Trechos!$A$2:$A$1019, 0), 1)</f>
        <v>Túnel (Anel)</v>
      </c>
      <c r="G938" s="65"/>
      <c r="H938" s="65"/>
      <c r="I938" s="65"/>
      <c r="J938" s="65"/>
      <c r="K938" s="65"/>
      <c r="L938" s="65"/>
      <c r="M938" s="65"/>
      <c r="N938" s="65"/>
      <c r="O938" s="65"/>
    </row>
    <row r="939" customFormat="false" ht="15.75" hidden="false" customHeight="true" outlineLevel="0" collapsed="false">
      <c r="A939" s="61" t="str">
        <f aca="false">Def_SecSub!$A$347</f>
        <v>SI-06M2</v>
      </c>
      <c r="B939" s="61" t="str">
        <f aca="false">Def_Equipamentos!$C$5</f>
        <v>DI-BPMSigPatch</v>
      </c>
      <c r="C939" s="43"/>
      <c r="D939" s="64" t="str">
        <f aca="false">IF(EXACT(A939, ""), "", A939&amp;":")&amp;B939&amp;IF(EXACT(C939, ""), "", "-"&amp;C939)</f>
        <v>SI-06M2:DI-BPMSigPatch</v>
      </c>
      <c r="E939" s="61" t="str">
        <f aca="false">Def_Locais_Racks_Trechos!$A$347</f>
        <v>SI-06M2</v>
      </c>
      <c r="F939" s="64" t="str">
        <f aca="false" t="array" ref="F939:F939">INDEX(Def_Locais_Racks_Trechos!$B$2:$B$1019, MATCH(E939, Def_Locais_Racks_Trechos!$A$2:$A$1019, 0), 1)</f>
        <v>Túnel (Anel)</v>
      </c>
      <c r="G939" s="65"/>
      <c r="H939" s="65"/>
      <c r="I939" s="65"/>
      <c r="J939" s="65"/>
      <c r="K939" s="65"/>
      <c r="L939" s="65"/>
      <c r="M939" s="65"/>
      <c r="N939" s="65"/>
      <c r="O939" s="65"/>
    </row>
    <row r="940" customFormat="false" ht="15.75" hidden="false" customHeight="true" outlineLevel="0" collapsed="false">
      <c r="A940" s="61" t="str">
        <f aca="false">Def_SecSub!$A$348</f>
        <v>SI-07C1</v>
      </c>
      <c r="B940" s="61" t="str">
        <f aca="false">Def_Equipamentos!$C$5</f>
        <v>DI-BPMSigPatch</v>
      </c>
      <c r="C940" s="43" t="n">
        <v>1</v>
      </c>
      <c r="D940" s="64" t="str">
        <f aca="false">IF(EXACT(A940, ""), "", A940&amp;":")&amp;B940&amp;IF(EXACT(C940, ""), "", "-"&amp;C940)</f>
        <v>SI-07C1:DI-BPMSigPatch-1</v>
      </c>
      <c r="E940" s="61" t="str">
        <f aca="false">Def_Locais_Racks_Trechos!$A$348</f>
        <v>SI-07C1</v>
      </c>
      <c r="F940" s="64" t="str">
        <f aca="false" t="array" ref="F940:F940">INDEX(Def_Locais_Racks_Trechos!$B$2:$B$1019, MATCH(E940, Def_Locais_Racks_Trechos!$A$2:$A$1019, 0), 1)</f>
        <v>Túnel (Anel)</v>
      </c>
      <c r="G940" s="65"/>
      <c r="H940" s="65"/>
      <c r="I940" s="65"/>
      <c r="J940" s="65"/>
      <c r="K940" s="65"/>
      <c r="L940" s="65"/>
      <c r="M940" s="65"/>
      <c r="N940" s="65"/>
      <c r="O940" s="65"/>
    </row>
    <row r="941" customFormat="false" ht="15.75" hidden="false" customHeight="true" outlineLevel="0" collapsed="false">
      <c r="A941" s="61" t="str">
        <f aca="false">Def_SecSub!$A$348</f>
        <v>SI-07C1</v>
      </c>
      <c r="B941" s="61" t="str">
        <f aca="false">Def_Equipamentos!$C$5</f>
        <v>DI-BPMSigPatch</v>
      </c>
      <c r="C941" s="43" t="n">
        <v>2</v>
      </c>
      <c r="D941" s="64" t="str">
        <f aca="false">IF(EXACT(A941, ""), "", A941&amp;":")&amp;B941&amp;IF(EXACT(C941, ""), "", "-"&amp;C941)</f>
        <v>SI-07C1:DI-BPMSigPatch-2</v>
      </c>
      <c r="E941" s="61" t="str">
        <f aca="false">Def_Locais_Racks_Trechos!$A$348</f>
        <v>SI-07C1</v>
      </c>
      <c r="F941" s="64" t="str">
        <f aca="false" t="array" ref="F941:F941">INDEX(Def_Locais_Racks_Trechos!$B$2:$B$1019, MATCH(E941, Def_Locais_Racks_Trechos!$A$2:$A$1019, 0), 1)</f>
        <v>Túnel (Anel)</v>
      </c>
      <c r="G941" s="65"/>
      <c r="H941" s="65"/>
      <c r="I941" s="65"/>
      <c r="J941" s="65"/>
      <c r="K941" s="65"/>
      <c r="L941" s="65"/>
      <c r="M941" s="65"/>
      <c r="N941" s="65"/>
      <c r="O941" s="65"/>
    </row>
    <row r="942" customFormat="false" ht="15.75" hidden="false" customHeight="true" outlineLevel="0" collapsed="false">
      <c r="A942" s="61" t="str">
        <f aca="false">Def_SecSub!$A$349</f>
        <v>SI-07C2</v>
      </c>
      <c r="B942" s="61" t="str">
        <f aca="false">Def_Equipamentos!$C$5</f>
        <v>DI-BPMSigPatch</v>
      </c>
      <c r="C942" s="43"/>
      <c r="D942" s="64" t="str">
        <f aca="false">IF(EXACT(A942, ""), "", A942&amp;":")&amp;B942&amp;IF(EXACT(C942, ""), "", "-"&amp;C942)</f>
        <v>SI-07C2:DI-BPMSigPatch</v>
      </c>
      <c r="E942" s="61" t="str">
        <f aca="false">Def_Locais_Racks_Trechos!$A$349</f>
        <v>SI-07C2</v>
      </c>
      <c r="F942" s="64" t="str">
        <f aca="false" t="array" ref="F942:F942">INDEX(Def_Locais_Racks_Trechos!$B$2:$B$1019, MATCH(E942, Def_Locais_Racks_Trechos!$A$2:$A$1019, 0), 1)</f>
        <v>Túnel (Anel)</v>
      </c>
      <c r="G942" s="65"/>
      <c r="H942" s="65"/>
      <c r="I942" s="65"/>
      <c r="J942" s="65"/>
      <c r="K942" s="65"/>
      <c r="L942" s="65"/>
      <c r="M942" s="65"/>
      <c r="N942" s="65"/>
      <c r="O942" s="65"/>
    </row>
    <row r="943" customFormat="false" ht="15.75" hidden="false" customHeight="true" outlineLevel="0" collapsed="false">
      <c r="A943" s="61" t="str">
        <f aca="false">Def_SecSub!$A$350</f>
        <v>SI-07C3</v>
      </c>
      <c r="B943" s="61" t="str">
        <f aca="false">Def_Equipamentos!$C$5</f>
        <v>DI-BPMSigPatch</v>
      </c>
      <c r="C943" s="43" t="n">
        <v>1</v>
      </c>
      <c r="D943" s="64" t="str">
        <f aca="false">IF(EXACT(A943, ""), "", A943&amp;":")&amp;B943&amp;IF(EXACT(C943, ""), "", "-"&amp;C943)</f>
        <v>SI-07C3:DI-BPMSigPatch-1</v>
      </c>
      <c r="E943" s="61" t="str">
        <f aca="false">Def_Locais_Racks_Trechos!$A$350</f>
        <v>SI-07C3</v>
      </c>
      <c r="F943" s="64" t="str">
        <f aca="false" t="array" ref="F943:F943">INDEX(Def_Locais_Racks_Trechos!$B$2:$B$1019, MATCH(E943, Def_Locais_Racks_Trechos!$A$2:$A$1019, 0), 1)</f>
        <v>Túnel (Anel)</v>
      </c>
      <c r="G943" s="65"/>
      <c r="H943" s="65"/>
      <c r="I943" s="65"/>
      <c r="J943" s="65"/>
      <c r="K943" s="65"/>
      <c r="L943" s="65"/>
      <c r="M943" s="65"/>
      <c r="N943" s="65"/>
      <c r="O943" s="65"/>
    </row>
    <row r="944" customFormat="false" ht="15.75" hidden="false" customHeight="true" outlineLevel="0" collapsed="false">
      <c r="A944" s="61" t="str">
        <f aca="false">Def_SecSub!$A$350</f>
        <v>SI-07C3</v>
      </c>
      <c r="B944" s="61" t="str">
        <f aca="false">Def_Equipamentos!$C$5</f>
        <v>DI-BPMSigPatch</v>
      </c>
      <c r="C944" s="43" t="n">
        <v>2</v>
      </c>
      <c r="D944" s="64" t="str">
        <f aca="false">IF(EXACT(A944, ""), "", A944&amp;":")&amp;B944&amp;IF(EXACT(C944, ""), "", "-"&amp;C944)</f>
        <v>SI-07C3:DI-BPMSigPatch-2</v>
      </c>
      <c r="E944" s="61" t="str">
        <f aca="false">Def_Locais_Racks_Trechos!$A$350</f>
        <v>SI-07C3</v>
      </c>
      <c r="F944" s="64" t="str">
        <f aca="false" t="array" ref="F944:F944">INDEX(Def_Locais_Racks_Trechos!$B$2:$B$1019, MATCH(E944, Def_Locais_Racks_Trechos!$A$2:$A$1019, 0), 1)</f>
        <v>Túnel (Anel)</v>
      </c>
      <c r="G944" s="65"/>
      <c r="H944" s="65"/>
      <c r="I944" s="65"/>
      <c r="J944" s="65"/>
      <c r="K944" s="65"/>
      <c r="L944" s="65"/>
      <c r="M944" s="65"/>
      <c r="N944" s="65"/>
      <c r="O944" s="65"/>
    </row>
    <row r="945" customFormat="false" ht="15.75" hidden="false" customHeight="true" outlineLevel="0" collapsed="false">
      <c r="A945" s="61" t="str">
        <f aca="false">Def_SecSub!$A$351</f>
        <v>SI-07C4</v>
      </c>
      <c r="B945" s="61" t="str">
        <f aca="false">Def_Equipamentos!$C$5</f>
        <v>DI-BPMSigPatch</v>
      </c>
      <c r="C945" s="43"/>
      <c r="D945" s="64" t="str">
        <f aca="false">IF(EXACT(A945, ""), "", A945&amp;":")&amp;B945&amp;IF(EXACT(C945, ""), "", "-"&amp;C945)</f>
        <v>SI-07C4:DI-BPMSigPatch</v>
      </c>
      <c r="E945" s="61" t="str">
        <f aca="false">Def_Locais_Racks_Trechos!$A$351</f>
        <v>SI-07C4</v>
      </c>
      <c r="F945" s="64" t="str">
        <f aca="false" t="array" ref="F945:F945">INDEX(Def_Locais_Racks_Trechos!$B$2:$B$1019, MATCH(E945, Def_Locais_Racks_Trechos!$A$2:$A$1019, 0), 1)</f>
        <v>Túnel (Anel)</v>
      </c>
      <c r="G945" s="65"/>
      <c r="H945" s="65"/>
      <c r="I945" s="65"/>
      <c r="J945" s="65"/>
      <c r="K945" s="65"/>
      <c r="L945" s="65"/>
      <c r="M945" s="65"/>
      <c r="N945" s="65"/>
      <c r="O945" s="65"/>
    </row>
    <row r="946" customFormat="false" ht="15.75" hidden="false" customHeight="true" outlineLevel="0" collapsed="false">
      <c r="A946" s="61" t="str">
        <f aca="false">Def_SecSub!$A$352</f>
        <v>SI-07M1</v>
      </c>
      <c r="B946" s="61" t="str">
        <f aca="false">Def_Equipamentos!$C$5</f>
        <v>DI-BPMSigPatch</v>
      </c>
      <c r="C946" s="43"/>
      <c r="D946" s="64" t="str">
        <f aca="false">IF(EXACT(A946, ""), "", A946&amp;":")&amp;B946&amp;IF(EXACT(C946, ""), "", "-"&amp;C946)</f>
        <v>SI-07M1:DI-BPMSigPatch</v>
      </c>
      <c r="E946" s="61" t="str">
        <f aca="false">Def_Locais_Racks_Trechos!$A$352</f>
        <v>SI-07M1</v>
      </c>
      <c r="F946" s="64" t="str">
        <f aca="false" t="array" ref="F946:F946">INDEX(Def_Locais_Racks_Trechos!$B$2:$B$1019, MATCH(E946, Def_Locais_Racks_Trechos!$A$2:$A$1019, 0), 1)</f>
        <v>Túnel (Anel)</v>
      </c>
      <c r="G946" s="65"/>
      <c r="H946" s="65"/>
      <c r="I946" s="65"/>
      <c r="J946" s="65"/>
      <c r="K946" s="65"/>
      <c r="L946" s="65"/>
      <c r="M946" s="65"/>
      <c r="N946" s="65"/>
      <c r="O946" s="65"/>
    </row>
    <row r="947" customFormat="false" ht="15.75" hidden="false" customHeight="true" outlineLevel="0" collapsed="false">
      <c r="A947" s="61" t="str">
        <f aca="false">Def_SecSub!$A$353</f>
        <v>SI-07M2</v>
      </c>
      <c r="B947" s="61" t="str">
        <f aca="false">Def_Equipamentos!$C$5</f>
        <v>DI-BPMSigPatch</v>
      </c>
      <c r="C947" s="43"/>
      <c r="D947" s="64" t="str">
        <f aca="false">IF(EXACT(A947, ""), "", A947&amp;":")&amp;B947&amp;IF(EXACT(C947, ""), "", "-"&amp;C947)</f>
        <v>SI-07M2:DI-BPMSigPatch</v>
      </c>
      <c r="E947" s="61" t="str">
        <f aca="false">Def_Locais_Racks_Trechos!$A$353</f>
        <v>SI-07M2</v>
      </c>
      <c r="F947" s="64" t="str">
        <f aca="false" t="array" ref="F947:F947">INDEX(Def_Locais_Racks_Trechos!$B$2:$B$1019, MATCH(E947, Def_Locais_Racks_Trechos!$A$2:$A$1019, 0), 1)</f>
        <v>Túnel (Anel)</v>
      </c>
      <c r="G947" s="65"/>
      <c r="H947" s="65"/>
      <c r="I947" s="65"/>
      <c r="J947" s="65"/>
      <c r="K947" s="65"/>
      <c r="L947" s="65"/>
      <c r="M947" s="65"/>
      <c r="N947" s="65"/>
      <c r="O947" s="65"/>
    </row>
    <row r="948" customFormat="false" ht="15.75" hidden="false" customHeight="true" outlineLevel="0" collapsed="false">
      <c r="A948" s="61" t="str">
        <f aca="false">Def_SecSub!$A$354</f>
        <v>SI-08C1</v>
      </c>
      <c r="B948" s="61" t="str">
        <f aca="false">Def_Equipamentos!$C$5</f>
        <v>DI-BPMSigPatch</v>
      </c>
      <c r="C948" s="43" t="n">
        <v>1</v>
      </c>
      <c r="D948" s="64" t="str">
        <f aca="false">IF(EXACT(A948, ""), "", A948&amp;":")&amp;B948&amp;IF(EXACT(C948, ""), "", "-"&amp;C948)</f>
        <v>SI-08C1:DI-BPMSigPatch-1</v>
      </c>
      <c r="E948" s="61" t="str">
        <f aca="false">Def_Locais_Racks_Trechos!$A$354</f>
        <v>SI-08C1</v>
      </c>
      <c r="F948" s="64" t="str">
        <f aca="false" t="array" ref="F948:F948">INDEX(Def_Locais_Racks_Trechos!$B$2:$B$1019, MATCH(E948, Def_Locais_Racks_Trechos!$A$2:$A$1019, 0), 1)</f>
        <v>Túnel (Anel)</v>
      </c>
      <c r="G948" s="65"/>
      <c r="H948" s="65"/>
      <c r="I948" s="65"/>
      <c r="J948" s="65"/>
      <c r="K948" s="65"/>
      <c r="L948" s="65"/>
      <c r="M948" s="65"/>
      <c r="N948" s="65"/>
      <c r="O948" s="65"/>
    </row>
    <row r="949" customFormat="false" ht="15.75" hidden="false" customHeight="true" outlineLevel="0" collapsed="false">
      <c r="A949" s="61" t="str">
        <f aca="false">Def_SecSub!$A$354</f>
        <v>SI-08C1</v>
      </c>
      <c r="B949" s="61" t="str">
        <f aca="false">Def_Equipamentos!$C$5</f>
        <v>DI-BPMSigPatch</v>
      </c>
      <c r="C949" s="43" t="n">
        <v>2</v>
      </c>
      <c r="D949" s="64" t="str">
        <f aca="false">IF(EXACT(A949, ""), "", A949&amp;":")&amp;B949&amp;IF(EXACT(C949, ""), "", "-"&amp;C949)</f>
        <v>SI-08C1:DI-BPMSigPatch-2</v>
      </c>
      <c r="E949" s="61" t="str">
        <f aca="false">Def_Locais_Racks_Trechos!$A$354</f>
        <v>SI-08C1</v>
      </c>
      <c r="F949" s="64" t="str">
        <f aca="false" t="array" ref="F949:F949">INDEX(Def_Locais_Racks_Trechos!$B$2:$B$1019, MATCH(E949, Def_Locais_Racks_Trechos!$A$2:$A$1019, 0), 1)</f>
        <v>Túnel (Anel)</v>
      </c>
      <c r="G949" s="65"/>
      <c r="H949" s="65"/>
      <c r="I949" s="65"/>
      <c r="J949" s="65"/>
      <c r="K949" s="65"/>
      <c r="L949" s="65"/>
      <c r="M949" s="65"/>
      <c r="N949" s="65"/>
      <c r="O949" s="65"/>
    </row>
    <row r="950" customFormat="false" ht="15.75" hidden="false" customHeight="true" outlineLevel="0" collapsed="false">
      <c r="A950" s="61" t="str">
        <f aca="false">Def_SecSub!$A$355</f>
        <v>SI-08C2</v>
      </c>
      <c r="B950" s="61" t="str">
        <f aca="false">Def_Equipamentos!$C$5</f>
        <v>DI-BPMSigPatch</v>
      </c>
      <c r="C950" s="43"/>
      <c r="D950" s="64" t="str">
        <f aca="false">IF(EXACT(A950, ""), "", A950&amp;":")&amp;B950&amp;IF(EXACT(C950, ""), "", "-"&amp;C950)</f>
        <v>SI-08C2:DI-BPMSigPatch</v>
      </c>
      <c r="E950" s="61" t="str">
        <f aca="false">Def_Locais_Racks_Trechos!$A$355</f>
        <v>SI-08C2</v>
      </c>
      <c r="F950" s="64" t="str">
        <f aca="false" t="array" ref="F950:F950">INDEX(Def_Locais_Racks_Trechos!$B$2:$B$1019, MATCH(E950, Def_Locais_Racks_Trechos!$A$2:$A$1019, 0), 1)</f>
        <v>Túnel (Anel)</v>
      </c>
      <c r="G950" s="65"/>
      <c r="H950" s="65"/>
      <c r="I950" s="65"/>
      <c r="J950" s="65"/>
      <c r="K950" s="65"/>
      <c r="L950" s="65"/>
      <c r="M950" s="65"/>
      <c r="N950" s="65"/>
      <c r="O950" s="65"/>
    </row>
    <row r="951" customFormat="false" ht="15.75" hidden="false" customHeight="true" outlineLevel="0" collapsed="false">
      <c r="A951" s="61" t="str">
        <f aca="false">Def_SecSub!$A$356</f>
        <v>SI-08C3</v>
      </c>
      <c r="B951" s="61" t="str">
        <f aca="false">Def_Equipamentos!$C$5</f>
        <v>DI-BPMSigPatch</v>
      </c>
      <c r="C951" s="43" t="n">
        <v>1</v>
      </c>
      <c r="D951" s="64" t="str">
        <f aca="false">IF(EXACT(A951, ""), "", A951&amp;":")&amp;B951&amp;IF(EXACT(C951, ""), "", "-"&amp;C951)</f>
        <v>SI-08C3:DI-BPMSigPatch-1</v>
      </c>
      <c r="E951" s="61" t="str">
        <f aca="false">Def_Locais_Racks_Trechos!$A$356</f>
        <v>SI-08C3</v>
      </c>
      <c r="F951" s="64" t="str">
        <f aca="false" t="array" ref="F951:F951">INDEX(Def_Locais_Racks_Trechos!$B$2:$B$1019, MATCH(E951, Def_Locais_Racks_Trechos!$A$2:$A$1019, 0), 1)</f>
        <v>Túnel (Anel)</v>
      </c>
      <c r="G951" s="65"/>
      <c r="H951" s="65"/>
      <c r="I951" s="65"/>
      <c r="J951" s="65"/>
      <c r="K951" s="65"/>
      <c r="L951" s="65"/>
      <c r="M951" s="65"/>
      <c r="N951" s="65"/>
      <c r="O951" s="65"/>
    </row>
    <row r="952" customFormat="false" ht="15.75" hidden="false" customHeight="true" outlineLevel="0" collapsed="false">
      <c r="A952" s="61" t="str">
        <f aca="false">Def_SecSub!$A$356</f>
        <v>SI-08C3</v>
      </c>
      <c r="B952" s="61" t="str">
        <f aca="false">Def_Equipamentos!$C$5</f>
        <v>DI-BPMSigPatch</v>
      </c>
      <c r="C952" s="43" t="n">
        <v>2</v>
      </c>
      <c r="D952" s="64" t="str">
        <f aca="false">IF(EXACT(A952, ""), "", A952&amp;":")&amp;B952&amp;IF(EXACT(C952, ""), "", "-"&amp;C952)</f>
        <v>SI-08C3:DI-BPMSigPatch-2</v>
      </c>
      <c r="E952" s="61" t="str">
        <f aca="false">Def_Locais_Racks_Trechos!$A$356</f>
        <v>SI-08C3</v>
      </c>
      <c r="F952" s="64" t="str">
        <f aca="false" t="array" ref="F952:F952">INDEX(Def_Locais_Racks_Trechos!$B$2:$B$1019, MATCH(E952, Def_Locais_Racks_Trechos!$A$2:$A$1019, 0), 1)</f>
        <v>Túnel (Anel)</v>
      </c>
      <c r="G952" s="65"/>
      <c r="H952" s="65"/>
      <c r="I952" s="65"/>
      <c r="J952" s="65"/>
      <c r="K952" s="65"/>
      <c r="L952" s="65"/>
      <c r="M952" s="65"/>
      <c r="N952" s="65"/>
      <c r="O952" s="65"/>
    </row>
    <row r="953" customFormat="false" ht="15.75" hidden="false" customHeight="true" outlineLevel="0" collapsed="false">
      <c r="A953" s="61" t="str">
        <f aca="false">Def_SecSub!$A$357</f>
        <v>SI-08C4</v>
      </c>
      <c r="B953" s="61" t="str">
        <f aca="false">Def_Equipamentos!$C$5</f>
        <v>DI-BPMSigPatch</v>
      </c>
      <c r="C953" s="43"/>
      <c r="D953" s="64" t="str">
        <f aca="false">IF(EXACT(A953, ""), "", A953&amp;":")&amp;B953&amp;IF(EXACT(C953, ""), "", "-"&amp;C953)</f>
        <v>SI-08C4:DI-BPMSigPatch</v>
      </c>
      <c r="E953" s="61" t="str">
        <f aca="false">Def_Locais_Racks_Trechos!$A$357</f>
        <v>SI-08C4</v>
      </c>
      <c r="F953" s="64" t="str">
        <f aca="false" t="array" ref="F953:F953">INDEX(Def_Locais_Racks_Trechos!$B$2:$B$1019, MATCH(E953, Def_Locais_Racks_Trechos!$A$2:$A$1019, 0), 1)</f>
        <v>Túnel (Anel)</v>
      </c>
      <c r="G953" s="65"/>
      <c r="H953" s="65"/>
      <c r="I953" s="65"/>
      <c r="J953" s="65"/>
      <c r="K953" s="65"/>
      <c r="L953" s="65"/>
      <c r="M953" s="65"/>
      <c r="N953" s="65"/>
      <c r="O953" s="65"/>
    </row>
    <row r="954" customFormat="false" ht="15.75" hidden="false" customHeight="true" outlineLevel="0" collapsed="false">
      <c r="A954" s="61" t="str">
        <f aca="false">Def_SecSub!$A$358</f>
        <v>SI-08M1</v>
      </c>
      <c r="B954" s="61" t="str">
        <f aca="false">Def_Equipamentos!$C$5</f>
        <v>DI-BPMSigPatch</v>
      </c>
      <c r="C954" s="43"/>
      <c r="D954" s="64" t="str">
        <f aca="false">IF(EXACT(A954, ""), "", A954&amp;":")&amp;B954&amp;IF(EXACT(C954, ""), "", "-"&amp;C954)</f>
        <v>SI-08M1:DI-BPMSigPatch</v>
      </c>
      <c r="E954" s="61" t="str">
        <f aca="false">Def_Locais_Racks_Trechos!$A$358</f>
        <v>SI-08M1</v>
      </c>
      <c r="F954" s="64" t="str">
        <f aca="false" t="array" ref="F954:F954">INDEX(Def_Locais_Racks_Trechos!$B$2:$B$1019, MATCH(E954, Def_Locais_Racks_Trechos!$A$2:$A$1019, 0), 1)</f>
        <v>Túnel (Anel)</v>
      </c>
      <c r="G954" s="65"/>
      <c r="H954" s="65"/>
      <c r="I954" s="65"/>
      <c r="J954" s="65"/>
      <c r="K954" s="65"/>
      <c r="L954" s="65"/>
      <c r="M954" s="65"/>
      <c r="N954" s="65"/>
      <c r="O954" s="65"/>
    </row>
    <row r="955" customFormat="false" ht="15.75" hidden="false" customHeight="true" outlineLevel="0" collapsed="false">
      <c r="A955" s="61" t="str">
        <f aca="false">Def_SecSub!$A$359</f>
        <v>SI-08M2</v>
      </c>
      <c r="B955" s="61" t="str">
        <f aca="false">Def_Equipamentos!$C$5</f>
        <v>DI-BPMSigPatch</v>
      </c>
      <c r="C955" s="43"/>
      <c r="D955" s="64" t="str">
        <f aca="false">IF(EXACT(A955, ""), "", A955&amp;":")&amp;B955&amp;IF(EXACT(C955, ""), "", "-"&amp;C955)</f>
        <v>SI-08M2:DI-BPMSigPatch</v>
      </c>
      <c r="E955" s="61" t="str">
        <f aca="false">Def_Locais_Racks_Trechos!$A$359</f>
        <v>SI-08M2</v>
      </c>
      <c r="F955" s="64" t="str">
        <f aca="false" t="array" ref="F955:F955">INDEX(Def_Locais_Racks_Trechos!$B$2:$B$1019, MATCH(E955, Def_Locais_Racks_Trechos!$A$2:$A$1019, 0), 1)</f>
        <v>Túnel (Anel)</v>
      </c>
      <c r="G955" s="65"/>
      <c r="H955" s="65"/>
      <c r="I955" s="65"/>
      <c r="J955" s="65"/>
      <c r="K955" s="65"/>
      <c r="L955" s="65"/>
      <c r="M955" s="65"/>
      <c r="N955" s="65"/>
      <c r="O955" s="65"/>
    </row>
    <row r="956" customFormat="false" ht="15.75" hidden="false" customHeight="true" outlineLevel="0" collapsed="false">
      <c r="A956" s="61" t="str">
        <f aca="false">Def_SecSub!$A$360</f>
        <v>SI-09C1</v>
      </c>
      <c r="B956" s="61" t="str">
        <f aca="false">Def_Equipamentos!$C$5</f>
        <v>DI-BPMSigPatch</v>
      </c>
      <c r="C956" s="43" t="n">
        <v>1</v>
      </c>
      <c r="D956" s="64" t="str">
        <f aca="false">IF(EXACT(A956, ""), "", A956&amp;":")&amp;B956&amp;IF(EXACT(C956, ""), "", "-"&amp;C956)</f>
        <v>SI-09C1:DI-BPMSigPatch-1</v>
      </c>
      <c r="E956" s="61" t="str">
        <f aca="false">Def_Locais_Racks_Trechos!$A$360</f>
        <v>SI-09C1</v>
      </c>
      <c r="F956" s="64" t="str">
        <f aca="false" t="array" ref="F956:F956">INDEX(Def_Locais_Racks_Trechos!$B$2:$B$1019, MATCH(E956, Def_Locais_Racks_Trechos!$A$2:$A$1019, 0), 1)</f>
        <v>Túnel (Anel)</v>
      </c>
      <c r="G956" s="65"/>
      <c r="H956" s="65"/>
      <c r="I956" s="65"/>
      <c r="J956" s="65"/>
      <c r="K956" s="65"/>
      <c r="L956" s="65"/>
      <c r="M956" s="65"/>
      <c r="N956" s="65"/>
      <c r="O956" s="65"/>
    </row>
    <row r="957" customFormat="false" ht="15.75" hidden="false" customHeight="true" outlineLevel="0" collapsed="false">
      <c r="A957" s="61" t="str">
        <f aca="false">Def_SecSub!$A$360</f>
        <v>SI-09C1</v>
      </c>
      <c r="B957" s="61" t="str">
        <f aca="false">Def_Equipamentos!$C$5</f>
        <v>DI-BPMSigPatch</v>
      </c>
      <c r="C957" s="43" t="n">
        <v>2</v>
      </c>
      <c r="D957" s="64" t="str">
        <f aca="false">IF(EXACT(A957, ""), "", A957&amp;":")&amp;B957&amp;IF(EXACT(C957, ""), "", "-"&amp;C957)</f>
        <v>SI-09C1:DI-BPMSigPatch-2</v>
      </c>
      <c r="E957" s="61" t="str">
        <f aca="false">Def_Locais_Racks_Trechos!$A$360</f>
        <v>SI-09C1</v>
      </c>
      <c r="F957" s="64" t="str">
        <f aca="false" t="array" ref="F957:F957">INDEX(Def_Locais_Racks_Trechos!$B$2:$B$1019, MATCH(E957, Def_Locais_Racks_Trechos!$A$2:$A$1019, 0), 1)</f>
        <v>Túnel (Anel)</v>
      </c>
      <c r="G957" s="65"/>
      <c r="H957" s="65"/>
      <c r="I957" s="65"/>
      <c r="J957" s="65"/>
      <c r="K957" s="65"/>
      <c r="L957" s="65"/>
      <c r="M957" s="65"/>
      <c r="N957" s="65"/>
      <c r="O957" s="65"/>
    </row>
    <row r="958" customFormat="false" ht="15.75" hidden="false" customHeight="true" outlineLevel="0" collapsed="false">
      <c r="A958" s="61" t="str">
        <f aca="false">Def_SecSub!$A$361</f>
        <v>SI-09C2</v>
      </c>
      <c r="B958" s="61" t="str">
        <f aca="false">Def_Equipamentos!$C$5</f>
        <v>DI-BPMSigPatch</v>
      </c>
      <c r="C958" s="43"/>
      <c r="D958" s="64" t="str">
        <f aca="false">IF(EXACT(A958, ""), "", A958&amp;":")&amp;B958&amp;IF(EXACT(C958, ""), "", "-"&amp;C958)</f>
        <v>SI-09C2:DI-BPMSigPatch</v>
      </c>
      <c r="E958" s="61" t="str">
        <f aca="false">Def_Locais_Racks_Trechos!$A$361</f>
        <v>SI-09C2</v>
      </c>
      <c r="F958" s="64" t="str">
        <f aca="false" t="array" ref="F958:F958">INDEX(Def_Locais_Racks_Trechos!$B$2:$B$1019, MATCH(E958, Def_Locais_Racks_Trechos!$A$2:$A$1019, 0), 1)</f>
        <v>Túnel (Anel)</v>
      </c>
      <c r="G958" s="65"/>
      <c r="H958" s="65"/>
      <c r="I958" s="65"/>
      <c r="J958" s="65"/>
      <c r="K958" s="65"/>
      <c r="L958" s="65"/>
      <c r="M958" s="65"/>
      <c r="N958" s="65"/>
      <c r="O958" s="65"/>
    </row>
    <row r="959" customFormat="false" ht="15.75" hidden="false" customHeight="true" outlineLevel="0" collapsed="false">
      <c r="A959" s="61" t="str">
        <f aca="false">Def_SecSub!$A$362</f>
        <v>SI-09C3</v>
      </c>
      <c r="B959" s="61" t="str">
        <f aca="false">Def_Equipamentos!$C$5</f>
        <v>DI-BPMSigPatch</v>
      </c>
      <c r="C959" s="43" t="n">
        <v>1</v>
      </c>
      <c r="D959" s="64" t="str">
        <f aca="false">IF(EXACT(A959, ""), "", A959&amp;":")&amp;B959&amp;IF(EXACT(C959, ""), "", "-"&amp;C959)</f>
        <v>SI-09C3:DI-BPMSigPatch-1</v>
      </c>
      <c r="E959" s="61" t="str">
        <f aca="false">Def_Locais_Racks_Trechos!$A$362</f>
        <v>SI-09C3</v>
      </c>
      <c r="F959" s="64" t="str">
        <f aca="false" t="array" ref="F959:F959">INDEX(Def_Locais_Racks_Trechos!$B$2:$B$1019, MATCH(E959, Def_Locais_Racks_Trechos!$A$2:$A$1019, 0), 1)</f>
        <v>Túnel (Anel)</v>
      </c>
      <c r="G959" s="65"/>
      <c r="H959" s="65"/>
      <c r="I959" s="65"/>
      <c r="J959" s="65"/>
      <c r="K959" s="65"/>
      <c r="L959" s="65"/>
      <c r="M959" s="65"/>
      <c r="N959" s="65"/>
      <c r="O959" s="65"/>
    </row>
    <row r="960" customFormat="false" ht="15.75" hidden="false" customHeight="true" outlineLevel="0" collapsed="false">
      <c r="A960" s="61" t="str">
        <f aca="false">Def_SecSub!$A$362</f>
        <v>SI-09C3</v>
      </c>
      <c r="B960" s="61" t="str">
        <f aca="false">Def_Equipamentos!$C$5</f>
        <v>DI-BPMSigPatch</v>
      </c>
      <c r="C960" s="43" t="n">
        <v>2</v>
      </c>
      <c r="D960" s="64" t="str">
        <f aca="false">IF(EXACT(A960, ""), "", A960&amp;":")&amp;B960&amp;IF(EXACT(C960, ""), "", "-"&amp;C960)</f>
        <v>SI-09C3:DI-BPMSigPatch-2</v>
      </c>
      <c r="E960" s="61" t="str">
        <f aca="false">Def_Locais_Racks_Trechos!$A$362</f>
        <v>SI-09C3</v>
      </c>
      <c r="F960" s="64" t="str">
        <f aca="false" t="array" ref="F960:F960">INDEX(Def_Locais_Racks_Trechos!$B$2:$B$1019, MATCH(E960, Def_Locais_Racks_Trechos!$A$2:$A$1019, 0), 1)</f>
        <v>Túnel (Anel)</v>
      </c>
      <c r="G960" s="65"/>
      <c r="H960" s="65"/>
      <c r="I960" s="65"/>
      <c r="J960" s="65"/>
      <c r="K960" s="65"/>
      <c r="L960" s="65"/>
      <c r="M960" s="65"/>
      <c r="N960" s="65"/>
      <c r="O960" s="65"/>
    </row>
    <row r="961" customFormat="false" ht="15.75" hidden="false" customHeight="true" outlineLevel="0" collapsed="false">
      <c r="A961" s="61" t="str">
        <f aca="false">Def_SecSub!$A$363</f>
        <v>SI-09C4</v>
      </c>
      <c r="B961" s="61" t="str">
        <f aca="false">Def_Equipamentos!$C$5</f>
        <v>DI-BPMSigPatch</v>
      </c>
      <c r="C961" s="43"/>
      <c r="D961" s="64" t="str">
        <f aca="false">IF(EXACT(A961, ""), "", A961&amp;":")&amp;B961&amp;IF(EXACT(C961, ""), "", "-"&amp;C961)</f>
        <v>SI-09C4:DI-BPMSigPatch</v>
      </c>
      <c r="E961" s="61" t="str">
        <f aca="false">Def_Locais_Racks_Trechos!$A$363</f>
        <v>SI-09C4</v>
      </c>
      <c r="F961" s="64" t="str">
        <f aca="false" t="array" ref="F961:F961">INDEX(Def_Locais_Racks_Trechos!$B$2:$B$1019, MATCH(E961, Def_Locais_Racks_Trechos!$A$2:$A$1019, 0), 1)</f>
        <v>Túnel (Anel)</v>
      </c>
      <c r="G961" s="65"/>
      <c r="H961" s="65"/>
      <c r="I961" s="65"/>
      <c r="J961" s="65"/>
      <c r="K961" s="65"/>
      <c r="L961" s="65"/>
      <c r="M961" s="65"/>
      <c r="N961" s="65"/>
      <c r="O961" s="65"/>
    </row>
    <row r="962" customFormat="false" ht="15.75" hidden="false" customHeight="true" outlineLevel="0" collapsed="false">
      <c r="A962" s="61" t="str">
        <f aca="false">Def_SecSub!$A$364</f>
        <v>SI-09M1</v>
      </c>
      <c r="B962" s="61" t="str">
        <f aca="false">Def_Equipamentos!$C$5</f>
        <v>DI-BPMSigPatch</v>
      </c>
      <c r="C962" s="43"/>
      <c r="D962" s="64" t="str">
        <f aca="false">IF(EXACT(A962, ""), "", A962&amp;":")&amp;B962&amp;IF(EXACT(C962, ""), "", "-"&amp;C962)</f>
        <v>SI-09M1:DI-BPMSigPatch</v>
      </c>
      <c r="E962" s="61" t="str">
        <f aca="false">Def_Locais_Racks_Trechos!$A$364</f>
        <v>SI-09M1</v>
      </c>
      <c r="F962" s="64" t="str">
        <f aca="false" t="array" ref="F962:F962">INDEX(Def_Locais_Racks_Trechos!$B$2:$B$1019, MATCH(E962, Def_Locais_Racks_Trechos!$A$2:$A$1019, 0), 1)</f>
        <v>Túnel (Anel)</v>
      </c>
      <c r="G962" s="65"/>
      <c r="H962" s="65"/>
      <c r="I962" s="65"/>
      <c r="J962" s="65"/>
      <c r="K962" s="65"/>
      <c r="L962" s="65"/>
      <c r="M962" s="65"/>
      <c r="N962" s="65"/>
      <c r="O962" s="65"/>
    </row>
    <row r="963" customFormat="false" ht="15.75" hidden="false" customHeight="true" outlineLevel="0" collapsed="false">
      <c r="A963" s="61" t="str">
        <f aca="false">Def_SecSub!$A$365</f>
        <v>SI-09M2</v>
      </c>
      <c r="B963" s="61" t="str">
        <f aca="false">Def_Equipamentos!$C$5</f>
        <v>DI-BPMSigPatch</v>
      </c>
      <c r="C963" s="43"/>
      <c r="D963" s="64" t="str">
        <f aca="false">IF(EXACT(A963, ""), "", A963&amp;":")&amp;B963&amp;IF(EXACT(C963, ""), "", "-"&amp;C963)</f>
        <v>SI-09M2:DI-BPMSigPatch</v>
      </c>
      <c r="E963" s="61" t="str">
        <f aca="false">Def_Locais_Racks_Trechos!$A$365</f>
        <v>SI-09M2</v>
      </c>
      <c r="F963" s="64" t="str">
        <f aca="false" t="array" ref="F963:F963">INDEX(Def_Locais_Racks_Trechos!$B$2:$B$1019, MATCH(E963, Def_Locais_Racks_Trechos!$A$2:$A$1019, 0), 1)</f>
        <v>Túnel (Anel)</v>
      </c>
      <c r="G963" s="65"/>
      <c r="H963" s="65"/>
      <c r="I963" s="65"/>
      <c r="J963" s="65"/>
      <c r="K963" s="65"/>
      <c r="L963" s="65"/>
      <c r="M963" s="65"/>
      <c r="N963" s="65"/>
      <c r="O963" s="65"/>
    </row>
    <row r="964" customFormat="false" ht="15.75" hidden="false" customHeight="true" outlineLevel="0" collapsed="false">
      <c r="A964" s="61" t="str">
        <f aca="false">Def_SecSub!$A$366</f>
        <v>SI-10C1</v>
      </c>
      <c r="B964" s="61" t="str">
        <f aca="false">Def_Equipamentos!$C$5</f>
        <v>DI-BPMSigPatch</v>
      </c>
      <c r="C964" s="43" t="n">
        <v>1</v>
      </c>
      <c r="D964" s="64" t="str">
        <f aca="false">IF(EXACT(A964, ""), "", A964&amp;":")&amp;B964&amp;IF(EXACT(C964, ""), "", "-"&amp;C964)</f>
        <v>SI-10C1:DI-BPMSigPatch-1</v>
      </c>
      <c r="E964" s="61" t="str">
        <f aca="false">Def_Locais_Racks_Trechos!$A$366</f>
        <v>SI-10C1</v>
      </c>
      <c r="F964" s="64" t="str">
        <f aca="false" t="array" ref="F964:F964">INDEX(Def_Locais_Racks_Trechos!$B$2:$B$1019, MATCH(E964, Def_Locais_Racks_Trechos!$A$2:$A$1019, 0), 1)</f>
        <v>Túnel (Anel)</v>
      </c>
      <c r="G964" s="65"/>
      <c r="H964" s="65"/>
      <c r="I964" s="65"/>
      <c r="J964" s="65"/>
      <c r="K964" s="65"/>
      <c r="L964" s="65"/>
      <c r="M964" s="65"/>
      <c r="N964" s="65"/>
      <c r="O964" s="65"/>
    </row>
    <row r="965" customFormat="false" ht="15.75" hidden="false" customHeight="true" outlineLevel="0" collapsed="false">
      <c r="A965" s="61" t="str">
        <f aca="false">Def_SecSub!$A$366</f>
        <v>SI-10C1</v>
      </c>
      <c r="B965" s="61" t="str">
        <f aca="false">Def_Equipamentos!$C$5</f>
        <v>DI-BPMSigPatch</v>
      </c>
      <c r="C965" s="43" t="n">
        <v>2</v>
      </c>
      <c r="D965" s="64" t="str">
        <f aca="false">IF(EXACT(A965, ""), "", A965&amp;":")&amp;B965&amp;IF(EXACT(C965, ""), "", "-"&amp;C965)</f>
        <v>SI-10C1:DI-BPMSigPatch-2</v>
      </c>
      <c r="E965" s="61" t="str">
        <f aca="false">Def_Locais_Racks_Trechos!$A$366</f>
        <v>SI-10C1</v>
      </c>
      <c r="F965" s="64" t="str">
        <f aca="false" t="array" ref="F965:F965">INDEX(Def_Locais_Racks_Trechos!$B$2:$B$1019, MATCH(E965, Def_Locais_Racks_Trechos!$A$2:$A$1019, 0), 1)</f>
        <v>Túnel (Anel)</v>
      </c>
      <c r="G965" s="65"/>
      <c r="H965" s="65"/>
      <c r="I965" s="65"/>
      <c r="J965" s="65"/>
      <c r="K965" s="65"/>
      <c r="L965" s="65"/>
      <c r="M965" s="65"/>
      <c r="N965" s="65"/>
      <c r="O965" s="65"/>
    </row>
    <row r="966" customFormat="false" ht="15.75" hidden="false" customHeight="true" outlineLevel="0" collapsed="false">
      <c r="A966" s="61" t="str">
        <f aca="false">Def_SecSub!$A$367</f>
        <v>SI-10C2</v>
      </c>
      <c r="B966" s="61" t="str">
        <f aca="false">Def_Equipamentos!$C$5</f>
        <v>DI-BPMSigPatch</v>
      </c>
      <c r="C966" s="43"/>
      <c r="D966" s="64" t="str">
        <f aca="false">IF(EXACT(A966, ""), "", A966&amp;":")&amp;B966&amp;IF(EXACT(C966, ""), "", "-"&amp;C966)</f>
        <v>SI-10C2:DI-BPMSigPatch</v>
      </c>
      <c r="E966" s="61" t="str">
        <f aca="false">Def_Locais_Racks_Trechos!$A$367</f>
        <v>SI-10C2</v>
      </c>
      <c r="F966" s="64" t="str">
        <f aca="false" t="array" ref="F966:F966">INDEX(Def_Locais_Racks_Trechos!$B$2:$B$1019, MATCH(E966, Def_Locais_Racks_Trechos!$A$2:$A$1019, 0), 1)</f>
        <v>Túnel (Anel)</v>
      </c>
      <c r="G966" s="65"/>
      <c r="H966" s="65"/>
      <c r="I966" s="65"/>
      <c r="J966" s="65"/>
      <c r="K966" s="65"/>
      <c r="L966" s="65"/>
      <c r="M966" s="65"/>
      <c r="N966" s="65"/>
      <c r="O966" s="65"/>
    </row>
    <row r="967" customFormat="false" ht="15.75" hidden="false" customHeight="true" outlineLevel="0" collapsed="false">
      <c r="A967" s="61" t="str">
        <f aca="false">Def_SecSub!$A$368</f>
        <v>SI-10C3</v>
      </c>
      <c r="B967" s="61" t="str">
        <f aca="false">Def_Equipamentos!$C$5</f>
        <v>DI-BPMSigPatch</v>
      </c>
      <c r="C967" s="43" t="n">
        <v>1</v>
      </c>
      <c r="D967" s="64" t="str">
        <f aca="false">IF(EXACT(A967, ""), "", A967&amp;":")&amp;B967&amp;IF(EXACT(C967, ""), "", "-"&amp;C967)</f>
        <v>SI-10C3:DI-BPMSigPatch-1</v>
      </c>
      <c r="E967" s="61" t="str">
        <f aca="false">Def_Locais_Racks_Trechos!$A$368</f>
        <v>SI-10C3</v>
      </c>
      <c r="F967" s="64" t="str">
        <f aca="false" t="array" ref="F967:F967">INDEX(Def_Locais_Racks_Trechos!$B$2:$B$1019, MATCH(E967, Def_Locais_Racks_Trechos!$A$2:$A$1019, 0), 1)</f>
        <v>Túnel (Anel)</v>
      </c>
      <c r="G967" s="65"/>
      <c r="H967" s="65"/>
      <c r="I967" s="65"/>
      <c r="J967" s="65"/>
      <c r="K967" s="65"/>
      <c r="L967" s="65"/>
      <c r="M967" s="65"/>
      <c r="N967" s="65"/>
      <c r="O967" s="65"/>
    </row>
    <row r="968" customFormat="false" ht="15.75" hidden="false" customHeight="true" outlineLevel="0" collapsed="false">
      <c r="A968" s="61" t="str">
        <f aca="false">Def_SecSub!$A$368</f>
        <v>SI-10C3</v>
      </c>
      <c r="B968" s="61" t="str">
        <f aca="false">Def_Equipamentos!$C$5</f>
        <v>DI-BPMSigPatch</v>
      </c>
      <c r="C968" s="43" t="n">
        <v>2</v>
      </c>
      <c r="D968" s="64" t="str">
        <f aca="false">IF(EXACT(A968, ""), "", A968&amp;":")&amp;B968&amp;IF(EXACT(C968, ""), "", "-"&amp;C968)</f>
        <v>SI-10C3:DI-BPMSigPatch-2</v>
      </c>
      <c r="E968" s="61" t="str">
        <f aca="false">Def_Locais_Racks_Trechos!$A$368</f>
        <v>SI-10C3</v>
      </c>
      <c r="F968" s="64" t="str">
        <f aca="false" t="array" ref="F968:F968">INDEX(Def_Locais_Racks_Trechos!$B$2:$B$1019, MATCH(E968, Def_Locais_Racks_Trechos!$A$2:$A$1019, 0), 1)</f>
        <v>Túnel (Anel)</v>
      </c>
      <c r="G968" s="65"/>
      <c r="H968" s="65"/>
      <c r="I968" s="65"/>
      <c r="J968" s="65"/>
      <c r="K968" s="65"/>
      <c r="L968" s="65"/>
      <c r="M968" s="65"/>
      <c r="N968" s="65"/>
      <c r="O968" s="65"/>
    </row>
    <row r="969" customFormat="false" ht="15.75" hidden="false" customHeight="true" outlineLevel="0" collapsed="false">
      <c r="A969" s="61" t="str">
        <f aca="false">Def_SecSub!$A$369</f>
        <v>SI-10C4</v>
      </c>
      <c r="B969" s="61" t="str">
        <f aca="false">Def_Equipamentos!$C$5</f>
        <v>DI-BPMSigPatch</v>
      </c>
      <c r="C969" s="43"/>
      <c r="D969" s="64" t="str">
        <f aca="false">IF(EXACT(A969, ""), "", A969&amp;":")&amp;B969&amp;IF(EXACT(C969, ""), "", "-"&amp;C969)</f>
        <v>SI-10C4:DI-BPMSigPatch</v>
      </c>
      <c r="E969" s="61" t="str">
        <f aca="false">Def_Locais_Racks_Trechos!$A$369</f>
        <v>SI-10C4</v>
      </c>
      <c r="F969" s="64" t="str">
        <f aca="false" t="array" ref="F969:F969">INDEX(Def_Locais_Racks_Trechos!$B$2:$B$1019, MATCH(E969, Def_Locais_Racks_Trechos!$A$2:$A$1019, 0), 1)</f>
        <v>Túnel (Anel)</v>
      </c>
      <c r="G969" s="65"/>
      <c r="H969" s="65"/>
      <c r="I969" s="65"/>
      <c r="J969" s="65"/>
      <c r="K969" s="65"/>
      <c r="L969" s="65"/>
      <c r="M969" s="65"/>
      <c r="N969" s="65"/>
      <c r="O969" s="65"/>
    </row>
    <row r="970" customFormat="false" ht="15.75" hidden="false" customHeight="true" outlineLevel="0" collapsed="false">
      <c r="A970" s="61" t="str">
        <f aca="false">Def_SecSub!$A$370</f>
        <v>SI-10M1</v>
      </c>
      <c r="B970" s="61" t="str">
        <f aca="false">Def_Equipamentos!$C$5</f>
        <v>DI-BPMSigPatch</v>
      </c>
      <c r="C970" s="43"/>
      <c r="D970" s="64" t="str">
        <f aca="false">IF(EXACT(A970, ""), "", A970&amp;":")&amp;B970&amp;IF(EXACT(C970, ""), "", "-"&amp;C970)</f>
        <v>SI-10M1:DI-BPMSigPatch</v>
      </c>
      <c r="E970" s="61" t="str">
        <f aca="false">Def_Locais_Racks_Trechos!$A$370</f>
        <v>SI-10M1</v>
      </c>
      <c r="F970" s="64" t="str">
        <f aca="false" t="array" ref="F970:F970">INDEX(Def_Locais_Racks_Trechos!$B$2:$B$1019, MATCH(E970, Def_Locais_Racks_Trechos!$A$2:$A$1019, 0), 1)</f>
        <v>Túnel (Anel)</v>
      </c>
      <c r="G970" s="65"/>
      <c r="H970" s="65"/>
      <c r="I970" s="65"/>
      <c r="J970" s="65"/>
      <c r="K970" s="65"/>
      <c r="L970" s="65"/>
      <c r="M970" s="65"/>
      <c r="N970" s="65"/>
      <c r="O970" s="65"/>
    </row>
    <row r="971" customFormat="false" ht="15.75" hidden="false" customHeight="true" outlineLevel="0" collapsed="false">
      <c r="A971" s="61" t="str">
        <f aca="false">Def_SecSub!$A$371</f>
        <v>SI-10M2</v>
      </c>
      <c r="B971" s="61" t="str">
        <f aca="false">Def_Equipamentos!$C$5</f>
        <v>DI-BPMSigPatch</v>
      </c>
      <c r="C971" s="43"/>
      <c r="D971" s="64" t="str">
        <f aca="false">IF(EXACT(A971, ""), "", A971&amp;":")&amp;B971&amp;IF(EXACT(C971, ""), "", "-"&amp;C971)</f>
        <v>SI-10M2:DI-BPMSigPatch</v>
      </c>
      <c r="E971" s="61" t="str">
        <f aca="false">Def_Locais_Racks_Trechos!$A$371</f>
        <v>SI-10M2</v>
      </c>
      <c r="F971" s="64" t="str">
        <f aca="false" t="array" ref="F971:F971">INDEX(Def_Locais_Racks_Trechos!$B$2:$B$1019, MATCH(E971, Def_Locais_Racks_Trechos!$A$2:$A$1019, 0), 1)</f>
        <v>Túnel (Anel)</v>
      </c>
      <c r="G971" s="65"/>
      <c r="H971" s="65"/>
      <c r="I971" s="65"/>
      <c r="J971" s="65"/>
      <c r="K971" s="65"/>
      <c r="L971" s="65"/>
      <c r="M971" s="65"/>
      <c r="N971" s="65"/>
      <c r="O971" s="65"/>
    </row>
    <row r="972" customFormat="false" ht="15.75" hidden="false" customHeight="true" outlineLevel="0" collapsed="false">
      <c r="A972" s="61" t="str">
        <f aca="false">Def_SecSub!$A$372</f>
        <v>SI-11C1</v>
      </c>
      <c r="B972" s="61" t="str">
        <f aca="false">Def_Equipamentos!$C$5</f>
        <v>DI-BPMSigPatch</v>
      </c>
      <c r="C972" s="43" t="n">
        <v>1</v>
      </c>
      <c r="D972" s="64" t="str">
        <f aca="false">IF(EXACT(A972, ""), "", A972&amp;":")&amp;B972&amp;IF(EXACT(C972, ""), "", "-"&amp;C972)</f>
        <v>SI-11C1:DI-BPMSigPatch-1</v>
      </c>
      <c r="E972" s="61" t="str">
        <f aca="false">Def_Locais_Racks_Trechos!$A$372</f>
        <v>SI-11C1</v>
      </c>
      <c r="F972" s="64" t="str">
        <f aca="false" t="array" ref="F972:F972">INDEX(Def_Locais_Racks_Trechos!$B$2:$B$1019, MATCH(E972, Def_Locais_Racks_Trechos!$A$2:$A$1019, 0), 1)</f>
        <v>Túnel (Anel)</v>
      </c>
      <c r="G972" s="65"/>
      <c r="H972" s="65"/>
      <c r="I972" s="65"/>
      <c r="J972" s="65"/>
      <c r="K972" s="65"/>
      <c r="L972" s="65"/>
      <c r="M972" s="65"/>
      <c r="N972" s="65"/>
      <c r="O972" s="65"/>
    </row>
    <row r="973" customFormat="false" ht="15.75" hidden="false" customHeight="true" outlineLevel="0" collapsed="false">
      <c r="A973" s="61" t="str">
        <f aca="false">Def_SecSub!$A$372</f>
        <v>SI-11C1</v>
      </c>
      <c r="B973" s="61" t="str">
        <f aca="false">Def_Equipamentos!$C$5</f>
        <v>DI-BPMSigPatch</v>
      </c>
      <c r="C973" s="43" t="n">
        <v>2</v>
      </c>
      <c r="D973" s="64" t="str">
        <f aca="false">IF(EXACT(A973, ""), "", A973&amp;":")&amp;B973&amp;IF(EXACT(C973, ""), "", "-"&amp;C973)</f>
        <v>SI-11C1:DI-BPMSigPatch-2</v>
      </c>
      <c r="E973" s="61" t="str">
        <f aca="false">Def_Locais_Racks_Trechos!$A$372</f>
        <v>SI-11C1</v>
      </c>
      <c r="F973" s="64" t="str">
        <f aca="false" t="array" ref="F973:F973">INDEX(Def_Locais_Racks_Trechos!$B$2:$B$1019, MATCH(E973, Def_Locais_Racks_Trechos!$A$2:$A$1019, 0), 1)</f>
        <v>Túnel (Anel)</v>
      </c>
      <c r="G973" s="65"/>
      <c r="H973" s="65"/>
      <c r="I973" s="65"/>
      <c r="J973" s="65"/>
      <c r="K973" s="65"/>
      <c r="L973" s="65"/>
      <c r="M973" s="65"/>
      <c r="N973" s="65"/>
      <c r="O973" s="65"/>
    </row>
    <row r="974" customFormat="false" ht="15.75" hidden="false" customHeight="true" outlineLevel="0" collapsed="false">
      <c r="A974" s="61" t="str">
        <f aca="false">Def_SecSub!$A$373</f>
        <v>SI-11C2</v>
      </c>
      <c r="B974" s="61" t="str">
        <f aca="false">Def_Equipamentos!$C$5</f>
        <v>DI-BPMSigPatch</v>
      </c>
      <c r="C974" s="43"/>
      <c r="D974" s="64" t="str">
        <f aca="false">IF(EXACT(A974, ""), "", A974&amp;":")&amp;B974&amp;IF(EXACT(C974, ""), "", "-"&amp;C974)</f>
        <v>SI-11C2:DI-BPMSigPatch</v>
      </c>
      <c r="E974" s="61" t="str">
        <f aca="false">Def_Locais_Racks_Trechos!$A$373</f>
        <v>SI-11C2</v>
      </c>
      <c r="F974" s="64" t="str">
        <f aca="false" t="array" ref="F974:F974">INDEX(Def_Locais_Racks_Trechos!$B$2:$B$1019, MATCH(E974, Def_Locais_Racks_Trechos!$A$2:$A$1019, 0), 1)</f>
        <v>Túnel (Anel)</v>
      </c>
      <c r="G974" s="65"/>
      <c r="H974" s="65"/>
      <c r="I974" s="65"/>
      <c r="J974" s="65"/>
      <c r="K974" s="65"/>
      <c r="L974" s="65"/>
      <c r="M974" s="65"/>
      <c r="N974" s="65"/>
      <c r="O974" s="65"/>
    </row>
    <row r="975" customFormat="false" ht="15.75" hidden="false" customHeight="true" outlineLevel="0" collapsed="false">
      <c r="A975" s="61" t="str">
        <f aca="false">Def_SecSub!$A$374</f>
        <v>SI-11C3</v>
      </c>
      <c r="B975" s="61" t="str">
        <f aca="false">Def_Equipamentos!$C$5</f>
        <v>DI-BPMSigPatch</v>
      </c>
      <c r="C975" s="43" t="n">
        <v>1</v>
      </c>
      <c r="D975" s="64" t="str">
        <f aca="false">IF(EXACT(A975, ""), "", A975&amp;":")&amp;B975&amp;IF(EXACT(C975, ""), "", "-"&amp;C975)</f>
        <v>SI-11C3:DI-BPMSigPatch-1</v>
      </c>
      <c r="E975" s="61" t="str">
        <f aca="false">Def_Locais_Racks_Trechos!$A$374</f>
        <v>SI-11C3</v>
      </c>
      <c r="F975" s="64" t="str">
        <f aca="false" t="array" ref="F975:F975">INDEX(Def_Locais_Racks_Trechos!$B$2:$B$1019, MATCH(E975, Def_Locais_Racks_Trechos!$A$2:$A$1019, 0), 1)</f>
        <v>Túnel (Anel)</v>
      </c>
      <c r="G975" s="65"/>
      <c r="H975" s="65"/>
      <c r="I975" s="65"/>
      <c r="J975" s="65"/>
      <c r="K975" s="65"/>
      <c r="L975" s="65"/>
      <c r="M975" s="65"/>
      <c r="N975" s="65"/>
      <c r="O975" s="65"/>
    </row>
    <row r="976" customFormat="false" ht="15.75" hidden="false" customHeight="true" outlineLevel="0" collapsed="false">
      <c r="A976" s="61" t="str">
        <f aca="false">Def_SecSub!$A$374</f>
        <v>SI-11C3</v>
      </c>
      <c r="B976" s="61" t="str">
        <f aca="false">Def_Equipamentos!$C$5</f>
        <v>DI-BPMSigPatch</v>
      </c>
      <c r="C976" s="43" t="n">
        <v>2</v>
      </c>
      <c r="D976" s="64" t="str">
        <f aca="false">IF(EXACT(A976, ""), "", A976&amp;":")&amp;B976&amp;IF(EXACT(C976, ""), "", "-"&amp;C976)</f>
        <v>SI-11C3:DI-BPMSigPatch-2</v>
      </c>
      <c r="E976" s="61" t="str">
        <f aca="false">Def_Locais_Racks_Trechos!$A$374</f>
        <v>SI-11C3</v>
      </c>
      <c r="F976" s="64" t="str">
        <f aca="false" t="array" ref="F976:F976">INDEX(Def_Locais_Racks_Trechos!$B$2:$B$1019, MATCH(E976, Def_Locais_Racks_Trechos!$A$2:$A$1019, 0), 1)</f>
        <v>Túnel (Anel)</v>
      </c>
      <c r="G976" s="65"/>
      <c r="H976" s="65"/>
      <c r="I976" s="65"/>
      <c r="J976" s="65"/>
      <c r="K976" s="65"/>
      <c r="L976" s="65"/>
      <c r="M976" s="65"/>
      <c r="N976" s="65"/>
      <c r="O976" s="65"/>
    </row>
    <row r="977" customFormat="false" ht="15.75" hidden="false" customHeight="true" outlineLevel="0" collapsed="false">
      <c r="A977" s="61" t="str">
        <f aca="false">Def_SecSub!$A$375</f>
        <v>SI-11C4</v>
      </c>
      <c r="B977" s="61" t="str">
        <f aca="false">Def_Equipamentos!$C$5</f>
        <v>DI-BPMSigPatch</v>
      </c>
      <c r="C977" s="43"/>
      <c r="D977" s="64" t="str">
        <f aca="false">IF(EXACT(A977, ""), "", A977&amp;":")&amp;B977&amp;IF(EXACT(C977, ""), "", "-"&amp;C977)</f>
        <v>SI-11C4:DI-BPMSigPatch</v>
      </c>
      <c r="E977" s="61" t="str">
        <f aca="false">Def_Locais_Racks_Trechos!$A$375</f>
        <v>SI-11C4</v>
      </c>
      <c r="F977" s="64" t="str">
        <f aca="false" t="array" ref="F977:F977">INDEX(Def_Locais_Racks_Trechos!$B$2:$B$1019, MATCH(E977, Def_Locais_Racks_Trechos!$A$2:$A$1019, 0), 1)</f>
        <v>Túnel (Anel)</v>
      </c>
      <c r="G977" s="65"/>
      <c r="H977" s="65"/>
      <c r="I977" s="65"/>
      <c r="J977" s="65"/>
      <c r="K977" s="65"/>
      <c r="L977" s="65"/>
      <c r="M977" s="65"/>
      <c r="N977" s="65"/>
      <c r="O977" s="65"/>
    </row>
    <row r="978" customFormat="false" ht="15.75" hidden="false" customHeight="true" outlineLevel="0" collapsed="false">
      <c r="A978" s="61" t="str">
        <f aca="false">Def_SecSub!$A$376</f>
        <v>SI-11M1</v>
      </c>
      <c r="B978" s="61" t="str">
        <f aca="false">Def_Equipamentos!$C$5</f>
        <v>DI-BPMSigPatch</v>
      </c>
      <c r="C978" s="43"/>
      <c r="D978" s="64" t="str">
        <f aca="false">IF(EXACT(A978, ""), "", A978&amp;":")&amp;B978&amp;IF(EXACT(C978, ""), "", "-"&amp;C978)</f>
        <v>SI-11M1:DI-BPMSigPatch</v>
      </c>
      <c r="E978" s="61" t="str">
        <f aca="false">Def_Locais_Racks_Trechos!$A$376</f>
        <v>SI-11M1</v>
      </c>
      <c r="F978" s="64" t="str">
        <f aca="false" t="array" ref="F978:F978">INDEX(Def_Locais_Racks_Trechos!$B$2:$B$1019, MATCH(E978, Def_Locais_Racks_Trechos!$A$2:$A$1019, 0), 1)</f>
        <v>Túnel (Anel)</v>
      </c>
      <c r="G978" s="65"/>
      <c r="H978" s="65"/>
      <c r="I978" s="65"/>
      <c r="J978" s="65"/>
      <c r="K978" s="65"/>
      <c r="L978" s="65"/>
      <c r="M978" s="65"/>
      <c r="N978" s="65"/>
      <c r="O978" s="65"/>
    </row>
    <row r="979" customFormat="false" ht="15.75" hidden="false" customHeight="true" outlineLevel="0" collapsed="false">
      <c r="A979" s="61" t="str">
        <f aca="false">Def_SecSub!$A$377</f>
        <v>SI-11M2</v>
      </c>
      <c r="B979" s="61" t="str">
        <f aca="false">Def_Equipamentos!$C$5</f>
        <v>DI-BPMSigPatch</v>
      </c>
      <c r="C979" s="43"/>
      <c r="D979" s="64" t="str">
        <f aca="false">IF(EXACT(A979, ""), "", A979&amp;":")&amp;B979&amp;IF(EXACT(C979, ""), "", "-"&amp;C979)</f>
        <v>SI-11M2:DI-BPMSigPatch</v>
      </c>
      <c r="E979" s="61" t="str">
        <f aca="false">Def_Locais_Racks_Trechos!$A$377</f>
        <v>SI-11M2</v>
      </c>
      <c r="F979" s="64" t="str">
        <f aca="false" t="array" ref="F979:F979">INDEX(Def_Locais_Racks_Trechos!$B$2:$B$1019, MATCH(E979, Def_Locais_Racks_Trechos!$A$2:$A$1019, 0), 1)</f>
        <v>Túnel (Anel)</v>
      </c>
      <c r="G979" s="65"/>
      <c r="H979" s="65"/>
      <c r="I979" s="65"/>
      <c r="J979" s="65"/>
      <c r="K979" s="65"/>
      <c r="L979" s="65"/>
      <c r="M979" s="65"/>
      <c r="N979" s="65"/>
      <c r="O979" s="65"/>
    </row>
    <row r="980" customFormat="false" ht="15.75" hidden="false" customHeight="true" outlineLevel="0" collapsed="false">
      <c r="A980" s="61" t="str">
        <f aca="false">Def_SecSub!$A$378</f>
        <v>SI-12C1</v>
      </c>
      <c r="B980" s="61" t="str">
        <f aca="false">Def_Equipamentos!$C$5</f>
        <v>DI-BPMSigPatch</v>
      </c>
      <c r="C980" s="43" t="n">
        <v>1</v>
      </c>
      <c r="D980" s="64" t="str">
        <f aca="false">IF(EXACT(A980, ""), "", A980&amp;":")&amp;B980&amp;IF(EXACT(C980, ""), "", "-"&amp;C980)</f>
        <v>SI-12C1:DI-BPMSigPatch-1</v>
      </c>
      <c r="E980" s="61" t="str">
        <f aca="false">Def_Locais_Racks_Trechos!$A$378</f>
        <v>SI-12C1</v>
      </c>
      <c r="F980" s="64" t="str">
        <f aca="false" t="array" ref="F980:F980">INDEX(Def_Locais_Racks_Trechos!$B$2:$B$1019, MATCH(E980, Def_Locais_Racks_Trechos!$A$2:$A$1019, 0), 1)</f>
        <v>Túnel (Anel)</v>
      </c>
      <c r="G980" s="65"/>
      <c r="H980" s="65"/>
      <c r="I980" s="65"/>
      <c r="J980" s="65"/>
      <c r="K980" s="65"/>
      <c r="L980" s="65"/>
      <c r="M980" s="65"/>
      <c r="N980" s="65"/>
      <c r="O980" s="65"/>
    </row>
    <row r="981" customFormat="false" ht="15.75" hidden="false" customHeight="true" outlineLevel="0" collapsed="false">
      <c r="A981" s="61" t="str">
        <f aca="false">Def_SecSub!$A$378</f>
        <v>SI-12C1</v>
      </c>
      <c r="B981" s="61" t="str">
        <f aca="false">Def_Equipamentos!$C$5</f>
        <v>DI-BPMSigPatch</v>
      </c>
      <c r="C981" s="43" t="n">
        <v>2</v>
      </c>
      <c r="D981" s="64" t="str">
        <f aca="false">IF(EXACT(A981, ""), "", A981&amp;":")&amp;B981&amp;IF(EXACT(C981, ""), "", "-"&amp;C981)</f>
        <v>SI-12C1:DI-BPMSigPatch-2</v>
      </c>
      <c r="E981" s="61" t="str">
        <f aca="false">Def_Locais_Racks_Trechos!$A$378</f>
        <v>SI-12C1</v>
      </c>
      <c r="F981" s="64" t="str">
        <f aca="false" t="array" ref="F981:F981">INDEX(Def_Locais_Racks_Trechos!$B$2:$B$1019, MATCH(E981, Def_Locais_Racks_Trechos!$A$2:$A$1019, 0), 1)</f>
        <v>Túnel (Anel)</v>
      </c>
      <c r="G981" s="65"/>
      <c r="H981" s="65"/>
      <c r="I981" s="65"/>
      <c r="J981" s="65"/>
      <c r="K981" s="65"/>
      <c r="L981" s="65"/>
      <c r="M981" s="65"/>
      <c r="N981" s="65"/>
      <c r="O981" s="65"/>
    </row>
    <row r="982" customFormat="false" ht="15.75" hidden="false" customHeight="true" outlineLevel="0" collapsed="false">
      <c r="A982" s="61" t="str">
        <f aca="false">Def_SecSub!$A$379</f>
        <v>SI-12C2</v>
      </c>
      <c r="B982" s="61" t="str">
        <f aca="false">Def_Equipamentos!$C$5</f>
        <v>DI-BPMSigPatch</v>
      </c>
      <c r="C982" s="43"/>
      <c r="D982" s="64" t="str">
        <f aca="false">IF(EXACT(A982, ""), "", A982&amp;":")&amp;B982&amp;IF(EXACT(C982, ""), "", "-"&amp;C982)</f>
        <v>SI-12C2:DI-BPMSigPatch</v>
      </c>
      <c r="E982" s="61" t="str">
        <f aca="false">Def_Locais_Racks_Trechos!$A$379</f>
        <v>SI-12C2</v>
      </c>
      <c r="F982" s="64" t="str">
        <f aca="false" t="array" ref="F982:F982">INDEX(Def_Locais_Racks_Trechos!$B$2:$B$1019, MATCH(E982, Def_Locais_Racks_Trechos!$A$2:$A$1019, 0), 1)</f>
        <v>Túnel (Anel)</v>
      </c>
      <c r="G982" s="65"/>
      <c r="H982" s="65"/>
      <c r="I982" s="65"/>
      <c r="J982" s="65"/>
      <c r="K982" s="65"/>
      <c r="L982" s="65"/>
      <c r="M982" s="65"/>
      <c r="N982" s="65"/>
      <c r="O982" s="65"/>
    </row>
    <row r="983" customFormat="false" ht="15.75" hidden="false" customHeight="true" outlineLevel="0" collapsed="false">
      <c r="A983" s="61" t="str">
        <f aca="false">Def_SecSub!$A$380</f>
        <v>SI-12C3</v>
      </c>
      <c r="B983" s="61" t="str">
        <f aca="false">Def_Equipamentos!$C$5</f>
        <v>DI-BPMSigPatch</v>
      </c>
      <c r="C983" s="43" t="n">
        <v>1</v>
      </c>
      <c r="D983" s="64" t="str">
        <f aca="false">IF(EXACT(A983, ""), "", A983&amp;":")&amp;B983&amp;IF(EXACT(C983, ""), "", "-"&amp;C983)</f>
        <v>SI-12C3:DI-BPMSigPatch-1</v>
      </c>
      <c r="E983" s="61" t="str">
        <f aca="false">Def_Locais_Racks_Trechos!$A$380</f>
        <v>SI-12C3</v>
      </c>
      <c r="F983" s="64" t="str">
        <f aca="false" t="array" ref="F983:F983">INDEX(Def_Locais_Racks_Trechos!$B$2:$B$1019, MATCH(E983, Def_Locais_Racks_Trechos!$A$2:$A$1019, 0), 1)</f>
        <v>Túnel (Anel)</v>
      </c>
      <c r="G983" s="65"/>
      <c r="H983" s="65"/>
      <c r="I983" s="65"/>
      <c r="J983" s="65"/>
      <c r="K983" s="65"/>
      <c r="L983" s="65"/>
      <c r="M983" s="65"/>
      <c r="N983" s="65"/>
      <c r="O983" s="65"/>
    </row>
    <row r="984" customFormat="false" ht="15.75" hidden="false" customHeight="true" outlineLevel="0" collapsed="false">
      <c r="A984" s="61" t="str">
        <f aca="false">Def_SecSub!$A$380</f>
        <v>SI-12C3</v>
      </c>
      <c r="B984" s="61" t="str">
        <f aca="false">Def_Equipamentos!$C$5</f>
        <v>DI-BPMSigPatch</v>
      </c>
      <c r="C984" s="43" t="n">
        <v>2</v>
      </c>
      <c r="D984" s="64" t="str">
        <f aca="false">IF(EXACT(A984, ""), "", A984&amp;":")&amp;B984&amp;IF(EXACT(C984, ""), "", "-"&amp;C984)</f>
        <v>SI-12C3:DI-BPMSigPatch-2</v>
      </c>
      <c r="E984" s="61" t="str">
        <f aca="false">Def_Locais_Racks_Trechos!$A$380</f>
        <v>SI-12C3</v>
      </c>
      <c r="F984" s="64" t="str">
        <f aca="false" t="array" ref="F984:F984">INDEX(Def_Locais_Racks_Trechos!$B$2:$B$1019, MATCH(E984, Def_Locais_Racks_Trechos!$A$2:$A$1019, 0), 1)</f>
        <v>Túnel (Anel)</v>
      </c>
      <c r="G984" s="65"/>
      <c r="H984" s="65"/>
      <c r="I984" s="65"/>
      <c r="J984" s="65"/>
      <c r="K984" s="65"/>
      <c r="L984" s="65"/>
      <c r="M984" s="65"/>
      <c r="N984" s="65"/>
      <c r="O984" s="65"/>
    </row>
    <row r="985" customFormat="false" ht="15.75" hidden="false" customHeight="true" outlineLevel="0" collapsed="false">
      <c r="A985" s="61" t="str">
        <f aca="false">Def_SecSub!$A$381</f>
        <v>SI-12C4</v>
      </c>
      <c r="B985" s="61" t="str">
        <f aca="false">Def_Equipamentos!$C$5</f>
        <v>DI-BPMSigPatch</v>
      </c>
      <c r="C985" s="43"/>
      <c r="D985" s="64" t="str">
        <f aca="false">IF(EXACT(A985, ""), "", A985&amp;":")&amp;B985&amp;IF(EXACT(C985, ""), "", "-"&amp;C985)</f>
        <v>SI-12C4:DI-BPMSigPatch</v>
      </c>
      <c r="E985" s="61" t="str">
        <f aca="false">Def_Locais_Racks_Trechos!$A$381</f>
        <v>SI-12C4</v>
      </c>
      <c r="F985" s="64" t="str">
        <f aca="false" t="array" ref="F985:F985">INDEX(Def_Locais_Racks_Trechos!$B$2:$B$1019, MATCH(E985, Def_Locais_Racks_Trechos!$A$2:$A$1019, 0), 1)</f>
        <v>Túnel (Anel)</v>
      </c>
      <c r="G985" s="65"/>
      <c r="H985" s="65"/>
      <c r="I985" s="65"/>
      <c r="J985" s="65"/>
      <c r="K985" s="65"/>
      <c r="L985" s="65"/>
      <c r="M985" s="65"/>
      <c r="N985" s="65"/>
      <c r="O985" s="65"/>
    </row>
    <row r="986" customFormat="false" ht="15.75" hidden="false" customHeight="true" outlineLevel="0" collapsed="false">
      <c r="A986" s="61" t="str">
        <f aca="false">Def_SecSub!$A$382</f>
        <v>SI-12M1</v>
      </c>
      <c r="B986" s="61" t="str">
        <f aca="false">Def_Equipamentos!$C$5</f>
        <v>DI-BPMSigPatch</v>
      </c>
      <c r="C986" s="43"/>
      <c r="D986" s="64" t="str">
        <f aca="false">IF(EXACT(A986, ""), "", A986&amp;":")&amp;B986&amp;IF(EXACT(C986, ""), "", "-"&amp;C986)</f>
        <v>SI-12M1:DI-BPMSigPatch</v>
      </c>
      <c r="E986" s="61" t="str">
        <f aca="false">Def_Locais_Racks_Trechos!$A$382</f>
        <v>SI-12M1</v>
      </c>
      <c r="F986" s="64" t="str">
        <f aca="false" t="array" ref="F986:F986">INDEX(Def_Locais_Racks_Trechos!$B$2:$B$1019, MATCH(E986, Def_Locais_Racks_Trechos!$A$2:$A$1019, 0), 1)</f>
        <v>Túnel (Anel)</v>
      </c>
      <c r="G986" s="65"/>
      <c r="H986" s="65"/>
      <c r="I986" s="65"/>
      <c r="J986" s="65"/>
      <c r="K986" s="65"/>
      <c r="L986" s="65"/>
      <c r="M986" s="65"/>
      <c r="N986" s="65"/>
      <c r="O986" s="65"/>
    </row>
    <row r="987" customFormat="false" ht="15.75" hidden="false" customHeight="true" outlineLevel="0" collapsed="false">
      <c r="A987" s="61" t="str">
        <f aca="false">Def_SecSub!$A$383</f>
        <v>SI-12M2</v>
      </c>
      <c r="B987" s="61" t="str">
        <f aca="false">Def_Equipamentos!$C$5</f>
        <v>DI-BPMSigPatch</v>
      </c>
      <c r="C987" s="43"/>
      <c r="D987" s="64" t="str">
        <f aca="false">IF(EXACT(A987, ""), "", A987&amp;":")&amp;B987&amp;IF(EXACT(C987, ""), "", "-"&amp;C987)</f>
        <v>SI-12M2:DI-BPMSigPatch</v>
      </c>
      <c r="E987" s="61" t="str">
        <f aca="false">Def_Locais_Racks_Trechos!$A$383</f>
        <v>SI-12M2</v>
      </c>
      <c r="F987" s="64" t="str">
        <f aca="false" t="array" ref="F987:F987">INDEX(Def_Locais_Racks_Trechos!$B$2:$B$1019, MATCH(E987, Def_Locais_Racks_Trechos!$A$2:$A$1019, 0), 1)</f>
        <v>Túnel (Anel)</v>
      </c>
      <c r="G987" s="65"/>
      <c r="H987" s="65"/>
      <c r="I987" s="65"/>
      <c r="J987" s="65"/>
      <c r="K987" s="65"/>
      <c r="L987" s="65"/>
      <c r="M987" s="65"/>
      <c r="N987" s="65"/>
      <c r="O987" s="65"/>
    </row>
    <row r="988" customFormat="false" ht="15.75" hidden="false" customHeight="true" outlineLevel="0" collapsed="false">
      <c r="A988" s="61" t="str">
        <f aca="false">Def_SecSub!$A$384</f>
        <v>SI-13C1</v>
      </c>
      <c r="B988" s="61" t="str">
        <f aca="false">Def_Equipamentos!$C$5</f>
        <v>DI-BPMSigPatch</v>
      </c>
      <c r="C988" s="43" t="n">
        <v>1</v>
      </c>
      <c r="D988" s="64" t="str">
        <f aca="false">IF(EXACT(A988, ""), "", A988&amp;":")&amp;B988&amp;IF(EXACT(C988, ""), "", "-"&amp;C988)</f>
        <v>SI-13C1:DI-BPMSigPatch-1</v>
      </c>
      <c r="E988" s="61" t="str">
        <f aca="false">Def_Locais_Racks_Trechos!$A$384</f>
        <v>SI-13C1</v>
      </c>
      <c r="F988" s="64" t="str">
        <f aca="false" t="array" ref="F988:F988">INDEX(Def_Locais_Racks_Trechos!$B$2:$B$1019, MATCH(E988, Def_Locais_Racks_Trechos!$A$2:$A$1019, 0), 1)</f>
        <v>Túnel (Anel)</v>
      </c>
      <c r="G988" s="65"/>
      <c r="H988" s="65"/>
      <c r="I988" s="65"/>
      <c r="J988" s="65"/>
      <c r="K988" s="65"/>
      <c r="L988" s="65"/>
      <c r="M988" s="65"/>
      <c r="N988" s="65"/>
      <c r="O988" s="65"/>
    </row>
    <row r="989" customFormat="false" ht="15.75" hidden="false" customHeight="true" outlineLevel="0" collapsed="false">
      <c r="A989" s="61" t="str">
        <f aca="false">Def_SecSub!$A$384</f>
        <v>SI-13C1</v>
      </c>
      <c r="B989" s="61" t="str">
        <f aca="false">Def_Equipamentos!$C$5</f>
        <v>DI-BPMSigPatch</v>
      </c>
      <c r="C989" s="43" t="n">
        <v>2</v>
      </c>
      <c r="D989" s="64" t="str">
        <f aca="false">IF(EXACT(A989, ""), "", A989&amp;":")&amp;B989&amp;IF(EXACT(C989, ""), "", "-"&amp;C989)</f>
        <v>SI-13C1:DI-BPMSigPatch-2</v>
      </c>
      <c r="E989" s="61" t="str">
        <f aca="false">Def_Locais_Racks_Trechos!$A$384</f>
        <v>SI-13C1</v>
      </c>
      <c r="F989" s="64" t="str">
        <f aca="false" t="array" ref="F989:F989">INDEX(Def_Locais_Racks_Trechos!$B$2:$B$1019, MATCH(E989, Def_Locais_Racks_Trechos!$A$2:$A$1019, 0), 1)</f>
        <v>Túnel (Anel)</v>
      </c>
      <c r="G989" s="65"/>
      <c r="H989" s="65"/>
      <c r="I989" s="65"/>
      <c r="J989" s="65"/>
      <c r="K989" s="65"/>
      <c r="L989" s="65"/>
      <c r="M989" s="65"/>
      <c r="N989" s="65"/>
      <c r="O989" s="65"/>
    </row>
    <row r="990" customFormat="false" ht="15.75" hidden="false" customHeight="true" outlineLevel="0" collapsed="false">
      <c r="A990" s="61" t="str">
        <f aca="false">Def_SecSub!$A$385</f>
        <v>SI-13C2</v>
      </c>
      <c r="B990" s="61" t="str">
        <f aca="false">Def_Equipamentos!$C$5</f>
        <v>DI-BPMSigPatch</v>
      </c>
      <c r="C990" s="43"/>
      <c r="D990" s="64" t="str">
        <f aca="false">IF(EXACT(A990, ""), "", A990&amp;":")&amp;B990&amp;IF(EXACT(C990, ""), "", "-"&amp;C990)</f>
        <v>SI-13C2:DI-BPMSigPatch</v>
      </c>
      <c r="E990" s="61" t="str">
        <f aca="false">Def_Locais_Racks_Trechos!$A$385</f>
        <v>SI-13C2</v>
      </c>
      <c r="F990" s="64" t="str">
        <f aca="false" t="array" ref="F990:F990">INDEX(Def_Locais_Racks_Trechos!$B$2:$B$1019, MATCH(E990, Def_Locais_Racks_Trechos!$A$2:$A$1019, 0), 1)</f>
        <v>Túnel (Anel)</v>
      </c>
      <c r="G990" s="65"/>
      <c r="H990" s="65"/>
      <c r="I990" s="65"/>
      <c r="J990" s="65"/>
      <c r="K990" s="65"/>
      <c r="L990" s="65"/>
      <c r="M990" s="65"/>
      <c r="N990" s="65"/>
      <c r="O990" s="65"/>
    </row>
    <row r="991" customFormat="false" ht="15.75" hidden="false" customHeight="true" outlineLevel="0" collapsed="false">
      <c r="A991" s="61" t="str">
        <f aca="false">Def_SecSub!$A$386</f>
        <v>SI-13C3</v>
      </c>
      <c r="B991" s="61" t="str">
        <f aca="false">Def_Equipamentos!$C$5</f>
        <v>DI-BPMSigPatch</v>
      </c>
      <c r="C991" s="43" t="n">
        <v>1</v>
      </c>
      <c r="D991" s="64" t="str">
        <f aca="false">IF(EXACT(A991, ""), "", A991&amp;":")&amp;B991&amp;IF(EXACT(C991, ""), "", "-"&amp;C991)</f>
        <v>SI-13C3:DI-BPMSigPatch-1</v>
      </c>
      <c r="E991" s="61" t="str">
        <f aca="false">Def_Locais_Racks_Trechos!$A$386</f>
        <v>SI-13C3</v>
      </c>
      <c r="F991" s="64" t="str">
        <f aca="false" t="array" ref="F991:F991">INDEX(Def_Locais_Racks_Trechos!$B$2:$B$1019, MATCH(E991, Def_Locais_Racks_Trechos!$A$2:$A$1019, 0), 1)</f>
        <v>Túnel (Anel)</v>
      </c>
      <c r="G991" s="65"/>
      <c r="H991" s="65"/>
      <c r="I991" s="65"/>
      <c r="J991" s="65"/>
      <c r="K991" s="65"/>
      <c r="L991" s="65"/>
      <c r="M991" s="65"/>
      <c r="N991" s="65"/>
      <c r="O991" s="65"/>
    </row>
    <row r="992" customFormat="false" ht="15.75" hidden="false" customHeight="true" outlineLevel="0" collapsed="false">
      <c r="A992" s="61" t="str">
        <f aca="false">Def_SecSub!$A$386</f>
        <v>SI-13C3</v>
      </c>
      <c r="B992" s="61" t="str">
        <f aca="false">Def_Equipamentos!$C$5</f>
        <v>DI-BPMSigPatch</v>
      </c>
      <c r="C992" s="43" t="n">
        <v>2</v>
      </c>
      <c r="D992" s="64" t="str">
        <f aca="false">IF(EXACT(A992, ""), "", A992&amp;":")&amp;B992&amp;IF(EXACT(C992, ""), "", "-"&amp;C992)</f>
        <v>SI-13C3:DI-BPMSigPatch-2</v>
      </c>
      <c r="E992" s="61" t="str">
        <f aca="false">Def_Locais_Racks_Trechos!$A$386</f>
        <v>SI-13C3</v>
      </c>
      <c r="F992" s="64" t="str">
        <f aca="false" t="array" ref="F992:F992">INDEX(Def_Locais_Racks_Trechos!$B$2:$B$1019, MATCH(E992, Def_Locais_Racks_Trechos!$A$2:$A$1019, 0), 1)</f>
        <v>Túnel (Anel)</v>
      </c>
      <c r="G992" s="65"/>
      <c r="H992" s="65"/>
      <c r="I992" s="65"/>
      <c r="J992" s="65"/>
      <c r="K992" s="65"/>
      <c r="L992" s="65"/>
      <c r="M992" s="65"/>
      <c r="N992" s="65"/>
      <c r="O992" s="65"/>
    </row>
    <row r="993" customFormat="false" ht="15.75" hidden="false" customHeight="true" outlineLevel="0" collapsed="false">
      <c r="A993" s="61" t="str">
        <f aca="false">Def_SecSub!$A$387</f>
        <v>SI-13C4</v>
      </c>
      <c r="B993" s="61" t="str">
        <f aca="false">Def_Equipamentos!$C$5</f>
        <v>DI-BPMSigPatch</v>
      </c>
      <c r="C993" s="43"/>
      <c r="D993" s="64" t="str">
        <f aca="false">IF(EXACT(A993, ""), "", A993&amp;":")&amp;B993&amp;IF(EXACT(C993, ""), "", "-"&amp;C993)</f>
        <v>SI-13C4:DI-BPMSigPatch</v>
      </c>
      <c r="E993" s="61" t="str">
        <f aca="false">Def_Locais_Racks_Trechos!$A$387</f>
        <v>SI-13C4</v>
      </c>
      <c r="F993" s="64" t="str">
        <f aca="false" t="array" ref="F993:F993">INDEX(Def_Locais_Racks_Trechos!$B$2:$B$1019, MATCH(E993, Def_Locais_Racks_Trechos!$A$2:$A$1019, 0), 1)</f>
        <v>Túnel (Anel)</v>
      </c>
      <c r="G993" s="65"/>
      <c r="H993" s="65"/>
      <c r="I993" s="65"/>
      <c r="J993" s="65"/>
      <c r="K993" s="65"/>
      <c r="L993" s="65"/>
      <c r="M993" s="65"/>
      <c r="N993" s="65"/>
      <c r="O993" s="65"/>
    </row>
    <row r="994" customFormat="false" ht="15.75" hidden="false" customHeight="true" outlineLevel="0" collapsed="false">
      <c r="A994" s="61" t="str">
        <f aca="false">Def_SecSub!$A$388</f>
        <v>SI-13M1</v>
      </c>
      <c r="B994" s="61" t="str">
        <f aca="false">Def_Equipamentos!$C$5</f>
        <v>DI-BPMSigPatch</v>
      </c>
      <c r="C994" s="43"/>
      <c r="D994" s="64" t="str">
        <f aca="false">IF(EXACT(A994, ""), "", A994&amp;":")&amp;B994&amp;IF(EXACT(C994, ""), "", "-"&amp;C994)</f>
        <v>SI-13M1:DI-BPMSigPatch</v>
      </c>
      <c r="E994" s="61" t="str">
        <f aca="false">Def_Locais_Racks_Trechos!$A$388</f>
        <v>SI-13M1</v>
      </c>
      <c r="F994" s="64" t="str">
        <f aca="false" t="array" ref="F994:F994">INDEX(Def_Locais_Racks_Trechos!$B$2:$B$1019, MATCH(E994, Def_Locais_Racks_Trechos!$A$2:$A$1019, 0), 1)</f>
        <v>Túnel (Anel)</v>
      </c>
      <c r="G994" s="65"/>
      <c r="H994" s="65"/>
      <c r="I994" s="65"/>
      <c r="J994" s="65"/>
      <c r="K994" s="65"/>
      <c r="L994" s="65"/>
      <c r="M994" s="65"/>
      <c r="N994" s="65"/>
      <c r="O994" s="65"/>
    </row>
    <row r="995" customFormat="false" ht="15.75" hidden="false" customHeight="true" outlineLevel="0" collapsed="false">
      <c r="A995" s="61" t="str">
        <f aca="false">Def_SecSub!$A$389</f>
        <v>SI-13M2</v>
      </c>
      <c r="B995" s="61" t="str">
        <f aca="false">Def_Equipamentos!$C$5</f>
        <v>DI-BPMSigPatch</v>
      </c>
      <c r="C995" s="43"/>
      <c r="D995" s="64" t="str">
        <f aca="false">IF(EXACT(A995, ""), "", A995&amp;":")&amp;B995&amp;IF(EXACT(C995, ""), "", "-"&amp;C995)</f>
        <v>SI-13M2:DI-BPMSigPatch</v>
      </c>
      <c r="E995" s="61" t="str">
        <f aca="false">Def_Locais_Racks_Trechos!$A$389</f>
        <v>SI-13M2</v>
      </c>
      <c r="F995" s="64" t="str">
        <f aca="false" t="array" ref="F995:F995">INDEX(Def_Locais_Racks_Trechos!$B$2:$B$1019, MATCH(E995, Def_Locais_Racks_Trechos!$A$2:$A$1019, 0), 1)</f>
        <v>Túnel (Anel)</v>
      </c>
      <c r="G995" s="65"/>
      <c r="H995" s="65"/>
      <c r="I995" s="65"/>
      <c r="J995" s="65"/>
      <c r="K995" s="65"/>
      <c r="L995" s="65"/>
      <c r="M995" s="65"/>
      <c r="N995" s="65"/>
      <c r="O995" s="65"/>
    </row>
    <row r="996" customFormat="false" ht="15.75" hidden="false" customHeight="true" outlineLevel="0" collapsed="false">
      <c r="A996" s="61" t="str">
        <f aca="false">Def_SecSub!$A$390</f>
        <v>SI-14C1</v>
      </c>
      <c r="B996" s="61" t="str">
        <f aca="false">Def_Equipamentos!$C$5</f>
        <v>DI-BPMSigPatch</v>
      </c>
      <c r="C996" s="43" t="n">
        <v>1</v>
      </c>
      <c r="D996" s="64" t="str">
        <f aca="false">IF(EXACT(A996, ""), "", A996&amp;":")&amp;B996&amp;IF(EXACT(C996, ""), "", "-"&amp;C996)</f>
        <v>SI-14C1:DI-BPMSigPatch-1</v>
      </c>
      <c r="E996" s="61" t="str">
        <f aca="false">Def_Locais_Racks_Trechos!$A$390</f>
        <v>SI-14C1</v>
      </c>
      <c r="F996" s="64" t="str">
        <f aca="false" t="array" ref="F996:F996">INDEX(Def_Locais_Racks_Trechos!$B$2:$B$1019, MATCH(E996, Def_Locais_Racks_Trechos!$A$2:$A$1019, 0), 1)</f>
        <v>Túnel (Anel)</v>
      </c>
      <c r="G996" s="65"/>
      <c r="H996" s="65"/>
      <c r="I996" s="65"/>
      <c r="J996" s="65"/>
      <c r="K996" s="65"/>
      <c r="L996" s="65"/>
      <c r="M996" s="65"/>
      <c r="N996" s="65"/>
      <c r="O996" s="65"/>
    </row>
    <row r="997" customFormat="false" ht="15.75" hidden="false" customHeight="true" outlineLevel="0" collapsed="false">
      <c r="A997" s="61" t="str">
        <f aca="false">Def_SecSub!$A$390</f>
        <v>SI-14C1</v>
      </c>
      <c r="B997" s="61" t="str">
        <f aca="false">Def_Equipamentos!$C$5</f>
        <v>DI-BPMSigPatch</v>
      </c>
      <c r="C997" s="43" t="n">
        <v>2</v>
      </c>
      <c r="D997" s="64" t="str">
        <f aca="false">IF(EXACT(A997, ""), "", A997&amp;":")&amp;B997&amp;IF(EXACT(C997, ""), "", "-"&amp;C997)</f>
        <v>SI-14C1:DI-BPMSigPatch-2</v>
      </c>
      <c r="E997" s="61" t="str">
        <f aca="false">Def_Locais_Racks_Trechos!$A$390</f>
        <v>SI-14C1</v>
      </c>
      <c r="F997" s="64" t="str">
        <f aca="false" t="array" ref="F997:F997">INDEX(Def_Locais_Racks_Trechos!$B$2:$B$1019, MATCH(E997, Def_Locais_Racks_Trechos!$A$2:$A$1019, 0), 1)</f>
        <v>Túnel (Anel)</v>
      </c>
      <c r="G997" s="65"/>
      <c r="H997" s="65"/>
      <c r="I997" s="65"/>
      <c r="J997" s="65"/>
      <c r="K997" s="65"/>
      <c r="L997" s="65"/>
      <c r="M997" s="65"/>
      <c r="N997" s="65"/>
      <c r="O997" s="65"/>
    </row>
    <row r="998" customFormat="false" ht="15.75" hidden="false" customHeight="true" outlineLevel="0" collapsed="false">
      <c r="A998" s="61" t="str">
        <f aca="false">Def_SecSub!$A$391</f>
        <v>SI-14C2</v>
      </c>
      <c r="B998" s="61" t="str">
        <f aca="false">Def_Equipamentos!$C$5</f>
        <v>DI-BPMSigPatch</v>
      </c>
      <c r="C998" s="43"/>
      <c r="D998" s="64" t="str">
        <f aca="false">IF(EXACT(A998, ""), "", A998&amp;":")&amp;B998&amp;IF(EXACT(C998, ""), "", "-"&amp;C998)</f>
        <v>SI-14C2:DI-BPMSigPatch</v>
      </c>
      <c r="E998" s="61" t="str">
        <f aca="false">Def_Locais_Racks_Trechos!$A$391</f>
        <v>SI-14C2</v>
      </c>
      <c r="F998" s="64" t="str">
        <f aca="false" t="array" ref="F998:F998">INDEX(Def_Locais_Racks_Trechos!$B$2:$B$1019, MATCH(E998, Def_Locais_Racks_Trechos!$A$2:$A$1019, 0), 1)</f>
        <v>Túnel (Anel)</v>
      </c>
      <c r="G998" s="65"/>
      <c r="H998" s="65"/>
      <c r="I998" s="65"/>
      <c r="J998" s="65"/>
      <c r="K998" s="65"/>
      <c r="L998" s="65"/>
      <c r="M998" s="65"/>
      <c r="N998" s="65"/>
      <c r="O998" s="65"/>
    </row>
    <row r="999" customFormat="false" ht="15.75" hidden="false" customHeight="true" outlineLevel="0" collapsed="false">
      <c r="A999" s="61" t="str">
        <f aca="false">Def_SecSub!$A$392</f>
        <v>SI-14C3</v>
      </c>
      <c r="B999" s="61" t="str">
        <f aca="false">Def_Equipamentos!$C$5</f>
        <v>DI-BPMSigPatch</v>
      </c>
      <c r="C999" s="43" t="n">
        <v>1</v>
      </c>
      <c r="D999" s="64" t="str">
        <f aca="false">IF(EXACT(A999, ""), "", A999&amp;":")&amp;B999&amp;IF(EXACT(C999, ""), "", "-"&amp;C999)</f>
        <v>SI-14C3:DI-BPMSigPatch-1</v>
      </c>
      <c r="E999" s="61" t="str">
        <f aca="false">Def_Locais_Racks_Trechos!$A$392</f>
        <v>SI-14C3</v>
      </c>
      <c r="F999" s="64" t="str">
        <f aca="false" t="array" ref="F999:F999">INDEX(Def_Locais_Racks_Trechos!$B$2:$B$1019, MATCH(E999, Def_Locais_Racks_Trechos!$A$2:$A$1019, 0), 1)</f>
        <v>Túnel (Anel)</v>
      </c>
      <c r="G999" s="65"/>
      <c r="H999" s="65"/>
      <c r="I999" s="65"/>
      <c r="J999" s="65"/>
      <c r="K999" s="65"/>
      <c r="L999" s="65"/>
      <c r="M999" s="65"/>
      <c r="N999" s="65"/>
      <c r="O999" s="65"/>
    </row>
    <row r="1000" customFormat="false" ht="15.75" hidden="false" customHeight="true" outlineLevel="0" collapsed="false">
      <c r="A1000" s="61" t="str">
        <f aca="false">Def_SecSub!$A$392</f>
        <v>SI-14C3</v>
      </c>
      <c r="B1000" s="61" t="str">
        <f aca="false">Def_Equipamentos!$C$5</f>
        <v>DI-BPMSigPatch</v>
      </c>
      <c r="C1000" s="43" t="n">
        <v>2</v>
      </c>
      <c r="D1000" s="64" t="str">
        <f aca="false">IF(EXACT(A1000, ""), "", A1000&amp;":")&amp;B1000&amp;IF(EXACT(C1000, ""), "", "-"&amp;C1000)</f>
        <v>SI-14C3:DI-BPMSigPatch-2</v>
      </c>
      <c r="E1000" s="61" t="str">
        <f aca="false">Def_Locais_Racks_Trechos!$A$392</f>
        <v>SI-14C3</v>
      </c>
      <c r="F1000" s="64" t="str">
        <f aca="false" t="array" ref="F1000:F1000">INDEX(Def_Locais_Racks_Trechos!$B$2:$B$1019, MATCH(E1000, Def_Locais_Racks_Trechos!$A$2:$A$1019, 0), 1)</f>
        <v>Túnel (Anel)</v>
      </c>
      <c r="G1000" s="65"/>
      <c r="H1000" s="65"/>
      <c r="I1000" s="65"/>
      <c r="J1000" s="65"/>
      <c r="K1000" s="65"/>
      <c r="L1000" s="65"/>
      <c r="M1000" s="65"/>
      <c r="N1000" s="65"/>
      <c r="O1000" s="65"/>
    </row>
    <row r="1001" customFormat="false" ht="15.75" hidden="false" customHeight="true" outlineLevel="0" collapsed="false">
      <c r="A1001" s="61" t="str">
        <f aca="false">Def_SecSub!$A$393</f>
        <v>SI-14C4</v>
      </c>
      <c r="B1001" s="61" t="str">
        <f aca="false">Def_Equipamentos!$C$5</f>
        <v>DI-BPMSigPatch</v>
      </c>
      <c r="C1001" s="43"/>
      <c r="D1001" s="64" t="str">
        <f aca="false">IF(EXACT(A1001, ""), "", A1001&amp;":")&amp;B1001&amp;IF(EXACT(C1001, ""), "", "-"&amp;C1001)</f>
        <v>SI-14C4:DI-BPMSigPatch</v>
      </c>
      <c r="E1001" s="61" t="str">
        <f aca="false">Def_Locais_Racks_Trechos!$A$393</f>
        <v>SI-14C4</v>
      </c>
      <c r="F1001" s="64" t="str">
        <f aca="false" t="array" ref="F1001:F1001">INDEX(Def_Locais_Racks_Trechos!$B$2:$B$1019, MATCH(E1001, Def_Locais_Racks_Trechos!$A$2:$A$1019, 0), 1)</f>
        <v>Túnel (Anel)</v>
      </c>
      <c r="G1001" s="65"/>
      <c r="H1001" s="65"/>
      <c r="I1001" s="65"/>
      <c r="J1001" s="65"/>
      <c r="K1001" s="65"/>
      <c r="L1001" s="65"/>
      <c r="M1001" s="65"/>
      <c r="N1001" s="65"/>
      <c r="O1001" s="65"/>
    </row>
    <row r="1002" customFormat="false" ht="15.75" hidden="false" customHeight="true" outlineLevel="0" collapsed="false">
      <c r="A1002" s="61" t="str">
        <f aca="false">Def_SecSub!$A$394</f>
        <v>SI-14M1</v>
      </c>
      <c r="B1002" s="61" t="str">
        <f aca="false">Def_Equipamentos!$C$5</f>
        <v>DI-BPMSigPatch</v>
      </c>
      <c r="C1002" s="43"/>
      <c r="D1002" s="64" t="str">
        <f aca="false">IF(EXACT(A1002, ""), "", A1002&amp;":")&amp;B1002&amp;IF(EXACT(C1002, ""), "", "-"&amp;C1002)</f>
        <v>SI-14M1:DI-BPMSigPatch</v>
      </c>
      <c r="E1002" s="61" t="str">
        <f aca="false">Def_Locais_Racks_Trechos!$A$394</f>
        <v>SI-14M1</v>
      </c>
      <c r="F1002" s="64" t="str">
        <f aca="false" t="array" ref="F1002:F1002">INDEX(Def_Locais_Racks_Trechos!$B$2:$B$1019, MATCH(E1002, Def_Locais_Racks_Trechos!$A$2:$A$1019, 0), 1)</f>
        <v>Túnel (Anel)</v>
      </c>
      <c r="G1002" s="65"/>
      <c r="H1002" s="65"/>
      <c r="I1002" s="65"/>
      <c r="J1002" s="65"/>
      <c r="K1002" s="65"/>
      <c r="L1002" s="65"/>
      <c r="M1002" s="65"/>
      <c r="N1002" s="65"/>
      <c r="O1002" s="65"/>
    </row>
    <row r="1003" customFormat="false" ht="15.75" hidden="false" customHeight="true" outlineLevel="0" collapsed="false">
      <c r="A1003" s="61" t="str">
        <f aca="false">Def_SecSub!$A$395</f>
        <v>SI-14M2</v>
      </c>
      <c r="B1003" s="61" t="str">
        <f aca="false">Def_Equipamentos!$C$5</f>
        <v>DI-BPMSigPatch</v>
      </c>
      <c r="C1003" s="43"/>
      <c r="D1003" s="64" t="str">
        <f aca="false">IF(EXACT(A1003, ""), "", A1003&amp;":")&amp;B1003&amp;IF(EXACT(C1003, ""), "", "-"&amp;C1003)</f>
        <v>SI-14M2:DI-BPMSigPatch</v>
      </c>
      <c r="E1003" s="61" t="str">
        <f aca="false">Def_Locais_Racks_Trechos!$A$395</f>
        <v>SI-14M2</v>
      </c>
      <c r="F1003" s="64" t="str">
        <f aca="false" t="array" ref="F1003:F1003">INDEX(Def_Locais_Racks_Trechos!$B$2:$B$1019, MATCH(E1003, Def_Locais_Racks_Trechos!$A$2:$A$1019, 0), 1)</f>
        <v>Túnel (Anel)</v>
      </c>
      <c r="G1003" s="65"/>
      <c r="H1003" s="65"/>
      <c r="I1003" s="65"/>
      <c r="J1003" s="65"/>
      <c r="K1003" s="65"/>
      <c r="L1003" s="65"/>
      <c r="M1003" s="65"/>
      <c r="N1003" s="65"/>
      <c r="O1003" s="65"/>
    </row>
    <row r="1004" customFormat="false" ht="15.75" hidden="false" customHeight="true" outlineLevel="0" collapsed="false">
      <c r="A1004" s="61" t="str">
        <f aca="false">Def_SecSub!$A$396</f>
        <v>SI-15C1</v>
      </c>
      <c r="B1004" s="61" t="str">
        <f aca="false">Def_Equipamentos!$C$5</f>
        <v>DI-BPMSigPatch</v>
      </c>
      <c r="C1004" s="43" t="n">
        <v>1</v>
      </c>
      <c r="D1004" s="64" t="str">
        <f aca="false">IF(EXACT(A1004, ""), "", A1004&amp;":")&amp;B1004&amp;IF(EXACT(C1004, ""), "", "-"&amp;C1004)</f>
        <v>SI-15C1:DI-BPMSigPatch-1</v>
      </c>
      <c r="E1004" s="61" t="str">
        <f aca="false">Def_Locais_Racks_Trechos!$A$396</f>
        <v>SI-15C1</v>
      </c>
      <c r="F1004" s="64" t="str">
        <f aca="false" t="array" ref="F1004:F1004">INDEX(Def_Locais_Racks_Trechos!$B$2:$B$1019, MATCH(E1004, Def_Locais_Racks_Trechos!$A$2:$A$1019, 0), 1)</f>
        <v>Túnel (Anel)</v>
      </c>
      <c r="G1004" s="65"/>
      <c r="H1004" s="65"/>
      <c r="I1004" s="65"/>
      <c r="J1004" s="65"/>
      <c r="K1004" s="65"/>
      <c r="L1004" s="65"/>
      <c r="M1004" s="65"/>
      <c r="N1004" s="65"/>
      <c r="O1004" s="65"/>
    </row>
    <row r="1005" customFormat="false" ht="15.75" hidden="false" customHeight="true" outlineLevel="0" collapsed="false">
      <c r="A1005" s="61" t="str">
        <f aca="false">Def_SecSub!$A$396</f>
        <v>SI-15C1</v>
      </c>
      <c r="B1005" s="61" t="str">
        <f aca="false">Def_Equipamentos!$C$5</f>
        <v>DI-BPMSigPatch</v>
      </c>
      <c r="C1005" s="43" t="n">
        <v>2</v>
      </c>
      <c r="D1005" s="64" t="str">
        <f aca="false">IF(EXACT(A1005, ""), "", A1005&amp;":")&amp;B1005&amp;IF(EXACT(C1005, ""), "", "-"&amp;C1005)</f>
        <v>SI-15C1:DI-BPMSigPatch-2</v>
      </c>
      <c r="E1005" s="61" t="str">
        <f aca="false">Def_Locais_Racks_Trechos!$A$396</f>
        <v>SI-15C1</v>
      </c>
      <c r="F1005" s="64" t="str">
        <f aca="false" t="array" ref="F1005:F1005">INDEX(Def_Locais_Racks_Trechos!$B$2:$B$1019, MATCH(E1005, Def_Locais_Racks_Trechos!$A$2:$A$1019, 0), 1)</f>
        <v>Túnel (Anel)</v>
      </c>
      <c r="G1005" s="65"/>
      <c r="H1005" s="65"/>
      <c r="I1005" s="65"/>
      <c r="J1005" s="65"/>
      <c r="K1005" s="65"/>
      <c r="L1005" s="65"/>
      <c r="M1005" s="65"/>
      <c r="N1005" s="65"/>
      <c r="O1005" s="65"/>
    </row>
    <row r="1006" customFormat="false" ht="15.75" hidden="false" customHeight="true" outlineLevel="0" collapsed="false">
      <c r="A1006" s="61" t="str">
        <f aca="false">Def_SecSub!$A$397</f>
        <v>SI-15C2</v>
      </c>
      <c r="B1006" s="61" t="str">
        <f aca="false">Def_Equipamentos!$C$5</f>
        <v>DI-BPMSigPatch</v>
      </c>
      <c r="C1006" s="43"/>
      <c r="D1006" s="64" t="str">
        <f aca="false">IF(EXACT(A1006, ""), "", A1006&amp;":")&amp;B1006&amp;IF(EXACT(C1006, ""), "", "-"&amp;C1006)</f>
        <v>SI-15C2:DI-BPMSigPatch</v>
      </c>
      <c r="E1006" s="61" t="str">
        <f aca="false">Def_Locais_Racks_Trechos!$A$397</f>
        <v>SI-15C2</v>
      </c>
      <c r="F1006" s="64" t="str">
        <f aca="false" t="array" ref="F1006:F1006">INDEX(Def_Locais_Racks_Trechos!$B$2:$B$1019, MATCH(E1006, Def_Locais_Racks_Trechos!$A$2:$A$1019, 0), 1)</f>
        <v>Túnel (Anel)</v>
      </c>
      <c r="G1006" s="65"/>
      <c r="H1006" s="65"/>
      <c r="I1006" s="65"/>
      <c r="J1006" s="65"/>
      <c r="K1006" s="65"/>
      <c r="L1006" s="65"/>
      <c r="M1006" s="65"/>
      <c r="N1006" s="65"/>
      <c r="O1006" s="65"/>
    </row>
    <row r="1007" customFormat="false" ht="15.75" hidden="false" customHeight="true" outlineLevel="0" collapsed="false">
      <c r="A1007" s="61" t="str">
        <f aca="false">Def_SecSub!$A$398</f>
        <v>SI-15C3</v>
      </c>
      <c r="B1007" s="61" t="str">
        <f aca="false">Def_Equipamentos!$C$5</f>
        <v>DI-BPMSigPatch</v>
      </c>
      <c r="C1007" s="43" t="n">
        <v>1</v>
      </c>
      <c r="D1007" s="64" t="str">
        <f aca="false">IF(EXACT(A1007, ""), "", A1007&amp;":")&amp;B1007&amp;IF(EXACT(C1007, ""), "", "-"&amp;C1007)</f>
        <v>SI-15C3:DI-BPMSigPatch-1</v>
      </c>
      <c r="E1007" s="61" t="str">
        <f aca="false">Def_Locais_Racks_Trechos!$A$398</f>
        <v>SI-15C3</v>
      </c>
      <c r="F1007" s="64" t="str">
        <f aca="false" t="array" ref="F1007:F1007">INDEX(Def_Locais_Racks_Trechos!$B$2:$B$1019, MATCH(E1007, Def_Locais_Racks_Trechos!$A$2:$A$1019, 0), 1)</f>
        <v>Túnel (Anel)</v>
      </c>
      <c r="G1007" s="65"/>
      <c r="H1007" s="65"/>
      <c r="I1007" s="65"/>
      <c r="J1007" s="65"/>
      <c r="K1007" s="65"/>
      <c r="L1007" s="65"/>
      <c r="M1007" s="65"/>
      <c r="N1007" s="65"/>
      <c r="O1007" s="65"/>
    </row>
    <row r="1008" customFormat="false" ht="15.75" hidden="false" customHeight="true" outlineLevel="0" collapsed="false">
      <c r="A1008" s="61" t="str">
        <f aca="false">Def_SecSub!$A$398</f>
        <v>SI-15C3</v>
      </c>
      <c r="B1008" s="61" t="str">
        <f aca="false">Def_Equipamentos!$C$5</f>
        <v>DI-BPMSigPatch</v>
      </c>
      <c r="C1008" s="43" t="n">
        <v>2</v>
      </c>
      <c r="D1008" s="64" t="str">
        <f aca="false">IF(EXACT(A1008, ""), "", A1008&amp;":")&amp;B1008&amp;IF(EXACT(C1008, ""), "", "-"&amp;C1008)</f>
        <v>SI-15C3:DI-BPMSigPatch-2</v>
      </c>
      <c r="E1008" s="61" t="str">
        <f aca="false">Def_Locais_Racks_Trechos!$A$398</f>
        <v>SI-15C3</v>
      </c>
      <c r="F1008" s="64" t="str">
        <f aca="false" t="array" ref="F1008:F1008">INDEX(Def_Locais_Racks_Trechos!$B$2:$B$1019, MATCH(E1008, Def_Locais_Racks_Trechos!$A$2:$A$1019, 0), 1)</f>
        <v>Túnel (Anel)</v>
      </c>
      <c r="G1008" s="65"/>
      <c r="H1008" s="65"/>
      <c r="I1008" s="65"/>
      <c r="J1008" s="65"/>
      <c r="K1008" s="65"/>
      <c r="L1008" s="65"/>
      <c r="M1008" s="65"/>
      <c r="N1008" s="65"/>
      <c r="O1008" s="65"/>
    </row>
    <row r="1009" customFormat="false" ht="15.75" hidden="false" customHeight="true" outlineLevel="0" collapsed="false">
      <c r="A1009" s="61" t="str">
        <f aca="false">Def_SecSub!$A$399</f>
        <v>SI-15C4</v>
      </c>
      <c r="B1009" s="61" t="str">
        <f aca="false">Def_Equipamentos!$C$5</f>
        <v>DI-BPMSigPatch</v>
      </c>
      <c r="C1009" s="43"/>
      <c r="D1009" s="64" t="str">
        <f aca="false">IF(EXACT(A1009, ""), "", A1009&amp;":")&amp;B1009&amp;IF(EXACT(C1009, ""), "", "-"&amp;C1009)</f>
        <v>SI-15C4:DI-BPMSigPatch</v>
      </c>
      <c r="E1009" s="61" t="str">
        <f aca="false">Def_Locais_Racks_Trechos!$A$399</f>
        <v>SI-15C4</v>
      </c>
      <c r="F1009" s="64" t="str">
        <f aca="false" t="array" ref="F1009:F1009">INDEX(Def_Locais_Racks_Trechos!$B$2:$B$1019, MATCH(E1009, Def_Locais_Racks_Trechos!$A$2:$A$1019, 0), 1)</f>
        <v>Túnel (Anel)</v>
      </c>
      <c r="G1009" s="65"/>
      <c r="H1009" s="65"/>
      <c r="I1009" s="65"/>
      <c r="J1009" s="65"/>
      <c r="K1009" s="65"/>
      <c r="L1009" s="65"/>
      <c r="M1009" s="65"/>
      <c r="N1009" s="65"/>
      <c r="O1009" s="65"/>
    </row>
    <row r="1010" customFormat="false" ht="15.75" hidden="false" customHeight="true" outlineLevel="0" collapsed="false">
      <c r="A1010" s="61" t="str">
        <f aca="false">Def_SecSub!$A$400</f>
        <v>SI-15M1</v>
      </c>
      <c r="B1010" s="61" t="str">
        <f aca="false">Def_Equipamentos!$C$5</f>
        <v>DI-BPMSigPatch</v>
      </c>
      <c r="C1010" s="43"/>
      <c r="D1010" s="64" t="str">
        <f aca="false">IF(EXACT(A1010, ""), "", A1010&amp;":")&amp;B1010&amp;IF(EXACT(C1010, ""), "", "-"&amp;C1010)</f>
        <v>SI-15M1:DI-BPMSigPatch</v>
      </c>
      <c r="E1010" s="61" t="str">
        <f aca="false">Def_Locais_Racks_Trechos!$A$400</f>
        <v>SI-15M1</v>
      </c>
      <c r="F1010" s="64" t="str">
        <f aca="false" t="array" ref="F1010:F1010">INDEX(Def_Locais_Racks_Trechos!$B$2:$B$1019, MATCH(E1010, Def_Locais_Racks_Trechos!$A$2:$A$1019, 0), 1)</f>
        <v>Túnel (Anel)</v>
      </c>
      <c r="G1010" s="65"/>
      <c r="H1010" s="65"/>
      <c r="I1010" s="65"/>
      <c r="J1010" s="65"/>
      <c r="K1010" s="65"/>
      <c r="L1010" s="65"/>
      <c r="M1010" s="65"/>
      <c r="N1010" s="65"/>
      <c r="O1010" s="65"/>
    </row>
    <row r="1011" customFormat="false" ht="15.75" hidden="false" customHeight="true" outlineLevel="0" collapsed="false">
      <c r="A1011" s="61" t="str">
        <f aca="false">Def_SecSub!$A$401</f>
        <v>SI-15M2</v>
      </c>
      <c r="B1011" s="61" t="str">
        <f aca="false">Def_Equipamentos!$C$5</f>
        <v>DI-BPMSigPatch</v>
      </c>
      <c r="C1011" s="43"/>
      <c r="D1011" s="64" t="str">
        <f aca="false">IF(EXACT(A1011, ""), "", A1011&amp;":")&amp;B1011&amp;IF(EXACT(C1011, ""), "", "-"&amp;C1011)</f>
        <v>SI-15M2:DI-BPMSigPatch</v>
      </c>
      <c r="E1011" s="61" t="str">
        <f aca="false">Def_Locais_Racks_Trechos!$A$401</f>
        <v>SI-15M2</v>
      </c>
      <c r="F1011" s="64" t="str">
        <f aca="false" t="array" ref="F1011:F1011">INDEX(Def_Locais_Racks_Trechos!$B$2:$B$1019, MATCH(E1011, Def_Locais_Racks_Trechos!$A$2:$A$1019, 0), 1)</f>
        <v>Túnel (Anel)</v>
      </c>
      <c r="G1011" s="65"/>
      <c r="H1011" s="65"/>
      <c r="I1011" s="65"/>
      <c r="J1011" s="65"/>
      <c r="K1011" s="65"/>
      <c r="L1011" s="65"/>
      <c r="M1011" s="65"/>
      <c r="N1011" s="65"/>
      <c r="O1011" s="65"/>
    </row>
    <row r="1012" customFormat="false" ht="15.75" hidden="false" customHeight="true" outlineLevel="0" collapsed="false">
      <c r="A1012" s="61" t="str">
        <f aca="false">Def_SecSub!$A$402</f>
        <v>SI-16C1</v>
      </c>
      <c r="B1012" s="61" t="str">
        <f aca="false">Def_Equipamentos!$C$5</f>
        <v>DI-BPMSigPatch</v>
      </c>
      <c r="C1012" s="43" t="n">
        <v>1</v>
      </c>
      <c r="D1012" s="64" t="str">
        <f aca="false">IF(EXACT(A1012, ""), "", A1012&amp;":")&amp;B1012&amp;IF(EXACT(C1012, ""), "", "-"&amp;C1012)</f>
        <v>SI-16C1:DI-BPMSigPatch-1</v>
      </c>
      <c r="E1012" s="61" t="str">
        <f aca="false">Def_Locais_Racks_Trechos!$A$402</f>
        <v>SI-16C1</v>
      </c>
      <c r="F1012" s="64" t="str">
        <f aca="false" t="array" ref="F1012:F1012">INDEX(Def_Locais_Racks_Trechos!$B$2:$B$1019, MATCH(E1012, Def_Locais_Racks_Trechos!$A$2:$A$1019, 0), 1)</f>
        <v>Túnel (Anel)</v>
      </c>
      <c r="G1012" s="65"/>
      <c r="H1012" s="65"/>
      <c r="I1012" s="65"/>
      <c r="J1012" s="65"/>
      <c r="K1012" s="65"/>
      <c r="L1012" s="65"/>
      <c r="M1012" s="65"/>
      <c r="N1012" s="65"/>
      <c r="O1012" s="65"/>
    </row>
    <row r="1013" customFormat="false" ht="15.75" hidden="false" customHeight="true" outlineLevel="0" collapsed="false">
      <c r="A1013" s="61" t="str">
        <f aca="false">Def_SecSub!$A$402</f>
        <v>SI-16C1</v>
      </c>
      <c r="B1013" s="61" t="str">
        <f aca="false">Def_Equipamentos!$C$5</f>
        <v>DI-BPMSigPatch</v>
      </c>
      <c r="C1013" s="43" t="n">
        <v>2</v>
      </c>
      <c r="D1013" s="64" t="str">
        <f aca="false">IF(EXACT(A1013, ""), "", A1013&amp;":")&amp;B1013&amp;IF(EXACT(C1013, ""), "", "-"&amp;C1013)</f>
        <v>SI-16C1:DI-BPMSigPatch-2</v>
      </c>
      <c r="E1013" s="61" t="str">
        <f aca="false">Def_Locais_Racks_Trechos!$A$402</f>
        <v>SI-16C1</v>
      </c>
      <c r="F1013" s="64" t="str">
        <f aca="false" t="array" ref="F1013:F1013">INDEX(Def_Locais_Racks_Trechos!$B$2:$B$1019, MATCH(E1013, Def_Locais_Racks_Trechos!$A$2:$A$1019, 0), 1)</f>
        <v>Túnel (Anel)</v>
      </c>
      <c r="G1013" s="65"/>
      <c r="H1013" s="65"/>
      <c r="I1013" s="65"/>
      <c r="J1013" s="65"/>
      <c r="K1013" s="65"/>
      <c r="L1013" s="65"/>
      <c r="M1013" s="65"/>
      <c r="N1013" s="65"/>
      <c r="O1013" s="65"/>
    </row>
    <row r="1014" customFormat="false" ht="15.75" hidden="false" customHeight="true" outlineLevel="0" collapsed="false">
      <c r="A1014" s="61" t="str">
        <f aca="false">Def_SecSub!$A$403</f>
        <v>SI-16C2</v>
      </c>
      <c r="B1014" s="61" t="str">
        <f aca="false">Def_Equipamentos!$C$5</f>
        <v>DI-BPMSigPatch</v>
      </c>
      <c r="C1014" s="43"/>
      <c r="D1014" s="64" t="str">
        <f aca="false">IF(EXACT(A1014, ""), "", A1014&amp;":")&amp;B1014&amp;IF(EXACT(C1014, ""), "", "-"&amp;C1014)</f>
        <v>SI-16C2:DI-BPMSigPatch</v>
      </c>
      <c r="E1014" s="61" t="str">
        <f aca="false">Def_Locais_Racks_Trechos!$A$403</f>
        <v>SI-16C2</v>
      </c>
      <c r="F1014" s="64" t="str">
        <f aca="false" t="array" ref="F1014:F1014">INDEX(Def_Locais_Racks_Trechos!$B$2:$B$1019, MATCH(E1014, Def_Locais_Racks_Trechos!$A$2:$A$1019, 0), 1)</f>
        <v>Túnel (Anel)</v>
      </c>
      <c r="G1014" s="65"/>
      <c r="H1014" s="65"/>
      <c r="I1014" s="65"/>
      <c r="J1014" s="65"/>
      <c r="K1014" s="65"/>
      <c r="L1014" s="65"/>
      <c r="M1014" s="65"/>
      <c r="N1014" s="65"/>
      <c r="O1014" s="65"/>
    </row>
    <row r="1015" customFormat="false" ht="15.75" hidden="false" customHeight="true" outlineLevel="0" collapsed="false">
      <c r="A1015" s="61" t="str">
        <f aca="false">Def_SecSub!$A$404</f>
        <v>SI-16C3</v>
      </c>
      <c r="B1015" s="61" t="str">
        <f aca="false">Def_Equipamentos!$C$5</f>
        <v>DI-BPMSigPatch</v>
      </c>
      <c r="C1015" s="43" t="n">
        <v>1</v>
      </c>
      <c r="D1015" s="64" t="str">
        <f aca="false">IF(EXACT(A1015, ""), "", A1015&amp;":")&amp;B1015&amp;IF(EXACT(C1015, ""), "", "-"&amp;C1015)</f>
        <v>SI-16C3:DI-BPMSigPatch-1</v>
      </c>
      <c r="E1015" s="61" t="str">
        <f aca="false">Def_Locais_Racks_Trechos!$A$404</f>
        <v>SI-16C3</v>
      </c>
      <c r="F1015" s="64" t="str">
        <f aca="false" t="array" ref="F1015:F1015">INDEX(Def_Locais_Racks_Trechos!$B$2:$B$1019, MATCH(E1015, Def_Locais_Racks_Trechos!$A$2:$A$1019, 0), 1)</f>
        <v>Túnel (Anel)</v>
      </c>
      <c r="G1015" s="65"/>
      <c r="H1015" s="65"/>
      <c r="I1015" s="65"/>
      <c r="J1015" s="65"/>
      <c r="K1015" s="65"/>
      <c r="L1015" s="65"/>
      <c r="M1015" s="65"/>
      <c r="N1015" s="65"/>
      <c r="O1015" s="65"/>
    </row>
    <row r="1016" customFormat="false" ht="15.75" hidden="false" customHeight="true" outlineLevel="0" collapsed="false">
      <c r="A1016" s="61" t="str">
        <f aca="false">Def_SecSub!$A$404</f>
        <v>SI-16C3</v>
      </c>
      <c r="B1016" s="61" t="str">
        <f aca="false">Def_Equipamentos!$C$5</f>
        <v>DI-BPMSigPatch</v>
      </c>
      <c r="C1016" s="43" t="n">
        <v>2</v>
      </c>
      <c r="D1016" s="64" t="str">
        <f aca="false">IF(EXACT(A1016, ""), "", A1016&amp;":")&amp;B1016&amp;IF(EXACT(C1016, ""), "", "-"&amp;C1016)</f>
        <v>SI-16C3:DI-BPMSigPatch-2</v>
      </c>
      <c r="E1016" s="61" t="str">
        <f aca="false">Def_Locais_Racks_Trechos!$A$404</f>
        <v>SI-16C3</v>
      </c>
      <c r="F1016" s="64" t="str">
        <f aca="false" t="array" ref="F1016:F1016">INDEX(Def_Locais_Racks_Trechos!$B$2:$B$1019, MATCH(E1016, Def_Locais_Racks_Trechos!$A$2:$A$1019, 0), 1)</f>
        <v>Túnel (Anel)</v>
      </c>
      <c r="G1016" s="65"/>
      <c r="H1016" s="65"/>
      <c r="I1016" s="65"/>
      <c r="J1016" s="65"/>
      <c r="K1016" s="65"/>
      <c r="L1016" s="65"/>
      <c r="M1016" s="65"/>
      <c r="N1016" s="65"/>
      <c r="O1016" s="65"/>
    </row>
    <row r="1017" customFormat="false" ht="15.75" hidden="false" customHeight="true" outlineLevel="0" collapsed="false">
      <c r="A1017" s="61" t="str">
        <f aca="false">Def_SecSub!$A$405</f>
        <v>SI-16C4</v>
      </c>
      <c r="B1017" s="61" t="str">
        <f aca="false">Def_Equipamentos!$C$5</f>
        <v>DI-BPMSigPatch</v>
      </c>
      <c r="C1017" s="43"/>
      <c r="D1017" s="64" t="str">
        <f aca="false">IF(EXACT(A1017, ""), "", A1017&amp;":")&amp;B1017&amp;IF(EXACT(C1017, ""), "", "-"&amp;C1017)</f>
        <v>SI-16C4:DI-BPMSigPatch</v>
      </c>
      <c r="E1017" s="61" t="str">
        <f aca="false">Def_Locais_Racks_Trechos!$A$405</f>
        <v>SI-16C4</v>
      </c>
      <c r="F1017" s="64" t="str">
        <f aca="false" t="array" ref="F1017:F1017">INDEX(Def_Locais_Racks_Trechos!$B$2:$B$1019, MATCH(E1017, Def_Locais_Racks_Trechos!$A$2:$A$1019, 0), 1)</f>
        <v>Túnel (Anel)</v>
      </c>
      <c r="G1017" s="65"/>
      <c r="H1017" s="65"/>
      <c r="I1017" s="65"/>
      <c r="J1017" s="65"/>
      <c r="K1017" s="65"/>
      <c r="L1017" s="65"/>
      <c r="M1017" s="65"/>
      <c r="N1017" s="65"/>
      <c r="O1017" s="65"/>
    </row>
    <row r="1018" customFormat="false" ht="15.75" hidden="false" customHeight="true" outlineLevel="0" collapsed="false">
      <c r="A1018" s="61" t="str">
        <f aca="false">Def_SecSub!$A$406</f>
        <v>SI-16M1</v>
      </c>
      <c r="B1018" s="61" t="str">
        <f aca="false">Def_Equipamentos!$C$5</f>
        <v>DI-BPMSigPatch</v>
      </c>
      <c r="C1018" s="43"/>
      <c r="D1018" s="64" t="str">
        <f aca="false">IF(EXACT(A1018, ""), "", A1018&amp;":")&amp;B1018&amp;IF(EXACT(C1018, ""), "", "-"&amp;C1018)</f>
        <v>SI-16M1:DI-BPMSigPatch</v>
      </c>
      <c r="E1018" s="61" t="str">
        <f aca="false">Def_Locais_Racks_Trechos!$A$406</f>
        <v>SI-16M1</v>
      </c>
      <c r="F1018" s="64" t="str">
        <f aca="false" t="array" ref="F1018:F1018">INDEX(Def_Locais_Racks_Trechos!$B$2:$B$1019, MATCH(E1018, Def_Locais_Racks_Trechos!$A$2:$A$1019, 0), 1)</f>
        <v>Túnel (Anel)</v>
      </c>
      <c r="G1018" s="65"/>
      <c r="H1018" s="65"/>
      <c r="I1018" s="65"/>
      <c r="J1018" s="65"/>
      <c r="K1018" s="65"/>
      <c r="L1018" s="65"/>
      <c r="M1018" s="65"/>
      <c r="N1018" s="65"/>
      <c r="O1018" s="65"/>
    </row>
    <row r="1019" customFormat="false" ht="15.75" hidden="false" customHeight="true" outlineLevel="0" collapsed="false">
      <c r="A1019" s="61" t="str">
        <f aca="false">Def_SecSub!$A$407</f>
        <v>SI-16M2</v>
      </c>
      <c r="B1019" s="61" t="str">
        <f aca="false">Def_Equipamentos!$C$5</f>
        <v>DI-BPMSigPatch</v>
      </c>
      <c r="C1019" s="43"/>
      <c r="D1019" s="64" t="str">
        <f aca="false">IF(EXACT(A1019, ""), "", A1019&amp;":")&amp;B1019&amp;IF(EXACT(C1019, ""), "", "-"&amp;C1019)</f>
        <v>SI-16M2:DI-BPMSigPatch</v>
      </c>
      <c r="E1019" s="61" t="str">
        <f aca="false">Def_Locais_Racks_Trechos!$A$407</f>
        <v>SI-16M2</v>
      </c>
      <c r="F1019" s="64" t="str">
        <f aca="false" t="array" ref="F1019:F1019">INDEX(Def_Locais_Racks_Trechos!$B$2:$B$1019, MATCH(E1019, Def_Locais_Racks_Trechos!$A$2:$A$1019, 0), 1)</f>
        <v>Túnel (Anel)</v>
      </c>
      <c r="G1019" s="65"/>
      <c r="H1019" s="65"/>
      <c r="I1019" s="65"/>
      <c r="J1019" s="65"/>
      <c r="K1019" s="65"/>
      <c r="L1019" s="65"/>
      <c r="M1019" s="65"/>
      <c r="N1019" s="65"/>
      <c r="O1019" s="65"/>
    </row>
    <row r="1020" customFormat="false" ht="15.75" hidden="false" customHeight="true" outlineLevel="0" collapsed="false">
      <c r="A1020" s="61" t="str">
        <f aca="false">Def_SecSub!$A$408</f>
        <v>SI-17C1</v>
      </c>
      <c r="B1020" s="61" t="str">
        <f aca="false">Def_Equipamentos!$C$5</f>
        <v>DI-BPMSigPatch</v>
      </c>
      <c r="C1020" s="43" t="n">
        <v>1</v>
      </c>
      <c r="D1020" s="64" t="str">
        <f aca="false">IF(EXACT(A1020, ""), "", A1020&amp;":")&amp;B1020&amp;IF(EXACT(C1020, ""), "", "-"&amp;C1020)</f>
        <v>SI-17C1:DI-BPMSigPatch-1</v>
      </c>
      <c r="E1020" s="61" t="str">
        <f aca="false">Def_Locais_Racks_Trechos!$A$408</f>
        <v>SI-17C1</v>
      </c>
      <c r="F1020" s="64" t="str">
        <f aca="false" t="array" ref="F1020:F1020">INDEX(Def_Locais_Racks_Trechos!$B$2:$B$1019, MATCH(E1020, Def_Locais_Racks_Trechos!$A$2:$A$1019, 0), 1)</f>
        <v>Túnel (Anel)</v>
      </c>
      <c r="G1020" s="65"/>
      <c r="H1020" s="65"/>
      <c r="I1020" s="65"/>
      <c r="J1020" s="65"/>
      <c r="K1020" s="65"/>
      <c r="L1020" s="65"/>
      <c r="M1020" s="65"/>
      <c r="N1020" s="65"/>
      <c r="O1020" s="65"/>
    </row>
    <row r="1021" customFormat="false" ht="15.75" hidden="false" customHeight="true" outlineLevel="0" collapsed="false">
      <c r="A1021" s="61" t="str">
        <f aca="false">Def_SecSub!$A$408</f>
        <v>SI-17C1</v>
      </c>
      <c r="B1021" s="61" t="str">
        <f aca="false">Def_Equipamentos!$C$5</f>
        <v>DI-BPMSigPatch</v>
      </c>
      <c r="C1021" s="43" t="n">
        <v>2</v>
      </c>
      <c r="D1021" s="64" t="str">
        <f aca="false">IF(EXACT(A1021, ""), "", A1021&amp;":")&amp;B1021&amp;IF(EXACT(C1021, ""), "", "-"&amp;C1021)</f>
        <v>SI-17C1:DI-BPMSigPatch-2</v>
      </c>
      <c r="E1021" s="61" t="str">
        <f aca="false">Def_Locais_Racks_Trechos!$A$408</f>
        <v>SI-17C1</v>
      </c>
      <c r="F1021" s="64" t="str">
        <f aca="false" t="array" ref="F1021:F1021">INDEX(Def_Locais_Racks_Trechos!$B$2:$B$1019, MATCH(E1021, Def_Locais_Racks_Trechos!$A$2:$A$1019, 0), 1)</f>
        <v>Túnel (Anel)</v>
      </c>
      <c r="G1021" s="65"/>
      <c r="H1021" s="65"/>
      <c r="I1021" s="65"/>
      <c r="J1021" s="65"/>
      <c r="K1021" s="65"/>
      <c r="L1021" s="65"/>
      <c r="M1021" s="65"/>
      <c r="N1021" s="65"/>
      <c r="O1021" s="65"/>
    </row>
    <row r="1022" customFormat="false" ht="15.75" hidden="false" customHeight="true" outlineLevel="0" collapsed="false">
      <c r="A1022" s="61" t="str">
        <f aca="false">Def_SecSub!$A$409</f>
        <v>SI-17C2</v>
      </c>
      <c r="B1022" s="61" t="str">
        <f aca="false">Def_Equipamentos!$C$5</f>
        <v>DI-BPMSigPatch</v>
      </c>
      <c r="C1022" s="43"/>
      <c r="D1022" s="64" t="str">
        <f aca="false">IF(EXACT(A1022, ""), "", A1022&amp;":")&amp;B1022&amp;IF(EXACT(C1022, ""), "", "-"&amp;C1022)</f>
        <v>SI-17C2:DI-BPMSigPatch</v>
      </c>
      <c r="E1022" s="61" t="str">
        <f aca="false">Def_Locais_Racks_Trechos!$A$409</f>
        <v>SI-17C2</v>
      </c>
      <c r="F1022" s="64" t="str">
        <f aca="false" t="array" ref="F1022:F1022">INDEX(Def_Locais_Racks_Trechos!$B$2:$B$1019, MATCH(E1022, Def_Locais_Racks_Trechos!$A$2:$A$1019, 0), 1)</f>
        <v>Túnel (Anel)</v>
      </c>
      <c r="G1022" s="65"/>
      <c r="H1022" s="65"/>
      <c r="I1022" s="65"/>
      <c r="J1022" s="65"/>
      <c r="K1022" s="65"/>
      <c r="L1022" s="65"/>
      <c r="M1022" s="65"/>
      <c r="N1022" s="65"/>
      <c r="O1022" s="65"/>
    </row>
    <row r="1023" customFormat="false" ht="15.75" hidden="false" customHeight="true" outlineLevel="0" collapsed="false">
      <c r="A1023" s="61" t="str">
        <f aca="false">Def_SecSub!$A$410</f>
        <v>SI-17C3</v>
      </c>
      <c r="B1023" s="61" t="str">
        <f aca="false">Def_Equipamentos!$C$5</f>
        <v>DI-BPMSigPatch</v>
      </c>
      <c r="C1023" s="43" t="n">
        <v>1</v>
      </c>
      <c r="D1023" s="64" t="str">
        <f aca="false">IF(EXACT(A1023, ""), "", A1023&amp;":")&amp;B1023&amp;IF(EXACT(C1023, ""), "", "-"&amp;C1023)</f>
        <v>SI-17C3:DI-BPMSigPatch-1</v>
      </c>
      <c r="E1023" s="61" t="str">
        <f aca="false">Def_Locais_Racks_Trechos!$A$410</f>
        <v>SI-17C3</v>
      </c>
      <c r="F1023" s="64" t="str">
        <f aca="false" t="array" ref="F1023:F1023">INDEX(Def_Locais_Racks_Trechos!$B$2:$B$1019, MATCH(E1023, Def_Locais_Racks_Trechos!$A$2:$A$1019, 0), 1)</f>
        <v>Túnel (Anel)</v>
      </c>
      <c r="G1023" s="65"/>
      <c r="H1023" s="65"/>
      <c r="I1023" s="65"/>
      <c r="J1023" s="65"/>
      <c r="K1023" s="65"/>
      <c r="L1023" s="65"/>
      <c r="M1023" s="65"/>
      <c r="N1023" s="65"/>
      <c r="O1023" s="65"/>
    </row>
    <row r="1024" customFormat="false" ht="15.75" hidden="false" customHeight="true" outlineLevel="0" collapsed="false">
      <c r="A1024" s="61" t="str">
        <f aca="false">Def_SecSub!$A$410</f>
        <v>SI-17C3</v>
      </c>
      <c r="B1024" s="61" t="str">
        <f aca="false">Def_Equipamentos!$C$5</f>
        <v>DI-BPMSigPatch</v>
      </c>
      <c r="C1024" s="43" t="n">
        <v>2</v>
      </c>
      <c r="D1024" s="64" t="str">
        <f aca="false">IF(EXACT(A1024, ""), "", A1024&amp;":")&amp;B1024&amp;IF(EXACT(C1024, ""), "", "-"&amp;C1024)</f>
        <v>SI-17C3:DI-BPMSigPatch-2</v>
      </c>
      <c r="E1024" s="61" t="str">
        <f aca="false">Def_Locais_Racks_Trechos!$A$410</f>
        <v>SI-17C3</v>
      </c>
      <c r="F1024" s="64" t="str">
        <f aca="false" t="array" ref="F1024:F1024">INDEX(Def_Locais_Racks_Trechos!$B$2:$B$1019, MATCH(E1024, Def_Locais_Racks_Trechos!$A$2:$A$1019, 0), 1)</f>
        <v>Túnel (Anel)</v>
      </c>
      <c r="G1024" s="65"/>
      <c r="H1024" s="65"/>
      <c r="I1024" s="65"/>
      <c r="J1024" s="65"/>
      <c r="K1024" s="65"/>
      <c r="L1024" s="65"/>
      <c r="M1024" s="65"/>
      <c r="N1024" s="65"/>
      <c r="O1024" s="65"/>
    </row>
    <row r="1025" customFormat="false" ht="15.75" hidden="false" customHeight="true" outlineLevel="0" collapsed="false">
      <c r="A1025" s="61" t="str">
        <f aca="false">Def_SecSub!$A$411</f>
        <v>SI-17C4</v>
      </c>
      <c r="B1025" s="61" t="str">
        <f aca="false">Def_Equipamentos!$C$5</f>
        <v>DI-BPMSigPatch</v>
      </c>
      <c r="C1025" s="43"/>
      <c r="D1025" s="64" t="str">
        <f aca="false">IF(EXACT(A1025, ""), "", A1025&amp;":")&amp;B1025&amp;IF(EXACT(C1025, ""), "", "-"&amp;C1025)</f>
        <v>SI-17C4:DI-BPMSigPatch</v>
      </c>
      <c r="E1025" s="61" t="str">
        <f aca="false">Def_Locais_Racks_Trechos!$A$411</f>
        <v>SI-17C4</v>
      </c>
      <c r="F1025" s="64" t="str">
        <f aca="false" t="array" ref="F1025:F1025">INDEX(Def_Locais_Racks_Trechos!$B$2:$B$1019, MATCH(E1025, Def_Locais_Racks_Trechos!$A$2:$A$1019, 0), 1)</f>
        <v>Túnel (Anel)</v>
      </c>
      <c r="G1025" s="65"/>
      <c r="H1025" s="65"/>
      <c r="I1025" s="65"/>
      <c r="J1025" s="65"/>
      <c r="K1025" s="65"/>
      <c r="L1025" s="65"/>
      <c r="M1025" s="65"/>
      <c r="N1025" s="65"/>
      <c r="O1025" s="65"/>
    </row>
    <row r="1026" customFormat="false" ht="15.75" hidden="false" customHeight="true" outlineLevel="0" collapsed="false">
      <c r="A1026" s="61" t="str">
        <f aca="false">Def_SecSub!$A$412</f>
        <v>SI-17M1</v>
      </c>
      <c r="B1026" s="61" t="str">
        <f aca="false">Def_Equipamentos!$C$5</f>
        <v>DI-BPMSigPatch</v>
      </c>
      <c r="C1026" s="43"/>
      <c r="D1026" s="64" t="str">
        <f aca="false">IF(EXACT(A1026, ""), "", A1026&amp;":")&amp;B1026&amp;IF(EXACT(C1026, ""), "", "-"&amp;C1026)</f>
        <v>SI-17M1:DI-BPMSigPatch</v>
      </c>
      <c r="E1026" s="61" t="str">
        <f aca="false">Def_Locais_Racks_Trechos!$A$412</f>
        <v>SI-17M1</v>
      </c>
      <c r="F1026" s="64" t="str">
        <f aca="false" t="array" ref="F1026:F1026">INDEX(Def_Locais_Racks_Trechos!$B$2:$B$1019, MATCH(E1026, Def_Locais_Racks_Trechos!$A$2:$A$1019, 0), 1)</f>
        <v>Túnel (Anel)</v>
      </c>
      <c r="G1026" s="65"/>
      <c r="H1026" s="65"/>
      <c r="I1026" s="65"/>
      <c r="J1026" s="65"/>
      <c r="K1026" s="65"/>
      <c r="L1026" s="65"/>
      <c r="M1026" s="65"/>
      <c r="N1026" s="65"/>
      <c r="O1026" s="65"/>
    </row>
    <row r="1027" customFormat="false" ht="15.75" hidden="false" customHeight="true" outlineLevel="0" collapsed="false">
      <c r="A1027" s="61" t="str">
        <f aca="false">Def_SecSub!$A$413</f>
        <v>SI-17M2</v>
      </c>
      <c r="B1027" s="61" t="str">
        <f aca="false">Def_Equipamentos!$C$5</f>
        <v>DI-BPMSigPatch</v>
      </c>
      <c r="C1027" s="43"/>
      <c r="D1027" s="64" t="str">
        <f aca="false">IF(EXACT(A1027, ""), "", A1027&amp;":")&amp;B1027&amp;IF(EXACT(C1027, ""), "", "-"&amp;C1027)</f>
        <v>SI-17M2:DI-BPMSigPatch</v>
      </c>
      <c r="E1027" s="61" t="str">
        <f aca="false">Def_Locais_Racks_Trechos!$A$413</f>
        <v>SI-17M2</v>
      </c>
      <c r="F1027" s="64" t="str">
        <f aca="false" t="array" ref="F1027:F1027">INDEX(Def_Locais_Racks_Trechos!$B$2:$B$1019, MATCH(E1027, Def_Locais_Racks_Trechos!$A$2:$A$1019, 0), 1)</f>
        <v>Túnel (Anel)</v>
      </c>
      <c r="G1027" s="65"/>
      <c r="H1027" s="65"/>
      <c r="I1027" s="65"/>
      <c r="J1027" s="65"/>
      <c r="K1027" s="65"/>
      <c r="L1027" s="65"/>
      <c r="M1027" s="65"/>
      <c r="N1027" s="65"/>
      <c r="O1027" s="65"/>
    </row>
    <row r="1028" customFormat="false" ht="15.75" hidden="false" customHeight="true" outlineLevel="0" collapsed="false">
      <c r="A1028" s="61" t="str">
        <f aca="false">Def_SecSub!$A$414</f>
        <v>SI-18C1</v>
      </c>
      <c r="B1028" s="61" t="str">
        <f aca="false">Def_Equipamentos!$C$5</f>
        <v>DI-BPMSigPatch</v>
      </c>
      <c r="C1028" s="43" t="n">
        <v>1</v>
      </c>
      <c r="D1028" s="64" t="str">
        <f aca="false">IF(EXACT(A1028, ""), "", A1028&amp;":")&amp;B1028&amp;IF(EXACT(C1028, ""), "", "-"&amp;C1028)</f>
        <v>SI-18C1:DI-BPMSigPatch-1</v>
      </c>
      <c r="E1028" s="61" t="str">
        <f aca="false">Def_Locais_Racks_Trechos!$A$414</f>
        <v>SI-18C1</v>
      </c>
      <c r="F1028" s="64" t="str">
        <f aca="false" t="array" ref="F1028:F1028">INDEX(Def_Locais_Racks_Trechos!$B$2:$B$1019, MATCH(E1028, Def_Locais_Racks_Trechos!$A$2:$A$1019, 0), 1)</f>
        <v>Túnel (Anel)</v>
      </c>
      <c r="G1028" s="65"/>
      <c r="H1028" s="65"/>
      <c r="I1028" s="65"/>
      <c r="J1028" s="65"/>
      <c r="K1028" s="65"/>
      <c r="L1028" s="65"/>
      <c r="M1028" s="65"/>
      <c r="N1028" s="65"/>
      <c r="O1028" s="65"/>
    </row>
    <row r="1029" customFormat="false" ht="15.75" hidden="false" customHeight="true" outlineLevel="0" collapsed="false">
      <c r="A1029" s="61" t="str">
        <f aca="false">Def_SecSub!$A$414</f>
        <v>SI-18C1</v>
      </c>
      <c r="B1029" s="61" t="str">
        <f aca="false">Def_Equipamentos!$C$5</f>
        <v>DI-BPMSigPatch</v>
      </c>
      <c r="C1029" s="43" t="n">
        <v>2</v>
      </c>
      <c r="D1029" s="64" t="str">
        <f aca="false">IF(EXACT(A1029, ""), "", A1029&amp;":")&amp;B1029&amp;IF(EXACT(C1029, ""), "", "-"&amp;C1029)</f>
        <v>SI-18C1:DI-BPMSigPatch-2</v>
      </c>
      <c r="E1029" s="61" t="str">
        <f aca="false">Def_Locais_Racks_Trechos!$A$414</f>
        <v>SI-18C1</v>
      </c>
      <c r="F1029" s="64" t="str">
        <f aca="false" t="array" ref="F1029:F1029">INDEX(Def_Locais_Racks_Trechos!$B$2:$B$1019, MATCH(E1029, Def_Locais_Racks_Trechos!$A$2:$A$1019, 0), 1)</f>
        <v>Túnel (Anel)</v>
      </c>
      <c r="G1029" s="65"/>
      <c r="H1029" s="65"/>
      <c r="I1029" s="65"/>
      <c r="J1029" s="65"/>
      <c r="K1029" s="65"/>
      <c r="L1029" s="65"/>
      <c r="M1029" s="65"/>
      <c r="N1029" s="65"/>
      <c r="O1029" s="65"/>
    </row>
    <row r="1030" customFormat="false" ht="15.75" hidden="false" customHeight="true" outlineLevel="0" collapsed="false">
      <c r="A1030" s="61" t="str">
        <f aca="false">Def_SecSub!$A$415</f>
        <v>SI-18C2</v>
      </c>
      <c r="B1030" s="61" t="str">
        <f aca="false">Def_Equipamentos!$C$5</f>
        <v>DI-BPMSigPatch</v>
      </c>
      <c r="C1030" s="43"/>
      <c r="D1030" s="64" t="str">
        <f aca="false">IF(EXACT(A1030, ""), "", A1030&amp;":")&amp;B1030&amp;IF(EXACT(C1030, ""), "", "-"&amp;C1030)</f>
        <v>SI-18C2:DI-BPMSigPatch</v>
      </c>
      <c r="E1030" s="61" t="str">
        <f aca="false">Def_Locais_Racks_Trechos!$A$415</f>
        <v>SI-18C2</v>
      </c>
      <c r="F1030" s="64" t="str">
        <f aca="false" t="array" ref="F1030:F1030">INDEX(Def_Locais_Racks_Trechos!$B$2:$B$1019, MATCH(E1030, Def_Locais_Racks_Trechos!$A$2:$A$1019, 0), 1)</f>
        <v>Túnel (Anel)</v>
      </c>
      <c r="G1030" s="65"/>
      <c r="H1030" s="65"/>
      <c r="I1030" s="65"/>
      <c r="J1030" s="65"/>
      <c r="K1030" s="65"/>
      <c r="L1030" s="65"/>
      <c r="M1030" s="65"/>
      <c r="N1030" s="65"/>
      <c r="O1030" s="65"/>
    </row>
    <row r="1031" customFormat="false" ht="15.75" hidden="false" customHeight="true" outlineLevel="0" collapsed="false">
      <c r="A1031" s="61" t="str">
        <f aca="false">Def_SecSub!$A$416</f>
        <v>SI-18C3</v>
      </c>
      <c r="B1031" s="61" t="str">
        <f aca="false">Def_Equipamentos!$C$5</f>
        <v>DI-BPMSigPatch</v>
      </c>
      <c r="C1031" s="43" t="n">
        <v>1</v>
      </c>
      <c r="D1031" s="64" t="str">
        <f aca="false">IF(EXACT(A1031, ""), "", A1031&amp;":")&amp;B1031&amp;IF(EXACT(C1031, ""), "", "-"&amp;C1031)</f>
        <v>SI-18C3:DI-BPMSigPatch-1</v>
      </c>
      <c r="E1031" s="61" t="str">
        <f aca="false">Def_Locais_Racks_Trechos!$A$416</f>
        <v>SI-18C3</v>
      </c>
      <c r="F1031" s="64" t="str">
        <f aca="false" t="array" ref="F1031:F1031">INDEX(Def_Locais_Racks_Trechos!$B$2:$B$1019, MATCH(E1031, Def_Locais_Racks_Trechos!$A$2:$A$1019, 0), 1)</f>
        <v>Túnel (Anel)</v>
      </c>
      <c r="G1031" s="65"/>
      <c r="H1031" s="65"/>
      <c r="I1031" s="65"/>
      <c r="J1031" s="65"/>
      <c r="K1031" s="65"/>
      <c r="L1031" s="65"/>
      <c r="M1031" s="65"/>
      <c r="N1031" s="65"/>
      <c r="O1031" s="65"/>
    </row>
    <row r="1032" customFormat="false" ht="15.75" hidden="false" customHeight="true" outlineLevel="0" collapsed="false">
      <c r="A1032" s="61" t="str">
        <f aca="false">Def_SecSub!$A$416</f>
        <v>SI-18C3</v>
      </c>
      <c r="B1032" s="61" t="str">
        <f aca="false">Def_Equipamentos!$C$5</f>
        <v>DI-BPMSigPatch</v>
      </c>
      <c r="C1032" s="43" t="n">
        <v>2</v>
      </c>
      <c r="D1032" s="64" t="str">
        <f aca="false">IF(EXACT(A1032, ""), "", A1032&amp;":")&amp;B1032&amp;IF(EXACT(C1032, ""), "", "-"&amp;C1032)</f>
        <v>SI-18C3:DI-BPMSigPatch-2</v>
      </c>
      <c r="E1032" s="61" t="str">
        <f aca="false">Def_Locais_Racks_Trechos!$A$416</f>
        <v>SI-18C3</v>
      </c>
      <c r="F1032" s="64" t="str">
        <f aca="false" t="array" ref="F1032:F1032">INDEX(Def_Locais_Racks_Trechos!$B$2:$B$1019, MATCH(E1032, Def_Locais_Racks_Trechos!$A$2:$A$1019, 0), 1)</f>
        <v>Túnel (Anel)</v>
      </c>
      <c r="G1032" s="65"/>
      <c r="H1032" s="65"/>
      <c r="I1032" s="65"/>
      <c r="J1032" s="65"/>
      <c r="K1032" s="65"/>
      <c r="L1032" s="65"/>
      <c r="M1032" s="65"/>
      <c r="N1032" s="65"/>
      <c r="O1032" s="65"/>
    </row>
    <row r="1033" customFormat="false" ht="15.75" hidden="false" customHeight="true" outlineLevel="0" collapsed="false">
      <c r="A1033" s="61" t="str">
        <f aca="false">Def_SecSub!$A$417</f>
        <v>SI-18C4</v>
      </c>
      <c r="B1033" s="61" t="str">
        <f aca="false">Def_Equipamentos!$C$5</f>
        <v>DI-BPMSigPatch</v>
      </c>
      <c r="C1033" s="43"/>
      <c r="D1033" s="64" t="str">
        <f aca="false">IF(EXACT(A1033, ""), "", A1033&amp;":")&amp;B1033&amp;IF(EXACT(C1033, ""), "", "-"&amp;C1033)</f>
        <v>SI-18C4:DI-BPMSigPatch</v>
      </c>
      <c r="E1033" s="61" t="str">
        <f aca="false">Def_Locais_Racks_Trechos!$A$417</f>
        <v>SI-18C4</v>
      </c>
      <c r="F1033" s="64" t="str">
        <f aca="false" t="array" ref="F1033:F1033">INDEX(Def_Locais_Racks_Trechos!$B$2:$B$1019, MATCH(E1033, Def_Locais_Racks_Trechos!$A$2:$A$1019, 0), 1)</f>
        <v>Túnel (Anel)</v>
      </c>
      <c r="G1033" s="65"/>
      <c r="H1033" s="65"/>
      <c r="I1033" s="65"/>
      <c r="J1033" s="65"/>
      <c r="K1033" s="65"/>
      <c r="L1033" s="65"/>
      <c r="M1033" s="65"/>
      <c r="N1033" s="65"/>
      <c r="O1033" s="65"/>
    </row>
    <row r="1034" customFormat="false" ht="15.75" hidden="false" customHeight="true" outlineLevel="0" collapsed="false">
      <c r="A1034" s="61" t="str">
        <f aca="false">Def_SecSub!$A$418</f>
        <v>SI-18M1</v>
      </c>
      <c r="B1034" s="61" t="str">
        <f aca="false">Def_Equipamentos!$C$5</f>
        <v>DI-BPMSigPatch</v>
      </c>
      <c r="C1034" s="43"/>
      <c r="D1034" s="64" t="str">
        <f aca="false">IF(EXACT(A1034, ""), "", A1034&amp;":")&amp;B1034&amp;IF(EXACT(C1034, ""), "", "-"&amp;C1034)</f>
        <v>SI-18M1:DI-BPMSigPatch</v>
      </c>
      <c r="E1034" s="61" t="str">
        <f aca="false">Def_Locais_Racks_Trechos!$A$418</f>
        <v>SI-18M1</v>
      </c>
      <c r="F1034" s="64" t="str">
        <f aca="false" t="array" ref="F1034:F1034">INDEX(Def_Locais_Racks_Trechos!$B$2:$B$1019, MATCH(E1034, Def_Locais_Racks_Trechos!$A$2:$A$1019, 0), 1)</f>
        <v>Túnel (Anel)</v>
      </c>
      <c r="G1034" s="65"/>
      <c r="H1034" s="65"/>
      <c r="I1034" s="65"/>
      <c r="J1034" s="65"/>
      <c r="K1034" s="65"/>
      <c r="L1034" s="65"/>
      <c r="M1034" s="65"/>
      <c r="N1034" s="65"/>
      <c r="O1034" s="65"/>
    </row>
    <row r="1035" customFormat="false" ht="15.75" hidden="false" customHeight="true" outlineLevel="0" collapsed="false">
      <c r="A1035" s="61" t="str">
        <f aca="false">Def_SecSub!$A$419</f>
        <v>SI-18M2</v>
      </c>
      <c r="B1035" s="61" t="str">
        <f aca="false">Def_Equipamentos!$C$5</f>
        <v>DI-BPMSigPatch</v>
      </c>
      <c r="C1035" s="43"/>
      <c r="D1035" s="64" t="str">
        <f aca="false">IF(EXACT(A1035, ""), "", A1035&amp;":")&amp;B1035&amp;IF(EXACT(C1035, ""), "", "-"&amp;C1035)</f>
        <v>SI-18M2:DI-BPMSigPatch</v>
      </c>
      <c r="E1035" s="61" t="str">
        <f aca="false">Def_Locais_Racks_Trechos!$A$419</f>
        <v>SI-18M2</v>
      </c>
      <c r="F1035" s="64" t="str">
        <f aca="false" t="array" ref="F1035:F1035">INDEX(Def_Locais_Racks_Trechos!$B$2:$B$1019, MATCH(E1035, Def_Locais_Racks_Trechos!$A$2:$A$1019, 0), 1)</f>
        <v>Túnel (Anel)</v>
      </c>
      <c r="G1035" s="65"/>
      <c r="H1035" s="65"/>
      <c r="I1035" s="65"/>
      <c r="J1035" s="65"/>
      <c r="K1035" s="65"/>
      <c r="L1035" s="65"/>
      <c r="M1035" s="65"/>
      <c r="N1035" s="65"/>
      <c r="O1035" s="65"/>
    </row>
    <row r="1036" customFormat="false" ht="15.75" hidden="false" customHeight="true" outlineLevel="0" collapsed="false">
      <c r="A1036" s="61" t="str">
        <f aca="false">Def_SecSub!$A$420</f>
        <v>SI-19C1</v>
      </c>
      <c r="B1036" s="61" t="str">
        <f aca="false">Def_Equipamentos!$C$5</f>
        <v>DI-BPMSigPatch</v>
      </c>
      <c r="C1036" s="43" t="n">
        <v>1</v>
      </c>
      <c r="D1036" s="64" t="str">
        <f aca="false">IF(EXACT(A1036, ""), "", A1036&amp;":")&amp;B1036&amp;IF(EXACT(C1036, ""), "", "-"&amp;C1036)</f>
        <v>SI-19C1:DI-BPMSigPatch-1</v>
      </c>
      <c r="E1036" s="61" t="str">
        <f aca="false">Def_Locais_Racks_Trechos!$A$420</f>
        <v>SI-19C1</v>
      </c>
      <c r="F1036" s="64" t="str">
        <f aca="false" t="array" ref="F1036:F1036">INDEX(Def_Locais_Racks_Trechos!$B$2:$B$1019, MATCH(E1036, Def_Locais_Racks_Trechos!$A$2:$A$1019, 0), 1)</f>
        <v>Túnel (Anel)</v>
      </c>
      <c r="G1036" s="65"/>
      <c r="H1036" s="65"/>
      <c r="I1036" s="65"/>
      <c r="J1036" s="65"/>
      <c r="K1036" s="65"/>
      <c r="L1036" s="65"/>
      <c r="M1036" s="65"/>
      <c r="N1036" s="65"/>
      <c r="O1036" s="65"/>
    </row>
    <row r="1037" customFormat="false" ht="15.75" hidden="false" customHeight="true" outlineLevel="0" collapsed="false">
      <c r="A1037" s="61" t="str">
        <f aca="false">Def_SecSub!$A$420</f>
        <v>SI-19C1</v>
      </c>
      <c r="B1037" s="61" t="str">
        <f aca="false">Def_Equipamentos!$C$5</f>
        <v>DI-BPMSigPatch</v>
      </c>
      <c r="C1037" s="43" t="n">
        <v>2</v>
      </c>
      <c r="D1037" s="64" t="str">
        <f aca="false">IF(EXACT(A1037, ""), "", A1037&amp;":")&amp;B1037&amp;IF(EXACT(C1037, ""), "", "-"&amp;C1037)</f>
        <v>SI-19C1:DI-BPMSigPatch-2</v>
      </c>
      <c r="E1037" s="61" t="str">
        <f aca="false">Def_Locais_Racks_Trechos!$A$420</f>
        <v>SI-19C1</v>
      </c>
      <c r="F1037" s="64" t="str">
        <f aca="false" t="array" ref="F1037:F1037">INDEX(Def_Locais_Racks_Trechos!$B$2:$B$1019, MATCH(E1037, Def_Locais_Racks_Trechos!$A$2:$A$1019, 0), 1)</f>
        <v>Túnel (Anel)</v>
      </c>
      <c r="G1037" s="65"/>
      <c r="H1037" s="65"/>
      <c r="I1037" s="65"/>
      <c r="J1037" s="65"/>
      <c r="K1037" s="65"/>
      <c r="L1037" s="65"/>
      <c r="M1037" s="65"/>
      <c r="N1037" s="65"/>
      <c r="O1037" s="65"/>
    </row>
    <row r="1038" customFormat="false" ht="15.75" hidden="false" customHeight="true" outlineLevel="0" collapsed="false">
      <c r="A1038" s="61" t="str">
        <f aca="false">Def_SecSub!$A$421</f>
        <v>SI-19C2</v>
      </c>
      <c r="B1038" s="61" t="str">
        <f aca="false">Def_Equipamentos!$C$5</f>
        <v>DI-BPMSigPatch</v>
      </c>
      <c r="C1038" s="43"/>
      <c r="D1038" s="64" t="str">
        <f aca="false">IF(EXACT(A1038, ""), "", A1038&amp;":")&amp;B1038&amp;IF(EXACT(C1038, ""), "", "-"&amp;C1038)</f>
        <v>SI-19C2:DI-BPMSigPatch</v>
      </c>
      <c r="E1038" s="61" t="str">
        <f aca="false">Def_Locais_Racks_Trechos!$A$421</f>
        <v>SI-19C2</v>
      </c>
      <c r="F1038" s="64" t="str">
        <f aca="false" t="array" ref="F1038:F1038">INDEX(Def_Locais_Racks_Trechos!$B$2:$B$1019, MATCH(E1038, Def_Locais_Racks_Trechos!$A$2:$A$1019, 0), 1)</f>
        <v>Túnel (Anel)</v>
      </c>
      <c r="G1038" s="65"/>
      <c r="H1038" s="65"/>
      <c r="I1038" s="65"/>
      <c r="J1038" s="65"/>
      <c r="K1038" s="65"/>
      <c r="L1038" s="65"/>
      <c r="M1038" s="65"/>
      <c r="N1038" s="65"/>
      <c r="O1038" s="65"/>
    </row>
    <row r="1039" customFormat="false" ht="15.75" hidden="false" customHeight="true" outlineLevel="0" collapsed="false">
      <c r="A1039" s="61" t="str">
        <f aca="false">Def_SecSub!$A$422</f>
        <v>SI-19C3</v>
      </c>
      <c r="B1039" s="61" t="str">
        <f aca="false">Def_Equipamentos!$C$5</f>
        <v>DI-BPMSigPatch</v>
      </c>
      <c r="C1039" s="43" t="n">
        <v>1</v>
      </c>
      <c r="D1039" s="64" t="str">
        <f aca="false">IF(EXACT(A1039, ""), "", A1039&amp;":")&amp;B1039&amp;IF(EXACT(C1039, ""), "", "-"&amp;C1039)</f>
        <v>SI-19C3:DI-BPMSigPatch-1</v>
      </c>
      <c r="E1039" s="61" t="str">
        <f aca="false">Def_Locais_Racks_Trechos!$A$422</f>
        <v>SI-19C3</v>
      </c>
      <c r="F1039" s="64" t="str">
        <f aca="false" t="array" ref="F1039:F1039">INDEX(Def_Locais_Racks_Trechos!$B$2:$B$1019, MATCH(E1039, Def_Locais_Racks_Trechos!$A$2:$A$1019, 0), 1)</f>
        <v>Túnel (Anel)</v>
      </c>
      <c r="G1039" s="65"/>
      <c r="H1039" s="65"/>
      <c r="I1039" s="65"/>
      <c r="J1039" s="65"/>
      <c r="K1039" s="65"/>
      <c r="L1039" s="65"/>
      <c r="M1039" s="65"/>
      <c r="N1039" s="65"/>
      <c r="O1039" s="65"/>
    </row>
    <row r="1040" customFormat="false" ht="15.75" hidden="false" customHeight="true" outlineLevel="0" collapsed="false">
      <c r="A1040" s="61" t="str">
        <f aca="false">Def_SecSub!$A$422</f>
        <v>SI-19C3</v>
      </c>
      <c r="B1040" s="61" t="str">
        <f aca="false">Def_Equipamentos!$C$5</f>
        <v>DI-BPMSigPatch</v>
      </c>
      <c r="C1040" s="43" t="n">
        <v>2</v>
      </c>
      <c r="D1040" s="64" t="str">
        <f aca="false">IF(EXACT(A1040, ""), "", A1040&amp;":")&amp;B1040&amp;IF(EXACT(C1040, ""), "", "-"&amp;C1040)</f>
        <v>SI-19C3:DI-BPMSigPatch-2</v>
      </c>
      <c r="E1040" s="61" t="str">
        <f aca="false">Def_Locais_Racks_Trechos!$A$422</f>
        <v>SI-19C3</v>
      </c>
      <c r="F1040" s="64" t="str">
        <f aca="false" t="array" ref="F1040:F1040">INDEX(Def_Locais_Racks_Trechos!$B$2:$B$1019, MATCH(E1040, Def_Locais_Racks_Trechos!$A$2:$A$1019, 0), 1)</f>
        <v>Túnel (Anel)</v>
      </c>
      <c r="G1040" s="65"/>
      <c r="H1040" s="65"/>
      <c r="I1040" s="65"/>
      <c r="J1040" s="65"/>
      <c r="K1040" s="65"/>
      <c r="L1040" s="65"/>
      <c r="M1040" s="65"/>
      <c r="N1040" s="65"/>
      <c r="O1040" s="65"/>
    </row>
    <row r="1041" customFormat="false" ht="15.75" hidden="false" customHeight="true" outlineLevel="0" collapsed="false">
      <c r="A1041" s="61" t="str">
        <f aca="false">Def_SecSub!$A$423</f>
        <v>SI-19C4</v>
      </c>
      <c r="B1041" s="61" t="str">
        <f aca="false">Def_Equipamentos!$C$5</f>
        <v>DI-BPMSigPatch</v>
      </c>
      <c r="C1041" s="43"/>
      <c r="D1041" s="64" t="str">
        <f aca="false">IF(EXACT(A1041, ""), "", A1041&amp;":")&amp;B1041&amp;IF(EXACT(C1041, ""), "", "-"&amp;C1041)</f>
        <v>SI-19C4:DI-BPMSigPatch</v>
      </c>
      <c r="E1041" s="61" t="str">
        <f aca="false">Def_Locais_Racks_Trechos!$A$423</f>
        <v>SI-19C4</v>
      </c>
      <c r="F1041" s="64" t="str">
        <f aca="false" t="array" ref="F1041:F1041">INDEX(Def_Locais_Racks_Trechos!$B$2:$B$1019, MATCH(E1041, Def_Locais_Racks_Trechos!$A$2:$A$1019, 0), 1)</f>
        <v>Túnel (Anel)</v>
      </c>
      <c r="G1041" s="65"/>
      <c r="H1041" s="65"/>
      <c r="I1041" s="65"/>
      <c r="J1041" s="65"/>
      <c r="K1041" s="65"/>
      <c r="L1041" s="65"/>
      <c r="M1041" s="65"/>
      <c r="N1041" s="65"/>
      <c r="O1041" s="65"/>
    </row>
    <row r="1042" customFormat="false" ht="15.75" hidden="false" customHeight="true" outlineLevel="0" collapsed="false">
      <c r="A1042" s="61" t="str">
        <f aca="false">Def_SecSub!$A$424</f>
        <v>SI-19M1</v>
      </c>
      <c r="B1042" s="61" t="str">
        <f aca="false">Def_Equipamentos!$C$5</f>
        <v>DI-BPMSigPatch</v>
      </c>
      <c r="C1042" s="43"/>
      <c r="D1042" s="64" t="str">
        <f aca="false">IF(EXACT(A1042, ""), "", A1042&amp;":")&amp;B1042&amp;IF(EXACT(C1042, ""), "", "-"&amp;C1042)</f>
        <v>SI-19M1:DI-BPMSigPatch</v>
      </c>
      <c r="E1042" s="61" t="str">
        <f aca="false">Def_Locais_Racks_Trechos!$A$424</f>
        <v>SI-19M1</v>
      </c>
      <c r="F1042" s="64" t="str">
        <f aca="false" t="array" ref="F1042:F1042">INDEX(Def_Locais_Racks_Trechos!$B$2:$B$1019, MATCH(E1042, Def_Locais_Racks_Trechos!$A$2:$A$1019, 0), 1)</f>
        <v>Túnel (Anel)</v>
      </c>
      <c r="G1042" s="65"/>
      <c r="H1042" s="65"/>
      <c r="I1042" s="65"/>
      <c r="J1042" s="65"/>
      <c r="K1042" s="65"/>
      <c r="L1042" s="65"/>
      <c r="M1042" s="65"/>
      <c r="N1042" s="65"/>
      <c r="O1042" s="65"/>
    </row>
    <row r="1043" customFormat="false" ht="15.75" hidden="false" customHeight="true" outlineLevel="0" collapsed="false">
      <c r="A1043" s="61" t="str">
        <f aca="false">Def_SecSub!$A$425</f>
        <v>SI-19M2</v>
      </c>
      <c r="B1043" s="61" t="str">
        <f aca="false">Def_Equipamentos!$C$5</f>
        <v>DI-BPMSigPatch</v>
      </c>
      <c r="C1043" s="43"/>
      <c r="D1043" s="64" t="str">
        <f aca="false">IF(EXACT(A1043, ""), "", A1043&amp;":")&amp;B1043&amp;IF(EXACT(C1043, ""), "", "-"&amp;C1043)</f>
        <v>SI-19M2:DI-BPMSigPatch</v>
      </c>
      <c r="E1043" s="61" t="str">
        <f aca="false">Def_Locais_Racks_Trechos!$A$425</f>
        <v>SI-19M2</v>
      </c>
      <c r="F1043" s="64" t="str">
        <f aca="false" t="array" ref="F1043:F1043">INDEX(Def_Locais_Racks_Trechos!$B$2:$B$1019, MATCH(E1043, Def_Locais_Racks_Trechos!$A$2:$A$1019, 0), 1)</f>
        <v>Túnel (Anel)</v>
      </c>
      <c r="G1043" s="65"/>
      <c r="H1043" s="65"/>
      <c r="I1043" s="65"/>
      <c r="J1043" s="65"/>
      <c r="K1043" s="65"/>
      <c r="L1043" s="65"/>
      <c r="M1043" s="65"/>
      <c r="N1043" s="65"/>
      <c r="O1043" s="65"/>
    </row>
    <row r="1044" customFormat="false" ht="15.75" hidden="false" customHeight="true" outlineLevel="0" collapsed="false">
      <c r="A1044" s="61" t="str">
        <f aca="false">Def_SecSub!$A$426</f>
        <v>SI-20C1</v>
      </c>
      <c r="B1044" s="61" t="str">
        <f aca="false">Def_Equipamentos!$C$5</f>
        <v>DI-BPMSigPatch</v>
      </c>
      <c r="C1044" s="43" t="n">
        <v>1</v>
      </c>
      <c r="D1044" s="64" t="str">
        <f aca="false">IF(EXACT(A1044, ""), "", A1044&amp;":")&amp;B1044&amp;IF(EXACT(C1044, ""), "", "-"&amp;C1044)</f>
        <v>SI-20C1:DI-BPMSigPatch-1</v>
      </c>
      <c r="E1044" s="61" t="str">
        <f aca="false">Def_Locais_Racks_Trechos!$A$426</f>
        <v>SI-20C1</v>
      </c>
      <c r="F1044" s="64" t="str">
        <f aca="false" t="array" ref="F1044:F1044">INDEX(Def_Locais_Racks_Trechos!$B$2:$B$1019, MATCH(E1044, Def_Locais_Racks_Trechos!$A$2:$A$1019, 0), 1)</f>
        <v>Túnel (Anel)</v>
      </c>
      <c r="G1044" s="65"/>
      <c r="H1044" s="65"/>
      <c r="I1044" s="65"/>
      <c r="J1044" s="65"/>
      <c r="K1044" s="65"/>
      <c r="L1044" s="65"/>
      <c r="M1044" s="65"/>
      <c r="N1044" s="65"/>
      <c r="O1044" s="65"/>
    </row>
    <row r="1045" customFormat="false" ht="15.75" hidden="false" customHeight="true" outlineLevel="0" collapsed="false">
      <c r="A1045" s="61" t="str">
        <f aca="false">Def_SecSub!$A$426</f>
        <v>SI-20C1</v>
      </c>
      <c r="B1045" s="61" t="str">
        <f aca="false">Def_Equipamentos!$C$5</f>
        <v>DI-BPMSigPatch</v>
      </c>
      <c r="C1045" s="43" t="n">
        <v>2</v>
      </c>
      <c r="D1045" s="64" t="str">
        <f aca="false">IF(EXACT(A1045, ""), "", A1045&amp;":")&amp;B1045&amp;IF(EXACT(C1045, ""), "", "-"&amp;C1045)</f>
        <v>SI-20C1:DI-BPMSigPatch-2</v>
      </c>
      <c r="E1045" s="61" t="str">
        <f aca="false">Def_Locais_Racks_Trechos!$A$426</f>
        <v>SI-20C1</v>
      </c>
      <c r="F1045" s="64" t="str">
        <f aca="false" t="array" ref="F1045:F1045">INDEX(Def_Locais_Racks_Trechos!$B$2:$B$1019, MATCH(E1045, Def_Locais_Racks_Trechos!$A$2:$A$1019, 0), 1)</f>
        <v>Túnel (Anel)</v>
      </c>
      <c r="G1045" s="65"/>
      <c r="H1045" s="65"/>
      <c r="I1045" s="65"/>
      <c r="J1045" s="65"/>
      <c r="K1045" s="65"/>
      <c r="L1045" s="65"/>
      <c r="M1045" s="65"/>
      <c r="N1045" s="65"/>
      <c r="O1045" s="65"/>
    </row>
    <row r="1046" customFormat="false" ht="15.75" hidden="false" customHeight="true" outlineLevel="0" collapsed="false">
      <c r="A1046" s="61" t="str">
        <f aca="false">Def_SecSub!$A$427</f>
        <v>SI-20C2</v>
      </c>
      <c r="B1046" s="61" t="str">
        <f aca="false">Def_Equipamentos!$C$5</f>
        <v>DI-BPMSigPatch</v>
      </c>
      <c r="C1046" s="43"/>
      <c r="D1046" s="64" t="str">
        <f aca="false">IF(EXACT(A1046, ""), "", A1046&amp;":")&amp;B1046&amp;IF(EXACT(C1046, ""), "", "-"&amp;C1046)</f>
        <v>SI-20C2:DI-BPMSigPatch</v>
      </c>
      <c r="E1046" s="61" t="str">
        <f aca="false">Def_Locais_Racks_Trechos!$A$427</f>
        <v>SI-20C2</v>
      </c>
      <c r="F1046" s="64" t="str">
        <f aca="false" t="array" ref="F1046:F1046">INDEX(Def_Locais_Racks_Trechos!$B$2:$B$1019, MATCH(E1046, Def_Locais_Racks_Trechos!$A$2:$A$1019, 0), 1)</f>
        <v>Túnel (Anel)</v>
      </c>
      <c r="G1046" s="65"/>
      <c r="H1046" s="65"/>
      <c r="I1046" s="65"/>
      <c r="J1046" s="65"/>
      <c r="K1046" s="65"/>
      <c r="L1046" s="65"/>
      <c r="M1046" s="65"/>
      <c r="N1046" s="65"/>
      <c r="O1046" s="65"/>
    </row>
    <row r="1047" customFormat="false" ht="15.75" hidden="false" customHeight="true" outlineLevel="0" collapsed="false">
      <c r="A1047" s="61" t="str">
        <f aca="false">Def_SecSub!$A$428</f>
        <v>SI-20C3</v>
      </c>
      <c r="B1047" s="61" t="str">
        <f aca="false">Def_Equipamentos!$C$5</f>
        <v>DI-BPMSigPatch</v>
      </c>
      <c r="C1047" s="43" t="n">
        <v>1</v>
      </c>
      <c r="D1047" s="64" t="str">
        <f aca="false">IF(EXACT(A1047, ""), "", A1047&amp;":")&amp;B1047&amp;IF(EXACT(C1047, ""), "", "-"&amp;C1047)</f>
        <v>SI-20C3:DI-BPMSigPatch-1</v>
      </c>
      <c r="E1047" s="61" t="str">
        <f aca="false">Def_Locais_Racks_Trechos!$A$428</f>
        <v>SI-20C3</v>
      </c>
      <c r="F1047" s="64" t="str">
        <f aca="false" t="array" ref="F1047:F1047">INDEX(Def_Locais_Racks_Trechos!$B$2:$B$1019, MATCH(E1047, Def_Locais_Racks_Trechos!$A$2:$A$1019, 0), 1)</f>
        <v>Túnel (Anel)</v>
      </c>
      <c r="G1047" s="65"/>
      <c r="H1047" s="65"/>
      <c r="I1047" s="65"/>
      <c r="J1047" s="65"/>
      <c r="K1047" s="65"/>
      <c r="L1047" s="65"/>
      <c r="M1047" s="65"/>
      <c r="N1047" s="65"/>
      <c r="O1047" s="65"/>
    </row>
    <row r="1048" customFormat="false" ht="15.75" hidden="false" customHeight="true" outlineLevel="0" collapsed="false">
      <c r="A1048" s="61" t="str">
        <f aca="false">Def_SecSub!$A$428</f>
        <v>SI-20C3</v>
      </c>
      <c r="B1048" s="61" t="str">
        <f aca="false">Def_Equipamentos!$C$5</f>
        <v>DI-BPMSigPatch</v>
      </c>
      <c r="C1048" s="43" t="n">
        <v>2</v>
      </c>
      <c r="D1048" s="64" t="str">
        <f aca="false">IF(EXACT(A1048, ""), "", A1048&amp;":")&amp;B1048&amp;IF(EXACT(C1048, ""), "", "-"&amp;C1048)</f>
        <v>SI-20C3:DI-BPMSigPatch-2</v>
      </c>
      <c r="E1048" s="61" t="str">
        <f aca="false">Def_Locais_Racks_Trechos!$A$428</f>
        <v>SI-20C3</v>
      </c>
      <c r="F1048" s="64" t="str">
        <f aca="false" t="array" ref="F1048:F1048">INDEX(Def_Locais_Racks_Trechos!$B$2:$B$1019, MATCH(E1048, Def_Locais_Racks_Trechos!$A$2:$A$1019, 0), 1)</f>
        <v>Túnel (Anel)</v>
      </c>
      <c r="G1048" s="65"/>
      <c r="H1048" s="65"/>
      <c r="I1048" s="65"/>
      <c r="J1048" s="65"/>
      <c r="K1048" s="65"/>
      <c r="L1048" s="65"/>
      <c r="M1048" s="65"/>
      <c r="N1048" s="65"/>
      <c r="O1048" s="65"/>
    </row>
    <row r="1049" customFormat="false" ht="15.75" hidden="false" customHeight="true" outlineLevel="0" collapsed="false">
      <c r="A1049" s="61" t="str">
        <f aca="false">Def_SecSub!$A$429</f>
        <v>SI-20C4</v>
      </c>
      <c r="B1049" s="61" t="str">
        <f aca="false">Def_Equipamentos!$C$5</f>
        <v>DI-BPMSigPatch</v>
      </c>
      <c r="C1049" s="43"/>
      <c r="D1049" s="64" t="str">
        <f aca="false">IF(EXACT(A1049, ""), "", A1049&amp;":")&amp;B1049&amp;IF(EXACT(C1049, ""), "", "-"&amp;C1049)</f>
        <v>SI-20C4:DI-BPMSigPatch</v>
      </c>
      <c r="E1049" s="61" t="str">
        <f aca="false">Def_Locais_Racks_Trechos!$A$429</f>
        <v>SI-20C4</v>
      </c>
      <c r="F1049" s="64" t="str">
        <f aca="false" t="array" ref="F1049:F1049">INDEX(Def_Locais_Racks_Trechos!$B$2:$B$1019, MATCH(E1049, Def_Locais_Racks_Trechos!$A$2:$A$1019, 0), 1)</f>
        <v>Túnel (Anel)</v>
      </c>
      <c r="G1049" s="65"/>
      <c r="H1049" s="65"/>
      <c r="I1049" s="65"/>
      <c r="J1049" s="65"/>
      <c r="K1049" s="65"/>
      <c r="L1049" s="65"/>
      <c r="M1049" s="65"/>
      <c r="N1049" s="65"/>
      <c r="O1049" s="65"/>
    </row>
    <row r="1050" customFormat="false" ht="15.75" hidden="false" customHeight="true" outlineLevel="0" collapsed="false">
      <c r="A1050" s="61" t="str">
        <f aca="false">Def_SecSub!$A$430</f>
        <v>SI-20M1</v>
      </c>
      <c r="B1050" s="61" t="str">
        <f aca="false">Def_Equipamentos!$C$5</f>
        <v>DI-BPMSigPatch</v>
      </c>
      <c r="C1050" s="43"/>
      <c r="D1050" s="64" t="str">
        <f aca="false">IF(EXACT(A1050, ""), "", A1050&amp;":")&amp;B1050&amp;IF(EXACT(C1050, ""), "", "-"&amp;C1050)</f>
        <v>SI-20M1:DI-BPMSigPatch</v>
      </c>
      <c r="E1050" s="61" t="str">
        <f aca="false">Def_Locais_Racks_Trechos!$A$430</f>
        <v>SI-20M1</v>
      </c>
      <c r="F1050" s="64" t="str">
        <f aca="false" t="array" ref="F1050:F1050">INDEX(Def_Locais_Racks_Trechos!$B$2:$B$1019, MATCH(E1050, Def_Locais_Racks_Trechos!$A$2:$A$1019, 0), 1)</f>
        <v>Túnel (Anel)</v>
      </c>
      <c r="G1050" s="65"/>
      <c r="H1050" s="65"/>
      <c r="I1050" s="65"/>
      <c r="J1050" s="65"/>
      <c r="K1050" s="65"/>
      <c r="L1050" s="65"/>
      <c r="M1050" s="65"/>
      <c r="N1050" s="65"/>
      <c r="O1050" s="65"/>
    </row>
    <row r="1051" customFormat="false" ht="15.75" hidden="false" customHeight="true" outlineLevel="0" collapsed="false">
      <c r="A1051" s="61" t="str">
        <f aca="false">Def_SecSub!$A$431</f>
        <v>SI-20M2</v>
      </c>
      <c r="B1051" s="61" t="str">
        <f aca="false">Def_Equipamentos!$C$5</f>
        <v>DI-BPMSigPatch</v>
      </c>
      <c r="C1051" s="43"/>
      <c r="D1051" s="64" t="str">
        <f aca="false">IF(EXACT(A1051, ""), "", A1051&amp;":")&amp;B1051&amp;IF(EXACT(C1051, ""), "", "-"&amp;C1051)</f>
        <v>SI-20M2:DI-BPMSigPatch</v>
      </c>
      <c r="E1051" s="61" t="str">
        <f aca="false">Def_Locais_Racks_Trechos!$A$431</f>
        <v>SI-20M2</v>
      </c>
      <c r="F1051" s="64" t="str">
        <f aca="false" t="array" ref="F1051:F1051">INDEX(Def_Locais_Racks_Trechos!$B$2:$B$1019, MATCH(E1051, Def_Locais_Racks_Trechos!$A$2:$A$1019, 0), 1)</f>
        <v>Túnel (Anel)</v>
      </c>
      <c r="G1051" s="65"/>
      <c r="H1051" s="65"/>
      <c r="I1051" s="65"/>
      <c r="J1051" s="65"/>
      <c r="K1051" s="65"/>
      <c r="L1051" s="65"/>
      <c r="M1051" s="65"/>
      <c r="N1051" s="65"/>
      <c r="O1051" s="65"/>
    </row>
    <row r="1052" customFormat="false" ht="15.75" hidden="false" customHeight="true" outlineLevel="0" collapsed="false">
      <c r="A1052" s="61" t="str">
        <f aca="false">Def_SecSub!$A$432</f>
        <v>SI-01SA</v>
      </c>
      <c r="B1052" s="61" t="str">
        <f aca="false">Def_Equipamentos!$C$5</f>
        <v>DI-BPMSigPatch</v>
      </c>
      <c r="C1052" s="43" t="n">
        <v>1</v>
      </c>
      <c r="D1052" s="64" t="str">
        <f aca="false">IF(EXACT(A1052, ""), "", A1052&amp;":")&amp;B1052&amp;IF(EXACT(C1052, ""), "", "-"&amp;C1052)</f>
        <v>SI-01SA:DI-BPMSigPatch-1</v>
      </c>
      <c r="E1052" s="61" t="str">
        <f aca="false">Def_Locais_Racks_Trechos!$A$432</f>
        <v>SI-01SA</v>
      </c>
      <c r="F1052" s="64" t="str">
        <f aca="false" t="array" ref="F1052:F1052">INDEX(Def_Locais_Racks_Trechos!$B$2:$B$1019, MATCH(E1052, Def_Locais_Racks_Trechos!$A$2:$A$1019, 0), 1)</f>
        <v>Túnel (Anel)</v>
      </c>
      <c r="G1052" s="65"/>
      <c r="H1052" s="65"/>
      <c r="I1052" s="65"/>
      <c r="J1052" s="65"/>
      <c r="K1052" s="65"/>
      <c r="L1052" s="65"/>
      <c r="M1052" s="65"/>
      <c r="N1052" s="65"/>
      <c r="O1052" s="65"/>
    </row>
    <row r="1053" customFormat="false" ht="15.75" hidden="false" customHeight="true" outlineLevel="0" collapsed="false">
      <c r="A1053" s="61" t="str">
        <f aca="false">Def_SecSub!$A$432</f>
        <v>SI-01SA</v>
      </c>
      <c r="B1053" s="61" t="str">
        <f aca="false">Def_Equipamentos!$C$5</f>
        <v>DI-BPMSigPatch</v>
      </c>
      <c r="C1053" s="43" t="n">
        <v>2</v>
      </c>
      <c r="D1053" s="64" t="str">
        <f aca="false">IF(EXACT(A1053, ""), "", A1053&amp;":")&amp;B1053&amp;IF(EXACT(C1053, ""), "", "-"&amp;C1053)</f>
        <v>SI-01SA:DI-BPMSigPatch-2</v>
      </c>
      <c r="E1053" s="61" t="str">
        <f aca="false">Def_Locais_Racks_Trechos!$A$432</f>
        <v>SI-01SA</v>
      </c>
      <c r="F1053" s="64" t="str">
        <f aca="false" t="array" ref="F1053:F1053">INDEX(Def_Locais_Racks_Trechos!$B$2:$B$1019, MATCH(E1053, Def_Locais_Racks_Trechos!$A$2:$A$1019, 0), 1)</f>
        <v>Túnel (Anel)</v>
      </c>
      <c r="G1053" s="65"/>
      <c r="H1053" s="65"/>
      <c r="I1053" s="65"/>
      <c r="J1053" s="65"/>
      <c r="K1053" s="65"/>
      <c r="L1053" s="65"/>
      <c r="M1053" s="65"/>
      <c r="N1053" s="65"/>
      <c r="O1053" s="65"/>
    </row>
    <row r="1054" customFormat="false" ht="15.75" hidden="false" customHeight="true" outlineLevel="0" collapsed="false">
      <c r="A1054" s="61" t="str">
        <f aca="false">Def_SecSub!$A$433</f>
        <v>SI-02SB</v>
      </c>
      <c r="B1054" s="61" t="str">
        <f aca="false">Def_Equipamentos!$C$5</f>
        <v>DI-BPMSigPatch</v>
      </c>
      <c r="C1054" s="43" t="n">
        <v>1</v>
      </c>
      <c r="D1054" s="64" t="str">
        <f aca="false">IF(EXACT(A1054, ""), "", A1054&amp;":")&amp;B1054&amp;IF(EXACT(C1054, ""), "", "-"&amp;C1054)</f>
        <v>SI-02SB:DI-BPMSigPatch-1</v>
      </c>
      <c r="E1054" s="61" t="str">
        <f aca="false">Def_Locais_Racks_Trechos!$A$433</f>
        <v>SI-02SB</v>
      </c>
      <c r="F1054" s="64" t="str">
        <f aca="false" t="array" ref="F1054:F1054">INDEX(Def_Locais_Racks_Trechos!$B$2:$B$1019, MATCH(E1054, Def_Locais_Racks_Trechos!$A$2:$A$1019, 0), 1)</f>
        <v>Túnel (Anel)</v>
      </c>
      <c r="G1054" s="65"/>
      <c r="H1054" s="65"/>
      <c r="I1054" s="65"/>
      <c r="J1054" s="65"/>
      <c r="K1054" s="65"/>
      <c r="L1054" s="65"/>
      <c r="M1054" s="65"/>
      <c r="N1054" s="65"/>
      <c r="O1054" s="65"/>
    </row>
    <row r="1055" customFormat="false" ht="15.75" hidden="false" customHeight="true" outlineLevel="0" collapsed="false">
      <c r="A1055" s="61" t="str">
        <f aca="false">Def_SecSub!$A$433</f>
        <v>SI-02SB</v>
      </c>
      <c r="B1055" s="61" t="str">
        <f aca="false">Def_Equipamentos!$C$5</f>
        <v>DI-BPMSigPatch</v>
      </c>
      <c r="C1055" s="43" t="n">
        <v>2</v>
      </c>
      <c r="D1055" s="64" t="str">
        <f aca="false">IF(EXACT(A1055, ""), "", A1055&amp;":")&amp;B1055&amp;IF(EXACT(C1055, ""), "", "-"&amp;C1055)</f>
        <v>SI-02SB:DI-BPMSigPatch-2</v>
      </c>
      <c r="E1055" s="61" t="str">
        <f aca="false">Def_Locais_Racks_Trechos!$A$433</f>
        <v>SI-02SB</v>
      </c>
      <c r="F1055" s="64" t="str">
        <f aca="false" t="array" ref="F1055:F1055">INDEX(Def_Locais_Racks_Trechos!$B$2:$B$1019, MATCH(E1055, Def_Locais_Racks_Trechos!$A$2:$A$1019, 0), 1)</f>
        <v>Túnel (Anel)</v>
      </c>
      <c r="G1055" s="65"/>
      <c r="H1055" s="65"/>
      <c r="I1055" s="65"/>
      <c r="J1055" s="65"/>
      <c r="K1055" s="65"/>
      <c r="L1055" s="65"/>
      <c r="M1055" s="65"/>
      <c r="N1055" s="65"/>
      <c r="O1055" s="65"/>
    </row>
    <row r="1056" customFormat="false" ht="15.75" hidden="false" customHeight="true" outlineLevel="0" collapsed="false">
      <c r="A1056" s="61" t="str">
        <f aca="false">Def_SecSub!$A$434</f>
        <v>SI-03SP</v>
      </c>
      <c r="B1056" s="61" t="str">
        <f aca="false">Def_Equipamentos!$C$5</f>
        <v>DI-BPMSigPatch</v>
      </c>
      <c r="C1056" s="43" t="n">
        <v>1</v>
      </c>
      <c r="D1056" s="64" t="str">
        <f aca="false">IF(EXACT(A1056, ""), "", A1056&amp;":")&amp;B1056&amp;IF(EXACT(C1056, ""), "", "-"&amp;C1056)</f>
        <v>SI-03SP:DI-BPMSigPatch-1</v>
      </c>
      <c r="E1056" s="61" t="str">
        <f aca="false">Def_Locais_Racks_Trechos!$A$434</f>
        <v>SI-03SP</v>
      </c>
      <c r="F1056" s="64" t="str">
        <f aca="false" t="array" ref="F1056:F1056">INDEX(Def_Locais_Racks_Trechos!$B$2:$B$1019, MATCH(E1056, Def_Locais_Racks_Trechos!$A$2:$A$1019, 0), 1)</f>
        <v>Túnel (Anel)</v>
      </c>
      <c r="G1056" s="65"/>
      <c r="H1056" s="65"/>
      <c r="I1056" s="65"/>
      <c r="J1056" s="65"/>
      <c r="K1056" s="65"/>
      <c r="L1056" s="65"/>
      <c r="M1056" s="65"/>
      <c r="N1056" s="65"/>
      <c r="O1056" s="65"/>
    </row>
    <row r="1057" customFormat="false" ht="15.75" hidden="false" customHeight="true" outlineLevel="0" collapsed="false">
      <c r="A1057" s="61" t="str">
        <f aca="false">Def_SecSub!$A$434</f>
        <v>SI-03SP</v>
      </c>
      <c r="B1057" s="61" t="str">
        <f aca="false">Def_Equipamentos!$C$5</f>
        <v>DI-BPMSigPatch</v>
      </c>
      <c r="C1057" s="43" t="n">
        <v>2</v>
      </c>
      <c r="D1057" s="64" t="str">
        <f aca="false">IF(EXACT(A1057, ""), "", A1057&amp;":")&amp;B1057&amp;IF(EXACT(C1057, ""), "", "-"&amp;C1057)</f>
        <v>SI-03SP:DI-BPMSigPatch-2</v>
      </c>
      <c r="E1057" s="61" t="str">
        <f aca="false">Def_Locais_Racks_Trechos!$A$434</f>
        <v>SI-03SP</v>
      </c>
      <c r="F1057" s="64" t="str">
        <f aca="false" t="array" ref="F1057:F1057">INDEX(Def_Locais_Racks_Trechos!$B$2:$B$1019, MATCH(E1057, Def_Locais_Racks_Trechos!$A$2:$A$1019, 0), 1)</f>
        <v>Túnel (Anel)</v>
      </c>
      <c r="G1057" s="65"/>
      <c r="H1057" s="65"/>
      <c r="I1057" s="65"/>
      <c r="J1057" s="65"/>
      <c r="K1057" s="65"/>
      <c r="L1057" s="65"/>
      <c r="M1057" s="65"/>
      <c r="N1057" s="65"/>
      <c r="O1057" s="65"/>
    </row>
    <row r="1058" customFormat="false" ht="15.75" hidden="false" customHeight="true" outlineLevel="0" collapsed="false">
      <c r="A1058" s="61" t="str">
        <f aca="false">Def_SecSub!$A$435</f>
        <v>SI-04SB</v>
      </c>
      <c r="B1058" s="61" t="str">
        <f aca="false">Def_Equipamentos!$C$5</f>
        <v>DI-BPMSigPatch</v>
      </c>
      <c r="C1058" s="43" t="n">
        <v>1</v>
      </c>
      <c r="D1058" s="64" t="str">
        <f aca="false">IF(EXACT(A1058, ""), "", A1058&amp;":")&amp;B1058&amp;IF(EXACT(C1058, ""), "", "-"&amp;C1058)</f>
        <v>SI-04SB:DI-BPMSigPatch-1</v>
      </c>
      <c r="E1058" s="61" t="str">
        <f aca="false">Def_Locais_Racks_Trechos!$A$435</f>
        <v>SI-04SB</v>
      </c>
      <c r="F1058" s="64" t="str">
        <f aca="false" t="array" ref="F1058:F1058">INDEX(Def_Locais_Racks_Trechos!$B$2:$B$1019, MATCH(E1058, Def_Locais_Racks_Trechos!$A$2:$A$1019, 0), 1)</f>
        <v>Túnel (Anel)</v>
      </c>
      <c r="G1058" s="65"/>
      <c r="H1058" s="65"/>
      <c r="I1058" s="65"/>
      <c r="J1058" s="65"/>
      <c r="K1058" s="65"/>
      <c r="L1058" s="65"/>
      <c r="M1058" s="65"/>
      <c r="N1058" s="65"/>
      <c r="O1058" s="65"/>
    </row>
    <row r="1059" customFormat="false" ht="15.75" hidden="false" customHeight="true" outlineLevel="0" collapsed="false">
      <c r="A1059" s="61" t="str">
        <f aca="false">Def_SecSub!$A$435</f>
        <v>SI-04SB</v>
      </c>
      <c r="B1059" s="61" t="str">
        <f aca="false">Def_Equipamentos!$C$5</f>
        <v>DI-BPMSigPatch</v>
      </c>
      <c r="C1059" s="43" t="n">
        <v>2</v>
      </c>
      <c r="D1059" s="64" t="str">
        <f aca="false">IF(EXACT(A1059, ""), "", A1059&amp;":")&amp;B1059&amp;IF(EXACT(C1059, ""), "", "-"&amp;C1059)</f>
        <v>SI-04SB:DI-BPMSigPatch-2</v>
      </c>
      <c r="E1059" s="61" t="str">
        <f aca="false">Def_Locais_Racks_Trechos!$A$435</f>
        <v>SI-04SB</v>
      </c>
      <c r="F1059" s="64" t="str">
        <f aca="false" t="array" ref="F1059:F1059">INDEX(Def_Locais_Racks_Trechos!$B$2:$B$1019, MATCH(E1059, Def_Locais_Racks_Trechos!$A$2:$A$1019, 0), 1)</f>
        <v>Túnel (Anel)</v>
      </c>
      <c r="G1059" s="65"/>
      <c r="H1059" s="65"/>
      <c r="I1059" s="65"/>
      <c r="J1059" s="65"/>
      <c r="K1059" s="65"/>
      <c r="L1059" s="65"/>
      <c r="M1059" s="65"/>
      <c r="N1059" s="65"/>
      <c r="O1059" s="65"/>
    </row>
    <row r="1060" customFormat="false" ht="15.75" hidden="false" customHeight="true" outlineLevel="0" collapsed="false">
      <c r="A1060" s="61" t="str">
        <f aca="false">Def_SecSub!$A$436</f>
        <v>SI-05SA</v>
      </c>
      <c r="B1060" s="61" t="str">
        <f aca="false">Def_Equipamentos!$C$5</f>
        <v>DI-BPMSigPatch</v>
      </c>
      <c r="C1060" s="43" t="n">
        <v>1</v>
      </c>
      <c r="D1060" s="64" t="str">
        <f aca="false">IF(EXACT(A1060, ""), "", A1060&amp;":")&amp;B1060&amp;IF(EXACT(C1060, ""), "", "-"&amp;C1060)</f>
        <v>SI-05SA:DI-BPMSigPatch-1</v>
      </c>
      <c r="E1060" s="61" t="str">
        <f aca="false">Def_Locais_Racks_Trechos!$A$436</f>
        <v>SI-05SA</v>
      </c>
      <c r="F1060" s="64" t="str">
        <f aca="false" t="array" ref="F1060:F1060">INDEX(Def_Locais_Racks_Trechos!$B$2:$B$1019, MATCH(E1060, Def_Locais_Racks_Trechos!$A$2:$A$1019, 0), 1)</f>
        <v>Túnel (Anel)</v>
      </c>
      <c r="G1060" s="65"/>
      <c r="H1060" s="65"/>
      <c r="I1060" s="65"/>
      <c r="J1060" s="65"/>
      <c r="K1060" s="65"/>
      <c r="L1060" s="65"/>
      <c r="M1060" s="65"/>
      <c r="N1060" s="65"/>
      <c r="O1060" s="65"/>
    </row>
    <row r="1061" customFormat="false" ht="15.75" hidden="false" customHeight="true" outlineLevel="0" collapsed="false">
      <c r="A1061" s="61" t="str">
        <f aca="false">Def_SecSub!$A$436</f>
        <v>SI-05SA</v>
      </c>
      <c r="B1061" s="61" t="str">
        <f aca="false">Def_Equipamentos!$C$5</f>
        <v>DI-BPMSigPatch</v>
      </c>
      <c r="C1061" s="43" t="n">
        <v>2</v>
      </c>
      <c r="D1061" s="64" t="str">
        <f aca="false">IF(EXACT(A1061, ""), "", A1061&amp;":")&amp;B1061&amp;IF(EXACT(C1061, ""), "", "-"&amp;C1061)</f>
        <v>SI-05SA:DI-BPMSigPatch-2</v>
      </c>
      <c r="E1061" s="61" t="str">
        <f aca="false">Def_Locais_Racks_Trechos!$A$436</f>
        <v>SI-05SA</v>
      </c>
      <c r="F1061" s="64" t="str">
        <f aca="false" t="array" ref="F1061:F1061">INDEX(Def_Locais_Racks_Trechos!$B$2:$B$1019, MATCH(E1061, Def_Locais_Racks_Trechos!$A$2:$A$1019, 0), 1)</f>
        <v>Túnel (Anel)</v>
      </c>
      <c r="G1061" s="65"/>
      <c r="H1061" s="65"/>
      <c r="I1061" s="65"/>
      <c r="J1061" s="65"/>
      <c r="K1061" s="65"/>
      <c r="L1061" s="65"/>
      <c r="M1061" s="65"/>
      <c r="N1061" s="65"/>
      <c r="O1061" s="65"/>
    </row>
    <row r="1062" customFormat="false" ht="15.75" hidden="false" customHeight="true" outlineLevel="0" collapsed="false">
      <c r="A1062" s="61" t="str">
        <f aca="false">Def_SecSub!$A$437</f>
        <v>SI-06SB</v>
      </c>
      <c r="B1062" s="61" t="str">
        <f aca="false">Def_Equipamentos!$C$5</f>
        <v>DI-BPMSigPatch</v>
      </c>
      <c r="C1062" s="43" t="n">
        <v>1</v>
      </c>
      <c r="D1062" s="64" t="str">
        <f aca="false">IF(EXACT(A1062, ""), "", A1062&amp;":")&amp;B1062&amp;IF(EXACT(C1062, ""), "", "-"&amp;C1062)</f>
        <v>SI-06SB:DI-BPMSigPatch-1</v>
      </c>
      <c r="E1062" s="61" t="str">
        <f aca="false">Def_Locais_Racks_Trechos!$A$437</f>
        <v>SI-06SB</v>
      </c>
      <c r="F1062" s="64" t="str">
        <f aca="false" t="array" ref="F1062:F1062">INDEX(Def_Locais_Racks_Trechos!$B$2:$B$1019, MATCH(E1062, Def_Locais_Racks_Trechos!$A$2:$A$1019, 0), 1)</f>
        <v>Túnel (Anel)</v>
      </c>
      <c r="G1062" s="65"/>
      <c r="H1062" s="65"/>
      <c r="I1062" s="65"/>
      <c r="J1062" s="65"/>
      <c r="K1062" s="65"/>
      <c r="L1062" s="65"/>
      <c r="M1062" s="65"/>
      <c r="N1062" s="65"/>
      <c r="O1062" s="65"/>
    </row>
    <row r="1063" customFormat="false" ht="15.75" hidden="false" customHeight="true" outlineLevel="0" collapsed="false">
      <c r="A1063" s="61" t="str">
        <f aca="false">Def_SecSub!$A$437</f>
        <v>SI-06SB</v>
      </c>
      <c r="B1063" s="61" t="str">
        <f aca="false">Def_Equipamentos!$C$5</f>
        <v>DI-BPMSigPatch</v>
      </c>
      <c r="C1063" s="43" t="n">
        <v>2</v>
      </c>
      <c r="D1063" s="64" t="str">
        <f aca="false">IF(EXACT(A1063, ""), "", A1063&amp;":")&amp;B1063&amp;IF(EXACT(C1063, ""), "", "-"&amp;C1063)</f>
        <v>SI-06SB:DI-BPMSigPatch-2</v>
      </c>
      <c r="E1063" s="61" t="str">
        <f aca="false">Def_Locais_Racks_Trechos!$A$437</f>
        <v>SI-06SB</v>
      </c>
      <c r="F1063" s="64" t="str">
        <f aca="false" t="array" ref="F1063:F1063">INDEX(Def_Locais_Racks_Trechos!$B$2:$B$1019, MATCH(E1063, Def_Locais_Racks_Trechos!$A$2:$A$1019, 0), 1)</f>
        <v>Túnel (Anel)</v>
      </c>
      <c r="G1063" s="65"/>
      <c r="H1063" s="65"/>
      <c r="I1063" s="65"/>
      <c r="J1063" s="65"/>
      <c r="K1063" s="65"/>
      <c r="L1063" s="65"/>
      <c r="M1063" s="65"/>
      <c r="N1063" s="65"/>
      <c r="O1063" s="65"/>
    </row>
    <row r="1064" customFormat="false" ht="15.75" hidden="false" customHeight="true" outlineLevel="0" collapsed="false">
      <c r="A1064" s="61" t="str">
        <f aca="false">Def_SecSub!$A$438</f>
        <v>SI-07SP</v>
      </c>
      <c r="B1064" s="61" t="str">
        <f aca="false">Def_Equipamentos!$C$5</f>
        <v>DI-BPMSigPatch</v>
      </c>
      <c r="C1064" s="43" t="n">
        <v>1</v>
      </c>
      <c r="D1064" s="64" t="str">
        <f aca="false">IF(EXACT(A1064, ""), "", A1064&amp;":")&amp;B1064&amp;IF(EXACT(C1064, ""), "", "-"&amp;C1064)</f>
        <v>SI-07SP:DI-BPMSigPatch-1</v>
      </c>
      <c r="E1064" s="61" t="str">
        <f aca="false">Def_Locais_Racks_Trechos!$A$438</f>
        <v>SI-07SP</v>
      </c>
      <c r="F1064" s="64" t="str">
        <f aca="false" t="array" ref="F1064:F1064">INDEX(Def_Locais_Racks_Trechos!$B$2:$B$1019, MATCH(E1064, Def_Locais_Racks_Trechos!$A$2:$A$1019, 0), 1)</f>
        <v>Túnel (Anel)</v>
      </c>
      <c r="G1064" s="65"/>
      <c r="H1064" s="65"/>
      <c r="I1064" s="65"/>
      <c r="J1064" s="65"/>
      <c r="K1064" s="65"/>
      <c r="L1064" s="65"/>
      <c r="M1064" s="65"/>
      <c r="N1064" s="65"/>
      <c r="O1064" s="65"/>
    </row>
    <row r="1065" customFormat="false" ht="15.75" hidden="false" customHeight="true" outlineLevel="0" collapsed="false">
      <c r="A1065" s="61" t="str">
        <f aca="false">Def_SecSub!$A$438</f>
        <v>SI-07SP</v>
      </c>
      <c r="B1065" s="61" t="str">
        <f aca="false">Def_Equipamentos!$C$5</f>
        <v>DI-BPMSigPatch</v>
      </c>
      <c r="C1065" s="43" t="n">
        <v>2</v>
      </c>
      <c r="D1065" s="64" t="str">
        <f aca="false">IF(EXACT(A1065, ""), "", A1065&amp;":")&amp;B1065&amp;IF(EXACT(C1065, ""), "", "-"&amp;C1065)</f>
        <v>SI-07SP:DI-BPMSigPatch-2</v>
      </c>
      <c r="E1065" s="61" t="str">
        <f aca="false">Def_Locais_Racks_Trechos!$A$438</f>
        <v>SI-07SP</v>
      </c>
      <c r="F1065" s="64" t="str">
        <f aca="false" t="array" ref="F1065:F1065">INDEX(Def_Locais_Racks_Trechos!$B$2:$B$1019, MATCH(E1065, Def_Locais_Racks_Trechos!$A$2:$A$1019, 0), 1)</f>
        <v>Túnel (Anel)</v>
      </c>
      <c r="G1065" s="65"/>
      <c r="H1065" s="65"/>
      <c r="I1065" s="65"/>
      <c r="J1065" s="65"/>
      <c r="K1065" s="65"/>
      <c r="L1065" s="65"/>
      <c r="M1065" s="65"/>
      <c r="N1065" s="65"/>
      <c r="O1065" s="65"/>
    </row>
    <row r="1066" customFormat="false" ht="15.75" hidden="false" customHeight="true" outlineLevel="0" collapsed="false">
      <c r="A1066" s="61" t="str">
        <f aca="false">Def_SecSub!$A$439</f>
        <v>SI-08SB</v>
      </c>
      <c r="B1066" s="61" t="str">
        <f aca="false">Def_Equipamentos!$C$5</f>
        <v>DI-BPMSigPatch</v>
      </c>
      <c r="C1066" s="43" t="n">
        <v>1</v>
      </c>
      <c r="D1066" s="64" t="str">
        <f aca="false">IF(EXACT(A1066, ""), "", A1066&amp;":")&amp;B1066&amp;IF(EXACT(C1066, ""), "", "-"&amp;C1066)</f>
        <v>SI-08SB:DI-BPMSigPatch-1</v>
      </c>
      <c r="E1066" s="61" t="str">
        <f aca="false">Def_Locais_Racks_Trechos!$A$439</f>
        <v>SI-08SB</v>
      </c>
      <c r="F1066" s="64" t="str">
        <f aca="false" t="array" ref="F1066:F1066">INDEX(Def_Locais_Racks_Trechos!$B$2:$B$1019, MATCH(E1066, Def_Locais_Racks_Trechos!$A$2:$A$1019, 0), 1)</f>
        <v>Túnel (Anel)</v>
      </c>
      <c r="G1066" s="65"/>
      <c r="H1066" s="65"/>
      <c r="I1066" s="65"/>
      <c r="J1066" s="65"/>
      <c r="K1066" s="65"/>
      <c r="L1066" s="65"/>
      <c r="M1066" s="65"/>
      <c r="N1066" s="65"/>
      <c r="O1066" s="65"/>
    </row>
    <row r="1067" customFormat="false" ht="15.75" hidden="false" customHeight="true" outlineLevel="0" collapsed="false">
      <c r="A1067" s="61" t="str">
        <f aca="false">Def_SecSub!$A$439</f>
        <v>SI-08SB</v>
      </c>
      <c r="B1067" s="61" t="str">
        <f aca="false">Def_Equipamentos!$C$5</f>
        <v>DI-BPMSigPatch</v>
      </c>
      <c r="C1067" s="43" t="n">
        <v>2</v>
      </c>
      <c r="D1067" s="64" t="str">
        <f aca="false">IF(EXACT(A1067, ""), "", A1067&amp;":")&amp;B1067&amp;IF(EXACT(C1067, ""), "", "-"&amp;C1067)</f>
        <v>SI-08SB:DI-BPMSigPatch-2</v>
      </c>
      <c r="E1067" s="61" t="str">
        <f aca="false">Def_Locais_Racks_Trechos!$A$439</f>
        <v>SI-08SB</v>
      </c>
      <c r="F1067" s="64" t="str">
        <f aca="false" t="array" ref="F1067:F1067">INDEX(Def_Locais_Racks_Trechos!$B$2:$B$1019, MATCH(E1067, Def_Locais_Racks_Trechos!$A$2:$A$1019, 0), 1)</f>
        <v>Túnel (Anel)</v>
      </c>
      <c r="G1067" s="65"/>
      <c r="H1067" s="65"/>
      <c r="I1067" s="65"/>
      <c r="J1067" s="65"/>
      <c r="K1067" s="65"/>
      <c r="L1067" s="65"/>
      <c r="M1067" s="65"/>
      <c r="N1067" s="65"/>
      <c r="O1067" s="65"/>
    </row>
    <row r="1068" customFormat="false" ht="15.75" hidden="false" customHeight="true" outlineLevel="0" collapsed="false">
      <c r="A1068" s="61" t="str">
        <f aca="false">Def_SecSub!$A$440</f>
        <v>SI-09SA</v>
      </c>
      <c r="B1068" s="61" t="str">
        <f aca="false">Def_Equipamentos!$C$5</f>
        <v>DI-BPMSigPatch</v>
      </c>
      <c r="C1068" s="43" t="n">
        <v>1</v>
      </c>
      <c r="D1068" s="64" t="str">
        <f aca="false">IF(EXACT(A1068, ""), "", A1068&amp;":")&amp;B1068&amp;IF(EXACT(C1068, ""), "", "-"&amp;C1068)</f>
        <v>SI-09SA:DI-BPMSigPatch-1</v>
      </c>
      <c r="E1068" s="61" t="str">
        <f aca="false">Def_Locais_Racks_Trechos!$A$440</f>
        <v>SI-09SA</v>
      </c>
      <c r="F1068" s="64" t="str">
        <f aca="false" t="array" ref="F1068:F1068">INDEX(Def_Locais_Racks_Trechos!$B$2:$B$1019, MATCH(E1068, Def_Locais_Racks_Trechos!$A$2:$A$1019, 0), 1)</f>
        <v>Túnel (Anel)</v>
      </c>
      <c r="G1068" s="65"/>
      <c r="H1068" s="65"/>
      <c r="I1068" s="65"/>
      <c r="J1068" s="65"/>
      <c r="K1068" s="65"/>
      <c r="L1068" s="65"/>
      <c r="M1068" s="65"/>
      <c r="N1068" s="65"/>
      <c r="O1068" s="65"/>
    </row>
    <row r="1069" customFormat="false" ht="15.75" hidden="false" customHeight="true" outlineLevel="0" collapsed="false">
      <c r="A1069" s="61" t="str">
        <f aca="false">Def_SecSub!$A$440</f>
        <v>SI-09SA</v>
      </c>
      <c r="B1069" s="61" t="str">
        <f aca="false">Def_Equipamentos!$C$5</f>
        <v>DI-BPMSigPatch</v>
      </c>
      <c r="C1069" s="43" t="n">
        <v>2</v>
      </c>
      <c r="D1069" s="64" t="str">
        <f aca="false">IF(EXACT(A1069, ""), "", A1069&amp;":")&amp;B1069&amp;IF(EXACT(C1069, ""), "", "-"&amp;C1069)</f>
        <v>SI-09SA:DI-BPMSigPatch-2</v>
      </c>
      <c r="E1069" s="61" t="str">
        <f aca="false">Def_Locais_Racks_Trechos!$A$440</f>
        <v>SI-09SA</v>
      </c>
      <c r="F1069" s="64" t="str">
        <f aca="false" t="array" ref="F1069:F1069">INDEX(Def_Locais_Racks_Trechos!$B$2:$B$1019, MATCH(E1069, Def_Locais_Racks_Trechos!$A$2:$A$1019, 0), 1)</f>
        <v>Túnel (Anel)</v>
      </c>
      <c r="G1069" s="65"/>
      <c r="H1069" s="65"/>
      <c r="I1069" s="65"/>
      <c r="J1069" s="65"/>
      <c r="K1069" s="65"/>
      <c r="L1069" s="65"/>
      <c r="M1069" s="65"/>
      <c r="N1069" s="65"/>
      <c r="O1069" s="65"/>
    </row>
    <row r="1070" customFormat="false" ht="15.75" hidden="false" customHeight="true" outlineLevel="0" collapsed="false">
      <c r="A1070" s="61" t="str">
        <f aca="false">Def_SecSub!$A$441</f>
        <v>SI-10SB</v>
      </c>
      <c r="B1070" s="61" t="str">
        <f aca="false">Def_Equipamentos!$C$5</f>
        <v>DI-BPMSigPatch</v>
      </c>
      <c r="C1070" s="43" t="n">
        <v>1</v>
      </c>
      <c r="D1070" s="64" t="str">
        <f aca="false">IF(EXACT(A1070, ""), "", A1070&amp;":")&amp;B1070&amp;IF(EXACT(C1070, ""), "", "-"&amp;C1070)</f>
        <v>SI-10SB:DI-BPMSigPatch-1</v>
      </c>
      <c r="E1070" s="61" t="str">
        <f aca="false">Def_Locais_Racks_Trechos!$A$441</f>
        <v>SI-10SB</v>
      </c>
      <c r="F1070" s="64" t="str">
        <f aca="false" t="array" ref="F1070:F1070">INDEX(Def_Locais_Racks_Trechos!$B$2:$B$1019, MATCH(E1070, Def_Locais_Racks_Trechos!$A$2:$A$1019, 0), 1)</f>
        <v>Túnel (Anel)</v>
      </c>
      <c r="G1070" s="65"/>
      <c r="H1070" s="65"/>
      <c r="I1070" s="65"/>
      <c r="J1070" s="65"/>
      <c r="K1070" s="65"/>
      <c r="L1070" s="65"/>
      <c r="M1070" s="65"/>
      <c r="N1070" s="65"/>
      <c r="O1070" s="65"/>
    </row>
    <row r="1071" customFormat="false" ht="15.75" hidden="false" customHeight="true" outlineLevel="0" collapsed="false">
      <c r="A1071" s="61" t="str">
        <f aca="false">Def_SecSub!$A$441</f>
        <v>SI-10SB</v>
      </c>
      <c r="B1071" s="61" t="str">
        <f aca="false">Def_Equipamentos!$C$5</f>
        <v>DI-BPMSigPatch</v>
      </c>
      <c r="C1071" s="43" t="n">
        <v>2</v>
      </c>
      <c r="D1071" s="64" t="str">
        <f aca="false">IF(EXACT(A1071, ""), "", A1071&amp;":")&amp;B1071&amp;IF(EXACT(C1071, ""), "", "-"&amp;C1071)</f>
        <v>SI-10SB:DI-BPMSigPatch-2</v>
      </c>
      <c r="E1071" s="61" t="str">
        <f aca="false">Def_Locais_Racks_Trechos!$A$441</f>
        <v>SI-10SB</v>
      </c>
      <c r="F1071" s="64" t="str">
        <f aca="false" t="array" ref="F1071:F1071">INDEX(Def_Locais_Racks_Trechos!$B$2:$B$1019, MATCH(E1071, Def_Locais_Racks_Trechos!$A$2:$A$1019, 0), 1)</f>
        <v>Túnel (Anel)</v>
      </c>
      <c r="G1071" s="65"/>
      <c r="H1071" s="65"/>
      <c r="I1071" s="65"/>
      <c r="J1071" s="65"/>
      <c r="K1071" s="65"/>
      <c r="L1071" s="65"/>
      <c r="M1071" s="65"/>
      <c r="N1071" s="65"/>
      <c r="O1071" s="65"/>
    </row>
    <row r="1072" customFormat="false" ht="15.75" hidden="false" customHeight="true" outlineLevel="0" collapsed="false">
      <c r="A1072" s="61" t="str">
        <f aca="false">Def_SecSub!$A$442</f>
        <v>SI-11SP</v>
      </c>
      <c r="B1072" s="61" t="str">
        <f aca="false">Def_Equipamentos!$C$5</f>
        <v>DI-BPMSigPatch</v>
      </c>
      <c r="C1072" s="43" t="n">
        <v>1</v>
      </c>
      <c r="D1072" s="64" t="str">
        <f aca="false">IF(EXACT(A1072, ""), "", A1072&amp;":")&amp;B1072&amp;IF(EXACT(C1072, ""), "", "-"&amp;C1072)</f>
        <v>SI-11SP:DI-BPMSigPatch-1</v>
      </c>
      <c r="E1072" s="61" t="str">
        <f aca="false">Def_Locais_Racks_Trechos!$A$442</f>
        <v>SI-11SP</v>
      </c>
      <c r="F1072" s="64" t="str">
        <f aca="false" t="array" ref="F1072:F1072">INDEX(Def_Locais_Racks_Trechos!$B$2:$B$1019, MATCH(E1072, Def_Locais_Racks_Trechos!$A$2:$A$1019, 0), 1)</f>
        <v>Túnel (Anel)</v>
      </c>
      <c r="G1072" s="65"/>
      <c r="H1072" s="65"/>
      <c r="I1072" s="65"/>
      <c r="J1072" s="65"/>
      <c r="K1072" s="65"/>
      <c r="L1072" s="65"/>
      <c r="M1072" s="65"/>
      <c r="N1072" s="65"/>
      <c r="O1072" s="65"/>
    </row>
    <row r="1073" customFormat="false" ht="15.75" hidden="false" customHeight="true" outlineLevel="0" collapsed="false">
      <c r="A1073" s="61" t="str">
        <f aca="false">Def_SecSub!$A$442</f>
        <v>SI-11SP</v>
      </c>
      <c r="B1073" s="61" t="str">
        <f aca="false">Def_Equipamentos!$C$5</f>
        <v>DI-BPMSigPatch</v>
      </c>
      <c r="C1073" s="43" t="n">
        <v>2</v>
      </c>
      <c r="D1073" s="64" t="str">
        <f aca="false">IF(EXACT(A1073, ""), "", A1073&amp;":")&amp;B1073&amp;IF(EXACT(C1073, ""), "", "-"&amp;C1073)</f>
        <v>SI-11SP:DI-BPMSigPatch-2</v>
      </c>
      <c r="E1073" s="61" t="str">
        <f aca="false">Def_Locais_Racks_Trechos!$A$442</f>
        <v>SI-11SP</v>
      </c>
      <c r="F1073" s="64" t="str">
        <f aca="false" t="array" ref="F1073:F1073">INDEX(Def_Locais_Racks_Trechos!$B$2:$B$1019, MATCH(E1073, Def_Locais_Racks_Trechos!$A$2:$A$1019, 0), 1)</f>
        <v>Túnel (Anel)</v>
      </c>
      <c r="G1073" s="65"/>
      <c r="H1073" s="65"/>
      <c r="I1073" s="65"/>
      <c r="J1073" s="65"/>
      <c r="K1073" s="65"/>
      <c r="L1073" s="65"/>
      <c r="M1073" s="65"/>
      <c r="N1073" s="65"/>
      <c r="O1073" s="65"/>
    </row>
    <row r="1074" customFormat="false" ht="15.75" hidden="false" customHeight="true" outlineLevel="0" collapsed="false">
      <c r="A1074" s="61" t="str">
        <f aca="false">Def_SecSub!$A$443</f>
        <v>SI-12SB</v>
      </c>
      <c r="B1074" s="61" t="str">
        <f aca="false">Def_Equipamentos!$C$5</f>
        <v>DI-BPMSigPatch</v>
      </c>
      <c r="C1074" s="43" t="n">
        <v>1</v>
      </c>
      <c r="D1074" s="64" t="str">
        <f aca="false">IF(EXACT(A1074, ""), "", A1074&amp;":")&amp;B1074&amp;IF(EXACT(C1074, ""), "", "-"&amp;C1074)</f>
        <v>SI-12SB:DI-BPMSigPatch-1</v>
      </c>
      <c r="E1074" s="61" t="str">
        <f aca="false">Def_Locais_Racks_Trechos!$A$443</f>
        <v>SI-12SB</v>
      </c>
      <c r="F1074" s="64" t="str">
        <f aca="false" t="array" ref="F1074:F1074">INDEX(Def_Locais_Racks_Trechos!$B$2:$B$1019, MATCH(E1074, Def_Locais_Racks_Trechos!$A$2:$A$1019, 0), 1)</f>
        <v>Túnel (Anel)</v>
      </c>
      <c r="G1074" s="65"/>
      <c r="H1074" s="65"/>
      <c r="I1074" s="65"/>
      <c r="J1074" s="65"/>
      <c r="K1074" s="65"/>
      <c r="L1074" s="65"/>
      <c r="M1074" s="65"/>
      <c r="N1074" s="65"/>
      <c r="O1074" s="65"/>
    </row>
    <row r="1075" customFormat="false" ht="15.75" hidden="false" customHeight="true" outlineLevel="0" collapsed="false">
      <c r="A1075" s="61" t="str">
        <f aca="false">Def_SecSub!$A$443</f>
        <v>SI-12SB</v>
      </c>
      <c r="B1075" s="61" t="str">
        <f aca="false">Def_Equipamentos!$C$5</f>
        <v>DI-BPMSigPatch</v>
      </c>
      <c r="C1075" s="43" t="n">
        <v>2</v>
      </c>
      <c r="D1075" s="64" t="str">
        <f aca="false">IF(EXACT(A1075, ""), "", A1075&amp;":")&amp;B1075&amp;IF(EXACT(C1075, ""), "", "-"&amp;C1075)</f>
        <v>SI-12SB:DI-BPMSigPatch-2</v>
      </c>
      <c r="E1075" s="61" t="str">
        <f aca="false">Def_Locais_Racks_Trechos!$A$443</f>
        <v>SI-12SB</v>
      </c>
      <c r="F1075" s="64" t="str">
        <f aca="false" t="array" ref="F1075:F1075">INDEX(Def_Locais_Racks_Trechos!$B$2:$B$1019, MATCH(E1075, Def_Locais_Racks_Trechos!$A$2:$A$1019, 0), 1)</f>
        <v>Túnel (Anel)</v>
      </c>
      <c r="G1075" s="65"/>
      <c r="H1075" s="65"/>
      <c r="I1075" s="65"/>
      <c r="J1075" s="65"/>
      <c r="K1075" s="65"/>
      <c r="L1075" s="65"/>
      <c r="M1075" s="65"/>
      <c r="N1075" s="65"/>
      <c r="O1075" s="65"/>
    </row>
    <row r="1076" customFormat="false" ht="15.75" hidden="false" customHeight="true" outlineLevel="0" collapsed="false">
      <c r="A1076" s="61" t="str">
        <f aca="false">Def_SecSub!$A$444</f>
        <v>SI-13SA</v>
      </c>
      <c r="B1076" s="61" t="str">
        <f aca="false">Def_Equipamentos!$C$5</f>
        <v>DI-BPMSigPatch</v>
      </c>
      <c r="C1076" s="43" t="n">
        <v>1</v>
      </c>
      <c r="D1076" s="64" t="str">
        <f aca="false">IF(EXACT(A1076, ""), "", A1076&amp;":")&amp;B1076&amp;IF(EXACT(C1076, ""), "", "-"&amp;C1076)</f>
        <v>SI-13SA:DI-BPMSigPatch-1</v>
      </c>
      <c r="E1076" s="61" t="str">
        <f aca="false">Def_Locais_Racks_Trechos!$A$444</f>
        <v>SI-13SA</v>
      </c>
      <c r="F1076" s="64" t="str">
        <f aca="false" t="array" ref="F1076:F1076">INDEX(Def_Locais_Racks_Trechos!$B$2:$B$1019, MATCH(E1076, Def_Locais_Racks_Trechos!$A$2:$A$1019, 0), 1)</f>
        <v>Túnel (Anel)</v>
      </c>
      <c r="G1076" s="65"/>
      <c r="H1076" s="65"/>
      <c r="I1076" s="65"/>
      <c r="J1076" s="65"/>
      <c r="K1076" s="65"/>
      <c r="L1076" s="65"/>
      <c r="M1076" s="65"/>
      <c r="N1076" s="65"/>
      <c r="O1076" s="65"/>
    </row>
    <row r="1077" customFormat="false" ht="15.75" hidden="false" customHeight="true" outlineLevel="0" collapsed="false">
      <c r="A1077" s="61" t="str">
        <f aca="false">Def_SecSub!$A$444</f>
        <v>SI-13SA</v>
      </c>
      <c r="B1077" s="61" t="str">
        <f aca="false">Def_Equipamentos!$C$5</f>
        <v>DI-BPMSigPatch</v>
      </c>
      <c r="C1077" s="43" t="n">
        <v>2</v>
      </c>
      <c r="D1077" s="64" t="str">
        <f aca="false">IF(EXACT(A1077, ""), "", A1077&amp;":")&amp;B1077&amp;IF(EXACT(C1077, ""), "", "-"&amp;C1077)</f>
        <v>SI-13SA:DI-BPMSigPatch-2</v>
      </c>
      <c r="E1077" s="61" t="str">
        <f aca="false">Def_Locais_Racks_Trechos!$A$444</f>
        <v>SI-13SA</v>
      </c>
      <c r="F1077" s="64" t="str">
        <f aca="false" t="array" ref="F1077:F1077">INDEX(Def_Locais_Racks_Trechos!$B$2:$B$1019, MATCH(E1077, Def_Locais_Racks_Trechos!$A$2:$A$1019, 0), 1)</f>
        <v>Túnel (Anel)</v>
      </c>
      <c r="G1077" s="65"/>
      <c r="H1077" s="65"/>
      <c r="I1077" s="65"/>
      <c r="J1077" s="65"/>
      <c r="K1077" s="65"/>
      <c r="L1077" s="65"/>
      <c r="M1077" s="65"/>
      <c r="N1077" s="65"/>
      <c r="O1077" s="65"/>
    </row>
    <row r="1078" customFormat="false" ht="15.75" hidden="false" customHeight="true" outlineLevel="0" collapsed="false">
      <c r="A1078" s="61" t="str">
        <f aca="false">Def_SecSub!$A$445</f>
        <v>SI-14SB</v>
      </c>
      <c r="B1078" s="61" t="str">
        <f aca="false">Def_Equipamentos!$C$5</f>
        <v>DI-BPMSigPatch</v>
      </c>
      <c r="C1078" s="43" t="n">
        <v>1</v>
      </c>
      <c r="D1078" s="64" t="str">
        <f aca="false">IF(EXACT(A1078, ""), "", A1078&amp;":")&amp;B1078&amp;IF(EXACT(C1078, ""), "", "-"&amp;C1078)</f>
        <v>SI-14SB:DI-BPMSigPatch-1</v>
      </c>
      <c r="E1078" s="61" t="str">
        <f aca="false">Def_Locais_Racks_Trechos!$A$445</f>
        <v>SI-14SB</v>
      </c>
      <c r="F1078" s="64" t="str">
        <f aca="false" t="array" ref="F1078:F1078">INDEX(Def_Locais_Racks_Trechos!$B$2:$B$1019, MATCH(E1078, Def_Locais_Racks_Trechos!$A$2:$A$1019, 0), 1)</f>
        <v>Túnel (Anel)</v>
      </c>
      <c r="G1078" s="65"/>
      <c r="H1078" s="65"/>
      <c r="I1078" s="65"/>
      <c r="J1078" s="65"/>
      <c r="K1078" s="65"/>
      <c r="L1078" s="65"/>
      <c r="M1078" s="65"/>
      <c r="N1078" s="65"/>
      <c r="O1078" s="65"/>
    </row>
    <row r="1079" customFormat="false" ht="15.75" hidden="false" customHeight="true" outlineLevel="0" collapsed="false">
      <c r="A1079" s="61" t="str">
        <f aca="false">Def_SecSub!$A$445</f>
        <v>SI-14SB</v>
      </c>
      <c r="B1079" s="61" t="str">
        <f aca="false">Def_Equipamentos!$C$5</f>
        <v>DI-BPMSigPatch</v>
      </c>
      <c r="C1079" s="43" t="n">
        <v>2</v>
      </c>
      <c r="D1079" s="64" t="str">
        <f aca="false">IF(EXACT(A1079, ""), "", A1079&amp;":")&amp;B1079&amp;IF(EXACT(C1079, ""), "", "-"&amp;C1079)</f>
        <v>SI-14SB:DI-BPMSigPatch-2</v>
      </c>
      <c r="E1079" s="61" t="str">
        <f aca="false">Def_Locais_Racks_Trechos!$A$445</f>
        <v>SI-14SB</v>
      </c>
      <c r="F1079" s="64" t="str">
        <f aca="false" t="array" ref="F1079:F1079">INDEX(Def_Locais_Racks_Trechos!$B$2:$B$1019, MATCH(E1079, Def_Locais_Racks_Trechos!$A$2:$A$1019, 0), 1)</f>
        <v>Túnel (Anel)</v>
      </c>
      <c r="G1079" s="65"/>
      <c r="H1079" s="65"/>
      <c r="I1079" s="65"/>
      <c r="J1079" s="65"/>
      <c r="K1079" s="65"/>
      <c r="L1079" s="65"/>
      <c r="M1079" s="65"/>
      <c r="N1079" s="65"/>
      <c r="O1079" s="65"/>
    </row>
    <row r="1080" customFormat="false" ht="15.75" hidden="false" customHeight="true" outlineLevel="0" collapsed="false">
      <c r="A1080" s="61" t="str">
        <f aca="false">Def_SecSub!$A$446</f>
        <v>SI-15SP</v>
      </c>
      <c r="B1080" s="61" t="str">
        <f aca="false">Def_Equipamentos!$C$5</f>
        <v>DI-BPMSigPatch</v>
      </c>
      <c r="C1080" s="43" t="n">
        <v>1</v>
      </c>
      <c r="D1080" s="64" t="str">
        <f aca="false">IF(EXACT(A1080, ""), "", A1080&amp;":")&amp;B1080&amp;IF(EXACT(C1080, ""), "", "-"&amp;C1080)</f>
        <v>SI-15SP:DI-BPMSigPatch-1</v>
      </c>
      <c r="E1080" s="61" t="str">
        <f aca="false">Def_Locais_Racks_Trechos!$A$446</f>
        <v>SI-15SP</v>
      </c>
      <c r="F1080" s="64" t="str">
        <f aca="false" t="array" ref="F1080:F1080">INDEX(Def_Locais_Racks_Trechos!$B$2:$B$1019, MATCH(E1080, Def_Locais_Racks_Trechos!$A$2:$A$1019, 0), 1)</f>
        <v>Túnel (Anel)</v>
      </c>
      <c r="G1080" s="65"/>
      <c r="H1080" s="65"/>
      <c r="I1080" s="65"/>
      <c r="J1080" s="65"/>
      <c r="K1080" s="65"/>
      <c r="L1080" s="65"/>
      <c r="M1080" s="65"/>
      <c r="N1080" s="65"/>
      <c r="O1080" s="65"/>
    </row>
    <row r="1081" customFormat="false" ht="15.75" hidden="false" customHeight="true" outlineLevel="0" collapsed="false">
      <c r="A1081" s="61" t="str">
        <f aca="false">Def_SecSub!$A$446</f>
        <v>SI-15SP</v>
      </c>
      <c r="B1081" s="61" t="str">
        <f aca="false">Def_Equipamentos!$C$5</f>
        <v>DI-BPMSigPatch</v>
      </c>
      <c r="C1081" s="43" t="n">
        <v>2</v>
      </c>
      <c r="D1081" s="64" t="str">
        <f aca="false">IF(EXACT(A1081, ""), "", A1081&amp;":")&amp;B1081&amp;IF(EXACT(C1081, ""), "", "-"&amp;C1081)</f>
        <v>SI-15SP:DI-BPMSigPatch-2</v>
      </c>
      <c r="E1081" s="61" t="str">
        <f aca="false">Def_Locais_Racks_Trechos!$A$446</f>
        <v>SI-15SP</v>
      </c>
      <c r="F1081" s="64" t="str">
        <f aca="false" t="array" ref="F1081:F1081">INDEX(Def_Locais_Racks_Trechos!$B$2:$B$1019, MATCH(E1081, Def_Locais_Racks_Trechos!$A$2:$A$1019, 0), 1)</f>
        <v>Túnel (Anel)</v>
      </c>
      <c r="G1081" s="65"/>
      <c r="H1081" s="65"/>
      <c r="I1081" s="65"/>
      <c r="J1081" s="65"/>
      <c r="K1081" s="65"/>
      <c r="L1081" s="65"/>
      <c r="M1081" s="65"/>
      <c r="N1081" s="65"/>
      <c r="O1081" s="65"/>
    </row>
    <row r="1082" customFormat="false" ht="15.75" hidden="false" customHeight="true" outlineLevel="0" collapsed="false">
      <c r="A1082" s="61" t="str">
        <f aca="false">Def_SecSub!$A$447</f>
        <v>SI-16SB</v>
      </c>
      <c r="B1082" s="61" t="str">
        <f aca="false">Def_Equipamentos!$C$5</f>
        <v>DI-BPMSigPatch</v>
      </c>
      <c r="C1082" s="43" t="n">
        <v>1</v>
      </c>
      <c r="D1082" s="64" t="str">
        <f aca="false">IF(EXACT(A1082, ""), "", A1082&amp;":")&amp;B1082&amp;IF(EXACT(C1082, ""), "", "-"&amp;C1082)</f>
        <v>SI-16SB:DI-BPMSigPatch-1</v>
      </c>
      <c r="E1082" s="61" t="str">
        <f aca="false">Def_Locais_Racks_Trechos!$A$447</f>
        <v>SI-16SB</v>
      </c>
      <c r="F1082" s="64" t="str">
        <f aca="false" t="array" ref="F1082:F1082">INDEX(Def_Locais_Racks_Trechos!$B$2:$B$1019, MATCH(E1082, Def_Locais_Racks_Trechos!$A$2:$A$1019, 0), 1)</f>
        <v>Túnel (Anel)</v>
      </c>
      <c r="G1082" s="65"/>
      <c r="H1082" s="65"/>
      <c r="I1082" s="65"/>
      <c r="J1082" s="65"/>
      <c r="K1082" s="65"/>
      <c r="L1082" s="65"/>
      <c r="M1082" s="65"/>
      <c r="N1082" s="65"/>
      <c r="O1082" s="65"/>
    </row>
    <row r="1083" customFormat="false" ht="15.75" hidden="false" customHeight="true" outlineLevel="0" collapsed="false">
      <c r="A1083" s="61" t="str">
        <f aca="false">Def_SecSub!$A$447</f>
        <v>SI-16SB</v>
      </c>
      <c r="B1083" s="61" t="str">
        <f aca="false">Def_Equipamentos!$C$5</f>
        <v>DI-BPMSigPatch</v>
      </c>
      <c r="C1083" s="43" t="n">
        <v>2</v>
      </c>
      <c r="D1083" s="64" t="str">
        <f aca="false">IF(EXACT(A1083, ""), "", A1083&amp;":")&amp;B1083&amp;IF(EXACT(C1083, ""), "", "-"&amp;C1083)</f>
        <v>SI-16SB:DI-BPMSigPatch-2</v>
      </c>
      <c r="E1083" s="61" t="str">
        <f aca="false">Def_Locais_Racks_Trechos!$A$447</f>
        <v>SI-16SB</v>
      </c>
      <c r="F1083" s="64" t="str">
        <f aca="false" t="array" ref="F1083:F1083">INDEX(Def_Locais_Racks_Trechos!$B$2:$B$1019, MATCH(E1083, Def_Locais_Racks_Trechos!$A$2:$A$1019, 0), 1)</f>
        <v>Túnel (Anel)</v>
      </c>
      <c r="G1083" s="65"/>
      <c r="H1083" s="65"/>
      <c r="I1083" s="65"/>
      <c r="J1083" s="65"/>
      <c r="K1083" s="65"/>
      <c r="L1083" s="65"/>
      <c r="M1083" s="65"/>
      <c r="N1083" s="65"/>
      <c r="O1083" s="65"/>
    </row>
    <row r="1084" customFormat="false" ht="15.75" hidden="false" customHeight="true" outlineLevel="0" collapsed="false">
      <c r="A1084" s="61" t="str">
        <f aca="false">Def_SecSub!$A$448</f>
        <v>SI-17SA</v>
      </c>
      <c r="B1084" s="61" t="str">
        <f aca="false">Def_Equipamentos!$C$5</f>
        <v>DI-BPMSigPatch</v>
      </c>
      <c r="C1084" s="43" t="n">
        <v>1</v>
      </c>
      <c r="D1084" s="64" t="str">
        <f aca="false">IF(EXACT(A1084, ""), "", A1084&amp;":")&amp;B1084&amp;IF(EXACT(C1084, ""), "", "-"&amp;C1084)</f>
        <v>SI-17SA:DI-BPMSigPatch-1</v>
      </c>
      <c r="E1084" s="61" t="str">
        <f aca="false">Def_Locais_Racks_Trechos!$A$448</f>
        <v>SI-17SA</v>
      </c>
      <c r="F1084" s="64" t="str">
        <f aca="false" t="array" ref="F1084:F1084">INDEX(Def_Locais_Racks_Trechos!$B$2:$B$1019, MATCH(E1084, Def_Locais_Racks_Trechos!$A$2:$A$1019, 0), 1)</f>
        <v>Túnel (Anel)</v>
      </c>
      <c r="G1084" s="65"/>
      <c r="H1084" s="65"/>
      <c r="I1084" s="65"/>
      <c r="J1084" s="65"/>
      <c r="K1084" s="65"/>
      <c r="L1084" s="65"/>
      <c r="M1084" s="65"/>
      <c r="N1084" s="65"/>
      <c r="O1084" s="65"/>
    </row>
    <row r="1085" customFormat="false" ht="15.75" hidden="false" customHeight="true" outlineLevel="0" collapsed="false">
      <c r="A1085" s="61" t="str">
        <f aca="false">Def_SecSub!$A$448</f>
        <v>SI-17SA</v>
      </c>
      <c r="B1085" s="61" t="str">
        <f aca="false">Def_Equipamentos!$C$5</f>
        <v>DI-BPMSigPatch</v>
      </c>
      <c r="C1085" s="43" t="n">
        <v>2</v>
      </c>
      <c r="D1085" s="64" t="str">
        <f aca="false">IF(EXACT(A1085, ""), "", A1085&amp;":")&amp;B1085&amp;IF(EXACT(C1085, ""), "", "-"&amp;C1085)</f>
        <v>SI-17SA:DI-BPMSigPatch-2</v>
      </c>
      <c r="E1085" s="61" t="str">
        <f aca="false">Def_Locais_Racks_Trechos!$A$448</f>
        <v>SI-17SA</v>
      </c>
      <c r="F1085" s="64" t="str">
        <f aca="false" t="array" ref="F1085:F1085">INDEX(Def_Locais_Racks_Trechos!$B$2:$B$1019, MATCH(E1085, Def_Locais_Racks_Trechos!$A$2:$A$1019, 0), 1)</f>
        <v>Túnel (Anel)</v>
      </c>
      <c r="G1085" s="65"/>
      <c r="H1085" s="65"/>
      <c r="I1085" s="65"/>
      <c r="J1085" s="65"/>
      <c r="K1085" s="65"/>
      <c r="L1085" s="65"/>
      <c r="M1085" s="65"/>
      <c r="N1085" s="65"/>
      <c r="O1085" s="65"/>
    </row>
    <row r="1086" customFormat="false" ht="15.75" hidden="false" customHeight="true" outlineLevel="0" collapsed="false">
      <c r="A1086" s="61" t="str">
        <f aca="false">Def_SecSub!$A$449</f>
        <v>SI-18SB</v>
      </c>
      <c r="B1086" s="61" t="str">
        <f aca="false">Def_Equipamentos!$C$5</f>
        <v>DI-BPMSigPatch</v>
      </c>
      <c r="C1086" s="43" t="n">
        <v>1</v>
      </c>
      <c r="D1086" s="64" t="str">
        <f aca="false">IF(EXACT(A1086, ""), "", A1086&amp;":")&amp;B1086&amp;IF(EXACT(C1086, ""), "", "-"&amp;C1086)</f>
        <v>SI-18SB:DI-BPMSigPatch-1</v>
      </c>
      <c r="E1086" s="61" t="str">
        <f aca="false">Def_Locais_Racks_Trechos!$A$449</f>
        <v>SI-18SB</v>
      </c>
      <c r="F1086" s="64" t="str">
        <f aca="false" t="array" ref="F1086:F1086">INDEX(Def_Locais_Racks_Trechos!$B$2:$B$1019, MATCH(E1086, Def_Locais_Racks_Trechos!$A$2:$A$1019, 0), 1)</f>
        <v>Túnel (Anel)</v>
      </c>
      <c r="G1086" s="65"/>
      <c r="H1086" s="65"/>
      <c r="I1086" s="65"/>
      <c r="J1086" s="65"/>
      <c r="K1086" s="65"/>
      <c r="L1086" s="65"/>
      <c r="M1086" s="65"/>
      <c r="N1086" s="65"/>
      <c r="O1086" s="65"/>
    </row>
    <row r="1087" customFormat="false" ht="15.75" hidden="false" customHeight="true" outlineLevel="0" collapsed="false">
      <c r="A1087" s="61" t="str">
        <f aca="false">Def_SecSub!$A$449</f>
        <v>SI-18SB</v>
      </c>
      <c r="B1087" s="61" t="str">
        <f aca="false">Def_Equipamentos!$C$5</f>
        <v>DI-BPMSigPatch</v>
      </c>
      <c r="C1087" s="43" t="n">
        <v>2</v>
      </c>
      <c r="D1087" s="64" t="str">
        <f aca="false">IF(EXACT(A1087, ""), "", A1087&amp;":")&amp;B1087&amp;IF(EXACT(C1087, ""), "", "-"&amp;C1087)</f>
        <v>SI-18SB:DI-BPMSigPatch-2</v>
      </c>
      <c r="E1087" s="61" t="str">
        <f aca="false">Def_Locais_Racks_Trechos!$A$449</f>
        <v>SI-18SB</v>
      </c>
      <c r="F1087" s="64" t="str">
        <f aca="false" t="array" ref="F1087:F1087">INDEX(Def_Locais_Racks_Trechos!$B$2:$B$1019, MATCH(E1087, Def_Locais_Racks_Trechos!$A$2:$A$1019, 0), 1)</f>
        <v>Túnel (Anel)</v>
      </c>
      <c r="G1087" s="65"/>
      <c r="H1087" s="65"/>
      <c r="I1087" s="65"/>
      <c r="J1087" s="65"/>
      <c r="K1087" s="65"/>
      <c r="L1087" s="65"/>
      <c r="M1087" s="65"/>
      <c r="N1087" s="65"/>
      <c r="O1087" s="65"/>
    </row>
    <row r="1088" customFormat="false" ht="15.75" hidden="false" customHeight="true" outlineLevel="0" collapsed="false">
      <c r="A1088" s="61" t="str">
        <f aca="false">Def_SecSub!$A$450</f>
        <v>SI-19SP</v>
      </c>
      <c r="B1088" s="61" t="str">
        <f aca="false">Def_Equipamentos!$C$5</f>
        <v>DI-BPMSigPatch</v>
      </c>
      <c r="C1088" s="43" t="n">
        <v>1</v>
      </c>
      <c r="D1088" s="64" t="str">
        <f aca="false">IF(EXACT(A1088, ""), "", A1088&amp;":")&amp;B1088&amp;IF(EXACT(C1088, ""), "", "-"&amp;C1088)</f>
        <v>SI-19SP:DI-BPMSigPatch-1</v>
      </c>
      <c r="E1088" s="61" t="str">
        <f aca="false">Def_Locais_Racks_Trechos!$A$450</f>
        <v>SI-19SP</v>
      </c>
      <c r="F1088" s="64" t="str">
        <f aca="false" t="array" ref="F1088:F1088">INDEX(Def_Locais_Racks_Trechos!$B$2:$B$1019, MATCH(E1088, Def_Locais_Racks_Trechos!$A$2:$A$1019, 0), 1)</f>
        <v>Túnel (Anel)</v>
      </c>
      <c r="G1088" s="65"/>
      <c r="H1088" s="65"/>
      <c r="I1088" s="65"/>
      <c r="J1088" s="65"/>
      <c r="K1088" s="65"/>
      <c r="L1088" s="65"/>
      <c r="M1088" s="65"/>
      <c r="N1088" s="65"/>
      <c r="O1088" s="65"/>
    </row>
    <row r="1089" customFormat="false" ht="15.75" hidden="false" customHeight="true" outlineLevel="0" collapsed="false">
      <c r="A1089" s="61" t="str">
        <f aca="false">Def_SecSub!$A$450</f>
        <v>SI-19SP</v>
      </c>
      <c r="B1089" s="61" t="str">
        <f aca="false">Def_Equipamentos!$C$5</f>
        <v>DI-BPMSigPatch</v>
      </c>
      <c r="C1089" s="43" t="n">
        <v>2</v>
      </c>
      <c r="D1089" s="64" t="str">
        <f aca="false">IF(EXACT(A1089, ""), "", A1089&amp;":")&amp;B1089&amp;IF(EXACT(C1089, ""), "", "-"&amp;C1089)</f>
        <v>SI-19SP:DI-BPMSigPatch-2</v>
      </c>
      <c r="E1089" s="61" t="str">
        <f aca="false">Def_Locais_Racks_Trechos!$A$450</f>
        <v>SI-19SP</v>
      </c>
      <c r="F1089" s="64" t="str">
        <f aca="false" t="array" ref="F1089:F1089">INDEX(Def_Locais_Racks_Trechos!$B$2:$B$1019, MATCH(E1089, Def_Locais_Racks_Trechos!$A$2:$A$1019, 0), 1)</f>
        <v>Túnel (Anel)</v>
      </c>
      <c r="G1089" s="65"/>
      <c r="H1089" s="65"/>
      <c r="I1089" s="65"/>
      <c r="J1089" s="65"/>
      <c r="K1089" s="65"/>
      <c r="L1089" s="65"/>
      <c r="M1089" s="65"/>
      <c r="N1089" s="65"/>
      <c r="O1089" s="65"/>
    </row>
    <row r="1090" customFormat="false" ht="15.75" hidden="false" customHeight="true" outlineLevel="0" collapsed="false">
      <c r="A1090" s="61" t="str">
        <f aca="false">Def_SecSub!$A$451</f>
        <v>SI-20SB</v>
      </c>
      <c r="B1090" s="61" t="str">
        <f aca="false">Def_Equipamentos!$C$5</f>
        <v>DI-BPMSigPatch</v>
      </c>
      <c r="C1090" s="43" t="n">
        <v>1</v>
      </c>
      <c r="D1090" s="64" t="str">
        <f aca="false">IF(EXACT(A1090, ""), "", A1090&amp;":")&amp;B1090&amp;IF(EXACT(C1090, ""), "", "-"&amp;C1090)</f>
        <v>SI-20SB:DI-BPMSigPatch-1</v>
      </c>
      <c r="E1090" s="61" t="str">
        <f aca="false">Def_Locais_Racks_Trechos!$A$451</f>
        <v>SI-20SB</v>
      </c>
      <c r="F1090" s="64" t="str">
        <f aca="false" t="array" ref="F1090:F1090">INDEX(Def_Locais_Racks_Trechos!$B$2:$B$1019, MATCH(E1090, Def_Locais_Racks_Trechos!$A$2:$A$1019, 0), 1)</f>
        <v>Túnel (Anel)</v>
      </c>
      <c r="G1090" s="65"/>
      <c r="H1090" s="65"/>
      <c r="I1090" s="65"/>
      <c r="J1090" s="65"/>
      <c r="K1090" s="65"/>
      <c r="L1090" s="65"/>
      <c r="M1090" s="65"/>
      <c r="N1090" s="65"/>
      <c r="O1090" s="65"/>
    </row>
    <row r="1091" customFormat="false" ht="15.75" hidden="false" customHeight="true" outlineLevel="0" collapsed="false">
      <c r="A1091" s="61" t="str">
        <f aca="false">Def_SecSub!$A$451</f>
        <v>SI-20SB</v>
      </c>
      <c r="B1091" s="61" t="str">
        <f aca="false">Def_Equipamentos!$C$5</f>
        <v>DI-BPMSigPatch</v>
      </c>
      <c r="C1091" s="43" t="n">
        <v>2</v>
      </c>
      <c r="D1091" s="64" t="str">
        <f aca="false">IF(EXACT(A1091, ""), "", A1091&amp;":")&amp;B1091&amp;IF(EXACT(C1091, ""), "", "-"&amp;C1091)</f>
        <v>SI-20SB:DI-BPMSigPatch-2</v>
      </c>
      <c r="E1091" s="61" t="str">
        <f aca="false">Def_Locais_Racks_Trechos!$A$451</f>
        <v>SI-20SB</v>
      </c>
      <c r="F1091" s="64" t="str">
        <f aca="false" t="array" ref="F1091:F1091">INDEX(Def_Locais_Racks_Trechos!$B$2:$B$1019, MATCH(E1091, Def_Locais_Racks_Trechos!$A$2:$A$1019, 0), 1)</f>
        <v>Túnel (Anel)</v>
      </c>
      <c r="G1091" s="65"/>
      <c r="H1091" s="65"/>
      <c r="I1091" s="65"/>
      <c r="J1091" s="65"/>
      <c r="K1091" s="65"/>
      <c r="L1091" s="65"/>
      <c r="M1091" s="65"/>
      <c r="N1091" s="65"/>
      <c r="O1091" s="65"/>
    </row>
    <row r="1092" customFormat="false" ht="15.75" hidden="false" customHeight="true" outlineLevel="0" collapsed="false">
      <c r="A1092" s="61" t="str">
        <f aca="false">Def_SecSub!$A$452</f>
        <v>SI-01SAFE</v>
      </c>
      <c r="B1092" s="61" t="str">
        <f aca="false">Def_Equipamentos!$C$6</f>
        <v>DI-PBPMSensor</v>
      </c>
      <c r="C1092" s="43" t="n">
        <v>1</v>
      </c>
      <c r="D1092" s="64" t="str">
        <f aca="false">IF(EXACT(A1092, ""), "", A1092&amp;":")&amp;B1092&amp;IF(EXACT(C1092, ""), "", "-"&amp;C1092)</f>
        <v>SI-01SAFE:DI-PBPMSensor-1</v>
      </c>
      <c r="E1092" s="61" t="str">
        <f aca="false">Def_Locais_Racks_Trechos!$A$452</f>
        <v>SI-01SAFE</v>
      </c>
      <c r="F1092" s="64" t="str">
        <f aca="false" t="array" ref="F1092:F1092">INDEX(Def_Locais_Racks_Trechos!$B$2:$B$1019, MATCH(E1092, Def_Locais_Racks_Trechos!$A$2:$A$1019, 0), 1)</f>
        <v>Túnel (Anel/Front-End)</v>
      </c>
      <c r="G1092" s="65"/>
      <c r="H1092" s="65"/>
      <c r="I1092" s="65"/>
      <c r="J1092" s="65"/>
      <c r="K1092" s="65"/>
      <c r="L1092" s="65"/>
      <c r="M1092" s="65"/>
      <c r="N1092" s="65"/>
      <c r="O1092" s="65"/>
    </row>
    <row r="1093" customFormat="false" ht="15.75" hidden="false" customHeight="true" outlineLevel="0" collapsed="false">
      <c r="A1093" s="61" t="str">
        <f aca="false">Def_SecSub!$A$452</f>
        <v>SI-01SAFE</v>
      </c>
      <c r="B1093" s="61" t="str">
        <f aca="false">Def_Equipamentos!$C$6</f>
        <v>DI-PBPMSensor</v>
      </c>
      <c r="C1093" s="43" t="n">
        <v>2</v>
      </c>
      <c r="D1093" s="64" t="str">
        <f aca="false">IF(EXACT(A1093, ""), "", A1093&amp;":")&amp;B1093&amp;IF(EXACT(C1093, ""), "", "-"&amp;C1093)</f>
        <v>SI-01SAFE:DI-PBPMSensor-2</v>
      </c>
      <c r="E1093" s="61" t="str">
        <f aca="false">Def_Locais_Racks_Trechos!$A$452</f>
        <v>SI-01SAFE</v>
      </c>
      <c r="F1093" s="64" t="str">
        <f aca="false" t="array" ref="F1093:F1093">INDEX(Def_Locais_Racks_Trechos!$B$2:$B$1019, MATCH(E1093, Def_Locais_Racks_Trechos!$A$2:$A$1019, 0), 1)</f>
        <v>Túnel (Anel/Front-End)</v>
      </c>
      <c r="G1093" s="65"/>
      <c r="H1093" s="65"/>
      <c r="I1093" s="65"/>
      <c r="J1093" s="65"/>
      <c r="K1093" s="65"/>
      <c r="L1093" s="65"/>
      <c r="M1093" s="65"/>
      <c r="N1093" s="65"/>
      <c r="O1093" s="65"/>
    </row>
    <row r="1094" customFormat="false" ht="15.75" hidden="false" customHeight="true" outlineLevel="0" collapsed="false">
      <c r="A1094" s="61" t="str">
        <f aca="false">Def_SecSub!$A$453</f>
        <v>SI-02SBFE</v>
      </c>
      <c r="B1094" s="61" t="str">
        <f aca="false">Def_Equipamentos!$C$6</f>
        <v>DI-PBPMSensor</v>
      </c>
      <c r="C1094" s="43" t="n">
        <v>1</v>
      </c>
      <c r="D1094" s="64" t="str">
        <f aca="false">IF(EXACT(A1094, ""), "", A1094&amp;":")&amp;B1094&amp;IF(EXACT(C1094, ""), "", "-"&amp;C1094)</f>
        <v>SI-02SBFE:DI-PBPMSensor-1</v>
      </c>
      <c r="E1094" s="61" t="str">
        <f aca="false">Def_Locais_Racks_Trechos!$A$453</f>
        <v>SI-02SBFE</v>
      </c>
      <c r="F1094" s="64" t="str">
        <f aca="false" t="array" ref="F1094:F1094">INDEX(Def_Locais_Racks_Trechos!$B$2:$B$1019, MATCH(E1094, Def_Locais_Racks_Trechos!$A$2:$A$1019, 0), 1)</f>
        <v>Túnel (Anel/Front-End)</v>
      </c>
      <c r="G1094" s="65"/>
      <c r="H1094" s="65"/>
      <c r="I1094" s="65"/>
      <c r="J1094" s="65"/>
      <c r="K1094" s="65"/>
      <c r="L1094" s="65"/>
      <c r="M1094" s="65"/>
      <c r="N1094" s="65"/>
      <c r="O1094" s="65"/>
    </row>
    <row r="1095" customFormat="false" ht="15.75" hidden="false" customHeight="true" outlineLevel="0" collapsed="false">
      <c r="A1095" s="61" t="str">
        <f aca="false">Def_SecSub!$A$453</f>
        <v>SI-02SBFE</v>
      </c>
      <c r="B1095" s="61" t="str">
        <f aca="false">Def_Equipamentos!$C$6</f>
        <v>DI-PBPMSensor</v>
      </c>
      <c r="C1095" s="43" t="n">
        <v>2</v>
      </c>
      <c r="D1095" s="64" t="str">
        <f aca="false">IF(EXACT(A1095, ""), "", A1095&amp;":")&amp;B1095&amp;IF(EXACT(C1095, ""), "", "-"&amp;C1095)</f>
        <v>SI-02SBFE:DI-PBPMSensor-2</v>
      </c>
      <c r="E1095" s="61" t="str">
        <f aca="false">Def_Locais_Racks_Trechos!$A$453</f>
        <v>SI-02SBFE</v>
      </c>
      <c r="F1095" s="64" t="str">
        <f aca="false" t="array" ref="F1095:F1095">INDEX(Def_Locais_Racks_Trechos!$B$2:$B$1019, MATCH(E1095, Def_Locais_Racks_Trechos!$A$2:$A$1019, 0), 1)</f>
        <v>Túnel (Anel/Front-End)</v>
      </c>
      <c r="G1095" s="65"/>
      <c r="H1095" s="65"/>
      <c r="I1095" s="65"/>
      <c r="J1095" s="65"/>
      <c r="K1095" s="65"/>
      <c r="L1095" s="65"/>
      <c r="M1095" s="65"/>
      <c r="N1095" s="65"/>
      <c r="O1095" s="65"/>
    </row>
    <row r="1096" customFormat="false" ht="15.75" hidden="false" customHeight="true" outlineLevel="0" collapsed="false">
      <c r="A1096" s="61" t="str">
        <f aca="false">Def_SecSub!$A$454</f>
        <v>SI-03SPFE</v>
      </c>
      <c r="B1096" s="61" t="str">
        <f aca="false">Def_Equipamentos!$C$6</f>
        <v>DI-PBPMSensor</v>
      </c>
      <c r="C1096" s="43" t="n">
        <v>1</v>
      </c>
      <c r="D1096" s="64" t="str">
        <f aca="false">IF(EXACT(A1096, ""), "", A1096&amp;":")&amp;B1096&amp;IF(EXACT(C1096, ""), "", "-"&amp;C1096)</f>
        <v>SI-03SPFE:DI-PBPMSensor-1</v>
      </c>
      <c r="E1096" s="61" t="str">
        <f aca="false">Def_Locais_Racks_Trechos!$A$454</f>
        <v>SI-03SPFE</v>
      </c>
      <c r="F1096" s="64" t="str">
        <f aca="false" t="array" ref="F1096:F1096">INDEX(Def_Locais_Racks_Trechos!$B$2:$B$1019, MATCH(E1096, Def_Locais_Racks_Trechos!$A$2:$A$1019, 0), 1)</f>
        <v>Túnel (Anel/Front-End)</v>
      </c>
      <c r="G1096" s="65"/>
      <c r="H1096" s="65"/>
      <c r="I1096" s="65"/>
      <c r="J1096" s="65"/>
      <c r="K1096" s="65"/>
      <c r="L1096" s="65"/>
      <c r="M1096" s="65"/>
      <c r="N1096" s="65"/>
      <c r="O1096" s="65"/>
    </row>
    <row r="1097" customFormat="false" ht="15.75" hidden="false" customHeight="true" outlineLevel="0" collapsed="false">
      <c r="A1097" s="61" t="str">
        <f aca="false">Def_SecSub!$A$454</f>
        <v>SI-03SPFE</v>
      </c>
      <c r="B1097" s="61" t="str">
        <f aca="false">Def_Equipamentos!$C$6</f>
        <v>DI-PBPMSensor</v>
      </c>
      <c r="C1097" s="43" t="n">
        <v>2</v>
      </c>
      <c r="D1097" s="64" t="str">
        <f aca="false">IF(EXACT(A1097, ""), "", A1097&amp;":")&amp;B1097&amp;IF(EXACT(C1097, ""), "", "-"&amp;C1097)</f>
        <v>SI-03SPFE:DI-PBPMSensor-2</v>
      </c>
      <c r="E1097" s="61" t="str">
        <f aca="false">Def_Locais_Racks_Trechos!$A$454</f>
        <v>SI-03SPFE</v>
      </c>
      <c r="F1097" s="64" t="str">
        <f aca="false" t="array" ref="F1097:F1097">INDEX(Def_Locais_Racks_Trechos!$B$2:$B$1019, MATCH(E1097, Def_Locais_Racks_Trechos!$A$2:$A$1019, 0), 1)</f>
        <v>Túnel (Anel/Front-End)</v>
      </c>
      <c r="G1097" s="65"/>
      <c r="H1097" s="65"/>
      <c r="I1097" s="65"/>
      <c r="J1097" s="65"/>
      <c r="K1097" s="65"/>
      <c r="L1097" s="65"/>
      <c r="M1097" s="65"/>
      <c r="N1097" s="65"/>
      <c r="O1097" s="65"/>
    </row>
    <row r="1098" customFormat="false" ht="15.75" hidden="false" customHeight="true" outlineLevel="0" collapsed="false">
      <c r="A1098" s="61" t="str">
        <f aca="false">Def_SecSub!$A$455</f>
        <v>SI-04SBFE</v>
      </c>
      <c r="B1098" s="61" t="str">
        <f aca="false">Def_Equipamentos!$C$6</f>
        <v>DI-PBPMSensor</v>
      </c>
      <c r="C1098" s="43" t="n">
        <v>1</v>
      </c>
      <c r="D1098" s="64" t="str">
        <f aca="false">IF(EXACT(A1098, ""), "", A1098&amp;":")&amp;B1098&amp;IF(EXACT(C1098, ""), "", "-"&amp;C1098)</f>
        <v>SI-04SBFE:DI-PBPMSensor-1</v>
      </c>
      <c r="E1098" s="61" t="str">
        <f aca="false">Def_Locais_Racks_Trechos!$A$455</f>
        <v>SI-04SBFE</v>
      </c>
      <c r="F1098" s="64" t="str">
        <f aca="false" t="array" ref="F1098:F1098">INDEX(Def_Locais_Racks_Trechos!$B$2:$B$1019, MATCH(E1098, Def_Locais_Racks_Trechos!$A$2:$A$1019, 0), 1)</f>
        <v>Túnel (Anel/Front-End)</v>
      </c>
      <c r="G1098" s="65"/>
      <c r="H1098" s="65"/>
      <c r="I1098" s="65"/>
      <c r="J1098" s="65"/>
      <c r="K1098" s="65"/>
      <c r="L1098" s="65"/>
      <c r="M1098" s="65"/>
      <c r="N1098" s="65"/>
      <c r="O1098" s="65"/>
    </row>
    <row r="1099" customFormat="false" ht="15.75" hidden="false" customHeight="true" outlineLevel="0" collapsed="false">
      <c r="A1099" s="61" t="str">
        <f aca="false">Def_SecSub!$A$455</f>
        <v>SI-04SBFE</v>
      </c>
      <c r="B1099" s="61" t="str">
        <f aca="false">Def_Equipamentos!$C$6</f>
        <v>DI-PBPMSensor</v>
      </c>
      <c r="C1099" s="43" t="n">
        <v>2</v>
      </c>
      <c r="D1099" s="64" t="str">
        <f aca="false">IF(EXACT(A1099, ""), "", A1099&amp;":")&amp;B1099&amp;IF(EXACT(C1099, ""), "", "-"&amp;C1099)</f>
        <v>SI-04SBFE:DI-PBPMSensor-2</v>
      </c>
      <c r="E1099" s="61" t="str">
        <f aca="false">Def_Locais_Racks_Trechos!$A$455</f>
        <v>SI-04SBFE</v>
      </c>
      <c r="F1099" s="64" t="str">
        <f aca="false" t="array" ref="F1099:F1099">INDEX(Def_Locais_Racks_Trechos!$B$2:$B$1019, MATCH(E1099, Def_Locais_Racks_Trechos!$A$2:$A$1019, 0), 1)</f>
        <v>Túnel (Anel/Front-End)</v>
      </c>
      <c r="G1099" s="65"/>
      <c r="H1099" s="65"/>
      <c r="I1099" s="65"/>
      <c r="J1099" s="65"/>
      <c r="K1099" s="65"/>
      <c r="L1099" s="65"/>
      <c r="M1099" s="65"/>
      <c r="N1099" s="65"/>
      <c r="O1099" s="65"/>
    </row>
    <row r="1100" customFormat="false" ht="15.75" hidden="false" customHeight="true" outlineLevel="0" collapsed="false">
      <c r="A1100" s="61" t="str">
        <f aca="false">Def_SecSub!$A$456</f>
        <v>SI-05SAFE</v>
      </c>
      <c r="B1100" s="61" t="str">
        <f aca="false">Def_Equipamentos!$C$6</f>
        <v>DI-PBPMSensor</v>
      </c>
      <c r="C1100" s="43" t="n">
        <v>1</v>
      </c>
      <c r="D1100" s="64" t="str">
        <f aca="false">IF(EXACT(A1100, ""), "", A1100&amp;":")&amp;B1100&amp;IF(EXACT(C1100, ""), "", "-"&amp;C1100)</f>
        <v>SI-05SAFE:DI-PBPMSensor-1</v>
      </c>
      <c r="E1100" s="61" t="str">
        <f aca="false">Def_Locais_Racks_Trechos!$A$456</f>
        <v>SI-05SAFE</v>
      </c>
      <c r="F1100" s="64" t="str">
        <f aca="false" t="array" ref="F1100:F1100">INDEX(Def_Locais_Racks_Trechos!$B$2:$B$1019, MATCH(E1100, Def_Locais_Racks_Trechos!$A$2:$A$1019, 0), 1)</f>
        <v>Túnel (Anel/Front-End)</v>
      </c>
      <c r="G1100" s="65"/>
      <c r="H1100" s="65"/>
      <c r="I1100" s="65"/>
      <c r="J1100" s="65"/>
      <c r="K1100" s="65"/>
      <c r="L1100" s="65"/>
      <c r="M1100" s="65"/>
      <c r="N1100" s="65"/>
      <c r="O1100" s="65"/>
    </row>
    <row r="1101" customFormat="false" ht="15.75" hidden="false" customHeight="true" outlineLevel="0" collapsed="false">
      <c r="A1101" s="61" t="str">
        <f aca="false">Def_SecSub!$A$456</f>
        <v>SI-05SAFE</v>
      </c>
      <c r="B1101" s="61" t="str">
        <f aca="false">Def_Equipamentos!$C$6</f>
        <v>DI-PBPMSensor</v>
      </c>
      <c r="C1101" s="43" t="n">
        <v>2</v>
      </c>
      <c r="D1101" s="64" t="str">
        <f aca="false">IF(EXACT(A1101, ""), "", A1101&amp;":")&amp;B1101&amp;IF(EXACT(C1101, ""), "", "-"&amp;C1101)</f>
        <v>SI-05SAFE:DI-PBPMSensor-2</v>
      </c>
      <c r="E1101" s="61" t="str">
        <f aca="false">Def_Locais_Racks_Trechos!$A$456</f>
        <v>SI-05SAFE</v>
      </c>
      <c r="F1101" s="64" t="str">
        <f aca="false" t="array" ref="F1101:F1101">INDEX(Def_Locais_Racks_Trechos!$B$2:$B$1019, MATCH(E1101, Def_Locais_Racks_Trechos!$A$2:$A$1019, 0), 1)</f>
        <v>Túnel (Anel/Front-End)</v>
      </c>
      <c r="G1101" s="65"/>
      <c r="H1101" s="65"/>
      <c r="I1101" s="65"/>
      <c r="J1101" s="65"/>
      <c r="K1101" s="65"/>
      <c r="L1101" s="65"/>
      <c r="M1101" s="65"/>
      <c r="N1101" s="65"/>
      <c r="O1101" s="65"/>
    </row>
    <row r="1102" customFormat="false" ht="15.75" hidden="false" customHeight="true" outlineLevel="0" collapsed="false">
      <c r="A1102" s="61" t="str">
        <f aca="false">Def_SecSub!$A$457</f>
        <v>SI-06SBFE</v>
      </c>
      <c r="B1102" s="61" t="str">
        <f aca="false">Def_Equipamentos!$C$6</f>
        <v>DI-PBPMSensor</v>
      </c>
      <c r="C1102" s="43" t="n">
        <v>1</v>
      </c>
      <c r="D1102" s="64" t="str">
        <f aca="false">IF(EXACT(A1102, ""), "", A1102&amp;":")&amp;B1102&amp;IF(EXACT(C1102, ""), "", "-"&amp;C1102)</f>
        <v>SI-06SBFE:DI-PBPMSensor-1</v>
      </c>
      <c r="E1102" s="61" t="str">
        <f aca="false">Def_Locais_Racks_Trechos!$A$457</f>
        <v>SI-06SBFE</v>
      </c>
      <c r="F1102" s="64" t="str">
        <f aca="false" t="array" ref="F1102:F1102">INDEX(Def_Locais_Racks_Trechos!$B$2:$B$1019, MATCH(E1102, Def_Locais_Racks_Trechos!$A$2:$A$1019, 0), 1)</f>
        <v>Túnel (Anel/Front-End)</v>
      </c>
      <c r="G1102" s="65"/>
      <c r="H1102" s="65"/>
      <c r="I1102" s="65"/>
      <c r="J1102" s="65"/>
      <c r="K1102" s="65"/>
      <c r="L1102" s="65"/>
      <c r="M1102" s="65"/>
      <c r="N1102" s="65"/>
      <c r="O1102" s="65"/>
    </row>
    <row r="1103" customFormat="false" ht="15.75" hidden="false" customHeight="true" outlineLevel="0" collapsed="false">
      <c r="A1103" s="61" t="str">
        <f aca="false">Def_SecSub!$A$457</f>
        <v>SI-06SBFE</v>
      </c>
      <c r="B1103" s="61" t="str">
        <f aca="false">Def_Equipamentos!$C$6</f>
        <v>DI-PBPMSensor</v>
      </c>
      <c r="C1103" s="43" t="n">
        <v>2</v>
      </c>
      <c r="D1103" s="64" t="str">
        <f aca="false">IF(EXACT(A1103, ""), "", A1103&amp;":")&amp;B1103&amp;IF(EXACT(C1103, ""), "", "-"&amp;C1103)</f>
        <v>SI-06SBFE:DI-PBPMSensor-2</v>
      </c>
      <c r="E1103" s="61" t="str">
        <f aca="false">Def_Locais_Racks_Trechos!$A$457</f>
        <v>SI-06SBFE</v>
      </c>
      <c r="F1103" s="64" t="str">
        <f aca="false" t="array" ref="F1103:F1103">INDEX(Def_Locais_Racks_Trechos!$B$2:$B$1019, MATCH(E1103, Def_Locais_Racks_Trechos!$A$2:$A$1019, 0), 1)</f>
        <v>Túnel (Anel/Front-End)</v>
      </c>
      <c r="G1103" s="65"/>
      <c r="H1103" s="65"/>
      <c r="I1103" s="65"/>
      <c r="J1103" s="65"/>
      <c r="K1103" s="65"/>
      <c r="L1103" s="65"/>
      <c r="M1103" s="65"/>
      <c r="N1103" s="65"/>
      <c r="O1103" s="65"/>
    </row>
    <row r="1104" customFormat="false" ht="15.75" hidden="false" customHeight="true" outlineLevel="0" collapsed="false">
      <c r="A1104" s="61" t="str">
        <f aca="false">Def_SecSub!$A$458</f>
        <v>SI-07SPFE</v>
      </c>
      <c r="B1104" s="61" t="str">
        <f aca="false">Def_Equipamentos!$C$6</f>
        <v>DI-PBPMSensor</v>
      </c>
      <c r="C1104" s="43" t="n">
        <v>1</v>
      </c>
      <c r="D1104" s="64" t="str">
        <f aca="false">IF(EXACT(A1104, ""), "", A1104&amp;":")&amp;B1104&amp;IF(EXACT(C1104, ""), "", "-"&amp;C1104)</f>
        <v>SI-07SPFE:DI-PBPMSensor-1</v>
      </c>
      <c r="E1104" s="61" t="str">
        <f aca="false">Def_Locais_Racks_Trechos!$A$458</f>
        <v>SI-07SPFE</v>
      </c>
      <c r="F1104" s="64" t="str">
        <f aca="false" t="array" ref="F1104:F1104">INDEX(Def_Locais_Racks_Trechos!$B$2:$B$1019, MATCH(E1104, Def_Locais_Racks_Trechos!$A$2:$A$1019, 0), 1)</f>
        <v>Túnel (Anel/Front-End)</v>
      </c>
      <c r="G1104" s="65"/>
      <c r="H1104" s="65"/>
      <c r="I1104" s="65"/>
      <c r="J1104" s="65"/>
      <c r="K1104" s="65"/>
      <c r="L1104" s="65"/>
      <c r="M1104" s="65"/>
      <c r="N1104" s="65"/>
      <c r="O1104" s="65"/>
    </row>
    <row r="1105" customFormat="false" ht="15.75" hidden="false" customHeight="true" outlineLevel="0" collapsed="false">
      <c r="A1105" s="61" t="str">
        <f aca="false">Def_SecSub!$A$458</f>
        <v>SI-07SPFE</v>
      </c>
      <c r="B1105" s="61" t="str">
        <f aca="false">Def_Equipamentos!$C$6</f>
        <v>DI-PBPMSensor</v>
      </c>
      <c r="C1105" s="43" t="n">
        <v>2</v>
      </c>
      <c r="D1105" s="64" t="str">
        <f aca="false">IF(EXACT(A1105, ""), "", A1105&amp;":")&amp;B1105&amp;IF(EXACT(C1105, ""), "", "-"&amp;C1105)</f>
        <v>SI-07SPFE:DI-PBPMSensor-2</v>
      </c>
      <c r="E1105" s="61" t="str">
        <f aca="false">Def_Locais_Racks_Trechos!$A$458</f>
        <v>SI-07SPFE</v>
      </c>
      <c r="F1105" s="64" t="str">
        <f aca="false" t="array" ref="F1105:F1105">INDEX(Def_Locais_Racks_Trechos!$B$2:$B$1019, MATCH(E1105, Def_Locais_Racks_Trechos!$A$2:$A$1019, 0), 1)</f>
        <v>Túnel (Anel/Front-End)</v>
      </c>
      <c r="G1105" s="65"/>
      <c r="H1105" s="65"/>
      <c r="I1105" s="65"/>
      <c r="J1105" s="65"/>
      <c r="K1105" s="65"/>
      <c r="L1105" s="65"/>
      <c r="M1105" s="65"/>
      <c r="N1105" s="65"/>
      <c r="O1105" s="65"/>
    </row>
    <row r="1106" customFormat="false" ht="15.75" hidden="false" customHeight="true" outlineLevel="0" collapsed="false">
      <c r="A1106" s="61" t="str">
        <f aca="false">Def_SecSub!$A$459</f>
        <v>SI-08SBFE</v>
      </c>
      <c r="B1106" s="61" t="str">
        <f aca="false">Def_Equipamentos!$C$6</f>
        <v>DI-PBPMSensor</v>
      </c>
      <c r="C1106" s="43" t="n">
        <v>1</v>
      </c>
      <c r="D1106" s="64" t="str">
        <f aca="false">IF(EXACT(A1106, ""), "", A1106&amp;":")&amp;B1106&amp;IF(EXACT(C1106, ""), "", "-"&amp;C1106)</f>
        <v>SI-08SBFE:DI-PBPMSensor-1</v>
      </c>
      <c r="E1106" s="61" t="str">
        <f aca="false">Def_Locais_Racks_Trechos!$A$459</f>
        <v>SI-08SBFE</v>
      </c>
      <c r="F1106" s="64" t="str">
        <f aca="false" t="array" ref="F1106:F1106">INDEX(Def_Locais_Racks_Trechos!$B$2:$B$1019, MATCH(E1106, Def_Locais_Racks_Trechos!$A$2:$A$1019, 0), 1)</f>
        <v>Túnel (Anel/Front-End)</v>
      </c>
      <c r="G1106" s="65"/>
      <c r="H1106" s="65"/>
      <c r="I1106" s="65"/>
      <c r="J1106" s="65"/>
      <c r="K1106" s="65"/>
      <c r="L1106" s="65"/>
      <c r="M1106" s="65"/>
      <c r="N1106" s="65"/>
      <c r="O1106" s="65"/>
    </row>
    <row r="1107" customFormat="false" ht="15.75" hidden="false" customHeight="true" outlineLevel="0" collapsed="false">
      <c r="A1107" s="61" t="str">
        <f aca="false">Def_SecSub!$A$459</f>
        <v>SI-08SBFE</v>
      </c>
      <c r="B1107" s="61" t="str">
        <f aca="false">Def_Equipamentos!$C$6</f>
        <v>DI-PBPMSensor</v>
      </c>
      <c r="C1107" s="43" t="n">
        <v>2</v>
      </c>
      <c r="D1107" s="64" t="str">
        <f aca="false">IF(EXACT(A1107, ""), "", A1107&amp;":")&amp;B1107&amp;IF(EXACT(C1107, ""), "", "-"&amp;C1107)</f>
        <v>SI-08SBFE:DI-PBPMSensor-2</v>
      </c>
      <c r="E1107" s="61" t="str">
        <f aca="false">Def_Locais_Racks_Trechos!$A$459</f>
        <v>SI-08SBFE</v>
      </c>
      <c r="F1107" s="64" t="str">
        <f aca="false" t="array" ref="F1107:F1107">INDEX(Def_Locais_Racks_Trechos!$B$2:$B$1019, MATCH(E1107, Def_Locais_Racks_Trechos!$A$2:$A$1019, 0), 1)</f>
        <v>Túnel (Anel/Front-End)</v>
      </c>
      <c r="G1107" s="65"/>
      <c r="H1107" s="65"/>
      <c r="I1107" s="65"/>
      <c r="J1107" s="65"/>
      <c r="K1107" s="65"/>
      <c r="L1107" s="65"/>
      <c r="M1107" s="65"/>
      <c r="N1107" s="65"/>
      <c r="O1107" s="65"/>
    </row>
    <row r="1108" customFormat="false" ht="15.75" hidden="false" customHeight="true" outlineLevel="0" collapsed="false">
      <c r="A1108" s="61" t="str">
        <f aca="false">Def_SecSub!$A$460</f>
        <v>SI-09SAFE</v>
      </c>
      <c r="B1108" s="61" t="str">
        <f aca="false">Def_Equipamentos!$C$6</f>
        <v>DI-PBPMSensor</v>
      </c>
      <c r="C1108" s="43" t="n">
        <v>1</v>
      </c>
      <c r="D1108" s="64" t="str">
        <f aca="false">IF(EXACT(A1108, ""), "", A1108&amp;":")&amp;B1108&amp;IF(EXACT(C1108, ""), "", "-"&amp;C1108)</f>
        <v>SI-09SAFE:DI-PBPMSensor-1</v>
      </c>
      <c r="E1108" s="61" t="str">
        <f aca="false">Def_Locais_Racks_Trechos!$A$460</f>
        <v>SI-09SAFE</v>
      </c>
      <c r="F1108" s="64" t="str">
        <f aca="false" t="array" ref="F1108:F1108">INDEX(Def_Locais_Racks_Trechos!$B$2:$B$1019, MATCH(E1108, Def_Locais_Racks_Trechos!$A$2:$A$1019, 0), 1)</f>
        <v>Túnel (Anel/Front-End)</v>
      </c>
      <c r="G1108" s="65"/>
      <c r="H1108" s="65"/>
      <c r="I1108" s="65"/>
      <c r="J1108" s="65"/>
      <c r="K1108" s="65"/>
      <c r="L1108" s="65"/>
      <c r="M1108" s="65"/>
      <c r="N1108" s="65"/>
      <c r="O1108" s="65"/>
    </row>
    <row r="1109" customFormat="false" ht="15.75" hidden="false" customHeight="true" outlineLevel="0" collapsed="false">
      <c r="A1109" s="61" t="str">
        <f aca="false">Def_SecSub!$A$460</f>
        <v>SI-09SAFE</v>
      </c>
      <c r="B1109" s="61" t="str">
        <f aca="false">Def_Equipamentos!$C$6</f>
        <v>DI-PBPMSensor</v>
      </c>
      <c r="C1109" s="43" t="n">
        <v>2</v>
      </c>
      <c r="D1109" s="64" t="str">
        <f aca="false">IF(EXACT(A1109, ""), "", A1109&amp;":")&amp;B1109&amp;IF(EXACT(C1109, ""), "", "-"&amp;C1109)</f>
        <v>SI-09SAFE:DI-PBPMSensor-2</v>
      </c>
      <c r="E1109" s="61" t="str">
        <f aca="false">Def_Locais_Racks_Trechos!$A$460</f>
        <v>SI-09SAFE</v>
      </c>
      <c r="F1109" s="64" t="str">
        <f aca="false" t="array" ref="F1109:F1109">INDEX(Def_Locais_Racks_Trechos!$B$2:$B$1019, MATCH(E1109, Def_Locais_Racks_Trechos!$A$2:$A$1019, 0), 1)</f>
        <v>Túnel (Anel/Front-End)</v>
      </c>
      <c r="G1109" s="65"/>
      <c r="H1109" s="65"/>
      <c r="I1109" s="65"/>
      <c r="J1109" s="65"/>
      <c r="K1109" s="65"/>
      <c r="L1109" s="65"/>
      <c r="M1109" s="65"/>
      <c r="N1109" s="65"/>
      <c r="O1109" s="65"/>
    </row>
    <row r="1110" customFormat="false" ht="15.75" hidden="false" customHeight="true" outlineLevel="0" collapsed="false">
      <c r="A1110" s="61" t="str">
        <f aca="false">Def_SecSub!$A$461</f>
        <v>SI-10SBFE</v>
      </c>
      <c r="B1110" s="61" t="str">
        <f aca="false">Def_Equipamentos!$C$6</f>
        <v>DI-PBPMSensor</v>
      </c>
      <c r="C1110" s="43" t="n">
        <v>1</v>
      </c>
      <c r="D1110" s="64" t="str">
        <f aca="false">IF(EXACT(A1110, ""), "", A1110&amp;":")&amp;B1110&amp;IF(EXACT(C1110, ""), "", "-"&amp;C1110)</f>
        <v>SI-10SBFE:DI-PBPMSensor-1</v>
      </c>
      <c r="E1110" s="61" t="str">
        <f aca="false">Def_Locais_Racks_Trechos!$A$461</f>
        <v>SI-10SBFE</v>
      </c>
      <c r="F1110" s="64" t="str">
        <f aca="false" t="array" ref="F1110:F1110">INDEX(Def_Locais_Racks_Trechos!$B$2:$B$1019, MATCH(E1110, Def_Locais_Racks_Trechos!$A$2:$A$1019, 0), 1)</f>
        <v>Túnel (Anel/Front-End)</v>
      </c>
      <c r="G1110" s="65"/>
      <c r="H1110" s="65"/>
      <c r="I1110" s="65"/>
      <c r="J1110" s="65"/>
      <c r="K1110" s="65"/>
      <c r="L1110" s="65"/>
      <c r="M1110" s="65"/>
      <c r="N1110" s="65"/>
      <c r="O1110" s="65"/>
    </row>
    <row r="1111" customFormat="false" ht="15.75" hidden="false" customHeight="true" outlineLevel="0" collapsed="false">
      <c r="A1111" s="61" t="str">
        <f aca="false">Def_SecSub!$A$461</f>
        <v>SI-10SBFE</v>
      </c>
      <c r="B1111" s="61" t="str">
        <f aca="false">Def_Equipamentos!$C$6</f>
        <v>DI-PBPMSensor</v>
      </c>
      <c r="C1111" s="43" t="n">
        <v>2</v>
      </c>
      <c r="D1111" s="64" t="str">
        <f aca="false">IF(EXACT(A1111, ""), "", A1111&amp;":")&amp;B1111&amp;IF(EXACT(C1111, ""), "", "-"&amp;C1111)</f>
        <v>SI-10SBFE:DI-PBPMSensor-2</v>
      </c>
      <c r="E1111" s="61" t="str">
        <f aca="false">Def_Locais_Racks_Trechos!$A$461</f>
        <v>SI-10SBFE</v>
      </c>
      <c r="F1111" s="64" t="str">
        <f aca="false" t="array" ref="F1111:F1111">INDEX(Def_Locais_Racks_Trechos!$B$2:$B$1019, MATCH(E1111, Def_Locais_Racks_Trechos!$A$2:$A$1019, 0), 1)</f>
        <v>Túnel (Anel/Front-End)</v>
      </c>
      <c r="G1111" s="65"/>
      <c r="H1111" s="65"/>
      <c r="I1111" s="65"/>
      <c r="J1111" s="65"/>
      <c r="K1111" s="65"/>
      <c r="L1111" s="65"/>
      <c r="M1111" s="65"/>
      <c r="N1111" s="65"/>
      <c r="O1111" s="65"/>
    </row>
    <row r="1112" customFormat="false" ht="15.75" hidden="false" customHeight="true" outlineLevel="0" collapsed="false">
      <c r="A1112" s="61" t="str">
        <f aca="false">Def_SecSub!$A$462</f>
        <v>SI-11SPFE</v>
      </c>
      <c r="B1112" s="61" t="str">
        <f aca="false">Def_Equipamentos!$C$6</f>
        <v>DI-PBPMSensor</v>
      </c>
      <c r="C1112" s="43" t="n">
        <v>1</v>
      </c>
      <c r="D1112" s="64" t="str">
        <f aca="false">IF(EXACT(A1112, ""), "", A1112&amp;":")&amp;B1112&amp;IF(EXACT(C1112, ""), "", "-"&amp;C1112)</f>
        <v>SI-11SPFE:DI-PBPMSensor-1</v>
      </c>
      <c r="E1112" s="61" t="str">
        <f aca="false">Def_Locais_Racks_Trechos!$A$462</f>
        <v>SI-11SPFE</v>
      </c>
      <c r="F1112" s="64" t="str">
        <f aca="false" t="array" ref="F1112:F1112">INDEX(Def_Locais_Racks_Trechos!$B$2:$B$1019, MATCH(E1112, Def_Locais_Racks_Trechos!$A$2:$A$1019, 0), 1)</f>
        <v>Túnel (Anel/Front-End)</v>
      </c>
      <c r="G1112" s="65"/>
      <c r="H1112" s="65"/>
      <c r="I1112" s="65"/>
      <c r="J1112" s="65"/>
      <c r="K1112" s="65"/>
      <c r="L1112" s="65"/>
      <c r="M1112" s="65"/>
      <c r="N1112" s="65"/>
      <c r="O1112" s="65"/>
    </row>
    <row r="1113" customFormat="false" ht="15.75" hidden="false" customHeight="true" outlineLevel="0" collapsed="false">
      <c r="A1113" s="61" t="str">
        <f aca="false">Def_SecSub!$A$462</f>
        <v>SI-11SPFE</v>
      </c>
      <c r="B1113" s="61" t="str">
        <f aca="false">Def_Equipamentos!$C$6</f>
        <v>DI-PBPMSensor</v>
      </c>
      <c r="C1113" s="43" t="n">
        <v>2</v>
      </c>
      <c r="D1113" s="64" t="str">
        <f aca="false">IF(EXACT(A1113, ""), "", A1113&amp;":")&amp;B1113&amp;IF(EXACT(C1113, ""), "", "-"&amp;C1113)</f>
        <v>SI-11SPFE:DI-PBPMSensor-2</v>
      </c>
      <c r="E1113" s="61" t="str">
        <f aca="false">Def_Locais_Racks_Trechos!$A$462</f>
        <v>SI-11SPFE</v>
      </c>
      <c r="F1113" s="64" t="str">
        <f aca="false" t="array" ref="F1113:F1113">INDEX(Def_Locais_Racks_Trechos!$B$2:$B$1019, MATCH(E1113, Def_Locais_Racks_Trechos!$A$2:$A$1019, 0), 1)</f>
        <v>Túnel (Anel/Front-End)</v>
      </c>
      <c r="G1113" s="65"/>
      <c r="H1113" s="65"/>
      <c r="I1113" s="65"/>
      <c r="J1113" s="65"/>
      <c r="K1113" s="65"/>
      <c r="L1113" s="65"/>
      <c r="M1113" s="65"/>
      <c r="N1113" s="65"/>
      <c r="O1113" s="65"/>
    </row>
    <row r="1114" customFormat="false" ht="15.75" hidden="false" customHeight="true" outlineLevel="0" collapsed="false">
      <c r="A1114" s="61" t="str">
        <f aca="false">Def_SecSub!$A$463</f>
        <v>SI-12SBFE</v>
      </c>
      <c r="B1114" s="61" t="str">
        <f aca="false">Def_Equipamentos!$C$6</f>
        <v>DI-PBPMSensor</v>
      </c>
      <c r="C1114" s="43" t="n">
        <v>1</v>
      </c>
      <c r="D1114" s="64" t="str">
        <f aca="false">IF(EXACT(A1114, ""), "", A1114&amp;":")&amp;B1114&amp;IF(EXACT(C1114, ""), "", "-"&amp;C1114)</f>
        <v>SI-12SBFE:DI-PBPMSensor-1</v>
      </c>
      <c r="E1114" s="61" t="str">
        <f aca="false">Def_Locais_Racks_Trechos!$A$463</f>
        <v>SI-12SBFE</v>
      </c>
      <c r="F1114" s="64" t="str">
        <f aca="false" t="array" ref="F1114:F1114">INDEX(Def_Locais_Racks_Trechos!$B$2:$B$1019, MATCH(E1114, Def_Locais_Racks_Trechos!$A$2:$A$1019, 0), 1)</f>
        <v>Túnel (Anel/Front-End)</v>
      </c>
      <c r="G1114" s="65"/>
      <c r="H1114" s="65"/>
      <c r="I1114" s="65"/>
      <c r="J1114" s="65"/>
      <c r="K1114" s="65"/>
      <c r="L1114" s="65"/>
      <c r="M1114" s="65"/>
      <c r="N1114" s="65"/>
      <c r="O1114" s="65"/>
    </row>
    <row r="1115" customFormat="false" ht="15.75" hidden="false" customHeight="true" outlineLevel="0" collapsed="false">
      <c r="A1115" s="61" t="str">
        <f aca="false">Def_SecSub!$A$463</f>
        <v>SI-12SBFE</v>
      </c>
      <c r="B1115" s="61" t="str">
        <f aca="false">Def_Equipamentos!$C$6</f>
        <v>DI-PBPMSensor</v>
      </c>
      <c r="C1115" s="43" t="n">
        <v>2</v>
      </c>
      <c r="D1115" s="64" t="str">
        <f aca="false">IF(EXACT(A1115, ""), "", A1115&amp;":")&amp;B1115&amp;IF(EXACT(C1115, ""), "", "-"&amp;C1115)</f>
        <v>SI-12SBFE:DI-PBPMSensor-2</v>
      </c>
      <c r="E1115" s="61" t="str">
        <f aca="false">Def_Locais_Racks_Trechos!$A$463</f>
        <v>SI-12SBFE</v>
      </c>
      <c r="F1115" s="64" t="str">
        <f aca="false" t="array" ref="F1115:F1115">INDEX(Def_Locais_Racks_Trechos!$B$2:$B$1019, MATCH(E1115, Def_Locais_Racks_Trechos!$A$2:$A$1019, 0), 1)</f>
        <v>Túnel (Anel/Front-End)</v>
      </c>
      <c r="G1115" s="65"/>
      <c r="H1115" s="65"/>
      <c r="I1115" s="65"/>
      <c r="J1115" s="65"/>
      <c r="K1115" s="65"/>
      <c r="L1115" s="65"/>
      <c r="M1115" s="65"/>
      <c r="N1115" s="65"/>
      <c r="O1115" s="65"/>
    </row>
    <row r="1116" customFormat="false" ht="15.75" hidden="false" customHeight="true" outlineLevel="0" collapsed="false">
      <c r="A1116" s="61" t="str">
        <f aca="false">Def_SecSub!$A$464</f>
        <v>SI-13SAFE</v>
      </c>
      <c r="B1116" s="61" t="str">
        <f aca="false">Def_Equipamentos!$C$6</f>
        <v>DI-PBPMSensor</v>
      </c>
      <c r="C1116" s="43" t="n">
        <v>1</v>
      </c>
      <c r="D1116" s="64" t="str">
        <f aca="false">IF(EXACT(A1116, ""), "", A1116&amp;":")&amp;B1116&amp;IF(EXACT(C1116, ""), "", "-"&amp;C1116)</f>
        <v>SI-13SAFE:DI-PBPMSensor-1</v>
      </c>
      <c r="E1116" s="61" t="str">
        <f aca="false">Def_Locais_Racks_Trechos!$A$464</f>
        <v>SI-13SAFE</v>
      </c>
      <c r="F1116" s="64" t="str">
        <f aca="false" t="array" ref="F1116:F1116">INDEX(Def_Locais_Racks_Trechos!$B$2:$B$1019, MATCH(E1116, Def_Locais_Racks_Trechos!$A$2:$A$1019, 0), 1)</f>
        <v>Túnel (Anel/Front-End)</v>
      </c>
      <c r="G1116" s="65"/>
      <c r="H1116" s="65"/>
      <c r="I1116" s="65"/>
      <c r="J1116" s="65"/>
      <c r="K1116" s="65"/>
      <c r="L1116" s="65"/>
      <c r="M1116" s="65"/>
      <c r="N1116" s="65"/>
      <c r="O1116" s="65"/>
    </row>
    <row r="1117" customFormat="false" ht="15.75" hidden="false" customHeight="true" outlineLevel="0" collapsed="false">
      <c r="A1117" s="61" t="str">
        <f aca="false">Def_SecSub!$A$464</f>
        <v>SI-13SAFE</v>
      </c>
      <c r="B1117" s="61" t="str">
        <f aca="false">Def_Equipamentos!$C$6</f>
        <v>DI-PBPMSensor</v>
      </c>
      <c r="C1117" s="43" t="n">
        <v>2</v>
      </c>
      <c r="D1117" s="64" t="str">
        <f aca="false">IF(EXACT(A1117, ""), "", A1117&amp;":")&amp;B1117&amp;IF(EXACT(C1117, ""), "", "-"&amp;C1117)</f>
        <v>SI-13SAFE:DI-PBPMSensor-2</v>
      </c>
      <c r="E1117" s="61" t="str">
        <f aca="false">Def_Locais_Racks_Trechos!$A$464</f>
        <v>SI-13SAFE</v>
      </c>
      <c r="F1117" s="64" t="str">
        <f aca="false" t="array" ref="F1117:F1117">INDEX(Def_Locais_Racks_Trechos!$B$2:$B$1019, MATCH(E1117, Def_Locais_Racks_Trechos!$A$2:$A$1019, 0), 1)</f>
        <v>Túnel (Anel/Front-End)</v>
      </c>
      <c r="G1117" s="65"/>
      <c r="H1117" s="65"/>
      <c r="I1117" s="65"/>
      <c r="J1117" s="65"/>
      <c r="K1117" s="65"/>
      <c r="L1117" s="65"/>
      <c r="M1117" s="65"/>
      <c r="N1117" s="65"/>
      <c r="O1117" s="65"/>
    </row>
    <row r="1118" customFormat="false" ht="15.75" hidden="false" customHeight="true" outlineLevel="0" collapsed="false">
      <c r="A1118" s="61" t="str">
        <f aca="false">Def_SecSub!$A$465</f>
        <v>SI-14SBFE</v>
      </c>
      <c r="B1118" s="61" t="str">
        <f aca="false">Def_Equipamentos!$C$6</f>
        <v>DI-PBPMSensor</v>
      </c>
      <c r="C1118" s="43" t="n">
        <v>1</v>
      </c>
      <c r="D1118" s="64" t="str">
        <f aca="false">IF(EXACT(A1118, ""), "", A1118&amp;":")&amp;B1118&amp;IF(EXACT(C1118, ""), "", "-"&amp;C1118)</f>
        <v>SI-14SBFE:DI-PBPMSensor-1</v>
      </c>
      <c r="E1118" s="61" t="str">
        <f aca="false">Def_Locais_Racks_Trechos!$A$465</f>
        <v>SI-14SBFE</v>
      </c>
      <c r="F1118" s="64" t="str">
        <f aca="false" t="array" ref="F1118:F1118">INDEX(Def_Locais_Racks_Trechos!$B$2:$B$1019, MATCH(E1118, Def_Locais_Racks_Trechos!$A$2:$A$1019, 0), 1)</f>
        <v>Túnel (Anel/Front-End)</v>
      </c>
      <c r="G1118" s="65"/>
      <c r="H1118" s="65"/>
      <c r="I1118" s="65"/>
      <c r="J1118" s="65"/>
      <c r="K1118" s="65"/>
      <c r="L1118" s="65"/>
      <c r="M1118" s="65"/>
      <c r="N1118" s="65"/>
      <c r="O1118" s="65"/>
    </row>
    <row r="1119" customFormat="false" ht="15.75" hidden="false" customHeight="true" outlineLevel="0" collapsed="false">
      <c r="A1119" s="61" t="str">
        <f aca="false">Def_SecSub!$A$465</f>
        <v>SI-14SBFE</v>
      </c>
      <c r="B1119" s="61" t="str">
        <f aca="false">Def_Equipamentos!$C$6</f>
        <v>DI-PBPMSensor</v>
      </c>
      <c r="C1119" s="43" t="n">
        <v>2</v>
      </c>
      <c r="D1119" s="64" t="str">
        <f aca="false">IF(EXACT(A1119, ""), "", A1119&amp;":")&amp;B1119&amp;IF(EXACT(C1119, ""), "", "-"&amp;C1119)</f>
        <v>SI-14SBFE:DI-PBPMSensor-2</v>
      </c>
      <c r="E1119" s="61" t="str">
        <f aca="false">Def_Locais_Racks_Trechos!$A$465</f>
        <v>SI-14SBFE</v>
      </c>
      <c r="F1119" s="64" t="str">
        <f aca="false" t="array" ref="F1119:F1119">INDEX(Def_Locais_Racks_Trechos!$B$2:$B$1019, MATCH(E1119, Def_Locais_Racks_Trechos!$A$2:$A$1019, 0), 1)</f>
        <v>Túnel (Anel/Front-End)</v>
      </c>
      <c r="G1119" s="65"/>
      <c r="H1119" s="65"/>
      <c r="I1119" s="65"/>
      <c r="J1119" s="65"/>
      <c r="K1119" s="65"/>
      <c r="L1119" s="65"/>
      <c r="M1119" s="65"/>
      <c r="N1119" s="65"/>
      <c r="O1119" s="65"/>
    </row>
    <row r="1120" customFormat="false" ht="15.75" hidden="false" customHeight="true" outlineLevel="0" collapsed="false">
      <c r="A1120" s="61" t="str">
        <f aca="false">Def_SecSub!$A$466</f>
        <v>SI-15SPFE</v>
      </c>
      <c r="B1120" s="61" t="str">
        <f aca="false">Def_Equipamentos!$C$6</f>
        <v>DI-PBPMSensor</v>
      </c>
      <c r="C1120" s="43" t="n">
        <v>1</v>
      </c>
      <c r="D1120" s="64" t="str">
        <f aca="false">IF(EXACT(A1120, ""), "", A1120&amp;":")&amp;B1120&amp;IF(EXACT(C1120, ""), "", "-"&amp;C1120)</f>
        <v>SI-15SPFE:DI-PBPMSensor-1</v>
      </c>
      <c r="E1120" s="61" t="str">
        <f aca="false">Def_Locais_Racks_Trechos!$A$466</f>
        <v>SI-15SPFE</v>
      </c>
      <c r="F1120" s="64" t="str">
        <f aca="false" t="array" ref="F1120:F1120">INDEX(Def_Locais_Racks_Trechos!$B$2:$B$1019, MATCH(E1120, Def_Locais_Racks_Trechos!$A$2:$A$1019, 0), 1)</f>
        <v>Túnel (Anel/Front-End)</v>
      </c>
      <c r="G1120" s="65"/>
      <c r="H1120" s="65"/>
      <c r="I1120" s="65"/>
      <c r="J1120" s="65"/>
      <c r="K1120" s="65"/>
      <c r="L1120" s="65"/>
      <c r="M1120" s="65"/>
      <c r="N1120" s="65"/>
      <c r="O1120" s="65"/>
    </row>
    <row r="1121" customFormat="false" ht="15.75" hidden="false" customHeight="true" outlineLevel="0" collapsed="false">
      <c r="A1121" s="61" t="str">
        <f aca="false">Def_SecSub!$A$466</f>
        <v>SI-15SPFE</v>
      </c>
      <c r="B1121" s="61" t="str">
        <f aca="false">Def_Equipamentos!$C$6</f>
        <v>DI-PBPMSensor</v>
      </c>
      <c r="C1121" s="43" t="n">
        <v>2</v>
      </c>
      <c r="D1121" s="64" t="str">
        <f aca="false">IF(EXACT(A1121, ""), "", A1121&amp;":")&amp;B1121&amp;IF(EXACT(C1121, ""), "", "-"&amp;C1121)</f>
        <v>SI-15SPFE:DI-PBPMSensor-2</v>
      </c>
      <c r="E1121" s="61" t="str">
        <f aca="false">Def_Locais_Racks_Trechos!$A$466</f>
        <v>SI-15SPFE</v>
      </c>
      <c r="F1121" s="64" t="str">
        <f aca="false" t="array" ref="F1121:F1121">INDEX(Def_Locais_Racks_Trechos!$B$2:$B$1019, MATCH(E1121, Def_Locais_Racks_Trechos!$A$2:$A$1019, 0), 1)</f>
        <v>Túnel (Anel/Front-End)</v>
      </c>
      <c r="G1121" s="65"/>
      <c r="H1121" s="65"/>
      <c r="I1121" s="65"/>
      <c r="J1121" s="65"/>
      <c r="K1121" s="65"/>
      <c r="L1121" s="65"/>
      <c r="M1121" s="65"/>
      <c r="N1121" s="65"/>
      <c r="O1121" s="65"/>
    </row>
    <row r="1122" customFormat="false" ht="15.75" hidden="false" customHeight="true" outlineLevel="0" collapsed="false">
      <c r="A1122" s="61" t="str">
        <f aca="false">Def_SecSub!$A$467</f>
        <v>SI-16SBFE</v>
      </c>
      <c r="B1122" s="61" t="str">
        <f aca="false">Def_Equipamentos!$C$6</f>
        <v>DI-PBPMSensor</v>
      </c>
      <c r="C1122" s="43" t="n">
        <v>1</v>
      </c>
      <c r="D1122" s="64" t="str">
        <f aca="false">IF(EXACT(A1122, ""), "", A1122&amp;":")&amp;B1122&amp;IF(EXACT(C1122, ""), "", "-"&amp;C1122)</f>
        <v>SI-16SBFE:DI-PBPMSensor-1</v>
      </c>
      <c r="E1122" s="61" t="str">
        <f aca="false">Def_Locais_Racks_Trechos!$A$467</f>
        <v>SI-16SBFE</v>
      </c>
      <c r="F1122" s="64" t="str">
        <f aca="false" t="array" ref="F1122:F1122">INDEX(Def_Locais_Racks_Trechos!$B$2:$B$1019, MATCH(E1122, Def_Locais_Racks_Trechos!$A$2:$A$1019, 0), 1)</f>
        <v>Túnel (Anel/Front-End)</v>
      </c>
      <c r="G1122" s="65"/>
      <c r="H1122" s="65"/>
      <c r="I1122" s="65"/>
      <c r="J1122" s="65"/>
      <c r="K1122" s="65"/>
      <c r="L1122" s="65"/>
      <c r="M1122" s="65"/>
      <c r="N1122" s="65"/>
      <c r="O1122" s="65"/>
    </row>
    <row r="1123" customFormat="false" ht="15.75" hidden="false" customHeight="true" outlineLevel="0" collapsed="false">
      <c r="A1123" s="61" t="str">
        <f aca="false">Def_SecSub!$A$467</f>
        <v>SI-16SBFE</v>
      </c>
      <c r="B1123" s="61" t="str">
        <f aca="false">Def_Equipamentos!$C$6</f>
        <v>DI-PBPMSensor</v>
      </c>
      <c r="C1123" s="43" t="n">
        <v>2</v>
      </c>
      <c r="D1123" s="64" t="str">
        <f aca="false">IF(EXACT(A1123, ""), "", A1123&amp;":")&amp;B1123&amp;IF(EXACT(C1123, ""), "", "-"&amp;C1123)</f>
        <v>SI-16SBFE:DI-PBPMSensor-2</v>
      </c>
      <c r="E1123" s="61" t="str">
        <f aca="false">Def_Locais_Racks_Trechos!$A$467</f>
        <v>SI-16SBFE</v>
      </c>
      <c r="F1123" s="64" t="str">
        <f aca="false" t="array" ref="F1123:F1123">INDEX(Def_Locais_Racks_Trechos!$B$2:$B$1019, MATCH(E1123, Def_Locais_Racks_Trechos!$A$2:$A$1019, 0), 1)</f>
        <v>Túnel (Anel/Front-End)</v>
      </c>
      <c r="G1123" s="65"/>
      <c r="H1123" s="65"/>
      <c r="I1123" s="65"/>
      <c r="J1123" s="65"/>
      <c r="K1123" s="65"/>
      <c r="L1123" s="65"/>
      <c r="M1123" s="65"/>
      <c r="N1123" s="65"/>
      <c r="O1123" s="65"/>
    </row>
    <row r="1124" customFormat="false" ht="15.75" hidden="false" customHeight="true" outlineLevel="0" collapsed="false">
      <c r="A1124" s="61" t="str">
        <f aca="false">Def_SecSub!$A$468</f>
        <v>SI-17SAFE</v>
      </c>
      <c r="B1124" s="61" t="str">
        <f aca="false">Def_Equipamentos!$C$6</f>
        <v>DI-PBPMSensor</v>
      </c>
      <c r="C1124" s="43" t="n">
        <v>1</v>
      </c>
      <c r="D1124" s="64" t="str">
        <f aca="false">IF(EXACT(A1124, ""), "", A1124&amp;":")&amp;B1124&amp;IF(EXACT(C1124, ""), "", "-"&amp;C1124)</f>
        <v>SI-17SAFE:DI-PBPMSensor-1</v>
      </c>
      <c r="E1124" s="61" t="str">
        <f aca="false">Def_Locais_Racks_Trechos!$A$468</f>
        <v>SI-17SAFE</v>
      </c>
      <c r="F1124" s="64" t="str">
        <f aca="false" t="array" ref="F1124:F1124">INDEX(Def_Locais_Racks_Trechos!$B$2:$B$1019, MATCH(E1124, Def_Locais_Racks_Trechos!$A$2:$A$1019, 0), 1)</f>
        <v>Túnel (Anel/Front-End)</v>
      </c>
      <c r="G1124" s="65"/>
      <c r="H1124" s="65"/>
      <c r="I1124" s="65"/>
      <c r="J1124" s="65"/>
      <c r="K1124" s="65"/>
      <c r="L1124" s="65"/>
      <c r="M1124" s="65"/>
      <c r="N1124" s="65"/>
      <c r="O1124" s="65"/>
    </row>
    <row r="1125" customFormat="false" ht="15.75" hidden="false" customHeight="true" outlineLevel="0" collapsed="false">
      <c r="A1125" s="61" t="str">
        <f aca="false">Def_SecSub!$A$468</f>
        <v>SI-17SAFE</v>
      </c>
      <c r="B1125" s="61" t="str">
        <f aca="false">Def_Equipamentos!$C$6</f>
        <v>DI-PBPMSensor</v>
      </c>
      <c r="C1125" s="43" t="n">
        <v>2</v>
      </c>
      <c r="D1125" s="64" t="str">
        <f aca="false">IF(EXACT(A1125, ""), "", A1125&amp;":")&amp;B1125&amp;IF(EXACT(C1125, ""), "", "-"&amp;C1125)</f>
        <v>SI-17SAFE:DI-PBPMSensor-2</v>
      </c>
      <c r="E1125" s="61" t="str">
        <f aca="false">Def_Locais_Racks_Trechos!$A$468</f>
        <v>SI-17SAFE</v>
      </c>
      <c r="F1125" s="64" t="str">
        <f aca="false" t="array" ref="F1125:F1125">INDEX(Def_Locais_Racks_Trechos!$B$2:$B$1019, MATCH(E1125, Def_Locais_Racks_Trechos!$A$2:$A$1019, 0), 1)</f>
        <v>Túnel (Anel/Front-End)</v>
      </c>
      <c r="G1125" s="65"/>
      <c r="H1125" s="65"/>
      <c r="I1125" s="65"/>
      <c r="J1125" s="65"/>
      <c r="K1125" s="65"/>
      <c r="L1125" s="65"/>
      <c r="M1125" s="65"/>
      <c r="N1125" s="65"/>
      <c r="O1125" s="65"/>
    </row>
    <row r="1126" customFormat="false" ht="15.75" hidden="false" customHeight="true" outlineLevel="0" collapsed="false">
      <c r="A1126" s="61" t="str">
        <f aca="false">Def_SecSub!$A$469</f>
        <v>SI-18SBFE</v>
      </c>
      <c r="B1126" s="61" t="str">
        <f aca="false">Def_Equipamentos!$C$6</f>
        <v>DI-PBPMSensor</v>
      </c>
      <c r="C1126" s="43" t="n">
        <v>1</v>
      </c>
      <c r="D1126" s="64" t="str">
        <f aca="false">IF(EXACT(A1126, ""), "", A1126&amp;":")&amp;B1126&amp;IF(EXACT(C1126, ""), "", "-"&amp;C1126)</f>
        <v>SI-18SBFE:DI-PBPMSensor-1</v>
      </c>
      <c r="E1126" s="61" t="str">
        <f aca="false">Def_Locais_Racks_Trechos!$A$469</f>
        <v>SI-18SBFE</v>
      </c>
      <c r="F1126" s="64" t="str">
        <f aca="false" t="array" ref="F1126:F1126">INDEX(Def_Locais_Racks_Trechos!$B$2:$B$1019, MATCH(E1126, Def_Locais_Racks_Trechos!$A$2:$A$1019, 0), 1)</f>
        <v>Túnel (Anel/Front-End)</v>
      </c>
      <c r="G1126" s="65"/>
      <c r="H1126" s="65"/>
      <c r="I1126" s="65"/>
      <c r="J1126" s="65"/>
      <c r="K1126" s="65"/>
      <c r="L1126" s="65"/>
      <c r="M1126" s="65"/>
      <c r="N1126" s="65"/>
      <c r="O1126" s="65"/>
    </row>
    <row r="1127" customFormat="false" ht="15.75" hidden="false" customHeight="true" outlineLevel="0" collapsed="false">
      <c r="A1127" s="61" t="str">
        <f aca="false">Def_SecSub!$A$469</f>
        <v>SI-18SBFE</v>
      </c>
      <c r="B1127" s="61" t="str">
        <f aca="false">Def_Equipamentos!$C$6</f>
        <v>DI-PBPMSensor</v>
      </c>
      <c r="C1127" s="43" t="n">
        <v>2</v>
      </c>
      <c r="D1127" s="64" t="str">
        <f aca="false">IF(EXACT(A1127, ""), "", A1127&amp;":")&amp;B1127&amp;IF(EXACT(C1127, ""), "", "-"&amp;C1127)</f>
        <v>SI-18SBFE:DI-PBPMSensor-2</v>
      </c>
      <c r="E1127" s="61" t="str">
        <f aca="false">Def_Locais_Racks_Trechos!$A$469</f>
        <v>SI-18SBFE</v>
      </c>
      <c r="F1127" s="64" t="str">
        <f aca="false" t="array" ref="F1127:F1127">INDEX(Def_Locais_Racks_Trechos!$B$2:$B$1019, MATCH(E1127, Def_Locais_Racks_Trechos!$A$2:$A$1019, 0), 1)</f>
        <v>Túnel (Anel/Front-End)</v>
      </c>
      <c r="G1127" s="65"/>
      <c r="H1127" s="65"/>
      <c r="I1127" s="65"/>
      <c r="J1127" s="65"/>
      <c r="K1127" s="65"/>
      <c r="L1127" s="65"/>
      <c r="M1127" s="65"/>
      <c r="N1127" s="65"/>
      <c r="O1127" s="65"/>
    </row>
    <row r="1128" customFormat="false" ht="15.75" hidden="false" customHeight="true" outlineLevel="0" collapsed="false">
      <c r="A1128" s="61" t="str">
        <f aca="false">Def_SecSub!$A$470</f>
        <v>SI-19SPFE</v>
      </c>
      <c r="B1128" s="61" t="str">
        <f aca="false">Def_Equipamentos!$C$6</f>
        <v>DI-PBPMSensor</v>
      </c>
      <c r="C1128" s="43" t="n">
        <v>1</v>
      </c>
      <c r="D1128" s="64" t="str">
        <f aca="false">IF(EXACT(A1128, ""), "", A1128&amp;":")&amp;B1128&amp;IF(EXACT(C1128, ""), "", "-"&amp;C1128)</f>
        <v>SI-19SPFE:DI-PBPMSensor-1</v>
      </c>
      <c r="E1128" s="61" t="str">
        <f aca="false">Def_Locais_Racks_Trechos!$A$470</f>
        <v>SI-19SPFE</v>
      </c>
      <c r="F1128" s="64" t="str">
        <f aca="false" t="array" ref="F1128:F1128">INDEX(Def_Locais_Racks_Trechos!$B$2:$B$1019, MATCH(E1128, Def_Locais_Racks_Trechos!$A$2:$A$1019, 0), 1)</f>
        <v>Túnel (Anel/Front-End)</v>
      </c>
      <c r="G1128" s="65"/>
      <c r="H1128" s="65"/>
      <c r="I1128" s="65"/>
      <c r="J1128" s="65"/>
      <c r="K1128" s="65"/>
      <c r="L1128" s="65"/>
      <c r="M1128" s="65"/>
      <c r="N1128" s="65"/>
      <c r="O1128" s="65"/>
    </row>
    <row r="1129" customFormat="false" ht="15.75" hidden="false" customHeight="true" outlineLevel="0" collapsed="false">
      <c r="A1129" s="61" t="str">
        <f aca="false">Def_SecSub!$A$470</f>
        <v>SI-19SPFE</v>
      </c>
      <c r="B1129" s="61" t="str">
        <f aca="false">Def_Equipamentos!$C$6</f>
        <v>DI-PBPMSensor</v>
      </c>
      <c r="C1129" s="43" t="n">
        <v>2</v>
      </c>
      <c r="D1129" s="64" t="str">
        <f aca="false">IF(EXACT(A1129, ""), "", A1129&amp;":")&amp;B1129&amp;IF(EXACT(C1129, ""), "", "-"&amp;C1129)</f>
        <v>SI-19SPFE:DI-PBPMSensor-2</v>
      </c>
      <c r="E1129" s="61" t="str">
        <f aca="false">Def_Locais_Racks_Trechos!$A$470</f>
        <v>SI-19SPFE</v>
      </c>
      <c r="F1129" s="64" t="str">
        <f aca="false" t="array" ref="F1129:F1129">INDEX(Def_Locais_Racks_Trechos!$B$2:$B$1019, MATCH(E1129, Def_Locais_Racks_Trechos!$A$2:$A$1019, 0), 1)</f>
        <v>Túnel (Anel/Front-End)</v>
      </c>
      <c r="G1129" s="65"/>
      <c r="H1129" s="65"/>
      <c r="I1129" s="65"/>
      <c r="J1129" s="65"/>
      <c r="K1129" s="65"/>
      <c r="L1129" s="65"/>
      <c r="M1129" s="65"/>
      <c r="N1129" s="65"/>
      <c r="O1129" s="65"/>
    </row>
    <row r="1130" customFormat="false" ht="15.75" hidden="false" customHeight="true" outlineLevel="0" collapsed="false">
      <c r="A1130" s="61" t="str">
        <f aca="false">Def_SecSub!$A$471</f>
        <v>SI-20SBFE</v>
      </c>
      <c r="B1130" s="61" t="str">
        <f aca="false">Def_Equipamentos!$C$6</f>
        <v>DI-PBPMSensor</v>
      </c>
      <c r="C1130" s="43" t="n">
        <v>1</v>
      </c>
      <c r="D1130" s="64" t="str">
        <f aca="false">IF(EXACT(A1130, ""), "", A1130&amp;":")&amp;B1130&amp;IF(EXACT(C1130, ""), "", "-"&amp;C1130)</f>
        <v>SI-20SBFE:DI-PBPMSensor-1</v>
      </c>
      <c r="E1130" s="61" t="str">
        <f aca="false">Def_Locais_Racks_Trechos!$A$471</f>
        <v>SI-20SBFE</v>
      </c>
      <c r="F1130" s="64" t="str">
        <f aca="false" t="array" ref="F1130:F1130">INDEX(Def_Locais_Racks_Trechos!$B$2:$B$1019, MATCH(E1130, Def_Locais_Racks_Trechos!$A$2:$A$1019, 0), 1)</f>
        <v>Túnel (Anel/Front-End)</v>
      </c>
      <c r="G1130" s="65"/>
      <c r="H1130" s="65"/>
      <c r="I1130" s="65"/>
      <c r="J1130" s="65"/>
      <c r="K1130" s="65"/>
      <c r="L1130" s="65"/>
      <c r="M1130" s="65"/>
      <c r="N1130" s="65"/>
      <c r="O1130" s="65"/>
    </row>
    <row r="1131" customFormat="false" ht="15.75" hidden="false" customHeight="true" outlineLevel="0" collapsed="false">
      <c r="A1131" s="61" t="str">
        <f aca="false">Def_SecSub!$A$471</f>
        <v>SI-20SBFE</v>
      </c>
      <c r="B1131" s="61" t="str">
        <f aca="false">Def_Equipamentos!$C$6</f>
        <v>DI-PBPMSensor</v>
      </c>
      <c r="C1131" s="43" t="n">
        <v>2</v>
      </c>
      <c r="D1131" s="64" t="str">
        <f aca="false">IF(EXACT(A1131, ""), "", A1131&amp;":")&amp;B1131&amp;IF(EXACT(C1131, ""), "", "-"&amp;C1131)</f>
        <v>SI-20SBFE:DI-PBPMSensor-2</v>
      </c>
      <c r="E1131" s="61" t="str">
        <f aca="false">Def_Locais_Racks_Trechos!$A$471</f>
        <v>SI-20SBFE</v>
      </c>
      <c r="F1131" s="64" t="str">
        <f aca="false" t="array" ref="F1131:F1131">INDEX(Def_Locais_Racks_Trechos!$B$2:$B$1019, MATCH(E1131, Def_Locais_Racks_Trechos!$A$2:$A$1019, 0), 1)</f>
        <v>Túnel (Anel/Front-End)</v>
      </c>
      <c r="G1131" s="65"/>
      <c r="H1131" s="65"/>
      <c r="I1131" s="65"/>
      <c r="J1131" s="65"/>
      <c r="K1131" s="65"/>
      <c r="L1131" s="65"/>
      <c r="M1131" s="65"/>
      <c r="N1131" s="65"/>
      <c r="O1131" s="65"/>
    </row>
    <row r="1132" customFormat="false" ht="15.75" hidden="false" customHeight="true" outlineLevel="0" collapsed="false">
      <c r="A1132" s="61" t="str">
        <f aca="false">Def_SecSub!$A$472</f>
        <v>SI-01BCFE</v>
      </c>
      <c r="B1132" s="61" t="str">
        <f aca="false">Def_Equipamentos!$C$6</f>
        <v>DI-PBPMSensor</v>
      </c>
      <c r="C1132" s="43" t="n">
        <v>1</v>
      </c>
      <c r="D1132" s="64" t="str">
        <f aca="false">IF(EXACT(A1132, ""), "", A1132&amp;":")&amp;B1132&amp;IF(EXACT(C1132, ""), "", "-"&amp;C1132)</f>
        <v>SI-01BCFE:DI-PBPMSensor-1</v>
      </c>
      <c r="E1132" s="61" t="str">
        <f aca="false">Def_Locais_Racks_Trechos!$A$472</f>
        <v>SI-01BCFE</v>
      </c>
      <c r="F1132" s="64" t="str">
        <f aca="false" t="array" ref="F1132:F1132">INDEX(Def_Locais_Racks_Trechos!$B$2:$B$1019, MATCH(E1132, Def_Locais_Racks_Trechos!$A$2:$A$1019, 0), 1)</f>
        <v>Túnel (Anel/Front-End)</v>
      </c>
      <c r="G1132" s="65"/>
      <c r="H1132" s="65"/>
      <c r="I1132" s="65"/>
      <c r="J1132" s="65"/>
      <c r="K1132" s="65"/>
      <c r="L1132" s="65"/>
      <c r="M1132" s="65"/>
      <c r="N1132" s="65"/>
      <c r="O1132" s="65"/>
    </row>
    <row r="1133" customFormat="false" ht="15.75" hidden="false" customHeight="true" outlineLevel="0" collapsed="false">
      <c r="A1133" s="61" t="str">
        <f aca="false">Def_SecSub!$A$472</f>
        <v>SI-01BCFE</v>
      </c>
      <c r="B1133" s="61" t="str">
        <f aca="false">Def_Equipamentos!$C$6</f>
        <v>DI-PBPMSensor</v>
      </c>
      <c r="C1133" s="43" t="n">
        <v>2</v>
      </c>
      <c r="D1133" s="64" t="str">
        <f aca="false">IF(EXACT(A1133, ""), "", A1133&amp;":")&amp;B1133&amp;IF(EXACT(C1133, ""), "", "-"&amp;C1133)</f>
        <v>SI-01BCFE:DI-PBPMSensor-2</v>
      </c>
      <c r="E1133" s="61" t="str">
        <f aca="false">Def_Locais_Racks_Trechos!$A$472</f>
        <v>SI-01BCFE</v>
      </c>
      <c r="F1133" s="64" t="str">
        <f aca="false" t="array" ref="F1133:F1133">INDEX(Def_Locais_Racks_Trechos!$B$2:$B$1019, MATCH(E1133, Def_Locais_Racks_Trechos!$A$2:$A$1019, 0), 1)</f>
        <v>Túnel (Anel/Front-End)</v>
      </c>
      <c r="G1133" s="65"/>
      <c r="H1133" s="65"/>
      <c r="I1133" s="65"/>
      <c r="J1133" s="65"/>
      <c r="K1133" s="65"/>
      <c r="L1133" s="65"/>
      <c r="M1133" s="65"/>
      <c r="N1133" s="65"/>
      <c r="O1133" s="65"/>
    </row>
    <row r="1134" customFormat="false" ht="15.75" hidden="false" customHeight="true" outlineLevel="0" collapsed="false">
      <c r="A1134" s="61" t="str">
        <f aca="false">Def_SecSub!$A$473</f>
        <v>SI-02BCFE</v>
      </c>
      <c r="B1134" s="61" t="str">
        <f aca="false">Def_Equipamentos!$C$6</f>
        <v>DI-PBPMSensor</v>
      </c>
      <c r="C1134" s="43" t="n">
        <v>1</v>
      </c>
      <c r="D1134" s="64" t="str">
        <f aca="false">IF(EXACT(A1134, ""), "", A1134&amp;":")&amp;B1134&amp;IF(EXACT(C1134, ""), "", "-"&amp;C1134)</f>
        <v>SI-02BCFE:DI-PBPMSensor-1</v>
      </c>
      <c r="E1134" s="61" t="str">
        <f aca="false">Def_Locais_Racks_Trechos!$A$473</f>
        <v>SI-02BCFE</v>
      </c>
      <c r="F1134" s="64" t="str">
        <f aca="false" t="array" ref="F1134:F1134">INDEX(Def_Locais_Racks_Trechos!$B$2:$B$1019, MATCH(E1134, Def_Locais_Racks_Trechos!$A$2:$A$1019, 0), 1)</f>
        <v>Túnel (Anel/Front-End)</v>
      </c>
      <c r="G1134" s="65"/>
      <c r="H1134" s="65"/>
      <c r="I1134" s="65"/>
      <c r="J1134" s="65"/>
      <c r="K1134" s="65"/>
      <c r="L1134" s="65"/>
      <c r="M1134" s="65"/>
      <c r="N1134" s="65"/>
      <c r="O1134" s="65"/>
    </row>
    <row r="1135" customFormat="false" ht="15.75" hidden="false" customHeight="true" outlineLevel="0" collapsed="false">
      <c r="A1135" s="61" t="str">
        <f aca="false">Def_SecSub!$A$473</f>
        <v>SI-02BCFE</v>
      </c>
      <c r="B1135" s="61" t="str">
        <f aca="false">Def_Equipamentos!$C$6</f>
        <v>DI-PBPMSensor</v>
      </c>
      <c r="C1135" s="43" t="n">
        <v>2</v>
      </c>
      <c r="D1135" s="64" t="str">
        <f aca="false">IF(EXACT(A1135, ""), "", A1135&amp;":")&amp;B1135&amp;IF(EXACT(C1135, ""), "", "-"&amp;C1135)</f>
        <v>SI-02BCFE:DI-PBPMSensor-2</v>
      </c>
      <c r="E1135" s="61" t="str">
        <f aca="false">Def_Locais_Racks_Trechos!$A$473</f>
        <v>SI-02BCFE</v>
      </c>
      <c r="F1135" s="64" t="str">
        <f aca="false" t="array" ref="F1135:F1135">INDEX(Def_Locais_Racks_Trechos!$B$2:$B$1019, MATCH(E1135, Def_Locais_Racks_Trechos!$A$2:$A$1019, 0), 1)</f>
        <v>Túnel (Anel/Front-End)</v>
      </c>
      <c r="G1135" s="65"/>
      <c r="H1135" s="65"/>
      <c r="I1135" s="65"/>
      <c r="J1135" s="65"/>
      <c r="K1135" s="65"/>
      <c r="L1135" s="65"/>
      <c r="M1135" s="65"/>
      <c r="N1135" s="65"/>
      <c r="O1135" s="65"/>
    </row>
    <row r="1136" customFormat="false" ht="15.75" hidden="false" customHeight="true" outlineLevel="0" collapsed="false">
      <c r="A1136" s="61" t="str">
        <f aca="false">Def_SecSub!$A$474</f>
        <v>SI-03BCFE</v>
      </c>
      <c r="B1136" s="61" t="str">
        <f aca="false">Def_Equipamentos!$C$6</f>
        <v>DI-PBPMSensor</v>
      </c>
      <c r="C1136" s="43" t="n">
        <v>1</v>
      </c>
      <c r="D1136" s="64" t="str">
        <f aca="false">IF(EXACT(A1136, ""), "", A1136&amp;":")&amp;B1136&amp;IF(EXACT(C1136, ""), "", "-"&amp;C1136)</f>
        <v>SI-03BCFE:DI-PBPMSensor-1</v>
      </c>
      <c r="E1136" s="61" t="str">
        <f aca="false">Def_Locais_Racks_Trechos!$A$474</f>
        <v>SI-03BCFE</v>
      </c>
      <c r="F1136" s="64" t="str">
        <f aca="false" t="array" ref="F1136:F1136">INDEX(Def_Locais_Racks_Trechos!$B$2:$B$1019, MATCH(E1136, Def_Locais_Racks_Trechos!$A$2:$A$1019, 0), 1)</f>
        <v>Túnel (Anel/Front-End)</v>
      </c>
      <c r="G1136" s="65"/>
      <c r="H1136" s="65"/>
      <c r="I1136" s="65"/>
      <c r="J1136" s="65"/>
      <c r="K1136" s="65"/>
      <c r="L1136" s="65"/>
      <c r="M1136" s="65"/>
      <c r="N1136" s="65"/>
      <c r="O1136" s="65"/>
    </row>
    <row r="1137" customFormat="false" ht="15.75" hidden="false" customHeight="true" outlineLevel="0" collapsed="false">
      <c r="A1137" s="61" t="str">
        <f aca="false">Def_SecSub!$A$474</f>
        <v>SI-03BCFE</v>
      </c>
      <c r="B1137" s="61" t="str">
        <f aca="false">Def_Equipamentos!$C$6</f>
        <v>DI-PBPMSensor</v>
      </c>
      <c r="C1137" s="43" t="n">
        <v>2</v>
      </c>
      <c r="D1137" s="64" t="str">
        <f aca="false">IF(EXACT(A1137, ""), "", A1137&amp;":")&amp;B1137&amp;IF(EXACT(C1137, ""), "", "-"&amp;C1137)</f>
        <v>SI-03BCFE:DI-PBPMSensor-2</v>
      </c>
      <c r="E1137" s="61" t="str">
        <f aca="false">Def_Locais_Racks_Trechos!$A$474</f>
        <v>SI-03BCFE</v>
      </c>
      <c r="F1137" s="64" t="str">
        <f aca="false" t="array" ref="F1137:F1137">INDEX(Def_Locais_Racks_Trechos!$B$2:$B$1019, MATCH(E1137, Def_Locais_Racks_Trechos!$A$2:$A$1019, 0), 1)</f>
        <v>Túnel (Anel/Front-End)</v>
      </c>
      <c r="G1137" s="65"/>
      <c r="H1137" s="65"/>
      <c r="I1137" s="65"/>
      <c r="J1137" s="65"/>
      <c r="K1137" s="65"/>
      <c r="L1137" s="65"/>
      <c r="M1137" s="65"/>
      <c r="N1137" s="65"/>
      <c r="O1137" s="65"/>
    </row>
    <row r="1138" customFormat="false" ht="15.75" hidden="false" customHeight="true" outlineLevel="0" collapsed="false">
      <c r="A1138" s="61" t="str">
        <f aca="false">Def_SecSub!$A$475</f>
        <v>SI-04BCFE</v>
      </c>
      <c r="B1138" s="61" t="str">
        <f aca="false">Def_Equipamentos!$C$6</f>
        <v>DI-PBPMSensor</v>
      </c>
      <c r="C1138" s="43" t="n">
        <v>1</v>
      </c>
      <c r="D1138" s="64" t="str">
        <f aca="false">IF(EXACT(A1138, ""), "", A1138&amp;":")&amp;B1138&amp;IF(EXACT(C1138, ""), "", "-"&amp;C1138)</f>
        <v>SI-04BCFE:DI-PBPMSensor-1</v>
      </c>
      <c r="E1138" s="61" t="str">
        <f aca="false">Def_Locais_Racks_Trechos!$A$475</f>
        <v>SI-04BCFE</v>
      </c>
      <c r="F1138" s="64" t="str">
        <f aca="false" t="array" ref="F1138:F1138">INDEX(Def_Locais_Racks_Trechos!$B$2:$B$1019, MATCH(E1138, Def_Locais_Racks_Trechos!$A$2:$A$1019, 0), 1)</f>
        <v>Túnel (Anel/Front-End)</v>
      </c>
      <c r="G1138" s="65"/>
      <c r="H1138" s="65"/>
      <c r="I1138" s="65"/>
      <c r="J1138" s="65"/>
      <c r="K1138" s="65"/>
      <c r="L1138" s="65"/>
      <c r="M1138" s="65"/>
      <c r="N1138" s="65"/>
      <c r="O1138" s="65"/>
    </row>
    <row r="1139" customFormat="false" ht="15.75" hidden="false" customHeight="true" outlineLevel="0" collapsed="false">
      <c r="A1139" s="61" t="str">
        <f aca="false">Def_SecSub!$A$475</f>
        <v>SI-04BCFE</v>
      </c>
      <c r="B1139" s="61" t="str">
        <f aca="false">Def_Equipamentos!$C$6</f>
        <v>DI-PBPMSensor</v>
      </c>
      <c r="C1139" s="43" t="n">
        <v>2</v>
      </c>
      <c r="D1139" s="64" t="str">
        <f aca="false">IF(EXACT(A1139, ""), "", A1139&amp;":")&amp;B1139&amp;IF(EXACT(C1139, ""), "", "-"&amp;C1139)</f>
        <v>SI-04BCFE:DI-PBPMSensor-2</v>
      </c>
      <c r="E1139" s="61" t="str">
        <f aca="false">Def_Locais_Racks_Trechos!$A$475</f>
        <v>SI-04BCFE</v>
      </c>
      <c r="F1139" s="64" t="str">
        <f aca="false" t="array" ref="F1139:F1139">INDEX(Def_Locais_Racks_Trechos!$B$2:$B$1019, MATCH(E1139, Def_Locais_Racks_Trechos!$A$2:$A$1019, 0), 1)</f>
        <v>Túnel (Anel/Front-End)</v>
      </c>
      <c r="G1139" s="65"/>
      <c r="H1139" s="65"/>
      <c r="I1139" s="65"/>
      <c r="J1139" s="65"/>
      <c r="K1139" s="65"/>
      <c r="L1139" s="65"/>
      <c r="M1139" s="65"/>
      <c r="N1139" s="65"/>
      <c r="O1139" s="65"/>
    </row>
    <row r="1140" customFormat="false" ht="15.75" hidden="false" customHeight="true" outlineLevel="0" collapsed="false">
      <c r="A1140" s="61" t="str">
        <f aca="false">Def_SecSub!$A$476</f>
        <v>SI-05BCFE</v>
      </c>
      <c r="B1140" s="61" t="str">
        <f aca="false">Def_Equipamentos!$C$6</f>
        <v>DI-PBPMSensor</v>
      </c>
      <c r="C1140" s="43" t="n">
        <v>1</v>
      </c>
      <c r="D1140" s="64" t="str">
        <f aca="false">IF(EXACT(A1140, ""), "", A1140&amp;":")&amp;B1140&amp;IF(EXACT(C1140, ""), "", "-"&amp;C1140)</f>
        <v>SI-05BCFE:DI-PBPMSensor-1</v>
      </c>
      <c r="E1140" s="61" t="str">
        <f aca="false">Def_Locais_Racks_Trechos!$A$476</f>
        <v>SI-05BCFE</v>
      </c>
      <c r="F1140" s="64" t="str">
        <f aca="false" t="array" ref="F1140:F1140">INDEX(Def_Locais_Racks_Trechos!$B$2:$B$1019, MATCH(E1140, Def_Locais_Racks_Trechos!$A$2:$A$1019, 0), 1)</f>
        <v>Túnel (Anel/Front-End)</v>
      </c>
      <c r="G1140" s="65"/>
      <c r="H1140" s="65"/>
      <c r="I1140" s="65"/>
      <c r="J1140" s="65"/>
      <c r="K1140" s="65"/>
      <c r="L1140" s="65"/>
      <c r="M1140" s="65"/>
      <c r="N1140" s="65"/>
      <c r="O1140" s="65"/>
    </row>
    <row r="1141" customFormat="false" ht="15.75" hidden="false" customHeight="true" outlineLevel="0" collapsed="false">
      <c r="A1141" s="61" t="str">
        <f aca="false">Def_SecSub!$A$476</f>
        <v>SI-05BCFE</v>
      </c>
      <c r="B1141" s="61" t="str">
        <f aca="false">Def_Equipamentos!$C$6</f>
        <v>DI-PBPMSensor</v>
      </c>
      <c r="C1141" s="43" t="n">
        <v>2</v>
      </c>
      <c r="D1141" s="64" t="str">
        <f aca="false">IF(EXACT(A1141, ""), "", A1141&amp;":")&amp;B1141&amp;IF(EXACT(C1141, ""), "", "-"&amp;C1141)</f>
        <v>SI-05BCFE:DI-PBPMSensor-2</v>
      </c>
      <c r="E1141" s="61" t="str">
        <f aca="false">Def_Locais_Racks_Trechos!$A$476</f>
        <v>SI-05BCFE</v>
      </c>
      <c r="F1141" s="64" t="str">
        <f aca="false" t="array" ref="F1141:F1141">INDEX(Def_Locais_Racks_Trechos!$B$2:$B$1019, MATCH(E1141, Def_Locais_Racks_Trechos!$A$2:$A$1019, 0), 1)</f>
        <v>Túnel (Anel/Front-End)</v>
      </c>
      <c r="G1141" s="65"/>
      <c r="H1141" s="65"/>
      <c r="I1141" s="65"/>
      <c r="J1141" s="65"/>
      <c r="K1141" s="65"/>
      <c r="L1141" s="65"/>
      <c r="M1141" s="65"/>
      <c r="N1141" s="65"/>
      <c r="O1141" s="65"/>
    </row>
    <row r="1142" customFormat="false" ht="15.75" hidden="false" customHeight="true" outlineLevel="0" collapsed="false">
      <c r="A1142" s="61" t="str">
        <f aca="false">Def_SecSub!$A$477</f>
        <v>SI-06BCFE</v>
      </c>
      <c r="B1142" s="61" t="str">
        <f aca="false">Def_Equipamentos!$C$6</f>
        <v>DI-PBPMSensor</v>
      </c>
      <c r="C1142" s="43" t="n">
        <v>1</v>
      </c>
      <c r="D1142" s="64" t="str">
        <f aca="false">IF(EXACT(A1142, ""), "", A1142&amp;":")&amp;B1142&amp;IF(EXACT(C1142, ""), "", "-"&amp;C1142)</f>
        <v>SI-06BCFE:DI-PBPMSensor-1</v>
      </c>
      <c r="E1142" s="61" t="str">
        <f aca="false">Def_Locais_Racks_Trechos!$A$477</f>
        <v>SI-06BCFE</v>
      </c>
      <c r="F1142" s="64" t="str">
        <f aca="false" t="array" ref="F1142:F1142">INDEX(Def_Locais_Racks_Trechos!$B$2:$B$1019, MATCH(E1142, Def_Locais_Racks_Trechos!$A$2:$A$1019, 0), 1)</f>
        <v>Túnel (Anel/Front-End)</v>
      </c>
      <c r="G1142" s="65"/>
      <c r="H1142" s="65"/>
      <c r="I1142" s="65"/>
      <c r="J1142" s="65"/>
      <c r="K1142" s="65"/>
      <c r="L1142" s="65"/>
      <c r="M1142" s="65"/>
      <c r="N1142" s="65"/>
      <c r="O1142" s="65"/>
    </row>
    <row r="1143" customFormat="false" ht="15.75" hidden="false" customHeight="true" outlineLevel="0" collapsed="false">
      <c r="A1143" s="61" t="str">
        <f aca="false">Def_SecSub!$A$477</f>
        <v>SI-06BCFE</v>
      </c>
      <c r="B1143" s="61" t="str">
        <f aca="false">Def_Equipamentos!$C$6</f>
        <v>DI-PBPMSensor</v>
      </c>
      <c r="C1143" s="43" t="n">
        <v>2</v>
      </c>
      <c r="D1143" s="64" t="str">
        <f aca="false">IF(EXACT(A1143, ""), "", A1143&amp;":")&amp;B1143&amp;IF(EXACT(C1143, ""), "", "-"&amp;C1143)</f>
        <v>SI-06BCFE:DI-PBPMSensor-2</v>
      </c>
      <c r="E1143" s="61" t="str">
        <f aca="false">Def_Locais_Racks_Trechos!$A$477</f>
        <v>SI-06BCFE</v>
      </c>
      <c r="F1143" s="64" t="str">
        <f aca="false" t="array" ref="F1143:F1143">INDEX(Def_Locais_Racks_Trechos!$B$2:$B$1019, MATCH(E1143, Def_Locais_Racks_Trechos!$A$2:$A$1019, 0), 1)</f>
        <v>Túnel (Anel/Front-End)</v>
      </c>
      <c r="G1143" s="65"/>
      <c r="H1143" s="65"/>
      <c r="I1143" s="65"/>
      <c r="J1143" s="65"/>
      <c r="K1143" s="65"/>
      <c r="L1143" s="65"/>
      <c r="M1143" s="65"/>
      <c r="N1143" s="65"/>
      <c r="O1143" s="65"/>
    </row>
    <row r="1144" customFormat="false" ht="15.75" hidden="false" customHeight="true" outlineLevel="0" collapsed="false">
      <c r="A1144" s="61" t="str">
        <f aca="false">Def_SecSub!$A$478</f>
        <v>SI-07BCFE</v>
      </c>
      <c r="B1144" s="61" t="str">
        <f aca="false">Def_Equipamentos!$C$6</f>
        <v>DI-PBPMSensor</v>
      </c>
      <c r="C1144" s="43" t="n">
        <v>1</v>
      </c>
      <c r="D1144" s="64" t="str">
        <f aca="false">IF(EXACT(A1144, ""), "", A1144&amp;":")&amp;B1144&amp;IF(EXACT(C1144, ""), "", "-"&amp;C1144)</f>
        <v>SI-07BCFE:DI-PBPMSensor-1</v>
      </c>
      <c r="E1144" s="61" t="str">
        <f aca="false">Def_Locais_Racks_Trechos!$A$478</f>
        <v>SI-07BCFE</v>
      </c>
      <c r="F1144" s="64" t="str">
        <f aca="false" t="array" ref="F1144:F1144">INDEX(Def_Locais_Racks_Trechos!$B$2:$B$1019, MATCH(E1144, Def_Locais_Racks_Trechos!$A$2:$A$1019, 0), 1)</f>
        <v>Túnel (Anel/Front-End)</v>
      </c>
      <c r="G1144" s="65"/>
      <c r="H1144" s="65"/>
      <c r="I1144" s="65"/>
      <c r="J1144" s="65"/>
      <c r="K1144" s="65"/>
      <c r="L1144" s="65"/>
      <c r="M1144" s="65"/>
      <c r="N1144" s="65"/>
      <c r="O1144" s="65"/>
    </row>
    <row r="1145" customFormat="false" ht="15.75" hidden="false" customHeight="true" outlineLevel="0" collapsed="false">
      <c r="A1145" s="61" t="str">
        <f aca="false">Def_SecSub!$A$478</f>
        <v>SI-07BCFE</v>
      </c>
      <c r="B1145" s="61" t="str">
        <f aca="false">Def_Equipamentos!$C$6</f>
        <v>DI-PBPMSensor</v>
      </c>
      <c r="C1145" s="43" t="n">
        <v>2</v>
      </c>
      <c r="D1145" s="64" t="str">
        <f aca="false">IF(EXACT(A1145, ""), "", A1145&amp;":")&amp;B1145&amp;IF(EXACT(C1145, ""), "", "-"&amp;C1145)</f>
        <v>SI-07BCFE:DI-PBPMSensor-2</v>
      </c>
      <c r="E1145" s="61" t="str">
        <f aca="false">Def_Locais_Racks_Trechos!$A$478</f>
        <v>SI-07BCFE</v>
      </c>
      <c r="F1145" s="64" t="str">
        <f aca="false" t="array" ref="F1145:F1145">INDEX(Def_Locais_Racks_Trechos!$B$2:$B$1019, MATCH(E1145, Def_Locais_Racks_Trechos!$A$2:$A$1019, 0), 1)</f>
        <v>Túnel (Anel/Front-End)</v>
      </c>
      <c r="G1145" s="65"/>
      <c r="H1145" s="65"/>
      <c r="I1145" s="65"/>
      <c r="J1145" s="65"/>
      <c r="K1145" s="65"/>
      <c r="L1145" s="65"/>
      <c r="M1145" s="65"/>
      <c r="N1145" s="65"/>
      <c r="O1145" s="65"/>
    </row>
    <row r="1146" customFormat="false" ht="15.75" hidden="false" customHeight="true" outlineLevel="0" collapsed="false">
      <c r="A1146" s="61" t="str">
        <f aca="false">Def_SecSub!$A$479</f>
        <v>SI-08BCFE</v>
      </c>
      <c r="B1146" s="61" t="str">
        <f aca="false">Def_Equipamentos!$C$6</f>
        <v>DI-PBPMSensor</v>
      </c>
      <c r="C1146" s="43" t="n">
        <v>1</v>
      </c>
      <c r="D1146" s="64" t="str">
        <f aca="false">IF(EXACT(A1146, ""), "", A1146&amp;":")&amp;B1146&amp;IF(EXACT(C1146, ""), "", "-"&amp;C1146)</f>
        <v>SI-08BCFE:DI-PBPMSensor-1</v>
      </c>
      <c r="E1146" s="61" t="str">
        <f aca="false">Def_Locais_Racks_Trechos!$A$479</f>
        <v>SI-08BCFE</v>
      </c>
      <c r="F1146" s="64" t="str">
        <f aca="false" t="array" ref="F1146:F1146">INDEX(Def_Locais_Racks_Trechos!$B$2:$B$1019, MATCH(E1146, Def_Locais_Racks_Trechos!$A$2:$A$1019, 0), 1)</f>
        <v>Túnel (Anel/Front-End)</v>
      </c>
      <c r="G1146" s="65"/>
      <c r="H1146" s="65"/>
      <c r="I1146" s="65"/>
      <c r="J1146" s="65"/>
      <c r="K1146" s="65"/>
      <c r="L1146" s="65"/>
      <c r="M1146" s="65"/>
      <c r="N1146" s="65"/>
      <c r="O1146" s="65"/>
    </row>
    <row r="1147" customFormat="false" ht="15.75" hidden="false" customHeight="true" outlineLevel="0" collapsed="false">
      <c r="A1147" s="61" t="str">
        <f aca="false">Def_SecSub!$A$479</f>
        <v>SI-08BCFE</v>
      </c>
      <c r="B1147" s="61" t="str">
        <f aca="false">Def_Equipamentos!$C$6</f>
        <v>DI-PBPMSensor</v>
      </c>
      <c r="C1147" s="43" t="n">
        <v>2</v>
      </c>
      <c r="D1147" s="64" t="str">
        <f aca="false">IF(EXACT(A1147, ""), "", A1147&amp;":")&amp;B1147&amp;IF(EXACT(C1147, ""), "", "-"&amp;C1147)</f>
        <v>SI-08BCFE:DI-PBPMSensor-2</v>
      </c>
      <c r="E1147" s="61" t="str">
        <f aca="false">Def_Locais_Racks_Trechos!$A$479</f>
        <v>SI-08BCFE</v>
      </c>
      <c r="F1147" s="64" t="str">
        <f aca="false" t="array" ref="F1147:F1147">INDEX(Def_Locais_Racks_Trechos!$B$2:$B$1019, MATCH(E1147, Def_Locais_Racks_Trechos!$A$2:$A$1019, 0), 1)</f>
        <v>Túnel (Anel/Front-End)</v>
      </c>
      <c r="G1147" s="65"/>
      <c r="H1147" s="65"/>
      <c r="I1147" s="65"/>
      <c r="J1147" s="65"/>
      <c r="K1147" s="65"/>
      <c r="L1147" s="65"/>
      <c r="M1147" s="65"/>
      <c r="N1147" s="65"/>
      <c r="O1147" s="65"/>
    </row>
    <row r="1148" customFormat="false" ht="15.75" hidden="false" customHeight="true" outlineLevel="0" collapsed="false">
      <c r="A1148" s="61" t="str">
        <f aca="false">Def_SecSub!$A$480</f>
        <v>SI-09BCFE</v>
      </c>
      <c r="B1148" s="61" t="str">
        <f aca="false">Def_Equipamentos!$C$6</f>
        <v>DI-PBPMSensor</v>
      </c>
      <c r="C1148" s="43" t="n">
        <v>1</v>
      </c>
      <c r="D1148" s="64" t="str">
        <f aca="false">IF(EXACT(A1148, ""), "", A1148&amp;":")&amp;B1148&amp;IF(EXACT(C1148, ""), "", "-"&amp;C1148)</f>
        <v>SI-09BCFE:DI-PBPMSensor-1</v>
      </c>
      <c r="E1148" s="61" t="str">
        <f aca="false">Def_Locais_Racks_Trechos!$A$480</f>
        <v>SI-09BCFE</v>
      </c>
      <c r="F1148" s="64" t="str">
        <f aca="false" t="array" ref="F1148:F1148">INDEX(Def_Locais_Racks_Trechos!$B$2:$B$1019, MATCH(E1148, Def_Locais_Racks_Trechos!$A$2:$A$1019, 0), 1)</f>
        <v>Túnel (Anel/Front-End)</v>
      </c>
      <c r="G1148" s="65"/>
      <c r="H1148" s="65"/>
      <c r="I1148" s="65"/>
      <c r="J1148" s="65"/>
      <c r="K1148" s="65"/>
      <c r="L1148" s="65"/>
      <c r="M1148" s="65"/>
      <c r="N1148" s="65"/>
      <c r="O1148" s="65"/>
    </row>
    <row r="1149" customFormat="false" ht="15.75" hidden="false" customHeight="true" outlineLevel="0" collapsed="false">
      <c r="A1149" s="61" t="str">
        <f aca="false">Def_SecSub!$A$480</f>
        <v>SI-09BCFE</v>
      </c>
      <c r="B1149" s="61" t="str">
        <f aca="false">Def_Equipamentos!$C$6</f>
        <v>DI-PBPMSensor</v>
      </c>
      <c r="C1149" s="43" t="n">
        <v>2</v>
      </c>
      <c r="D1149" s="64" t="str">
        <f aca="false">IF(EXACT(A1149, ""), "", A1149&amp;":")&amp;B1149&amp;IF(EXACT(C1149, ""), "", "-"&amp;C1149)</f>
        <v>SI-09BCFE:DI-PBPMSensor-2</v>
      </c>
      <c r="E1149" s="61" t="str">
        <f aca="false">Def_Locais_Racks_Trechos!$A$480</f>
        <v>SI-09BCFE</v>
      </c>
      <c r="F1149" s="64" t="str">
        <f aca="false" t="array" ref="F1149:F1149">INDEX(Def_Locais_Racks_Trechos!$B$2:$B$1019, MATCH(E1149, Def_Locais_Racks_Trechos!$A$2:$A$1019, 0), 1)</f>
        <v>Túnel (Anel/Front-End)</v>
      </c>
      <c r="G1149" s="65"/>
      <c r="H1149" s="65"/>
      <c r="I1149" s="65"/>
      <c r="J1149" s="65"/>
      <c r="K1149" s="65"/>
      <c r="L1149" s="65"/>
      <c r="M1149" s="65"/>
      <c r="N1149" s="65"/>
      <c r="O1149" s="65"/>
    </row>
    <row r="1150" customFormat="false" ht="15.75" hidden="false" customHeight="true" outlineLevel="0" collapsed="false">
      <c r="A1150" s="61" t="str">
        <f aca="false">Def_SecSub!$A$481</f>
        <v>SI-10BCFE</v>
      </c>
      <c r="B1150" s="61" t="str">
        <f aca="false">Def_Equipamentos!$C$6</f>
        <v>DI-PBPMSensor</v>
      </c>
      <c r="C1150" s="43" t="n">
        <v>1</v>
      </c>
      <c r="D1150" s="64" t="str">
        <f aca="false">IF(EXACT(A1150, ""), "", A1150&amp;":")&amp;B1150&amp;IF(EXACT(C1150, ""), "", "-"&amp;C1150)</f>
        <v>SI-10BCFE:DI-PBPMSensor-1</v>
      </c>
      <c r="E1150" s="61" t="str">
        <f aca="false">Def_Locais_Racks_Trechos!$A$481</f>
        <v>SI-10BCFE</v>
      </c>
      <c r="F1150" s="64" t="str">
        <f aca="false" t="array" ref="F1150:F1150">INDEX(Def_Locais_Racks_Trechos!$B$2:$B$1019, MATCH(E1150, Def_Locais_Racks_Trechos!$A$2:$A$1019, 0), 1)</f>
        <v>Túnel (Anel/Front-End)</v>
      </c>
      <c r="G1150" s="65"/>
      <c r="H1150" s="65"/>
      <c r="I1150" s="65"/>
      <c r="J1150" s="65"/>
      <c r="K1150" s="65"/>
      <c r="L1150" s="65"/>
      <c r="M1150" s="65"/>
      <c r="N1150" s="65"/>
      <c r="O1150" s="65"/>
    </row>
    <row r="1151" customFormat="false" ht="15.75" hidden="false" customHeight="true" outlineLevel="0" collapsed="false">
      <c r="A1151" s="61" t="str">
        <f aca="false">Def_SecSub!$A$481</f>
        <v>SI-10BCFE</v>
      </c>
      <c r="B1151" s="61" t="str">
        <f aca="false">Def_Equipamentos!$C$6</f>
        <v>DI-PBPMSensor</v>
      </c>
      <c r="C1151" s="43" t="n">
        <v>2</v>
      </c>
      <c r="D1151" s="64" t="str">
        <f aca="false">IF(EXACT(A1151, ""), "", A1151&amp;":")&amp;B1151&amp;IF(EXACT(C1151, ""), "", "-"&amp;C1151)</f>
        <v>SI-10BCFE:DI-PBPMSensor-2</v>
      </c>
      <c r="E1151" s="61" t="str">
        <f aca="false">Def_Locais_Racks_Trechos!$A$481</f>
        <v>SI-10BCFE</v>
      </c>
      <c r="F1151" s="64" t="str">
        <f aca="false" t="array" ref="F1151:F1151">INDEX(Def_Locais_Racks_Trechos!$B$2:$B$1019, MATCH(E1151, Def_Locais_Racks_Trechos!$A$2:$A$1019, 0), 1)</f>
        <v>Túnel (Anel/Front-End)</v>
      </c>
      <c r="G1151" s="65"/>
      <c r="H1151" s="65"/>
      <c r="I1151" s="65"/>
      <c r="J1151" s="65"/>
      <c r="K1151" s="65"/>
      <c r="L1151" s="65"/>
      <c r="M1151" s="65"/>
      <c r="N1151" s="65"/>
      <c r="O1151" s="65"/>
    </row>
    <row r="1152" customFormat="false" ht="15.75" hidden="false" customHeight="true" outlineLevel="0" collapsed="false">
      <c r="A1152" s="61" t="str">
        <f aca="false">Def_SecSub!$A$482</f>
        <v>SI-11BCFE</v>
      </c>
      <c r="B1152" s="61" t="str">
        <f aca="false">Def_Equipamentos!$C$6</f>
        <v>DI-PBPMSensor</v>
      </c>
      <c r="C1152" s="43" t="n">
        <v>1</v>
      </c>
      <c r="D1152" s="64" t="str">
        <f aca="false">IF(EXACT(A1152, ""), "", A1152&amp;":")&amp;B1152&amp;IF(EXACT(C1152, ""), "", "-"&amp;C1152)</f>
        <v>SI-11BCFE:DI-PBPMSensor-1</v>
      </c>
      <c r="E1152" s="61" t="str">
        <f aca="false">Def_Locais_Racks_Trechos!$A$482</f>
        <v>SI-11BCFE</v>
      </c>
      <c r="F1152" s="64" t="str">
        <f aca="false" t="array" ref="F1152:F1152">INDEX(Def_Locais_Racks_Trechos!$B$2:$B$1019, MATCH(E1152, Def_Locais_Racks_Trechos!$A$2:$A$1019, 0), 1)</f>
        <v>Túnel (Anel/Front-End)</v>
      </c>
      <c r="G1152" s="65"/>
      <c r="H1152" s="65"/>
      <c r="I1152" s="65"/>
      <c r="J1152" s="65"/>
      <c r="K1152" s="65"/>
      <c r="L1152" s="65"/>
      <c r="M1152" s="65"/>
      <c r="N1152" s="65"/>
      <c r="O1152" s="65"/>
    </row>
    <row r="1153" customFormat="false" ht="15.75" hidden="false" customHeight="true" outlineLevel="0" collapsed="false">
      <c r="A1153" s="61" t="str">
        <f aca="false">Def_SecSub!$A$482</f>
        <v>SI-11BCFE</v>
      </c>
      <c r="B1153" s="61" t="str">
        <f aca="false">Def_Equipamentos!$C$6</f>
        <v>DI-PBPMSensor</v>
      </c>
      <c r="C1153" s="43" t="n">
        <v>2</v>
      </c>
      <c r="D1153" s="64" t="str">
        <f aca="false">IF(EXACT(A1153, ""), "", A1153&amp;":")&amp;B1153&amp;IF(EXACT(C1153, ""), "", "-"&amp;C1153)</f>
        <v>SI-11BCFE:DI-PBPMSensor-2</v>
      </c>
      <c r="E1153" s="61" t="str">
        <f aca="false">Def_Locais_Racks_Trechos!$A$482</f>
        <v>SI-11BCFE</v>
      </c>
      <c r="F1153" s="64" t="str">
        <f aca="false" t="array" ref="F1153:F1153">INDEX(Def_Locais_Racks_Trechos!$B$2:$B$1019, MATCH(E1153, Def_Locais_Racks_Trechos!$A$2:$A$1019, 0), 1)</f>
        <v>Túnel (Anel/Front-End)</v>
      </c>
      <c r="G1153" s="65"/>
      <c r="H1153" s="65"/>
      <c r="I1153" s="65"/>
      <c r="J1153" s="65"/>
      <c r="K1153" s="65"/>
      <c r="L1153" s="65"/>
      <c r="M1153" s="65"/>
      <c r="N1153" s="65"/>
      <c r="O1153" s="65"/>
    </row>
    <row r="1154" customFormat="false" ht="15.75" hidden="false" customHeight="true" outlineLevel="0" collapsed="false">
      <c r="A1154" s="61" t="str">
        <f aca="false">Def_SecSub!$A$483</f>
        <v>SI-12BCFE</v>
      </c>
      <c r="B1154" s="61" t="str">
        <f aca="false">Def_Equipamentos!$C$6</f>
        <v>DI-PBPMSensor</v>
      </c>
      <c r="C1154" s="43" t="n">
        <v>1</v>
      </c>
      <c r="D1154" s="64" t="str">
        <f aca="false">IF(EXACT(A1154, ""), "", A1154&amp;":")&amp;B1154&amp;IF(EXACT(C1154, ""), "", "-"&amp;C1154)</f>
        <v>SI-12BCFE:DI-PBPMSensor-1</v>
      </c>
      <c r="E1154" s="61" t="str">
        <f aca="false">Def_Locais_Racks_Trechos!$A$483</f>
        <v>SI-12BCFE</v>
      </c>
      <c r="F1154" s="64" t="str">
        <f aca="false" t="array" ref="F1154:F1154">INDEX(Def_Locais_Racks_Trechos!$B$2:$B$1019, MATCH(E1154, Def_Locais_Racks_Trechos!$A$2:$A$1019, 0), 1)</f>
        <v>Túnel (Anel/Front-End)</v>
      </c>
      <c r="G1154" s="65"/>
      <c r="H1154" s="65"/>
      <c r="I1154" s="65"/>
      <c r="J1154" s="65"/>
      <c r="K1154" s="65"/>
      <c r="L1154" s="65"/>
      <c r="M1154" s="65"/>
      <c r="N1154" s="65"/>
      <c r="O1154" s="65"/>
    </row>
    <row r="1155" customFormat="false" ht="15.75" hidden="false" customHeight="true" outlineLevel="0" collapsed="false">
      <c r="A1155" s="61" t="str">
        <f aca="false">Def_SecSub!$A$483</f>
        <v>SI-12BCFE</v>
      </c>
      <c r="B1155" s="61" t="str">
        <f aca="false">Def_Equipamentos!$C$6</f>
        <v>DI-PBPMSensor</v>
      </c>
      <c r="C1155" s="43" t="n">
        <v>2</v>
      </c>
      <c r="D1155" s="64" t="str">
        <f aca="false">IF(EXACT(A1155, ""), "", A1155&amp;":")&amp;B1155&amp;IF(EXACT(C1155, ""), "", "-"&amp;C1155)</f>
        <v>SI-12BCFE:DI-PBPMSensor-2</v>
      </c>
      <c r="E1155" s="61" t="str">
        <f aca="false">Def_Locais_Racks_Trechos!$A$483</f>
        <v>SI-12BCFE</v>
      </c>
      <c r="F1155" s="64" t="str">
        <f aca="false" t="array" ref="F1155:F1155">INDEX(Def_Locais_Racks_Trechos!$B$2:$B$1019, MATCH(E1155, Def_Locais_Racks_Trechos!$A$2:$A$1019, 0), 1)</f>
        <v>Túnel (Anel/Front-End)</v>
      </c>
      <c r="G1155" s="65"/>
      <c r="H1155" s="65"/>
      <c r="I1155" s="65"/>
      <c r="J1155" s="65"/>
      <c r="K1155" s="65"/>
      <c r="L1155" s="65"/>
      <c r="M1155" s="65"/>
      <c r="N1155" s="65"/>
      <c r="O1155" s="65"/>
    </row>
    <row r="1156" customFormat="false" ht="15.75" hidden="false" customHeight="true" outlineLevel="0" collapsed="false">
      <c r="A1156" s="61" t="str">
        <f aca="false">Def_SecSub!$A$484</f>
        <v>SI-13BCFE</v>
      </c>
      <c r="B1156" s="61" t="str">
        <f aca="false">Def_Equipamentos!$C$6</f>
        <v>DI-PBPMSensor</v>
      </c>
      <c r="C1156" s="43" t="n">
        <v>1</v>
      </c>
      <c r="D1156" s="64" t="str">
        <f aca="false">IF(EXACT(A1156, ""), "", A1156&amp;":")&amp;B1156&amp;IF(EXACT(C1156, ""), "", "-"&amp;C1156)</f>
        <v>SI-13BCFE:DI-PBPMSensor-1</v>
      </c>
      <c r="E1156" s="61" t="str">
        <f aca="false">Def_Locais_Racks_Trechos!$A$484</f>
        <v>SI-13BCFE</v>
      </c>
      <c r="F1156" s="64" t="str">
        <f aca="false" t="array" ref="F1156:F1156">INDEX(Def_Locais_Racks_Trechos!$B$2:$B$1019, MATCH(E1156, Def_Locais_Racks_Trechos!$A$2:$A$1019, 0), 1)</f>
        <v>Túnel (Anel/Front-End)</v>
      </c>
      <c r="G1156" s="65"/>
      <c r="H1156" s="65"/>
      <c r="I1156" s="65"/>
      <c r="J1156" s="65"/>
      <c r="K1156" s="65"/>
      <c r="L1156" s="65"/>
      <c r="M1156" s="65"/>
      <c r="N1156" s="65"/>
      <c r="O1156" s="65"/>
    </row>
    <row r="1157" customFormat="false" ht="15.75" hidden="false" customHeight="true" outlineLevel="0" collapsed="false">
      <c r="A1157" s="61" t="str">
        <f aca="false">Def_SecSub!$A$484</f>
        <v>SI-13BCFE</v>
      </c>
      <c r="B1157" s="61" t="str">
        <f aca="false">Def_Equipamentos!$C$6</f>
        <v>DI-PBPMSensor</v>
      </c>
      <c r="C1157" s="43" t="n">
        <v>2</v>
      </c>
      <c r="D1157" s="64" t="str">
        <f aca="false">IF(EXACT(A1157, ""), "", A1157&amp;":")&amp;B1157&amp;IF(EXACT(C1157, ""), "", "-"&amp;C1157)</f>
        <v>SI-13BCFE:DI-PBPMSensor-2</v>
      </c>
      <c r="E1157" s="61" t="str">
        <f aca="false">Def_Locais_Racks_Trechos!$A$484</f>
        <v>SI-13BCFE</v>
      </c>
      <c r="F1157" s="64" t="str">
        <f aca="false" t="array" ref="F1157:F1157">INDEX(Def_Locais_Racks_Trechos!$B$2:$B$1019, MATCH(E1157, Def_Locais_Racks_Trechos!$A$2:$A$1019, 0), 1)</f>
        <v>Túnel (Anel/Front-End)</v>
      </c>
      <c r="G1157" s="65"/>
      <c r="H1157" s="65"/>
      <c r="I1157" s="65"/>
      <c r="J1157" s="65"/>
      <c r="K1157" s="65"/>
      <c r="L1157" s="65"/>
      <c r="M1157" s="65"/>
      <c r="N1157" s="65"/>
      <c r="O1157" s="65"/>
    </row>
    <row r="1158" customFormat="false" ht="15.75" hidden="false" customHeight="true" outlineLevel="0" collapsed="false">
      <c r="A1158" s="61" t="str">
        <f aca="false">Def_SecSub!$A$485</f>
        <v>SI-14BCFE</v>
      </c>
      <c r="B1158" s="61" t="str">
        <f aca="false">Def_Equipamentos!$C$6</f>
        <v>DI-PBPMSensor</v>
      </c>
      <c r="C1158" s="43" t="n">
        <v>1</v>
      </c>
      <c r="D1158" s="64" t="str">
        <f aca="false">IF(EXACT(A1158, ""), "", A1158&amp;":")&amp;B1158&amp;IF(EXACT(C1158, ""), "", "-"&amp;C1158)</f>
        <v>SI-14BCFE:DI-PBPMSensor-1</v>
      </c>
      <c r="E1158" s="61" t="str">
        <f aca="false">Def_Locais_Racks_Trechos!$A$485</f>
        <v>SI-14BCFE</v>
      </c>
      <c r="F1158" s="64" t="str">
        <f aca="false" t="array" ref="F1158:F1158">INDEX(Def_Locais_Racks_Trechos!$B$2:$B$1019, MATCH(E1158, Def_Locais_Racks_Trechos!$A$2:$A$1019, 0), 1)</f>
        <v>Túnel (Anel/Front-End)</v>
      </c>
      <c r="G1158" s="65"/>
      <c r="H1158" s="65"/>
      <c r="I1158" s="65"/>
      <c r="J1158" s="65"/>
      <c r="K1158" s="65"/>
      <c r="L1158" s="65"/>
      <c r="M1158" s="65"/>
      <c r="N1158" s="65"/>
      <c r="O1158" s="65"/>
    </row>
    <row r="1159" customFormat="false" ht="15.75" hidden="false" customHeight="true" outlineLevel="0" collapsed="false">
      <c r="A1159" s="61" t="str">
        <f aca="false">Def_SecSub!$A$485</f>
        <v>SI-14BCFE</v>
      </c>
      <c r="B1159" s="61" t="str">
        <f aca="false">Def_Equipamentos!$C$6</f>
        <v>DI-PBPMSensor</v>
      </c>
      <c r="C1159" s="43" t="n">
        <v>2</v>
      </c>
      <c r="D1159" s="64" t="str">
        <f aca="false">IF(EXACT(A1159, ""), "", A1159&amp;":")&amp;B1159&amp;IF(EXACT(C1159, ""), "", "-"&amp;C1159)</f>
        <v>SI-14BCFE:DI-PBPMSensor-2</v>
      </c>
      <c r="E1159" s="61" t="str">
        <f aca="false">Def_Locais_Racks_Trechos!$A$485</f>
        <v>SI-14BCFE</v>
      </c>
      <c r="F1159" s="64" t="str">
        <f aca="false" t="array" ref="F1159:F1159">INDEX(Def_Locais_Racks_Trechos!$B$2:$B$1019, MATCH(E1159, Def_Locais_Racks_Trechos!$A$2:$A$1019, 0), 1)</f>
        <v>Túnel (Anel/Front-End)</v>
      </c>
      <c r="G1159" s="65"/>
      <c r="H1159" s="65"/>
      <c r="I1159" s="65"/>
      <c r="J1159" s="65"/>
      <c r="K1159" s="65"/>
      <c r="L1159" s="65"/>
      <c r="M1159" s="65"/>
      <c r="N1159" s="65"/>
      <c r="O1159" s="65"/>
    </row>
    <row r="1160" customFormat="false" ht="15.75" hidden="false" customHeight="true" outlineLevel="0" collapsed="false">
      <c r="A1160" s="61" t="str">
        <f aca="false">Def_SecSub!$A$486</f>
        <v>SI-15BCFE</v>
      </c>
      <c r="B1160" s="61" t="str">
        <f aca="false">Def_Equipamentos!$C$6</f>
        <v>DI-PBPMSensor</v>
      </c>
      <c r="C1160" s="43" t="n">
        <v>1</v>
      </c>
      <c r="D1160" s="64" t="str">
        <f aca="false">IF(EXACT(A1160, ""), "", A1160&amp;":")&amp;B1160&amp;IF(EXACT(C1160, ""), "", "-"&amp;C1160)</f>
        <v>SI-15BCFE:DI-PBPMSensor-1</v>
      </c>
      <c r="E1160" s="61" t="str">
        <f aca="false">Def_Locais_Racks_Trechos!$A$486</f>
        <v>SI-15BCFE</v>
      </c>
      <c r="F1160" s="64" t="str">
        <f aca="false" t="array" ref="F1160:F1160">INDEX(Def_Locais_Racks_Trechos!$B$2:$B$1019, MATCH(E1160, Def_Locais_Racks_Trechos!$A$2:$A$1019, 0), 1)</f>
        <v>Túnel (Anel/Front-End)</v>
      </c>
      <c r="G1160" s="65"/>
      <c r="H1160" s="65"/>
      <c r="I1160" s="65"/>
      <c r="J1160" s="65"/>
      <c r="K1160" s="65"/>
      <c r="L1160" s="65"/>
      <c r="M1160" s="65"/>
      <c r="N1160" s="65"/>
      <c r="O1160" s="65"/>
    </row>
    <row r="1161" customFormat="false" ht="15.75" hidden="false" customHeight="true" outlineLevel="0" collapsed="false">
      <c r="A1161" s="61" t="str">
        <f aca="false">Def_SecSub!$A$486</f>
        <v>SI-15BCFE</v>
      </c>
      <c r="B1161" s="61" t="str">
        <f aca="false">Def_Equipamentos!$C$6</f>
        <v>DI-PBPMSensor</v>
      </c>
      <c r="C1161" s="43" t="n">
        <v>2</v>
      </c>
      <c r="D1161" s="64" t="str">
        <f aca="false">IF(EXACT(A1161, ""), "", A1161&amp;":")&amp;B1161&amp;IF(EXACT(C1161, ""), "", "-"&amp;C1161)</f>
        <v>SI-15BCFE:DI-PBPMSensor-2</v>
      </c>
      <c r="E1161" s="61" t="str">
        <f aca="false">Def_Locais_Racks_Trechos!$A$486</f>
        <v>SI-15BCFE</v>
      </c>
      <c r="F1161" s="64" t="str">
        <f aca="false" t="array" ref="F1161:F1161">INDEX(Def_Locais_Racks_Trechos!$B$2:$B$1019, MATCH(E1161, Def_Locais_Racks_Trechos!$A$2:$A$1019, 0), 1)</f>
        <v>Túnel (Anel/Front-End)</v>
      </c>
      <c r="G1161" s="65"/>
      <c r="H1161" s="65"/>
      <c r="I1161" s="65"/>
      <c r="J1161" s="65"/>
      <c r="K1161" s="65"/>
      <c r="L1161" s="65"/>
      <c r="M1161" s="65"/>
      <c r="N1161" s="65"/>
      <c r="O1161" s="65"/>
    </row>
    <row r="1162" customFormat="false" ht="15.75" hidden="false" customHeight="true" outlineLevel="0" collapsed="false">
      <c r="A1162" s="61" t="str">
        <f aca="false">Def_SecSub!$A$487</f>
        <v>SI-16BCFE</v>
      </c>
      <c r="B1162" s="61" t="str">
        <f aca="false">Def_Equipamentos!$C$6</f>
        <v>DI-PBPMSensor</v>
      </c>
      <c r="C1162" s="43" t="n">
        <v>1</v>
      </c>
      <c r="D1162" s="64" t="str">
        <f aca="false">IF(EXACT(A1162, ""), "", A1162&amp;":")&amp;B1162&amp;IF(EXACT(C1162, ""), "", "-"&amp;C1162)</f>
        <v>SI-16BCFE:DI-PBPMSensor-1</v>
      </c>
      <c r="E1162" s="61" t="str">
        <f aca="false">Def_Locais_Racks_Trechos!$A$487</f>
        <v>SI-16BCFE</v>
      </c>
      <c r="F1162" s="64" t="str">
        <f aca="false" t="array" ref="F1162:F1162">INDEX(Def_Locais_Racks_Trechos!$B$2:$B$1019, MATCH(E1162, Def_Locais_Racks_Trechos!$A$2:$A$1019, 0), 1)</f>
        <v>Túnel (Anel/Front-End)</v>
      </c>
      <c r="G1162" s="65"/>
      <c r="H1162" s="65"/>
      <c r="I1162" s="65"/>
      <c r="J1162" s="65"/>
      <c r="K1162" s="65"/>
      <c r="L1162" s="65"/>
      <c r="M1162" s="65"/>
      <c r="N1162" s="65"/>
      <c r="O1162" s="65"/>
    </row>
    <row r="1163" customFormat="false" ht="15.75" hidden="false" customHeight="true" outlineLevel="0" collapsed="false">
      <c r="A1163" s="61" t="str">
        <f aca="false">Def_SecSub!$A$487</f>
        <v>SI-16BCFE</v>
      </c>
      <c r="B1163" s="61" t="str">
        <f aca="false">Def_Equipamentos!$C$6</f>
        <v>DI-PBPMSensor</v>
      </c>
      <c r="C1163" s="43" t="n">
        <v>2</v>
      </c>
      <c r="D1163" s="64" t="str">
        <f aca="false">IF(EXACT(A1163, ""), "", A1163&amp;":")&amp;B1163&amp;IF(EXACT(C1163, ""), "", "-"&amp;C1163)</f>
        <v>SI-16BCFE:DI-PBPMSensor-2</v>
      </c>
      <c r="E1163" s="61" t="str">
        <f aca="false">Def_Locais_Racks_Trechos!$A$487</f>
        <v>SI-16BCFE</v>
      </c>
      <c r="F1163" s="64" t="str">
        <f aca="false" t="array" ref="F1163:F1163">INDEX(Def_Locais_Racks_Trechos!$B$2:$B$1019, MATCH(E1163, Def_Locais_Racks_Trechos!$A$2:$A$1019, 0), 1)</f>
        <v>Túnel (Anel/Front-End)</v>
      </c>
      <c r="G1163" s="65"/>
      <c r="H1163" s="65"/>
      <c r="I1163" s="65"/>
      <c r="J1163" s="65"/>
      <c r="K1163" s="65"/>
      <c r="L1163" s="65"/>
      <c r="M1163" s="65"/>
      <c r="N1163" s="65"/>
      <c r="O1163" s="65"/>
    </row>
    <row r="1164" customFormat="false" ht="15.75" hidden="false" customHeight="true" outlineLevel="0" collapsed="false">
      <c r="A1164" s="61" t="str">
        <f aca="false">Def_SecSub!$A$488</f>
        <v>SI-17BCFE</v>
      </c>
      <c r="B1164" s="61" t="str">
        <f aca="false">Def_Equipamentos!$C$6</f>
        <v>DI-PBPMSensor</v>
      </c>
      <c r="C1164" s="43" t="n">
        <v>1</v>
      </c>
      <c r="D1164" s="64" t="str">
        <f aca="false">IF(EXACT(A1164, ""), "", A1164&amp;":")&amp;B1164&amp;IF(EXACT(C1164, ""), "", "-"&amp;C1164)</f>
        <v>SI-17BCFE:DI-PBPMSensor-1</v>
      </c>
      <c r="E1164" s="61" t="str">
        <f aca="false">Def_Locais_Racks_Trechos!$A$488</f>
        <v>SI-17BCFE</v>
      </c>
      <c r="F1164" s="64" t="str">
        <f aca="false" t="array" ref="F1164:F1164">INDEX(Def_Locais_Racks_Trechos!$B$2:$B$1019, MATCH(E1164, Def_Locais_Racks_Trechos!$A$2:$A$1019, 0), 1)</f>
        <v>Túnel (Anel/Front-End)</v>
      </c>
      <c r="G1164" s="65"/>
      <c r="H1164" s="65"/>
      <c r="I1164" s="65"/>
      <c r="J1164" s="65"/>
      <c r="K1164" s="65"/>
      <c r="L1164" s="65"/>
      <c r="M1164" s="65"/>
      <c r="N1164" s="65"/>
      <c r="O1164" s="65"/>
    </row>
    <row r="1165" customFormat="false" ht="15.75" hidden="false" customHeight="true" outlineLevel="0" collapsed="false">
      <c r="A1165" s="61" t="str">
        <f aca="false">Def_SecSub!$A$488</f>
        <v>SI-17BCFE</v>
      </c>
      <c r="B1165" s="61" t="str">
        <f aca="false">Def_Equipamentos!$C$6</f>
        <v>DI-PBPMSensor</v>
      </c>
      <c r="C1165" s="43" t="n">
        <v>2</v>
      </c>
      <c r="D1165" s="64" t="str">
        <f aca="false">IF(EXACT(A1165, ""), "", A1165&amp;":")&amp;B1165&amp;IF(EXACT(C1165, ""), "", "-"&amp;C1165)</f>
        <v>SI-17BCFE:DI-PBPMSensor-2</v>
      </c>
      <c r="E1165" s="61" t="str">
        <f aca="false">Def_Locais_Racks_Trechos!$A$488</f>
        <v>SI-17BCFE</v>
      </c>
      <c r="F1165" s="64" t="str">
        <f aca="false" t="array" ref="F1165:F1165">INDEX(Def_Locais_Racks_Trechos!$B$2:$B$1019, MATCH(E1165, Def_Locais_Racks_Trechos!$A$2:$A$1019, 0), 1)</f>
        <v>Túnel (Anel/Front-End)</v>
      </c>
      <c r="G1165" s="65"/>
      <c r="H1165" s="65"/>
      <c r="I1165" s="65"/>
      <c r="J1165" s="65"/>
      <c r="K1165" s="65"/>
      <c r="L1165" s="65"/>
      <c r="M1165" s="65"/>
      <c r="N1165" s="65"/>
      <c r="O1165" s="65"/>
    </row>
    <row r="1166" customFormat="false" ht="15.75" hidden="false" customHeight="true" outlineLevel="0" collapsed="false">
      <c r="A1166" s="61" t="str">
        <f aca="false">Def_SecSub!$A$489</f>
        <v>SI-18BCFE</v>
      </c>
      <c r="B1166" s="61" t="str">
        <f aca="false">Def_Equipamentos!$C$6</f>
        <v>DI-PBPMSensor</v>
      </c>
      <c r="C1166" s="43" t="n">
        <v>1</v>
      </c>
      <c r="D1166" s="64" t="str">
        <f aca="false">IF(EXACT(A1166, ""), "", A1166&amp;":")&amp;B1166&amp;IF(EXACT(C1166, ""), "", "-"&amp;C1166)</f>
        <v>SI-18BCFE:DI-PBPMSensor-1</v>
      </c>
      <c r="E1166" s="61" t="str">
        <f aca="false">Def_Locais_Racks_Trechos!$A$489</f>
        <v>SI-18BCFE</v>
      </c>
      <c r="F1166" s="64" t="str">
        <f aca="false" t="array" ref="F1166:F1166">INDEX(Def_Locais_Racks_Trechos!$B$2:$B$1019, MATCH(E1166, Def_Locais_Racks_Trechos!$A$2:$A$1019, 0), 1)</f>
        <v>Túnel (Anel/Front-End)</v>
      </c>
      <c r="G1166" s="65"/>
      <c r="H1166" s="65"/>
      <c r="I1166" s="65"/>
      <c r="J1166" s="65"/>
      <c r="K1166" s="65"/>
      <c r="L1166" s="65"/>
      <c r="M1166" s="65"/>
      <c r="N1166" s="65"/>
      <c r="O1166" s="65"/>
    </row>
    <row r="1167" customFormat="false" ht="15.75" hidden="false" customHeight="true" outlineLevel="0" collapsed="false">
      <c r="A1167" s="61" t="str">
        <f aca="false">Def_SecSub!$A$489</f>
        <v>SI-18BCFE</v>
      </c>
      <c r="B1167" s="61" t="str">
        <f aca="false">Def_Equipamentos!$C$6</f>
        <v>DI-PBPMSensor</v>
      </c>
      <c r="C1167" s="43" t="n">
        <v>2</v>
      </c>
      <c r="D1167" s="64" t="str">
        <f aca="false">IF(EXACT(A1167, ""), "", A1167&amp;":")&amp;B1167&amp;IF(EXACT(C1167, ""), "", "-"&amp;C1167)</f>
        <v>SI-18BCFE:DI-PBPMSensor-2</v>
      </c>
      <c r="E1167" s="61" t="str">
        <f aca="false">Def_Locais_Racks_Trechos!$A$489</f>
        <v>SI-18BCFE</v>
      </c>
      <c r="F1167" s="64" t="str">
        <f aca="false" t="array" ref="F1167:F1167">INDEX(Def_Locais_Racks_Trechos!$B$2:$B$1019, MATCH(E1167, Def_Locais_Racks_Trechos!$A$2:$A$1019, 0), 1)</f>
        <v>Túnel (Anel/Front-End)</v>
      </c>
      <c r="G1167" s="65"/>
      <c r="H1167" s="65"/>
      <c r="I1167" s="65"/>
      <c r="J1167" s="65"/>
      <c r="K1167" s="65"/>
      <c r="L1167" s="65"/>
      <c r="M1167" s="65"/>
      <c r="N1167" s="65"/>
      <c r="O1167" s="65"/>
    </row>
    <row r="1168" customFormat="false" ht="15.75" hidden="false" customHeight="true" outlineLevel="0" collapsed="false">
      <c r="A1168" s="61" t="str">
        <f aca="false">Def_SecSub!$A$490</f>
        <v>SI-19BCFE</v>
      </c>
      <c r="B1168" s="61" t="str">
        <f aca="false">Def_Equipamentos!$C$6</f>
        <v>DI-PBPMSensor</v>
      </c>
      <c r="C1168" s="43" t="n">
        <v>1</v>
      </c>
      <c r="D1168" s="64" t="str">
        <f aca="false">IF(EXACT(A1168, ""), "", A1168&amp;":")&amp;B1168&amp;IF(EXACT(C1168, ""), "", "-"&amp;C1168)</f>
        <v>SI-19BCFE:DI-PBPMSensor-1</v>
      </c>
      <c r="E1168" s="61" t="str">
        <f aca="false">Def_Locais_Racks_Trechos!$A$490</f>
        <v>SI-19BCFE</v>
      </c>
      <c r="F1168" s="64" t="str">
        <f aca="false" t="array" ref="F1168:F1168">INDEX(Def_Locais_Racks_Trechos!$B$2:$B$1019, MATCH(E1168, Def_Locais_Racks_Trechos!$A$2:$A$1019, 0), 1)</f>
        <v>Túnel (Anel/Front-End)</v>
      </c>
      <c r="G1168" s="65"/>
      <c r="H1168" s="65"/>
      <c r="I1168" s="65"/>
      <c r="J1168" s="65"/>
      <c r="K1168" s="65"/>
      <c r="L1168" s="65"/>
      <c r="M1168" s="65"/>
      <c r="N1168" s="65"/>
      <c r="O1168" s="65"/>
    </row>
    <row r="1169" customFormat="false" ht="15.75" hidden="false" customHeight="true" outlineLevel="0" collapsed="false">
      <c r="A1169" s="61" t="str">
        <f aca="false">Def_SecSub!$A$490</f>
        <v>SI-19BCFE</v>
      </c>
      <c r="B1169" s="61" t="str">
        <f aca="false">Def_Equipamentos!$C$6</f>
        <v>DI-PBPMSensor</v>
      </c>
      <c r="C1169" s="43" t="n">
        <v>2</v>
      </c>
      <c r="D1169" s="64" t="str">
        <f aca="false">IF(EXACT(A1169, ""), "", A1169&amp;":")&amp;B1169&amp;IF(EXACT(C1169, ""), "", "-"&amp;C1169)</f>
        <v>SI-19BCFE:DI-PBPMSensor-2</v>
      </c>
      <c r="E1169" s="61" t="str">
        <f aca="false">Def_Locais_Racks_Trechos!$A$490</f>
        <v>SI-19BCFE</v>
      </c>
      <c r="F1169" s="64" t="str">
        <f aca="false" t="array" ref="F1169:F1169">INDEX(Def_Locais_Racks_Trechos!$B$2:$B$1019, MATCH(E1169, Def_Locais_Racks_Trechos!$A$2:$A$1019, 0), 1)</f>
        <v>Túnel (Anel/Front-End)</v>
      </c>
      <c r="G1169" s="65"/>
      <c r="H1169" s="65"/>
      <c r="I1169" s="65"/>
      <c r="J1169" s="65"/>
      <c r="K1169" s="65"/>
      <c r="L1169" s="65"/>
      <c r="M1169" s="65"/>
      <c r="N1169" s="65"/>
      <c r="O1169" s="65"/>
    </row>
    <row r="1170" customFormat="false" ht="15.75" hidden="false" customHeight="true" outlineLevel="0" collapsed="false">
      <c r="A1170" s="61" t="str">
        <f aca="false">Def_SecSub!$A$491</f>
        <v>SI-20BCFE</v>
      </c>
      <c r="B1170" s="61" t="str">
        <f aca="false">Def_Equipamentos!$C$6</f>
        <v>DI-PBPMSensor</v>
      </c>
      <c r="C1170" s="43" t="n">
        <v>1</v>
      </c>
      <c r="D1170" s="64" t="str">
        <f aca="false">IF(EXACT(A1170, ""), "", A1170&amp;":")&amp;B1170&amp;IF(EXACT(C1170, ""), "", "-"&amp;C1170)</f>
        <v>SI-20BCFE:DI-PBPMSensor-1</v>
      </c>
      <c r="E1170" s="61" t="str">
        <f aca="false">Def_Locais_Racks_Trechos!$A$491</f>
        <v>SI-20BCFE</v>
      </c>
      <c r="F1170" s="64" t="str">
        <f aca="false" t="array" ref="F1170:F1170">INDEX(Def_Locais_Racks_Trechos!$B$2:$B$1019, MATCH(E1170, Def_Locais_Racks_Trechos!$A$2:$A$1019, 0), 1)</f>
        <v>Túnel (Anel/Front-End)</v>
      </c>
      <c r="G1170" s="65"/>
      <c r="H1170" s="65"/>
      <c r="I1170" s="65"/>
      <c r="J1170" s="65"/>
      <c r="K1170" s="65"/>
      <c r="L1170" s="65"/>
      <c r="M1170" s="65"/>
      <c r="N1170" s="65"/>
      <c r="O1170" s="65"/>
    </row>
    <row r="1171" customFormat="false" ht="15.75" hidden="false" customHeight="true" outlineLevel="0" collapsed="false">
      <c r="A1171" s="61" t="str">
        <f aca="false">Def_SecSub!$A$491</f>
        <v>SI-20BCFE</v>
      </c>
      <c r="B1171" s="61" t="str">
        <f aca="false">Def_Equipamentos!$C$6</f>
        <v>DI-PBPMSensor</v>
      </c>
      <c r="C1171" s="43" t="n">
        <v>2</v>
      </c>
      <c r="D1171" s="64" t="str">
        <f aca="false">IF(EXACT(A1171, ""), "", A1171&amp;":")&amp;B1171&amp;IF(EXACT(C1171, ""), "", "-"&amp;C1171)</f>
        <v>SI-20BCFE:DI-PBPMSensor-2</v>
      </c>
      <c r="E1171" s="61" t="str">
        <f aca="false">Def_Locais_Racks_Trechos!$A$491</f>
        <v>SI-20BCFE</v>
      </c>
      <c r="F1171" s="64" t="str">
        <f aca="false" t="array" ref="F1171:F1171">INDEX(Def_Locais_Racks_Trechos!$B$2:$B$1019, MATCH(E1171, Def_Locais_Racks_Trechos!$A$2:$A$1019, 0), 1)</f>
        <v>Túnel (Anel/Front-End)</v>
      </c>
      <c r="G1171" s="65"/>
      <c r="H1171" s="65"/>
      <c r="I1171" s="65"/>
      <c r="J1171" s="65"/>
      <c r="K1171" s="65"/>
      <c r="L1171" s="65"/>
      <c r="M1171" s="65"/>
      <c r="N1171" s="65"/>
      <c r="O1171" s="65"/>
    </row>
    <row r="1172" customFormat="false" ht="15.75" hidden="false" customHeight="true" outlineLevel="0" collapsed="false">
      <c r="A1172" s="61" t="str">
        <f aca="false">Def_SecSub!$A$204</f>
        <v>TB-01</v>
      </c>
      <c r="B1172" s="61" t="str">
        <f aca="false">Def_Equipamentos!$C$12</f>
        <v>DI-FMCFastADC</v>
      </c>
      <c r="C1172" s="43" t="n">
        <v>1</v>
      </c>
      <c r="D1172" s="64" t="str">
        <f aca="false">IF(EXACT(A1172, ""), "", A1172&amp;":")&amp;B1172&amp;IF(EXACT(C1172, ""), "", "-"&amp;C1172)</f>
        <v>TB-01:DI-FMCFastADC-1</v>
      </c>
      <c r="E1172" s="61" t="str">
        <f aca="false">Def_Locais_Racks_Trechos!$A$23</f>
        <v>IA-20RaBPMTL</v>
      </c>
      <c r="F1172" s="64" t="str">
        <f aca="false" t="array" ref="F1172:F1172">INDEX(Def_Locais_Racks_Trechos!$B$2:$B$1019, MATCH(E1172, Def_Locais_Racks_Trechos!$A$2:$A$1019, 0), 1)</f>
        <v>Sala Racks 19&amp;20</v>
      </c>
      <c r="G1172" s="65"/>
      <c r="H1172" s="65"/>
      <c r="I1172" s="65"/>
      <c r="J1172" s="65"/>
      <c r="K1172" s="65"/>
      <c r="L1172" s="65"/>
      <c r="M1172" s="65"/>
      <c r="N1172" s="65"/>
      <c r="O1172" s="65"/>
    </row>
    <row r="1173" customFormat="false" ht="15.75" hidden="false" customHeight="true" outlineLevel="0" collapsed="false">
      <c r="A1173" s="61" t="str">
        <f aca="false">Def_SecSub!$A$204</f>
        <v>TB-01</v>
      </c>
      <c r="B1173" s="61" t="str">
        <f aca="false">Def_Equipamentos!$C$12</f>
        <v>DI-FMCFastADC</v>
      </c>
      <c r="C1173" s="43" t="n">
        <v>2</v>
      </c>
      <c r="D1173" s="64" t="str">
        <f aca="false">IF(EXACT(A1173, ""), "", A1173&amp;":")&amp;B1173&amp;IF(EXACT(C1173, ""), "", "-"&amp;C1173)</f>
        <v>TB-01:DI-FMCFastADC-2</v>
      </c>
      <c r="E1173" s="61" t="str">
        <f aca="false">Def_Locais_Racks_Trechos!$A$23</f>
        <v>IA-20RaBPMTL</v>
      </c>
      <c r="F1173" s="64" t="str">
        <f aca="false" t="array" ref="F1173:F1173">INDEX(Def_Locais_Racks_Trechos!$B$2:$B$1019, MATCH(E1173, Def_Locais_Racks_Trechos!$A$2:$A$1019, 0), 1)</f>
        <v>Sala Racks 19&amp;20</v>
      </c>
      <c r="G1173" s="65"/>
      <c r="H1173" s="65"/>
      <c r="I1173" s="65"/>
      <c r="J1173" s="65"/>
      <c r="K1173" s="65"/>
      <c r="L1173" s="65"/>
      <c r="M1173" s="65"/>
      <c r="N1173" s="65"/>
      <c r="O1173" s="65"/>
    </row>
    <row r="1174" customFormat="false" ht="15.75" hidden="false" customHeight="true" outlineLevel="0" collapsed="false">
      <c r="A1174" s="61" t="str">
        <f aca="false">Def_SecSub!$A$205</f>
        <v>TB-02</v>
      </c>
      <c r="B1174" s="61" t="str">
        <f aca="false">Def_Equipamentos!$C$12</f>
        <v>DI-FMCFastADC</v>
      </c>
      <c r="C1174" s="43" t="n">
        <v>1</v>
      </c>
      <c r="D1174" s="64" t="str">
        <f aca="false">IF(EXACT(A1174, ""), "", A1174&amp;":")&amp;B1174&amp;IF(EXACT(C1174, ""), "", "-"&amp;C1174)</f>
        <v>TB-02:DI-FMCFastADC-1</v>
      </c>
      <c r="E1174" s="61" t="str">
        <f aca="false">Def_Locais_Racks_Trechos!$A$23</f>
        <v>IA-20RaBPMTL</v>
      </c>
      <c r="F1174" s="64" t="str">
        <f aca="false" t="array" ref="F1174:F1174">INDEX(Def_Locais_Racks_Trechos!$B$2:$B$1019, MATCH(E1174, Def_Locais_Racks_Trechos!$A$2:$A$1019, 0), 1)</f>
        <v>Sala Racks 19&amp;20</v>
      </c>
      <c r="G1174" s="65"/>
      <c r="H1174" s="65"/>
      <c r="I1174" s="65"/>
      <c r="J1174" s="65"/>
      <c r="K1174" s="65"/>
      <c r="L1174" s="65"/>
      <c r="M1174" s="65"/>
      <c r="N1174" s="65"/>
      <c r="O1174" s="65"/>
    </row>
    <row r="1175" customFormat="false" ht="15.75" hidden="false" customHeight="true" outlineLevel="0" collapsed="false">
      <c r="A1175" s="61" t="str">
        <f aca="false">Def_SecSub!$A$205</f>
        <v>TB-02</v>
      </c>
      <c r="B1175" s="61" t="str">
        <f aca="false">Def_Equipamentos!$C$12</f>
        <v>DI-FMCFastADC</v>
      </c>
      <c r="C1175" s="43" t="n">
        <v>2</v>
      </c>
      <c r="D1175" s="64" t="str">
        <f aca="false">IF(EXACT(A1175, ""), "", A1175&amp;":")&amp;B1175&amp;IF(EXACT(C1175, ""), "", "-"&amp;C1175)</f>
        <v>TB-02:DI-FMCFastADC-2</v>
      </c>
      <c r="E1175" s="61" t="str">
        <f aca="false">Def_Locais_Racks_Trechos!$A$23</f>
        <v>IA-20RaBPMTL</v>
      </c>
      <c r="F1175" s="64" t="str">
        <f aca="false" t="array" ref="F1175:F1175">INDEX(Def_Locais_Racks_Trechos!$B$2:$B$1019, MATCH(E1175, Def_Locais_Racks_Trechos!$A$2:$A$1019, 0), 1)</f>
        <v>Sala Racks 19&amp;20</v>
      </c>
      <c r="G1175" s="65"/>
      <c r="H1175" s="65"/>
      <c r="I1175" s="65"/>
      <c r="J1175" s="65"/>
      <c r="K1175" s="65"/>
      <c r="L1175" s="65"/>
      <c r="M1175" s="65"/>
      <c r="N1175" s="65"/>
      <c r="O1175" s="65"/>
    </row>
    <row r="1176" customFormat="false" ht="15.75" hidden="false" customHeight="true" outlineLevel="0" collapsed="false">
      <c r="A1176" s="61" t="str">
        <f aca="false">Def_SecSub!$A$206</f>
        <v>TB-03</v>
      </c>
      <c r="B1176" s="61" t="str">
        <f aca="false">Def_Equipamentos!$C$12</f>
        <v>DI-FMCFastADC</v>
      </c>
      <c r="C1176" s="43"/>
      <c r="D1176" s="64" t="str">
        <f aca="false">IF(EXACT(A1176, ""), "", A1176&amp;":")&amp;B1176&amp;IF(EXACT(C1176, ""), "", "-"&amp;C1176)</f>
        <v>TB-03:DI-FMCFastADC</v>
      </c>
      <c r="E1176" s="61" t="str">
        <f aca="false">Def_Locais_Racks_Trechos!$A$23</f>
        <v>IA-20RaBPMTL</v>
      </c>
      <c r="F1176" s="64" t="str">
        <f aca="false" t="array" ref="F1176:F1176">INDEX(Def_Locais_Racks_Trechos!$B$2:$B$1019, MATCH(E1176, Def_Locais_Racks_Trechos!$A$2:$A$1019, 0), 1)</f>
        <v>Sala Racks 19&amp;20</v>
      </c>
      <c r="G1176" s="65"/>
      <c r="H1176" s="65"/>
      <c r="I1176" s="65"/>
      <c r="J1176" s="65"/>
      <c r="K1176" s="65"/>
      <c r="L1176" s="65"/>
      <c r="M1176" s="65"/>
      <c r="N1176" s="65"/>
      <c r="O1176" s="65"/>
    </row>
    <row r="1177" customFormat="false" ht="15.75" hidden="false" customHeight="true" outlineLevel="0" collapsed="false">
      <c r="A1177" s="61" t="str">
        <f aca="false">Def_SecSub!$A$207</f>
        <v>TB-04</v>
      </c>
      <c r="B1177" s="61" t="str">
        <f aca="false">Def_Equipamentos!$C$12</f>
        <v>DI-FMCFastADC</v>
      </c>
      <c r="C1177" s="43"/>
      <c r="D1177" s="64" t="str">
        <f aca="false">IF(EXACT(A1177, ""), "", A1177&amp;":")&amp;B1177&amp;IF(EXACT(C1177, ""), "", "-"&amp;C1177)</f>
        <v>TB-04:DI-FMCFastADC</v>
      </c>
      <c r="E1177" s="61" t="str">
        <f aca="false">Def_Locais_Racks_Trechos!$A$23</f>
        <v>IA-20RaBPMTL</v>
      </c>
      <c r="F1177" s="64" t="str">
        <f aca="false" t="array" ref="F1177:F1177">INDEX(Def_Locais_Racks_Trechos!$B$2:$B$1019, MATCH(E1177, Def_Locais_Racks_Trechos!$A$2:$A$1019, 0), 1)</f>
        <v>Sala Racks 19&amp;20</v>
      </c>
      <c r="G1177" s="65"/>
      <c r="H1177" s="65"/>
      <c r="I1177" s="65"/>
      <c r="J1177" s="65"/>
      <c r="K1177" s="65"/>
      <c r="L1177" s="65"/>
      <c r="M1177" s="65"/>
      <c r="N1177" s="65"/>
      <c r="O1177" s="65"/>
    </row>
    <row r="1178" customFormat="false" ht="15.75" hidden="false" customHeight="true" outlineLevel="0" collapsed="false">
      <c r="A1178" s="61" t="str">
        <f aca="false">Def_SecSub!$A$208</f>
        <v>TS-01</v>
      </c>
      <c r="B1178" s="61" t="str">
        <f aca="false">Def_Equipamentos!$C$12</f>
        <v>DI-FMCFastADC</v>
      </c>
      <c r="C1178" s="43"/>
      <c r="D1178" s="64" t="str">
        <f aca="false">IF(EXACT(A1178, ""), "", A1178&amp;":")&amp;B1178&amp;IF(EXACT(C1178, ""), "", "-"&amp;C1178)</f>
        <v>TS-01:DI-FMCFastADC</v>
      </c>
      <c r="E1178" s="61" t="str">
        <f aca="false">Def_Locais_Racks_Trechos!$A$23</f>
        <v>IA-20RaBPMTL</v>
      </c>
      <c r="F1178" s="64" t="str">
        <f aca="false" t="array" ref="F1178:F1178">INDEX(Def_Locais_Racks_Trechos!$B$2:$B$1019, MATCH(E1178, Def_Locais_Racks_Trechos!$A$2:$A$1019, 0), 1)</f>
        <v>Sala Racks 19&amp;20</v>
      </c>
      <c r="G1178" s="65"/>
      <c r="H1178" s="65"/>
      <c r="I1178" s="65"/>
      <c r="J1178" s="65"/>
      <c r="K1178" s="65"/>
      <c r="L1178" s="65"/>
      <c r="M1178" s="65"/>
      <c r="N1178" s="65"/>
      <c r="O1178" s="65"/>
    </row>
    <row r="1179" customFormat="false" ht="15.75" hidden="false" customHeight="true" outlineLevel="0" collapsed="false">
      <c r="A1179" s="61" t="str">
        <f aca="false">Def_SecSub!$A$209</f>
        <v>TS-02</v>
      </c>
      <c r="B1179" s="61" t="str">
        <f aca="false">Def_Equipamentos!$C$12</f>
        <v>DI-FMCFastADC</v>
      </c>
      <c r="C1179" s="43"/>
      <c r="D1179" s="64" t="str">
        <f aca="false">IF(EXACT(A1179, ""), "", A1179&amp;":")&amp;B1179&amp;IF(EXACT(C1179, ""), "", "-"&amp;C1179)</f>
        <v>TS-02:DI-FMCFastADC</v>
      </c>
      <c r="E1179" s="61" t="str">
        <f aca="false">Def_Locais_Racks_Trechos!$A$23</f>
        <v>IA-20RaBPMTL</v>
      </c>
      <c r="F1179" s="64" t="str">
        <f aca="false" t="array" ref="F1179:F1179">INDEX(Def_Locais_Racks_Trechos!$B$2:$B$1019, MATCH(E1179, Def_Locais_Racks_Trechos!$A$2:$A$1019, 0), 1)</f>
        <v>Sala Racks 19&amp;20</v>
      </c>
      <c r="G1179" s="65"/>
      <c r="H1179" s="65"/>
      <c r="I1179" s="65"/>
      <c r="J1179" s="65"/>
      <c r="K1179" s="65"/>
      <c r="L1179" s="65"/>
      <c r="M1179" s="65"/>
      <c r="N1179" s="65"/>
      <c r="O1179" s="65"/>
    </row>
    <row r="1180" customFormat="false" ht="15.75" hidden="false" customHeight="true" outlineLevel="0" collapsed="false">
      <c r="A1180" s="61" t="str">
        <f aca="false">Def_SecSub!$A$210</f>
        <v>TS-03</v>
      </c>
      <c r="B1180" s="61" t="str">
        <f aca="false">Def_Equipamentos!$C$12</f>
        <v>DI-FMCFastADC</v>
      </c>
      <c r="C1180" s="43"/>
      <c r="D1180" s="64" t="str">
        <f aca="false">IF(EXACT(A1180, ""), "", A1180&amp;":")&amp;B1180&amp;IF(EXACT(C1180, ""), "", "-"&amp;C1180)</f>
        <v>TS-03:DI-FMCFastADC</v>
      </c>
      <c r="E1180" s="61" t="str">
        <f aca="false">Def_Locais_Racks_Trechos!$A$23</f>
        <v>IA-20RaBPMTL</v>
      </c>
      <c r="F1180" s="64" t="str">
        <f aca="false" t="array" ref="F1180:F1180">INDEX(Def_Locais_Racks_Trechos!$B$2:$B$1019, MATCH(E1180, Def_Locais_Racks_Trechos!$A$2:$A$1019, 0), 1)</f>
        <v>Sala Racks 19&amp;20</v>
      </c>
      <c r="G1180" s="65"/>
      <c r="H1180" s="65"/>
      <c r="I1180" s="65"/>
      <c r="J1180" s="65"/>
      <c r="K1180" s="65"/>
      <c r="L1180" s="65"/>
      <c r="M1180" s="65"/>
      <c r="N1180" s="65"/>
      <c r="O1180" s="65"/>
    </row>
    <row r="1181" customFormat="false" ht="15.75" hidden="false" customHeight="true" outlineLevel="0" collapsed="false">
      <c r="A1181" s="61" t="str">
        <f aca="false">Def_SecSub!$A$211</f>
        <v>TS-04</v>
      </c>
      <c r="B1181" s="61" t="str">
        <f aca="false">Def_Equipamentos!$C$12</f>
        <v>DI-FMCFastADC</v>
      </c>
      <c r="C1181" s="43" t="n">
        <v>1</v>
      </c>
      <c r="D1181" s="64" t="str">
        <f aca="false">IF(EXACT(A1181, ""), "", A1181&amp;":")&amp;B1181&amp;IF(EXACT(C1181, ""), "", "-"&amp;C1181)</f>
        <v>TS-04:DI-FMCFastADC-1</v>
      </c>
      <c r="E1181" s="61" t="str">
        <f aca="false">Def_Locais_Racks_Trechos!$A$23</f>
        <v>IA-20RaBPMTL</v>
      </c>
      <c r="F1181" s="64" t="str">
        <f aca="false" t="array" ref="F1181:F1181">INDEX(Def_Locais_Racks_Trechos!$B$2:$B$1019, MATCH(E1181, Def_Locais_Racks_Trechos!$A$2:$A$1019, 0), 1)</f>
        <v>Sala Racks 19&amp;20</v>
      </c>
      <c r="G1181" s="65"/>
      <c r="H1181" s="65"/>
      <c r="I1181" s="65"/>
      <c r="J1181" s="65"/>
      <c r="K1181" s="65"/>
      <c r="L1181" s="65"/>
      <c r="M1181" s="65"/>
      <c r="N1181" s="65"/>
      <c r="O1181" s="65"/>
    </row>
    <row r="1182" customFormat="false" ht="15.75" hidden="false" customHeight="true" outlineLevel="0" collapsed="false">
      <c r="A1182" s="61" t="str">
        <f aca="false">Def_SecSub!$A$211</f>
        <v>TS-04</v>
      </c>
      <c r="B1182" s="61" t="str">
        <f aca="false">Def_Equipamentos!$C$12</f>
        <v>DI-FMCFastADC</v>
      </c>
      <c r="C1182" s="43" t="n">
        <v>2</v>
      </c>
      <c r="D1182" s="64" t="str">
        <f aca="false">IF(EXACT(A1182, ""), "", A1182&amp;":")&amp;B1182&amp;IF(EXACT(C1182, ""), "", "-"&amp;C1182)</f>
        <v>TS-04:DI-FMCFastADC-2</v>
      </c>
      <c r="E1182" s="61" t="str">
        <f aca="false">Def_Locais_Racks_Trechos!$A$23</f>
        <v>IA-20RaBPMTL</v>
      </c>
      <c r="F1182" s="64" t="str">
        <f aca="false" t="array" ref="F1182:F1182">INDEX(Def_Locais_Racks_Trechos!$B$2:$B$1019, MATCH(E1182, Def_Locais_Racks_Trechos!$A$2:$A$1019, 0), 1)</f>
        <v>Sala Racks 19&amp;20</v>
      </c>
      <c r="G1182" s="65"/>
      <c r="H1182" s="65"/>
      <c r="I1182" s="65"/>
      <c r="J1182" s="65"/>
      <c r="K1182" s="65"/>
      <c r="L1182" s="65"/>
      <c r="M1182" s="65"/>
      <c r="N1182" s="65"/>
      <c r="O1182" s="65"/>
    </row>
    <row r="1183" customFormat="false" ht="15.75" hidden="false" customHeight="true" outlineLevel="0" collapsed="false">
      <c r="A1183" s="61" t="str">
        <f aca="false">Def_SecSub!$A$262</f>
        <v>BO-01U</v>
      </c>
      <c r="B1183" s="61" t="str">
        <f aca="false">Def_Equipamentos!$C$12</f>
        <v>DI-FMCFastADC</v>
      </c>
      <c r="C1183" s="43"/>
      <c r="D1183" s="64" t="str">
        <f aca="false">IF(EXACT(A1183, ""), "", A1183&amp;":")&amp;B1183&amp;IF(EXACT(C1183, ""), "", "-"&amp;C1183)</f>
        <v>BO-01U:DI-FMCFastADC</v>
      </c>
      <c r="E1183" s="61" t="str">
        <f aca="false">Def_Locais_Racks_Trechos!$A$3</f>
        <v>IA-01RaBPM</v>
      </c>
      <c r="F1183" s="64" t="str">
        <f aca="false" t="array" ref="F1183:F1183">INDEX(Def_Locais_Racks_Trechos!$B$2:$B$1019, MATCH(E1183, Def_Locais_Racks_Trechos!$A$2:$A$1019, 0), 1)</f>
        <v>Sala Racks 1</v>
      </c>
      <c r="G1183" s="65"/>
      <c r="H1183" s="65"/>
      <c r="I1183" s="65"/>
      <c r="J1183" s="65"/>
      <c r="K1183" s="65"/>
      <c r="L1183" s="65"/>
      <c r="M1183" s="65"/>
      <c r="N1183" s="65"/>
      <c r="O1183" s="65"/>
    </row>
    <row r="1184" customFormat="false" ht="15.75" hidden="false" customHeight="true" outlineLevel="0" collapsed="false">
      <c r="A1184" s="61" t="str">
        <f aca="false">Def_SecSub!$A$263</f>
        <v>BO-02U</v>
      </c>
      <c r="B1184" s="61" t="str">
        <f aca="false">Def_Equipamentos!$C$12</f>
        <v>DI-FMCFastADC</v>
      </c>
      <c r="C1184" s="43"/>
      <c r="D1184" s="64" t="str">
        <f aca="false">IF(EXACT(A1184, ""), "", A1184&amp;":")&amp;B1184&amp;IF(EXACT(C1184, ""), "", "-"&amp;C1184)</f>
        <v>BO-02U:DI-FMCFastADC</v>
      </c>
      <c r="E1184" s="61" t="str">
        <f aca="false">Def_Locais_Racks_Trechos!$A$3</f>
        <v>IA-01RaBPM</v>
      </c>
      <c r="F1184" s="64" t="str">
        <f aca="false" t="array" ref="F1184:F1184">INDEX(Def_Locais_Racks_Trechos!$B$2:$B$1019, MATCH(E1184, Def_Locais_Racks_Trechos!$A$2:$A$1019, 0), 1)</f>
        <v>Sala Racks 1</v>
      </c>
      <c r="G1184" s="65"/>
      <c r="H1184" s="65"/>
      <c r="I1184" s="65"/>
      <c r="J1184" s="65"/>
      <c r="K1184" s="65"/>
      <c r="L1184" s="65"/>
      <c r="M1184" s="65"/>
      <c r="N1184" s="65"/>
      <c r="O1184" s="65"/>
    </row>
    <row r="1185" customFormat="false" ht="15.75" hidden="false" customHeight="true" outlineLevel="0" collapsed="false">
      <c r="A1185" s="61" t="str">
        <f aca="false">Def_SecSub!$A$264</f>
        <v>BO-03U</v>
      </c>
      <c r="B1185" s="61" t="str">
        <f aca="false">Def_Equipamentos!$C$12</f>
        <v>DI-FMCFastADC</v>
      </c>
      <c r="C1185" s="43"/>
      <c r="D1185" s="64" t="str">
        <f aca="false">IF(EXACT(A1185, ""), "", A1185&amp;":")&amp;B1185&amp;IF(EXACT(C1185, ""), "", "-"&amp;C1185)</f>
        <v>BO-03U:DI-FMCFastADC</v>
      </c>
      <c r="E1185" s="61" t="str">
        <f aca="false">Def_Locais_Racks_Trechos!$A$4</f>
        <v>IA-02RaBPM</v>
      </c>
      <c r="F1185" s="64" t="str">
        <f aca="false" t="array" ref="F1185:F1185">INDEX(Def_Locais_Racks_Trechos!$B$2:$B$1019, MATCH(E1185, Def_Locais_Racks_Trechos!$A$2:$A$1019, 0), 1)</f>
        <v>Sala Racks 2</v>
      </c>
      <c r="G1185" s="65"/>
      <c r="H1185" s="65"/>
      <c r="I1185" s="65"/>
      <c r="J1185" s="65"/>
      <c r="K1185" s="65"/>
      <c r="L1185" s="65"/>
      <c r="M1185" s="65"/>
      <c r="N1185" s="65"/>
      <c r="O1185" s="65"/>
    </row>
    <row r="1186" customFormat="false" ht="15.75" hidden="false" customHeight="true" outlineLevel="0" collapsed="false">
      <c r="A1186" s="61" t="str">
        <f aca="false">Def_SecSub!$A$265</f>
        <v>BO-04U</v>
      </c>
      <c r="B1186" s="61" t="str">
        <f aca="false">Def_Equipamentos!$C$12</f>
        <v>DI-FMCFastADC</v>
      </c>
      <c r="C1186" s="43"/>
      <c r="D1186" s="64" t="str">
        <f aca="false">IF(EXACT(A1186, ""), "", A1186&amp;":")&amp;B1186&amp;IF(EXACT(C1186, ""), "", "-"&amp;C1186)</f>
        <v>BO-04U:DI-FMCFastADC</v>
      </c>
      <c r="E1186" s="61" t="str">
        <f aca="false">Def_Locais_Racks_Trechos!$A$4</f>
        <v>IA-02RaBPM</v>
      </c>
      <c r="F1186" s="64" t="str">
        <f aca="false" t="array" ref="F1186:F1186">INDEX(Def_Locais_Racks_Trechos!$B$2:$B$1019, MATCH(E1186, Def_Locais_Racks_Trechos!$A$2:$A$1019, 0), 1)</f>
        <v>Sala Racks 2</v>
      </c>
      <c r="G1186" s="65"/>
      <c r="H1186" s="65"/>
      <c r="I1186" s="65"/>
      <c r="J1186" s="65"/>
      <c r="K1186" s="65"/>
      <c r="L1186" s="65"/>
      <c r="M1186" s="65"/>
      <c r="N1186" s="65"/>
      <c r="O1186" s="65"/>
    </row>
    <row r="1187" customFormat="false" ht="15.75" hidden="false" customHeight="true" outlineLevel="0" collapsed="false">
      <c r="A1187" s="61" t="str">
        <f aca="false">Def_SecSub!$A$266</f>
        <v>BO-05U</v>
      </c>
      <c r="B1187" s="61" t="str">
        <f aca="false">Def_Equipamentos!$C$12</f>
        <v>DI-FMCFastADC</v>
      </c>
      <c r="C1187" s="43"/>
      <c r="D1187" s="64" t="str">
        <f aca="false">IF(EXACT(A1187, ""), "", A1187&amp;":")&amp;B1187&amp;IF(EXACT(C1187, ""), "", "-"&amp;C1187)</f>
        <v>BO-05U:DI-FMCFastADC</v>
      </c>
      <c r="E1187" s="61" t="str">
        <f aca="false">Def_Locais_Racks_Trechos!$A$4</f>
        <v>IA-02RaBPM</v>
      </c>
      <c r="F1187" s="64" t="str">
        <f aca="false" t="array" ref="F1187:F1187">INDEX(Def_Locais_Racks_Trechos!$B$2:$B$1019, MATCH(E1187, Def_Locais_Racks_Trechos!$A$2:$A$1019, 0), 1)</f>
        <v>Sala Racks 2</v>
      </c>
      <c r="G1187" s="65"/>
      <c r="H1187" s="65"/>
      <c r="I1187" s="65"/>
      <c r="J1187" s="65"/>
      <c r="K1187" s="65"/>
      <c r="L1187" s="65"/>
      <c r="M1187" s="65"/>
      <c r="N1187" s="65"/>
      <c r="O1187" s="65"/>
    </row>
    <row r="1188" customFormat="false" ht="15.75" hidden="false" customHeight="true" outlineLevel="0" collapsed="false">
      <c r="A1188" s="61" t="str">
        <f aca="false">Def_SecSub!$A$267</f>
        <v>BO-06U</v>
      </c>
      <c r="B1188" s="61" t="str">
        <f aca="false">Def_Equipamentos!$C$12</f>
        <v>DI-FMCFastADC</v>
      </c>
      <c r="C1188" s="43"/>
      <c r="D1188" s="64" t="str">
        <f aca="false">IF(EXACT(A1188, ""), "", A1188&amp;":")&amp;B1188&amp;IF(EXACT(C1188, ""), "", "-"&amp;C1188)</f>
        <v>BO-06U:DI-FMCFastADC</v>
      </c>
      <c r="E1188" s="61" t="str">
        <f aca="false">Def_Locais_Racks_Trechos!$A$5</f>
        <v>IA-03RaBPM</v>
      </c>
      <c r="F1188" s="64" t="str">
        <f aca="false" t="array" ref="F1188:F1188">INDEX(Def_Locais_Racks_Trechos!$B$2:$B$1019, MATCH(E1188, Def_Locais_Racks_Trechos!$A$2:$A$1019, 0), 1)</f>
        <v>Sala Racks 3</v>
      </c>
      <c r="G1188" s="65"/>
      <c r="H1188" s="65"/>
      <c r="I1188" s="65"/>
      <c r="J1188" s="65"/>
      <c r="K1188" s="65"/>
      <c r="L1188" s="65"/>
      <c r="M1188" s="65"/>
      <c r="N1188" s="65"/>
      <c r="O1188" s="65"/>
    </row>
    <row r="1189" customFormat="false" ht="15.75" hidden="false" customHeight="true" outlineLevel="0" collapsed="false">
      <c r="A1189" s="61" t="str">
        <f aca="false">Def_SecSub!$A$268</f>
        <v>BO-07U</v>
      </c>
      <c r="B1189" s="61" t="str">
        <f aca="false">Def_Equipamentos!$C$12</f>
        <v>DI-FMCFastADC</v>
      </c>
      <c r="C1189" s="43"/>
      <c r="D1189" s="64" t="str">
        <f aca="false">IF(EXACT(A1189, ""), "", A1189&amp;":")&amp;B1189&amp;IF(EXACT(C1189, ""), "", "-"&amp;C1189)</f>
        <v>BO-07U:DI-FMCFastADC</v>
      </c>
      <c r="E1189" s="61" t="str">
        <f aca="false">Def_Locais_Racks_Trechos!$A$5</f>
        <v>IA-03RaBPM</v>
      </c>
      <c r="F1189" s="64" t="str">
        <f aca="false" t="array" ref="F1189:F1189">INDEX(Def_Locais_Racks_Trechos!$B$2:$B$1019, MATCH(E1189, Def_Locais_Racks_Trechos!$A$2:$A$1019, 0), 1)</f>
        <v>Sala Racks 3</v>
      </c>
      <c r="G1189" s="65"/>
      <c r="H1189" s="65"/>
      <c r="I1189" s="65"/>
      <c r="J1189" s="65"/>
      <c r="K1189" s="65"/>
      <c r="L1189" s="65"/>
      <c r="M1189" s="65"/>
      <c r="N1189" s="65"/>
      <c r="O1189" s="65"/>
    </row>
    <row r="1190" customFormat="false" ht="15.75" hidden="false" customHeight="true" outlineLevel="0" collapsed="false">
      <c r="A1190" s="61" t="str">
        <f aca="false">Def_SecSub!$A$269</f>
        <v>BO-08U</v>
      </c>
      <c r="B1190" s="61" t="str">
        <f aca="false">Def_Equipamentos!$C$12</f>
        <v>DI-FMCFastADC</v>
      </c>
      <c r="C1190" s="43"/>
      <c r="D1190" s="64" t="str">
        <f aca="false">IF(EXACT(A1190, ""), "", A1190&amp;":")&amp;B1190&amp;IF(EXACT(C1190, ""), "", "-"&amp;C1190)</f>
        <v>BO-08U:DI-FMCFastADC</v>
      </c>
      <c r="E1190" s="61" t="str">
        <f aca="false">Def_Locais_Racks_Trechos!$A$6</f>
        <v>IA-04RaBPM</v>
      </c>
      <c r="F1190" s="64" t="str">
        <f aca="false" t="array" ref="F1190:F1190">INDEX(Def_Locais_Racks_Trechos!$B$2:$B$1019, MATCH(E1190, Def_Locais_Racks_Trechos!$A$2:$A$1019, 0), 1)</f>
        <v>Sala Racks 4</v>
      </c>
      <c r="G1190" s="65"/>
      <c r="H1190" s="65"/>
      <c r="I1190" s="65"/>
      <c r="J1190" s="65"/>
      <c r="K1190" s="65"/>
      <c r="L1190" s="65"/>
      <c r="M1190" s="65"/>
      <c r="N1190" s="65"/>
      <c r="O1190" s="65"/>
    </row>
    <row r="1191" customFormat="false" ht="15.75" hidden="false" customHeight="true" outlineLevel="0" collapsed="false">
      <c r="A1191" s="61" t="str">
        <f aca="false">Def_SecSub!$A$270</f>
        <v>BO-09U</v>
      </c>
      <c r="B1191" s="61" t="str">
        <f aca="false">Def_Equipamentos!$C$12</f>
        <v>DI-FMCFastADC</v>
      </c>
      <c r="C1191" s="43"/>
      <c r="D1191" s="64" t="str">
        <f aca="false">IF(EXACT(A1191, ""), "", A1191&amp;":")&amp;B1191&amp;IF(EXACT(C1191, ""), "", "-"&amp;C1191)</f>
        <v>BO-09U:DI-FMCFastADC</v>
      </c>
      <c r="E1191" s="61" t="str">
        <f aca="false">Def_Locais_Racks_Trechos!$A$6</f>
        <v>IA-04RaBPM</v>
      </c>
      <c r="F1191" s="64" t="str">
        <f aca="false" t="array" ref="F1191:F1191">INDEX(Def_Locais_Racks_Trechos!$B$2:$B$1019, MATCH(E1191, Def_Locais_Racks_Trechos!$A$2:$A$1019, 0), 1)</f>
        <v>Sala Racks 4</v>
      </c>
      <c r="G1191" s="65"/>
      <c r="H1191" s="65"/>
      <c r="I1191" s="65"/>
      <c r="J1191" s="65"/>
      <c r="K1191" s="65"/>
      <c r="L1191" s="65"/>
      <c r="M1191" s="65"/>
      <c r="N1191" s="65"/>
      <c r="O1191" s="65"/>
    </row>
    <row r="1192" customFormat="false" ht="15.75" hidden="false" customHeight="true" outlineLevel="0" collapsed="false">
      <c r="A1192" s="61" t="str">
        <f aca="false">Def_SecSub!$A$271</f>
        <v>BO-10U</v>
      </c>
      <c r="B1192" s="61" t="str">
        <f aca="false">Def_Equipamentos!$C$12</f>
        <v>DI-FMCFastADC</v>
      </c>
      <c r="C1192" s="43"/>
      <c r="D1192" s="64" t="str">
        <f aca="false">IF(EXACT(A1192, ""), "", A1192&amp;":")&amp;B1192&amp;IF(EXACT(C1192, ""), "", "-"&amp;C1192)</f>
        <v>BO-10U:DI-FMCFastADC</v>
      </c>
      <c r="E1192" s="61" t="str">
        <f aca="false">Def_Locais_Racks_Trechos!$A$6</f>
        <v>IA-04RaBPM</v>
      </c>
      <c r="F1192" s="64" t="str">
        <f aca="false" t="array" ref="F1192:F1192">INDEX(Def_Locais_Racks_Trechos!$B$2:$B$1019, MATCH(E1192, Def_Locais_Racks_Trechos!$A$2:$A$1019, 0), 1)</f>
        <v>Sala Racks 4</v>
      </c>
      <c r="G1192" s="65"/>
      <c r="H1192" s="65"/>
      <c r="I1192" s="65"/>
      <c r="J1192" s="65"/>
      <c r="K1192" s="65"/>
      <c r="L1192" s="65"/>
      <c r="M1192" s="65"/>
      <c r="N1192" s="65"/>
      <c r="O1192" s="65"/>
    </row>
    <row r="1193" customFormat="false" ht="15.75" hidden="false" customHeight="true" outlineLevel="0" collapsed="false">
      <c r="A1193" s="61" t="str">
        <f aca="false">Def_SecSub!$A$272</f>
        <v>BO-11U</v>
      </c>
      <c r="B1193" s="61" t="str">
        <f aca="false">Def_Equipamentos!$C$12</f>
        <v>DI-FMCFastADC</v>
      </c>
      <c r="C1193" s="43"/>
      <c r="D1193" s="64" t="str">
        <f aca="false">IF(EXACT(A1193, ""), "", A1193&amp;":")&amp;B1193&amp;IF(EXACT(C1193, ""), "", "-"&amp;C1193)</f>
        <v>BO-11U:DI-FMCFastADC</v>
      </c>
      <c r="E1193" s="61" t="str">
        <f aca="false">Def_Locais_Racks_Trechos!$A$7</f>
        <v>IA-05RaBPM</v>
      </c>
      <c r="F1193" s="64" t="str">
        <f aca="false" t="array" ref="F1193:F1193">INDEX(Def_Locais_Racks_Trechos!$B$2:$B$1019, MATCH(E1193, Def_Locais_Racks_Trechos!$A$2:$A$1019, 0), 1)</f>
        <v>Sala Racks 5</v>
      </c>
      <c r="G1193" s="65"/>
      <c r="H1193" s="65"/>
      <c r="I1193" s="65"/>
      <c r="J1193" s="65"/>
      <c r="K1193" s="65"/>
      <c r="L1193" s="65"/>
      <c r="M1193" s="65"/>
      <c r="N1193" s="65"/>
      <c r="O1193" s="65"/>
    </row>
    <row r="1194" customFormat="false" ht="15.75" hidden="false" customHeight="true" outlineLevel="0" collapsed="false">
      <c r="A1194" s="61" t="str">
        <f aca="false">Def_SecSub!$A$273</f>
        <v>BO-12U</v>
      </c>
      <c r="B1194" s="61" t="str">
        <f aca="false">Def_Equipamentos!$C$12</f>
        <v>DI-FMCFastADC</v>
      </c>
      <c r="C1194" s="43"/>
      <c r="D1194" s="64" t="str">
        <f aca="false">IF(EXACT(A1194, ""), "", A1194&amp;":")&amp;B1194&amp;IF(EXACT(C1194, ""), "", "-"&amp;C1194)</f>
        <v>BO-12U:DI-FMCFastADC</v>
      </c>
      <c r="E1194" s="61" t="str">
        <f aca="false">Def_Locais_Racks_Trechos!$A$7</f>
        <v>IA-05RaBPM</v>
      </c>
      <c r="F1194" s="64" t="str">
        <f aca="false" t="array" ref="F1194:F1194">INDEX(Def_Locais_Racks_Trechos!$B$2:$B$1019, MATCH(E1194, Def_Locais_Racks_Trechos!$A$2:$A$1019, 0), 1)</f>
        <v>Sala Racks 5</v>
      </c>
      <c r="G1194" s="65"/>
      <c r="H1194" s="65"/>
      <c r="I1194" s="65"/>
      <c r="J1194" s="65"/>
      <c r="K1194" s="65"/>
      <c r="L1194" s="65"/>
      <c r="M1194" s="65"/>
      <c r="N1194" s="65"/>
      <c r="O1194" s="65"/>
    </row>
    <row r="1195" customFormat="false" ht="15.75" hidden="false" customHeight="true" outlineLevel="0" collapsed="false">
      <c r="A1195" s="61" t="str">
        <f aca="false">Def_SecSub!$A$274</f>
        <v>BO-13U</v>
      </c>
      <c r="B1195" s="61" t="str">
        <f aca="false">Def_Equipamentos!$C$12</f>
        <v>DI-FMCFastADC</v>
      </c>
      <c r="C1195" s="43"/>
      <c r="D1195" s="64" t="str">
        <f aca="false">IF(EXACT(A1195, ""), "", A1195&amp;":")&amp;B1195&amp;IF(EXACT(C1195, ""), "", "-"&amp;C1195)</f>
        <v>BO-13U:DI-FMCFastADC</v>
      </c>
      <c r="E1195" s="61" t="str">
        <f aca="false">Def_Locais_Racks_Trechos!$A$8</f>
        <v>IA-06RaBPM</v>
      </c>
      <c r="F1195" s="64" t="str">
        <f aca="false" t="array" ref="F1195:F1195">INDEX(Def_Locais_Racks_Trechos!$B$2:$B$1019, MATCH(E1195, Def_Locais_Racks_Trechos!$A$2:$A$1019, 0), 1)</f>
        <v>Sala Racks 6</v>
      </c>
      <c r="G1195" s="65"/>
      <c r="H1195" s="65"/>
      <c r="I1195" s="65"/>
      <c r="J1195" s="65"/>
      <c r="K1195" s="65"/>
      <c r="L1195" s="65"/>
      <c r="M1195" s="65"/>
      <c r="N1195" s="65"/>
      <c r="O1195" s="65"/>
    </row>
    <row r="1196" customFormat="false" ht="15.75" hidden="false" customHeight="true" outlineLevel="0" collapsed="false">
      <c r="A1196" s="61" t="str">
        <f aca="false">Def_SecSub!$A$275</f>
        <v>BO-14U</v>
      </c>
      <c r="B1196" s="61" t="str">
        <f aca="false">Def_Equipamentos!$C$12</f>
        <v>DI-FMCFastADC</v>
      </c>
      <c r="C1196" s="43"/>
      <c r="D1196" s="64" t="str">
        <f aca="false">IF(EXACT(A1196, ""), "", A1196&amp;":")&amp;B1196&amp;IF(EXACT(C1196, ""), "", "-"&amp;C1196)</f>
        <v>BO-14U:DI-FMCFastADC</v>
      </c>
      <c r="E1196" s="61" t="str">
        <f aca="false">Def_Locais_Racks_Trechos!$A$8</f>
        <v>IA-06RaBPM</v>
      </c>
      <c r="F1196" s="64" t="str">
        <f aca="false" t="array" ref="F1196:F1196">INDEX(Def_Locais_Racks_Trechos!$B$2:$B$1019, MATCH(E1196, Def_Locais_Racks_Trechos!$A$2:$A$1019, 0), 1)</f>
        <v>Sala Racks 6</v>
      </c>
      <c r="G1196" s="65"/>
      <c r="H1196" s="65"/>
      <c r="I1196" s="65"/>
      <c r="J1196" s="65"/>
      <c r="K1196" s="65"/>
      <c r="L1196" s="65"/>
      <c r="M1196" s="65"/>
      <c r="N1196" s="65"/>
      <c r="O1196" s="65"/>
    </row>
    <row r="1197" customFormat="false" ht="15.75" hidden="false" customHeight="true" outlineLevel="0" collapsed="false">
      <c r="A1197" s="61" t="str">
        <f aca="false">Def_SecSub!$A$276</f>
        <v>BO-15U</v>
      </c>
      <c r="B1197" s="61" t="str">
        <f aca="false">Def_Equipamentos!$C$12</f>
        <v>DI-FMCFastADC</v>
      </c>
      <c r="C1197" s="43"/>
      <c r="D1197" s="64" t="str">
        <f aca="false">IF(EXACT(A1197, ""), "", A1197&amp;":")&amp;B1197&amp;IF(EXACT(C1197, ""), "", "-"&amp;C1197)</f>
        <v>BO-15U:DI-FMCFastADC</v>
      </c>
      <c r="E1197" s="61" t="str">
        <f aca="false">Def_Locais_Racks_Trechos!$A$8</f>
        <v>IA-06RaBPM</v>
      </c>
      <c r="F1197" s="64" t="str">
        <f aca="false" t="array" ref="F1197:F1197">INDEX(Def_Locais_Racks_Trechos!$B$2:$B$1019, MATCH(E1197, Def_Locais_Racks_Trechos!$A$2:$A$1019, 0), 1)</f>
        <v>Sala Racks 6</v>
      </c>
      <c r="G1197" s="65"/>
      <c r="H1197" s="65"/>
      <c r="I1197" s="65"/>
      <c r="J1197" s="65"/>
      <c r="K1197" s="65"/>
      <c r="L1197" s="65"/>
      <c r="M1197" s="65"/>
      <c r="N1197" s="65"/>
      <c r="O1197" s="65"/>
    </row>
    <row r="1198" customFormat="false" ht="15.75" hidden="false" customHeight="true" outlineLevel="0" collapsed="false">
      <c r="A1198" s="61" t="str">
        <f aca="false">Def_SecSub!$A$277</f>
        <v>BO-16U</v>
      </c>
      <c r="B1198" s="61" t="str">
        <f aca="false">Def_Equipamentos!$C$12</f>
        <v>DI-FMCFastADC</v>
      </c>
      <c r="C1198" s="43"/>
      <c r="D1198" s="64" t="str">
        <f aca="false">IF(EXACT(A1198, ""), "", A1198&amp;":")&amp;B1198&amp;IF(EXACT(C1198, ""), "", "-"&amp;C1198)</f>
        <v>BO-16U:DI-FMCFastADC</v>
      </c>
      <c r="E1198" s="61" t="str">
        <f aca="false">Def_Locais_Racks_Trechos!$A$9</f>
        <v>IA-07RaBPM</v>
      </c>
      <c r="F1198" s="64" t="str">
        <f aca="false" t="array" ref="F1198:F1198">INDEX(Def_Locais_Racks_Trechos!$B$2:$B$1019, MATCH(E1198, Def_Locais_Racks_Trechos!$A$2:$A$1019, 0), 1)</f>
        <v>Sala Racks 7</v>
      </c>
      <c r="G1198" s="65"/>
      <c r="H1198" s="65"/>
      <c r="I1198" s="65"/>
      <c r="J1198" s="65"/>
      <c r="K1198" s="65"/>
      <c r="L1198" s="65"/>
      <c r="M1198" s="65"/>
      <c r="N1198" s="65"/>
      <c r="O1198" s="65"/>
    </row>
    <row r="1199" customFormat="false" ht="15.75" hidden="false" customHeight="true" outlineLevel="0" collapsed="false">
      <c r="A1199" s="61" t="str">
        <f aca="false">Def_SecSub!$A$278</f>
        <v>BO-17U</v>
      </c>
      <c r="B1199" s="61" t="str">
        <f aca="false">Def_Equipamentos!$C$12</f>
        <v>DI-FMCFastADC</v>
      </c>
      <c r="C1199" s="43"/>
      <c r="D1199" s="64" t="str">
        <f aca="false">IF(EXACT(A1199, ""), "", A1199&amp;":")&amp;B1199&amp;IF(EXACT(C1199, ""), "", "-"&amp;C1199)</f>
        <v>BO-17U:DI-FMCFastADC</v>
      </c>
      <c r="E1199" s="61" t="str">
        <f aca="false">Def_Locais_Racks_Trechos!$A$9</f>
        <v>IA-07RaBPM</v>
      </c>
      <c r="F1199" s="64" t="str">
        <f aca="false" t="array" ref="F1199:F1199">INDEX(Def_Locais_Racks_Trechos!$B$2:$B$1019, MATCH(E1199, Def_Locais_Racks_Trechos!$A$2:$A$1019, 0), 1)</f>
        <v>Sala Racks 7</v>
      </c>
      <c r="G1199" s="65"/>
      <c r="H1199" s="65"/>
      <c r="I1199" s="65"/>
      <c r="J1199" s="65"/>
      <c r="K1199" s="65"/>
      <c r="L1199" s="65"/>
      <c r="M1199" s="65"/>
      <c r="N1199" s="65"/>
      <c r="O1199" s="65"/>
    </row>
    <row r="1200" customFormat="false" ht="15.75" hidden="false" customHeight="true" outlineLevel="0" collapsed="false">
      <c r="A1200" s="61" t="str">
        <f aca="false">Def_SecSub!$A$279</f>
        <v>BO-18U</v>
      </c>
      <c r="B1200" s="61" t="str">
        <f aca="false">Def_Equipamentos!$C$12</f>
        <v>DI-FMCFastADC</v>
      </c>
      <c r="C1200" s="43"/>
      <c r="D1200" s="64" t="str">
        <f aca="false">IF(EXACT(A1200, ""), "", A1200&amp;":")&amp;B1200&amp;IF(EXACT(C1200, ""), "", "-"&amp;C1200)</f>
        <v>BO-18U:DI-FMCFastADC</v>
      </c>
      <c r="E1200" s="61" t="str">
        <f aca="false">Def_Locais_Racks_Trechos!$A$10</f>
        <v>IA-08RaBPM</v>
      </c>
      <c r="F1200" s="64" t="str">
        <f aca="false" t="array" ref="F1200:F1200">INDEX(Def_Locais_Racks_Trechos!$B$2:$B$1019, MATCH(E1200, Def_Locais_Racks_Trechos!$A$2:$A$1019, 0), 1)</f>
        <v>Sala Racks 8</v>
      </c>
      <c r="G1200" s="65"/>
      <c r="H1200" s="65"/>
      <c r="I1200" s="65"/>
      <c r="J1200" s="65"/>
      <c r="K1200" s="65"/>
      <c r="L1200" s="65"/>
      <c r="M1200" s="65"/>
      <c r="N1200" s="65"/>
      <c r="O1200" s="65"/>
    </row>
    <row r="1201" customFormat="false" ht="15.75" hidden="false" customHeight="true" outlineLevel="0" collapsed="false">
      <c r="A1201" s="61" t="str">
        <f aca="false">Def_SecSub!$A$280</f>
        <v>BO-19U</v>
      </c>
      <c r="B1201" s="61" t="str">
        <f aca="false">Def_Equipamentos!$C$12</f>
        <v>DI-FMCFastADC</v>
      </c>
      <c r="C1201" s="43"/>
      <c r="D1201" s="64" t="str">
        <f aca="false">IF(EXACT(A1201, ""), "", A1201&amp;":")&amp;B1201&amp;IF(EXACT(C1201, ""), "", "-"&amp;C1201)</f>
        <v>BO-19U:DI-FMCFastADC</v>
      </c>
      <c r="E1201" s="61" t="str">
        <f aca="false">Def_Locais_Racks_Trechos!$A$10</f>
        <v>IA-08RaBPM</v>
      </c>
      <c r="F1201" s="64" t="str">
        <f aca="false" t="array" ref="F1201:F1201">INDEX(Def_Locais_Racks_Trechos!$B$2:$B$1019, MATCH(E1201, Def_Locais_Racks_Trechos!$A$2:$A$1019, 0), 1)</f>
        <v>Sala Racks 8</v>
      </c>
      <c r="G1201" s="65"/>
      <c r="H1201" s="65"/>
      <c r="I1201" s="65"/>
      <c r="J1201" s="65"/>
      <c r="K1201" s="65"/>
      <c r="L1201" s="65"/>
      <c r="M1201" s="65"/>
      <c r="N1201" s="65"/>
      <c r="O1201" s="65"/>
    </row>
    <row r="1202" customFormat="false" ht="15.75" hidden="false" customHeight="true" outlineLevel="0" collapsed="false">
      <c r="A1202" s="61" t="str">
        <f aca="false">Def_SecSub!$A$281</f>
        <v>BO-20U</v>
      </c>
      <c r="B1202" s="61" t="str">
        <f aca="false">Def_Equipamentos!$C$12</f>
        <v>DI-FMCFastADC</v>
      </c>
      <c r="C1202" s="43"/>
      <c r="D1202" s="64" t="str">
        <f aca="false">IF(EXACT(A1202, ""), "", A1202&amp;":")&amp;B1202&amp;IF(EXACT(C1202, ""), "", "-"&amp;C1202)</f>
        <v>BO-20U:DI-FMCFastADC</v>
      </c>
      <c r="E1202" s="61" t="str">
        <f aca="false">Def_Locais_Racks_Trechos!$A$10</f>
        <v>IA-08RaBPM</v>
      </c>
      <c r="F1202" s="64" t="str">
        <f aca="false" t="array" ref="F1202:F1202">INDEX(Def_Locais_Racks_Trechos!$B$2:$B$1019, MATCH(E1202, Def_Locais_Racks_Trechos!$A$2:$A$1019, 0), 1)</f>
        <v>Sala Racks 8</v>
      </c>
      <c r="G1202" s="65"/>
      <c r="H1202" s="65"/>
      <c r="I1202" s="65"/>
      <c r="J1202" s="65"/>
      <c r="K1202" s="65"/>
      <c r="L1202" s="65"/>
      <c r="M1202" s="65"/>
      <c r="N1202" s="65"/>
      <c r="O1202" s="65"/>
    </row>
    <row r="1203" customFormat="false" ht="15.75" hidden="false" customHeight="true" outlineLevel="0" collapsed="false">
      <c r="A1203" s="61" t="str">
        <f aca="false">Def_SecSub!$A$282</f>
        <v>BO-21U</v>
      </c>
      <c r="B1203" s="61" t="str">
        <f aca="false">Def_Equipamentos!$C$12</f>
        <v>DI-FMCFastADC</v>
      </c>
      <c r="C1203" s="43"/>
      <c r="D1203" s="64" t="str">
        <f aca="false">IF(EXACT(A1203, ""), "", A1203&amp;":")&amp;B1203&amp;IF(EXACT(C1203, ""), "", "-"&amp;C1203)</f>
        <v>BO-21U:DI-FMCFastADC</v>
      </c>
      <c r="E1203" s="61" t="str">
        <f aca="false">Def_Locais_Racks_Trechos!$A$11</f>
        <v>IA-09RaBPM</v>
      </c>
      <c r="F1203" s="64" t="str">
        <f aca="false" t="array" ref="F1203:F1203">INDEX(Def_Locais_Racks_Trechos!$B$2:$B$1019, MATCH(E1203, Def_Locais_Racks_Trechos!$A$2:$A$1019, 0), 1)</f>
        <v>Sala Racks 9</v>
      </c>
      <c r="G1203" s="65"/>
      <c r="H1203" s="65"/>
      <c r="I1203" s="65"/>
      <c r="J1203" s="65"/>
      <c r="K1203" s="65"/>
      <c r="L1203" s="65"/>
      <c r="M1203" s="65"/>
      <c r="N1203" s="65"/>
      <c r="O1203" s="65"/>
    </row>
    <row r="1204" customFormat="false" ht="15.75" hidden="false" customHeight="true" outlineLevel="0" collapsed="false">
      <c r="A1204" s="61" t="str">
        <f aca="false">Def_SecSub!$A$283</f>
        <v>BO-22U</v>
      </c>
      <c r="B1204" s="61" t="str">
        <f aca="false">Def_Equipamentos!$C$12</f>
        <v>DI-FMCFastADC</v>
      </c>
      <c r="C1204" s="43"/>
      <c r="D1204" s="64" t="str">
        <f aca="false">IF(EXACT(A1204, ""), "", A1204&amp;":")&amp;B1204&amp;IF(EXACT(C1204, ""), "", "-"&amp;C1204)</f>
        <v>BO-22U:DI-FMCFastADC</v>
      </c>
      <c r="E1204" s="61" t="str">
        <f aca="false">Def_Locais_Racks_Trechos!$A$11</f>
        <v>IA-09RaBPM</v>
      </c>
      <c r="F1204" s="64" t="str">
        <f aca="false" t="array" ref="F1204:F1204">INDEX(Def_Locais_Racks_Trechos!$B$2:$B$1019, MATCH(E1204, Def_Locais_Racks_Trechos!$A$2:$A$1019, 0), 1)</f>
        <v>Sala Racks 9</v>
      </c>
      <c r="G1204" s="65"/>
      <c r="H1204" s="65"/>
      <c r="I1204" s="65"/>
      <c r="J1204" s="65"/>
      <c r="K1204" s="65"/>
      <c r="L1204" s="65"/>
      <c r="M1204" s="65"/>
      <c r="N1204" s="65"/>
      <c r="O1204" s="65"/>
    </row>
    <row r="1205" customFormat="false" ht="15.75" hidden="false" customHeight="true" outlineLevel="0" collapsed="false">
      <c r="A1205" s="61" t="str">
        <f aca="false">Def_SecSub!$A$284</f>
        <v>BO-23U</v>
      </c>
      <c r="B1205" s="61" t="str">
        <f aca="false">Def_Equipamentos!$C$12</f>
        <v>DI-FMCFastADC</v>
      </c>
      <c r="C1205" s="43"/>
      <c r="D1205" s="64" t="str">
        <f aca="false">IF(EXACT(A1205, ""), "", A1205&amp;":")&amp;B1205&amp;IF(EXACT(C1205, ""), "", "-"&amp;C1205)</f>
        <v>BO-23U:DI-FMCFastADC</v>
      </c>
      <c r="E1205" s="61" t="str">
        <f aca="false">Def_Locais_Racks_Trechos!$A$12</f>
        <v>IA-10RaBPM</v>
      </c>
      <c r="F1205" s="64" t="str">
        <f aca="false" t="array" ref="F1205:F1205">INDEX(Def_Locais_Racks_Trechos!$B$2:$B$1019, MATCH(E1205, Def_Locais_Racks_Trechos!$A$2:$A$1019, 0), 1)</f>
        <v>Sala Racks 10</v>
      </c>
      <c r="G1205" s="65"/>
      <c r="H1205" s="65"/>
      <c r="I1205" s="65"/>
      <c r="J1205" s="65"/>
      <c r="K1205" s="65"/>
      <c r="L1205" s="65"/>
      <c r="M1205" s="65"/>
      <c r="N1205" s="65"/>
      <c r="O1205" s="65"/>
    </row>
    <row r="1206" customFormat="false" ht="15.75" hidden="false" customHeight="true" outlineLevel="0" collapsed="false">
      <c r="A1206" s="61" t="str">
        <f aca="false">Def_SecSub!$A$285</f>
        <v>BO-24U</v>
      </c>
      <c r="B1206" s="61" t="str">
        <f aca="false">Def_Equipamentos!$C$12</f>
        <v>DI-FMCFastADC</v>
      </c>
      <c r="C1206" s="43"/>
      <c r="D1206" s="64" t="str">
        <f aca="false">IF(EXACT(A1206, ""), "", A1206&amp;":")&amp;B1206&amp;IF(EXACT(C1206, ""), "", "-"&amp;C1206)</f>
        <v>BO-24U:DI-FMCFastADC</v>
      </c>
      <c r="E1206" s="61" t="str">
        <f aca="false">Def_Locais_Racks_Trechos!$A$12</f>
        <v>IA-10RaBPM</v>
      </c>
      <c r="F1206" s="64" t="str">
        <f aca="false" t="array" ref="F1206:F1206">INDEX(Def_Locais_Racks_Trechos!$B$2:$B$1019, MATCH(E1206, Def_Locais_Racks_Trechos!$A$2:$A$1019, 0), 1)</f>
        <v>Sala Racks 10</v>
      </c>
      <c r="G1206" s="65"/>
      <c r="H1206" s="65"/>
      <c r="I1206" s="65"/>
      <c r="J1206" s="65"/>
      <c r="K1206" s="65"/>
      <c r="L1206" s="65"/>
      <c r="M1206" s="65"/>
      <c r="N1206" s="65"/>
      <c r="O1206" s="65"/>
    </row>
    <row r="1207" customFormat="false" ht="15.75" hidden="false" customHeight="true" outlineLevel="0" collapsed="false">
      <c r="A1207" s="61" t="str">
        <f aca="false">Def_SecSub!$A$286</f>
        <v>BO-25U</v>
      </c>
      <c r="B1207" s="61" t="str">
        <f aca="false">Def_Equipamentos!$C$12</f>
        <v>DI-FMCFastADC</v>
      </c>
      <c r="C1207" s="43"/>
      <c r="D1207" s="64" t="str">
        <f aca="false">IF(EXACT(A1207, ""), "", A1207&amp;":")&amp;B1207&amp;IF(EXACT(C1207, ""), "", "-"&amp;C1207)</f>
        <v>BO-25U:DI-FMCFastADC</v>
      </c>
      <c r="E1207" s="61" t="str">
        <f aca="false">Def_Locais_Racks_Trechos!$A$12</f>
        <v>IA-10RaBPM</v>
      </c>
      <c r="F1207" s="64" t="str">
        <f aca="false" t="array" ref="F1207:F1207">INDEX(Def_Locais_Racks_Trechos!$B$2:$B$1019, MATCH(E1207, Def_Locais_Racks_Trechos!$A$2:$A$1019, 0), 1)</f>
        <v>Sala Racks 10</v>
      </c>
      <c r="G1207" s="65"/>
      <c r="H1207" s="65"/>
      <c r="I1207" s="65"/>
      <c r="J1207" s="65"/>
      <c r="K1207" s="65"/>
      <c r="L1207" s="65"/>
      <c r="M1207" s="65"/>
      <c r="N1207" s="65"/>
      <c r="O1207" s="65"/>
    </row>
    <row r="1208" customFormat="false" ht="15.75" hidden="false" customHeight="true" outlineLevel="0" collapsed="false">
      <c r="A1208" s="61" t="str">
        <f aca="false">Def_SecSub!$A$287</f>
        <v>BO-26U</v>
      </c>
      <c r="B1208" s="61" t="str">
        <f aca="false">Def_Equipamentos!$C$12</f>
        <v>DI-FMCFastADC</v>
      </c>
      <c r="C1208" s="43"/>
      <c r="D1208" s="64" t="str">
        <f aca="false">IF(EXACT(A1208, ""), "", A1208&amp;":")&amp;B1208&amp;IF(EXACT(C1208, ""), "", "-"&amp;C1208)</f>
        <v>BO-26U:DI-FMCFastADC</v>
      </c>
      <c r="E1208" s="61" t="str">
        <f aca="false">Def_Locais_Racks_Trechos!$A$13</f>
        <v>IA-11RaBPM</v>
      </c>
      <c r="F1208" s="64" t="str">
        <f aca="false" t="array" ref="F1208:F1208">INDEX(Def_Locais_Racks_Trechos!$B$2:$B$1019, MATCH(E1208, Def_Locais_Racks_Trechos!$A$2:$A$1019, 0), 1)</f>
        <v>Sala Racks 11</v>
      </c>
      <c r="G1208" s="65"/>
      <c r="H1208" s="65"/>
      <c r="I1208" s="65"/>
      <c r="J1208" s="65"/>
      <c r="K1208" s="65"/>
      <c r="L1208" s="65"/>
      <c r="M1208" s="65"/>
      <c r="N1208" s="65"/>
      <c r="O1208" s="65"/>
    </row>
    <row r="1209" customFormat="false" ht="15.75" hidden="false" customHeight="true" outlineLevel="0" collapsed="false">
      <c r="A1209" s="61" t="str">
        <f aca="false">Def_SecSub!$A$288</f>
        <v>BO-27U</v>
      </c>
      <c r="B1209" s="61" t="str">
        <f aca="false">Def_Equipamentos!$C$12</f>
        <v>DI-FMCFastADC</v>
      </c>
      <c r="C1209" s="43"/>
      <c r="D1209" s="64" t="str">
        <f aca="false">IF(EXACT(A1209, ""), "", A1209&amp;":")&amp;B1209&amp;IF(EXACT(C1209, ""), "", "-"&amp;C1209)</f>
        <v>BO-27U:DI-FMCFastADC</v>
      </c>
      <c r="E1209" s="61" t="str">
        <f aca="false">Def_Locais_Racks_Trechos!$A$13</f>
        <v>IA-11RaBPM</v>
      </c>
      <c r="F1209" s="64" t="str">
        <f aca="false" t="array" ref="F1209:F1209">INDEX(Def_Locais_Racks_Trechos!$B$2:$B$1019, MATCH(E1209, Def_Locais_Racks_Trechos!$A$2:$A$1019, 0), 1)</f>
        <v>Sala Racks 11</v>
      </c>
      <c r="G1209" s="65"/>
      <c r="H1209" s="65"/>
      <c r="I1209" s="65"/>
      <c r="J1209" s="65"/>
      <c r="K1209" s="65"/>
      <c r="L1209" s="65"/>
      <c r="M1209" s="65"/>
      <c r="N1209" s="65"/>
      <c r="O1209" s="65"/>
    </row>
    <row r="1210" customFormat="false" ht="15.75" hidden="false" customHeight="true" outlineLevel="0" collapsed="false">
      <c r="A1210" s="61" t="str">
        <f aca="false">Def_SecSub!$A$289</f>
        <v>BO-28U</v>
      </c>
      <c r="B1210" s="61" t="str">
        <f aca="false">Def_Equipamentos!$C$12</f>
        <v>DI-FMCFastADC</v>
      </c>
      <c r="C1210" s="43"/>
      <c r="D1210" s="64" t="str">
        <f aca="false">IF(EXACT(A1210, ""), "", A1210&amp;":")&amp;B1210&amp;IF(EXACT(C1210, ""), "", "-"&amp;C1210)</f>
        <v>BO-28U:DI-FMCFastADC</v>
      </c>
      <c r="E1210" s="61" t="str">
        <f aca="false">Def_Locais_Racks_Trechos!$A$14</f>
        <v>IA-12RaBPM</v>
      </c>
      <c r="F1210" s="64" t="str">
        <f aca="false" t="array" ref="F1210:F1210">INDEX(Def_Locais_Racks_Trechos!$B$2:$B$1019, MATCH(E1210, Def_Locais_Racks_Trechos!$A$2:$A$1019, 0), 1)</f>
        <v>Sala Racks 12</v>
      </c>
      <c r="G1210" s="65"/>
      <c r="H1210" s="65"/>
      <c r="I1210" s="65"/>
      <c r="J1210" s="65"/>
      <c r="K1210" s="65"/>
      <c r="L1210" s="65"/>
      <c r="M1210" s="65"/>
      <c r="N1210" s="65"/>
      <c r="O1210" s="65"/>
    </row>
    <row r="1211" customFormat="false" ht="15.75" hidden="false" customHeight="true" outlineLevel="0" collapsed="false">
      <c r="A1211" s="61" t="str">
        <f aca="false">Def_SecSub!$A$290</f>
        <v>BO-29U</v>
      </c>
      <c r="B1211" s="61" t="str">
        <f aca="false">Def_Equipamentos!$C$12</f>
        <v>DI-FMCFastADC</v>
      </c>
      <c r="C1211" s="43"/>
      <c r="D1211" s="64" t="str">
        <f aca="false">IF(EXACT(A1211, ""), "", A1211&amp;":")&amp;B1211&amp;IF(EXACT(C1211, ""), "", "-"&amp;C1211)</f>
        <v>BO-29U:DI-FMCFastADC</v>
      </c>
      <c r="E1211" s="61" t="str">
        <f aca="false">Def_Locais_Racks_Trechos!$A$14</f>
        <v>IA-12RaBPM</v>
      </c>
      <c r="F1211" s="64" t="str">
        <f aca="false" t="array" ref="F1211:F1211">INDEX(Def_Locais_Racks_Trechos!$B$2:$B$1019, MATCH(E1211, Def_Locais_Racks_Trechos!$A$2:$A$1019, 0), 1)</f>
        <v>Sala Racks 12</v>
      </c>
      <c r="G1211" s="65"/>
      <c r="H1211" s="65"/>
      <c r="I1211" s="65"/>
      <c r="J1211" s="65"/>
      <c r="K1211" s="65"/>
      <c r="L1211" s="65"/>
      <c r="M1211" s="65"/>
      <c r="N1211" s="65"/>
      <c r="O1211" s="65"/>
    </row>
    <row r="1212" customFormat="false" ht="15.75" hidden="false" customHeight="true" outlineLevel="0" collapsed="false">
      <c r="A1212" s="61" t="str">
        <f aca="false">Def_SecSub!$A$291</f>
        <v>BO-30U</v>
      </c>
      <c r="B1212" s="61" t="str">
        <f aca="false">Def_Equipamentos!$C$12</f>
        <v>DI-FMCFastADC</v>
      </c>
      <c r="C1212" s="43"/>
      <c r="D1212" s="64" t="str">
        <f aca="false">IF(EXACT(A1212, ""), "", A1212&amp;":")&amp;B1212&amp;IF(EXACT(C1212, ""), "", "-"&amp;C1212)</f>
        <v>BO-30U:DI-FMCFastADC</v>
      </c>
      <c r="E1212" s="61" t="str">
        <f aca="false">Def_Locais_Racks_Trechos!$A$14</f>
        <v>IA-12RaBPM</v>
      </c>
      <c r="F1212" s="64" t="str">
        <f aca="false" t="array" ref="F1212:F1212">INDEX(Def_Locais_Racks_Trechos!$B$2:$B$1019, MATCH(E1212, Def_Locais_Racks_Trechos!$A$2:$A$1019, 0), 1)</f>
        <v>Sala Racks 12</v>
      </c>
      <c r="G1212" s="65"/>
      <c r="H1212" s="65"/>
      <c r="I1212" s="65"/>
      <c r="J1212" s="65"/>
      <c r="K1212" s="65"/>
      <c r="L1212" s="65"/>
      <c r="M1212" s="65"/>
      <c r="N1212" s="65"/>
      <c r="O1212" s="65"/>
    </row>
    <row r="1213" customFormat="false" ht="15.75" hidden="false" customHeight="true" outlineLevel="0" collapsed="false">
      <c r="A1213" s="61" t="str">
        <f aca="false">Def_SecSub!$A$292</f>
        <v>BO-31U</v>
      </c>
      <c r="B1213" s="61" t="str">
        <f aca="false">Def_Equipamentos!$C$12</f>
        <v>DI-FMCFastADC</v>
      </c>
      <c r="C1213" s="43"/>
      <c r="D1213" s="64" t="str">
        <f aca="false">IF(EXACT(A1213, ""), "", A1213&amp;":")&amp;B1213&amp;IF(EXACT(C1213, ""), "", "-"&amp;C1213)</f>
        <v>BO-31U:DI-FMCFastADC</v>
      </c>
      <c r="E1213" s="61" t="str">
        <f aca="false">Def_Locais_Racks_Trechos!$A$15</f>
        <v>IA-13RaBPM</v>
      </c>
      <c r="F1213" s="64" t="str">
        <f aca="false" t="array" ref="F1213:F1213">INDEX(Def_Locais_Racks_Trechos!$B$2:$B$1019, MATCH(E1213, Def_Locais_Racks_Trechos!$A$2:$A$1019, 0), 1)</f>
        <v>Sala Racks 13</v>
      </c>
      <c r="G1213" s="65"/>
      <c r="H1213" s="65"/>
      <c r="I1213" s="65"/>
      <c r="J1213" s="65"/>
      <c r="K1213" s="65"/>
      <c r="L1213" s="65"/>
      <c r="M1213" s="65"/>
      <c r="N1213" s="65"/>
      <c r="O1213" s="65"/>
    </row>
    <row r="1214" customFormat="false" ht="15.75" hidden="false" customHeight="true" outlineLevel="0" collapsed="false">
      <c r="A1214" s="61" t="str">
        <f aca="false">Def_SecSub!$A$293</f>
        <v>BO-32U</v>
      </c>
      <c r="B1214" s="61" t="str">
        <f aca="false">Def_Equipamentos!$C$12</f>
        <v>DI-FMCFastADC</v>
      </c>
      <c r="C1214" s="43"/>
      <c r="D1214" s="64" t="str">
        <f aca="false">IF(EXACT(A1214, ""), "", A1214&amp;":")&amp;B1214&amp;IF(EXACT(C1214, ""), "", "-"&amp;C1214)</f>
        <v>BO-32U:DI-FMCFastADC</v>
      </c>
      <c r="E1214" s="61" t="str">
        <f aca="false">Def_Locais_Racks_Trechos!$A$15</f>
        <v>IA-13RaBPM</v>
      </c>
      <c r="F1214" s="64" t="str">
        <f aca="false" t="array" ref="F1214:F1214">INDEX(Def_Locais_Racks_Trechos!$B$2:$B$1019, MATCH(E1214, Def_Locais_Racks_Trechos!$A$2:$A$1019, 0), 1)</f>
        <v>Sala Racks 13</v>
      </c>
      <c r="G1214" s="65"/>
      <c r="H1214" s="65"/>
      <c r="I1214" s="65"/>
      <c r="J1214" s="65"/>
      <c r="K1214" s="65"/>
      <c r="L1214" s="65"/>
      <c r="M1214" s="65"/>
      <c r="N1214" s="65"/>
      <c r="O1214" s="65"/>
    </row>
    <row r="1215" customFormat="false" ht="15.75" hidden="false" customHeight="true" outlineLevel="0" collapsed="false">
      <c r="A1215" s="61" t="str">
        <f aca="false">Def_SecSub!$A$294</f>
        <v>BO-33U</v>
      </c>
      <c r="B1215" s="61" t="str">
        <f aca="false">Def_Equipamentos!$C$12</f>
        <v>DI-FMCFastADC</v>
      </c>
      <c r="C1215" s="43"/>
      <c r="D1215" s="64" t="str">
        <f aca="false">IF(EXACT(A1215, ""), "", A1215&amp;":")&amp;B1215&amp;IF(EXACT(C1215, ""), "", "-"&amp;C1215)</f>
        <v>BO-33U:DI-FMCFastADC</v>
      </c>
      <c r="E1215" s="61" t="str">
        <f aca="false">Def_Locais_Racks_Trechos!$A$16</f>
        <v>IA-14RaBPM</v>
      </c>
      <c r="F1215" s="64" t="str">
        <f aca="false" t="array" ref="F1215:F1215">INDEX(Def_Locais_Racks_Trechos!$B$2:$B$1019, MATCH(E1215, Def_Locais_Racks_Trechos!$A$2:$A$1019, 0), 1)</f>
        <v>Sala Racks 14</v>
      </c>
      <c r="G1215" s="65"/>
      <c r="H1215" s="65"/>
      <c r="I1215" s="65"/>
      <c r="J1215" s="65"/>
      <c r="K1215" s="65"/>
      <c r="L1215" s="65"/>
      <c r="M1215" s="65"/>
      <c r="N1215" s="65"/>
      <c r="O1215" s="65"/>
    </row>
    <row r="1216" customFormat="false" ht="15.75" hidden="false" customHeight="true" outlineLevel="0" collapsed="false">
      <c r="A1216" s="61" t="str">
        <f aca="false">Def_SecSub!$A$295</f>
        <v>BO-34U</v>
      </c>
      <c r="B1216" s="61" t="str">
        <f aca="false">Def_Equipamentos!$C$12</f>
        <v>DI-FMCFastADC</v>
      </c>
      <c r="C1216" s="43"/>
      <c r="D1216" s="64" t="str">
        <f aca="false">IF(EXACT(A1216, ""), "", A1216&amp;":")&amp;B1216&amp;IF(EXACT(C1216, ""), "", "-"&amp;C1216)</f>
        <v>BO-34U:DI-FMCFastADC</v>
      </c>
      <c r="E1216" s="61" t="str">
        <f aca="false">Def_Locais_Racks_Trechos!$A$16</f>
        <v>IA-14RaBPM</v>
      </c>
      <c r="F1216" s="64" t="str">
        <f aca="false" t="array" ref="F1216:F1216">INDEX(Def_Locais_Racks_Trechos!$B$2:$B$1019, MATCH(E1216, Def_Locais_Racks_Trechos!$A$2:$A$1019, 0), 1)</f>
        <v>Sala Racks 14</v>
      </c>
      <c r="G1216" s="65"/>
      <c r="H1216" s="65"/>
      <c r="I1216" s="65"/>
      <c r="J1216" s="65"/>
      <c r="K1216" s="65"/>
      <c r="L1216" s="65"/>
      <c r="M1216" s="65"/>
      <c r="N1216" s="65"/>
      <c r="O1216" s="65"/>
    </row>
    <row r="1217" customFormat="false" ht="15.75" hidden="false" customHeight="true" outlineLevel="0" collapsed="false">
      <c r="A1217" s="61" t="str">
        <f aca="false">Def_SecSub!$A$296</f>
        <v>BO-35U</v>
      </c>
      <c r="B1217" s="61" t="str">
        <f aca="false">Def_Equipamentos!$C$12</f>
        <v>DI-FMCFastADC</v>
      </c>
      <c r="C1217" s="43"/>
      <c r="D1217" s="64" t="str">
        <f aca="false">IF(EXACT(A1217, ""), "", A1217&amp;":")&amp;B1217&amp;IF(EXACT(C1217, ""), "", "-"&amp;C1217)</f>
        <v>BO-35U:DI-FMCFastADC</v>
      </c>
      <c r="E1217" s="61" t="str">
        <f aca="false">Def_Locais_Racks_Trechos!$A$16</f>
        <v>IA-14RaBPM</v>
      </c>
      <c r="F1217" s="64" t="str">
        <f aca="false" t="array" ref="F1217:F1217">INDEX(Def_Locais_Racks_Trechos!$B$2:$B$1019, MATCH(E1217, Def_Locais_Racks_Trechos!$A$2:$A$1019, 0), 1)</f>
        <v>Sala Racks 14</v>
      </c>
      <c r="G1217" s="65"/>
      <c r="H1217" s="65"/>
      <c r="I1217" s="65"/>
      <c r="J1217" s="65"/>
      <c r="K1217" s="65"/>
      <c r="L1217" s="65"/>
      <c r="M1217" s="65"/>
      <c r="N1217" s="65"/>
      <c r="O1217" s="65"/>
    </row>
    <row r="1218" customFormat="false" ht="15.75" hidden="false" customHeight="true" outlineLevel="0" collapsed="false">
      <c r="A1218" s="61" t="str">
        <f aca="false">Def_SecSub!$A$297</f>
        <v>BO-36U</v>
      </c>
      <c r="B1218" s="61" t="str">
        <f aca="false">Def_Equipamentos!$C$12</f>
        <v>DI-FMCFastADC</v>
      </c>
      <c r="C1218" s="43"/>
      <c r="D1218" s="64" t="str">
        <f aca="false">IF(EXACT(A1218, ""), "", A1218&amp;":")&amp;B1218&amp;IF(EXACT(C1218, ""), "", "-"&amp;C1218)</f>
        <v>BO-36U:DI-FMCFastADC</v>
      </c>
      <c r="E1218" s="61" t="str">
        <f aca="false">Def_Locais_Racks_Trechos!$A$17</f>
        <v>IA-15RaBPM</v>
      </c>
      <c r="F1218" s="64" t="str">
        <f aca="false" t="array" ref="F1218:F1218">INDEX(Def_Locais_Racks_Trechos!$B$2:$B$1019, MATCH(E1218, Def_Locais_Racks_Trechos!$A$2:$A$1019, 0), 1)</f>
        <v>Sala Racks 15</v>
      </c>
      <c r="G1218" s="65"/>
      <c r="H1218" s="65"/>
      <c r="I1218" s="65"/>
      <c r="J1218" s="65"/>
      <c r="K1218" s="65"/>
      <c r="L1218" s="65"/>
      <c r="M1218" s="65"/>
      <c r="N1218" s="65"/>
      <c r="O1218" s="65"/>
    </row>
    <row r="1219" customFormat="false" ht="15.75" hidden="false" customHeight="true" outlineLevel="0" collapsed="false">
      <c r="A1219" s="61" t="str">
        <f aca="false">Def_SecSub!$A$298</f>
        <v>BO-37U</v>
      </c>
      <c r="B1219" s="61" t="str">
        <f aca="false">Def_Equipamentos!$C$12</f>
        <v>DI-FMCFastADC</v>
      </c>
      <c r="C1219" s="43"/>
      <c r="D1219" s="64" t="str">
        <f aca="false">IF(EXACT(A1219, ""), "", A1219&amp;":")&amp;B1219&amp;IF(EXACT(C1219, ""), "", "-"&amp;C1219)</f>
        <v>BO-37U:DI-FMCFastADC</v>
      </c>
      <c r="E1219" s="61" t="str">
        <f aca="false">Def_Locais_Racks_Trechos!$A$17</f>
        <v>IA-15RaBPM</v>
      </c>
      <c r="F1219" s="64" t="str">
        <f aca="false" t="array" ref="F1219:F1219">INDEX(Def_Locais_Racks_Trechos!$B$2:$B$1019, MATCH(E1219, Def_Locais_Racks_Trechos!$A$2:$A$1019, 0), 1)</f>
        <v>Sala Racks 15</v>
      </c>
      <c r="G1219" s="65"/>
      <c r="H1219" s="65"/>
      <c r="I1219" s="65"/>
      <c r="J1219" s="65"/>
      <c r="K1219" s="65"/>
      <c r="L1219" s="65"/>
      <c r="M1219" s="65"/>
      <c r="N1219" s="65"/>
      <c r="O1219" s="65"/>
    </row>
    <row r="1220" customFormat="false" ht="15.75" hidden="false" customHeight="true" outlineLevel="0" collapsed="false">
      <c r="A1220" s="61" t="str">
        <f aca="false">Def_SecSub!$A$299</f>
        <v>BO-38U</v>
      </c>
      <c r="B1220" s="61" t="str">
        <f aca="false">Def_Equipamentos!$C$12</f>
        <v>DI-FMCFastADC</v>
      </c>
      <c r="C1220" s="43"/>
      <c r="D1220" s="64" t="str">
        <f aca="false">IF(EXACT(A1220, ""), "", A1220&amp;":")&amp;B1220&amp;IF(EXACT(C1220, ""), "", "-"&amp;C1220)</f>
        <v>BO-38U:DI-FMCFastADC</v>
      </c>
      <c r="E1220" s="61" t="str">
        <f aca="false">Def_Locais_Racks_Trechos!$A$18</f>
        <v>IA-16RaBPM</v>
      </c>
      <c r="F1220" s="64" t="str">
        <f aca="false" t="array" ref="F1220:F1220">INDEX(Def_Locais_Racks_Trechos!$B$2:$B$1019, MATCH(E1220, Def_Locais_Racks_Trechos!$A$2:$A$1019, 0), 1)</f>
        <v>Sala Racks 16</v>
      </c>
      <c r="G1220" s="65"/>
      <c r="H1220" s="65"/>
      <c r="I1220" s="65"/>
      <c r="J1220" s="65"/>
      <c r="K1220" s="65"/>
      <c r="L1220" s="65"/>
      <c r="M1220" s="65"/>
      <c r="N1220" s="65"/>
      <c r="O1220" s="65"/>
    </row>
    <row r="1221" customFormat="false" ht="15.75" hidden="false" customHeight="true" outlineLevel="0" collapsed="false">
      <c r="A1221" s="61" t="str">
        <f aca="false">Def_SecSub!$A$300</f>
        <v>BO-39U</v>
      </c>
      <c r="B1221" s="61" t="str">
        <f aca="false">Def_Equipamentos!$C$12</f>
        <v>DI-FMCFastADC</v>
      </c>
      <c r="C1221" s="43"/>
      <c r="D1221" s="64" t="str">
        <f aca="false">IF(EXACT(A1221, ""), "", A1221&amp;":")&amp;B1221&amp;IF(EXACT(C1221, ""), "", "-"&amp;C1221)</f>
        <v>BO-39U:DI-FMCFastADC</v>
      </c>
      <c r="E1221" s="61" t="str">
        <f aca="false">Def_Locais_Racks_Trechos!$A$18</f>
        <v>IA-16RaBPM</v>
      </c>
      <c r="F1221" s="64" t="str">
        <f aca="false" t="array" ref="F1221:F1221">INDEX(Def_Locais_Racks_Trechos!$B$2:$B$1019, MATCH(E1221, Def_Locais_Racks_Trechos!$A$2:$A$1019, 0), 1)</f>
        <v>Sala Racks 16</v>
      </c>
      <c r="G1221" s="65"/>
      <c r="H1221" s="65"/>
      <c r="I1221" s="65"/>
      <c r="J1221" s="65"/>
      <c r="K1221" s="65"/>
      <c r="L1221" s="65"/>
      <c r="M1221" s="65"/>
      <c r="N1221" s="65"/>
      <c r="O1221" s="65"/>
    </row>
    <row r="1222" customFormat="false" ht="15.75" hidden="false" customHeight="true" outlineLevel="0" collapsed="false">
      <c r="A1222" s="61" t="str">
        <f aca="false">Def_SecSub!$A$301</f>
        <v>BO-40U</v>
      </c>
      <c r="B1222" s="61" t="str">
        <f aca="false">Def_Equipamentos!$C$12</f>
        <v>DI-FMCFastADC</v>
      </c>
      <c r="C1222" s="43"/>
      <c r="D1222" s="64" t="str">
        <f aca="false">IF(EXACT(A1222, ""), "", A1222&amp;":")&amp;B1222&amp;IF(EXACT(C1222, ""), "", "-"&amp;C1222)</f>
        <v>BO-40U:DI-FMCFastADC</v>
      </c>
      <c r="E1222" s="61" t="str">
        <f aca="false">Def_Locais_Racks_Trechos!$A$18</f>
        <v>IA-16RaBPM</v>
      </c>
      <c r="F1222" s="64" t="str">
        <f aca="false" t="array" ref="F1222:F1222">INDEX(Def_Locais_Racks_Trechos!$B$2:$B$1019, MATCH(E1222, Def_Locais_Racks_Trechos!$A$2:$A$1019, 0), 1)</f>
        <v>Sala Racks 16</v>
      </c>
      <c r="G1222" s="65"/>
      <c r="H1222" s="65"/>
      <c r="I1222" s="65"/>
      <c r="J1222" s="65"/>
      <c r="K1222" s="65"/>
      <c r="L1222" s="65"/>
      <c r="M1222" s="65"/>
      <c r="N1222" s="65"/>
      <c r="O1222" s="65"/>
    </row>
    <row r="1223" customFormat="false" ht="15.75" hidden="false" customHeight="true" outlineLevel="0" collapsed="false">
      <c r="A1223" s="61" t="str">
        <f aca="false">Def_SecSub!$A$302</f>
        <v>BO-41U</v>
      </c>
      <c r="B1223" s="61" t="str">
        <f aca="false">Def_Equipamentos!$C$12</f>
        <v>DI-FMCFastADC</v>
      </c>
      <c r="C1223" s="43"/>
      <c r="D1223" s="64" t="str">
        <f aca="false">IF(EXACT(A1223, ""), "", A1223&amp;":")&amp;B1223&amp;IF(EXACT(C1223, ""), "", "-"&amp;C1223)</f>
        <v>BO-41U:DI-FMCFastADC</v>
      </c>
      <c r="E1223" s="61" t="str">
        <f aca="false">Def_Locais_Racks_Trechos!$A$19</f>
        <v>IA-17RaBPM</v>
      </c>
      <c r="F1223" s="64" t="str">
        <f aca="false" t="array" ref="F1223:F1223">INDEX(Def_Locais_Racks_Trechos!$B$2:$B$1019, MATCH(E1223, Def_Locais_Racks_Trechos!$A$2:$A$1019, 0), 1)</f>
        <v>Sala Racks 17</v>
      </c>
      <c r="G1223" s="65"/>
      <c r="H1223" s="65"/>
      <c r="I1223" s="65"/>
      <c r="J1223" s="65"/>
      <c r="K1223" s="65"/>
      <c r="L1223" s="65"/>
      <c r="M1223" s="65"/>
      <c r="N1223" s="65"/>
      <c r="O1223" s="65"/>
    </row>
    <row r="1224" customFormat="false" ht="15.75" hidden="false" customHeight="true" outlineLevel="0" collapsed="false">
      <c r="A1224" s="61" t="str">
        <f aca="false">Def_SecSub!$A$303</f>
        <v>BO-42U</v>
      </c>
      <c r="B1224" s="61" t="str">
        <f aca="false">Def_Equipamentos!$C$12</f>
        <v>DI-FMCFastADC</v>
      </c>
      <c r="C1224" s="43"/>
      <c r="D1224" s="64" t="str">
        <f aca="false">IF(EXACT(A1224, ""), "", A1224&amp;":")&amp;B1224&amp;IF(EXACT(C1224, ""), "", "-"&amp;C1224)</f>
        <v>BO-42U:DI-FMCFastADC</v>
      </c>
      <c r="E1224" s="61" t="str">
        <f aca="false">Def_Locais_Racks_Trechos!$A$19</f>
        <v>IA-17RaBPM</v>
      </c>
      <c r="F1224" s="64" t="str">
        <f aca="false" t="array" ref="F1224:F1224">INDEX(Def_Locais_Racks_Trechos!$B$2:$B$1019, MATCH(E1224, Def_Locais_Racks_Trechos!$A$2:$A$1019, 0), 1)</f>
        <v>Sala Racks 17</v>
      </c>
      <c r="G1224" s="65"/>
      <c r="H1224" s="65"/>
      <c r="I1224" s="65"/>
      <c r="J1224" s="65"/>
      <c r="K1224" s="65"/>
      <c r="L1224" s="65"/>
      <c r="M1224" s="65"/>
      <c r="N1224" s="65"/>
      <c r="O1224" s="65"/>
    </row>
    <row r="1225" customFormat="false" ht="15.75" hidden="false" customHeight="true" outlineLevel="0" collapsed="false">
      <c r="A1225" s="61" t="str">
        <f aca="false">Def_SecSub!$A$304</f>
        <v>BO-43U</v>
      </c>
      <c r="B1225" s="61" t="str">
        <f aca="false">Def_Equipamentos!$C$12</f>
        <v>DI-FMCFastADC</v>
      </c>
      <c r="C1225" s="43"/>
      <c r="D1225" s="64" t="str">
        <f aca="false">IF(EXACT(A1225, ""), "", A1225&amp;":")&amp;B1225&amp;IF(EXACT(C1225, ""), "", "-"&amp;C1225)</f>
        <v>BO-43U:DI-FMCFastADC</v>
      </c>
      <c r="E1225" s="61" t="str">
        <f aca="false">Def_Locais_Racks_Trechos!$A$20</f>
        <v>IA-18RaBPM</v>
      </c>
      <c r="F1225" s="64" t="str">
        <f aca="false" t="array" ref="F1225:F1225">INDEX(Def_Locais_Racks_Trechos!$B$2:$B$1019, MATCH(E1225, Def_Locais_Racks_Trechos!$A$2:$A$1019, 0), 1)</f>
        <v>Sala Racks 18 parte 1</v>
      </c>
      <c r="G1225" s="65"/>
      <c r="H1225" s="65"/>
      <c r="I1225" s="65"/>
      <c r="J1225" s="65"/>
      <c r="K1225" s="65"/>
      <c r="L1225" s="65"/>
      <c r="M1225" s="65"/>
      <c r="N1225" s="65"/>
      <c r="O1225" s="65"/>
    </row>
    <row r="1226" customFormat="false" ht="15.75" hidden="false" customHeight="true" outlineLevel="0" collapsed="false">
      <c r="A1226" s="61" t="str">
        <f aca="false">Def_SecSub!$A$305</f>
        <v>BO-44U</v>
      </c>
      <c r="B1226" s="61" t="str">
        <f aca="false">Def_Equipamentos!$C$12</f>
        <v>DI-FMCFastADC</v>
      </c>
      <c r="C1226" s="43"/>
      <c r="D1226" s="64" t="str">
        <f aca="false">IF(EXACT(A1226, ""), "", A1226&amp;":")&amp;B1226&amp;IF(EXACT(C1226, ""), "", "-"&amp;C1226)</f>
        <v>BO-44U:DI-FMCFastADC</v>
      </c>
      <c r="E1226" s="61" t="str">
        <f aca="false">Def_Locais_Racks_Trechos!$A$20</f>
        <v>IA-18RaBPM</v>
      </c>
      <c r="F1226" s="64" t="str">
        <f aca="false" t="array" ref="F1226:F1226">INDEX(Def_Locais_Racks_Trechos!$B$2:$B$1019, MATCH(E1226, Def_Locais_Racks_Trechos!$A$2:$A$1019, 0), 1)</f>
        <v>Sala Racks 18 parte 1</v>
      </c>
      <c r="G1226" s="65"/>
      <c r="H1226" s="65"/>
      <c r="I1226" s="65"/>
      <c r="J1226" s="65"/>
      <c r="K1226" s="65"/>
      <c r="L1226" s="65"/>
      <c r="M1226" s="65"/>
      <c r="N1226" s="65"/>
      <c r="O1226" s="65"/>
    </row>
    <row r="1227" customFormat="false" ht="15.75" hidden="false" customHeight="true" outlineLevel="0" collapsed="false">
      <c r="A1227" s="61" t="str">
        <f aca="false">Def_SecSub!$A$306</f>
        <v>BO-45U</v>
      </c>
      <c r="B1227" s="61" t="str">
        <f aca="false">Def_Equipamentos!$C$12</f>
        <v>DI-FMCFastADC</v>
      </c>
      <c r="C1227" s="43"/>
      <c r="D1227" s="64" t="str">
        <f aca="false">IF(EXACT(A1227, ""), "", A1227&amp;":")&amp;B1227&amp;IF(EXACT(C1227, ""), "", "-"&amp;C1227)</f>
        <v>BO-45U:DI-FMCFastADC</v>
      </c>
      <c r="E1227" s="61" t="str">
        <f aca="false">Def_Locais_Racks_Trechos!$A$20</f>
        <v>IA-18RaBPM</v>
      </c>
      <c r="F1227" s="64" t="str">
        <f aca="false" t="array" ref="F1227:F1227">INDEX(Def_Locais_Racks_Trechos!$B$2:$B$1019, MATCH(E1227, Def_Locais_Racks_Trechos!$A$2:$A$1019, 0), 1)</f>
        <v>Sala Racks 18 parte 1</v>
      </c>
      <c r="G1227" s="65"/>
      <c r="H1227" s="65"/>
      <c r="I1227" s="65"/>
      <c r="J1227" s="65"/>
      <c r="K1227" s="65"/>
      <c r="L1227" s="65"/>
      <c r="M1227" s="65"/>
      <c r="N1227" s="65"/>
      <c r="O1227" s="65"/>
    </row>
    <row r="1228" customFormat="false" ht="15.75" hidden="false" customHeight="true" outlineLevel="0" collapsed="false">
      <c r="A1228" s="61" t="str">
        <f aca="false">Def_SecSub!$A$307</f>
        <v>BO-46U</v>
      </c>
      <c r="B1228" s="61" t="str">
        <f aca="false">Def_Equipamentos!$C$12</f>
        <v>DI-FMCFastADC</v>
      </c>
      <c r="C1228" s="43"/>
      <c r="D1228" s="64" t="str">
        <f aca="false">IF(EXACT(A1228, ""), "", A1228&amp;":")&amp;B1228&amp;IF(EXACT(C1228, ""), "", "-"&amp;C1228)</f>
        <v>BO-46U:DI-FMCFastADC</v>
      </c>
      <c r="E1228" s="61" t="str">
        <f aca="false">Def_Locais_Racks_Trechos!$A$21</f>
        <v>IA-19RaBPM</v>
      </c>
      <c r="F1228" s="64" t="str">
        <f aca="false" t="array" ref="F1228:F1228">INDEX(Def_Locais_Racks_Trechos!$B$2:$B$1019, MATCH(E1228, Def_Locais_Racks_Trechos!$A$2:$A$1019, 0), 1)</f>
        <v>Sala Racks 18 parte 2</v>
      </c>
      <c r="G1228" s="65"/>
      <c r="H1228" s="65"/>
      <c r="I1228" s="65"/>
      <c r="J1228" s="65"/>
      <c r="K1228" s="65"/>
      <c r="L1228" s="65"/>
      <c r="M1228" s="65"/>
      <c r="N1228" s="65"/>
      <c r="O1228" s="65"/>
    </row>
    <row r="1229" customFormat="false" ht="15.75" hidden="false" customHeight="true" outlineLevel="0" collapsed="false">
      <c r="A1229" s="61" t="str">
        <f aca="false">Def_SecSub!$A$308</f>
        <v>BO-47U</v>
      </c>
      <c r="B1229" s="61" t="str">
        <f aca="false">Def_Equipamentos!$C$12</f>
        <v>DI-FMCFastADC</v>
      </c>
      <c r="C1229" s="43"/>
      <c r="D1229" s="64" t="str">
        <f aca="false">IF(EXACT(A1229, ""), "", A1229&amp;":")&amp;B1229&amp;IF(EXACT(C1229, ""), "", "-"&amp;C1229)</f>
        <v>BO-47U:DI-FMCFastADC</v>
      </c>
      <c r="E1229" s="61" t="str">
        <f aca="false">Def_Locais_Racks_Trechos!$A$21</f>
        <v>IA-19RaBPM</v>
      </c>
      <c r="F1229" s="64" t="str">
        <f aca="false" t="array" ref="F1229:F1229">INDEX(Def_Locais_Racks_Trechos!$B$2:$B$1019, MATCH(E1229, Def_Locais_Racks_Trechos!$A$2:$A$1019, 0), 1)</f>
        <v>Sala Racks 18 parte 2</v>
      </c>
      <c r="G1229" s="65"/>
      <c r="H1229" s="65"/>
      <c r="I1229" s="65"/>
      <c r="J1229" s="65"/>
      <c r="K1229" s="65"/>
      <c r="L1229" s="65"/>
      <c r="M1229" s="65"/>
      <c r="N1229" s="65"/>
      <c r="O1229" s="65"/>
    </row>
    <row r="1230" customFormat="false" ht="15.75" hidden="false" customHeight="true" outlineLevel="0" collapsed="false">
      <c r="A1230" s="61" t="str">
        <f aca="false">Def_SecSub!$A$309</f>
        <v>BO-48U</v>
      </c>
      <c r="B1230" s="61" t="str">
        <f aca="false">Def_Equipamentos!$C$12</f>
        <v>DI-FMCFastADC</v>
      </c>
      <c r="C1230" s="43"/>
      <c r="D1230" s="64" t="str">
        <f aca="false">IF(EXACT(A1230, ""), "", A1230&amp;":")&amp;B1230&amp;IF(EXACT(C1230, ""), "", "-"&amp;C1230)</f>
        <v>BO-48U:DI-FMCFastADC</v>
      </c>
      <c r="E1230" s="61" t="str">
        <f aca="false">Def_Locais_Racks_Trechos!$A$22</f>
        <v>IA-20RaBPM</v>
      </c>
      <c r="F1230" s="64" t="str">
        <f aca="false" t="array" ref="F1230:F1230">INDEX(Def_Locais_Racks_Trechos!$B$2:$B$1019, MATCH(E1230, Def_Locais_Racks_Trechos!$A$2:$A$1019, 0), 1)</f>
        <v>Sala Racks 19&amp;20</v>
      </c>
      <c r="G1230" s="65"/>
      <c r="H1230" s="65"/>
      <c r="I1230" s="65"/>
      <c r="J1230" s="65"/>
      <c r="K1230" s="65"/>
      <c r="L1230" s="65"/>
      <c r="M1230" s="65"/>
      <c r="N1230" s="65"/>
      <c r="O1230" s="65"/>
    </row>
    <row r="1231" customFormat="false" ht="15.75" hidden="false" customHeight="true" outlineLevel="0" collapsed="false">
      <c r="A1231" s="61" t="str">
        <f aca="false">Def_SecSub!$A$310</f>
        <v>BO-49U</v>
      </c>
      <c r="B1231" s="61" t="str">
        <f aca="false">Def_Equipamentos!$C$12</f>
        <v>DI-FMCFastADC</v>
      </c>
      <c r="C1231" s="43"/>
      <c r="D1231" s="64" t="str">
        <f aca="false">IF(EXACT(A1231, ""), "", A1231&amp;":")&amp;B1231&amp;IF(EXACT(C1231, ""), "", "-"&amp;C1231)</f>
        <v>BO-49U:DI-FMCFastADC</v>
      </c>
      <c r="E1231" s="61" t="str">
        <f aca="false">Def_Locais_Racks_Trechos!$A$22</f>
        <v>IA-20RaBPM</v>
      </c>
      <c r="F1231" s="64" t="str">
        <f aca="false" t="array" ref="F1231:F1231">INDEX(Def_Locais_Racks_Trechos!$B$2:$B$1019, MATCH(E1231, Def_Locais_Racks_Trechos!$A$2:$A$1019, 0), 1)</f>
        <v>Sala Racks 19&amp;20</v>
      </c>
      <c r="G1231" s="65"/>
      <c r="H1231" s="65"/>
      <c r="I1231" s="65"/>
      <c r="J1231" s="65"/>
      <c r="K1231" s="65"/>
      <c r="L1231" s="65"/>
      <c r="M1231" s="65"/>
      <c r="N1231" s="65"/>
      <c r="O1231" s="65"/>
    </row>
    <row r="1232" customFormat="false" ht="15.75" hidden="false" customHeight="true" outlineLevel="0" collapsed="false">
      <c r="A1232" s="61" t="str">
        <f aca="false">Def_SecSub!$A$311</f>
        <v>BO-50U</v>
      </c>
      <c r="B1232" s="61" t="str">
        <f aca="false">Def_Equipamentos!$C$12</f>
        <v>DI-FMCFastADC</v>
      </c>
      <c r="C1232" s="43"/>
      <c r="D1232" s="64" t="str">
        <f aca="false">IF(EXACT(A1232, ""), "", A1232&amp;":")&amp;B1232&amp;IF(EXACT(C1232, ""), "", "-"&amp;C1232)</f>
        <v>BO-50U:DI-FMCFastADC</v>
      </c>
      <c r="E1232" s="61" t="str">
        <f aca="false">Def_Locais_Racks_Trechos!$A$22</f>
        <v>IA-20RaBPM</v>
      </c>
      <c r="F1232" s="64" t="str">
        <f aca="false" t="array" ref="F1232:F1232">INDEX(Def_Locais_Racks_Trechos!$B$2:$B$1019, MATCH(E1232, Def_Locais_Racks_Trechos!$A$2:$A$1019, 0), 1)</f>
        <v>Sala Racks 19&amp;20</v>
      </c>
      <c r="G1232" s="65"/>
      <c r="H1232" s="65"/>
      <c r="I1232" s="65"/>
      <c r="J1232" s="65"/>
      <c r="K1232" s="65"/>
      <c r="L1232" s="65"/>
      <c r="M1232" s="65"/>
      <c r="N1232" s="65"/>
      <c r="O1232" s="65"/>
    </row>
    <row r="1233" customFormat="false" ht="15.75" hidden="false" customHeight="true" outlineLevel="0" collapsed="false">
      <c r="A1233" s="61" t="str">
        <f aca="false">Def_SecSub!$A$312</f>
        <v>SI-01C1</v>
      </c>
      <c r="B1233" s="61" t="str">
        <f aca="false">Def_Equipamentos!$C$12</f>
        <v>DI-FMCFastADC</v>
      </c>
      <c r="C1233" s="43" t="n">
        <v>1</v>
      </c>
      <c r="D1233" s="64" t="str">
        <f aca="false">IF(EXACT(A1233, ""), "", A1233&amp;":")&amp;B1233&amp;IF(EXACT(C1233, ""), "", "-"&amp;C1233)</f>
        <v>SI-01C1:DI-FMCFastADC-1</v>
      </c>
      <c r="E1233" s="61" t="str">
        <f aca="false">Def_Locais_Racks_Trechos!$A$3</f>
        <v>IA-01RaBPM</v>
      </c>
      <c r="F1233" s="64" t="str">
        <f aca="false" t="array" ref="F1233:F1233">INDEX(Def_Locais_Racks_Trechos!$B$2:$B$1019, MATCH(E1233, Def_Locais_Racks_Trechos!$A$2:$A$1019, 0), 1)</f>
        <v>Sala Racks 1</v>
      </c>
      <c r="G1233" s="65"/>
      <c r="H1233" s="65"/>
      <c r="I1233" s="65"/>
      <c r="J1233" s="65"/>
      <c r="K1233" s="65"/>
      <c r="L1233" s="65"/>
      <c r="M1233" s="65"/>
      <c r="N1233" s="65"/>
      <c r="O1233" s="65"/>
    </row>
    <row r="1234" customFormat="false" ht="15.75" hidden="false" customHeight="true" outlineLevel="0" collapsed="false">
      <c r="A1234" s="61" t="str">
        <f aca="false">Def_SecSub!$A$312</f>
        <v>SI-01C1</v>
      </c>
      <c r="B1234" s="61" t="str">
        <f aca="false">Def_Equipamentos!$C$12</f>
        <v>DI-FMCFastADC</v>
      </c>
      <c r="C1234" s="43" t="n">
        <v>2</v>
      </c>
      <c r="D1234" s="64" t="str">
        <f aca="false">IF(EXACT(A1234, ""), "", A1234&amp;":")&amp;B1234&amp;IF(EXACT(C1234, ""), "", "-"&amp;C1234)</f>
        <v>SI-01C1:DI-FMCFastADC-2</v>
      </c>
      <c r="E1234" s="61" t="str">
        <f aca="false">Def_Locais_Racks_Trechos!$A$3</f>
        <v>IA-01RaBPM</v>
      </c>
      <c r="F1234" s="64" t="str">
        <f aca="false" t="array" ref="F1234:F1234">INDEX(Def_Locais_Racks_Trechos!$B$2:$B$1019, MATCH(E1234, Def_Locais_Racks_Trechos!$A$2:$A$1019, 0), 1)</f>
        <v>Sala Racks 1</v>
      </c>
      <c r="G1234" s="65"/>
      <c r="H1234" s="65"/>
      <c r="I1234" s="65"/>
      <c r="J1234" s="65"/>
      <c r="K1234" s="65"/>
      <c r="L1234" s="65"/>
      <c r="M1234" s="65"/>
      <c r="N1234" s="65"/>
      <c r="O1234" s="65"/>
    </row>
    <row r="1235" customFormat="false" ht="15.75" hidden="false" customHeight="true" outlineLevel="0" collapsed="false">
      <c r="A1235" s="61" t="str">
        <f aca="false">Def_SecSub!$A$313</f>
        <v>SI-01C2</v>
      </c>
      <c r="B1235" s="61" t="str">
        <f aca="false">Def_Equipamentos!$C$12</f>
        <v>DI-FMCFastADC</v>
      </c>
      <c r="C1235" s="43"/>
      <c r="D1235" s="64" t="str">
        <f aca="false">IF(EXACT(A1235, ""), "", A1235&amp;":")&amp;B1235&amp;IF(EXACT(C1235, ""), "", "-"&amp;C1235)</f>
        <v>SI-01C2:DI-FMCFastADC</v>
      </c>
      <c r="E1235" s="61" t="str">
        <f aca="false">Def_Locais_Racks_Trechos!$A$3</f>
        <v>IA-01RaBPM</v>
      </c>
      <c r="F1235" s="64" t="str">
        <f aca="false" t="array" ref="F1235:F1235">INDEX(Def_Locais_Racks_Trechos!$B$2:$B$1019, MATCH(E1235, Def_Locais_Racks_Trechos!$A$2:$A$1019, 0), 1)</f>
        <v>Sala Racks 1</v>
      </c>
      <c r="G1235" s="65"/>
      <c r="H1235" s="65"/>
      <c r="I1235" s="65"/>
      <c r="J1235" s="65"/>
      <c r="K1235" s="65"/>
      <c r="L1235" s="65"/>
      <c r="M1235" s="65"/>
      <c r="N1235" s="65"/>
      <c r="O1235" s="65"/>
    </row>
    <row r="1236" customFormat="false" ht="15.75" hidden="false" customHeight="true" outlineLevel="0" collapsed="false">
      <c r="A1236" s="61" t="str">
        <f aca="false">Def_SecSub!$A$314</f>
        <v>SI-01C3</v>
      </c>
      <c r="B1236" s="61" t="str">
        <f aca="false">Def_Equipamentos!$C$12</f>
        <v>DI-FMCFastADC</v>
      </c>
      <c r="C1236" s="43" t="n">
        <v>1</v>
      </c>
      <c r="D1236" s="64" t="str">
        <f aca="false">IF(EXACT(A1236, ""), "", A1236&amp;":")&amp;B1236&amp;IF(EXACT(C1236, ""), "", "-"&amp;C1236)</f>
        <v>SI-01C3:DI-FMCFastADC-1</v>
      </c>
      <c r="E1236" s="61" t="str">
        <f aca="false">Def_Locais_Racks_Trechos!$A$3</f>
        <v>IA-01RaBPM</v>
      </c>
      <c r="F1236" s="64" t="str">
        <f aca="false" t="array" ref="F1236:F1236">INDEX(Def_Locais_Racks_Trechos!$B$2:$B$1019, MATCH(E1236, Def_Locais_Racks_Trechos!$A$2:$A$1019, 0), 1)</f>
        <v>Sala Racks 1</v>
      </c>
      <c r="G1236" s="65"/>
      <c r="H1236" s="65"/>
      <c r="I1236" s="65"/>
      <c r="J1236" s="65"/>
      <c r="K1236" s="65"/>
      <c r="L1236" s="65"/>
      <c r="M1236" s="65"/>
      <c r="N1236" s="65"/>
      <c r="O1236" s="65"/>
    </row>
    <row r="1237" customFormat="false" ht="15.75" hidden="false" customHeight="true" outlineLevel="0" collapsed="false">
      <c r="A1237" s="61" t="str">
        <f aca="false">Def_SecSub!$A$314</f>
        <v>SI-01C3</v>
      </c>
      <c r="B1237" s="61" t="str">
        <f aca="false">Def_Equipamentos!$C$12</f>
        <v>DI-FMCFastADC</v>
      </c>
      <c r="C1237" s="43" t="n">
        <v>2</v>
      </c>
      <c r="D1237" s="64" t="str">
        <f aca="false">IF(EXACT(A1237, ""), "", A1237&amp;":")&amp;B1237&amp;IF(EXACT(C1237, ""), "", "-"&amp;C1237)</f>
        <v>SI-01C3:DI-FMCFastADC-2</v>
      </c>
      <c r="E1237" s="61" t="str">
        <f aca="false">Def_Locais_Racks_Trechos!$A$3</f>
        <v>IA-01RaBPM</v>
      </c>
      <c r="F1237" s="64" t="str">
        <f aca="false" t="array" ref="F1237:F1237">INDEX(Def_Locais_Racks_Trechos!$B$2:$B$1019, MATCH(E1237, Def_Locais_Racks_Trechos!$A$2:$A$1019, 0), 1)</f>
        <v>Sala Racks 1</v>
      </c>
      <c r="G1237" s="65"/>
      <c r="H1237" s="65"/>
      <c r="I1237" s="65"/>
      <c r="J1237" s="65"/>
      <c r="K1237" s="65"/>
      <c r="L1237" s="65"/>
      <c r="M1237" s="65"/>
      <c r="N1237" s="65"/>
      <c r="O1237" s="65"/>
    </row>
    <row r="1238" customFormat="false" ht="15.75" hidden="false" customHeight="true" outlineLevel="0" collapsed="false">
      <c r="A1238" s="61" t="str">
        <f aca="false">Def_SecSub!$A$315</f>
        <v>SI-01C4</v>
      </c>
      <c r="B1238" s="61" t="str">
        <f aca="false">Def_Equipamentos!$C$12</f>
        <v>DI-FMCFastADC</v>
      </c>
      <c r="C1238" s="43"/>
      <c r="D1238" s="64" t="str">
        <f aca="false">IF(EXACT(A1238, ""), "", A1238&amp;":")&amp;B1238&amp;IF(EXACT(C1238, ""), "", "-"&amp;C1238)</f>
        <v>SI-01C4:DI-FMCFastADC</v>
      </c>
      <c r="E1238" s="61" t="str">
        <f aca="false">Def_Locais_Racks_Trechos!$A$3</f>
        <v>IA-01RaBPM</v>
      </c>
      <c r="F1238" s="64" t="str">
        <f aca="false" t="array" ref="F1238:F1238">INDEX(Def_Locais_Racks_Trechos!$B$2:$B$1019, MATCH(E1238, Def_Locais_Racks_Trechos!$A$2:$A$1019, 0), 1)</f>
        <v>Sala Racks 1</v>
      </c>
      <c r="G1238" s="65"/>
      <c r="H1238" s="65"/>
      <c r="I1238" s="65"/>
      <c r="J1238" s="65"/>
      <c r="K1238" s="65"/>
      <c r="L1238" s="65"/>
      <c r="M1238" s="65"/>
      <c r="N1238" s="65"/>
      <c r="O1238" s="65"/>
    </row>
    <row r="1239" customFormat="false" ht="15.75" hidden="false" customHeight="true" outlineLevel="0" collapsed="false">
      <c r="A1239" s="61" t="str">
        <f aca="false">Def_SecSub!$A$316</f>
        <v>SI-01M1</v>
      </c>
      <c r="B1239" s="61" t="str">
        <f aca="false">Def_Equipamentos!$C$12</f>
        <v>DI-FMCFastADC</v>
      </c>
      <c r="C1239" s="43"/>
      <c r="D1239" s="64" t="str">
        <f aca="false">IF(EXACT(A1239, ""), "", A1239&amp;":")&amp;B1239&amp;IF(EXACT(C1239, ""), "", "-"&amp;C1239)</f>
        <v>SI-01M1:DI-FMCFastADC</v>
      </c>
      <c r="E1239" s="61" t="str">
        <f aca="false">Def_Locais_Racks_Trechos!$A$3</f>
        <v>IA-01RaBPM</v>
      </c>
      <c r="F1239" s="64" t="str">
        <f aca="false" t="array" ref="F1239:F1239">INDEX(Def_Locais_Racks_Trechos!$B$2:$B$1019, MATCH(E1239, Def_Locais_Racks_Trechos!$A$2:$A$1019, 0), 1)</f>
        <v>Sala Racks 1</v>
      </c>
      <c r="G1239" s="65"/>
      <c r="H1239" s="65"/>
      <c r="I1239" s="65"/>
      <c r="J1239" s="65"/>
      <c r="K1239" s="65"/>
      <c r="L1239" s="65"/>
      <c r="M1239" s="65"/>
      <c r="N1239" s="65"/>
      <c r="O1239" s="65"/>
    </row>
    <row r="1240" customFormat="false" ht="15.75" hidden="false" customHeight="true" outlineLevel="0" collapsed="false">
      <c r="A1240" s="61" t="str">
        <f aca="false">Def_SecSub!$A$317</f>
        <v>SI-01M2</v>
      </c>
      <c r="B1240" s="61" t="str">
        <f aca="false">Def_Equipamentos!$C$12</f>
        <v>DI-FMCFastADC</v>
      </c>
      <c r="C1240" s="43"/>
      <c r="D1240" s="64" t="str">
        <f aca="false">IF(EXACT(A1240, ""), "", A1240&amp;":")&amp;B1240&amp;IF(EXACT(C1240, ""), "", "-"&amp;C1240)</f>
        <v>SI-01M2:DI-FMCFastADC</v>
      </c>
      <c r="E1240" s="61" t="str">
        <f aca="false">Def_Locais_Racks_Trechos!$A$3</f>
        <v>IA-01RaBPM</v>
      </c>
      <c r="F1240" s="64" t="str">
        <f aca="false" t="array" ref="F1240:F1240">INDEX(Def_Locais_Racks_Trechos!$B$2:$B$1019, MATCH(E1240, Def_Locais_Racks_Trechos!$A$2:$A$1019, 0), 1)</f>
        <v>Sala Racks 1</v>
      </c>
      <c r="G1240" s="65"/>
      <c r="H1240" s="65"/>
      <c r="I1240" s="65"/>
      <c r="J1240" s="65"/>
      <c r="K1240" s="65"/>
      <c r="L1240" s="65"/>
      <c r="M1240" s="65"/>
      <c r="N1240" s="65"/>
      <c r="O1240" s="65"/>
    </row>
    <row r="1241" customFormat="false" ht="15.75" hidden="false" customHeight="true" outlineLevel="0" collapsed="false">
      <c r="A1241" s="61" t="str">
        <f aca="false">Def_SecSub!$A$318</f>
        <v>SI-02C1</v>
      </c>
      <c r="B1241" s="61" t="str">
        <f aca="false">Def_Equipamentos!$C$12</f>
        <v>DI-FMCFastADC</v>
      </c>
      <c r="C1241" s="43" t="n">
        <v>1</v>
      </c>
      <c r="D1241" s="64" t="str">
        <f aca="false">IF(EXACT(A1241, ""), "", A1241&amp;":")&amp;B1241&amp;IF(EXACT(C1241, ""), "", "-"&amp;C1241)</f>
        <v>SI-02C1:DI-FMCFastADC-1</v>
      </c>
      <c r="E1241" s="61" t="str">
        <f aca="false">Def_Locais_Racks_Trechos!$A$4</f>
        <v>IA-02RaBPM</v>
      </c>
      <c r="F1241" s="64" t="str">
        <f aca="false" t="array" ref="F1241:F1241">INDEX(Def_Locais_Racks_Trechos!$B$2:$B$1019, MATCH(E1241, Def_Locais_Racks_Trechos!$A$2:$A$1019, 0), 1)</f>
        <v>Sala Racks 2</v>
      </c>
      <c r="G1241" s="65"/>
      <c r="H1241" s="65"/>
      <c r="I1241" s="65"/>
      <c r="J1241" s="65"/>
      <c r="K1241" s="65"/>
      <c r="L1241" s="65"/>
      <c r="M1241" s="65"/>
      <c r="N1241" s="65"/>
      <c r="O1241" s="65"/>
    </row>
    <row r="1242" customFormat="false" ht="15.75" hidden="false" customHeight="true" outlineLevel="0" collapsed="false">
      <c r="A1242" s="61" t="str">
        <f aca="false">Def_SecSub!$A$318</f>
        <v>SI-02C1</v>
      </c>
      <c r="B1242" s="61" t="str">
        <f aca="false">Def_Equipamentos!$C$12</f>
        <v>DI-FMCFastADC</v>
      </c>
      <c r="C1242" s="43" t="n">
        <v>2</v>
      </c>
      <c r="D1242" s="64" t="str">
        <f aca="false">IF(EXACT(A1242, ""), "", A1242&amp;":")&amp;B1242&amp;IF(EXACT(C1242, ""), "", "-"&amp;C1242)</f>
        <v>SI-02C1:DI-FMCFastADC-2</v>
      </c>
      <c r="E1242" s="61" t="str">
        <f aca="false">Def_Locais_Racks_Trechos!$A$4</f>
        <v>IA-02RaBPM</v>
      </c>
      <c r="F1242" s="64" t="str">
        <f aca="false" t="array" ref="F1242:F1242">INDEX(Def_Locais_Racks_Trechos!$B$2:$B$1019, MATCH(E1242, Def_Locais_Racks_Trechos!$A$2:$A$1019, 0), 1)</f>
        <v>Sala Racks 2</v>
      </c>
      <c r="G1242" s="65"/>
      <c r="H1242" s="65"/>
      <c r="I1242" s="65"/>
      <c r="J1242" s="65"/>
      <c r="K1242" s="65"/>
      <c r="L1242" s="65"/>
      <c r="M1242" s="65"/>
      <c r="N1242" s="65"/>
      <c r="O1242" s="65"/>
    </row>
    <row r="1243" customFormat="false" ht="15.75" hidden="false" customHeight="true" outlineLevel="0" collapsed="false">
      <c r="A1243" s="61" t="str">
        <f aca="false">Def_SecSub!$A$319</f>
        <v>SI-02C2</v>
      </c>
      <c r="B1243" s="61" t="str">
        <f aca="false">Def_Equipamentos!$C$12</f>
        <v>DI-FMCFastADC</v>
      </c>
      <c r="C1243" s="43"/>
      <c r="D1243" s="64" t="str">
        <f aca="false">IF(EXACT(A1243, ""), "", A1243&amp;":")&amp;B1243&amp;IF(EXACT(C1243, ""), "", "-"&amp;C1243)</f>
        <v>SI-02C2:DI-FMCFastADC</v>
      </c>
      <c r="E1243" s="61" t="str">
        <f aca="false">Def_Locais_Racks_Trechos!$A$4</f>
        <v>IA-02RaBPM</v>
      </c>
      <c r="F1243" s="64" t="str">
        <f aca="false" t="array" ref="F1243:F1243">INDEX(Def_Locais_Racks_Trechos!$B$2:$B$1019, MATCH(E1243, Def_Locais_Racks_Trechos!$A$2:$A$1019, 0), 1)</f>
        <v>Sala Racks 2</v>
      </c>
      <c r="G1243" s="65"/>
      <c r="H1243" s="65"/>
      <c r="I1243" s="65"/>
      <c r="J1243" s="65"/>
      <c r="K1243" s="65"/>
      <c r="L1243" s="65"/>
      <c r="M1243" s="65"/>
      <c r="N1243" s="65"/>
      <c r="O1243" s="65"/>
    </row>
    <row r="1244" customFormat="false" ht="15.75" hidden="false" customHeight="true" outlineLevel="0" collapsed="false">
      <c r="A1244" s="61" t="str">
        <f aca="false">Def_SecSub!$A$320</f>
        <v>SI-02C3</v>
      </c>
      <c r="B1244" s="61" t="str">
        <f aca="false">Def_Equipamentos!$C$12</f>
        <v>DI-FMCFastADC</v>
      </c>
      <c r="C1244" s="43" t="n">
        <v>1</v>
      </c>
      <c r="D1244" s="64" t="str">
        <f aca="false">IF(EXACT(A1244, ""), "", A1244&amp;":")&amp;B1244&amp;IF(EXACT(C1244, ""), "", "-"&amp;C1244)</f>
        <v>SI-02C3:DI-FMCFastADC-1</v>
      </c>
      <c r="E1244" s="61" t="str">
        <f aca="false">Def_Locais_Racks_Trechos!$A$4</f>
        <v>IA-02RaBPM</v>
      </c>
      <c r="F1244" s="64" t="str">
        <f aca="false" t="array" ref="F1244:F1244">INDEX(Def_Locais_Racks_Trechos!$B$2:$B$1019, MATCH(E1244, Def_Locais_Racks_Trechos!$A$2:$A$1019, 0), 1)</f>
        <v>Sala Racks 2</v>
      </c>
      <c r="G1244" s="65"/>
      <c r="H1244" s="65"/>
      <c r="I1244" s="65"/>
      <c r="J1244" s="65"/>
      <c r="K1244" s="65"/>
      <c r="L1244" s="65"/>
      <c r="M1244" s="65"/>
      <c r="N1244" s="65"/>
      <c r="O1244" s="65"/>
    </row>
    <row r="1245" customFormat="false" ht="15.75" hidden="false" customHeight="true" outlineLevel="0" collapsed="false">
      <c r="A1245" s="61" t="str">
        <f aca="false">Def_SecSub!$A$320</f>
        <v>SI-02C3</v>
      </c>
      <c r="B1245" s="61" t="str">
        <f aca="false">Def_Equipamentos!$C$12</f>
        <v>DI-FMCFastADC</v>
      </c>
      <c r="C1245" s="43" t="n">
        <v>2</v>
      </c>
      <c r="D1245" s="64" t="str">
        <f aca="false">IF(EXACT(A1245, ""), "", A1245&amp;":")&amp;B1245&amp;IF(EXACT(C1245, ""), "", "-"&amp;C1245)</f>
        <v>SI-02C3:DI-FMCFastADC-2</v>
      </c>
      <c r="E1245" s="61" t="str">
        <f aca="false">Def_Locais_Racks_Trechos!$A$4</f>
        <v>IA-02RaBPM</v>
      </c>
      <c r="F1245" s="64" t="str">
        <f aca="false" t="array" ref="F1245:F1245">INDEX(Def_Locais_Racks_Trechos!$B$2:$B$1019, MATCH(E1245, Def_Locais_Racks_Trechos!$A$2:$A$1019, 0), 1)</f>
        <v>Sala Racks 2</v>
      </c>
      <c r="G1245" s="65"/>
      <c r="H1245" s="65"/>
      <c r="I1245" s="65"/>
      <c r="J1245" s="65"/>
      <c r="K1245" s="65"/>
      <c r="L1245" s="65"/>
      <c r="M1245" s="65"/>
      <c r="N1245" s="65"/>
      <c r="O1245" s="65"/>
    </row>
    <row r="1246" customFormat="false" ht="15.75" hidden="false" customHeight="true" outlineLevel="0" collapsed="false">
      <c r="A1246" s="61" t="str">
        <f aca="false">Def_SecSub!$A$321</f>
        <v>SI-02C4</v>
      </c>
      <c r="B1246" s="61" t="str">
        <f aca="false">Def_Equipamentos!$C$12</f>
        <v>DI-FMCFastADC</v>
      </c>
      <c r="C1246" s="43"/>
      <c r="D1246" s="64" t="str">
        <f aca="false">IF(EXACT(A1246, ""), "", A1246&amp;":")&amp;B1246&amp;IF(EXACT(C1246, ""), "", "-"&amp;C1246)</f>
        <v>SI-02C4:DI-FMCFastADC</v>
      </c>
      <c r="E1246" s="61" t="str">
        <f aca="false">Def_Locais_Racks_Trechos!$A$4</f>
        <v>IA-02RaBPM</v>
      </c>
      <c r="F1246" s="64" t="str">
        <f aca="false" t="array" ref="F1246:F1246">INDEX(Def_Locais_Racks_Trechos!$B$2:$B$1019, MATCH(E1246, Def_Locais_Racks_Trechos!$A$2:$A$1019, 0), 1)</f>
        <v>Sala Racks 2</v>
      </c>
      <c r="G1246" s="65"/>
      <c r="H1246" s="65"/>
      <c r="I1246" s="65"/>
      <c r="J1246" s="65"/>
      <c r="K1246" s="65"/>
      <c r="L1246" s="65"/>
      <c r="M1246" s="65"/>
      <c r="N1246" s="65"/>
      <c r="O1246" s="65"/>
    </row>
    <row r="1247" customFormat="false" ht="15.75" hidden="false" customHeight="true" outlineLevel="0" collapsed="false">
      <c r="A1247" s="61" t="str">
        <f aca="false">Def_SecSub!$A$322</f>
        <v>SI-02M1</v>
      </c>
      <c r="B1247" s="61" t="str">
        <f aca="false">Def_Equipamentos!$C$12</f>
        <v>DI-FMCFastADC</v>
      </c>
      <c r="C1247" s="43"/>
      <c r="D1247" s="64" t="str">
        <f aca="false">IF(EXACT(A1247, ""), "", A1247&amp;":")&amp;B1247&amp;IF(EXACT(C1247, ""), "", "-"&amp;C1247)</f>
        <v>SI-02M1:DI-FMCFastADC</v>
      </c>
      <c r="E1247" s="61" t="str">
        <f aca="false">Def_Locais_Racks_Trechos!$A$4</f>
        <v>IA-02RaBPM</v>
      </c>
      <c r="F1247" s="64" t="str">
        <f aca="false" t="array" ref="F1247:F1247">INDEX(Def_Locais_Racks_Trechos!$B$2:$B$1019, MATCH(E1247, Def_Locais_Racks_Trechos!$A$2:$A$1019, 0), 1)</f>
        <v>Sala Racks 2</v>
      </c>
      <c r="G1247" s="65"/>
      <c r="H1247" s="65"/>
      <c r="I1247" s="65"/>
      <c r="J1247" s="65"/>
      <c r="K1247" s="65"/>
      <c r="L1247" s="65"/>
      <c r="M1247" s="65"/>
      <c r="N1247" s="65"/>
      <c r="O1247" s="65"/>
    </row>
    <row r="1248" customFormat="false" ht="15.75" hidden="false" customHeight="true" outlineLevel="0" collapsed="false">
      <c r="A1248" s="61" t="str">
        <f aca="false">Def_SecSub!$A$323</f>
        <v>SI-02M2</v>
      </c>
      <c r="B1248" s="61" t="str">
        <f aca="false">Def_Equipamentos!$C$12</f>
        <v>DI-FMCFastADC</v>
      </c>
      <c r="C1248" s="43"/>
      <c r="D1248" s="64" t="str">
        <f aca="false">IF(EXACT(A1248, ""), "", A1248&amp;":")&amp;B1248&amp;IF(EXACT(C1248, ""), "", "-"&amp;C1248)</f>
        <v>SI-02M2:DI-FMCFastADC</v>
      </c>
      <c r="E1248" s="61" t="str">
        <f aca="false">Def_Locais_Racks_Trechos!$A$4</f>
        <v>IA-02RaBPM</v>
      </c>
      <c r="F1248" s="64" t="str">
        <f aca="false" t="array" ref="F1248:F1248">INDEX(Def_Locais_Racks_Trechos!$B$2:$B$1019, MATCH(E1248, Def_Locais_Racks_Trechos!$A$2:$A$1019, 0), 1)</f>
        <v>Sala Racks 2</v>
      </c>
      <c r="G1248" s="65"/>
      <c r="H1248" s="65"/>
      <c r="I1248" s="65"/>
      <c r="J1248" s="65"/>
      <c r="K1248" s="65"/>
      <c r="L1248" s="65"/>
      <c r="M1248" s="65"/>
      <c r="N1248" s="65"/>
      <c r="O1248" s="65"/>
    </row>
    <row r="1249" customFormat="false" ht="15.75" hidden="false" customHeight="true" outlineLevel="0" collapsed="false">
      <c r="A1249" s="61" t="str">
        <f aca="false">Def_SecSub!$A$324</f>
        <v>SI-03C1</v>
      </c>
      <c r="B1249" s="61" t="str">
        <f aca="false">Def_Equipamentos!$C$12</f>
        <v>DI-FMCFastADC</v>
      </c>
      <c r="C1249" s="43" t="n">
        <v>1</v>
      </c>
      <c r="D1249" s="64" t="str">
        <f aca="false">IF(EXACT(A1249, ""), "", A1249&amp;":")&amp;B1249&amp;IF(EXACT(C1249, ""), "", "-"&amp;C1249)</f>
        <v>SI-03C1:DI-FMCFastADC-1</v>
      </c>
      <c r="E1249" s="61" t="str">
        <f aca="false">Def_Locais_Racks_Trechos!$A$5</f>
        <v>IA-03RaBPM</v>
      </c>
      <c r="F1249" s="64" t="str">
        <f aca="false" t="array" ref="F1249:F1249">INDEX(Def_Locais_Racks_Trechos!$B$2:$B$1019, MATCH(E1249, Def_Locais_Racks_Trechos!$A$2:$A$1019, 0), 1)</f>
        <v>Sala Racks 3</v>
      </c>
      <c r="G1249" s="65"/>
      <c r="H1249" s="65"/>
      <c r="I1249" s="65"/>
      <c r="J1249" s="65"/>
      <c r="K1249" s="65"/>
      <c r="L1249" s="65"/>
      <c r="M1249" s="65"/>
      <c r="N1249" s="65"/>
      <c r="O1249" s="65"/>
    </row>
    <row r="1250" customFormat="false" ht="15.75" hidden="false" customHeight="true" outlineLevel="0" collapsed="false">
      <c r="A1250" s="61" t="str">
        <f aca="false">Def_SecSub!$A$324</f>
        <v>SI-03C1</v>
      </c>
      <c r="B1250" s="61" t="str">
        <f aca="false">Def_Equipamentos!$C$12</f>
        <v>DI-FMCFastADC</v>
      </c>
      <c r="C1250" s="43" t="n">
        <v>2</v>
      </c>
      <c r="D1250" s="64" t="str">
        <f aca="false">IF(EXACT(A1250, ""), "", A1250&amp;":")&amp;B1250&amp;IF(EXACT(C1250, ""), "", "-"&amp;C1250)</f>
        <v>SI-03C1:DI-FMCFastADC-2</v>
      </c>
      <c r="E1250" s="61" t="str">
        <f aca="false">Def_Locais_Racks_Trechos!$A$5</f>
        <v>IA-03RaBPM</v>
      </c>
      <c r="F1250" s="64" t="str">
        <f aca="false" t="array" ref="F1250:F1250">INDEX(Def_Locais_Racks_Trechos!$B$2:$B$1019, MATCH(E1250, Def_Locais_Racks_Trechos!$A$2:$A$1019, 0), 1)</f>
        <v>Sala Racks 3</v>
      </c>
      <c r="G1250" s="65"/>
      <c r="H1250" s="65"/>
      <c r="I1250" s="65"/>
      <c r="J1250" s="65"/>
      <c r="K1250" s="65"/>
      <c r="L1250" s="65"/>
      <c r="M1250" s="65"/>
      <c r="N1250" s="65"/>
      <c r="O1250" s="65"/>
    </row>
    <row r="1251" customFormat="false" ht="15.75" hidden="false" customHeight="true" outlineLevel="0" collapsed="false">
      <c r="A1251" s="61" t="str">
        <f aca="false">Def_SecSub!$A$325</f>
        <v>SI-03C2</v>
      </c>
      <c r="B1251" s="61" t="str">
        <f aca="false">Def_Equipamentos!$C$12</f>
        <v>DI-FMCFastADC</v>
      </c>
      <c r="C1251" s="43"/>
      <c r="D1251" s="64" t="str">
        <f aca="false">IF(EXACT(A1251, ""), "", A1251&amp;":")&amp;B1251&amp;IF(EXACT(C1251, ""), "", "-"&amp;C1251)</f>
        <v>SI-03C2:DI-FMCFastADC</v>
      </c>
      <c r="E1251" s="61" t="str">
        <f aca="false">Def_Locais_Racks_Trechos!$A$5</f>
        <v>IA-03RaBPM</v>
      </c>
      <c r="F1251" s="64" t="str">
        <f aca="false" t="array" ref="F1251:F1251">INDEX(Def_Locais_Racks_Trechos!$B$2:$B$1019, MATCH(E1251, Def_Locais_Racks_Trechos!$A$2:$A$1019, 0), 1)</f>
        <v>Sala Racks 3</v>
      </c>
      <c r="G1251" s="65"/>
      <c r="H1251" s="65"/>
      <c r="I1251" s="65"/>
      <c r="J1251" s="65"/>
      <c r="K1251" s="65"/>
      <c r="L1251" s="65"/>
      <c r="M1251" s="65"/>
      <c r="N1251" s="65"/>
      <c r="O1251" s="65"/>
    </row>
    <row r="1252" customFormat="false" ht="15.75" hidden="false" customHeight="true" outlineLevel="0" collapsed="false">
      <c r="A1252" s="61" t="str">
        <f aca="false">Def_SecSub!$A$326</f>
        <v>SI-03C3</v>
      </c>
      <c r="B1252" s="61" t="str">
        <f aca="false">Def_Equipamentos!$C$12</f>
        <v>DI-FMCFastADC</v>
      </c>
      <c r="C1252" s="43" t="n">
        <v>1</v>
      </c>
      <c r="D1252" s="64" t="str">
        <f aca="false">IF(EXACT(A1252, ""), "", A1252&amp;":")&amp;B1252&amp;IF(EXACT(C1252, ""), "", "-"&amp;C1252)</f>
        <v>SI-03C3:DI-FMCFastADC-1</v>
      </c>
      <c r="E1252" s="61" t="str">
        <f aca="false">Def_Locais_Racks_Trechos!$A$5</f>
        <v>IA-03RaBPM</v>
      </c>
      <c r="F1252" s="64" t="str">
        <f aca="false" t="array" ref="F1252:F1252">INDEX(Def_Locais_Racks_Trechos!$B$2:$B$1019, MATCH(E1252, Def_Locais_Racks_Trechos!$A$2:$A$1019, 0), 1)</f>
        <v>Sala Racks 3</v>
      </c>
      <c r="G1252" s="65"/>
      <c r="H1252" s="65"/>
      <c r="I1252" s="65"/>
      <c r="J1252" s="65"/>
      <c r="K1252" s="65"/>
      <c r="L1252" s="65"/>
      <c r="M1252" s="65"/>
      <c r="N1252" s="65"/>
      <c r="O1252" s="65"/>
    </row>
    <row r="1253" customFormat="false" ht="15.75" hidden="false" customHeight="true" outlineLevel="0" collapsed="false">
      <c r="A1253" s="61" t="str">
        <f aca="false">Def_SecSub!$A$326</f>
        <v>SI-03C3</v>
      </c>
      <c r="B1253" s="61" t="str">
        <f aca="false">Def_Equipamentos!$C$12</f>
        <v>DI-FMCFastADC</v>
      </c>
      <c r="C1253" s="43" t="n">
        <v>2</v>
      </c>
      <c r="D1253" s="64" t="str">
        <f aca="false">IF(EXACT(A1253, ""), "", A1253&amp;":")&amp;B1253&amp;IF(EXACT(C1253, ""), "", "-"&amp;C1253)</f>
        <v>SI-03C3:DI-FMCFastADC-2</v>
      </c>
      <c r="E1253" s="61" t="str">
        <f aca="false">Def_Locais_Racks_Trechos!$A$5</f>
        <v>IA-03RaBPM</v>
      </c>
      <c r="F1253" s="64" t="str">
        <f aca="false" t="array" ref="F1253:F1253">INDEX(Def_Locais_Racks_Trechos!$B$2:$B$1019, MATCH(E1253, Def_Locais_Racks_Trechos!$A$2:$A$1019, 0), 1)</f>
        <v>Sala Racks 3</v>
      </c>
      <c r="G1253" s="65"/>
      <c r="H1253" s="65"/>
      <c r="I1253" s="65"/>
      <c r="J1253" s="65"/>
      <c r="K1253" s="65"/>
      <c r="L1253" s="65"/>
      <c r="M1253" s="65"/>
      <c r="N1253" s="65"/>
      <c r="O1253" s="65"/>
    </row>
    <row r="1254" customFormat="false" ht="15.75" hidden="false" customHeight="true" outlineLevel="0" collapsed="false">
      <c r="A1254" s="61" t="str">
        <f aca="false">Def_SecSub!$A$327</f>
        <v>SI-03C4</v>
      </c>
      <c r="B1254" s="61" t="str">
        <f aca="false">Def_Equipamentos!$C$12</f>
        <v>DI-FMCFastADC</v>
      </c>
      <c r="C1254" s="43"/>
      <c r="D1254" s="64" t="str">
        <f aca="false">IF(EXACT(A1254, ""), "", A1254&amp;":")&amp;B1254&amp;IF(EXACT(C1254, ""), "", "-"&amp;C1254)</f>
        <v>SI-03C4:DI-FMCFastADC</v>
      </c>
      <c r="E1254" s="61" t="str">
        <f aca="false">Def_Locais_Racks_Trechos!$A$5</f>
        <v>IA-03RaBPM</v>
      </c>
      <c r="F1254" s="64" t="str">
        <f aca="false" t="array" ref="F1254:F1254">INDEX(Def_Locais_Racks_Trechos!$B$2:$B$1019, MATCH(E1254, Def_Locais_Racks_Trechos!$A$2:$A$1019, 0), 1)</f>
        <v>Sala Racks 3</v>
      </c>
      <c r="G1254" s="65"/>
      <c r="H1254" s="65"/>
      <c r="I1254" s="65"/>
      <c r="J1254" s="65"/>
      <c r="K1254" s="65"/>
      <c r="L1254" s="65"/>
      <c r="M1254" s="65"/>
      <c r="N1254" s="65"/>
      <c r="O1254" s="65"/>
    </row>
    <row r="1255" customFormat="false" ht="15.75" hidden="false" customHeight="true" outlineLevel="0" collapsed="false">
      <c r="A1255" s="61" t="str">
        <f aca="false">Def_SecSub!$A$328</f>
        <v>SI-03M1</v>
      </c>
      <c r="B1255" s="61" t="str">
        <f aca="false">Def_Equipamentos!$C$12</f>
        <v>DI-FMCFastADC</v>
      </c>
      <c r="C1255" s="43"/>
      <c r="D1255" s="64" t="str">
        <f aca="false">IF(EXACT(A1255, ""), "", A1255&amp;":")&amp;B1255&amp;IF(EXACT(C1255, ""), "", "-"&amp;C1255)</f>
        <v>SI-03M1:DI-FMCFastADC</v>
      </c>
      <c r="E1255" s="61" t="str">
        <f aca="false">Def_Locais_Racks_Trechos!$A$5</f>
        <v>IA-03RaBPM</v>
      </c>
      <c r="F1255" s="64" t="str">
        <f aca="false" t="array" ref="F1255:F1255">INDEX(Def_Locais_Racks_Trechos!$B$2:$B$1019, MATCH(E1255, Def_Locais_Racks_Trechos!$A$2:$A$1019, 0), 1)</f>
        <v>Sala Racks 3</v>
      </c>
      <c r="G1255" s="65"/>
      <c r="H1255" s="65"/>
      <c r="I1255" s="65"/>
      <c r="J1255" s="65"/>
      <c r="K1255" s="65"/>
      <c r="L1255" s="65"/>
      <c r="M1255" s="65"/>
      <c r="N1255" s="65"/>
      <c r="O1255" s="65"/>
    </row>
    <row r="1256" customFormat="false" ht="15.75" hidden="false" customHeight="true" outlineLevel="0" collapsed="false">
      <c r="A1256" s="61" t="str">
        <f aca="false">Def_SecSub!$A$329</f>
        <v>SI-03M2</v>
      </c>
      <c r="B1256" s="61" t="str">
        <f aca="false">Def_Equipamentos!$C$12</f>
        <v>DI-FMCFastADC</v>
      </c>
      <c r="C1256" s="43"/>
      <c r="D1256" s="64" t="str">
        <f aca="false">IF(EXACT(A1256, ""), "", A1256&amp;":")&amp;B1256&amp;IF(EXACT(C1256, ""), "", "-"&amp;C1256)</f>
        <v>SI-03M2:DI-FMCFastADC</v>
      </c>
      <c r="E1256" s="61" t="str">
        <f aca="false">Def_Locais_Racks_Trechos!$A$5</f>
        <v>IA-03RaBPM</v>
      </c>
      <c r="F1256" s="64" t="str">
        <f aca="false" t="array" ref="F1256:F1256">INDEX(Def_Locais_Racks_Trechos!$B$2:$B$1019, MATCH(E1256, Def_Locais_Racks_Trechos!$A$2:$A$1019, 0), 1)</f>
        <v>Sala Racks 3</v>
      </c>
      <c r="G1256" s="65"/>
      <c r="H1256" s="65"/>
      <c r="I1256" s="65"/>
      <c r="J1256" s="65"/>
      <c r="K1256" s="65"/>
      <c r="L1256" s="65"/>
      <c r="M1256" s="65"/>
      <c r="N1256" s="65"/>
      <c r="O1256" s="65"/>
    </row>
    <row r="1257" customFormat="false" ht="15.75" hidden="false" customHeight="true" outlineLevel="0" collapsed="false">
      <c r="A1257" s="61" t="str">
        <f aca="false">Def_SecSub!$A$330</f>
        <v>SI-04C1</v>
      </c>
      <c r="B1257" s="61" t="str">
        <f aca="false">Def_Equipamentos!$C$12</f>
        <v>DI-FMCFastADC</v>
      </c>
      <c r="C1257" s="43" t="n">
        <v>1</v>
      </c>
      <c r="D1257" s="64" t="str">
        <f aca="false">IF(EXACT(A1257, ""), "", A1257&amp;":")&amp;B1257&amp;IF(EXACT(C1257, ""), "", "-"&amp;C1257)</f>
        <v>SI-04C1:DI-FMCFastADC-1</v>
      </c>
      <c r="E1257" s="61" t="str">
        <f aca="false">Def_Locais_Racks_Trechos!$A$6</f>
        <v>IA-04RaBPM</v>
      </c>
      <c r="F1257" s="64" t="str">
        <f aca="false" t="array" ref="F1257:F1257">INDEX(Def_Locais_Racks_Trechos!$B$2:$B$1019, MATCH(E1257, Def_Locais_Racks_Trechos!$A$2:$A$1019, 0), 1)</f>
        <v>Sala Racks 4</v>
      </c>
      <c r="G1257" s="65"/>
      <c r="H1257" s="65"/>
      <c r="I1257" s="65"/>
      <c r="J1257" s="65"/>
      <c r="K1257" s="65"/>
      <c r="L1257" s="65"/>
      <c r="M1257" s="65"/>
      <c r="N1257" s="65"/>
      <c r="O1257" s="65"/>
    </row>
    <row r="1258" customFormat="false" ht="15.75" hidden="false" customHeight="true" outlineLevel="0" collapsed="false">
      <c r="A1258" s="61" t="str">
        <f aca="false">Def_SecSub!$A$330</f>
        <v>SI-04C1</v>
      </c>
      <c r="B1258" s="61" t="str">
        <f aca="false">Def_Equipamentos!$C$12</f>
        <v>DI-FMCFastADC</v>
      </c>
      <c r="C1258" s="43" t="n">
        <v>2</v>
      </c>
      <c r="D1258" s="64" t="str">
        <f aca="false">IF(EXACT(A1258, ""), "", A1258&amp;":")&amp;B1258&amp;IF(EXACT(C1258, ""), "", "-"&amp;C1258)</f>
        <v>SI-04C1:DI-FMCFastADC-2</v>
      </c>
      <c r="E1258" s="61" t="str">
        <f aca="false">Def_Locais_Racks_Trechos!$A$6</f>
        <v>IA-04RaBPM</v>
      </c>
      <c r="F1258" s="64" t="str">
        <f aca="false" t="array" ref="F1258:F1258">INDEX(Def_Locais_Racks_Trechos!$B$2:$B$1019, MATCH(E1258, Def_Locais_Racks_Trechos!$A$2:$A$1019, 0), 1)</f>
        <v>Sala Racks 4</v>
      </c>
      <c r="G1258" s="65"/>
      <c r="H1258" s="65"/>
      <c r="I1258" s="65"/>
      <c r="J1258" s="65"/>
      <c r="K1258" s="65"/>
      <c r="L1258" s="65"/>
      <c r="M1258" s="65"/>
      <c r="N1258" s="65"/>
      <c r="O1258" s="65"/>
    </row>
    <row r="1259" customFormat="false" ht="15.75" hidden="false" customHeight="true" outlineLevel="0" collapsed="false">
      <c r="A1259" s="61" t="str">
        <f aca="false">Def_SecSub!$A$331</f>
        <v>SI-04C2</v>
      </c>
      <c r="B1259" s="61" t="str">
        <f aca="false">Def_Equipamentos!$C$12</f>
        <v>DI-FMCFastADC</v>
      </c>
      <c r="C1259" s="43"/>
      <c r="D1259" s="64" t="str">
        <f aca="false">IF(EXACT(A1259, ""), "", A1259&amp;":")&amp;B1259&amp;IF(EXACT(C1259, ""), "", "-"&amp;C1259)</f>
        <v>SI-04C2:DI-FMCFastADC</v>
      </c>
      <c r="E1259" s="61" t="str">
        <f aca="false">Def_Locais_Racks_Trechos!$A$6</f>
        <v>IA-04RaBPM</v>
      </c>
      <c r="F1259" s="64" t="str">
        <f aca="false" t="array" ref="F1259:F1259">INDEX(Def_Locais_Racks_Trechos!$B$2:$B$1019, MATCH(E1259, Def_Locais_Racks_Trechos!$A$2:$A$1019, 0), 1)</f>
        <v>Sala Racks 4</v>
      </c>
      <c r="G1259" s="65"/>
      <c r="H1259" s="65"/>
      <c r="I1259" s="65"/>
      <c r="J1259" s="65"/>
      <c r="K1259" s="65"/>
      <c r="L1259" s="65"/>
      <c r="M1259" s="65"/>
      <c r="N1259" s="65"/>
      <c r="O1259" s="65"/>
    </row>
    <row r="1260" customFormat="false" ht="15.75" hidden="false" customHeight="true" outlineLevel="0" collapsed="false">
      <c r="A1260" s="61" t="str">
        <f aca="false">Def_SecSub!$A$332</f>
        <v>SI-04C3</v>
      </c>
      <c r="B1260" s="61" t="str">
        <f aca="false">Def_Equipamentos!$C$12</f>
        <v>DI-FMCFastADC</v>
      </c>
      <c r="C1260" s="43" t="n">
        <v>1</v>
      </c>
      <c r="D1260" s="64" t="str">
        <f aca="false">IF(EXACT(A1260, ""), "", A1260&amp;":")&amp;B1260&amp;IF(EXACT(C1260, ""), "", "-"&amp;C1260)</f>
        <v>SI-04C3:DI-FMCFastADC-1</v>
      </c>
      <c r="E1260" s="61" t="str">
        <f aca="false">Def_Locais_Racks_Trechos!$A$6</f>
        <v>IA-04RaBPM</v>
      </c>
      <c r="F1260" s="64" t="str">
        <f aca="false" t="array" ref="F1260:F1260">INDEX(Def_Locais_Racks_Trechos!$B$2:$B$1019, MATCH(E1260, Def_Locais_Racks_Trechos!$A$2:$A$1019, 0), 1)</f>
        <v>Sala Racks 4</v>
      </c>
      <c r="G1260" s="65"/>
      <c r="H1260" s="65"/>
      <c r="I1260" s="65"/>
      <c r="J1260" s="65"/>
      <c r="K1260" s="65"/>
      <c r="L1260" s="65"/>
      <c r="M1260" s="65"/>
      <c r="N1260" s="65"/>
      <c r="O1260" s="65"/>
    </row>
    <row r="1261" customFormat="false" ht="15.75" hidden="false" customHeight="true" outlineLevel="0" collapsed="false">
      <c r="A1261" s="61" t="str">
        <f aca="false">Def_SecSub!$A$332</f>
        <v>SI-04C3</v>
      </c>
      <c r="B1261" s="61" t="str">
        <f aca="false">Def_Equipamentos!$C$12</f>
        <v>DI-FMCFastADC</v>
      </c>
      <c r="C1261" s="43" t="n">
        <v>2</v>
      </c>
      <c r="D1261" s="64" t="str">
        <f aca="false">IF(EXACT(A1261, ""), "", A1261&amp;":")&amp;B1261&amp;IF(EXACT(C1261, ""), "", "-"&amp;C1261)</f>
        <v>SI-04C3:DI-FMCFastADC-2</v>
      </c>
      <c r="E1261" s="61" t="str">
        <f aca="false">Def_Locais_Racks_Trechos!$A$6</f>
        <v>IA-04RaBPM</v>
      </c>
      <c r="F1261" s="64" t="str">
        <f aca="false" t="array" ref="F1261:F1261">INDEX(Def_Locais_Racks_Trechos!$B$2:$B$1019, MATCH(E1261, Def_Locais_Racks_Trechos!$A$2:$A$1019, 0), 1)</f>
        <v>Sala Racks 4</v>
      </c>
      <c r="G1261" s="65"/>
      <c r="H1261" s="65"/>
      <c r="I1261" s="65"/>
      <c r="J1261" s="65"/>
      <c r="K1261" s="65"/>
      <c r="L1261" s="65"/>
      <c r="M1261" s="65"/>
      <c r="N1261" s="65"/>
      <c r="O1261" s="65"/>
    </row>
    <row r="1262" customFormat="false" ht="15.75" hidden="false" customHeight="true" outlineLevel="0" collapsed="false">
      <c r="A1262" s="61" t="str">
        <f aca="false">Def_SecSub!$A$333</f>
        <v>SI-04C4</v>
      </c>
      <c r="B1262" s="61" t="str">
        <f aca="false">Def_Equipamentos!$C$12</f>
        <v>DI-FMCFastADC</v>
      </c>
      <c r="C1262" s="43"/>
      <c r="D1262" s="64" t="str">
        <f aca="false">IF(EXACT(A1262, ""), "", A1262&amp;":")&amp;B1262&amp;IF(EXACT(C1262, ""), "", "-"&amp;C1262)</f>
        <v>SI-04C4:DI-FMCFastADC</v>
      </c>
      <c r="E1262" s="61" t="str">
        <f aca="false">Def_Locais_Racks_Trechos!$A$6</f>
        <v>IA-04RaBPM</v>
      </c>
      <c r="F1262" s="64" t="str">
        <f aca="false" t="array" ref="F1262:F1262">INDEX(Def_Locais_Racks_Trechos!$B$2:$B$1019, MATCH(E1262, Def_Locais_Racks_Trechos!$A$2:$A$1019, 0), 1)</f>
        <v>Sala Racks 4</v>
      </c>
      <c r="G1262" s="65"/>
      <c r="H1262" s="65"/>
      <c r="I1262" s="65"/>
      <c r="J1262" s="65"/>
      <c r="K1262" s="65"/>
      <c r="L1262" s="65"/>
      <c r="M1262" s="65"/>
      <c r="N1262" s="65"/>
      <c r="O1262" s="65"/>
    </row>
    <row r="1263" customFormat="false" ht="15.75" hidden="false" customHeight="true" outlineLevel="0" collapsed="false">
      <c r="A1263" s="61" t="str">
        <f aca="false">Def_SecSub!$A$334</f>
        <v>SI-04M1</v>
      </c>
      <c r="B1263" s="61" t="str">
        <f aca="false">Def_Equipamentos!$C$12</f>
        <v>DI-FMCFastADC</v>
      </c>
      <c r="C1263" s="43"/>
      <c r="D1263" s="64" t="str">
        <f aca="false">IF(EXACT(A1263, ""), "", A1263&amp;":")&amp;B1263&amp;IF(EXACT(C1263, ""), "", "-"&amp;C1263)</f>
        <v>SI-04M1:DI-FMCFastADC</v>
      </c>
      <c r="E1263" s="61" t="str">
        <f aca="false">Def_Locais_Racks_Trechos!$A$6</f>
        <v>IA-04RaBPM</v>
      </c>
      <c r="F1263" s="64" t="str">
        <f aca="false" t="array" ref="F1263:F1263">INDEX(Def_Locais_Racks_Trechos!$B$2:$B$1019, MATCH(E1263, Def_Locais_Racks_Trechos!$A$2:$A$1019, 0), 1)</f>
        <v>Sala Racks 4</v>
      </c>
      <c r="G1263" s="65"/>
      <c r="H1263" s="65"/>
      <c r="I1263" s="65"/>
      <c r="J1263" s="65"/>
      <c r="K1263" s="65"/>
      <c r="L1263" s="65"/>
      <c r="M1263" s="65"/>
      <c r="N1263" s="65"/>
      <c r="O1263" s="65"/>
    </row>
    <row r="1264" customFormat="false" ht="15.75" hidden="false" customHeight="true" outlineLevel="0" collapsed="false">
      <c r="A1264" s="61" t="str">
        <f aca="false">Def_SecSub!$A$335</f>
        <v>SI-04M2</v>
      </c>
      <c r="B1264" s="61" t="str">
        <f aca="false">Def_Equipamentos!$C$12</f>
        <v>DI-FMCFastADC</v>
      </c>
      <c r="C1264" s="43"/>
      <c r="D1264" s="64" t="str">
        <f aca="false">IF(EXACT(A1264, ""), "", A1264&amp;":")&amp;B1264&amp;IF(EXACT(C1264, ""), "", "-"&amp;C1264)</f>
        <v>SI-04M2:DI-FMCFastADC</v>
      </c>
      <c r="E1264" s="61" t="str">
        <f aca="false">Def_Locais_Racks_Trechos!$A$6</f>
        <v>IA-04RaBPM</v>
      </c>
      <c r="F1264" s="64" t="str">
        <f aca="false" t="array" ref="F1264:F1264">INDEX(Def_Locais_Racks_Trechos!$B$2:$B$1019, MATCH(E1264, Def_Locais_Racks_Trechos!$A$2:$A$1019, 0), 1)</f>
        <v>Sala Racks 4</v>
      </c>
      <c r="G1264" s="65"/>
      <c r="H1264" s="65"/>
      <c r="I1264" s="65"/>
      <c r="J1264" s="65"/>
      <c r="K1264" s="65"/>
      <c r="L1264" s="65"/>
      <c r="M1264" s="65"/>
      <c r="N1264" s="65"/>
      <c r="O1264" s="65"/>
    </row>
    <row r="1265" customFormat="false" ht="15.75" hidden="false" customHeight="true" outlineLevel="0" collapsed="false">
      <c r="A1265" s="61" t="str">
        <f aca="false">Def_SecSub!$A$336</f>
        <v>SI-05C1</v>
      </c>
      <c r="B1265" s="61" t="str">
        <f aca="false">Def_Equipamentos!$C$12</f>
        <v>DI-FMCFastADC</v>
      </c>
      <c r="C1265" s="43" t="n">
        <v>1</v>
      </c>
      <c r="D1265" s="64" t="str">
        <f aca="false">IF(EXACT(A1265, ""), "", A1265&amp;":")&amp;B1265&amp;IF(EXACT(C1265, ""), "", "-"&amp;C1265)</f>
        <v>SI-05C1:DI-FMCFastADC-1</v>
      </c>
      <c r="E1265" s="61" t="str">
        <f aca="false">Def_Locais_Racks_Trechos!$A$7</f>
        <v>IA-05RaBPM</v>
      </c>
      <c r="F1265" s="64" t="str">
        <f aca="false" t="array" ref="F1265:F1265">INDEX(Def_Locais_Racks_Trechos!$B$2:$B$1019, MATCH(E1265, Def_Locais_Racks_Trechos!$A$2:$A$1019, 0), 1)</f>
        <v>Sala Racks 5</v>
      </c>
      <c r="G1265" s="65"/>
      <c r="H1265" s="65"/>
      <c r="I1265" s="65"/>
      <c r="J1265" s="65"/>
      <c r="K1265" s="65"/>
      <c r="L1265" s="65"/>
      <c r="M1265" s="65"/>
      <c r="N1265" s="65"/>
      <c r="O1265" s="65"/>
    </row>
    <row r="1266" customFormat="false" ht="15.75" hidden="false" customHeight="true" outlineLevel="0" collapsed="false">
      <c r="A1266" s="61" t="str">
        <f aca="false">Def_SecSub!$A$336</f>
        <v>SI-05C1</v>
      </c>
      <c r="B1266" s="61" t="str">
        <f aca="false">Def_Equipamentos!$C$12</f>
        <v>DI-FMCFastADC</v>
      </c>
      <c r="C1266" s="43" t="n">
        <v>2</v>
      </c>
      <c r="D1266" s="64" t="str">
        <f aca="false">IF(EXACT(A1266, ""), "", A1266&amp;":")&amp;B1266&amp;IF(EXACT(C1266, ""), "", "-"&amp;C1266)</f>
        <v>SI-05C1:DI-FMCFastADC-2</v>
      </c>
      <c r="E1266" s="61" t="str">
        <f aca="false">Def_Locais_Racks_Trechos!$A$7</f>
        <v>IA-05RaBPM</v>
      </c>
      <c r="F1266" s="64" t="str">
        <f aca="false" t="array" ref="F1266:F1266">INDEX(Def_Locais_Racks_Trechos!$B$2:$B$1019, MATCH(E1266, Def_Locais_Racks_Trechos!$A$2:$A$1019, 0), 1)</f>
        <v>Sala Racks 5</v>
      </c>
      <c r="G1266" s="65"/>
      <c r="H1266" s="65"/>
      <c r="I1266" s="65"/>
      <c r="J1266" s="65"/>
      <c r="K1266" s="65"/>
      <c r="L1266" s="65"/>
      <c r="M1266" s="65"/>
      <c r="N1266" s="65"/>
      <c r="O1266" s="65"/>
    </row>
    <row r="1267" customFormat="false" ht="15.75" hidden="false" customHeight="true" outlineLevel="0" collapsed="false">
      <c r="A1267" s="61" t="str">
        <f aca="false">Def_SecSub!$A$337</f>
        <v>SI-05C2</v>
      </c>
      <c r="B1267" s="61" t="str">
        <f aca="false">Def_Equipamentos!$C$12</f>
        <v>DI-FMCFastADC</v>
      </c>
      <c r="C1267" s="43"/>
      <c r="D1267" s="64" t="str">
        <f aca="false">IF(EXACT(A1267, ""), "", A1267&amp;":")&amp;B1267&amp;IF(EXACT(C1267, ""), "", "-"&amp;C1267)</f>
        <v>SI-05C2:DI-FMCFastADC</v>
      </c>
      <c r="E1267" s="61" t="str">
        <f aca="false">Def_Locais_Racks_Trechos!$A$7</f>
        <v>IA-05RaBPM</v>
      </c>
      <c r="F1267" s="64" t="str">
        <f aca="false" t="array" ref="F1267:F1267">INDEX(Def_Locais_Racks_Trechos!$B$2:$B$1019, MATCH(E1267, Def_Locais_Racks_Trechos!$A$2:$A$1019, 0), 1)</f>
        <v>Sala Racks 5</v>
      </c>
      <c r="G1267" s="65"/>
      <c r="H1267" s="65"/>
      <c r="I1267" s="65"/>
      <c r="J1267" s="65"/>
      <c r="K1267" s="65"/>
      <c r="L1267" s="65"/>
      <c r="M1267" s="65"/>
      <c r="N1267" s="65"/>
      <c r="O1267" s="65"/>
    </row>
    <row r="1268" customFormat="false" ht="15.75" hidden="false" customHeight="true" outlineLevel="0" collapsed="false">
      <c r="A1268" s="61" t="str">
        <f aca="false">Def_SecSub!$A$338</f>
        <v>SI-05C3</v>
      </c>
      <c r="B1268" s="61" t="str">
        <f aca="false">Def_Equipamentos!$C$12</f>
        <v>DI-FMCFastADC</v>
      </c>
      <c r="C1268" s="43" t="n">
        <v>1</v>
      </c>
      <c r="D1268" s="64" t="str">
        <f aca="false">IF(EXACT(A1268, ""), "", A1268&amp;":")&amp;B1268&amp;IF(EXACT(C1268, ""), "", "-"&amp;C1268)</f>
        <v>SI-05C3:DI-FMCFastADC-1</v>
      </c>
      <c r="E1268" s="61" t="str">
        <f aca="false">Def_Locais_Racks_Trechos!$A$7</f>
        <v>IA-05RaBPM</v>
      </c>
      <c r="F1268" s="64" t="str">
        <f aca="false" t="array" ref="F1268:F1268">INDEX(Def_Locais_Racks_Trechos!$B$2:$B$1019, MATCH(E1268, Def_Locais_Racks_Trechos!$A$2:$A$1019, 0), 1)</f>
        <v>Sala Racks 5</v>
      </c>
      <c r="G1268" s="65"/>
      <c r="H1268" s="65"/>
      <c r="I1268" s="65"/>
      <c r="J1268" s="65"/>
      <c r="K1268" s="65"/>
      <c r="L1268" s="65"/>
      <c r="M1268" s="65"/>
      <c r="N1268" s="65"/>
      <c r="O1268" s="65"/>
    </row>
    <row r="1269" customFormat="false" ht="15.75" hidden="false" customHeight="true" outlineLevel="0" collapsed="false">
      <c r="A1269" s="61" t="str">
        <f aca="false">Def_SecSub!$A$338</f>
        <v>SI-05C3</v>
      </c>
      <c r="B1269" s="61" t="str">
        <f aca="false">Def_Equipamentos!$C$12</f>
        <v>DI-FMCFastADC</v>
      </c>
      <c r="C1269" s="43" t="n">
        <v>2</v>
      </c>
      <c r="D1269" s="64" t="str">
        <f aca="false">IF(EXACT(A1269, ""), "", A1269&amp;":")&amp;B1269&amp;IF(EXACT(C1269, ""), "", "-"&amp;C1269)</f>
        <v>SI-05C3:DI-FMCFastADC-2</v>
      </c>
      <c r="E1269" s="61" t="str">
        <f aca="false">Def_Locais_Racks_Trechos!$A$7</f>
        <v>IA-05RaBPM</v>
      </c>
      <c r="F1269" s="64" t="str">
        <f aca="false" t="array" ref="F1269:F1269">INDEX(Def_Locais_Racks_Trechos!$B$2:$B$1019, MATCH(E1269, Def_Locais_Racks_Trechos!$A$2:$A$1019, 0), 1)</f>
        <v>Sala Racks 5</v>
      </c>
      <c r="G1269" s="65"/>
      <c r="H1269" s="65"/>
      <c r="I1269" s="65"/>
      <c r="J1269" s="65"/>
      <c r="K1269" s="65"/>
      <c r="L1269" s="65"/>
      <c r="M1269" s="65"/>
      <c r="N1269" s="65"/>
      <c r="O1269" s="65"/>
    </row>
    <row r="1270" customFormat="false" ht="15.75" hidden="false" customHeight="true" outlineLevel="0" collapsed="false">
      <c r="A1270" s="61" t="str">
        <f aca="false">Def_SecSub!$A$339</f>
        <v>SI-05C4</v>
      </c>
      <c r="B1270" s="61" t="str">
        <f aca="false">Def_Equipamentos!$C$12</f>
        <v>DI-FMCFastADC</v>
      </c>
      <c r="C1270" s="43"/>
      <c r="D1270" s="64" t="str">
        <f aca="false">IF(EXACT(A1270, ""), "", A1270&amp;":")&amp;B1270&amp;IF(EXACT(C1270, ""), "", "-"&amp;C1270)</f>
        <v>SI-05C4:DI-FMCFastADC</v>
      </c>
      <c r="E1270" s="61" t="str">
        <f aca="false">Def_Locais_Racks_Trechos!$A$7</f>
        <v>IA-05RaBPM</v>
      </c>
      <c r="F1270" s="64" t="str">
        <f aca="false" t="array" ref="F1270:F1270">INDEX(Def_Locais_Racks_Trechos!$B$2:$B$1019, MATCH(E1270, Def_Locais_Racks_Trechos!$A$2:$A$1019, 0), 1)</f>
        <v>Sala Racks 5</v>
      </c>
      <c r="G1270" s="65"/>
      <c r="H1270" s="65"/>
      <c r="I1270" s="65"/>
      <c r="J1270" s="65"/>
      <c r="K1270" s="65"/>
      <c r="L1270" s="65"/>
      <c r="M1270" s="65"/>
      <c r="N1270" s="65"/>
      <c r="O1270" s="65"/>
    </row>
    <row r="1271" customFormat="false" ht="15.75" hidden="false" customHeight="true" outlineLevel="0" collapsed="false">
      <c r="A1271" s="61" t="str">
        <f aca="false">Def_SecSub!$A$340</f>
        <v>SI-05M1</v>
      </c>
      <c r="B1271" s="61" t="str">
        <f aca="false">Def_Equipamentos!$C$12</f>
        <v>DI-FMCFastADC</v>
      </c>
      <c r="C1271" s="43"/>
      <c r="D1271" s="64" t="str">
        <f aca="false">IF(EXACT(A1271, ""), "", A1271&amp;":")&amp;B1271&amp;IF(EXACT(C1271, ""), "", "-"&amp;C1271)</f>
        <v>SI-05M1:DI-FMCFastADC</v>
      </c>
      <c r="E1271" s="61" t="str">
        <f aca="false">Def_Locais_Racks_Trechos!$A$7</f>
        <v>IA-05RaBPM</v>
      </c>
      <c r="F1271" s="64" t="str">
        <f aca="false" t="array" ref="F1271:F1271">INDEX(Def_Locais_Racks_Trechos!$B$2:$B$1019, MATCH(E1271, Def_Locais_Racks_Trechos!$A$2:$A$1019, 0), 1)</f>
        <v>Sala Racks 5</v>
      </c>
      <c r="G1271" s="65"/>
      <c r="H1271" s="65"/>
      <c r="I1271" s="65"/>
      <c r="J1271" s="65"/>
      <c r="K1271" s="65"/>
      <c r="L1271" s="65"/>
      <c r="M1271" s="65"/>
      <c r="N1271" s="65"/>
      <c r="O1271" s="65"/>
    </row>
    <row r="1272" customFormat="false" ht="15.75" hidden="false" customHeight="true" outlineLevel="0" collapsed="false">
      <c r="A1272" s="61" t="str">
        <f aca="false">Def_SecSub!$A$341</f>
        <v>SI-05M2</v>
      </c>
      <c r="B1272" s="61" t="str">
        <f aca="false">Def_Equipamentos!$C$12</f>
        <v>DI-FMCFastADC</v>
      </c>
      <c r="C1272" s="43"/>
      <c r="D1272" s="64" t="str">
        <f aca="false">IF(EXACT(A1272, ""), "", A1272&amp;":")&amp;B1272&amp;IF(EXACT(C1272, ""), "", "-"&amp;C1272)</f>
        <v>SI-05M2:DI-FMCFastADC</v>
      </c>
      <c r="E1272" s="61" t="str">
        <f aca="false">Def_Locais_Racks_Trechos!$A$7</f>
        <v>IA-05RaBPM</v>
      </c>
      <c r="F1272" s="64" t="str">
        <f aca="false" t="array" ref="F1272:F1272">INDEX(Def_Locais_Racks_Trechos!$B$2:$B$1019, MATCH(E1272, Def_Locais_Racks_Trechos!$A$2:$A$1019, 0), 1)</f>
        <v>Sala Racks 5</v>
      </c>
      <c r="G1272" s="65"/>
      <c r="H1272" s="65"/>
      <c r="I1272" s="65"/>
      <c r="J1272" s="65"/>
      <c r="K1272" s="65"/>
      <c r="L1272" s="65"/>
      <c r="M1272" s="65"/>
      <c r="N1272" s="65"/>
      <c r="O1272" s="65"/>
    </row>
    <row r="1273" customFormat="false" ht="15.75" hidden="false" customHeight="true" outlineLevel="0" collapsed="false">
      <c r="A1273" s="61" t="str">
        <f aca="false">Def_SecSub!$A$342</f>
        <v>SI-06C1</v>
      </c>
      <c r="B1273" s="61" t="str">
        <f aca="false">Def_Equipamentos!$C$12</f>
        <v>DI-FMCFastADC</v>
      </c>
      <c r="C1273" s="43" t="n">
        <v>1</v>
      </c>
      <c r="D1273" s="64" t="str">
        <f aca="false">IF(EXACT(A1273, ""), "", A1273&amp;":")&amp;B1273&amp;IF(EXACT(C1273, ""), "", "-"&amp;C1273)</f>
        <v>SI-06C1:DI-FMCFastADC-1</v>
      </c>
      <c r="E1273" s="61" t="str">
        <f aca="false">Def_Locais_Racks_Trechos!$A$8</f>
        <v>IA-06RaBPM</v>
      </c>
      <c r="F1273" s="64" t="str">
        <f aca="false" t="array" ref="F1273:F1273">INDEX(Def_Locais_Racks_Trechos!$B$2:$B$1019, MATCH(E1273, Def_Locais_Racks_Trechos!$A$2:$A$1019, 0), 1)</f>
        <v>Sala Racks 6</v>
      </c>
      <c r="G1273" s="65"/>
      <c r="H1273" s="65"/>
      <c r="I1273" s="65"/>
      <c r="J1273" s="65"/>
      <c r="K1273" s="65"/>
      <c r="L1273" s="65"/>
      <c r="M1273" s="65"/>
      <c r="N1273" s="65"/>
      <c r="O1273" s="65"/>
    </row>
    <row r="1274" customFormat="false" ht="15.75" hidden="false" customHeight="true" outlineLevel="0" collapsed="false">
      <c r="A1274" s="61" t="str">
        <f aca="false">Def_SecSub!$A$342</f>
        <v>SI-06C1</v>
      </c>
      <c r="B1274" s="61" t="str">
        <f aca="false">Def_Equipamentos!$C$12</f>
        <v>DI-FMCFastADC</v>
      </c>
      <c r="C1274" s="43" t="n">
        <v>2</v>
      </c>
      <c r="D1274" s="64" t="str">
        <f aca="false">IF(EXACT(A1274, ""), "", A1274&amp;":")&amp;B1274&amp;IF(EXACT(C1274, ""), "", "-"&amp;C1274)</f>
        <v>SI-06C1:DI-FMCFastADC-2</v>
      </c>
      <c r="E1274" s="61" t="str">
        <f aca="false">Def_Locais_Racks_Trechos!$A$8</f>
        <v>IA-06RaBPM</v>
      </c>
      <c r="F1274" s="64" t="str">
        <f aca="false" t="array" ref="F1274:F1274">INDEX(Def_Locais_Racks_Trechos!$B$2:$B$1019, MATCH(E1274, Def_Locais_Racks_Trechos!$A$2:$A$1019, 0), 1)</f>
        <v>Sala Racks 6</v>
      </c>
      <c r="G1274" s="65"/>
      <c r="H1274" s="65"/>
      <c r="I1274" s="65"/>
      <c r="J1274" s="65"/>
      <c r="K1274" s="65"/>
      <c r="L1274" s="65"/>
      <c r="M1274" s="65"/>
      <c r="N1274" s="65"/>
      <c r="O1274" s="65"/>
    </row>
    <row r="1275" customFormat="false" ht="15.75" hidden="false" customHeight="true" outlineLevel="0" collapsed="false">
      <c r="A1275" s="61" t="str">
        <f aca="false">Def_SecSub!$A$343</f>
        <v>SI-06C2</v>
      </c>
      <c r="B1275" s="61" t="str">
        <f aca="false">Def_Equipamentos!$C$12</f>
        <v>DI-FMCFastADC</v>
      </c>
      <c r="C1275" s="43"/>
      <c r="D1275" s="64" t="str">
        <f aca="false">IF(EXACT(A1275, ""), "", A1275&amp;":")&amp;B1275&amp;IF(EXACT(C1275, ""), "", "-"&amp;C1275)</f>
        <v>SI-06C2:DI-FMCFastADC</v>
      </c>
      <c r="E1275" s="61" t="str">
        <f aca="false">Def_Locais_Racks_Trechos!$A$8</f>
        <v>IA-06RaBPM</v>
      </c>
      <c r="F1275" s="64" t="str">
        <f aca="false" t="array" ref="F1275:F1275">INDEX(Def_Locais_Racks_Trechos!$B$2:$B$1019, MATCH(E1275, Def_Locais_Racks_Trechos!$A$2:$A$1019, 0), 1)</f>
        <v>Sala Racks 6</v>
      </c>
      <c r="G1275" s="65"/>
      <c r="H1275" s="65"/>
      <c r="I1275" s="65"/>
      <c r="J1275" s="65"/>
      <c r="K1275" s="65"/>
      <c r="L1275" s="65"/>
      <c r="M1275" s="65"/>
      <c r="N1275" s="65"/>
      <c r="O1275" s="65"/>
    </row>
    <row r="1276" customFormat="false" ht="15.75" hidden="false" customHeight="true" outlineLevel="0" collapsed="false">
      <c r="A1276" s="61" t="str">
        <f aca="false">Def_SecSub!$A$344</f>
        <v>SI-06C3</v>
      </c>
      <c r="B1276" s="61" t="str">
        <f aca="false">Def_Equipamentos!$C$12</f>
        <v>DI-FMCFastADC</v>
      </c>
      <c r="C1276" s="43" t="n">
        <v>1</v>
      </c>
      <c r="D1276" s="64" t="str">
        <f aca="false">IF(EXACT(A1276, ""), "", A1276&amp;":")&amp;B1276&amp;IF(EXACT(C1276, ""), "", "-"&amp;C1276)</f>
        <v>SI-06C3:DI-FMCFastADC-1</v>
      </c>
      <c r="E1276" s="61" t="str">
        <f aca="false">Def_Locais_Racks_Trechos!$A$8</f>
        <v>IA-06RaBPM</v>
      </c>
      <c r="F1276" s="64" t="str">
        <f aca="false" t="array" ref="F1276:F1276">INDEX(Def_Locais_Racks_Trechos!$B$2:$B$1019, MATCH(E1276, Def_Locais_Racks_Trechos!$A$2:$A$1019, 0), 1)</f>
        <v>Sala Racks 6</v>
      </c>
      <c r="G1276" s="65"/>
      <c r="H1276" s="65"/>
      <c r="I1276" s="65"/>
      <c r="J1276" s="65"/>
      <c r="K1276" s="65"/>
      <c r="L1276" s="65"/>
      <c r="M1276" s="65"/>
      <c r="N1276" s="65"/>
      <c r="O1276" s="65"/>
    </row>
    <row r="1277" customFormat="false" ht="15.75" hidden="false" customHeight="true" outlineLevel="0" collapsed="false">
      <c r="A1277" s="61" t="str">
        <f aca="false">Def_SecSub!$A$344</f>
        <v>SI-06C3</v>
      </c>
      <c r="B1277" s="61" t="str">
        <f aca="false">Def_Equipamentos!$C$12</f>
        <v>DI-FMCFastADC</v>
      </c>
      <c r="C1277" s="43" t="n">
        <v>2</v>
      </c>
      <c r="D1277" s="64" t="str">
        <f aca="false">IF(EXACT(A1277, ""), "", A1277&amp;":")&amp;B1277&amp;IF(EXACT(C1277, ""), "", "-"&amp;C1277)</f>
        <v>SI-06C3:DI-FMCFastADC-2</v>
      </c>
      <c r="E1277" s="61" t="str">
        <f aca="false">Def_Locais_Racks_Trechos!$A$8</f>
        <v>IA-06RaBPM</v>
      </c>
      <c r="F1277" s="64" t="str">
        <f aca="false" t="array" ref="F1277:F1277">INDEX(Def_Locais_Racks_Trechos!$B$2:$B$1019, MATCH(E1277, Def_Locais_Racks_Trechos!$A$2:$A$1019, 0), 1)</f>
        <v>Sala Racks 6</v>
      </c>
      <c r="G1277" s="65"/>
      <c r="H1277" s="65"/>
      <c r="I1277" s="65"/>
      <c r="J1277" s="65"/>
      <c r="K1277" s="65"/>
      <c r="L1277" s="65"/>
      <c r="M1277" s="65"/>
      <c r="N1277" s="65"/>
      <c r="O1277" s="65"/>
    </row>
    <row r="1278" customFormat="false" ht="15.75" hidden="false" customHeight="true" outlineLevel="0" collapsed="false">
      <c r="A1278" s="61" t="str">
        <f aca="false">Def_SecSub!$A$345</f>
        <v>SI-06C4</v>
      </c>
      <c r="B1278" s="61" t="str">
        <f aca="false">Def_Equipamentos!$C$12</f>
        <v>DI-FMCFastADC</v>
      </c>
      <c r="C1278" s="43"/>
      <c r="D1278" s="64" t="str">
        <f aca="false">IF(EXACT(A1278, ""), "", A1278&amp;":")&amp;B1278&amp;IF(EXACT(C1278, ""), "", "-"&amp;C1278)</f>
        <v>SI-06C4:DI-FMCFastADC</v>
      </c>
      <c r="E1278" s="61" t="str">
        <f aca="false">Def_Locais_Racks_Trechos!$A$8</f>
        <v>IA-06RaBPM</v>
      </c>
      <c r="F1278" s="64" t="str">
        <f aca="false" t="array" ref="F1278:F1278">INDEX(Def_Locais_Racks_Trechos!$B$2:$B$1019, MATCH(E1278, Def_Locais_Racks_Trechos!$A$2:$A$1019, 0), 1)</f>
        <v>Sala Racks 6</v>
      </c>
      <c r="G1278" s="65"/>
      <c r="H1278" s="65"/>
      <c r="I1278" s="65"/>
      <c r="J1278" s="65"/>
      <c r="K1278" s="65"/>
      <c r="L1278" s="65"/>
      <c r="M1278" s="65"/>
      <c r="N1278" s="65"/>
      <c r="O1278" s="65"/>
    </row>
    <row r="1279" customFormat="false" ht="15.75" hidden="false" customHeight="true" outlineLevel="0" collapsed="false">
      <c r="A1279" s="61" t="str">
        <f aca="false">Def_SecSub!$A$346</f>
        <v>SI-06M1</v>
      </c>
      <c r="B1279" s="61" t="str">
        <f aca="false">Def_Equipamentos!$C$12</f>
        <v>DI-FMCFastADC</v>
      </c>
      <c r="C1279" s="43"/>
      <c r="D1279" s="64" t="str">
        <f aca="false">IF(EXACT(A1279, ""), "", A1279&amp;":")&amp;B1279&amp;IF(EXACT(C1279, ""), "", "-"&amp;C1279)</f>
        <v>SI-06M1:DI-FMCFastADC</v>
      </c>
      <c r="E1279" s="61" t="str">
        <f aca="false">Def_Locais_Racks_Trechos!$A$8</f>
        <v>IA-06RaBPM</v>
      </c>
      <c r="F1279" s="64" t="str">
        <f aca="false" t="array" ref="F1279:F1279">INDEX(Def_Locais_Racks_Trechos!$B$2:$B$1019, MATCH(E1279, Def_Locais_Racks_Trechos!$A$2:$A$1019, 0), 1)</f>
        <v>Sala Racks 6</v>
      </c>
      <c r="G1279" s="65"/>
      <c r="H1279" s="65"/>
      <c r="I1279" s="65"/>
      <c r="J1279" s="65"/>
      <c r="K1279" s="65"/>
      <c r="L1279" s="65"/>
      <c r="M1279" s="65"/>
      <c r="N1279" s="65"/>
      <c r="O1279" s="65"/>
    </row>
    <row r="1280" customFormat="false" ht="15.75" hidden="false" customHeight="true" outlineLevel="0" collapsed="false">
      <c r="A1280" s="61" t="str">
        <f aca="false">Def_SecSub!$A$347</f>
        <v>SI-06M2</v>
      </c>
      <c r="B1280" s="61" t="str">
        <f aca="false">Def_Equipamentos!$C$12</f>
        <v>DI-FMCFastADC</v>
      </c>
      <c r="C1280" s="43"/>
      <c r="D1280" s="64" t="str">
        <f aca="false">IF(EXACT(A1280, ""), "", A1280&amp;":")&amp;B1280&amp;IF(EXACT(C1280, ""), "", "-"&amp;C1280)</f>
        <v>SI-06M2:DI-FMCFastADC</v>
      </c>
      <c r="E1280" s="61" t="str">
        <f aca="false">Def_Locais_Racks_Trechos!$A$8</f>
        <v>IA-06RaBPM</v>
      </c>
      <c r="F1280" s="64" t="str">
        <f aca="false" t="array" ref="F1280:F1280">INDEX(Def_Locais_Racks_Trechos!$B$2:$B$1019, MATCH(E1280, Def_Locais_Racks_Trechos!$A$2:$A$1019, 0), 1)</f>
        <v>Sala Racks 6</v>
      </c>
      <c r="G1280" s="65"/>
      <c r="H1280" s="65"/>
      <c r="I1280" s="65"/>
      <c r="J1280" s="65"/>
      <c r="K1280" s="65"/>
      <c r="L1280" s="65"/>
      <c r="M1280" s="65"/>
      <c r="N1280" s="65"/>
      <c r="O1280" s="65"/>
    </row>
    <row r="1281" customFormat="false" ht="15.75" hidden="false" customHeight="true" outlineLevel="0" collapsed="false">
      <c r="A1281" s="61" t="str">
        <f aca="false">Def_SecSub!$A$348</f>
        <v>SI-07C1</v>
      </c>
      <c r="B1281" s="61" t="str">
        <f aca="false">Def_Equipamentos!$C$12</f>
        <v>DI-FMCFastADC</v>
      </c>
      <c r="C1281" s="43" t="n">
        <v>1</v>
      </c>
      <c r="D1281" s="64" t="str">
        <f aca="false">IF(EXACT(A1281, ""), "", A1281&amp;":")&amp;B1281&amp;IF(EXACT(C1281, ""), "", "-"&amp;C1281)</f>
        <v>SI-07C1:DI-FMCFastADC-1</v>
      </c>
      <c r="E1281" s="61" t="str">
        <f aca="false">Def_Locais_Racks_Trechos!$A$9</f>
        <v>IA-07RaBPM</v>
      </c>
      <c r="F1281" s="64" t="str">
        <f aca="false" t="array" ref="F1281:F1281">INDEX(Def_Locais_Racks_Trechos!$B$2:$B$1019, MATCH(E1281, Def_Locais_Racks_Trechos!$A$2:$A$1019, 0), 1)</f>
        <v>Sala Racks 7</v>
      </c>
      <c r="G1281" s="65"/>
      <c r="H1281" s="65"/>
      <c r="I1281" s="65"/>
      <c r="J1281" s="65"/>
      <c r="K1281" s="65"/>
      <c r="L1281" s="65"/>
      <c r="M1281" s="65"/>
      <c r="N1281" s="65"/>
      <c r="O1281" s="65"/>
    </row>
    <row r="1282" customFormat="false" ht="15.75" hidden="false" customHeight="true" outlineLevel="0" collapsed="false">
      <c r="A1282" s="61" t="str">
        <f aca="false">Def_SecSub!$A$348</f>
        <v>SI-07C1</v>
      </c>
      <c r="B1282" s="61" t="str">
        <f aca="false">Def_Equipamentos!$C$12</f>
        <v>DI-FMCFastADC</v>
      </c>
      <c r="C1282" s="43" t="n">
        <v>2</v>
      </c>
      <c r="D1282" s="64" t="str">
        <f aca="false">IF(EXACT(A1282, ""), "", A1282&amp;":")&amp;B1282&amp;IF(EXACT(C1282, ""), "", "-"&amp;C1282)</f>
        <v>SI-07C1:DI-FMCFastADC-2</v>
      </c>
      <c r="E1282" s="61" t="str">
        <f aca="false">Def_Locais_Racks_Trechos!$A$9</f>
        <v>IA-07RaBPM</v>
      </c>
      <c r="F1282" s="64" t="str">
        <f aca="false" t="array" ref="F1282:F1282">INDEX(Def_Locais_Racks_Trechos!$B$2:$B$1019, MATCH(E1282, Def_Locais_Racks_Trechos!$A$2:$A$1019, 0), 1)</f>
        <v>Sala Racks 7</v>
      </c>
      <c r="G1282" s="65"/>
      <c r="H1282" s="65"/>
      <c r="I1282" s="65"/>
      <c r="J1282" s="65"/>
      <c r="K1282" s="65"/>
      <c r="L1282" s="65"/>
      <c r="M1282" s="65"/>
      <c r="N1282" s="65"/>
      <c r="O1282" s="65"/>
    </row>
    <row r="1283" customFormat="false" ht="15.75" hidden="false" customHeight="true" outlineLevel="0" collapsed="false">
      <c r="A1283" s="61" t="str">
        <f aca="false">Def_SecSub!$A$349</f>
        <v>SI-07C2</v>
      </c>
      <c r="B1283" s="61" t="str">
        <f aca="false">Def_Equipamentos!$C$12</f>
        <v>DI-FMCFastADC</v>
      </c>
      <c r="C1283" s="43"/>
      <c r="D1283" s="64" t="str">
        <f aca="false">IF(EXACT(A1283, ""), "", A1283&amp;":")&amp;B1283&amp;IF(EXACT(C1283, ""), "", "-"&amp;C1283)</f>
        <v>SI-07C2:DI-FMCFastADC</v>
      </c>
      <c r="E1283" s="61" t="str">
        <f aca="false">Def_Locais_Racks_Trechos!$A$9</f>
        <v>IA-07RaBPM</v>
      </c>
      <c r="F1283" s="64" t="str">
        <f aca="false" t="array" ref="F1283:F1283">INDEX(Def_Locais_Racks_Trechos!$B$2:$B$1019, MATCH(E1283, Def_Locais_Racks_Trechos!$A$2:$A$1019, 0), 1)</f>
        <v>Sala Racks 7</v>
      </c>
      <c r="G1283" s="65"/>
      <c r="H1283" s="65"/>
      <c r="I1283" s="65"/>
      <c r="J1283" s="65"/>
      <c r="K1283" s="65"/>
      <c r="L1283" s="65"/>
      <c r="M1283" s="65"/>
      <c r="N1283" s="65"/>
      <c r="O1283" s="65"/>
    </row>
    <row r="1284" customFormat="false" ht="15.75" hidden="false" customHeight="true" outlineLevel="0" collapsed="false">
      <c r="A1284" s="61" t="str">
        <f aca="false">Def_SecSub!$A$350</f>
        <v>SI-07C3</v>
      </c>
      <c r="B1284" s="61" t="str">
        <f aca="false">Def_Equipamentos!$C$12</f>
        <v>DI-FMCFastADC</v>
      </c>
      <c r="C1284" s="43" t="n">
        <v>1</v>
      </c>
      <c r="D1284" s="64" t="str">
        <f aca="false">IF(EXACT(A1284, ""), "", A1284&amp;":")&amp;B1284&amp;IF(EXACT(C1284, ""), "", "-"&amp;C1284)</f>
        <v>SI-07C3:DI-FMCFastADC-1</v>
      </c>
      <c r="E1284" s="61" t="str">
        <f aca="false">Def_Locais_Racks_Trechos!$A$9</f>
        <v>IA-07RaBPM</v>
      </c>
      <c r="F1284" s="64" t="str">
        <f aca="false" t="array" ref="F1284:F1284">INDEX(Def_Locais_Racks_Trechos!$B$2:$B$1019, MATCH(E1284, Def_Locais_Racks_Trechos!$A$2:$A$1019, 0), 1)</f>
        <v>Sala Racks 7</v>
      </c>
      <c r="G1284" s="65"/>
      <c r="H1284" s="65"/>
      <c r="I1284" s="65"/>
      <c r="J1284" s="65"/>
      <c r="K1284" s="65"/>
      <c r="L1284" s="65"/>
      <c r="M1284" s="65"/>
      <c r="N1284" s="65"/>
      <c r="O1284" s="65"/>
    </row>
    <row r="1285" customFormat="false" ht="15.75" hidden="false" customHeight="true" outlineLevel="0" collapsed="false">
      <c r="A1285" s="61" t="str">
        <f aca="false">Def_SecSub!$A$350</f>
        <v>SI-07C3</v>
      </c>
      <c r="B1285" s="61" t="str">
        <f aca="false">Def_Equipamentos!$C$12</f>
        <v>DI-FMCFastADC</v>
      </c>
      <c r="C1285" s="43" t="n">
        <v>2</v>
      </c>
      <c r="D1285" s="64" t="str">
        <f aca="false">IF(EXACT(A1285, ""), "", A1285&amp;":")&amp;B1285&amp;IF(EXACT(C1285, ""), "", "-"&amp;C1285)</f>
        <v>SI-07C3:DI-FMCFastADC-2</v>
      </c>
      <c r="E1285" s="61" t="str">
        <f aca="false">Def_Locais_Racks_Trechos!$A$9</f>
        <v>IA-07RaBPM</v>
      </c>
      <c r="F1285" s="64" t="str">
        <f aca="false" t="array" ref="F1285:F1285">INDEX(Def_Locais_Racks_Trechos!$B$2:$B$1019, MATCH(E1285, Def_Locais_Racks_Trechos!$A$2:$A$1019, 0), 1)</f>
        <v>Sala Racks 7</v>
      </c>
      <c r="G1285" s="65"/>
      <c r="H1285" s="65"/>
      <c r="I1285" s="65"/>
      <c r="J1285" s="65"/>
      <c r="K1285" s="65"/>
      <c r="L1285" s="65"/>
      <c r="M1285" s="65"/>
      <c r="N1285" s="65"/>
      <c r="O1285" s="65"/>
    </row>
    <row r="1286" customFormat="false" ht="15.75" hidden="false" customHeight="true" outlineLevel="0" collapsed="false">
      <c r="A1286" s="61" t="str">
        <f aca="false">Def_SecSub!$A$351</f>
        <v>SI-07C4</v>
      </c>
      <c r="B1286" s="61" t="str">
        <f aca="false">Def_Equipamentos!$C$12</f>
        <v>DI-FMCFastADC</v>
      </c>
      <c r="C1286" s="43"/>
      <c r="D1286" s="64" t="str">
        <f aca="false">IF(EXACT(A1286, ""), "", A1286&amp;":")&amp;B1286&amp;IF(EXACT(C1286, ""), "", "-"&amp;C1286)</f>
        <v>SI-07C4:DI-FMCFastADC</v>
      </c>
      <c r="E1286" s="61" t="str">
        <f aca="false">Def_Locais_Racks_Trechos!$A$9</f>
        <v>IA-07RaBPM</v>
      </c>
      <c r="F1286" s="64" t="str">
        <f aca="false" t="array" ref="F1286:F1286">INDEX(Def_Locais_Racks_Trechos!$B$2:$B$1019, MATCH(E1286, Def_Locais_Racks_Trechos!$A$2:$A$1019, 0), 1)</f>
        <v>Sala Racks 7</v>
      </c>
      <c r="G1286" s="65"/>
      <c r="H1286" s="65"/>
      <c r="I1286" s="65"/>
      <c r="J1286" s="65"/>
      <c r="K1286" s="65"/>
      <c r="L1286" s="65"/>
      <c r="M1286" s="65"/>
      <c r="N1286" s="65"/>
      <c r="O1286" s="65"/>
    </row>
    <row r="1287" customFormat="false" ht="15.75" hidden="false" customHeight="true" outlineLevel="0" collapsed="false">
      <c r="A1287" s="61" t="str">
        <f aca="false">Def_SecSub!$A$352</f>
        <v>SI-07M1</v>
      </c>
      <c r="B1287" s="61" t="str">
        <f aca="false">Def_Equipamentos!$C$12</f>
        <v>DI-FMCFastADC</v>
      </c>
      <c r="C1287" s="43"/>
      <c r="D1287" s="64" t="str">
        <f aca="false">IF(EXACT(A1287, ""), "", A1287&amp;":")&amp;B1287&amp;IF(EXACT(C1287, ""), "", "-"&amp;C1287)</f>
        <v>SI-07M1:DI-FMCFastADC</v>
      </c>
      <c r="E1287" s="61" t="str">
        <f aca="false">Def_Locais_Racks_Trechos!$A$9</f>
        <v>IA-07RaBPM</v>
      </c>
      <c r="F1287" s="64" t="str">
        <f aca="false" t="array" ref="F1287:F1287">INDEX(Def_Locais_Racks_Trechos!$B$2:$B$1019, MATCH(E1287, Def_Locais_Racks_Trechos!$A$2:$A$1019, 0), 1)</f>
        <v>Sala Racks 7</v>
      </c>
      <c r="G1287" s="65"/>
      <c r="H1287" s="65"/>
      <c r="I1287" s="65"/>
      <c r="J1287" s="65"/>
      <c r="K1287" s="65"/>
      <c r="L1287" s="65"/>
      <c r="M1287" s="65"/>
      <c r="N1287" s="65"/>
      <c r="O1287" s="65"/>
    </row>
    <row r="1288" customFormat="false" ht="15.75" hidden="false" customHeight="true" outlineLevel="0" collapsed="false">
      <c r="A1288" s="61" t="str">
        <f aca="false">Def_SecSub!$A$353</f>
        <v>SI-07M2</v>
      </c>
      <c r="B1288" s="61" t="str">
        <f aca="false">Def_Equipamentos!$C$12</f>
        <v>DI-FMCFastADC</v>
      </c>
      <c r="C1288" s="43"/>
      <c r="D1288" s="64" t="str">
        <f aca="false">IF(EXACT(A1288, ""), "", A1288&amp;":")&amp;B1288&amp;IF(EXACT(C1288, ""), "", "-"&amp;C1288)</f>
        <v>SI-07M2:DI-FMCFastADC</v>
      </c>
      <c r="E1288" s="61" t="str">
        <f aca="false">Def_Locais_Racks_Trechos!$A$9</f>
        <v>IA-07RaBPM</v>
      </c>
      <c r="F1288" s="64" t="str">
        <f aca="false" t="array" ref="F1288:F1288">INDEX(Def_Locais_Racks_Trechos!$B$2:$B$1019, MATCH(E1288, Def_Locais_Racks_Trechos!$A$2:$A$1019, 0), 1)</f>
        <v>Sala Racks 7</v>
      </c>
      <c r="G1288" s="65"/>
      <c r="H1288" s="65"/>
      <c r="I1288" s="65"/>
      <c r="J1288" s="65"/>
      <c r="K1288" s="65"/>
      <c r="L1288" s="65"/>
      <c r="M1288" s="65"/>
      <c r="N1288" s="65"/>
      <c r="O1288" s="65"/>
    </row>
    <row r="1289" customFormat="false" ht="15.75" hidden="false" customHeight="true" outlineLevel="0" collapsed="false">
      <c r="A1289" s="61" t="str">
        <f aca="false">Def_SecSub!$A$354</f>
        <v>SI-08C1</v>
      </c>
      <c r="B1289" s="61" t="str">
        <f aca="false">Def_Equipamentos!$C$12</f>
        <v>DI-FMCFastADC</v>
      </c>
      <c r="C1289" s="43" t="n">
        <v>1</v>
      </c>
      <c r="D1289" s="64" t="str">
        <f aca="false">IF(EXACT(A1289, ""), "", A1289&amp;":")&amp;B1289&amp;IF(EXACT(C1289, ""), "", "-"&amp;C1289)</f>
        <v>SI-08C1:DI-FMCFastADC-1</v>
      </c>
      <c r="E1289" s="61" t="str">
        <f aca="false">Def_Locais_Racks_Trechos!$A$10</f>
        <v>IA-08RaBPM</v>
      </c>
      <c r="F1289" s="64" t="str">
        <f aca="false" t="array" ref="F1289:F1289">INDEX(Def_Locais_Racks_Trechos!$B$2:$B$1019, MATCH(E1289, Def_Locais_Racks_Trechos!$A$2:$A$1019, 0), 1)</f>
        <v>Sala Racks 8</v>
      </c>
      <c r="G1289" s="65"/>
      <c r="H1289" s="65"/>
      <c r="I1289" s="65"/>
      <c r="J1289" s="65"/>
      <c r="K1289" s="65"/>
      <c r="L1289" s="65"/>
      <c r="M1289" s="65"/>
      <c r="N1289" s="65"/>
      <c r="O1289" s="65"/>
    </row>
    <row r="1290" customFormat="false" ht="15.75" hidden="false" customHeight="true" outlineLevel="0" collapsed="false">
      <c r="A1290" s="61" t="str">
        <f aca="false">Def_SecSub!$A$354</f>
        <v>SI-08C1</v>
      </c>
      <c r="B1290" s="61" t="str">
        <f aca="false">Def_Equipamentos!$C$12</f>
        <v>DI-FMCFastADC</v>
      </c>
      <c r="C1290" s="43" t="n">
        <v>2</v>
      </c>
      <c r="D1290" s="64" t="str">
        <f aca="false">IF(EXACT(A1290, ""), "", A1290&amp;":")&amp;B1290&amp;IF(EXACT(C1290, ""), "", "-"&amp;C1290)</f>
        <v>SI-08C1:DI-FMCFastADC-2</v>
      </c>
      <c r="E1290" s="61" t="str">
        <f aca="false">Def_Locais_Racks_Trechos!$A$10</f>
        <v>IA-08RaBPM</v>
      </c>
      <c r="F1290" s="64" t="str">
        <f aca="false" t="array" ref="F1290:F1290">INDEX(Def_Locais_Racks_Trechos!$B$2:$B$1019, MATCH(E1290, Def_Locais_Racks_Trechos!$A$2:$A$1019, 0), 1)</f>
        <v>Sala Racks 8</v>
      </c>
      <c r="G1290" s="65"/>
      <c r="H1290" s="65"/>
      <c r="I1290" s="65"/>
      <c r="J1290" s="65"/>
      <c r="K1290" s="65"/>
      <c r="L1290" s="65"/>
      <c r="M1290" s="65"/>
      <c r="N1290" s="65"/>
      <c r="O1290" s="65"/>
    </row>
    <row r="1291" customFormat="false" ht="15.75" hidden="false" customHeight="true" outlineLevel="0" collapsed="false">
      <c r="A1291" s="61" t="str">
        <f aca="false">Def_SecSub!$A$355</f>
        <v>SI-08C2</v>
      </c>
      <c r="B1291" s="61" t="str">
        <f aca="false">Def_Equipamentos!$C$12</f>
        <v>DI-FMCFastADC</v>
      </c>
      <c r="C1291" s="43"/>
      <c r="D1291" s="64" t="str">
        <f aca="false">IF(EXACT(A1291, ""), "", A1291&amp;":")&amp;B1291&amp;IF(EXACT(C1291, ""), "", "-"&amp;C1291)</f>
        <v>SI-08C2:DI-FMCFastADC</v>
      </c>
      <c r="E1291" s="61" t="str">
        <f aca="false">Def_Locais_Racks_Trechos!$A$10</f>
        <v>IA-08RaBPM</v>
      </c>
      <c r="F1291" s="64" t="str">
        <f aca="false" t="array" ref="F1291:F1291">INDEX(Def_Locais_Racks_Trechos!$B$2:$B$1019, MATCH(E1291, Def_Locais_Racks_Trechos!$A$2:$A$1019, 0), 1)</f>
        <v>Sala Racks 8</v>
      </c>
      <c r="G1291" s="65"/>
      <c r="H1291" s="65"/>
      <c r="I1291" s="65"/>
      <c r="J1291" s="65"/>
      <c r="K1291" s="65"/>
      <c r="L1291" s="65"/>
      <c r="M1291" s="65"/>
      <c r="N1291" s="65"/>
      <c r="O1291" s="65"/>
    </row>
    <row r="1292" customFormat="false" ht="15.75" hidden="false" customHeight="true" outlineLevel="0" collapsed="false">
      <c r="A1292" s="61" t="str">
        <f aca="false">Def_SecSub!$A$356</f>
        <v>SI-08C3</v>
      </c>
      <c r="B1292" s="61" t="str">
        <f aca="false">Def_Equipamentos!$C$12</f>
        <v>DI-FMCFastADC</v>
      </c>
      <c r="C1292" s="43" t="n">
        <v>1</v>
      </c>
      <c r="D1292" s="64" t="str">
        <f aca="false">IF(EXACT(A1292, ""), "", A1292&amp;":")&amp;B1292&amp;IF(EXACT(C1292, ""), "", "-"&amp;C1292)</f>
        <v>SI-08C3:DI-FMCFastADC-1</v>
      </c>
      <c r="E1292" s="61" t="str">
        <f aca="false">Def_Locais_Racks_Trechos!$A$10</f>
        <v>IA-08RaBPM</v>
      </c>
      <c r="F1292" s="64" t="str">
        <f aca="false" t="array" ref="F1292:F1292">INDEX(Def_Locais_Racks_Trechos!$B$2:$B$1019, MATCH(E1292, Def_Locais_Racks_Trechos!$A$2:$A$1019, 0), 1)</f>
        <v>Sala Racks 8</v>
      </c>
      <c r="G1292" s="65"/>
      <c r="H1292" s="65"/>
      <c r="I1292" s="65"/>
      <c r="J1292" s="65"/>
      <c r="K1292" s="65"/>
      <c r="L1292" s="65"/>
      <c r="M1292" s="65"/>
      <c r="N1292" s="65"/>
      <c r="O1292" s="65"/>
    </row>
    <row r="1293" customFormat="false" ht="15.75" hidden="false" customHeight="true" outlineLevel="0" collapsed="false">
      <c r="A1293" s="61" t="str">
        <f aca="false">Def_SecSub!$A$356</f>
        <v>SI-08C3</v>
      </c>
      <c r="B1293" s="61" t="str">
        <f aca="false">Def_Equipamentos!$C$12</f>
        <v>DI-FMCFastADC</v>
      </c>
      <c r="C1293" s="43" t="n">
        <v>2</v>
      </c>
      <c r="D1293" s="64" t="str">
        <f aca="false">IF(EXACT(A1293, ""), "", A1293&amp;":")&amp;B1293&amp;IF(EXACT(C1293, ""), "", "-"&amp;C1293)</f>
        <v>SI-08C3:DI-FMCFastADC-2</v>
      </c>
      <c r="E1293" s="61" t="str">
        <f aca="false">Def_Locais_Racks_Trechos!$A$10</f>
        <v>IA-08RaBPM</v>
      </c>
      <c r="F1293" s="64" t="str">
        <f aca="false" t="array" ref="F1293:F1293">INDEX(Def_Locais_Racks_Trechos!$B$2:$B$1019, MATCH(E1293, Def_Locais_Racks_Trechos!$A$2:$A$1019, 0), 1)</f>
        <v>Sala Racks 8</v>
      </c>
      <c r="G1293" s="65"/>
      <c r="H1293" s="65"/>
      <c r="I1293" s="65"/>
      <c r="J1293" s="65"/>
      <c r="K1293" s="65"/>
      <c r="L1293" s="65"/>
      <c r="M1293" s="65"/>
      <c r="N1293" s="65"/>
      <c r="O1293" s="65"/>
    </row>
    <row r="1294" customFormat="false" ht="15.75" hidden="false" customHeight="true" outlineLevel="0" collapsed="false">
      <c r="A1294" s="61" t="str">
        <f aca="false">Def_SecSub!$A$357</f>
        <v>SI-08C4</v>
      </c>
      <c r="B1294" s="61" t="str">
        <f aca="false">Def_Equipamentos!$C$12</f>
        <v>DI-FMCFastADC</v>
      </c>
      <c r="C1294" s="43"/>
      <c r="D1294" s="64" t="str">
        <f aca="false">IF(EXACT(A1294, ""), "", A1294&amp;":")&amp;B1294&amp;IF(EXACT(C1294, ""), "", "-"&amp;C1294)</f>
        <v>SI-08C4:DI-FMCFastADC</v>
      </c>
      <c r="E1294" s="61" t="str">
        <f aca="false">Def_Locais_Racks_Trechos!$A$10</f>
        <v>IA-08RaBPM</v>
      </c>
      <c r="F1294" s="64" t="str">
        <f aca="false" t="array" ref="F1294:F1294">INDEX(Def_Locais_Racks_Trechos!$B$2:$B$1019, MATCH(E1294, Def_Locais_Racks_Trechos!$A$2:$A$1019, 0), 1)</f>
        <v>Sala Racks 8</v>
      </c>
      <c r="G1294" s="65"/>
      <c r="H1294" s="65"/>
      <c r="I1294" s="65"/>
      <c r="J1294" s="65"/>
      <c r="K1294" s="65"/>
      <c r="L1294" s="65"/>
      <c r="M1294" s="65"/>
      <c r="N1294" s="65"/>
      <c r="O1294" s="65"/>
    </row>
    <row r="1295" customFormat="false" ht="15.75" hidden="false" customHeight="true" outlineLevel="0" collapsed="false">
      <c r="A1295" s="61" t="str">
        <f aca="false">Def_SecSub!$A$358</f>
        <v>SI-08M1</v>
      </c>
      <c r="B1295" s="61" t="str">
        <f aca="false">Def_Equipamentos!$C$12</f>
        <v>DI-FMCFastADC</v>
      </c>
      <c r="C1295" s="43"/>
      <c r="D1295" s="64" t="str">
        <f aca="false">IF(EXACT(A1295, ""), "", A1295&amp;":")&amp;B1295&amp;IF(EXACT(C1295, ""), "", "-"&amp;C1295)</f>
        <v>SI-08M1:DI-FMCFastADC</v>
      </c>
      <c r="E1295" s="61" t="str">
        <f aca="false">Def_Locais_Racks_Trechos!$A$10</f>
        <v>IA-08RaBPM</v>
      </c>
      <c r="F1295" s="64" t="str">
        <f aca="false" t="array" ref="F1295:F1295">INDEX(Def_Locais_Racks_Trechos!$B$2:$B$1019, MATCH(E1295, Def_Locais_Racks_Trechos!$A$2:$A$1019, 0), 1)</f>
        <v>Sala Racks 8</v>
      </c>
      <c r="G1295" s="65"/>
      <c r="H1295" s="65"/>
      <c r="I1295" s="65"/>
      <c r="J1295" s="65"/>
      <c r="K1295" s="65"/>
      <c r="L1295" s="65"/>
      <c r="M1295" s="65"/>
      <c r="N1295" s="65"/>
      <c r="O1295" s="65"/>
    </row>
    <row r="1296" customFormat="false" ht="15.75" hidden="false" customHeight="true" outlineLevel="0" collapsed="false">
      <c r="A1296" s="61" t="str">
        <f aca="false">Def_SecSub!$A$359</f>
        <v>SI-08M2</v>
      </c>
      <c r="B1296" s="61" t="str">
        <f aca="false">Def_Equipamentos!$C$12</f>
        <v>DI-FMCFastADC</v>
      </c>
      <c r="C1296" s="43"/>
      <c r="D1296" s="64" t="str">
        <f aca="false">IF(EXACT(A1296, ""), "", A1296&amp;":")&amp;B1296&amp;IF(EXACT(C1296, ""), "", "-"&amp;C1296)</f>
        <v>SI-08M2:DI-FMCFastADC</v>
      </c>
      <c r="E1296" s="61" t="str">
        <f aca="false">Def_Locais_Racks_Trechos!$A$10</f>
        <v>IA-08RaBPM</v>
      </c>
      <c r="F1296" s="64" t="str">
        <f aca="false" t="array" ref="F1296:F1296">INDEX(Def_Locais_Racks_Trechos!$B$2:$B$1019, MATCH(E1296, Def_Locais_Racks_Trechos!$A$2:$A$1019, 0), 1)</f>
        <v>Sala Racks 8</v>
      </c>
      <c r="G1296" s="65"/>
      <c r="H1296" s="65"/>
      <c r="I1296" s="65"/>
      <c r="J1296" s="65"/>
      <c r="K1296" s="65"/>
      <c r="L1296" s="65"/>
      <c r="M1296" s="65"/>
      <c r="N1296" s="65"/>
      <c r="O1296" s="65"/>
    </row>
    <row r="1297" customFormat="false" ht="15.75" hidden="false" customHeight="true" outlineLevel="0" collapsed="false">
      <c r="A1297" s="61" t="str">
        <f aca="false">Def_SecSub!$A$360</f>
        <v>SI-09C1</v>
      </c>
      <c r="B1297" s="61" t="str">
        <f aca="false">Def_Equipamentos!$C$12</f>
        <v>DI-FMCFastADC</v>
      </c>
      <c r="C1297" s="43" t="n">
        <v>1</v>
      </c>
      <c r="D1297" s="64" t="str">
        <f aca="false">IF(EXACT(A1297, ""), "", A1297&amp;":")&amp;B1297&amp;IF(EXACT(C1297, ""), "", "-"&amp;C1297)</f>
        <v>SI-09C1:DI-FMCFastADC-1</v>
      </c>
      <c r="E1297" s="61" t="str">
        <f aca="false">Def_Locais_Racks_Trechos!$A$11</f>
        <v>IA-09RaBPM</v>
      </c>
      <c r="F1297" s="64" t="str">
        <f aca="false" t="array" ref="F1297:F1297">INDEX(Def_Locais_Racks_Trechos!$B$2:$B$1019, MATCH(E1297, Def_Locais_Racks_Trechos!$A$2:$A$1019, 0), 1)</f>
        <v>Sala Racks 9</v>
      </c>
      <c r="G1297" s="65"/>
      <c r="H1297" s="65"/>
      <c r="I1297" s="65"/>
      <c r="J1297" s="65"/>
      <c r="K1297" s="65"/>
      <c r="L1297" s="65"/>
      <c r="M1297" s="65"/>
      <c r="N1297" s="65"/>
      <c r="O1297" s="65"/>
    </row>
    <row r="1298" customFormat="false" ht="15.75" hidden="false" customHeight="true" outlineLevel="0" collapsed="false">
      <c r="A1298" s="61" t="str">
        <f aca="false">Def_SecSub!$A$360</f>
        <v>SI-09C1</v>
      </c>
      <c r="B1298" s="61" t="str">
        <f aca="false">Def_Equipamentos!$C$12</f>
        <v>DI-FMCFastADC</v>
      </c>
      <c r="C1298" s="43" t="n">
        <v>2</v>
      </c>
      <c r="D1298" s="64" t="str">
        <f aca="false">IF(EXACT(A1298, ""), "", A1298&amp;":")&amp;B1298&amp;IF(EXACT(C1298, ""), "", "-"&amp;C1298)</f>
        <v>SI-09C1:DI-FMCFastADC-2</v>
      </c>
      <c r="E1298" s="61" t="str">
        <f aca="false">Def_Locais_Racks_Trechos!$A$11</f>
        <v>IA-09RaBPM</v>
      </c>
      <c r="F1298" s="64" t="str">
        <f aca="false" t="array" ref="F1298:F1298">INDEX(Def_Locais_Racks_Trechos!$B$2:$B$1019, MATCH(E1298, Def_Locais_Racks_Trechos!$A$2:$A$1019, 0), 1)</f>
        <v>Sala Racks 9</v>
      </c>
      <c r="G1298" s="65"/>
      <c r="H1298" s="65"/>
      <c r="I1298" s="65"/>
      <c r="J1298" s="65"/>
      <c r="K1298" s="65"/>
      <c r="L1298" s="65"/>
      <c r="M1298" s="65"/>
      <c r="N1298" s="65"/>
      <c r="O1298" s="65"/>
    </row>
    <row r="1299" customFormat="false" ht="15.75" hidden="false" customHeight="true" outlineLevel="0" collapsed="false">
      <c r="A1299" s="61" t="str">
        <f aca="false">Def_SecSub!$A$361</f>
        <v>SI-09C2</v>
      </c>
      <c r="B1299" s="61" t="str">
        <f aca="false">Def_Equipamentos!$C$12</f>
        <v>DI-FMCFastADC</v>
      </c>
      <c r="C1299" s="43"/>
      <c r="D1299" s="64" t="str">
        <f aca="false">IF(EXACT(A1299, ""), "", A1299&amp;":")&amp;B1299&amp;IF(EXACT(C1299, ""), "", "-"&amp;C1299)</f>
        <v>SI-09C2:DI-FMCFastADC</v>
      </c>
      <c r="E1299" s="61" t="str">
        <f aca="false">Def_Locais_Racks_Trechos!$A$11</f>
        <v>IA-09RaBPM</v>
      </c>
      <c r="F1299" s="64" t="str">
        <f aca="false" t="array" ref="F1299:F1299">INDEX(Def_Locais_Racks_Trechos!$B$2:$B$1019, MATCH(E1299, Def_Locais_Racks_Trechos!$A$2:$A$1019, 0), 1)</f>
        <v>Sala Racks 9</v>
      </c>
      <c r="G1299" s="65"/>
      <c r="H1299" s="65"/>
      <c r="I1299" s="65"/>
      <c r="J1299" s="65"/>
      <c r="K1299" s="65"/>
      <c r="L1299" s="65"/>
      <c r="M1299" s="65"/>
      <c r="N1299" s="65"/>
      <c r="O1299" s="65"/>
    </row>
    <row r="1300" customFormat="false" ht="15.75" hidden="false" customHeight="true" outlineLevel="0" collapsed="false">
      <c r="A1300" s="61" t="str">
        <f aca="false">Def_SecSub!$A$362</f>
        <v>SI-09C3</v>
      </c>
      <c r="B1300" s="61" t="str">
        <f aca="false">Def_Equipamentos!$C$12</f>
        <v>DI-FMCFastADC</v>
      </c>
      <c r="C1300" s="43" t="n">
        <v>1</v>
      </c>
      <c r="D1300" s="64" t="str">
        <f aca="false">IF(EXACT(A1300, ""), "", A1300&amp;":")&amp;B1300&amp;IF(EXACT(C1300, ""), "", "-"&amp;C1300)</f>
        <v>SI-09C3:DI-FMCFastADC-1</v>
      </c>
      <c r="E1300" s="61" t="str">
        <f aca="false">Def_Locais_Racks_Trechos!$A$11</f>
        <v>IA-09RaBPM</v>
      </c>
      <c r="F1300" s="64" t="str">
        <f aca="false" t="array" ref="F1300:F1300">INDEX(Def_Locais_Racks_Trechos!$B$2:$B$1019, MATCH(E1300, Def_Locais_Racks_Trechos!$A$2:$A$1019, 0), 1)</f>
        <v>Sala Racks 9</v>
      </c>
      <c r="G1300" s="65"/>
      <c r="H1300" s="65"/>
      <c r="I1300" s="65"/>
      <c r="J1300" s="65"/>
      <c r="K1300" s="65"/>
      <c r="L1300" s="65"/>
      <c r="M1300" s="65"/>
      <c r="N1300" s="65"/>
      <c r="O1300" s="65"/>
    </row>
    <row r="1301" customFormat="false" ht="15.75" hidden="false" customHeight="true" outlineLevel="0" collapsed="false">
      <c r="A1301" s="61" t="str">
        <f aca="false">Def_SecSub!$A$362</f>
        <v>SI-09C3</v>
      </c>
      <c r="B1301" s="61" t="str">
        <f aca="false">Def_Equipamentos!$C$12</f>
        <v>DI-FMCFastADC</v>
      </c>
      <c r="C1301" s="43" t="n">
        <v>2</v>
      </c>
      <c r="D1301" s="64" t="str">
        <f aca="false">IF(EXACT(A1301, ""), "", A1301&amp;":")&amp;B1301&amp;IF(EXACT(C1301, ""), "", "-"&amp;C1301)</f>
        <v>SI-09C3:DI-FMCFastADC-2</v>
      </c>
      <c r="E1301" s="61" t="str">
        <f aca="false">Def_Locais_Racks_Trechos!$A$11</f>
        <v>IA-09RaBPM</v>
      </c>
      <c r="F1301" s="64" t="str">
        <f aca="false" t="array" ref="F1301:F1301">INDEX(Def_Locais_Racks_Trechos!$B$2:$B$1019, MATCH(E1301, Def_Locais_Racks_Trechos!$A$2:$A$1019, 0), 1)</f>
        <v>Sala Racks 9</v>
      </c>
      <c r="G1301" s="65"/>
      <c r="H1301" s="65"/>
      <c r="I1301" s="65"/>
      <c r="J1301" s="65"/>
      <c r="K1301" s="65"/>
      <c r="L1301" s="65"/>
      <c r="M1301" s="65"/>
      <c r="N1301" s="65"/>
      <c r="O1301" s="65"/>
    </row>
    <row r="1302" customFormat="false" ht="15.75" hidden="false" customHeight="true" outlineLevel="0" collapsed="false">
      <c r="A1302" s="61" t="str">
        <f aca="false">Def_SecSub!$A$363</f>
        <v>SI-09C4</v>
      </c>
      <c r="B1302" s="61" t="str">
        <f aca="false">Def_Equipamentos!$C$12</f>
        <v>DI-FMCFastADC</v>
      </c>
      <c r="C1302" s="43"/>
      <c r="D1302" s="64" t="str">
        <f aca="false">IF(EXACT(A1302, ""), "", A1302&amp;":")&amp;B1302&amp;IF(EXACT(C1302, ""), "", "-"&amp;C1302)</f>
        <v>SI-09C4:DI-FMCFastADC</v>
      </c>
      <c r="E1302" s="61" t="str">
        <f aca="false">Def_Locais_Racks_Trechos!$A$11</f>
        <v>IA-09RaBPM</v>
      </c>
      <c r="F1302" s="64" t="str">
        <f aca="false" t="array" ref="F1302:F1302">INDEX(Def_Locais_Racks_Trechos!$B$2:$B$1019, MATCH(E1302, Def_Locais_Racks_Trechos!$A$2:$A$1019, 0), 1)</f>
        <v>Sala Racks 9</v>
      </c>
      <c r="G1302" s="65"/>
      <c r="H1302" s="65"/>
      <c r="I1302" s="65"/>
      <c r="J1302" s="65"/>
      <c r="K1302" s="65"/>
      <c r="L1302" s="65"/>
      <c r="M1302" s="65"/>
      <c r="N1302" s="65"/>
      <c r="O1302" s="65"/>
    </row>
    <row r="1303" customFormat="false" ht="15.75" hidden="false" customHeight="true" outlineLevel="0" collapsed="false">
      <c r="A1303" s="61" t="str">
        <f aca="false">Def_SecSub!$A$364</f>
        <v>SI-09M1</v>
      </c>
      <c r="B1303" s="61" t="str">
        <f aca="false">Def_Equipamentos!$C$12</f>
        <v>DI-FMCFastADC</v>
      </c>
      <c r="C1303" s="43"/>
      <c r="D1303" s="64" t="str">
        <f aca="false">IF(EXACT(A1303, ""), "", A1303&amp;":")&amp;B1303&amp;IF(EXACT(C1303, ""), "", "-"&amp;C1303)</f>
        <v>SI-09M1:DI-FMCFastADC</v>
      </c>
      <c r="E1303" s="61" t="str">
        <f aca="false">Def_Locais_Racks_Trechos!$A$11</f>
        <v>IA-09RaBPM</v>
      </c>
      <c r="F1303" s="64" t="str">
        <f aca="false" t="array" ref="F1303:F1303">INDEX(Def_Locais_Racks_Trechos!$B$2:$B$1019, MATCH(E1303, Def_Locais_Racks_Trechos!$A$2:$A$1019, 0), 1)</f>
        <v>Sala Racks 9</v>
      </c>
      <c r="G1303" s="65"/>
      <c r="H1303" s="65"/>
      <c r="I1303" s="65"/>
      <c r="J1303" s="65"/>
      <c r="K1303" s="65"/>
      <c r="L1303" s="65"/>
      <c r="M1303" s="65"/>
      <c r="N1303" s="65"/>
      <c r="O1303" s="65"/>
    </row>
    <row r="1304" customFormat="false" ht="15.75" hidden="false" customHeight="true" outlineLevel="0" collapsed="false">
      <c r="A1304" s="61" t="str">
        <f aca="false">Def_SecSub!$A$365</f>
        <v>SI-09M2</v>
      </c>
      <c r="B1304" s="61" t="str">
        <f aca="false">Def_Equipamentos!$C$12</f>
        <v>DI-FMCFastADC</v>
      </c>
      <c r="C1304" s="43"/>
      <c r="D1304" s="64" t="str">
        <f aca="false">IF(EXACT(A1304, ""), "", A1304&amp;":")&amp;B1304&amp;IF(EXACT(C1304, ""), "", "-"&amp;C1304)</f>
        <v>SI-09M2:DI-FMCFastADC</v>
      </c>
      <c r="E1304" s="61" t="str">
        <f aca="false">Def_Locais_Racks_Trechos!$A$11</f>
        <v>IA-09RaBPM</v>
      </c>
      <c r="F1304" s="64" t="str">
        <f aca="false" t="array" ref="F1304:F1304">INDEX(Def_Locais_Racks_Trechos!$B$2:$B$1019, MATCH(E1304, Def_Locais_Racks_Trechos!$A$2:$A$1019, 0), 1)</f>
        <v>Sala Racks 9</v>
      </c>
      <c r="G1304" s="65"/>
      <c r="H1304" s="65"/>
      <c r="I1304" s="65"/>
      <c r="J1304" s="65"/>
      <c r="K1304" s="65"/>
      <c r="L1304" s="65"/>
      <c r="M1304" s="65"/>
      <c r="N1304" s="65"/>
      <c r="O1304" s="65"/>
    </row>
    <row r="1305" customFormat="false" ht="15.75" hidden="false" customHeight="true" outlineLevel="0" collapsed="false">
      <c r="A1305" s="61" t="str">
        <f aca="false">Def_SecSub!$A$366</f>
        <v>SI-10C1</v>
      </c>
      <c r="B1305" s="61" t="str">
        <f aca="false">Def_Equipamentos!$C$12</f>
        <v>DI-FMCFastADC</v>
      </c>
      <c r="C1305" s="43" t="n">
        <v>1</v>
      </c>
      <c r="D1305" s="64" t="str">
        <f aca="false">IF(EXACT(A1305, ""), "", A1305&amp;":")&amp;B1305&amp;IF(EXACT(C1305, ""), "", "-"&amp;C1305)</f>
        <v>SI-10C1:DI-FMCFastADC-1</v>
      </c>
      <c r="E1305" s="61" t="str">
        <f aca="false">Def_Locais_Racks_Trechos!$A$12</f>
        <v>IA-10RaBPM</v>
      </c>
      <c r="F1305" s="64" t="str">
        <f aca="false" t="array" ref="F1305:F1305">INDEX(Def_Locais_Racks_Trechos!$B$2:$B$1019, MATCH(E1305, Def_Locais_Racks_Trechos!$A$2:$A$1019, 0), 1)</f>
        <v>Sala Racks 10</v>
      </c>
      <c r="G1305" s="65"/>
      <c r="H1305" s="65"/>
      <c r="I1305" s="65"/>
      <c r="J1305" s="65"/>
      <c r="K1305" s="65"/>
      <c r="L1305" s="65"/>
      <c r="M1305" s="65"/>
      <c r="N1305" s="65"/>
      <c r="O1305" s="65"/>
    </row>
    <row r="1306" customFormat="false" ht="15.75" hidden="false" customHeight="true" outlineLevel="0" collapsed="false">
      <c r="A1306" s="61" t="str">
        <f aca="false">Def_SecSub!$A$366</f>
        <v>SI-10C1</v>
      </c>
      <c r="B1306" s="61" t="str">
        <f aca="false">Def_Equipamentos!$C$12</f>
        <v>DI-FMCFastADC</v>
      </c>
      <c r="C1306" s="43" t="n">
        <v>2</v>
      </c>
      <c r="D1306" s="64" t="str">
        <f aca="false">IF(EXACT(A1306, ""), "", A1306&amp;":")&amp;B1306&amp;IF(EXACT(C1306, ""), "", "-"&amp;C1306)</f>
        <v>SI-10C1:DI-FMCFastADC-2</v>
      </c>
      <c r="E1306" s="61" t="str">
        <f aca="false">Def_Locais_Racks_Trechos!$A$12</f>
        <v>IA-10RaBPM</v>
      </c>
      <c r="F1306" s="64" t="str">
        <f aca="false" t="array" ref="F1306:F1306">INDEX(Def_Locais_Racks_Trechos!$B$2:$B$1019, MATCH(E1306, Def_Locais_Racks_Trechos!$A$2:$A$1019, 0), 1)</f>
        <v>Sala Racks 10</v>
      </c>
      <c r="G1306" s="65"/>
      <c r="H1306" s="65"/>
      <c r="I1306" s="65"/>
      <c r="J1306" s="65"/>
      <c r="K1306" s="65"/>
      <c r="L1306" s="65"/>
      <c r="M1306" s="65"/>
      <c r="N1306" s="65"/>
      <c r="O1306" s="65"/>
    </row>
    <row r="1307" customFormat="false" ht="15.75" hidden="false" customHeight="true" outlineLevel="0" collapsed="false">
      <c r="A1307" s="61" t="str">
        <f aca="false">Def_SecSub!$A$367</f>
        <v>SI-10C2</v>
      </c>
      <c r="B1307" s="61" t="str">
        <f aca="false">Def_Equipamentos!$C$12</f>
        <v>DI-FMCFastADC</v>
      </c>
      <c r="C1307" s="43"/>
      <c r="D1307" s="64" t="str">
        <f aca="false">IF(EXACT(A1307, ""), "", A1307&amp;":")&amp;B1307&amp;IF(EXACT(C1307, ""), "", "-"&amp;C1307)</f>
        <v>SI-10C2:DI-FMCFastADC</v>
      </c>
      <c r="E1307" s="61" t="str">
        <f aca="false">Def_Locais_Racks_Trechos!$A$12</f>
        <v>IA-10RaBPM</v>
      </c>
      <c r="F1307" s="64" t="str">
        <f aca="false" t="array" ref="F1307:F1307">INDEX(Def_Locais_Racks_Trechos!$B$2:$B$1019, MATCH(E1307, Def_Locais_Racks_Trechos!$A$2:$A$1019, 0), 1)</f>
        <v>Sala Racks 10</v>
      </c>
      <c r="G1307" s="65"/>
      <c r="H1307" s="65"/>
      <c r="I1307" s="65"/>
      <c r="J1307" s="65"/>
      <c r="K1307" s="65"/>
      <c r="L1307" s="65"/>
      <c r="M1307" s="65"/>
      <c r="N1307" s="65"/>
      <c r="O1307" s="65"/>
    </row>
    <row r="1308" customFormat="false" ht="15.75" hidden="false" customHeight="true" outlineLevel="0" collapsed="false">
      <c r="A1308" s="61" t="str">
        <f aca="false">Def_SecSub!$A$368</f>
        <v>SI-10C3</v>
      </c>
      <c r="B1308" s="61" t="str">
        <f aca="false">Def_Equipamentos!$C$12</f>
        <v>DI-FMCFastADC</v>
      </c>
      <c r="C1308" s="43" t="n">
        <v>1</v>
      </c>
      <c r="D1308" s="64" t="str">
        <f aca="false">IF(EXACT(A1308, ""), "", A1308&amp;":")&amp;B1308&amp;IF(EXACT(C1308, ""), "", "-"&amp;C1308)</f>
        <v>SI-10C3:DI-FMCFastADC-1</v>
      </c>
      <c r="E1308" s="61" t="str">
        <f aca="false">Def_Locais_Racks_Trechos!$A$12</f>
        <v>IA-10RaBPM</v>
      </c>
      <c r="F1308" s="64" t="str">
        <f aca="false" t="array" ref="F1308:F1308">INDEX(Def_Locais_Racks_Trechos!$B$2:$B$1019, MATCH(E1308, Def_Locais_Racks_Trechos!$A$2:$A$1019, 0), 1)</f>
        <v>Sala Racks 10</v>
      </c>
      <c r="G1308" s="65"/>
      <c r="H1308" s="65"/>
      <c r="I1308" s="65"/>
      <c r="J1308" s="65"/>
      <c r="K1308" s="65"/>
      <c r="L1308" s="65"/>
      <c r="M1308" s="65"/>
      <c r="N1308" s="65"/>
      <c r="O1308" s="65"/>
    </row>
    <row r="1309" customFormat="false" ht="15.75" hidden="false" customHeight="true" outlineLevel="0" collapsed="false">
      <c r="A1309" s="61" t="str">
        <f aca="false">Def_SecSub!$A$368</f>
        <v>SI-10C3</v>
      </c>
      <c r="B1309" s="61" t="str">
        <f aca="false">Def_Equipamentos!$C$12</f>
        <v>DI-FMCFastADC</v>
      </c>
      <c r="C1309" s="43" t="n">
        <v>2</v>
      </c>
      <c r="D1309" s="64" t="str">
        <f aca="false">IF(EXACT(A1309, ""), "", A1309&amp;":")&amp;B1309&amp;IF(EXACT(C1309, ""), "", "-"&amp;C1309)</f>
        <v>SI-10C3:DI-FMCFastADC-2</v>
      </c>
      <c r="E1309" s="61" t="str">
        <f aca="false">Def_Locais_Racks_Trechos!$A$12</f>
        <v>IA-10RaBPM</v>
      </c>
      <c r="F1309" s="64" t="str">
        <f aca="false" t="array" ref="F1309:F1309">INDEX(Def_Locais_Racks_Trechos!$B$2:$B$1019, MATCH(E1309, Def_Locais_Racks_Trechos!$A$2:$A$1019, 0), 1)</f>
        <v>Sala Racks 10</v>
      </c>
      <c r="G1309" s="65"/>
      <c r="H1309" s="65"/>
      <c r="I1309" s="65"/>
      <c r="J1309" s="65"/>
      <c r="K1309" s="65"/>
      <c r="L1309" s="65"/>
      <c r="M1309" s="65"/>
      <c r="N1309" s="65"/>
      <c r="O1309" s="65"/>
    </row>
    <row r="1310" customFormat="false" ht="15.75" hidden="false" customHeight="true" outlineLevel="0" collapsed="false">
      <c r="A1310" s="61" t="str">
        <f aca="false">Def_SecSub!$A$369</f>
        <v>SI-10C4</v>
      </c>
      <c r="B1310" s="61" t="str">
        <f aca="false">Def_Equipamentos!$C$12</f>
        <v>DI-FMCFastADC</v>
      </c>
      <c r="C1310" s="43"/>
      <c r="D1310" s="64" t="str">
        <f aca="false">IF(EXACT(A1310, ""), "", A1310&amp;":")&amp;B1310&amp;IF(EXACT(C1310, ""), "", "-"&amp;C1310)</f>
        <v>SI-10C4:DI-FMCFastADC</v>
      </c>
      <c r="E1310" s="61" t="str">
        <f aca="false">Def_Locais_Racks_Trechos!$A$12</f>
        <v>IA-10RaBPM</v>
      </c>
      <c r="F1310" s="64" t="str">
        <f aca="false" t="array" ref="F1310:F1310">INDEX(Def_Locais_Racks_Trechos!$B$2:$B$1019, MATCH(E1310, Def_Locais_Racks_Trechos!$A$2:$A$1019, 0), 1)</f>
        <v>Sala Racks 10</v>
      </c>
      <c r="G1310" s="65"/>
      <c r="H1310" s="65"/>
      <c r="I1310" s="65"/>
      <c r="J1310" s="65"/>
      <c r="K1310" s="65"/>
      <c r="L1310" s="65"/>
      <c r="M1310" s="65"/>
      <c r="N1310" s="65"/>
      <c r="O1310" s="65"/>
    </row>
    <row r="1311" customFormat="false" ht="15.75" hidden="false" customHeight="true" outlineLevel="0" collapsed="false">
      <c r="A1311" s="61" t="str">
        <f aca="false">Def_SecSub!$A$370</f>
        <v>SI-10M1</v>
      </c>
      <c r="B1311" s="61" t="str">
        <f aca="false">Def_Equipamentos!$C$12</f>
        <v>DI-FMCFastADC</v>
      </c>
      <c r="C1311" s="43"/>
      <c r="D1311" s="64" t="str">
        <f aca="false">IF(EXACT(A1311, ""), "", A1311&amp;":")&amp;B1311&amp;IF(EXACT(C1311, ""), "", "-"&amp;C1311)</f>
        <v>SI-10M1:DI-FMCFastADC</v>
      </c>
      <c r="E1311" s="61" t="str">
        <f aca="false">Def_Locais_Racks_Trechos!$A$12</f>
        <v>IA-10RaBPM</v>
      </c>
      <c r="F1311" s="64" t="str">
        <f aca="false" t="array" ref="F1311:F1311">INDEX(Def_Locais_Racks_Trechos!$B$2:$B$1019, MATCH(E1311, Def_Locais_Racks_Trechos!$A$2:$A$1019, 0), 1)</f>
        <v>Sala Racks 10</v>
      </c>
      <c r="G1311" s="65"/>
      <c r="H1311" s="65"/>
      <c r="I1311" s="65"/>
      <c r="J1311" s="65"/>
      <c r="K1311" s="65"/>
      <c r="L1311" s="65"/>
      <c r="M1311" s="65"/>
      <c r="N1311" s="65"/>
      <c r="O1311" s="65"/>
    </row>
    <row r="1312" customFormat="false" ht="15.75" hidden="false" customHeight="true" outlineLevel="0" collapsed="false">
      <c r="A1312" s="61" t="str">
        <f aca="false">Def_SecSub!$A$371</f>
        <v>SI-10M2</v>
      </c>
      <c r="B1312" s="61" t="str">
        <f aca="false">Def_Equipamentos!$C$12</f>
        <v>DI-FMCFastADC</v>
      </c>
      <c r="C1312" s="43"/>
      <c r="D1312" s="64" t="str">
        <f aca="false">IF(EXACT(A1312, ""), "", A1312&amp;":")&amp;B1312&amp;IF(EXACT(C1312, ""), "", "-"&amp;C1312)</f>
        <v>SI-10M2:DI-FMCFastADC</v>
      </c>
      <c r="E1312" s="61" t="str">
        <f aca="false">Def_Locais_Racks_Trechos!$A$12</f>
        <v>IA-10RaBPM</v>
      </c>
      <c r="F1312" s="64" t="str">
        <f aca="false" t="array" ref="F1312:F1312">INDEX(Def_Locais_Racks_Trechos!$B$2:$B$1019, MATCH(E1312, Def_Locais_Racks_Trechos!$A$2:$A$1019, 0), 1)</f>
        <v>Sala Racks 10</v>
      </c>
      <c r="G1312" s="65"/>
      <c r="H1312" s="65"/>
      <c r="I1312" s="65"/>
      <c r="J1312" s="65"/>
      <c r="K1312" s="65"/>
      <c r="L1312" s="65"/>
      <c r="M1312" s="65"/>
      <c r="N1312" s="65"/>
      <c r="O1312" s="65"/>
    </row>
    <row r="1313" customFormat="false" ht="15.75" hidden="false" customHeight="true" outlineLevel="0" collapsed="false">
      <c r="A1313" s="61" t="str">
        <f aca="false">Def_SecSub!$A$372</f>
        <v>SI-11C1</v>
      </c>
      <c r="B1313" s="61" t="str">
        <f aca="false">Def_Equipamentos!$C$12</f>
        <v>DI-FMCFastADC</v>
      </c>
      <c r="C1313" s="43" t="n">
        <v>1</v>
      </c>
      <c r="D1313" s="64" t="str">
        <f aca="false">IF(EXACT(A1313, ""), "", A1313&amp;":")&amp;B1313&amp;IF(EXACT(C1313, ""), "", "-"&amp;C1313)</f>
        <v>SI-11C1:DI-FMCFastADC-1</v>
      </c>
      <c r="E1313" s="61" t="str">
        <f aca="false">Def_Locais_Racks_Trechos!$A$13</f>
        <v>IA-11RaBPM</v>
      </c>
      <c r="F1313" s="64" t="str">
        <f aca="false" t="array" ref="F1313:F1313">INDEX(Def_Locais_Racks_Trechos!$B$2:$B$1019, MATCH(E1313, Def_Locais_Racks_Trechos!$A$2:$A$1019, 0), 1)</f>
        <v>Sala Racks 11</v>
      </c>
      <c r="G1313" s="65"/>
      <c r="H1313" s="65"/>
      <c r="I1313" s="65"/>
      <c r="J1313" s="65"/>
      <c r="K1313" s="65"/>
      <c r="L1313" s="65"/>
      <c r="M1313" s="65"/>
      <c r="N1313" s="65"/>
      <c r="O1313" s="65"/>
    </row>
    <row r="1314" customFormat="false" ht="15.75" hidden="false" customHeight="true" outlineLevel="0" collapsed="false">
      <c r="A1314" s="61" t="str">
        <f aca="false">Def_SecSub!$A$372</f>
        <v>SI-11C1</v>
      </c>
      <c r="B1314" s="61" t="str">
        <f aca="false">Def_Equipamentos!$C$12</f>
        <v>DI-FMCFastADC</v>
      </c>
      <c r="C1314" s="43" t="n">
        <v>2</v>
      </c>
      <c r="D1314" s="64" t="str">
        <f aca="false">IF(EXACT(A1314, ""), "", A1314&amp;":")&amp;B1314&amp;IF(EXACT(C1314, ""), "", "-"&amp;C1314)</f>
        <v>SI-11C1:DI-FMCFastADC-2</v>
      </c>
      <c r="E1314" s="61" t="str">
        <f aca="false">Def_Locais_Racks_Trechos!$A$13</f>
        <v>IA-11RaBPM</v>
      </c>
      <c r="F1314" s="64" t="str">
        <f aca="false" t="array" ref="F1314:F1314">INDEX(Def_Locais_Racks_Trechos!$B$2:$B$1019, MATCH(E1314, Def_Locais_Racks_Trechos!$A$2:$A$1019, 0), 1)</f>
        <v>Sala Racks 11</v>
      </c>
      <c r="G1314" s="65"/>
      <c r="H1314" s="65"/>
      <c r="I1314" s="65"/>
      <c r="J1314" s="65"/>
      <c r="K1314" s="65"/>
      <c r="L1314" s="65"/>
      <c r="M1314" s="65"/>
      <c r="N1314" s="65"/>
      <c r="O1314" s="65"/>
    </row>
    <row r="1315" customFormat="false" ht="15.75" hidden="false" customHeight="true" outlineLevel="0" collapsed="false">
      <c r="A1315" s="61" t="str">
        <f aca="false">Def_SecSub!$A$373</f>
        <v>SI-11C2</v>
      </c>
      <c r="B1315" s="61" t="str">
        <f aca="false">Def_Equipamentos!$C$12</f>
        <v>DI-FMCFastADC</v>
      </c>
      <c r="C1315" s="43"/>
      <c r="D1315" s="64" t="str">
        <f aca="false">IF(EXACT(A1315, ""), "", A1315&amp;":")&amp;B1315&amp;IF(EXACT(C1315, ""), "", "-"&amp;C1315)</f>
        <v>SI-11C2:DI-FMCFastADC</v>
      </c>
      <c r="E1315" s="61" t="str">
        <f aca="false">Def_Locais_Racks_Trechos!$A$13</f>
        <v>IA-11RaBPM</v>
      </c>
      <c r="F1315" s="64" t="str">
        <f aca="false" t="array" ref="F1315:F1315">INDEX(Def_Locais_Racks_Trechos!$B$2:$B$1019, MATCH(E1315, Def_Locais_Racks_Trechos!$A$2:$A$1019, 0), 1)</f>
        <v>Sala Racks 11</v>
      </c>
      <c r="G1315" s="65"/>
      <c r="H1315" s="65"/>
      <c r="I1315" s="65"/>
      <c r="J1315" s="65"/>
      <c r="K1315" s="65"/>
      <c r="L1315" s="65"/>
      <c r="M1315" s="65"/>
      <c r="N1315" s="65"/>
      <c r="O1315" s="65"/>
    </row>
    <row r="1316" customFormat="false" ht="15.75" hidden="false" customHeight="true" outlineLevel="0" collapsed="false">
      <c r="A1316" s="61" t="str">
        <f aca="false">Def_SecSub!$A$374</f>
        <v>SI-11C3</v>
      </c>
      <c r="B1316" s="61" t="str">
        <f aca="false">Def_Equipamentos!$C$12</f>
        <v>DI-FMCFastADC</v>
      </c>
      <c r="C1316" s="43" t="n">
        <v>1</v>
      </c>
      <c r="D1316" s="64" t="str">
        <f aca="false">IF(EXACT(A1316, ""), "", A1316&amp;":")&amp;B1316&amp;IF(EXACT(C1316, ""), "", "-"&amp;C1316)</f>
        <v>SI-11C3:DI-FMCFastADC-1</v>
      </c>
      <c r="E1316" s="61" t="str">
        <f aca="false">Def_Locais_Racks_Trechos!$A$13</f>
        <v>IA-11RaBPM</v>
      </c>
      <c r="F1316" s="64" t="str">
        <f aca="false" t="array" ref="F1316:F1316">INDEX(Def_Locais_Racks_Trechos!$B$2:$B$1019, MATCH(E1316, Def_Locais_Racks_Trechos!$A$2:$A$1019, 0), 1)</f>
        <v>Sala Racks 11</v>
      </c>
      <c r="G1316" s="65"/>
      <c r="H1316" s="65"/>
      <c r="I1316" s="65"/>
      <c r="J1316" s="65"/>
      <c r="K1316" s="65"/>
      <c r="L1316" s="65"/>
      <c r="M1316" s="65"/>
      <c r="N1316" s="65"/>
      <c r="O1316" s="65"/>
    </row>
    <row r="1317" customFormat="false" ht="15.75" hidden="false" customHeight="true" outlineLevel="0" collapsed="false">
      <c r="A1317" s="61" t="str">
        <f aca="false">Def_SecSub!$A$374</f>
        <v>SI-11C3</v>
      </c>
      <c r="B1317" s="61" t="str">
        <f aca="false">Def_Equipamentos!$C$12</f>
        <v>DI-FMCFastADC</v>
      </c>
      <c r="C1317" s="43" t="n">
        <v>2</v>
      </c>
      <c r="D1317" s="64" t="str">
        <f aca="false">IF(EXACT(A1317, ""), "", A1317&amp;":")&amp;B1317&amp;IF(EXACT(C1317, ""), "", "-"&amp;C1317)</f>
        <v>SI-11C3:DI-FMCFastADC-2</v>
      </c>
      <c r="E1317" s="61" t="str">
        <f aca="false">Def_Locais_Racks_Trechos!$A$13</f>
        <v>IA-11RaBPM</v>
      </c>
      <c r="F1317" s="64" t="str">
        <f aca="false" t="array" ref="F1317:F1317">INDEX(Def_Locais_Racks_Trechos!$B$2:$B$1019, MATCH(E1317, Def_Locais_Racks_Trechos!$A$2:$A$1019, 0), 1)</f>
        <v>Sala Racks 11</v>
      </c>
      <c r="G1317" s="65"/>
      <c r="H1317" s="65"/>
      <c r="I1317" s="65"/>
      <c r="J1317" s="65"/>
      <c r="K1317" s="65"/>
      <c r="L1317" s="65"/>
      <c r="M1317" s="65"/>
      <c r="N1317" s="65"/>
      <c r="O1317" s="65"/>
    </row>
    <row r="1318" customFormat="false" ht="15.75" hidden="false" customHeight="true" outlineLevel="0" collapsed="false">
      <c r="A1318" s="61" t="str">
        <f aca="false">Def_SecSub!$A$375</f>
        <v>SI-11C4</v>
      </c>
      <c r="B1318" s="61" t="str">
        <f aca="false">Def_Equipamentos!$C$12</f>
        <v>DI-FMCFastADC</v>
      </c>
      <c r="C1318" s="43"/>
      <c r="D1318" s="64" t="str">
        <f aca="false">IF(EXACT(A1318, ""), "", A1318&amp;":")&amp;B1318&amp;IF(EXACT(C1318, ""), "", "-"&amp;C1318)</f>
        <v>SI-11C4:DI-FMCFastADC</v>
      </c>
      <c r="E1318" s="61" t="str">
        <f aca="false">Def_Locais_Racks_Trechos!$A$13</f>
        <v>IA-11RaBPM</v>
      </c>
      <c r="F1318" s="64" t="str">
        <f aca="false" t="array" ref="F1318:F1318">INDEX(Def_Locais_Racks_Trechos!$B$2:$B$1019, MATCH(E1318, Def_Locais_Racks_Trechos!$A$2:$A$1019, 0), 1)</f>
        <v>Sala Racks 11</v>
      </c>
      <c r="G1318" s="65"/>
      <c r="H1318" s="65"/>
      <c r="I1318" s="65"/>
      <c r="J1318" s="65"/>
      <c r="K1318" s="65"/>
      <c r="L1318" s="65"/>
      <c r="M1318" s="65"/>
      <c r="N1318" s="65"/>
      <c r="O1318" s="65"/>
    </row>
    <row r="1319" customFormat="false" ht="15.75" hidden="false" customHeight="true" outlineLevel="0" collapsed="false">
      <c r="A1319" s="61" t="str">
        <f aca="false">Def_SecSub!$A$376</f>
        <v>SI-11M1</v>
      </c>
      <c r="B1319" s="61" t="str">
        <f aca="false">Def_Equipamentos!$C$12</f>
        <v>DI-FMCFastADC</v>
      </c>
      <c r="C1319" s="43"/>
      <c r="D1319" s="64" t="str">
        <f aca="false">IF(EXACT(A1319, ""), "", A1319&amp;":")&amp;B1319&amp;IF(EXACT(C1319, ""), "", "-"&amp;C1319)</f>
        <v>SI-11M1:DI-FMCFastADC</v>
      </c>
      <c r="E1319" s="61" t="str">
        <f aca="false">Def_Locais_Racks_Trechos!$A$13</f>
        <v>IA-11RaBPM</v>
      </c>
      <c r="F1319" s="64" t="str">
        <f aca="false" t="array" ref="F1319:F1319">INDEX(Def_Locais_Racks_Trechos!$B$2:$B$1019, MATCH(E1319, Def_Locais_Racks_Trechos!$A$2:$A$1019, 0), 1)</f>
        <v>Sala Racks 11</v>
      </c>
      <c r="G1319" s="65"/>
      <c r="H1319" s="65"/>
      <c r="I1319" s="65"/>
      <c r="J1319" s="65"/>
      <c r="K1319" s="65"/>
      <c r="L1319" s="65"/>
      <c r="M1319" s="65"/>
      <c r="N1319" s="65"/>
      <c r="O1319" s="65"/>
    </row>
    <row r="1320" customFormat="false" ht="15.75" hidden="false" customHeight="true" outlineLevel="0" collapsed="false">
      <c r="A1320" s="61" t="str">
        <f aca="false">Def_SecSub!$A$377</f>
        <v>SI-11M2</v>
      </c>
      <c r="B1320" s="61" t="str">
        <f aca="false">Def_Equipamentos!$C$12</f>
        <v>DI-FMCFastADC</v>
      </c>
      <c r="C1320" s="43"/>
      <c r="D1320" s="64" t="str">
        <f aca="false">IF(EXACT(A1320, ""), "", A1320&amp;":")&amp;B1320&amp;IF(EXACT(C1320, ""), "", "-"&amp;C1320)</f>
        <v>SI-11M2:DI-FMCFastADC</v>
      </c>
      <c r="E1320" s="61" t="str">
        <f aca="false">Def_Locais_Racks_Trechos!$A$13</f>
        <v>IA-11RaBPM</v>
      </c>
      <c r="F1320" s="64" t="str">
        <f aca="false" t="array" ref="F1320:F1320">INDEX(Def_Locais_Racks_Trechos!$B$2:$B$1019, MATCH(E1320, Def_Locais_Racks_Trechos!$A$2:$A$1019, 0), 1)</f>
        <v>Sala Racks 11</v>
      </c>
      <c r="G1320" s="65"/>
      <c r="H1320" s="65"/>
      <c r="I1320" s="65"/>
      <c r="J1320" s="65"/>
      <c r="K1320" s="65"/>
      <c r="L1320" s="65"/>
      <c r="M1320" s="65"/>
      <c r="N1320" s="65"/>
      <c r="O1320" s="65"/>
    </row>
    <row r="1321" customFormat="false" ht="15.75" hidden="false" customHeight="true" outlineLevel="0" collapsed="false">
      <c r="A1321" s="61" t="str">
        <f aca="false">Def_SecSub!$A$378</f>
        <v>SI-12C1</v>
      </c>
      <c r="B1321" s="61" t="str">
        <f aca="false">Def_Equipamentos!$C$12</f>
        <v>DI-FMCFastADC</v>
      </c>
      <c r="C1321" s="43" t="n">
        <v>1</v>
      </c>
      <c r="D1321" s="64" t="str">
        <f aca="false">IF(EXACT(A1321, ""), "", A1321&amp;":")&amp;B1321&amp;IF(EXACT(C1321, ""), "", "-"&amp;C1321)</f>
        <v>SI-12C1:DI-FMCFastADC-1</v>
      </c>
      <c r="E1321" s="61" t="str">
        <f aca="false">Def_Locais_Racks_Trechos!$A$14</f>
        <v>IA-12RaBPM</v>
      </c>
      <c r="F1321" s="64" t="str">
        <f aca="false" t="array" ref="F1321:F1321">INDEX(Def_Locais_Racks_Trechos!$B$2:$B$1019, MATCH(E1321, Def_Locais_Racks_Trechos!$A$2:$A$1019, 0), 1)</f>
        <v>Sala Racks 12</v>
      </c>
      <c r="G1321" s="65"/>
      <c r="H1321" s="65"/>
      <c r="I1321" s="65"/>
      <c r="J1321" s="65"/>
      <c r="K1321" s="65"/>
      <c r="L1321" s="65"/>
      <c r="M1321" s="65"/>
      <c r="N1321" s="65"/>
      <c r="O1321" s="65"/>
    </row>
    <row r="1322" customFormat="false" ht="15.75" hidden="false" customHeight="true" outlineLevel="0" collapsed="false">
      <c r="A1322" s="61" t="str">
        <f aca="false">Def_SecSub!$A$378</f>
        <v>SI-12C1</v>
      </c>
      <c r="B1322" s="61" t="str">
        <f aca="false">Def_Equipamentos!$C$12</f>
        <v>DI-FMCFastADC</v>
      </c>
      <c r="C1322" s="43" t="n">
        <v>2</v>
      </c>
      <c r="D1322" s="64" t="str">
        <f aca="false">IF(EXACT(A1322, ""), "", A1322&amp;":")&amp;B1322&amp;IF(EXACT(C1322, ""), "", "-"&amp;C1322)</f>
        <v>SI-12C1:DI-FMCFastADC-2</v>
      </c>
      <c r="E1322" s="61" t="str">
        <f aca="false">Def_Locais_Racks_Trechos!$A$14</f>
        <v>IA-12RaBPM</v>
      </c>
      <c r="F1322" s="64" t="str">
        <f aca="false" t="array" ref="F1322:F1322">INDEX(Def_Locais_Racks_Trechos!$B$2:$B$1019, MATCH(E1322, Def_Locais_Racks_Trechos!$A$2:$A$1019, 0), 1)</f>
        <v>Sala Racks 12</v>
      </c>
      <c r="G1322" s="65"/>
      <c r="H1322" s="65"/>
      <c r="I1322" s="65"/>
      <c r="J1322" s="65"/>
      <c r="K1322" s="65"/>
      <c r="L1322" s="65"/>
      <c r="M1322" s="65"/>
      <c r="N1322" s="65"/>
      <c r="O1322" s="65"/>
    </row>
    <row r="1323" customFormat="false" ht="15.75" hidden="false" customHeight="true" outlineLevel="0" collapsed="false">
      <c r="A1323" s="61" t="str">
        <f aca="false">Def_SecSub!$A$379</f>
        <v>SI-12C2</v>
      </c>
      <c r="B1323" s="61" t="str">
        <f aca="false">Def_Equipamentos!$C$12</f>
        <v>DI-FMCFastADC</v>
      </c>
      <c r="C1323" s="43"/>
      <c r="D1323" s="64" t="str">
        <f aca="false">IF(EXACT(A1323, ""), "", A1323&amp;":")&amp;B1323&amp;IF(EXACT(C1323, ""), "", "-"&amp;C1323)</f>
        <v>SI-12C2:DI-FMCFastADC</v>
      </c>
      <c r="E1323" s="61" t="str">
        <f aca="false">Def_Locais_Racks_Trechos!$A$14</f>
        <v>IA-12RaBPM</v>
      </c>
      <c r="F1323" s="64" t="str">
        <f aca="false" t="array" ref="F1323:F1323">INDEX(Def_Locais_Racks_Trechos!$B$2:$B$1019, MATCH(E1323, Def_Locais_Racks_Trechos!$A$2:$A$1019, 0), 1)</f>
        <v>Sala Racks 12</v>
      </c>
      <c r="G1323" s="65"/>
      <c r="H1323" s="65"/>
      <c r="I1323" s="65"/>
      <c r="J1323" s="65"/>
      <c r="K1323" s="65"/>
      <c r="L1323" s="65"/>
      <c r="M1323" s="65"/>
      <c r="N1323" s="65"/>
      <c r="O1323" s="65"/>
    </row>
    <row r="1324" customFormat="false" ht="15.75" hidden="false" customHeight="true" outlineLevel="0" collapsed="false">
      <c r="A1324" s="61" t="str">
        <f aca="false">Def_SecSub!$A$380</f>
        <v>SI-12C3</v>
      </c>
      <c r="B1324" s="61" t="str">
        <f aca="false">Def_Equipamentos!$C$12</f>
        <v>DI-FMCFastADC</v>
      </c>
      <c r="C1324" s="43" t="n">
        <v>1</v>
      </c>
      <c r="D1324" s="64" t="str">
        <f aca="false">IF(EXACT(A1324, ""), "", A1324&amp;":")&amp;B1324&amp;IF(EXACT(C1324, ""), "", "-"&amp;C1324)</f>
        <v>SI-12C3:DI-FMCFastADC-1</v>
      </c>
      <c r="E1324" s="61" t="str">
        <f aca="false">Def_Locais_Racks_Trechos!$A$14</f>
        <v>IA-12RaBPM</v>
      </c>
      <c r="F1324" s="64" t="str">
        <f aca="false" t="array" ref="F1324:F1324">INDEX(Def_Locais_Racks_Trechos!$B$2:$B$1019, MATCH(E1324, Def_Locais_Racks_Trechos!$A$2:$A$1019, 0), 1)</f>
        <v>Sala Racks 12</v>
      </c>
      <c r="G1324" s="65"/>
      <c r="H1324" s="65"/>
      <c r="I1324" s="65"/>
      <c r="J1324" s="65"/>
      <c r="K1324" s="65"/>
      <c r="L1324" s="65"/>
      <c r="M1324" s="65"/>
      <c r="N1324" s="65"/>
      <c r="O1324" s="65"/>
    </row>
    <row r="1325" customFormat="false" ht="15.75" hidden="false" customHeight="true" outlineLevel="0" collapsed="false">
      <c r="A1325" s="61" t="str">
        <f aca="false">Def_SecSub!$A$380</f>
        <v>SI-12C3</v>
      </c>
      <c r="B1325" s="61" t="str">
        <f aca="false">Def_Equipamentos!$C$12</f>
        <v>DI-FMCFastADC</v>
      </c>
      <c r="C1325" s="43" t="n">
        <v>2</v>
      </c>
      <c r="D1325" s="64" t="str">
        <f aca="false">IF(EXACT(A1325, ""), "", A1325&amp;":")&amp;B1325&amp;IF(EXACT(C1325, ""), "", "-"&amp;C1325)</f>
        <v>SI-12C3:DI-FMCFastADC-2</v>
      </c>
      <c r="E1325" s="61" t="str">
        <f aca="false">Def_Locais_Racks_Trechos!$A$14</f>
        <v>IA-12RaBPM</v>
      </c>
      <c r="F1325" s="64" t="str">
        <f aca="false" t="array" ref="F1325:F1325">INDEX(Def_Locais_Racks_Trechos!$B$2:$B$1019, MATCH(E1325, Def_Locais_Racks_Trechos!$A$2:$A$1019, 0), 1)</f>
        <v>Sala Racks 12</v>
      </c>
      <c r="G1325" s="65"/>
      <c r="H1325" s="65"/>
      <c r="I1325" s="65"/>
      <c r="J1325" s="65"/>
      <c r="K1325" s="65"/>
      <c r="L1325" s="65"/>
      <c r="M1325" s="65"/>
      <c r="N1325" s="65"/>
      <c r="O1325" s="65"/>
    </row>
    <row r="1326" customFormat="false" ht="15.75" hidden="false" customHeight="true" outlineLevel="0" collapsed="false">
      <c r="A1326" s="61" t="str">
        <f aca="false">Def_SecSub!$A$381</f>
        <v>SI-12C4</v>
      </c>
      <c r="B1326" s="61" t="str">
        <f aca="false">Def_Equipamentos!$C$12</f>
        <v>DI-FMCFastADC</v>
      </c>
      <c r="C1326" s="43"/>
      <c r="D1326" s="64" t="str">
        <f aca="false">IF(EXACT(A1326, ""), "", A1326&amp;":")&amp;B1326&amp;IF(EXACT(C1326, ""), "", "-"&amp;C1326)</f>
        <v>SI-12C4:DI-FMCFastADC</v>
      </c>
      <c r="E1326" s="61" t="str">
        <f aca="false">Def_Locais_Racks_Trechos!$A$14</f>
        <v>IA-12RaBPM</v>
      </c>
      <c r="F1326" s="64" t="str">
        <f aca="false" t="array" ref="F1326:F1326">INDEX(Def_Locais_Racks_Trechos!$B$2:$B$1019, MATCH(E1326, Def_Locais_Racks_Trechos!$A$2:$A$1019, 0), 1)</f>
        <v>Sala Racks 12</v>
      </c>
      <c r="G1326" s="65"/>
      <c r="H1326" s="65"/>
      <c r="I1326" s="65"/>
      <c r="J1326" s="65"/>
      <c r="K1326" s="65"/>
      <c r="L1326" s="65"/>
      <c r="M1326" s="65"/>
      <c r="N1326" s="65"/>
      <c r="O1326" s="65"/>
    </row>
    <row r="1327" customFormat="false" ht="15.75" hidden="false" customHeight="true" outlineLevel="0" collapsed="false">
      <c r="A1327" s="61" t="str">
        <f aca="false">Def_SecSub!$A$382</f>
        <v>SI-12M1</v>
      </c>
      <c r="B1327" s="61" t="str">
        <f aca="false">Def_Equipamentos!$C$12</f>
        <v>DI-FMCFastADC</v>
      </c>
      <c r="C1327" s="43"/>
      <c r="D1327" s="64" t="str">
        <f aca="false">IF(EXACT(A1327, ""), "", A1327&amp;":")&amp;B1327&amp;IF(EXACT(C1327, ""), "", "-"&amp;C1327)</f>
        <v>SI-12M1:DI-FMCFastADC</v>
      </c>
      <c r="E1327" s="61" t="str">
        <f aca="false">Def_Locais_Racks_Trechos!$A$14</f>
        <v>IA-12RaBPM</v>
      </c>
      <c r="F1327" s="64" t="str">
        <f aca="false" t="array" ref="F1327:F1327">INDEX(Def_Locais_Racks_Trechos!$B$2:$B$1019, MATCH(E1327, Def_Locais_Racks_Trechos!$A$2:$A$1019, 0), 1)</f>
        <v>Sala Racks 12</v>
      </c>
      <c r="G1327" s="65"/>
      <c r="H1327" s="65"/>
      <c r="I1327" s="65"/>
      <c r="J1327" s="65"/>
      <c r="K1327" s="65"/>
      <c r="L1327" s="65"/>
      <c r="M1327" s="65"/>
      <c r="N1327" s="65"/>
      <c r="O1327" s="65"/>
    </row>
    <row r="1328" customFormat="false" ht="15.75" hidden="false" customHeight="true" outlineLevel="0" collapsed="false">
      <c r="A1328" s="61" t="str">
        <f aca="false">Def_SecSub!$A$383</f>
        <v>SI-12M2</v>
      </c>
      <c r="B1328" s="61" t="str">
        <f aca="false">Def_Equipamentos!$C$12</f>
        <v>DI-FMCFastADC</v>
      </c>
      <c r="C1328" s="43"/>
      <c r="D1328" s="64" t="str">
        <f aca="false">IF(EXACT(A1328, ""), "", A1328&amp;":")&amp;B1328&amp;IF(EXACT(C1328, ""), "", "-"&amp;C1328)</f>
        <v>SI-12M2:DI-FMCFastADC</v>
      </c>
      <c r="E1328" s="61" t="str">
        <f aca="false">Def_Locais_Racks_Trechos!$A$14</f>
        <v>IA-12RaBPM</v>
      </c>
      <c r="F1328" s="64" t="str">
        <f aca="false" t="array" ref="F1328:F1328">INDEX(Def_Locais_Racks_Trechos!$B$2:$B$1019, MATCH(E1328, Def_Locais_Racks_Trechos!$A$2:$A$1019, 0), 1)</f>
        <v>Sala Racks 12</v>
      </c>
      <c r="G1328" s="65"/>
      <c r="H1328" s="65"/>
      <c r="I1328" s="65"/>
      <c r="J1328" s="65"/>
      <c r="K1328" s="65"/>
      <c r="L1328" s="65"/>
      <c r="M1328" s="65"/>
      <c r="N1328" s="65"/>
      <c r="O1328" s="65"/>
    </row>
    <row r="1329" customFormat="false" ht="15.75" hidden="false" customHeight="true" outlineLevel="0" collapsed="false">
      <c r="A1329" s="61" t="str">
        <f aca="false">Def_SecSub!$A$384</f>
        <v>SI-13C1</v>
      </c>
      <c r="B1329" s="61" t="str">
        <f aca="false">Def_Equipamentos!$C$12</f>
        <v>DI-FMCFastADC</v>
      </c>
      <c r="C1329" s="43" t="n">
        <v>1</v>
      </c>
      <c r="D1329" s="64" t="str">
        <f aca="false">IF(EXACT(A1329, ""), "", A1329&amp;":")&amp;B1329&amp;IF(EXACT(C1329, ""), "", "-"&amp;C1329)</f>
        <v>SI-13C1:DI-FMCFastADC-1</v>
      </c>
      <c r="E1329" s="61" t="str">
        <f aca="false">Def_Locais_Racks_Trechos!$A$15</f>
        <v>IA-13RaBPM</v>
      </c>
      <c r="F1329" s="64" t="str">
        <f aca="false" t="array" ref="F1329:F1329">INDEX(Def_Locais_Racks_Trechos!$B$2:$B$1019, MATCH(E1329, Def_Locais_Racks_Trechos!$A$2:$A$1019, 0), 1)</f>
        <v>Sala Racks 13</v>
      </c>
      <c r="G1329" s="65"/>
      <c r="H1329" s="65"/>
      <c r="I1329" s="65"/>
      <c r="J1329" s="65"/>
      <c r="K1329" s="65"/>
      <c r="L1329" s="65"/>
      <c r="M1329" s="65"/>
      <c r="N1329" s="65"/>
      <c r="O1329" s="65"/>
    </row>
    <row r="1330" customFormat="false" ht="15.75" hidden="false" customHeight="true" outlineLevel="0" collapsed="false">
      <c r="A1330" s="61" t="str">
        <f aca="false">Def_SecSub!$A$384</f>
        <v>SI-13C1</v>
      </c>
      <c r="B1330" s="61" t="str">
        <f aca="false">Def_Equipamentos!$C$12</f>
        <v>DI-FMCFastADC</v>
      </c>
      <c r="C1330" s="43" t="n">
        <v>2</v>
      </c>
      <c r="D1330" s="64" t="str">
        <f aca="false">IF(EXACT(A1330, ""), "", A1330&amp;":")&amp;B1330&amp;IF(EXACT(C1330, ""), "", "-"&amp;C1330)</f>
        <v>SI-13C1:DI-FMCFastADC-2</v>
      </c>
      <c r="E1330" s="61" t="str">
        <f aca="false">Def_Locais_Racks_Trechos!$A$15</f>
        <v>IA-13RaBPM</v>
      </c>
      <c r="F1330" s="64" t="str">
        <f aca="false" t="array" ref="F1330:F1330">INDEX(Def_Locais_Racks_Trechos!$B$2:$B$1019, MATCH(E1330, Def_Locais_Racks_Trechos!$A$2:$A$1019, 0), 1)</f>
        <v>Sala Racks 13</v>
      </c>
      <c r="G1330" s="65"/>
      <c r="H1330" s="65"/>
      <c r="I1330" s="65"/>
      <c r="J1330" s="65"/>
      <c r="K1330" s="65"/>
      <c r="L1330" s="65"/>
      <c r="M1330" s="65"/>
      <c r="N1330" s="65"/>
      <c r="O1330" s="65"/>
    </row>
    <row r="1331" customFormat="false" ht="15.75" hidden="false" customHeight="true" outlineLevel="0" collapsed="false">
      <c r="A1331" s="61" t="str">
        <f aca="false">Def_SecSub!$A$385</f>
        <v>SI-13C2</v>
      </c>
      <c r="B1331" s="61" t="str">
        <f aca="false">Def_Equipamentos!$C$12</f>
        <v>DI-FMCFastADC</v>
      </c>
      <c r="C1331" s="43"/>
      <c r="D1331" s="64" t="str">
        <f aca="false">IF(EXACT(A1331, ""), "", A1331&amp;":")&amp;B1331&amp;IF(EXACT(C1331, ""), "", "-"&amp;C1331)</f>
        <v>SI-13C2:DI-FMCFastADC</v>
      </c>
      <c r="E1331" s="61" t="str">
        <f aca="false">Def_Locais_Racks_Trechos!$A$15</f>
        <v>IA-13RaBPM</v>
      </c>
      <c r="F1331" s="64" t="str">
        <f aca="false" t="array" ref="F1331:F1331">INDEX(Def_Locais_Racks_Trechos!$B$2:$B$1019, MATCH(E1331, Def_Locais_Racks_Trechos!$A$2:$A$1019, 0), 1)</f>
        <v>Sala Racks 13</v>
      </c>
      <c r="G1331" s="65"/>
      <c r="H1331" s="65"/>
      <c r="I1331" s="65"/>
      <c r="J1331" s="65"/>
      <c r="K1331" s="65"/>
      <c r="L1331" s="65"/>
      <c r="M1331" s="65"/>
      <c r="N1331" s="65"/>
      <c r="O1331" s="65"/>
    </row>
    <row r="1332" customFormat="false" ht="15.75" hidden="false" customHeight="true" outlineLevel="0" collapsed="false">
      <c r="A1332" s="61" t="str">
        <f aca="false">Def_SecSub!$A$386</f>
        <v>SI-13C3</v>
      </c>
      <c r="B1332" s="61" t="str">
        <f aca="false">Def_Equipamentos!$C$12</f>
        <v>DI-FMCFastADC</v>
      </c>
      <c r="C1332" s="43" t="n">
        <v>1</v>
      </c>
      <c r="D1332" s="64" t="str">
        <f aca="false">IF(EXACT(A1332, ""), "", A1332&amp;":")&amp;B1332&amp;IF(EXACT(C1332, ""), "", "-"&amp;C1332)</f>
        <v>SI-13C3:DI-FMCFastADC-1</v>
      </c>
      <c r="E1332" s="61" t="str">
        <f aca="false">Def_Locais_Racks_Trechos!$A$15</f>
        <v>IA-13RaBPM</v>
      </c>
      <c r="F1332" s="64" t="str">
        <f aca="false" t="array" ref="F1332:F1332">INDEX(Def_Locais_Racks_Trechos!$B$2:$B$1019, MATCH(E1332, Def_Locais_Racks_Trechos!$A$2:$A$1019, 0), 1)</f>
        <v>Sala Racks 13</v>
      </c>
      <c r="G1332" s="65"/>
      <c r="H1332" s="65"/>
      <c r="I1332" s="65"/>
      <c r="J1332" s="65"/>
      <c r="K1332" s="65"/>
      <c r="L1332" s="65"/>
      <c r="M1332" s="65"/>
      <c r="N1332" s="65"/>
      <c r="O1332" s="65"/>
    </row>
    <row r="1333" customFormat="false" ht="15.75" hidden="false" customHeight="true" outlineLevel="0" collapsed="false">
      <c r="A1333" s="61" t="str">
        <f aca="false">Def_SecSub!$A$386</f>
        <v>SI-13C3</v>
      </c>
      <c r="B1333" s="61" t="str">
        <f aca="false">Def_Equipamentos!$C$12</f>
        <v>DI-FMCFastADC</v>
      </c>
      <c r="C1333" s="43" t="n">
        <v>2</v>
      </c>
      <c r="D1333" s="64" t="str">
        <f aca="false">IF(EXACT(A1333, ""), "", A1333&amp;":")&amp;B1333&amp;IF(EXACT(C1333, ""), "", "-"&amp;C1333)</f>
        <v>SI-13C3:DI-FMCFastADC-2</v>
      </c>
      <c r="E1333" s="61" t="str">
        <f aca="false">Def_Locais_Racks_Trechos!$A$15</f>
        <v>IA-13RaBPM</v>
      </c>
      <c r="F1333" s="64" t="str">
        <f aca="false" t="array" ref="F1333:F1333">INDEX(Def_Locais_Racks_Trechos!$B$2:$B$1019, MATCH(E1333, Def_Locais_Racks_Trechos!$A$2:$A$1019, 0), 1)</f>
        <v>Sala Racks 13</v>
      </c>
      <c r="G1333" s="65"/>
      <c r="H1333" s="65"/>
      <c r="I1333" s="65"/>
      <c r="J1333" s="65"/>
      <c r="K1333" s="65"/>
      <c r="L1333" s="65"/>
      <c r="M1333" s="65"/>
      <c r="N1333" s="65"/>
      <c r="O1333" s="65"/>
    </row>
    <row r="1334" customFormat="false" ht="15.75" hidden="false" customHeight="true" outlineLevel="0" collapsed="false">
      <c r="A1334" s="61" t="str">
        <f aca="false">Def_SecSub!$A$387</f>
        <v>SI-13C4</v>
      </c>
      <c r="B1334" s="61" t="str">
        <f aca="false">Def_Equipamentos!$C$12</f>
        <v>DI-FMCFastADC</v>
      </c>
      <c r="C1334" s="43"/>
      <c r="D1334" s="64" t="str">
        <f aca="false">IF(EXACT(A1334, ""), "", A1334&amp;":")&amp;B1334&amp;IF(EXACT(C1334, ""), "", "-"&amp;C1334)</f>
        <v>SI-13C4:DI-FMCFastADC</v>
      </c>
      <c r="E1334" s="61" t="str">
        <f aca="false">Def_Locais_Racks_Trechos!$A$15</f>
        <v>IA-13RaBPM</v>
      </c>
      <c r="F1334" s="64" t="str">
        <f aca="false" t="array" ref="F1334:F1334">INDEX(Def_Locais_Racks_Trechos!$B$2:$B$1019, MATCH(E1334, Def_Locais_Racks_Trechos!$A$2:$A$1019, 0), 1)</f>
        <v>Sala Racks 13</v>
      </c>
      <c r="G1334" s="65"/>
      <c r="H1334" s="65"/>
      <c r="I1334" s="65"/>
      <c r="J1334" s="65"/>
      <c r="K1334" s="65"/>
      <c r="L1334" s="65"/>
      <c r="M1334" s="65"/>
      <c r="N1334" s="65"/>
      <c r="O1334" s="65"/>
    </row>
    <row r="1335" customFormat="false" ht="15.75" hidden="false" customHeight="true" outlineLevel="0" collapsed="false">
      <c r="A1335" s="61" t="str">
        <f aca="false">Def_SecSub!$A$388</f>
        <v>SI-13M1</v>
      </c>
      <c r="B1335" s="61" t="str">
        <f aca="false">Def_Equipamentos!$C$12</f>
        <v>DI-FMCFastADC</v>
      </c>
      <c r="C1335" s="43"/>
      <c r="D1335" s="64" t="str">
        <f aca="false">IF(EXACT(A1335, ""), "", A1335&amp;":")&amp;B1335&amp;IF(EXACT(C1335, ""), "", "-"&amp;C1335)</f>
        <v>SI-13M1:DI-FMCFastADC</v>
      </c>
      <c r="E1335" s="61" t="str">
        <f aca="false">Def_Locais_Racks_Trechos!$A$15</f>
        <v>IA-13RaBPM</v>
      </c>
      <c r="F1335" s="64" t="str">
        <f aca="false" t="array" ref="F1335:F1335">INDEX(Def_Locais_Racks_Trechos!$B$2:$B$1019, MATCH(E1335, Def_Locais_Racks_Trechos!$A$2:$A$1019, 0), 1)</f>
        <v>Sala Racks 13</v>
      </c>
      <c r="G1335" s="65"/>
      <c r="H1335" s="65"/>
      <c r="I1335" s="65"/>
      <c r="J1335" s="65"/>
      <c r="K1335" s="65"/>
      <c r="L1335" s="65"/>
      <c r="M1335" s="65"/>
      <c r="N1335" s="65"/>
      <c r="O1335" s="65"/>
    </row>
    <row r="1336" customFormat="false" ht="15.75" hidden="false" customHeight="true" outlineLevel="0" collapsed="false">
      <c r="A1336" s="61" t="str">
        <f aca="false">Def_SecSub!$A$389</f>
        <v>SI-13M2</v>
      </c>
      <c r="B1336" s="61" t="str">
        <f aca="false">Def_Equipamentos!$C$12</f>
        <v>DI-FMCFastADC</v>
      </c>
      <c r="C1336" s="43"/>
      <c r="D1336" s="64" t="str">
        <f aca="false">IF(EXACT(A1336, ""), "", A1336&amp;":")&amp;B1336&amp;IF(EXACT(C1336, ""), "", "-"&amp;C1336)</f>
        <v>SI-13M2:DI-FMCFastADC</v>
      </c>
      <c r="E1336" s="61" t="str">
        <f aca="false">Def_Locais_Racks_Trechos!$A$15</f>
        <v>IA-13RaBPM</v>
      </c>
      <c r="F1336" s="64" t="str">
        <f aca="false" t="array" ref="F1336:F1336">INDEX(Def_Locais_Racks_Trechos!$B$2:$B$1019, MATCH(E1336, Def_Locais_Racks_Trechos!$A$2:$A$1019, 0), 1)</f>
        <v>Sala Racks 13</v>
      </c>
      <c r="G1336" s="65"/>
      <c r="H1336" s="65"/>
      <c r="I1336" s="65"/>
      <c r="J1336" s="65"/>
      <c r="K1336" s="65"/>
      <c r="L1336" s="65"/>
      <c r="M1336" s="65"/>
      <c r="N1336" s="65"/>
      <c r="O1336" s="65"/>
    </row>
    <row r="1337" customFormat="false" ht="15.75" hidden="false" customHeight="true" outlineLevel="0" collapsed="false">
      <c r="A1337" s="61" t="str">
        <f aca="false">Def_SecSub!$A$390</f>
        <v>SI-14C1</v>
      </c>
      <c r="B1337" s="61" t="str">
        <f aca="false">Def_Equipamentos!$C$12</f>
        <v>DI-FMCFastADC</v>
      </c>
      <c r="C1337" s="43" t="n">
        <v>1</v>
      </c>
      <c r="D1337" s="64" t="str">
        <f aca="false">IF(EXACT(A1337, ""), "", A1337&amp;":")&amp;B1337&amp;IF(EXACT(C1337, ""), "", "-"&amp;C1337)</f>
        <v>SI-14C1:DI-FMCFastADC-1</v>
      </c>
      <c r="E1337" s="61" t="str">
        <f aca="false">Def_Locais_Racks_Trechos!$A$16</f>
        <v>IA-14RaBPM</v>
      </c>
      <c r="F1337" s="64" t="str">
        <f aca="false" t="array" ref="F1337:F1337">INDEX(Def_Locais_Racks_Trechos!$B$2:$B$1019, MATCH(E1337, Def_Locais_Racks_Trechos!$A$2:$A$1019, 0), 1)</f>
        <v>Sala Racks 14</v>
      </c>
      <c r="G1337" s="65"/>
      <c r="H1337" s="65"/>
      <c r="I1337" s="65"/>
      <c r="J1337" s="65"/>
      <c r="K1337" s="65"/>
      <c r="L1337" s="65"/>
      <c r="M1337" s="65"/>
      <c r="N1337" s="65"/>
      <c r="O1337" s="65"/>
    </row>
    <row r="1338" customFormat="false" ht="15.75" hidden="false" customHeight="true" outlineLevel="0" collapsed="false">
      <c r="A1338" s="61" t="str">
        <f aca="false">Def_SecSub!$A$390</f>
        <v>SI-14C1</v>
      </c>
      <c r="B1338" s="61" t="str">
        <f aca="false">Def_Equipamentos!$C$12</f>
        <v>DI-FMCFastADC</v>
      </c>
      <c r="C1338" s="43" t="n">
        <v>2</v>
      </c>
      <c r="D1338" s="64" t="str">
        <f aca="false">IF(EXACT(A1338, ""), "", A1338&amp;":")&amp;B1338&amp;IF(EXACT(C1338, ""), "", "-"&amp;C1338)</f>
        <v>SI-14C1:DI-FMCFastADC-2</v>
      </c>
      <c r="E1338" s="61" t="str">
        <f aca="false">Def_Locais_Racks_Trechos!$A$16</f>
        <v>IA-14RaBPM</v>
      </c>
      <c r="F1338" s="64" t="str">
        <f aca="false" t="array" ref="F1338:F1338">INDEX(Def_Locais_Racks_Trechos!$B$2:$B$1019, MATCH(E1338, Def_Locais_Racks_Trechos!$A$2:$A$1019, 0), 1)</f>
        <v>Sala Racks 14</v>
      </c>
      <c r="G1338" s="65"/>
      <c r="H1338" s="65"/>
      <c r="I1338" s="65"/>
      <c r="J1338" s="65"/>
      <c r="K1338" s="65"/>
      <c r="L1338" s="65"/>
      <c r="M1338" s="65"/>
      <c r="N1338" s="65"/>
      <c r="O1338" s="65"/>
    </row>
    <row r="1339" customFormat="false" ht="15.75" hidden="false" customHeight="true" outlineLevel="0" collapsed="false">
      <c r="A1339" s="61" t="str">
        <f aca="false">Def_SecSub!$A$391</f>
        <v>SI-14C2</v>
      </c>
      <c r="B1339" s="61" t="str">
        <f aca="false">Def_Equipamentos!$C$12</f>
        <v>DI-FMCFastADC</v>
      </c>
      <c r="C1339" s="43"/>
      <c r="D1339" s="64" t="str">
        <f aca="false">IF(EXACT(A1339, ""), "", A1339&amp;":")&amp;B1339&amp;IF(EXACT(C1339, ""), "", "-"&amp;C1339)</f>
        <v>SI-14C2:DI-FMCFastADC</v>
      </c>
      <c r="E1339" s="61" t="str">
        <f aca="false">Def_Locais_Racks_Trechos!$A$16</f>
        <v>IA-14RaBPM</v>
      </c>
      <c r="F1339" s="64" t="str">
        <f aca="false" t="array" ref="F1339:F1339">INDEX(Def_Locais_Racks_Trechos!$B$2:$B$1019, MATCH(E1339, Def_Locais_Racks_Trechos!$A$2:$A$1019, 0), 1)</f>
        <v>Sala Racks 14</v>
      </c>
      <c r="G1339" s="65"/>
      <c r="H1339" s="65"/>
      <c r="I1339" s="65"/>
      <c r="J1339" s="65"/>
      <c r="K1339" s="65"/>
      <c r="L1339" s="65"/>
      <c r="M1339" s="65"/>
      <c r="N1339" s="65"/>
      <c r="O1339" s="65"/>
    </row>
    <row r="1340" customFormat="false" ht="15.75" hidden="false" customHeight="true" outlineLevel="0" collapsed="false">
      <c r="A1340" s="61" t="str">
        <f aca="false">Def_SecSub!$A$392</f>
        <v>SI-14C3</v>
      </c>
      <c r="B1340" s="61" t="str">
        <f aca="false">Def_Equipamentos!$C$12</f>
        <v>DI-FMCFastADC</v>
      </c>
      <c r="C1340" s="43" t="n">
        <v>1</v>
      </c>
      <c r="D1340" s="64" t="str">
        <f aca="false">IF(EXACT(A1340, ""), "", A1340&amp;":")&amp;B1340&amp;IF(EXACT(C1340, ""), "", "-"&amp;C1340)</f>
        <v>SI-14C3:DI-FMCFastADC-1</v>
      </c>
      <c r="E1340" s="61" t="str">
        <f aca="false">Def_Locais_Racks_Trechos!$A$16</f>
        <v>IA-14RaBPM</v>
      </c>
      <c r="F1340" s="64" t="str">
        <f aca="false" t="array" ref="F1340:F1340">INDEX(Def_Locais_Racks_Trechos!$B$2:$B$1019, MATCH(E1340, Def_Locais_Racks_Trechos!$A$2:$A$1019, 0), 1)</f>
        <v>Sala Racks 14</v>
      </c>
      <c r="G1340" s="65"/>
      <c r="H1340" s="65"/>
      <c r="I1340" s="65"/>
      <c r="J1340" s="65"/>
      <c r="K1340" s="65"/>
      <c r="L1340" s="65"/>
      <c r="M1340" s="65"/>
      <c r="N1340" s="65"/>
      <c r="O1340" s="65"/>
    </row>
    <row r="1341" customFormat="false" ht="15.75" hidden="false" customHeight="true" outlineLevel="0" collapsed="false">
      <c r="A1341" s="61" t="str">
        <f aca="false">Def_SecSub!$A$392</f>
        <v>SI-14C3</v>
      </c>
      <c r="B1341" s="61" t="str">
        <f aca="false">Def_Equipamentos!$C$12</f>
        <v>DI-FMCFastADC</v>
      </c>
      <c r="C1341" s="43" t="n">
        <v>2</v>
      </c>
      <c r="D1341" s="64" t="str">
        <f aca="false">IF(EXACT(A1341, ""), "", A1341&amp;":")&amp;B1341&amp;IF(EXACT(C1341, ""), "", "-"&amp;C1341)</f>
        <v>SI-14C3:DI-FMCFastADC-2</v>
      </c>
      <c r="E1341" s="61" t="str">
        <f aca="false">Def_Locais_Racks_Trechos!$A$16</f>
        <v>IA-14RaBPM</v>
      </c>
      <c r="F1341" s="64" t="str">
        <f aca="false" t="array" ref="F1341:F1341">INDEX(Def_Locais_Racks_Trechos!$B$2:$B$1019, MATCH(E1341, Def_Locais_Racks_Trechos!$A$2:$A$1019, 0), 1)</f>
        <v>Sala Racks 14</v>
      </c>
      <c r="G1341" s="65"/>
      <c r="H1341" s="65"/>
      <c r="I1341" s="65"/>
      <c r="J1341" s="65"/>
      <c r="K1341" s="65"/>
      <c r="L1341" s="65"/>
      <c r="M1341" s="65"/>
      <c r="N1341" s="65"/>
      <c r="O1341" s="65"/>
    </row>
    <row r="1342" customFormat="false" ht="15.75" hidden="false" customHeight="true" outlineLevel="0" collapsed="false">
      <c r="A1342" s="61" t="str">
        <f aca="false">Def_SecSub!$A$393</f>
        <v>SI-14C4</v>
      </c>
      <c r="B1342" s="61" t="str">
        <f aca="false">Def_Equipamentos!$C$12</f>
        <v>DI-FMCFastADC</v>
      </c>
      <c r="C1342" s="43"/>
      <c r="D1342" s="64" t="str">
        <f aca="false">IF(EXACT(A1342, ""), "", A1342&amp;":")&amp;B1342&amp;IF(EXACT(C1342, ""), "", "-"&amp;C1342)</f>
        <v>SI-14C4:DI-FMCFastADC</v>
      </c>
      <c r="E1342" s="61" t="str">
        <f aca="false">Def_Locais_Racks_Trechos!$A$16</f>
        <v>IA-14RaBPM</v>
      </c>
      <c r="F1342" s="64" t="str">
        <f aca="false" t="array" ref="F1342:F1342">INDEX(Def_Locais_Racks_Trechos!$B$2:$B$1019, MATCH(E1342, Def_Locais_Racks_Trechos!$A$2:$A$1019, 0), 1)</f>
        <v>Sala Racks 14</v>
      </c>
      <c r="G1342" s="65"/>
      <c r="H1342" s="65"/>
      <c r="I1342" s="65"/>
      <c r="J1342" s="65"/>
      <c r="K1342" s="65"/>
      <c r="L1342" s="65"/>
      <c r="M1342" s="65"/>
      <c r="N1342" s="65"/>
      <c r="O1342" s="65"/>
    </row>
    <row r="1343" customFormat="false" ht="15.75" hidden="false" customHeight="true" outlineLevel="0" collapsed="false">
      <c r="A1343" s="61" t="str">
        <f aca="false">Def_SecSub!$A$394</f>
        <v>SI-14M1</v>
      </c>
      <c r="B1343" s="61" t="str">
        <f aca="false">Def_Equipamentos!$C$12</f>
        <v>DI-FMCFastADC</v>
      </c>
      <c r="C1343" s="43"/>
      <c r="D1343" s="64" t="str">
        <f aca="false">IF(EXACT(A1343, ""), "", A1343&amp;":")&amp;B1343&amp;IF(EXACT(C1343, ""), "", "-"&amp;C1343)</f>
        <v>SI-14M1:DI-FMCFastADC</v>
      </c>
      <c r="E1343" s="61" t="str">
        <f aca="false">Def_Locais_Racks_Trechos!$A$16</f>
        <v>IA-14RaBPM</v>
      </c>
      <c r="F1343" s="64" t="str">
        <f aca="false" t="array" ref="F1343:F1343">INDEX(Def_Locais_Racks_Trechos!$B$2:$B$1019, MATCH(E1343, Def_Locais_Racks_Trechos!$A$2:$A$1019, 0), 1)</f>
        <v>Sala Racks 14</v>
      </c>
      <c r="G1343" s="65"/>
      <c r="H1343" s="65"/>
      <c r="I1343" s="65"/>
      <c r="J1343" s="65"/>
      <c r="K1343" s="65"/>
      <c r="L1343" s="65"/>
      <c r="M1343" s="65"/>
      <c r="N1343" s="65"/>
      <c r="O1343" s="65"/>
    </row>
    <row r="1344" customFormat="false" ht="15.75" hidden="false" customHeight="true" outlineLevel="0" collapsed="false">
      <c r="A1344" s="61" t="str">
        <f aca="false">Def_SecSub!$A$395</f>
        <v>SI-14M2</v>
      </c>
      <c r="B1344" s="61" t="str">
        <f aca="false">Def_Equipamentos!$C$12</f>
        <v>DI-FMCFastADC</v>
      </c>
      <c r="C1344" s="43"/>
      <c r="D1344" s="64" t="str">
        <f aca="false">IF(EXACT(A1344, ""), "", A1344&amp;":")&amp;B1344&amp;IF(EXACT(C1344, ""), "", "-"&amp;C1344)</f>
        <v>SI-14M2:DI-FMCFastADC</v>
      </c>
      <c r="E1344" s="61" t="str">
        <f aca="false">Def_Locais_Racks_Trechos!$A$16</f>
        <v>IA-14RaBPM</v>
      </c>
      <c r="F1344" s="64" t="str">
        <f aca="false" t="array" ref="F1344:F1344">INDEX(Def_Locais_Racks_Trechos!$B$2:$B$1019, MATCH(E1344, Def_Locais_Racks_Trechos!$A$2:$A$1019, 0), 1)</f>
        <v>Sala Racks 14</v>
      </c>
      <c r="G1344" s="65"/>
      <c r="H1344" s="65"/>
      <c r="I1344" s="65"/>
      <c r="J1344" s="65"/>
      <c r="K1344" s="65"/>
      <c r="L1344" s="65"/>
      <c r="M1344" s="65"/>
      <c r="N1344" s="65"/>
      <c r="O1344" s="65"/>
    </row>
    <row r="1345" customFormat="false" ht="15.75" hidden="false" customHeight="true" outlineLevel="0" collapsed="false">
      <c r="A1345" s="61" t="str">
        <f aca="false">Def_SecSub!$A$396</f>
        <v>SI-15C1</v>
      </c>
      <c r="B1345" s="61" t="str">
        <f aca="false">Def_Equipamentos!$C$12</f>
        <v>DI-FMCFastADC</v>
      </c>
      <c r="C1345" s="43" t="n">
        <v>1</v>
      </c>
      <c r="D1345" s="64" t="str">
        <f aca="false">IF(EXACT(A1345, ""), "", A1345&amp;":")&amp;B1345&amp;IF(EXACT(C1345, ""), "", "-"&amp;C1345)</f>
        <v>SI-15C1:DI-FMCFastADC-1</v>
      </c>
      <c r="E1345" s="61" t="str">
        <f aca="false">Def_Locais_Racks_Trechos!$A$17</f>
        <v>IA-15RaBPM</v>
      </c>
      <c r="F1345" s="64" t="str">
        <f aca="false" t="array" ref="F1345:F1345">INDEX(Def_Locais_Racks_Trechos!$B$2:$B$1019, MATCH(E1345, Def_Locais_Racks_Trechos!$A$2:$A$1019, 0), 1)</f>
        <v>Sala Racks 15</v>
      </c>
      <c r="G1345" s="65"/>
      <c r="H1345" s="65"/>
      <c r="I1345" s="65"/>
      <c r="J1345" s="65"/>
      <c r="K1345" s="65"/>
      <c r="L1345" s="65"/>
      <c r="M1345" s="65"/>
      <c r="N1345" s="65"/>
      <c r="O1345" s="65"/>
    </row>
    <row r="1346" customFormat="false" ht="15.75" hidden="false" customHeight="true" outlineLevel="0" collapsed="false">
      <c r="A1346" s="61" t="str">
        <f aca="false">Def_SecSub!$A$396</f>
        <v>SI-15C1</v>
      </c>
      <c r="B1346" s="61" t="str">
        <f aca="false">Def_Equipamentos!$C$12</f>
        <v>DI-FMCFastADC</v>
      </c>
      <c r="C1346" s="43" t="n">
        <v>2</v>
      </c>
      <c r="D1346" s="64" t="str">
        <f aca="false">IF(EXACT(A1346, ""), "", A1346&amp;":")&amp;B1346&amp;IF(EXACT(C1346, ""), "", "-"&amp;C1346)</f>
        <v>SI-15C1:DI-FMCFastADC-2</v>
      </c>
      <c r="E1346" s="61" t="str">
        <f aca="false">Def_Locais_Racks_Trechos!$A$17</f>
        <v>IA-15RaBPM</v>
      </c>
      <c r="F1346" s="64" t="str">
        <f aca="false" t="array" ref="F1346:F1346">INDEX(Def_Locais_Racks_Trechos!$B$2:$B$1019, MATCH(E1346, Def_Locais_Racks_Trechos!$A$2:$A$1019, 0), 1)</f>
        <v>Sala Racks 15</v>
      </c>
      <c r="G1346" s="65"/>
      <c r="H1346" s="65"/>
      <c r="I1346" s="65"/>
      <c r="J1346" s="65"/>
      <c r="K1346" s="65"/>
      <c r="L1346" s="65"/>
      <c r="M1346" s="65"/>
      <c r="N1346" s="65"/>
      <c r="O1346" s="65"/>
    </row>
    <row r="1347" customFormat="false" ht="15.75" hidden="false" customHeight="true" outlineLevel="0" collapsed="false">
      <c r="A1347" s="61" t="str">
        <f aca="false">Def_SecSub!$A$397</f>
        <v>SI-15C2</v>
      </c>
      <c r="B1347" s="61" t="str">
        <f aca="false">Def_Equipamentos!$C$12</f>
        <v>DI-FMCFastADC</v>
      </c>
      <c r="C1347" s="43"/>
      <c r="D1347" s="64" t="str">
        <f aca="false">IF(EXACT(A1347, ""), "", A1347&amp;":")&amp;B1347&amp;IF(EXACT(C1347, ""), "", "-"&amp;C1347)</f>
        <v>SI-15C2:DI-FMCFastADC</v>
      </c>
      <c r="E1347" s="61" t="str">
        <f aca="false">Def_Locais_Racks_Trechos!$A$17</f>
        <v>IA-15RaBPM</v>
      </c>
      <c r="F1347" s="64" t="str">
        <f aca="false" t="array" ref="F1347:F1347">INDEX(Def_Locais_Racks_Trechos!$B$2:$B$1019, MATCH(E1347, Def_Locais_Racks_Trechos!$A$2:$A$1019, 0), 1)</f>
        <v>Sala Racks 15</v>
      </c>
      <c r="G1347" s="65"/>
      <c r="H1347" s="65"/>
      <c r="I1347" s="65"/>
      <c r="J1347" s="65"/>
      <c r="K1347" s="65"/>
      <c r="L1347" s="65"/>
      <c r="M1347" s="65"/>
      <c r="N1347" s="65"/>
      <c r="O1347" s="65"/>
    </row>
    <row r="1348" customFormat="false" ht="15.75" hidden="false" customHeight="true" outlineLevel="0" collapsed="false">
      <c r="A1348" s="61" t="str">
        <f aca="false">Def_SecSub!$A$398</f>
        <v>SI-15C3</v>
      </c>
      <c r="B1348" s="61" t="str">
        <f aca="false">Def_Equipamentos!$C$12</f>
        <v>DI-FMCFastADC</v>
      </c>
      <c r="C1348" s="43" t="n">
        <v>1</v>
      </c>
      <c r="D1348" s="64" t="str">
        <f aca="false">IF(EXACT(A1348, ""), "", A1348&amp;":")&amp;B1348&amp;IF(EXACT(C1348, ""), "", "-"&amp;C1348)</f>
        <v>SI-15C3:DI-FMCFastADC-1</v>
      </c>
      <c r="E1348" s="61" t="str">
        <f aca="false">Def_Locais_Racks_Trechos!$A$17</f>
        <v>IA-15RaBPM</v>
      </c>
      <c r="F1348" s="64" t="str">
        <f aca="false" t="array" ref="F1348:F1348">INDEX(Def_Locais_Racks_Trechos!$B$2:$B$1019, MATCH(E1348, Def_Locais_Racks_Trechos!$A$2:$A$1019, 0), 1)</f>
        <v>Sala Racks 15</v>
      </c>
      <c r="G1348" s="65"/>
      <c r="H1348" s="65"/>
      <c r="I1348" s="65"/>
      <c r="J1348" s="65"/>
      <c r="K1348" s="65"/>
      <c r="L1348" s="65"/>
      <c r="M1348" s="65"/>
      <c r="N1348" s="65"/>
      <c r="O1348" s="65"/>
    </row>
    <row r="1349" customFormat="false" ht="15.75" hidden="false" customHeight="true" outlineLevel="0" collapsed="false">
      <c r="A1349" s="61" t="str">
        <f aca="false">Def_SecSub!$A$398</f>
        <v>SI-15C3</v>
      </c>
      <c r="B1349" s="61" t="str">
        <f aca="false">Def_Equipamentos!$C$12</f>
        <v>DI-FMCFastADC</v>
      </c>
      <c r="C1349" s="43" t="n">
        <v>2</v>
      </c>
      <c r="D1349" s="64" t="str">
        <f aca="false">IF(EXACT(A1349, ""), "", A1349&amp;":")&amp;B1349&amp;IF(EXACT(C1349, ""), "", "-"&amp;C1349)</f>
        <v>SI-15C3:DI-FMCFastADC-2</v>
      </c>
      <c r="E1349" s="61" t="str">
        <f aca="false">Def_Locais_Racks_Trechos!$A$17</f>
        <v>IA-15RaBPM</v>
      </c>
      <c r="F1349" s="64" t="str">
        <f aca="false" t="array" ref="F1349:F1349">INDEX(Def_Locais_Racks_Trechos!$B$2:$B$1019, MATCH(E1349, Def_Locais_Racks_Trechos!$A$2:$A$1019, 0), 1)</f>
        <v>Sala Racks 15</v>
      </c>
      <c r="G1349" s="65"/>
      <c r="H1349" s="65"/>
      <c r="I1349" s="65"/>
      <c r="J1349" s="65"/>
      <c r="K1349" s="65"/>
      <c r="L1349" s="65"/>
      <c r="M1349" s="65"/>
      <c r="N1349" s="65"/>
      <c r="O1349" s="65"/>
    </row>
    <row r="1350" customFormat="false" ht="15.75" hidden="false" customHeight="true" outlineLevel="0" collapsed="false">
      <c r="A1350" s="61" t="str">
        <f aca="false">Def_SecSub!$A$399</f>
        <v>SI-15C4</v>
      </c>
      <c r="B1350" s="61" t="str">
        <f aca="false">Def_Equipamentos!$C$12</f>
        <v>DI-FMCFastADC</v>
      </c>
      <c r="C1350" s="43"/>
      <c r="D1350" s="64" t="str">
        <f aca="false">IF(EXACT(A1350, ""), "", A1350&amp;":")&amp;B1350&amp;IF(EXACT(C1350, ""), "", "-"&amp;C1350)</f>
        <v>SI-15C4:DI-FMCFastADC</v>
      </c>
      <c r="E1350" s="61" t="str">
        <f aca="false">Def_Locais_Racks_Trechos!$A$17</f>
        <v>IA-15RaBPM</v>
      </c>
      <c r="F1350" s="64" t="str">
        <f aca="false" t="array" ref="F1350:F1350">INDEX(Def_Locais_Racks_Trechos!$B$2:$B$1019, MATCH(E1350, Def_Locais_Racks_Trechos!$A$2:$A$1019, 0), 1)</f>
        <v>Sala Racks 15</v>
      </c>
      <c r="G1350" s="65"/>
      <c r="H1350" s="65"/>
      <c r="I1350" s="65"/>
      <c r="J1350" s="65"/>
      <c r="K1350" s="65"/>
      <c r="L1350" s="65"/>
      <c r="M1350" s="65"/>
      <c r="N1350" s="65"/>
      <c r="O1350" s="65"/>
    </row>
    <row r="1351" customFormat="false" ht="15.75" hidden="false" customHeight="true" outlineLevel="0" collapsed="false">
      <c r="A1351" s="61" t="str">
        <f aca="false">Def_SecSub!$A$400</f>
        <v>SI-15M1</v>
      </c>
      <c r="B1351" s="61" t="str">
        <f aca="false">Def_Equipamentos!$C$12</f>
        <v>DI-FMCFastADC</v>
      </c>
      <c r="C1351" s="43"/>
      <c r="D1351" s="64" t="str">
        <f aca="false">IF(EXACT(A1351, ""), "", A1351&amp;":")&amp;B1351&amp;IF(EXACT(C1351, ""), "", "-"&amp;C1351)</f>
        <v>SI-15M1:DI-FMCFastADC</v>
      </c>
      <c r="E1351" s="61" t="str">
        <f aca="false">Def_Locais_Racks_Trechos!$A$17</f>
        <v>IA-15RaBPM</v>
      </c>
      <c r="F1351" s="64" t="str">
        <f aca="false" t="array" ref="F1351:F1351">INDEX(Def_Locais_Racks_Trechos!$B$2:$B$1019, MATCH(E1351, Def_Locais_Racks_Trechos!$A$2:$A$1019, 0), 1)</f>
        <v>Sala Racks 15</v>
      </c>
      <c r="G1351" s="65"/>
      <c r="H1351" s="65"/>
      <c r="I1351" s="65"/>
      <c r="J1351" s="65"/>
      <c r="K1351" s="65"/>
      <c r="L1351" s="65"/>
      <c r="M1351" s="65"/>
      <c r="N1351" s="65"/>
      <c r="O1351" s="65"/>
    </row>
    <row r="1352" customFormat="false" ht="15.75" hidden="false" customHeight="true" outlineLevel="0" collapsed="false">
      <c r="A1352" s="61" t="str">
        <f aca="false">Def_SecSub!$A$401</f>
        <v>SI-15M2</v>
      </c>
      <c r="B1352" s="61" t="str">
        <f aca="false">Def_Equipamentos!$C$12</f>
        <v>DI-FMCFastADC</v>
      </c>
      <c r="C1352" s="43"/>
      <c r="D1352" s="64" t="str">
        <f aca="false">IF(EXACT(A1352, ""), "", A1352&amp;":")&amp;B1352&amp;IF(EXACT(C1352, ""), "", "-"&amp;C1352)</f>
        <v>SI-15M2:DI-FMCFastADC</v>
      </c>
      <c r="E1352" s="61" t="str">
        <f aca="false">Def_Locais_Racks_Trechos!$A$17</f>
        <v>IA-15RaBPM</v>
      </c>
      <c r="F1352" s="64" t="str">
        <f aca="false" t="array" ref="F1352:F1352">INDEX(Def_Locais_Racks_Trechos!$B$2:$B$1019, MATCH(E1352, Def_Locais_Racks_Trechos!$A$2:$A$1019, 0), 1)</f>
        <v>Sala Racks 15</v>
      </c>
      <c r="G1352" s="65"/>
      <c r="H1352" s="65"/>
      <c r="I1352" s="65"/>
      <c r="J1352" s="65"/>
      <c r="K1352" s="65"/>
      <c r="L1352" s="65"/>
      <c r="M1352" s="65"/>
      <c r="N1352" s="65"/>
      <c r="O1352" s="65"/>
    </row>
    <row r="1353" customFormat="false" ht="15.75" hidden="false" customHeight="true" outlineLevel="0" collapsed="false">
      <c r="A1353" s="61" t="str">
        <f aca="false">Def_SecSub!$A$402</f>
        <v>SI-16C1</v>
      </c>
      <c r="B1353" s="61" t="str">
        <f aca="false">Def_Equipamentos!$C$12</f>
        <v>DI-FMCFastADC</v>
      </c>
      <c r="C1353" s="43" t="n">
        <v>1</v>
      </c>
      <c r="D1353" s="64" t="str">
        <f aca="false">IF(EXACT(A1353, ""), "", A1353&amp;":")&amp;B1353&amp;IF(EXACT(C1353, ""), "", "-"&amp;C1353)</f>
        <v>SI-16C1:DI-FMCFastADC-1</v>
      </c>
      <c r="E1353" s="61" t="str">
        <f aca="false">Def_Locais_Racks_Trechos!$A$18</f>
        <v>IA-16RaBPM</v>
      </c>
      <c r="F1353" s="64" t="str">
        <f aca="false" t="array" ref="F1353:F1353">INDEX(Def_Locais_Racks_Trechos!$B$2:$B$1019, MATCH(E1353, Def_Locais_Racks_Trechos!$A$2:$A$1019, 0), 1)</f>
        <v>Sala Racks 16</v>
      </c>
      <c r="G1353" s="65"/>
      <c r="H1353" s="65"/>
      <c r="I1353" s="65"/>
      <c r="J1353" s="65"/>
      <c r="K1353" s="65"/>
      <c r="L1353" s="65"/>
      <c r="M1353" s="65"/>
      <c r="N1353" s="65"/>
      <c r="O1353" s="65"/>
    </row>
    <row r="1354" customFormat="false" ht="15.75" hidden="false" customHeight="true" outlineLevel="0" collapsed="false">
      <c r="A1354" s="61" t="str">
        <f aca="false">Def_SecSub!$A$402</f>
        <v>SI-16C1</v>
      </c>
      <c r="B1354" s="61" t="str">
        <f aca="false">Def_Equipamentos!$C$12</f>
        <v>DI-FMCFastADC</v>
      </c>
      <c r="C1354" s="43" t="n">
        <v>2</v>
      </c>
      <c r="D1354" s="64" t="str">
        <f aca="false">IF(EXACT(A1354, ""), "", A1354&amp;":")&amp;B1354&amp;IF(EXACT(C1354, ""), "", "-"&amp;C1354)</f>
        <v>SI-16C1:DI-FMCFastADC-2</v>
      </c>
      <c r="E1354" s="61" t="str">
        <f aca="false">Def_Locais_Racks_Trechos!$A$18</f>
        <v>IA-16RaBPM</v>
      </c>
      <c r="F1354" s="64" t="str">
        <f aca="false" t="array" ref="F1354:F1354">INDEX(Def_Locais_Racks_Trechos!$B$2:$B$1019, MATCH(E1354, Def_Locais_Racks_Trechos!$A$2:$A$1019, 0), 1)</f>
        <v>Sala Racks 16</v>
      </c>
      <c r="G1354" s="65"/>
      <c r="H1354" s="65"/>
      <c r="I1354" s="65"/>
      <c r="J1354" s="65"/>
      <c r="K1354" s="65"/>
      <c r="L1354" s="65"/>
      <c r="M1354" s="65"/>
      <c r="N1354" s="65"/>
      <c r="O1354" s="65"/>
    </row>
    <row r="1355" customFormat="false" ht="15.75" hidden="false" customHeight="true" outlineLevel="0" collapsed="false">
      <c r="A1355" s="61" t="str">
        <f aca="false">Def_SecSub!$A$403</f>
        <v>SI-16C2</v>
      </c>
      <c r="B1355" s="61" t="str">
        <f aca="false">Def_Equipamentos!$C$12</f>
        <v>DI-FMCFastADC</v>
      </c>
      <c r="C1355" s="43"/>
      <c r="D1355" s="64" t="str">
        <f aca="false">IF(EXACT(A1355, ""), "", A1355&amp;":")&amp;B1355&amp;IF(EXACT(C1355, ""), "", "-"&amp;C1355)</f>
        <v>SI-16C2:DI-FMCFastADC</v>
      </c>
      <c r="E1355" s="61" t="str">
        <f aca="false">Def_Locais_Racks_Trechos!$A$18</f>
        <v>IA-16RaBPM</v>
      </c>
      <c r="F1355" s="64" t="str">
        <f aca="false" t="array" ref="F1355:F1355">INDEX(Def_Locais_Racks_Trechos!$B$2:$B$1019, MATCH(E1355, Def_Locais_Racks_Trechos!$A$2:$A$1019, 0), 1)</f>
        <v>Sala Racks 16</v>
      </c>
      <c r="G1355" s="65"/>
      <c r="H1355" s="65"/>
      <c r="I1355" s="65"/>
      <c r="J1355" s="65"/>
      <c r="K1355" s="65"/>
      <c r="L1355" s="65"/>
      <c r="M1355" s="65"/>
      <c r="N1355" s="65"/>
      <c r="O1355" s="65"/>
    </row>
    <row r="1356" customFormat="false" ht="15.75" hidden="false" customHeight="true" outlineLevel="0" collapsed="false">
      <c r="A1356" s="61" t="str">
        <f aca="false">Def_SecSub!$A$404</f>
        <v>SI-16C3</v>
      </c>
      <c r="B1356" s="61" t="str">
        <f aca="false">Def_Equipamentos!$C$12</f>
        <v>DI-FMCFastADC</v>
      </c>
      <c r="C1356" s="43" t="n">
        <v>1</v>
      </c>
      <c r="D1356" s="64" t="str">
        <f aca="false">IF(EXACT(A1356, ""), "", A1356&amp;":")&amp;B1356&amp;IF(EXACT(C1356, ""), "", "-"&amp;C1356)</f>
        <v>SI-16C3:DI-FMCFastADC-1</v>
      </c>
      <c r="E1356" s="61" t="str">
        <f aca="false">Def_Locais_Racks_Trechos!$A$18</f>
        <v>IA-16RaBPM</v>
      </c>
      <c r="F1356" s="64" t="str">
        <f aca="false" t="array" ref="F1356:F1356">INDEX(Def_Locais_Racks_Trechos!$B$2:$B$1019, MATCH(E1356, Def_Locais_Racks_Trechos!$A$2:$A$1019, 0), 1)</f>
        <v>Sala Racks 16</v>
      </c>
      <c r="G1356" s="65"/>
      <c r="H1356" s="65"/>
      <c r="I1356" s="65"/>
      <c r="J1356" s="65"/>
      <c r="K1356" s="65"/>
      <c r="L1356" s="65"/>
      <c r="M1356" s="65"/>
      <c r="N1356" s="65"/>
      <c r="O1356" s="65"/>
    </row>
    <row r="1357" customFormat="false" ht="15.75" hidden="false" customHeight="true" outlineLevel="0" collapsed="false">
      <c r="A1357" s="61" t="str">
        <f aca="false">Def_SecSub!$A$404</f>
        <v>SI-16C3</v>
      </c>
      <c r="B1357" s="61" t="str">
        <f aca="false">Def_Equipamentos!$C$12</f>
        <v>DI-FMCFastADC</v>
      </c>
      <c r="C1357" s="43" t="n">
        <v>2</v>
      </c>
      <c r="D1357" s="64" t="str">
        <f aca="false">IF(EXACT(A1357, ""), "", A1357&amp;":")&amp;B1357&amp;IF(EXACT(C1357, ""), "", "-"&amp;C1357)</f>
        <v>SI-16C3:DI-FMCFastADC-2</v>
      </c>
      <c r="E1357" s="61" t="str">
        <f aca="false">Def_Locais_Racks_Trechos!$A$18</f>
        <v>IA-16RaBPM</v>
      </c>
      <c r="F1357" s="64" t="str">
        <f aca="false" t="array" ref="F1357:F1357">INDEX(Def_Locais_Racks_Trechos!$B$2:$B$1019, MATCH(E1357, Def_Locais_Racks_Trechos!$A$2:$A$1019, 0), 1)</f>
        <v>Sala Racks 16</v>
      </c>
      <c r="G1357" s="65"/>
      <c r="H1357" s="65"/>
      <c r="I1357" s="65"/>
      <c r="J1357" s="65"/>
      <c r="K1357" s="65"/>
      <c r="L1357" s="65"/>
      <c r="M1357" s="65"/>
      <c r="N1357" s="65"/>
      <c r="O1357" s="65"/>
    </row>
    <row r="1358" customFormat="false" ht="15.75" hidden="false" customHeight="true" outlineLevel="0" collapsed="false">
      <c r="A1358" s="61" t="str">
        <f aca="false">Def_SecSub!$A$405</f>
        <v>SI-16C4</v>
      </c>
      <c r="B1358" s="61" t="str">
        <f aca="false">Def_Equipamentos!$C$12</f>
        <v>DI-FMCFastADC</v>
      </c>
      <c r="C1358" s="43"/>
      <c r="D1358" s="64" t="str">
        <f aca="false">IF(EXACT(A1358, ""), "", A1358&amp;":")&amp;B1358&amp;IF(EXACT(C1358, ""), "", "-"&amp;C1358)</f>
        <v>SI-16C4:DI-FMCFastADC</v>
      </c>
      <c r="E1358" s="61" t="str">
        <f aca="false">Def_Locais_Racks_Trechos!$A$18</f>
        <v>IA-16RaBPM</v>
      </c>
      <c r="F1358" s="64" t="str">
        <f aca="false" t="array" ref="F1358:F1358">INDEX(Def_Locais_Racks_Trechos!$B$2:$B$1019, MATCH(E1358, Def_Locais_Racks_Trechos!$A$2:$A$1019, 0), 1)</f>
        <v>Sala Racks 16</v>
      </c>
      <c r="G1358" s="65"/>
      <c r="H1358" s="65"/>
      <c r="I1358" s="65"/>
      <c r="J1358" s="65"/>
      <c r="K1358" s="65"/>
      <c r="L1358" s="65"/>
      <c r="M1358" s="65"/>
      <c r="N1358" s="65"/>
      <c r="O1358" s="65"/>
    </row>
    <row r="1359" customFormat="false" ht="15.75" hidden="false" customHeight="true" outlineLevel="0" collapsed="false">
      <c r="A1359" s="61" t="str">
        <f aca="false">Def_SecSub!$A$406</f>
        <v>SI-16M1</v>
      </c>
      <c r="B1359" s="61" t="str">
        <f aca="false">Def_Equipamentos!$C$12</f>
        <v>DI-FMCFastADC</v>
      </c>
      <c r="C1359" s="43"/>
      <c r="D1359" s="64" t="str">
        <f aca="false">IF(EXACT(A1359, ""), "", A1359&amp;":")&amp;B1359&amp;IF(EXACT(C1359, ""), "", "-"&amp;C1359)</f>
        <v>SI-16M1:DI-FMCFastADC</v>
      </c>
      <c r="E1359" s="61" t="str">
        <f aca="false">Def_Locais_Racks_Trechos!$A$18</f>
        <v>IA-16RaBPM</v>
      </c>
      <c r="F1359" s="64" t="str">
        <f aca="false" t="array" ref="F1359:F1359">INDEX(Def_Locais_Racks_Trechos!$B$2:$B$1019, MATCH(E1359, Def_Locais_Racks_Trechos!$A$2:$A$1019, 0), 1)</f>
        <v>Sala Racks 16</v>
      </c>
      <c r="G1359" s="65"/>
      <c r="H1359" s="65"/>
      <c r="I1359" s="65"/>
      <c r="J1359" s="65"/>
      <c r="K1359" s="65"/>
      <c r="L1359" s="65"/>
      <c r="M1359" s="65"/>
      <c r="N1359" s="65"/>
      <c r="O1359" s="65"/>
    </row>
    <row r="1360" customFormat="false" ht="15.75" hidden="false" customHeight="true" outlineLevel="0" collapsed="false">
      <c r="A1360" s="61" t="str">
        <f aca="false">Def_SecSub!$A$407</f>
        <v>SI-16M2</v>
      </c>
      <c r="B1360" s="61" t="str">
        <f aca="false">Def_Equipamentos!$C$12</f>
        <v>DI-FMCFastADC</v>
      </c>
      <c r="C1360" s="43"/>
      <c r="D1360" s="64" t="str">
        <f aca="false">IF(EXACT(A1360, ""), "", A1360&amp;":")&amp;B1360&amp;IF(EXACT(C1360, ""), "", "-"&amp;C1360)</f>
        <v>SI-16M2:DI-FMCFastADC</v>
      </c>
      <c r="E1360" s="61" t="str">
        <f aca="false">Def_Locais_Racks_Trechos!$A$18</f>
        <v>IA-16RaBPM</v>
      </c>
      <c r="F1360" s="64" t="str">
        <f aca="false" t="array" ref="F1360:F1360">INDEX(Def_Locais_Racks_Trechos!$B$2:$B$1019, MATCH(E1360, Def_Locais_Racks_Trechos!$A$2:$A$1019, 0), 1)</f>
        <v>Sala Racks 16</v>
      </c>
      <c r="G1360" s="65"/>
      <c r="H1360" s="65"/>
      <c r="I1360" s="65"/>
      <c r="J1360" s="65"/>
      <c r="K1360" s="65"/>
      <c r="L1360" s="65"/>
      <c r="M1360" s="65"/>
      <c r="N1360" s="65"/>
      <c r="O1360" s="65"/>
    </row>
    <row r="1361" customFormat="false" ht="15.75" hidden="false" customHeight="true" outlineLevel="0" collapsed="false">
      <c r="A1361" s="61" t="str">
        <f aca="false">Def_SecSub!$A$408</f>
        <v>SI-17C1</v>
      </c>
      <c r="B1361" s="61" t="str">
        <f aca="false">Def_Equipamentos!$C$12</f>
        <v>DI-FMCFastADC</v>
      </c>
      <c r="C1361" s="43" t="n">
        <v>1</v>
      </c>
      <c r="D1361" s="64" t="str">
        <f aca="false">IF(EXACT(A1361, ""), "", A1361&amp;":")&amp;B1361&amp;IF(EXACT(C1361, ""), "", "-"&amp;C1361)</f>
        <v>SI-17C1:DI-FMCFastADC-1</v>
      </c>
      <c r="E1361" s="61" t="str">
        <f aca="false">Def_Locais_Racks_Trechos!$A$19</f>
        <v>IA-17RaBPM</v>
      </c>
      <c r="F1361" s="64" t="str">
        <f aca="false" t="array" ref="F1361:F1361">INDEX(Def_Locais_Racks_Trechos!$B$2:$B$1019, MATCH(E1361, Def_Locais_Racks_Trechos!$A$2:$A$1019, 0), 1)</f>
        <v>Sala Racks 17</v>
      </c>
      <c r="G1361" s="65"/>
      <c r="H1361" s="65"/>
      <c r="I1361" s="65"/>
      <c r="J1361" s="65"/>
      <c r="K1361" s="65"/>
      <c r="L1361" s="65"/>
      <c r="M1361" s="65"/>
      <c r="N1361" s="65"/>
      <c r="O1361" s="65"/>
    </row>
    <row r="1362" customFormat="false" ht="15.75" hidden="false" customHeight="true" outlineLevel="0" collapsed="false">
      <c r="A1362" s="61" t="str">
        <f aca="false">Def_SecSub!$A$408</f>
        <v>SI-17C1</v>
      </c>
      <c r="B1362" s="61" t="str">
        <f aca="false">Def_Equipamentos!$C$12</f>
        <v>DI-FMCFastADC</v>
      </c>
      <c r="C1362" s="43" t="n">
        <v>2</v>
      </c>
      <c r="D1362" s="64" t="str">
        <f aca="false">IF(EXACT(A1362, ""), "", A1362&amp;":")&amp;B1362&amp;IF(EXACT(C1362, ""), "", "-"&amp;C1362)</f>
        <v>SI-17C1:DI-FMCFastADC-2</v>
      </c>
      <c r="E1362" s="61" t="str">
        <f aca="false">Def_Locais_Racks_Trechos!$A$19</f>
        <v>IA-17RaBPM</v>
      </c>
      <c r="F1362" s="64" t="str">
        <f aca="false" t="array" ref="F1362:F1362">INDEX(Def_Locais_Racks_Trechos!$B$2:$B$1019, MATCH(E1362, Def_Locais_Racks_Trechos!$A$2:$A$1019, 0), 1)</f>
        <v>Sala Racks 17</v>
      </c>
      <c r="G1362" s="65"/>
      <c r="H1362" s="65"/>
      <c r="I1362" s="65"/>
      <c r="J1362" s="65"/>
      <c r="K1362" s="65"/>
      <c r="L1362" s="65"/>
      <c r="M1362" s="65"/>
      <c r="N1362" s="65"/>
      <c r="O1362" s="65"/>
    </row>
    <row r="1363" customFormat="false" ht="15.75" hidden="false" customHeight="true" outlineLevel="0" collapsed="false">
      <c r="A1363" s="61" t="str">
        <f aca="false">Def_SecSub!$A$409</f>
        <v>SI-17C2</v>
      </c>
      <c r="B1363" s="61" t="str">
        <f aca="false">Def_Equipamentos!$C$12</f>
        <v>DI-FMCFastADC</v>
      </c>
      <c r="C1363" s="43"/>
      <c r="D1363" s="64" t="str">
        <f aca="false">IF(EXACT(A1363, ""), "", A1363&amp;":")&amp;B1363&amp;IF(EXACT(C1363, ""), "", "-"&amp;C1363)</f>
        <v>SI-17C2:DI-FMCFastADC</v>
      </c>
      <c r="E1363" s="61" t="str">
        <f aca="false">Def_Locais_Racks_Trechos!$A$19</f>
        <v>IA-17RaBPM</v>
      </c>
      <c r="F1363" s="64" t="str">
        <f aca="false" t="array" ref="F1363:F1363">INDEX(Def_Locais_Racks_Trechos!$B$2:$B$1019, MATCH(E1363, Def_Locais_Racks_Trechos!$A$2:$A$1019, 0), 1)</f>
        <v>Sala Racks 17</v>
      </c>
      <c r="G1363" s="65"/>
      <c r="H1363" s="65"/>
      <c r="I1363" s="65"/>
      <c r="J1363" s="65"/>
      <c r="K1363" s="65"/>
      <c r="L1363" s="65"/>
      <c r="M1363" s="65"/>
      <c r="N1363" s="65"/>
      <c r="O1363" s="65"/>
    </row>
    <row r="1364" customFormat="false" ht="15.75" hidden="false" customHeight="true" outlineLevel="0" collapsed="false">
      <c r="A1364" s="61" t="str">
        <f aca="false">Def_SecSub!$A$410</f>
        <v>SI-17C3</v>
      </c>
      <c r="B1364" s="61" t="str">
        <f aca="false">Def_Equipamentos!$C$12</f>
        <v>DI-FMCFastADC</v>
      </c>
      <c r="C1364" s="43" t="n">
        <v>1</v>
      </c>
      <c r="D1364" s="64" t="str">
        <f aca="false">IF(EXACT(A1364, ""), "", A1364&amp;":")&amp;B1364&amp;IF(EXACT(C1364, ""), "", "-"&amp;C1364)</f>
        <v>SI-17C3:DI-FMCFastADC-1</v>
      </c>
      <c r="E1364" s="61" t="str">
        <f aca="false">Def_Locais_Racks_Trechos!$A$19</f>
        <v>IA-17RaBPM</v>
      </c>
      <c r="F1364" s="64" t="str">
        <f aca="false" t="array" ref="F1364:F1364">INDEX(Def_Locais_Racks_Trechos!$B$2:$B$1019, MATCH(E1364, Def_Locais_Racks_Trechos!$A$2:$A$1019, 0), 1)</f>
        <v>Sala Racks 17</v>
      </c>
      <c r="G1364" s="65"/>
      <c r="H1364" s="65"/>
      <c r="I1364" s="65"/>
      <c r="J1364" s="65"/>
      <c r="K1364" s="65"/>
      <c r="L1364" s="65"/>
      <c r="M1364" s="65"/>
      <c r="N1364" s="65"/>
      <c r="O1364" s="65"/>
    </row>
    <row r="1365" customFormat="false" ht="15.75" hidden="false" customHeight="true" outlineLevel="0" collapsed="false">
      <c r="A1365" s="61" t="str">
        <f aca="false">Def_SecSub!$A$410</f>
        <v>SI-17C3</v>
      </c>
      <c r="B1365" s="61" t="str">
        <f aca="false">Def_Equipamentos!$C$12</f>
        <v>DI-FMCFastADC</v>
      </c>
      <c r="C1365" s="43" t="n">
        <v>2</v>
      </c>
      <c r="D1365" s="64" t="str">
        <f aca="false">IF(EXACT(A1365, ""), "", A1365&amp;":")&amp;B1365&amp;IF(EXACT(C1365, ""), "", "-"&amp;C1365)</f>
        <v>SI-17C3:DI-FMCFastADC-2</v>
      </c>
      <c r="E1365" s="61" t="str">
        <f aca="false">Def_Locais_Racks_Trechos!$A$19</f>
        <v>IA-17RaBPM</v>
      </c>
      <c r="F1365" s="64" t="str">
        <f aca="false" t="array" ref="F1365:F1365">INDEX(Def_Locais_Racks_Trechos!$B$2:$B$1019, MATCH(E1365, Def_Locais_Racks_Trechos!$A$2:$A$1019, 0), 1)</f>
        <v>Sala Racks 17</v>
      </c>
      <c r="G1365" s="65"/>
      <c r="H1365" s="65"/>
      <c r="I1365" s="65"/>
      <c r="J1365" s="65"/>
      <c r="K1365" s="65"/>
      <c r="L1365" s="65"/>
      <c r="M1365" s="65"/>
      <c r="N1365" s="65"/>
      <c r="O1365" s="65"/>
    </row>
    <row r="1366" customFormat="false" ht="15.75" hidden="false" customHeight="true" outlineLevel="0" collapsed="false">
      <c r="A1366" s="61" t="str">
        <f aca="false">Def_SecSub!$A$411</f>
        <v>SI-17C4</v>
      </c>
      <c r="B1366" s="61" t="str">
        <f aca="false">Def_Equipamentos!$C$12</f>
        <v>DI-FMCFastADC</v>
      </c>
      <c r="C1366" s="43"/>
      <c r="D1366" s="64" t="str">
        <f aca="false">IF(EXACT(A1366, ""), "", A1366&amp;":")&amp;B1366&amp;IF(EXACT(C1366, ""), "", "-"&amp;C1366)</f>
        <v>SI-17C4:DI-FMCFastADC</v>
      </c>
      <c r="E1366" s="61" t="str">
        <f aca="false">Def_Locais_Racks_Trechos!$A$19</f>
        <v>IA-17RaBPM</v>
      </c>
      <c r="F1366" s="64" t="str">
        <f aca="false" t="array" ref="F1366:F1366">INDEX(Def_Locais_Racks_Trechos!$B$2:$B$1019, MATCH(E1366, Def_Locais_Racks_Trechos!$A$2:$A$1019, 0), 1)</f>
        <v>Sala Racks 17</v>
      </c>
      <c r="G1366" s="65"/>
      <c r="H1366" s="65"/>
      <c r="I1366" s="65"/>
      <c r="J1366" s="65"/>
      <c r="K1366" s="65"/>
      <c r="L1366" s="65"/>
      <c r="M1366" s="65"/>
      <c r="N1366" s="65"/>
      <c r="O1366" s="65"/>
    </row>
    <row r="1367" customFormat="false" ht="15.75" hidden="false" customHeight="true" outlineLevel="0" collapsed="false">
      <c r="A1367" s="61" t="str">
        <f aca="false">Def_SecSub!$A$412</f>
        <v>SI-17M1</v>
      </c>
      <c r="B1367" s="61" t="str">
        <f aca="false">Def_Equipamentos!$C$12</f>
        <v>DI-FMCFastADC</v>
      </c>
      <c r="C1367" s="43"/>
      <c r="D1367" s="64" t="str">
        <f aca="false">IF(EXACT(A1367, ""), "", A1367&amp;":")&amp;B1367&amp;IF(EXACT(C1367, ""), "", "-"&amp;C1367)</f>
        <v>SI-17M1:DI-FMCFastADC</v>
      </c>
      <c r="E1367" s="61" t="str">
        <f aca="false">Def_Locais_Racks_Trechos!$A$19</f>
        <v>IA-17RaBPM</v>
      </c>
      <c r="F1367" s="64" t="str">
        <f aca="false" t="array" ref="F1367:F1367">INDEX(Def_Locais_Racks_Trechos!$B$2:$B$1019, MATCH(E1367, Def_Locais_Racks_Trechos!$A$2:$A$1019, 0), 1)</f>
        <v>Sala Racks 17</v>
      </c>
      <c r="G1367" s="65"/>
      <c r="H1367" s="65"/>
      <c r="I1367" s="65"/>
      <c r="J1367" s="65"/>
      <c r="K1367" s="65"/>
      <c r="L1367" s="65"/>
      <c r="M1367" s="65"/>
      <c r="N1367" s="65"/>
      <c r="O1367" s="65"/>
    </row>
    <row r="1368" customFormat="false" ht="15.75" hidden="false" customHeight="true" outlineLevel="0" collapsed="false">
      <c r="A1368" s="61" t="str">
        <f aca="false">Def_SecSub!$A$413</f>
        <v>SI-17M2</v>
      </c>
      <c r="B1368" s="61" t="str">
        <f aca="false">Def_Equipamentos!$C$12</f>
        <v>DI-FMCFastADC</v>
      </c>
      <c r="C1368" s="43"/>
      <c r="D1368" s="64" t="str">
        <f aca="false">IF(EXACT(A1368, ""), "", A1368&amp;":")&amp;B1368&amp;IF(EXACT(C1368, ""), "", "-"&amp;C1368)</f>
        <v>SI-17M2:DI-FMCFastADC</v>
      </c>
      <c r="E1368" s="61" t="str">
        <f aca="false">Def_Locais_Racks_Trechos!$A$19</f>
        <v>IA-17RaBPM</v>
      </c>
      <c r="F1368" s="64" t="str">
        <f aca="false" t="array" ref="F1368:F1368">INDEX(Def_Locais_Racks_Trechos!$B$2:$B$1019, MATCH(E1368, Def_Locais_Racks_Trechos!$A$2:$A$1019, 0), 1)</f>
        <v>Sala Racks 17</v>
      </c>
      <c r="G1368" s="65"/>
      <c r="H1368" s="65"/>
      <c r="I1368" s="65"/>
      <c r="J1368" s="65"/>
      <c r="K1368" s="65"/>
      <c r="L1368" s="65"/>
      <c r="M1368" s="65"/>
      <c r="N1368" s="65"/>
      <c r="O1368" s="65"/>
    </row>
    <row r="1369" customFormat="false" ht="15.75" hidden="false" customHeight="true" outlineLevel="0" collapsed="false">
      <c r="A1369" s="61" t="str">
        <f aca="false">Def_SecSub!$A$414</f>
        <v>SI-18C1</v>
      </c>
      <c r="B1369" s="61" t="str">
        <f aca="false">Def_Equipamentos!$C$12</f>
        <v>DI-FMCFastADC</v>
      </c>
      <c r="C1369" s="43" t="n">
        <v>1</v>
      </c>
      <c r="D1369" s="64" t="str">
        <f aca="false">IF(EXACT(A1369, ""), "", A1369&amp;":")&amp;B1369&amp;IF(EXACT(C1369, ""), "", "-"&amp;C1369)</f>
        <v>SI-18C1:DI-FMCFastADC-1</v>
      </c>
      <c r="E1369" s="61" t="str">
        <f aca="false">Def_Locais_Racks_Trechos!$A$20</f>
        <v>IA-18RaBPM</v>
      </c>
      <c r="F1369" s="64" t="str">
        <f aca="false" t="array" ref="F1369:F1369">INDEX(Def_Locais_Racks_Trechos!$B$2:$B$1019, MATCH(E1369, Def_Locais_Racks_Trechos!$A$2:$A$1019, 0), 1)</f>
        <v>Sala Racks 18 parte 1</v>
      </c>
      <c r="G1369" s="65"/>
      <c r="H1369" s="65"/>
      <c r="I1369" s="65"/>
      <c r="J1369" s="65"/>
      <c r="K1369" s="65"/>
      <c r="L1369" s="65"/>
      <c r="M1369" s="65"/>
      <c r="N1369" s="65"/>
      <c r="O1369" s="65"/>
    </row>
    <row r="1370" customFormat="false" ht="15.75" hidden="false" customHeight="true" outlineLevel="0" collapsed="false">
      <c r="A1370" s="61" t="str">
        <f aca="false">Def_SecSub!$A$414</f>
        <v>SI-18C1</v>
      </c>
      <c r="B1370" s="61" t="str">
        <f aca="false">Def_Equipamentos!$C$12</f>
        <v>DI-FMCFastADC</v>
      </c>
      <c r="C1370" s="43" t="n">
        <v>2</v>
      </c>
      <c r="D1370" s="64" t="str">
        <f aca="false">IF(EXACT(A1370, ""), "", A1370&amp;":")&amp;B1370&amp;IF(EXACT(C1370, ""), "", "-"&amp;C1370)</f>
        <v>SI-18C1:DI-FMCFastADC-2</v>
      </c>
      <c r="E1370" s="61" t="str">
        <f aca="false">Def_Locais_Racks_Trechos!$A$20</f>
        <v>IA-18RaBPM</v>
      </c>
      <c r="F1370" s="64" t="str">
        <f aca="false" t="array" ref="F1370:F1370">INDEX(Def_Locais_Racks_Trechos!$B$2:$B$1019, MATCH(E1370, Def_Locais_Racks_Trechos!$A$2:$A$1019, 0), 1)</f>
        <v>Sala Racks 18 parte 1</v>
      </c>
      <c r="G1370" s="65"/>
      <c r="H1370" s="65"/>
      <c r="I1370" s="65"/>
      <c r="J1370" s="65"/>
      <c r="K1370" s="65"/>
      <c r="L1370" s="65"/>
      <c r="M1370" s="65"/>
      <c r="N1370" s="65"/>
      <c r="O1370" s="65"/>
    </row>
    <row r="1371" customFormat="false" ht="15.75" hidden="false" customHeight="true" outlineLevel="0" collapsed="false">
      <c r="A1371" s="61" t="str">
        <f aca="false">Def_SecSub!$A$415</f>
        <v>SI-18C2</v>
      </c>
      <c r="B1371" s="61" t="str">
        <f aca="false">Def_Equipamentos!$C$12</f>
        <v>DI-FMCFastADC</v>
      </c>
      <c r="C1371" s="43"/>
      <c r="D1371" s="64" t="str">
        <f aca="false">IF(EXACT(A1371, ""), "", A1371&amp;":")&amp;B1371&amp;IF(EXACT(C1371, ""), "", "-"&amp;C1371)</f>
        <v>SI-18C2:DI-FMCFastADC</v>
      </c>
      <c r="E1371" s="61" t="str">
        <f aca="false">Def_Locais_Racks_Trechos!$A$20</f>
        <v>IA-18RaBPM</v>
      </c>
      <c r="F1371" s="64" t="str">
        <f aca="false" t="array" ref="F1371:F1371">INDEX(Def_Locais_Racks_Trechos!$B$2:$B$1019, MATCH(E1371, Def_Locais_Racks_Trechos!$A$2:$A$1019, 0), 1)</f>
        <v>Sala Racks 18 parte 1</v>
      </c>
      <c r="G1371" s="65"/>
      <c r="H1371" s="65"/>
      <c r="I1371" s="65"/>
      <c r="J1371" s="65"/>
      <c r="K1371" s="65"/>
      <c r="L1371" s="65"/>
      <c r="M1371" s="65"/>
      <c r="N1371" s="65"/>
      <c r="O1371" s="65"/>
    </row>
    <row r="1372" customFormat="false" ht="15.75" hidden="false" customHeight="true" outlineLevel="0" collapsed="false">
      <c r="A1372" s="61" t="str">
        <f aca="false">Def_SecSub!$A$416</f>
        <v>SI-18C3</v>
      </c>
      <c r="B1372" s="61" t="str">
        <f aca="false">Def_Equipamentos!$C$12</f>
        <v>DI-FMCFastADC</v>
      </c>
      <c r="C1372" s="43" t="n">
        <v>1</v>
      </c>
      <c r="D1372" s="64" t="str">
        <f aca="false">IF(EXACT(A1372, ""), "", A1372&amp;":")&amp;B1372&amp;IF(EXACT(C1372, ""), "", "-"&amp;C1372)</f>
        <v>SI-18C3:DI-FMCFastADC-1</v>
      </c>
      <c r="E1372" s="61" t="str">
        <f aca="false">Def_Locais_Racks_Trechos!$A$20</f>
        <v>IA-18RaBPM</v>
      </c>
      <c r="F1372" s="64" t="str">
        <f aca="false" t="array" ref="F1372:F1372">INDEX(Def_Locais_Racks_Trechos!$B$2:$B$1019, MATCH(E1372, Def_Locais_Racks_Trechos!$A$2:$A$1019, 0), 1)</f>
        <v>Sala Racks 18 parte 1</v>
      </c>
      <c r="G1372" s="65"/>
      <c r="H1372" s="65"/>
      <c r="I1372" s="65"/>
      <c r="J1372" s="65"/>
      <c r="K1372" s="65"/>
      <c r="L1372" s="65"/>
      <c r="M1372" s="65"/>
      <c r="N1372" s="65"/>
      <c r="O1372" s="65"/>
    </row>
    <row r="1373" customFormat="false" ht="15.75" hidden="false" customHeight="true" outlineLevel="0" collapsed="false">
      <c r="A1373" s="61" t="str">
        <f aca="false">Def_SecSub!$A$416</f>
        <v>SI-18C3</v>
      </c>
      <c r="B1373" s="61" t="str">
        <f aca="false">Def_Equipamentos!$C$12</f>
        <v>DI-FMCFastADC</v>
      </c>
      <c r="C1373" s="43" t="n">
        <v>2</v>
      </c>
      <c r="D1373" s="64" t="str">
        <f aca="false">IF(EXACT(A1373, ""), "", A1373&amp;":")&amp;B1373&amp;IF(EXACT(C1373, ""), "", "-"&amp;C1373)</f>
        <v>SI-18C3:DI-FMCFastADC-2</v>
      </c>
      <c r="E1373" s="61" t="str">
        <f aca="false">Def_Locais_Racks_Trechos!$A$20</f>
        <v>IA-18RaBPM</v>
      </c>
      <c r="F1373" s="64" t="str">
        <f aca="false" t="array" ref="F1373:F1373">INDEX(Def_Locais_Racks_Trechos!$B$2:$B$1019, MATCH(E1373, Def_Locais_Racks_Trechos!$A$2:$A$1019, 0), 1)</f>
        <v>Sala Racks 18 parte 1</v>
      </c>
      <c r="G1373" s="65"/>
      <c r="H1373" s="65"/>
      <c r="I1373" s="65"/>
      <c r="J1373" s="65"/>
      <c r="K1373" s="65"/>
      <c r="L1373" s="65"/>
      <c r="M1373" s="65"/>
      <c r="N1373" s="65"/>
      <c r="O1373" s="65"/>
    </row>
    <row r="1374" customFormat="false" ht="15.75" hidden="false" customHeight="true" outlineLevel="0" collapsed="false">
      <c r="A1374" s="61" t="str">
        <f aca="false">Def_SecSub!$A$417</f>
        <v>SI-18C4</v>
      </c>
      <c r="B1374" s="61" t="str">
        <f aca="false">Def_Equipamentos!$C$12</f>
        <v>DI-FMCFastADC</v>
      </c>
      <c r="C1374" s="43"/>
      <c r="D1374" s="64" t="str">
        <f aca="false">IF(EXACT(A1374, ""), "", A1374&amp;":")&amp;B1374&amp;IF(EXACT(C1374, ""), "", "-"&amp;C1374)</f>
        <v>SI-18C4:DI-FMCFastADC</v>
      </c>
      <c r="E1374" s="61" t="str">
        <f aca="false">Def_Locais_Racks_Trechos!$A$20</f>
        <v>IA-18RaBPM</v>
      </c>
      <c r="F1374" s="64" t="str">
        <f aca="false" t="array" ref="F1374:F1374">INDEX(Def_Locais_Racks_Trechos!$B$2:$B$1019, MATCH(E1374, Def_Locais_Racks_Trechos!$A$2:$A$1019, 0), 1)</f>
        <v>Sala Racks 18 parte 1</v>
      </c>
      <c r="G1374" s="65"/>
      <c r="H1374" s="65"/>
      <c r="I1374" s="65"/>
      <c r="J1374" s="65"/>
      <c r="K1374" s="65"/>
      <c r="L1374" s="65"/>
      <c r="M1374" s="65"/>
      <c r="N1374" s="65"/>
      <c r="O1374" s="65"/>
    </row>
    <row r="1375" customFormat="false" ht="15.75" hidden="false" customHeight="true" outlineLevel="0" collapsed="false">
      <c r="A1375" s="61" t="str">
        <f aca="false">Def_SecSub!$A$418</f>
        <v>SI-18M1</v>
      </c>
      <c r="B1375" s="61" t="str">
        <f aca="false">Def_Equipamentos!$C$12</f>
        <v>DI-FMCFastADC</v>
      </c>
      <c r="C1375" s="43"/>
      <c r="D1375" s="64" t="str">
        <f aca="false">IF(EXACT(A1375, ""), "", A1375&amp;":")&amp;B1375&amp;IF(EXACT(C1375, ""), "", "-"&amp;C1375)</f>
        <v>SI-18M1:DI-FMCFastADC</v>
      </c>
      <c r="E1375" s="61" t="str">
        <f aca="false">Def_Locais_Racks_Trechos!$A$20</f>
        <v>IA-18RaBPM</v>
      </c>
      <c r="F1375" s="64" t="str">
        <f aca="false" t="array" ref="F1375:F1375">INDEX(Def_Locais_Racks_Trechos!$B$2:$B$1019, MATCH(E1375, Def_Locais_Racks_Trechos!$A$2:$A$1019, 0), 1)</f>
        <v>Sala Racks 18 parte 1</v>
      </c>
      <c r="G1375" s="65"/>
      <c r="H1375" s="65"/>
      <c r="I1375" s="65"/>
      <c r="J1375" s="65"/>
      <c r="K1375" s="65"/>
      <c r="L1375" s="65"/>
      <c r="M1375" s="65"/>
      <c r="N1375" s="65"/>
      <c r="O1375" s="65"/>
    </row>
    <row r="1376" customFormat="false" ht="15.75" hidden="false" customHeight="true" outlineLevel="0" collapsed="false">
      <c r="A1376" s="61" t="str">
        <f aca="false">Def_SecSub!$A$419</f>
        <v>SI-18M2</v>
      </c>
      <c r="B1376" s="61" t="str">
        <f aca="false">Def_Equipamentos!$C$12</f>
        <v>DI-FMCFastADC</v>
      </c>
      <c r="C1376" s="43"/>
      <c r="D1376" s="64" t="str">
        <f aca="false">IF(EXACT(A1376, ""), "", A1376&amp;":")&amp;B1376&amp;IF(EXACT(C1376, ""), "", "-"&amp;C1376)</f>
        <v>SI-18M2:DI-FMCFastADC</v>
      </c>
      <c r="E1376" s="61" t="str">
        <f aca="false">Def_Locais_Racks_Trechos!$A$20</f>
        <v>IA-18RaBPM</v>
      </c>
      <c r="F1376" s="64" t="str">
        <f aca="false" t="array" ref="F1376:F1376">INDEX(Def_Locais_Racks_Trechos!$B$2:$B$1019, MATCH(E1376, Def_Locais_Racks_Trechos!$A$2:$A$1019, 0), 1)</f>
        <v>Sala Racks 18 parte 1</v>
      </c>
      <c r="G1376" s="65"/>
      <c r="H1376" s="65"/>
      <c r="I1376" s="65"/>
      <c r="J1376" s="65"/>
      <c r="K1376" s="65"/>
      <c r="L1376" s="65"/>
      <c r="M1376" s="65"/>
      <c r="N1376" s="65"/>
      <c r="O1376" s="65"/>
    </row>
    <row r="1377" customFormat="false" ht="15.75" hidden="false" customHeight="true" outlineLevel="0" collapsed="false">
      <c r="A1377" s="61" t="str">
        <f aca="false">Def_SecSub!$A$420</f>
        <v>SI-19C1</v>
      </c>
      <c r="B1377" s="61" t="str">
        <f aca="false">Def_Equipamentos!$C$12</f>
        <v>DI-FMCFastADC</v>
      </c>
      <c r="C1377" s="43" t="n">
        <v>1</v>
      </c>
      <c r="D1377" s="64" t="str">
        <f aca="false">IF(EXACT(A1377, ""), "", A1377&amp;":")&amp;B1377&amp;IF(EXACT(C1377, ""), "", "-"&amp;C1377)</f>
        <v>SI-19C1:DI-FMCFastADC-1</v>
      </c>
      <c r="E1377" s="61" t="str">
        <f aca="false">Def_Locais_Racks_Trechos!$A$21</f>
        <v>IA-19RaBPM</v>
      </c>
      <c r="F1377" s="64" t="str">
        <f aca="false" t="array" ref="F1377:F1377">INDEX(Def_Locais_Racks_Trechos!$B$2:$B$1019, MATCH(E1377, Def_Locais_Racks_Trechos!$A$2:$A$1019, 0), 1)</f>
        <v>Sala Racks 18 parte 2</v>
      </c>
      <c r="G1377" s="65"/>
      <c r="H1377" s="65"/>
      <c r="I1377" s="65"/>
      <c r="J1377" s="65"/>
      <c r="K1377" s="65"/>
      <c r="L1377" s="65"/>
      <c r="M1377" s="65"/>
      <c r="N1377" s="65"/>
      <c r="O1377" s="65"/>
    </row>
    <row r="1378" customFormat="false" ht="15.75" hidden="false" customHeight="true" outlineLevel="0" collapsed="false">
      <c r="A1378" s="61" t="str">
        <f aca="false">Def_SecSub!$A$420</f>
        <v>SI-19C1</v>
      </c>
      <c r="B1378" s="61" t="str">
        <f aca="false">Def_Equipamentos!$C$12</f>
        <v>DI-FMCFastADC</v>
      </c>
      <c r="C1378" s="43" t="n">
        <v>2</v>
      </c>
      <c r="D1378" s="64" t="str">
        <f aca="false">IF(EXACT(A1378, ""), "", A1378&amp;":")&amp;B1378&amp;IF(EXACT(C1378, ""), "", "-"&amp;C1378)</f>
        <v>SI-19C1:DI-FMCFastADC-2</v>
      </c>
      <c r="E1378" s="61" t="str">
        <f aca="false">Def_Locais_Racks_Trechos!$A$21</f>
        <v>IA-19RaBPM</v>
      </c>
      <c r="F1378" s="64" t="str">
        <f aca="false" t="array" ref="F1378:F1378">INDEX(Def_Locais_Racks_Trechos!$B$2:$B$1019, MATCH(E1378, Def_Locais_Racks_Trechos!$A$2:$A$1019, 0), 1)</f>
        <v>Sala Racks 18 parte 2</v>
      </c>
      <c r="G1378" s="65"/>
      <c r="H1378" s="65"/>
      <c r="I1378" s="65"/>
      <c r="J1378" s="65"/>
      <c r="K1378" s="65"/>
      <c r="L1378" s="65"/>
      <c r="M1378" s="65"/>
      <c r="N1378" s="65"/>
      <c r="O1378" s="65"/>
    </row>
    <row r="1379" customFormat="false" ht="15.75" hidden="false" customHeight="true" outlineLevel="0" collapsed="false">
      <c r="A1379" s="61" t="str">
        <f aca="false">Def_SecSub!$A$421</f>
        <v>SI-19C2</v>
      </c>
      <c r="B1379" s="61" t="str">
        <f aca="false">Def_Equipamentos!$C$12</f>
        <v>DI-FMCFastADC</v>
      </c>
      <c r="C1379" s="43"/>
      <c r="D1379" s="64" t="str">
        <f aca="false">IF(EXACT(A1379, ""), "", A1379&amp;":")&amp;B1379&amp;IF(EXACT(C1379, ""), "", "-"&amp;C1379)</f>
        <v>SI-19C2:DI-FMCFastADC</v>
      </c>
      <c r="E1379" s="61" t="str">
        <f aca="false">Def_Locais_Racks_Trechos!$A$21</f>
        <v>IA-19RaBPM</v>
      </c>
      <c r="F1379" s="64" t="str">
        <f aca="false" t="array" ref="F1379:F1379">INDEX(Def_Locais_Racks_Trechos!$B$2:$B$1019, MATCH(E1379, Def_Locais_Racks_Trechos!$A$2:$A$1019, 0), 1)</f>
        <v>Sala Racks 18 parte 2</v>
      </c>
      <c r="G1379" s="65"/>
      <c r="H1379" s="65"/>
      <c r="I1379" s="65"/>
      <c r="J1379" s="65"/>
      <c r="K1379" s="65"/>
      <c r="L1379" s="65"/>
      <c r="M1379" s="65"/>
      <c r="N1379" s="65"/>
      <c r="O1379" s="65"/>
    </row>
    <row r="1380" customFormat="false" ht="15.75" hidden="false" customHeight="true" outlineLevel="0" collapsed="false">
      <c r="A1380" s="61" t="str">
        <f aca="false">Def_SecSub!$A$422</f>
        <v>SI-19C3</v>
      </c>
      <c r="B1380" s="61" t="str">
        <f aca="false">Def_Equipamentos!$C$12</f>
        <v>DI-FMCFastADC</v>
      </c>
      <c r="C1380" s="43" t="n">
        <v>1</v>
      </c>
      <c r="D1380" s="64" t="str">
        <f aca="false">IF(EXACT(A1380, ""), "", A1380&amp;":")&amp;B1380&amp;IF(EXACT(C1380, ""), "", "-"&amp;C1380)</f>
        <v>SI-19C3:DI-FMCFastADC-1</v>
      </c>
      <c r="E1380" s="61" t="str">
        <f aca="false">Def_Locais_Racks_Trechos!$A$21</f>
        <v>IA-19RaBPM</v>
      </c>
      <c r="F1380" s="64" t="str">
        <f aca="false" t="array" ref="F1380:F1380">INDEX(Def_Locais_Racks_Trechos!$B$2:$B$1019, MATCH(E1380, Def_Locais_Racks_Trechos!$A$2:$A$1019, 0), 1)</f>
        <v>Sala Racks 18 parte 2</v>
      </c>
      <c r="G1380" s="65"/>
      <c r="H1380" s="65"/>
      <c r="I1380" s="65"/>
      <c r="J1380" s="65"/>
      <c r="K1380" s="65"/>
      <c r="L1380" s="65"/>
      <c r="M1380" s="65"/>
      <c r="N1380" s="65"/>
      <c r="O1380" s="65"/>
    </row>
    <row r="1381" customFormat="false" ht="15.75" hidden="false" customHeight="true" outlineLevel="0" collapsed="false">
      <c r="A1381" s="61" t="str">
        <f aca="false">Def_SecSub!$A$422</f>
        <v>SI-19C3</v>
      </c>
      <c r="B1381" s="61" t="str">
        <f aca="false">Def_Equipamentos!$C$12</f>
        <v>DI-FMCFastADC</v>
      </c>
      <c r="C1381" s="43" t="n">
        <v>2</v>
      </c>
      <c r="D1381" s="64" t="str">
        <f aca="false">IF(EXACT(A1381, ""), "", A1381&amp;":")&amp;B1381&amp;IF(EXACT(C1381, ""), "", "-"&amp;C1381)</f>
        <v>SI-19C3:DI-FMCFastADC-2</v>
      </c>
      <c r="E1381" s="61" t="str">
        <f aca="false">Def_Locais_Racks_Trechos!$A$21</f>
        <v>IA-19RaBPM</v>
      </c>
      <c r="F1381" s="64" t="str">
        <f aca="false" t="array" ref="F1381:F1381">INDEX(Def_Locais_Racks_Trechos!$B$2:$B$1019, MATCH(E1381, Def_Locais_Racks_Trechos!$A$2:$A$1019, 0), 1)</f>
        <v>Sala Racks 18 parte 2</v>
      </c>
      <c r="G1381" s="65"/>
      <c r="H1381" s="65"/>
      <c r="I1381" s="65"/>
      <c r="J1381" s="65"/>
      <c r="K1381" s="65"/>
      <c r="L1381" s="65"/>
      <c r="M1381" s="65"/>
      <c r="N1381" s="65"/>
      <c r="O1381" s="65"/>
    </row>
    <row r="1382" customFormat="false" ht="15.75" hidden="false" customHeight="true" outlineLevel="0" collapsed="false">
      <c r="A1382" s="61" t="str">
        <f aca="false">Def_SecSub!$A$423</f>
        <v>SI-19C4</v>
      </c>
      <c r="B1382" s="61" t="str">
        <f aca="false">Def_Equipamentos!$C$12</f>
        <v>DI-FMCFastADC</v>
      </c>
      <c r="C1382" s="43"/>
      <c r="D1382" s="64" t="str">
        <f aca="false">IF(EXACT(A1382, ""), "", A1382&amp;":")&amp;B1382&amp;IF(EXACT(C1382, ""), "", "-"&amp;C1382)</f>
        <v>SI-19C4:DI-FMCFastADC</v>
      </c>
      <c r="E1382" s="61" t="str">
        <f aca="false">Def_Locais_Racks_Trechos!$A$21</f>
        <v>IA-19RaBPM</v>
      </c>
      <c r="F1382" s="64" t="str">
        <f aca="false" t="array" ref="F1382:F1382">INDEX(Def_Locais_Racks_Trechos!$B$2:$B$1019, MATCH(E1382, Def_Locais_Racks_Trechos!$A$2:$A$1019, 0), 1)</f>
        <v>Sala Racks 18 parte 2</v>
      </c>
      <c r="G1382" s="65"/>
      <c r="H1382" s="65"/>
      <c r="I1382" s="65"/>
      <c r="J1382" s="65"/>
      <c r="K1382" s="65"/>
      <c r="L1382" s="65"/>
      <c r="M1382" s="65"/>
      <c r="N1382" s="65"/>
      <c r="O1382" s="65"/>
    </row>
    <row r="1383" customFormat="false" ht="15.75" hidden="false" customHeight="true" outlineLevel="0" collapsed="false">
      <c r="A1383" s="61" t="str">
        <f aca="false">Def_SecSub!$A$424</f>
        <v>SI-19M1</v>
      </c>
      <c r="B1383" s="61" t="str">
        <f aca="false">Def_Equipamentos!$C$12</f>
        <v>DI-FMCFastADC</v>
      </c>
      <c r="C1383" s="43"/>
      <c r="D1383" s="64" t="str">
        <f aca="false">IF(EXACT(A1383, ""), "", A1383&amp;":")&amp;B1383&amp;IF(EXACT(C1383, ""), "", "-"&amp;C1383)</f>
        <v>SI-19M1:DI-FMCFastADC</v>
      </c>
      <c r="E1383" s="61" t="str">
        <f aca="false">Def_Locais_Racks_Trechos!$A$21</f>
        <v>IA-19RaBPM</v>
      </c>
      <c r="F1383" s="64" t="str">
        <f aca="false" t="array" ref="F1383:F1383">INDEX(Def_Locais_Racks_Trechos!$B$2:$B$1019, MATCH(E1383, Def_Locais_Racks_Trechos!$A$2:$A$1019, 0), 1)</f>
        <v>Sala Racks 18 parte 2</v>
      </c>
      <c r="G1383" s="65"/>
      <c r="H1383" s="65"/>
      <c r="I1383" s="65"/>
      <c r="J1383" s="65"/>
      <c r="K1383" s="65"/>
      <c r="L1383" s="65"/>
      <c r="M1383" s="65"/>
      <c r="N1383" s="65"/>
      <c r="O1383" s="65"/>
    </row>
    <row r="1384" customFormat="false" ht="15.75" hidden="false" customHeight="true" outlineLevel="0" collapsed="false">
      <c r="A1384" s="61" t="str">
        <f aca="false">Def_SecSub!$A$425</f>
        <v>SI-19M2</v>
      </c>
      <c r="B1384" s="61" t="str">
        <f aca="false">Def_Equipamentos!$C$12</f>
        <v>DI-FMCFastADC</v>
      </c>
      <c r="C1384" s="43"/>
      <c r="D1384" s="64" t="str">
        <f aca="false">IF(EXACT(A1384, ""), "", A1384&amp;":")&amp;B1384&amp;IF(EXACT(C1384, ""), "", "-"&amp;C1384)</f>
        <v>SI-19M2:DI-FMCFastADC</v>
      </c>
      <c r="E1384" s="61" t="str">
        <f aca="false">Def_Locais_Racks_Trechos!$A$21</f>
        <v>IA-19RaBPM</v>
      </c>
      <c r="F1384" s="64" t="str">
        <f aca="false" t="array" ref="F1384:F1384">INDEX(Def_Locais_Racks_Trechos!$B$2:$B$1019, MATCH(E1384, Def_Locais_Racks_Trechos!$A$2:$A$1019, 0), 1)</f>
        <v>Sala Racks 18 parte 2</v>
      </c>
      <c r="G1384" s="65"/>
      <c r="H1384" s="65"/>
      <c r="I1384" s="65"/>
      <c r="J1384" s="65"/>
      <c r="K1384" s="65"/>
      <c r="L1384" s="65"/>
      <c r="M1384" s="65"/>
      <c r="N1384" s="65"/>
      <c r="O1384" s="65"/>
    </row>
    <row r="1385" customFormat="false" ht="15.75" hidden="false" customHeight="true" outlineLevel="0" collapsed="false">
      <c r="A1385" s="61" t="str">
        <f aca="false">Def_SecSub!$A$426</f>
        <v>SI-20C1</v>
      </c>
      <c r="B1385" s="61" t="str">
        <f aca="false">Def_Equipamentos!$C$12</f>
        <v>DI-FMCFastADC</v>
      </c>
      <c r="C1385" s="43" t="n">
        <v>1</v>
      </c>
      <c r="D1385" s="64" t="str">
        <f aca="false">IF(EXACT(A1385, ""), "", A1385&amp;":")&amp;B1385&amp;IF(EXACT(C1385, ""), "", "-"&amp;C1385)</f>
        <v>SI-20C1:DI-FMCFastADC-1</v>
      </c>
      <c r="E1385" s="61" t="str">
        <f aca="false">Def_Locais_Racks_Trechos!$A$22</f>
        <v>IA-20RaBPM</v>
      </c>
      <c r="F1385" s="64" t="str">
        <f aca="false" t="array" ref="F1385:F1385">INDEX(Def_Locais_Racks_Trechos!$B$2:$B$1019, MATCH(E1385, Def_Locais_Racks_Trechos!$A$2:$A$1019, 0), 1)</f>
        <v>Sala Racks 19&amp;20</v>
      </c>
      <c r="G1385" s="65"/>
      <c r="H1385" s="65"/>
      <c r="I1385" s="65"/>
      <c r="J1385" s="65"/>
      <c r="K1385" s="65"/>
      <c r="L1385" s="65"/>
      <c r="M1385" s="65"/>
      <c r="N1385" s="65"/>
      <c r="O1385" s="65"/>
    </row>
    <row r="1386" customFormat="false" ht="15.75" hidden="false" customHeight="true" outlineLevel="0" collapsed="false">
      <c r="A1386" s="61" t="str">
        <f aca="false">Def_SecSub!$A$426</f>
        <v>SI-20C1</v>
      </c>
      <c r="B1386" s="61" t="str">
        <f aca="false">Def_Equipamentos!$C$12</f>
        <v>DI-FMCFastADC</v>
      </c>
      <c r="C1386" s="43" t="n">
        <v>2</v>
      </c>
      <c r="D1386" s="64" t="str">
        <f aca="false">IF(EXACT(A1386, ""), "", A1386&amp;":")&amp;B1386&amp;IF(EXACT(C1386, ""), "", "-"&amp;C1386)</f>
        <v>SI-20C1:DI-FMCFastADC-2</v>
      </c>
      <c r="E1386" s="61" t="str">
        <f aca="false">Def_Locais_Racks_Trechos!$A$22</f>
        <v>IA-20RaBPM</v>
      </c>
      <c r="F1386" s="64" t="str">
        <f aca="false" t="array" ref="F1386:F1386">INDEX(Def_Locais_Racks_Trechos!$B$2:$B$1019, MATCH(E1386, Def_Locais_Racks_Trechos!$A$2:$A$1019, 0), 1)</f>
        <v>Sala Racks 19&amp;20</v>
      </c>
      <c r="G1386" s="65"/>
      <c r="H1386" s="65"/>
      <c r="I1386" s="65"/>
      <c r="J1386" s="65"/>
      <c r="K1386" s="65"/>
      <c r="L1386" s="65"/>
      <c r="M1386" s="65"/>
      <c r="N1386" s="65"/>
      <c r="O1386" s="65"/>
    </row>
    <row r="1387" customFormat="false" ht="15.75" hidden="false" customHeight="true" outlineLevel="0" collapsed="false">
      <c r="A1387" s="61" t="str">
        <f aca="false">Def_SecSub!$A$427</f>
        <v>SI-20C2</v>
      </c>
      <c r="B1387" s="61" t="str">
        <f aca="false">Def_Equipamentos!$C$12</f>
        <v>DI-FMCFastADC</v>
      </c>
      <c r="C1387" s="43"/>
      <c r="D1387" s="64" t="str">
        <f aca="false">IF(EXACT(A1387, ""), "", A1387&amp;":")&amp;B1387&amp;IF(EXACT(C1387, ""), "", "-"&amp;C1387)</f>
        <v>SI-20C2:DI-FMCFastADC</v>
      </c>
      <c r="E1387" s="61" t="str">
        <f aca="false">Def_Locais_Racks_Trechos!$A$22</f>
        <v>IA-20RaBPM</v>
      </c>
      <c r="F1387" s="64" t="str">
        <f aca="false" t="array" ref="F1387:F1387">INDEX(Def_Locais_Racks_Trechos!$B$2:$B$1019, MATCH(E1387, Def_Locais_Racks_Trechos!$A$2:$A$1019, 0), 1)</f>
        <v>Sala Racks 19&amp;20</v>
      </c>
      <c r="G1387" s="65"/>
      <c r="H1387" s="65"/>
      <c r="I1387" s="65"/>
      <c r="J1387" s="65"/>
      <c r="K1387" s="65"/>
      <c r="L1387" s="65"/>
      <c r="M1387" s="65"/>
      <c r="N1387" s="65"/>
      <c r="O1387" s="65"/>
    </row>
    <row r="1388" customFormat="false" ht="15.75" hidden="false" customHeight="true" outlineLevel="0" collapsed="false">
      <c r="A1388" s="61" t="str">
        <f aca="false">Def_SecSub!$A$428</f>
        <v>SI-20C3</v>
      </c>
      <c r="B1388" s="61" t="str">
        <f aca="false">Def_Equipamentos!$C$12</f>
        <v>DI-FMCFastADC</v>
      </c>
      <c r="C1388" s="43" t="n">
        <v>1</v>
      </c>
      <c r="D1388" s="64" t="str">
        <f aca="false">IF(EXACT(A1388, ""), "", A1388&amp;":")&amp;B1388&amp;IF(EXACT(C1388, ""), "", "-"&amp;C1388)</f>
        <v>SI-20C3:DI-FMCFastADC-1</v>
      </c>
      <c r="E1388" s="61" t="str">
        <f aca="false">Def_Locais_Racks_Trechos!$A$22</f>
        <v>IA-20RaBPM</v>
      </c>
      <c r="F1388" s="64" t="str">
        <f aca="false" t="array" ref="F1388:F1388">INDEX(Def_Locais_Racks_Trechos!$B$2:$B$1019, MATCH(E1388, Def_Locais_Racks_Trechos!$A$2:$A$1019, 0), 1)</f>
        <v>Sala Racks 19&amp;20</v>
      </c>
      <c r="G1388" s="65"/>
      <c r="H1388" s="65"/>
      <c r="I1388" s="65"/>
      <c r="J1388" s="65"/>
      <c r="K1388" s="65"/>
      <c r="L1388" s="65"/>
      <c r="M1388" s="65"/>
      <c r="N1388" s="65"/>
      <c r="O1388" s="65"/>
    </row>
    <row r="1389" customFormat="false" ht="15.75" hidden="false" customHeight="true" outlineLevel="0" collapsed="false">
      <c r="A1389" s="61" t="str">
        <f aca="false">Def_SecSub!$A$428</f>
        <v>SI-20C3</v>
      </c>
      <c r="B1389" s="61" t="str">
        <f aca="false">Def_Equipamentos!$C$12</f>
        <v>DI-FMCFastADC</v>
      </c>
      <c r="C1389" s="43" t="n">
        <v>2</v>
      </c>
      <c r="D1389" s="64" t="str">
        <f aca="false">IF(EXACT(A1389, ""), "", A1389&amp;":")&amp;B1389&amp;IF(EXACT(C1389, ""), "", "-"&amp;C1389)</f>
        <v>SI-20C3:DI-FMCFastADC-2</v>
      </c>
      <c r="E1389" s="61" t="str">
        <f aca="false">Def_Locais_Racks_Trechos!$A$22</f>
        <v>IA-20RaBPM</v>
      </c>
      <c r="F1389" s="64" t="str">
        <f aca="false" t="array" ref="F1389:F1389">INDEX(Def_Locais_Racks_Trechos!$B$2:$B$1019, MATCH(E1389, Def_Locais_Racks_Trechos!$A$2:$A$1019, 0), 1)</f>
        <v>Sala Racks 19&amp;20</v>
      </c>
      <c r="G1389" s="65"/>
      <c r="H1389" s="65"/>
      <c r="I1389" s="65"/>
      <c r="J1389" s="65"/>
      <c r="K1389" s="65"/>
      <c r="L1389" s="65"/>
      <c r="M1389" s="65"/>
      <c r="N1389" s="65"/>
      <c r="O1389" s="65"/>
    </row>
    <row r="1390" customFormat="false" ht="15.75" hidden="false" customHeight="true" outlineLevel="0" collapsed="false">
      <c r="A1390" s="61" t="str">
        <f aca="false">Def_SecSub!$A$429</f>
        <v>SI-20C4</v>
      </c>
      <c r="B1390" s="61" t="str">
        <f aca="false">Def_Equipamentos!$C$12</f>
        <v>DI-FMCFastADC</v>
      </c>
      <c r="C1390" s="43"/>
      <c r="D1390" s="64" t="str">
        <f aca="false">IF(EXACT(A1390, ""), "", A1390&amp;":")&amp;B1390&amp;IF(EXACT(C1390, ""), "", "-"&amp;C1390)</f>
        <v>SI-20C4:DI-FMCFastADC</v>
      </c>
      <c r="E1390" s="61" t="str">
        <f aca="false">Def_Locais_Racks_Trechos!$A$22</f>
        <v>IA-20RaBPM</v>
      </c>
      <c r="F1390" s="64" t="str">
        <f aca="false" t="array" ref="F1390:F1390">INDEX(Def_Locais_Racks_Trechos!$B$2:$B$1019, MATCH(E1390, Def_Locais_Racks_Trechos!$A$2:$A$1019, 0), 1)</f>
        <v>Sala Racks 19&amp;20</v>
      </c>
      <c r="G1390" s="65"/>
      <c r="H1390" s="65"/>
      <c r="I1390" s="65"/>
      <c r="J1390" s="65"/>
      <c r="K1390" s="65"/>
      <c r="L1390" s="65"/>
      <c r="M1390" s="65"/>
      <c r="N1390" s="65"/>
      <c r="O1390" s="65"/>
    </row>
    <row r="1391" customFormat="false" ht="15.75" hidden="false" customHeight="true" outlineLevel="0" collapsed="false">
      <c r="A1391" s="61" t="str">
        <f aca="false">Def_SecSub!$A$430</f>
        <v>SI-20M1</v>
      </c>
      <c r="B1391" s="61" t="str">
        <f aca="false">Def_Equipamentos!$C$12</f>
        <v>DI-FMCFastADC</v>
      </c>
      <c r="C1391" s="43"/>
      <c r="D1391" s="64" t="str">
        <f aca="false">IF(EXACT(A1391, ""), "", A1391&amp;":")&amp;B1391&amp;IF(EXACT(C1391, ""), "", "-"&amp;C1391)</f>
        <v>SI-20M1:DI-FMCFastADC</v>
      </c>
      <c r="E1391" s="61" t="str">
        <f aca="false">Def_Locais_Racks_Trechos!$A$22</f>
        <v>IA-20RaBPM</v>
      </c>
      <c r="F1391" s="64" t="str">
        <f aca="false" t="array" ref="F1391:F1391">INDEX(Def_Locais_Racks_Trechos!$B$2:$B$1019, MATCH(E1391, Def_Locais_Racks_Trechos!$A$2:$A$1019, 0), 1)</f>
        <v>Sala Racks 19&amp;20</v>
      </c>
      <c r="G1391" s="65"/>
      <c r="H1391" s="65"/>
      <c r="I1391" s="65"/>
      <c r="J1391" s="65"/>
      <c r="K1391" s="65"/>
      <c r="L1391" s="65"/>
      <c r="M1391" s="65"/>
      <c r="N1391" s="65"/>
      <c r="O1391" s="65"/>
    </row>
    <row r="1392" customFormat="false" ht="15.75" hidden="false" customHeight="true" outlineLevel="0" collapsed="false">
      <c r="A1392" s="61" t="str">
        <f aca="false">Def_SecSub!$A$431</f>
        <v>SI-20M2</v>
      </c>
      <c r="B1392" s="61" t="str">
        <f aca="false">Def_Equipamentos!$C$12</f>
        <v>DI-FMCFastADC</v>
      </c>
      <c r="C1392" s="43"/>
      <c r="D1392" s="64" t="str">
        <f aca="false">IF(EXACT(A1392, ""), "", A1392&amp;":")&amp;B1392&amp;IF(EXACT(C1392, ""), "", "-"&amp;C1392)</f>
        <v>SI-20M2:DI-FMCFastADC</v>
      </c>
      <c r="E1392" s="61" t="str">
        <f aca="false">Def_Locais_Racks_Trechos!$A$22</f>
        <v>IA-20RaBPM</v>
      </c>
      <c r="F1392" s="64" t="str">
        <f aca="false" t="array" ref="F1392:F1392">INDEX(Def_Locais_Racks_Trechos!$B$2:$B$1019, MATCH(E1392, Def_Locais_Racks_Trechos!$A$2:$A$1019, 0), 1)</f>
        <v>Sala Racks 19&amp;20</v>
      </c>
      <c r="G1392" s="65"/>
      <c r="H1392" s="65"/>
      <c r="I1392" s="65"/>
      <c r="J1392" s="65"/>
      <c r="K1392" s="65"/>
      <c r="L1392" s="65"/>
      <c r="M1392" s="65"/>
      <c r="N1392" s="65"/>
      <c r="O1392" s="65"/>
    </row>
    <row r="1393" customFormat="false" ht="15.75" hidden="false" customHeight="true" outlineLevel="0" collapsed="false">
      <c r="A1393" s="61" t="str">
        <f aca="false">Def_SecSub!$A$432</f>
        <v>SI-01SA</v>
      </c>
      <c r="B1393" s="61" t="str">
        <f aca="false">Def_Equipamentos!$C$12</f>
        <v>DI-FMCFastADC</v>
      </c>
      <c r="C1393" s="43" t="n">
        <v>1</v>
      </c>
      <c r="D1393" s="64" t="str">
        <f aca="false">IF(EXACT(A1393, ""), "", A1393&amp;":")&amp;B1393&amp;IF(EXACT(C1393, ""), "", "-"&amp;C1393)</f>
        <v>SI-01SA:DI-FMCFastADC-1</v>
      </c>
      <c r="E1393" s="61" t="str">
        <f aca="false">Def_Locais_Racks_Trechos!$A$3</f>
        <v>IA-01RaBPM</v>
      </c>
      <c r="F1393" s="64" t="str">
        <f aca="false" t="array" ref="F1393:F1393">INDEX(Def_Locais_Racks_Trechos!$B$2:$B$1019, MATCH(E1393, Def_Locais_Racks_Trechos!$A$2:$A$1019, 0), 1)</f>
        <v>Sala Racks 1</v>
      </c>
      <c r="G1393" s="65"/>
      <c r="H1393" s="65"/>
      <c r="I1393" s="65"/>
      <c r="J1393" s="65"/>
      <c r="K1393" s="65"/>
      <c r="L1393" s="65"/>
      <c r="M1393" s="65"/>
      <c r="N1393" s="65"/>
      <c r="O1393" s="65"/>
    </row>
    <row r="1394" customFormat="false" ht="15.75" hidden="false" customHeight="true" outlineLevel="0" collapsed="false">
      <c r="A1394" s="61" t="str">
        <f aca="false">Def_SecSub!$A$432</f>
        <v>SI-01SA</v>
      </c>
      <c r="B1394" s="61" t="str">
        <f aca="false">Def_Equipamentos!$C$12</f>
        <v>DI-FMCFastADC</v>
      </c>
      <c r="C1394" s="43" t="n">
        <v>2</v>
      </c>
      <c r="D1394" s="64" t="str">
        <f aca="false">IF(EXACT(A1394, ""), "", A1394&amp;":")&amp;B1394&amp;IF(EXACT(C1394, ""), "", "-"&amp;C1394)</f>
        <v>SI-01SA:DI-FMCFastADC-2</v>
      </c>
      <c r="E1394" s="61" t="str">
        <f aca="false">Def_Locais_Racks_Trechos!$A$3</f>
        <v>IA-01RaBPM</v>
      </c>
      <c r="F1394" s="64" t="str">
        <f aca="false" t="array" ref="F1394:F1394">INDEX(Def_Locais_Racks_Trechos!$B$2:$B$1019, MATCH(E1394, Def_Locais_Racks_Trechos!$A$2:$A$1019, 0), 1)</f>
        <v>Sala Racks 1</v>
      </c>
      <c r="G1394" s="65"/>
      <c r="H1394" s="65"/>
      <c r="I1394" s="65"/>
      <c r="J1394" s="65"/>
      <c r="K1394" s="65"/>
      <c r="L1394" s="65"/>
      <c r="M1394" s="65"/>
      <c r="N1394" s="65"/>
      <c r="O1394" s="65"/>
    </row>
    <row r="1395" customFormat="false" ht="15.75" hidden="false" customHeight="true" outlineLevel="0" collapsed="false">
      <c r="A1395" s="61" t="str">
        <f aca="false">Def_SecSub!$A$433</f>
        <v>SI-02SB</v>
      </c>
      <c r="B1395" s="61" t="str">
        <f aca="false">Def_Equipamentos!$C$12</f>
        <v>DI-FMCFastADC</v>
      </c>
      <c r="C1395" s="43" t="n">
        <v>1</v>
      </c>
      <c r="D1395" s="64" t="str">
        <f aca="false">IF(EXACT(A1395, ""), "", A1395&amp;":")&amp;B1395&amp;IF(EXACT(C1395, ""), "", "-"&amp;C1395)</f>
        <v>SI-02SB:DI-FMCFastADC-1</v>
      </c>
      <c r="E1395" s="61" t="str">
        <f aca="false">Def_Locais_Racks_Trechos!$A$4</f>
        <v>IA-02RaBPM</v>
      </c>
      <c r="F1395" s="64" t="str">
        <f aca="false" t="array" ref="F1395:F1395">INDEX(Def_Locais_Racks_Trechos!$B$2:$B$1019, MATCH(E1395, Def_Locais_Racks_Trechos!$A$2:$A$1019, 0), 1)</f>
        <v>Sala Racks 2</v>
      </c>
      <c r="G1395" s="65"/>
      <c r="H1395" s="65"/>
      <c r="I1395" s="65"/>
      <c r="J1395" s="65"/>
      <c r="K1395" s="65"/>
      <c r="L1395" s="65"/>
      <c r="M1395" s="65"/>
      <c r="N1395" s="65"/>
      <c r="O1395" s="65"/>
    </row>
    <row r="1396" customFormat="false" ht="15.75" hidden="false" customHeight="true" outlineLevel="0" collapsed="false">
      <c r="A1396" s="61" t="str">
        <f aca="false">Def_SecSub!$A$433</f>
        <v>SI-02SB</v>
      </c>
      <c r="B1396" s="61" t="str">
        <f aca="false">Def_Equipamentos!$C$12</f>
        <v>DI-FMCFastADC</v>
      </c>
      <c r="C1396" s="43" t="n">
        <v>2</v>
      </c>
      <c r="D1396" s="64" t="str">
        <f aca="false">IF(EXACT(A1396, ""), "", A1396&amp;":")&amp;B1396&amp;IF(EXACT(C1396, ""), "", "-"&amp;C1396)</f>
        <v>SI-02SB:DI-FMCFastADC-2</v>
      </c>
      <c r="E1396" s="61" t="str">
        <f aca="false">Def_Locais_Racks_Trechos!$A$4</f>
        <v>IA-02RaBPM</v>
      </c>
      <c r="F1396" s="64" t="str">
        <f aca="false" t="array" ref="F1396:F1396">INDEX(Def_Locais_Racks_Trechos!$B$2:$B$1019, MATCH(E1396, Def_Locais_Racks_Trechos!$A$2:$A$1019, 0), 1)</f>
        <v>Sala Racks 2</v>
      </c>
      <c r="G1396" s="65"/>
      <c r="H1396" s="65"/>
      <c r="I1396" s="65"/>
      <c r="J1396" s="65"/>
      <c r="K1396" s="65"/>
      <c r="L1396" s="65"/>
      <c r="M1396" s="65"/>
      <c r="N1396" s="65"/>
      <c r="O1396" s="65"/>
    </row>
    <row r="1397" customFormat="false" ht="15.75" hidden="false" customHeight="true" outlineLevel="0" collapsed="false">
      <c r="A1397" s="61" t="str">
        <f aca="false">Def_SecSub!$A$434</f>
        <v>SI-03SP</v>
      </c>
      <c r="B1397" s="61" t="str">
        <f aca="false">Def_Equipamentos!$C$12</f>
        <v>DI-FMCFastADC</v>
      </c>
      <c r="C1397" s="43" t="n">
        <v>1</v>
      </c>
      <c r="D1397" s="64" t="str">
        <f aca="false">IF(EXACT(A1397, ""), "", A1397&amp;":")&amp;B1397&amp;IF(EXACT(C1397, ""), "", "-"&amp;C1397)</f>
        <v>SI-03SP:DI-FMCFastADC-1</v>
      </c>
      <c r="E1397" s="61" t="str">
        <f aca="false">Def_Locais_Racks_Trechos!$A$5</f>
        <v>IA-03RaBPM</v>
      </c>
      <c r="F1397" s="64" t="str">
        <f aca="false" t="array" ref="F1397:F1397">INDEX(Def_Locais_Racks_Trechos!$B$2:$B$1019, MATCH(E1397, Def_Locais_Racks_Trechos!$A$2:$A$1019, 0), 1)</f>
        <v>Sala Racks 3</v>
      </c>
      <c r="G1397" s="65"/>
      <c r="H1397" s="65"/>
      <c r="I1397" s="65"/>
      <c r="J1397" s="65"/>
      <c r="K1397" s="65"/>
      <c r="L1397" s="65"/>
      <c r="M1397" s="65"/>
      <c r="N1397" s="65"/>
      <c r="O1397" s="65"/>
    </row>
    <row r="1398" customFormat="false" ht="15.75" hidden="false" customHeight="true" outlineLevel="0" collapsed="false">
      <c r="A1398" s="61" t="str">
        <f aca="false">Def_SecSub!$A$434</f>
        <v>SI-03SP</v>
      </c>
      <c r="B1398" s="61" t="str">
        <f aca="false">Def_Equipamentos!$C$12</f>
        <v>DI-FMCFastADC</v>
      </c>
      <c r="C1398" s="43" t="n">
        <v>2</v>
      </c>
      <c r="D1398" s="64" t="str">
        <f aca="false">IF(EXACT(A1398, ""), "", A1398&amp;":")&amp;B1398&amp;IF(EXACT(C1398, ""), "", "-"&amp;C1398)</f>
        <v>SI-03SP:DI-FMCFastADC-2</v>
      </c>
      <c r="E1398" s="61" t="str">
        <f aca="false">Def_Locais_Racks_Trechos!$A$5</f>
        <v>IA-03RaBPM</v>
      </c>
      <c r="F1398" s="64" t="str">
        <f aca="false" t="array" ref="F1398:F1398">INDEX(Def_Locais_Racks_Trechos!$B$2:$B$1019, MATCH(E1398, Def_Locais_Racks_Trechos!$A$2:$A$1019, 0), 1)</f>
        <v>Sala Racks 3</v>
      </c>
      <c r="G1398" s="65"/>
      <c r="H1398" s="65"/>
      <c r="I1398" s="65"/>
      <c r="J1398" s="65"/>
      <c r="K1398" s="65"/>
      <c r="L1398" s="65"/>
      <c r="M1398" s="65"/>
      <c r="N1398" s="65"/>
      <c r="O1398" s="65"/>
    </row>
    <row r="1399" customFormat="false" ht="15.75" hidden="false" customHeight="true" outlineLevel="0" collapsed="false">
      <c r="A1399" s="61" t="str">
        <f aca="false">Def_SecSub!$A$435</f>
        <v>SI-04SB</v>
      </c>
      <c r="B1399" s="61" t="str">
        <f aca="false">Def_Equipamentos!$C$12</f>
        <v>DI-FMCFastADC</v>
      </c>
      <c r="C1399" s="43" t="n">
        <v>1</v>
      </c>
      <c r="D1399" s="64" t="str">
        <f aca="false">IF(EXACT(A1399, ""), "", A1399&amp;":")&amp;B1399&amp;IF(EXACT(C1399, ""), "", "-"&amp;C1399)</f>
        <v>SI-04SB:DI-FMCFastADC-1</v>
      </c>
      <c r="E1399" s="61" t="str">
        <f aca="false">Def_Locais_Racks_Trechos!$A$6</f>
        <v>IA-04RaBPM</v>
      </c>
      <c r="F1399" s="64" t="str">
        <f aca="false" t="array" ref="F1399:F1399">INDEX(Def_Locais_Racks_Trechos!$B$2:$B$1019, MATCH(E1399, Def_Locais_Racks_Trechos!$A$2:$A$1019, 0), 1)</f>
        <v>Sala Racks 4</v>
      </c>
      <c r="G1399" s="65"/>
      <c r="H1399" s="65"/>
      <c r="I1399" s="65"/>
      <c r="J1399" s="65"/>
      <c r="K1399" s="65"/>
      <c r="L1399" s="65"/>
      <c r="M1399" s="65"/>
      <c r="N1399" s="65"/>
      <c r="O1399" s="65"/>
    </row>
    <row r="1400" customFormat="false" ht="15.75" hidden="false" customHeight="true" outlineLevel="0" collapsed="false">
      <c r="A1400" s="61" t="str">
        <f aca="false">Def_SecSub!$A$435</f>
        <v>SI-04SB</v>
      </c>
      <c r="B1400" s="61" t="str">
        <f aca="false">Def_Equipamentos!$C$12</f>
        <v>DI-FMCFastADC</v>
      </c>
      <c r="C1400" s="43" t="n">
        <v>2</v>
      </c>
      <c r="D1400" s="64" t="str">
        <f aca="false">IF(EXACT(A1400, ""), "", A1400&amp;":")&amp;B1400&amp;IF(EXACT(C1400, ""), "", "-"&amp;C1400)</f>
        <v>SI-04SB:DI-FMCFastADC-2</v>
      </c>
      <c r="E1400" s="61" t="str">
        <f aca="false">Def_Locais_Racks_Trechos!$A$6</f>
        <v>IA-04RaBPM</v>
      </c>
      <c r="F1400" s="64" t="str">
        <f aca="false" t="array" ref="F1400:F1400">INDEX(Def_Locais_Racks_Trechos!$B$2:$B$1019, MATCH(E1400, Def_Locais_Racks_Trechos!$A$2:$A$1019, 0), 1)</f>
        <v>Sala Racks 4</v>
      </c>
      <c r="G1400" s="65"/>
      <c r="H1400" s="65"/>
      <c r="I1400" s="65"/>
      <c r="J1400" s="65"/>
      <c r="K1400" s="65"/>
      <c r="L1400" s="65"/>
      <c r="M1400" s="65"/>
      <c r="N1400" s="65"/>
      <c r="O1400" s="65"/>
    </row>
    <row r="1401" customFormat="false" ht="15.75" hidden="false" customHeight="true" outlineLevel="0" collapsed="false">
      <c r="A1401" s="61" t="str">
        <f aca="false">Def_SecSub!$A$436</f>
        <v>SI-05SA</v>
      </c>
      <c r="B1401" s="61" t="str">
        <f aca="false">Def_Equipamentos!$C$12</f>
        <v>DI-FMCFastADC</v>
      </c>
      <c r="C1401" s="43" t="n">
        <v>1</v>
      </c>
      <c r="D1401" s="64" t="str">
        <f aca="false">IF(EXACT(A1401, ""), "", A1401&amp;":")&amp;B1401&amp;IF(EXACT(C1401, ""), "", "-"&amp;C1401)</f>
        <v>SI-05SA:DI-FMCFastADC-1</v>
      </c>
      <c r="E1401" s="61" t="str">
        <f aca="false">Def_Locais_Racks_Trechos!$A$7</f>
        <v>IA-05RaBPM</v>
      </c>
      <c r="F1401" s="64" t="str">
        <f aca="false" t="array" ref="F1401:F1401">INDEX(Def_Locais_Racks_Trechos!$B$2:$B$1019, MATCH(E1401, Def_Locais_Racks_Trechos!$A$2:$A$1019, 0), 1)</f>
        <v>Sala Racks 5</v>
      </c>
      <c r="G1401" s="65"/>
      <c r="H1401" s="65"/>
      <c r="I1401" s="65"/>
      <c r="J1401" s="65"/>
      <c r="K1401" s="65"/>
      <c r="L1401" s="65"/>
      <c r="M1401" s="65"/>
      <c r="N1401" s="65"/>
      <c r="O1401" s="65"/>
    </row>
    <row r="1402" customFormat="false" ht="15.75" hidden="false" customHeight="true" outlineLevel="0" collapsed="false">
      <c r="A1402" s="61" t="str">
        <f aca="false">Def_SecSub!$A$436</f>
        <v>SI-05SA</v>
      </c>
      <c r="B1402" s="61" t="str">
        <f aca="false">Def_Equipamentos!$C$12</f>
        <v>DI-FMCFastADC</v>
      </c>
      <c r="C1402" s="43" t="n">
        <v>2</v>
      </c>
      <c r="D1402" s="64" t="str">
        <f aca="false">IF(EXACT(A1402, ""), "", A1402&amp;":")&amp;B1402&amp;IF(EXACT(C1402, ""), "", "-"&amp;C1402)</f>
        <v>SI-05SA:DI-FMCFastADC-2</v>
      </c>
      <c r="E1402" s="61" t="str">
        <f aca="false">Def_Locais_Racks_Trechos!$A$7</f>
        <v>IA-05RaBPM</v>
      </c>
      <c r="F1402" s="64" t="str">
        <f aca="false" t="array" ref="F1402:F1402">INDEX(Def_Locais_Racks_Trechos!$B$2:$B$1019, MATCH(E1402, Def_Locais_Racks_Trechos!$A$2:$A$1019, 0), 1)</f>
        <v>Sala Racks 5</v>
      </c>
      <c r="G1402" s="65"/>
      <c r="H1402" s="65"/>
      <c r="I1402" s="65"/>
      <c r="J1402" s="65"/>
      <c r="K1402" s="65"/>
      <c r="L1402" s="65"/>
      <c r="M1402" s="65"/>
      <c r="N1402" s="65"/>
      <c r="O1402" s="65"/>
    </row>
    <row r="1403" customFormat="false" ht="15.75" hidden="false" customHeight="true" outlineLevel="0" collapsed="false">
      <c r="A1403" s="61" t="str">
        <f aca="false">Def_SecSub!$A$437</f>
        <v>SI-06SB</v>
      </c>
      <c r="B1403" s="61" t="str">
        <f aca="false">Def_Equipamentos!$C$12</f>
        <v>DI-FMCFastADC</v>
      </c>
      <c r="C1403" s="43" t="n">
        <v>1</v>
      </c>
      <c r="D1403" s="64" t="str">
        <f aca="false">IF(EXACT(A1403, ""), "", A1403&amp;":")&amp;B1403&amp;IF(EXACT(C1403, ""), "", "-"&amp;C1403)</f>
        <v>SI-06SB:DI-FMCFastADC-1</v>
      </c>
      <c r="E1403" s="61" t="str">
        <f aca="false">Def_Locais_Racks_Trechos!$A$8</f>
        <v>IA-06RaBPM</v>
      </c>
      <c r="F1403" s="64" t="str">
        <f aca="false" t="array" ref="F1403:F1403">INDEX(Def_Locais_Racks_Trechos!$B$2:$B$1019, MATCH(E1403, Def_Locais_Racks_Trechos!$A$2:$A$1019, 0), 1)</f>
        <v>Sala Racks 6</v>
      </c>
      <c r="G1403" s="65"/>
      <c r="H1403" s="65"/>
      <c r="I1403" s="65"/>
      <c r="J1403" s="65"/>
      <c r="K1403" s="65"/>
      <c r="L1403" s="65"/>
      <c r="M1403" s="65"/>
      <c r="N1403" s="65"/>
      <c r="O1403" s="65"/>
    </row>
    <row r="1404" customFormat="false" ht="15.75" hidden="false" customHeight="true" outlineLevel="0" collapsed="false">
      <c r="A1404" s="61" t="str">
        <f aca="false">Def_SecSub!$A$437</f>
        <v>SI-06SB</v>
      </c>
      <c r="B1404" s="61" t="str">
        <f aca="false">Def_Equipamentos!$C$12</f>
        <v>DI-FMCFastADC</v>
      </c>
      <c r="C1404" s="43" t="n">
        <v>2</v>
      </c>
      <c r="D1404" s="64" t="str">
        <f aca="false">IF(EXACT(A1404, ""), "", A1404&amp;":")&amp;B1404&amp;IF(EXACT(C1404, ""), "", "-"&amp;C1404)</f>
        <v>SI-06SB:DI-FMCFastADC-2</v>
      </c>
      <c r="E1404" s="61" t="str">
        <f aca="false">Def_Locais_Racks_Trechos!$A$8</f>
        <v>IA-06RaBPM</v>
      </c>
      <c r="F1404" s="64" t="str">
        <f aca="false" t="array" ref="F1404:F1404">INDEX(Def_Locais_Racks_Trechos!$B$2:$B$1019, MATCH(E1404, Def_Locais_Racks_Trechos!$A$2:$A$1019, 0), 1)</f>
        <v>Sala Racks 6</v>
      </c>
      <c r="G1404" s="65"/>
      <c r="H1404" s="65"/>
      <c r="I1404" s="65"/>
      <c r="J1404" s="65"/>
      <c r="K1404" s="65"/>
      <c r="L1404" s="65"/>
      <c r="M1404" s="65"/>
      <c r="N1404" s="65"/>
      <c r="O1404" s="65"/>
    </row>
    <row r="1405" customFormat="false" ht="15.75" hidden="false" customHeight="true" outlineLevel="0" collapsed="false">
      <c r="A1405" s="61" t="str">
        <f aca="false">Def_SecSub!$A$438</f>
        <v>SI-07SP</v>
      </c>
      <c r="B1405" s="61" t="str">
        <f aca="false">Def_Equipamentos!$C$12</f>
        <v>DI-FMCFastADC</v>
      </c>
      <c r="C1405" s="43" t="n">
        <v>1</v>
      </c>
      <c r="D1405" s="64" t="str">
        <f aca="false">IF(EXACT(A1405, ""), "", A1405&amp;":")&amp;B1405&amp;IF(EXACT(C1405, ""), "", "-"&amp;C1405)</f>
        <v>SI-07SP:DI-FMCFastADC-1</v>
      </c>
      <c r="E1405" s="61" t="str">
        <f aca="false">Def_Locais_Racks_Trechos!$A$9</f>
        <v>IA-07RaBPM</v>
      </c>
      <c r="F1405" s="64" t="str">
        <f aca="false" t="array" ref="F1405:F1405">INDEX(Def_Locais_Racks_Trechos!$B$2:$B$1019, MATCH(E1405, Def_Locais_Racks_Trechos!$A$2:$A$1019, 0), 1)</f>
        <v>Sala Racks 7</v>
      </c>
      <c r="G1405" s="65"/>
      <c r="H1405" s="65"/>
      <c r="I1405" s="65"/>
      <c r="J1405" s="65"/>
      <c r="K1405" s="65"/>
      <c r="L1405" s="65"/>
      <c r="M1405" s="65"/>
      <c r="N1405" s="65"/>
      <c r="O1405" s="65"/>
    </row>
    <row r="1406" customFormat="false" ht="15.75" hidden="false" customHeight="true" outlineLevel="0" collapsed="false">
      <c r="A1406" s="61" t="str">
        <f aca="false">Def_SecSub!$A$438</f>
        <v>SI-07SP</v>
      </c>
      <c r="B1406" s="61" t="str">
        <f aca="false">Def_Equipamentos!$C$12</f>
        <v>DI-FMCFastADC</v>
      </c>
      <c r="C1406" s="43" t="n">
        <v>2</v>
      </c>
      <c r="D1406" s="64" t="str">
        <f aca="false">IF(EXACT(A1406, ""), "", A1406&amp;":")&amp;B1406&amp;IF(EXACT(C1406, ""), "", "-"&amp;C1406)</f>
        <v>SI-07SP:DI-FMCFastADC-2</v>
      </c>
      <c r="E1406" s="61" t="str">
        <f aca="false">Def_Locais_Racks_Trechos!$A$9</f>
        <v>IA-07RaBPM</v>
      </c>
      <c r="F1406" s="64" t="str">
        <f aca="false" t="array" ref="F1406:F1406">INDEX(Def_Locais_Racks_Trechos!$B$2:$B$1019, MATCH(E1406, Def_Locais_Racks_Trechos!$A$2:$A$1019, 0), 1)</f>
        <v>Sala Racks 7</v>
      </c>
      <c r="G1406" s="65"/>
      <c r="H1406" s="65"/>
      <c r="I1406" s="65"/>
      <c r="J1406" s="65"/>
      <c r="K1406" s="65"/>
      <c r="L1406" s="65"/>
      <c r="M1406" s="65"/>
      <c r="N1406" s="65"/>
      <c r="O1406" s="65"/>
    </row>
    <row r="1407" customFormat="false" ht="15.75" hidden="false" customHeight="true" outlineLevel="0" collapsed="false">
      <c r="A1407" s="61" t="str">
        <f aca="false">Def_SecSub!$A$439</f>
        <v>SI-08SB</v>
      </c>
      <c r="B1407" s="61" t="str">
        <f aca="false">Def_Equipamentos!$C$12</f>
        <v>DI-FMCFastADC</v>
      </c>
      <c r="C1407" s="43" t="n">
        <v>1</v>
      </c>
      <c r="D1407" s="64" t="str">
        <f aca="false">IF(EXACT(A1407, ""), "", A1407&amp;":")&amp;B1407&amp;IF(EXACT(C1407, ""), "", "-"&amp;C1407)</f>
        <v>SI-08SB:DI-FMCFastADC-1</v>
      </c>
      <c r="E1407" s="61" t="str">
        <f aca="false">Def_Locais_Racks_Trechos!$A$10</f>
        <v>IA-08RaBPM</v>
      </c>
      <c r="F1407" s="64" t="str">
        <f aca="false" t="array" ref="F1407:F1407">INDEX(Def_Locais_Racks_Trechos!$B$2:$B$1019, MATCH(E1407, Def_Locais_Racks_Trechos!$A$2:$A$1019, 0), 1)</f>
        <v>Sala Racks 8</v>
      </c>
      <c r="G1407" s="65"/>
      <c r="H1407" s="65"/>
      <c r="I1407" s="65"/>
      <c r="J1407" s="65"/>
      <c r="K1407" s="65"/>
      <c r="L1407" s="65"/>
      <c r="M1407" s="65"/>
      <c r="N1407" s="65"/>
      <c r="O1407" s="65"/>
    </row>
    <row r="1408" customFormat="false" ht="15.75" hidden="false" customHeight="true" outlineLevel="0" collapsed="false">
      <c r="A1408" s="61" t="str">
        <f aca="false">Def_SecSub!$A$439</f>
        <v>SI-08SB</v>
      </c>
      <c r="B1408" s="61" t="str">
        <f aca="false">Def_Equipamentos!$C$12</f>
        <v>DI-FMCFastADC</v>
      </c>
      <c r="C1408" s="43" t="n">
        <v>2</v>
      </c>
      <c r="D1408" s="64" t="str">
        <f aca="false">IF(EXACT(A1408, ""), "", A1408&amp;":")&amp;B1408&amp;IF(EXACT(C1408, ""), "", "-"&amp;C1408)</f>
        <v>SI-08SB:DI-FMCFastADC-2</v>
      </c>
      <c r="E1408" s="61" t="str">
        <f aca="false">Def_Locais_Racks_Trechos!$A$10</f>
        <v>IA-08RaBPM</v>
      </c>
      <c r="F1408" s="64" t="str">
        <f aca="false" t="array" ref="F1408:F1408">INDEX(Def_Locais_Racks_Trechos!$B$2:$B$1019, MATCH(E1408, Def_Locais_Racks_Trechos!$A$2:$A$1019, 0), 1)</f>
        <v>Sala Racks 8</v>
      </c>
      <c r="G1408" s="65"/>
      <c r="H1408" s="65"/>
      <c r="I1408" s="65"/>
      <c r="J1408" s="65"/>
      <c r="K1408" s="65"/>
      <c r="L1408" s="65"/>
      <c r="M1408" s="65"/>
      <c r="N1408" s="65"/>
      <c r="O1408" s="65"/>
    </row>
    <row r="1409" customFormat="false" ht="15.75" hidden="false" customHeight="true" outlineLevel="0" collapsed="false">
      <c r="A1409" s="61" t="str">
        <f aca="false">Def_SecSub!$A$440</f>
        <v>SI-09SA</v>
      </c>
      <c r="B1409" s="61" t="str">
        <f aca="false">Def_Equipamentos!$C$12</f>
        <v>DI-FMCFastADC</v>
      </c>
      <c r="C1409" s="43" t="n">
        <v>1</v>
      </c>
      <c r="D1409" s="64" t="str">
        <f aca="false">IF(EXACT(A1409, ""), "", A1409&amp;":")&amp;B1409&amp;IF(EXACT(C1409, ""), "", "-"&amp;C1409)</f>
        <v>SI-09SA:DI-FMCFastADC-1</v>
      </c>
      <c r="E1409" s="61" t="str">
        <f aca="false">Def_Locais_Racks_Trechos!$A$11</f>
        <v>IA-09RaBPM</v>
      </c>
      <c r="F1409" s="64" t="str">
        <f aca="false" t="array" ref="F1409:F1409">INDEX(Def_Locais_Racks_Trechos!$B$2:$B$1019, MATCH(E1409, Def_Locais_Racks_Trechos!$A$2:$A$1019, 0), 1)</f>
        <v>Sala Racks 9</v>
      </c>
      <c r="G1409" s="65"/>
      <c r="H1409" s="65"/>
      <c r="I1409" s="65"/>
      <c r="J1409" s="65"/>
      <c r="K1409" s="65"/>
      <c r="L1409" s="65"/>
      <c r="M1409" s="65"/>
      <c r="N1409" s="65"/>
      <c r="O1409" s="65"/>
    </row>
    <row r="1410" customFormat="false" ht="15.75" hidden="false" customHeight="true" outlineLevel="0" collapsed="false">
      <c r="A1410" s="61" t="str">
        <f aca="false">Def_SecSub!$A$440</f>
        <v>SI-09SA</v>
      </c>
      <c r="B1410" s="61" t="str">
        <f aca="false">Def_Equipamentos!$C$12</f>
        <v>DI-FMCFastADC</v>
      </c>
      <c r="C1410" s="43" t="n">
        <v>2</v>
      </c>
      <c r="D1410" s="64" t="str">
        <f aca="false">IF(EXACT(A1410, ""), "", A1410&amp;":")&amp;B1410&amp;IF(EXACT(C1410, ""), "", "-"&amp;C1410)</f>
        <v>SI-09SA:DI-FMCFastADC-2</v>
      </c>
      <c r="E1410" s="61" t="str">
        <f aca="false">Def_Locais_Racks_Trechos!$A$11</f>
        <v>IA-09RaBPM</v>
      </c>
      <c r="F1410" s="64" t="str">
        <f aca="false" t="array" ref="F1410:F1410">INDEX(Def_Locais_Racks_Trechos!$B$2:$B$1019, MATCH(E1410, Def_Locais_Racks_Trechos!$A$2:$A$1019, 0), 1)</f>
        <v>Sala Racks 9</v>
      </c>
      <c r="G1410" s="65"/>
      <c r="H1410" s="65"/>
      <c r="I1410" s="65"/>
      <c r="J1410" s="65"/>
      <c r="K1410" s="65"/>
      <c r="L1410" s="65"/>
      <c r="M1410" s="65"/>
      <c r="N1410" s="65"/>
      <c r="O1410" s="65"/>
    </row>
    <row r="1411" customFormat="false" ht="15.75" hidden="false" customHeight="true" outlineLevel="0" collapsed="false">
      <c r="A1411" s="61" t="str">
        <f aca="false">Def_SecSub!$A$441</f>
        <v>SI-10SB</v>
      </c>
      <c r="B1411" s="61" t="str">
        <f aca="false">Def_Equipamentos!$C$12</f>
        <v>DI-FMCFastADC</v>
      </c>
      <c r="C1411" s="43" t="n">
        <v>1</v>
      </c>
      <c r="D1411" s="64" t="str">
        <f aca="false">IF(EXACT(A1411, ""), "", A1411&amp;":")&amp;B1411&amp;IF(EXACT(C1411, ""), "", "-"&amp;C1411)</f>
        <v>SI-10SB:DI-FMCFastADC-1</v>
      </c>
      <c r="E1411" s="61" t="str">
        <f aca="false">Def_Locais_Racks_Trechos!$A$12</f>
        <v>IA-10RaBPM</v>
      </c>
      <c r="F1411" s="64" t="str">
        <f aca="false" t="array" ref="F1411:F1411">INDEX(Def_Locais_Racks_Trechos!$B$2:$B$1019, MATCH(E1411, Def_Locais_Racks_Trechos!$A$2:$A$1019, 0), 1)</f>
        <v>Sala Racks 10</v>
      </c>
      <c r="G1411" s="65"/>
      <c r="H1411" s="65"/>
      <c r="I1411" s="65"/>
      <c r="J1411" s="65"/>
      <c r="K1411" s="65"/>
      <c r="L1411" s="65"/>
      <c r="M1411" s="65"/>
      <c r="N1411" s="65"/>
      <c r="O1411" s="65"/>
    </row>
    <row r="1412" customFormat="false" ht="15.75" hidden="false" customHeight="true" outlineLevel="0" collapsed="false">
      <c r="A1412" s="61" t="str">
        <f aca="false">Def_SecSub!$A$441</f>
        <v>SI-10SB</v>
      </c>
      <c r="B1412" s="61" t="str">
        <f aca="false">Def_Equipamentos!$C$12</f>
        <v>DI-FMCFastADC</v>
      </c>
      <c r="C1412" s="43" t="n">
        <v>2</v>
      </c>
      <c r="D1412" s="64" t="str">
        <f aca="false">IF(EXACT(A1412, ""), "", A1412&amp;":")&amp;B1412&amp;IF(EXACT(C1412, ""), "", "-"&amp;C1412)</f>
        <v>SI-10SB:DI-FMCFastADC-2</v>
      </c>
      <c r="E1412" s="61" t="str">
        <f aca="false">Def_Locais_Racks_Trechos!$A$12</f>
        <v>IA-10RaBPM</v>
      </c>
      <c r="F1412" s="64" t="str">
        <f aca="false" t="array" ref="F1412:F1412">INDEX(Def_Locais_Racks_Trechos!$B$2:$B$1019, MATCH(E1412, Def_Locais_Racks_Trechos!$A$2:$A$1019, 0), 1)</f>
        <v>Sala Racks 10</v>
      </c>
      <c r="G1412" s="65"/>
      <c r="H1412" s="65"/>
      <c r="I1412" s="65"/>
      <c r="J1412" s="65"/>
      <c r="K1412" s="65"/>
      <c r="L1412" s="65"/>
      <c r="M1412" s="65"/>
      <c r="N1412" s="65"/>
      <c r="O1412" s="65"/>
    </row>
    <row r="1413" customFormat="false" ht="15.75" hidden="false" customHeight="true" outlineLevel="0" collapsed="false">
      <c r="A1413" s="61" t="str">
        <f aca="false">Def_SecSub!$A$442</f>
        <v>SI-11SP</v>
      </c>
      <c r="B1413" s="61" t="str">
        <f aca="false">Def_Equipamentos!$C$12</f>
        <v>DI-FMCFastADC</v>
      </c>
      <c r="C1413" s="43" t="n">
        <v>1</v>
      </c>
      <c r="D1413" s="64" t="str">
        <f aca="false">IF(EXACT(A1413, ""), "", A1413&amp;":")&amp;B1413&amp;IF(EXACT(C1413, ""), "", "-"&amp;C1413)</f>
        <v>SI-11SP:DI-FMCFastADC-1</v>
      </c>
      <c r="E1413" s="61" t="str">
        <f aca="false">Def_Locais_Racks_Trechos!$A$13</f>
        <v>IA-11RaBPM</v>
      </c>
      <c r="F1413" s="64" t="str">
        <f aca="false" t="array" ref="F1413:F1413">INDEX(Def_Locais_Racks_Trechos!$B$2:$B$1019, MATCH(E1413, Def_Locais_Racks_Trechos!$A$2:$A$1019, 0), 1)</f>
        <v>Sala Racks 11</v>
      </c>
      <c r="G1413" s="65"/>
      <c r="H1413" s="65"/>
      <c r="I1413" s="65"/>
      <c r="J1413" s="65"/>
      <c r="K1413" s="65"/>
      <c r="L1413" s="65"/>
      <c r="M1413" s="65"/>
      <c r="N1413" s="65"/>
      <c r="O1413" s="65"/>
    </row>
    <row r="1414" customFormat="false" ht="15.75" hidden="false" customHeight="true" outlineLevel="0" collapsed="false">
      <c r="A1414" s="61" t="str">
        <f aca="false">Def_SecSub!$A$442</f>
        <v>SI-11SP</v>
      </c>
      <c r="B1414" s="61" t="str">
        <f aca="false">Def_Equipamentos!$C$12</f>
        <v>DI-FMCFastADC</v>
      </c>
      <c r="C1414" s="43" t="n">
        <v>2</v>
      </c>
      <c r="D1414" s="64" t="str">
        <f aca="false">IF(EXACT(A1414, ""), "", A1414&amp;":")&amp;B1414&amp;IF(EXACT(C1414, ""), "", "-"&amp;C1414)</f>
        <v>SI-11SP:DI-FMCFastADC-2</v>
      </c>
      <c r="E1414" s="61" t="str">
        <f aca="false">Def_Locais_Racks_Trechos!$A$13</f>
        <v>IA-11RaBPM</v>
      </c>
      <c r="F1414" s="64" t="str">
        <f aca="false" t="array" ref="F1414:F1414">INDEX(Def_Locais_Racks_Trechos!$B$2:$B$1019, MATCH(E1414, Def_Locais_Racks_Trechos!$A$2:$A$1019, 0), 1)</f>
        <v>Sala Racks 11</v>
      </c>
      <c r="G1414" s="65"/>
      <c r="H1414" s="65"/>
      <c r="I1414" s="65"/>
      <c r="J1414" s="65"/>
      <c r="K1414" s="65"/>
      <c r="L1414" s="65"/>
      <c r="M1414" s="65"/>
      <c r="N1414" s="65"/>
      <c r="O1414" s="65"/>
    </row>
    <row r="1415" customFormat="false" ht="15.75" hidden="false" customHeight="true" outlineLevel="0" collapsed="false">
      <c r="A1415" s="61" t="str">
        <f aca="false">Def_SecSub!$A$443</f>
        <v>SI-12SB</v>
      </c>
      <c r="B1415" s="61" t="str">
        <f aca="false">Def_Equipamentos!$C$12</f>
        <v>DI-FMCFastADC</v>
      </c>
      <c r="C1415" s="43" t="n">
        <v>1</v>
      </c>
      <c r="D1415" s="64" t="str">
        <f aca="false">IF(EXACT(A1415, ""), "", A1415&amp;":")&amp;B1415&amp;IF(EXACT(C1415, ""), "", "-"&amp;C1415)</f>
        <v>SI-12SB:DI-FMCFastADC-1</v>
      </c>
      <c r="E1415" s="61" t="str">
        <f aca="false">Def_Locais_Racks_Trechos!$A$14</f>
        <v>IA-12RaBPM</v>
      </c>
      <c r="F1415" s="64" t="str">
        <f aca="false" t="array" ref="F1415:F1415">INDEX(Def_Locais_Racks_Trechos!$B$2:$B$1019, MATCH(E1415, Def_Locais_Racks_Trechos!$A$2:$A$1019, 0), 1)</f>
        <v>Sala Racks 12</v>
      </c>
      <c r="G1415" s="65"/>
      <c r="H1415" s="65"/>
      <c r="I1415" s="65"/>
      <c r="J1415" s="65"/>
      <c r="K1415" s="65"/>
      <c r="L1415" s="65"/>
      <c r="M1415" s="65"/>
      <c r="N1415" s="65"/>
      <c r="O1415" s="65"/>
    </row>
    <row r="1416" customFormat="false" ht="15.75" hidden="false" customHeight="true" outlineLevel="0" collapsed="false">
      <c r="A1416" s="61" t="str">
        <f aca="false">Def_SecSub!$A$443</f>
        <v>SI-12SB</v>
      </c>
      <c r="B1416" s="61" t="str">
        <f aca="false">Def_Equipamentos!$C$12</f>
        <v>DI-FMCFastADC</v>
      </c>
      <c r="C1416" s="43" t="n">
        <v>2</v>
      </c>
      <c r="D1416" s="64" t="str">
        <f aca="false">IF(EXACT(A1416, ""), "", A1416&amp;":")&amp;B1416&amp;IF(EXACT(C1416, ""), "", "-"&amp;C1416)</f>
        <v>SI-12SB:DI-FMCFastADC-2</v>
      </c>
      <c r="E1416" s="61" t="str">
        <f aca="false">Def_Locais_Racks_Trechos!$A$14</f>
        <v>IA-12RaBPM</v>
      </c>
      <c r="F1416" s="64" t="str">
        <f aca="false" t="array" ref="F1416:F1416">INDEX(Def_Locais_Racks_Trechos!$B$2:$B$1019, MATCH(E1416, Def_Locais_Racks_Trechos!$A$2:$A$1019, 0), 1)</f>
        <v>Sala Racks 12</v>
      </c>
      <c r="G1416" s="65"/>
      <c r="H1416" s="65"/>
      <c r="I1416" s="65"/>
      <c r="J1416" s="65"/>
      <c r="K1416" s="65"/>
      <c r="L1416" s="65"/>
      <c r="M1416" s="65"/>
      <c r="N1416" s="65"/>
      <c r="O1416" s="65"/>
    </row>
    <row r="1417" customFormat="false" ht="15.75" hidden="false" customHeight="true" outlineLevel="0" collapsed="false">
      <c r="A1417" s="61" t="str">
        <f aca="false">Def_SecSub!$A$444</f>
        <v>SI-13SA</v>
      </c>
      <c r="B1417" s="61" t="str">
        <f aca="false">Def_Equipamentos!$C$12</f>
        <v>DI-FMCFastADC</v>
      </c>
      <c r="C1417" s="43" t="n">
        <v>1</v>
      </c>
      <c r="D1417" s="64" t="str">
        <f aca="false">IF(EXACT(A1417, ""), "", A1417&amp;":")&amp;B1417&amp;IF(EXACT(C1417, ""), "", "-"&amp;C1417)</f>
        <v>SI-13SA:DI-FMCFastADC-1</v>
      </c>
      <c r="E1417" s="61" t="str">
        <f aca="false">Def_Locais_Racks_Trechos!$A$15</f>
        <v>IA-13RaBPM</v>
      </c>
      <c r="F1417" s="64" t="str">
        <f aca="false" t="array" ref="F1417:F1417">INDEX(Def_Locais_Racks_Trechos!$B$2:$B$1019, MATCH(E1417, Def_Locais_Racks_Trechos!$A$2:$A$1019, 0), 1)</f>
        <v>Sala Racks 13</v>
      </c>
      <c r="G1417" s="65"/>
      <c r="H1417" s="65"/>
      <c r="I1417" s="65"/>
      <c r="J1417" s="65"/>
      <c r="K1417" s="65"/>
      <c r="L1417" s="65"/>
      <c r="M1417" s="65"/>
      <c r="N1417" s="65"/>
      <c r="O1417" s="65"/>
    </row>
    <row r="1418" customFormat="false" ht="15.75" hidden="false" customHeight="true" outlineLevel="0" collapsed="false">
      <c r="A1418" s="61" t="str">
        <f aca="false">Def_SecSub!$A$444</f>
        <v>SI-13SA</v>
      </c>
      <c r="B1418" s="61" t="str">
        <f aca="false">Def_Equipamentos!$C$12</f>
        <v>DI-FMCFastADC</v>
      </c>
      <c r="C1418" s="43" t="n">
        <v>2</v>
      </c>
      <c r="D1418" s="64" t="str">
        <f aca="false">IF(EXACT(A1418, ""), "", A1418&amp;":")&amp;B1418&amp;IF(EXACT(C1418, ""), "", "-"&amp;C1418)</f>
        <v>SI-13SA:DI-FMCFastADC-2</v>
      </c>
      <c r="E1418" s="61" t="str">
        <f aca="false">Def_Locais_Racks_Trechos!$A$15</f>
        <v>IA-13RaBPM</v>
      </c>
      <c r="F1418" s="64" t="str">
        <f aca="false" t="array" ref="F1418:F1418">INDEX(Def_Locais_Racks_Trechos!$B$2:$B$1019, MATCH(E1418, Def_Locais_Racks_Trechos!$A$2:$A$1019, 0), 1)</f>
        <v>Sala Racks 13</v>
      </c>
      <c r="G1418" s="65"/>
      <c r="H1418" s="65"/>
      <c r="I1418" s="65"/>
      <c r="J1418" s="65"/>
      <c r="K1418" s="65"/>
      <c r="L1418" s="65"/>
      <c r="M1418" s="65"/>
      <c r="N1418" s="65"/>
      <c r="O1418" s="65"/>
    </row>
    <row r="1419" customFormat="false" ht="15.75" hidden="false" customHeight="true" outlineLevel="0" collapsed="false">
      <c r="A1419" s="61" t="str">
        <f aca="false">Def_SecSub!$A$445</f>
        <v>SI-14SB</v>
      </c>
      <c r="B1419" s="61" t="str">
        <f aca="false">Def_Equipamentos!$C$12</f>
        <v>DI-FMCFastADC</v>
      </c>
      <c r="C1419" s="43" t="n">
        <v>1</v>
      </c>
      <c r="D1419" s="64" t="str">
        <f aca="false">IF(EXACT(A1419, ""), "", A1419&amp;":")&amp;B1419&amp;IF(EXACT(C1419, ""), "", "-"&amp;C1419)</f>
        <v>SI-14SB:DI-FMCFastADC-1</v>
      </c>
      <c r="E1419" s="61" t="str">
        <f aca="false">Def_Locais_Racks_Trechos!$A$16</f>
        <v>IA-14RaBPM</v>
      </c>
      <c r="F1419" s="64" t="str">
        <f aca="false" t="array" ref="F1419:F1419">INDEX(Def_Locais_Racks_Trechos!$B$2:$B$1019, MATCH(E1419, Def_Locais_Racks_Trechos!$A$2:$A$1019, 0), 1)</f>
        <v>Sala Racks 14</v>
      </c>
      <c r="G1419" s="65"/>
      <c r="H1419" s="65"/>
      <c r="I1419" s="65"/>
      <c r="J1419" s="65"/>
      <c r="K1419" s="65"/>
      <c r="L1419" s="65"/>
      <c r="M1419" s="65"/>
      <c r="N1419" s="65"/>
      <c r="O1419" s="65"/>
    </row>
    <row r="1420" customFormat="false" ht="15.75" hidden="false" customHeight="true" outlineLevel="0" collapsed="false">
      <c r="A1420" s="61" t="str">
        <f aca="false">Def_SecSub!$A$445</f>
        <v>SI-14SB</v>
      </c>
      <c r="B1420" s="61" t="str">
        <f aca="false">Def_Equipamentos!$C$12</f>
        <v>DI-FMCFastADC</v>
      </c>
      <c r="C1420" s="43" t="n">
        <v>2</v>
      </c>
      <c r="D1420" s="64" t="str">
        <f aca="false">IF(EXACT(A1420, ""), "", A1420&amp;":")&amp;B1420&amp;IF(EXACT(C1420, ""), "", "-"&amp;C1420)</f>
        <v>SI-14SB:DI-FMCFastADC-2</v>
      </c>
      <c r="E1420" s="61" t="str">
        <f aca="false">Def_Locais_Racks_Trechos!$A$16</f>
        <v>IA-14RaBPM</v>
      </c>
      <c r="F1420" s="64" t="str">
        <f aca="false" t="array" ref="F1420:F1420">INDEX(Def_Locais_Racks_Trechos!$B$2:$B$1019, MATCH(E1420, Def_Locais_Racks_Trechos!$A$2:$A$1019, 0), 1)</f>
        <v>Sala Racks 14</v>
      </c>
      <c r="G1420" s="65"/>
      <c r="H1420" s="65"/>
      <c r="I1420" s="65"/>
      <c r="J1420" s="65"/>
      <c r="K1420" s="65"/>
      <c r="L1420" s="65"/>
      <c r="M1420" s="65"/>
      <c r="N1420" s="65"/>
      <c r="O1420" s="65"/>
    </row>
    <row r="1421" customFormat="false" ht="15.75" hidden="false" customHeight="true" outlineLevel="0" collapsed="false">
      <c r="A1421" s="61" t="str">
        <f aca="false">Def_SecSub!$A$446</f>
        <v>SI-15SP</v>
      </c>
      <c r="B1421" s="61" t="str">
        <f aca="false">Def_Equipamentos!$C$12</f>
        <v>DI-FMCFastADC</v>
      </c>
      <c r="C1421" s="43" t="n">
        <v>1</v>
      </c>
      <c r="D1421" s="64" t="str">
        <f aca="false">IF(EXACT(A1421, ""), "", A1421&amp;":")&amp;B1421&amp;IF(EXACT(C1421, ""), "", "-"&amp;C1421)</f>
        <v>SI-15SP:DI-FMCFastADC-1</v>
      </c>
      <c r="E1421" s="61" t="str">
        <f aca="false">Def_Locais_Racks_Trechos!$A$17</f>
        <v>IA-15RaBPM</v>
      </c>
      <c r="F1421" s="64" t="str">
        <f aca="false" t="array" ref="F1421:F1421">INDEX(Def_Locais_Racks_Trechos!$B$2:$B$1019, MATCH(E1421, Def_Locais_Racks_Trechos!$A$2:$A$1019, 0), 1)</f>
        <v>Sala Racks 15</v>
      </c>
      <c r="G1421" s="65"/>
      <c r="H1421" s="65"/>
      <c r="I1421" s="65"/>
      <c r="J1421" s="65"/>
      <c r="K1421" s="65"/>
      <c r="L1421" s="65"/>
      <c r="M1421" s="65"/>
      <c r="N1421" s="65"/>
      <c r="O1421" s="65"/>
    </row>
    <row r="1422" customFormat="false" ht="15.75" hidden="false" customHeight="true" outlineLevel="0" collapsed="false">
      <c r="A1422" s="61" t="str">
        <f aca="false">Def_SecSub!$A$446</f>
        <v>SI-15SP</v>
      </c>
      <c r="B1422" s="61" t="str">
        <f aca="false">Def_Equipamentos!$C$12</f>
        <v>DI-FMCFastADC</v>
      </c>
      <c r="C1422" s="43" t="n">
        <v>2</v>
      </c>
      <c r="D1422" s="64" t="str">
        <f aca="false">IF(EXACT(A1422, ""), "", A1422&amp;":")&amp;B1422&amp;IF(EXACT(C1422, ""), "", "-"&amp;C1422)</f>
        <v>SI-15SP:DI-FMCFastADC-2</v>
      </c>
      <c r="E1422" s="61" t="str">
        <f aca="false">Def_Locais_Racks_Trechos!$A$17</f>
        <v>IA-15RaBPM</v>
      </c>
      <c r="F1422" s="64" t="str">
        <f aca="false" t="array" ref="F1422:F1422">INDEX(Def_Locais_Racks_Trechos!$B$2:$B$1019, MATCH(E1422, Def_Locais_Racks_Trechos!$A$2:$A$1019, 0), 1)</f>
        <v>Sala Racks 15</v>
      </c>
      <c r="G1422" s="65"/>
      <c r="H1422" s="65"/>
      <c r="I1422" s="65"/>
      <c r="J1422" s="65"/>
      <c r="K1422" s="65"/>
      <c r="L1422" s="65"/>
      <c r="M1422" s="65"/>
      <c r="N1422" s="65"/>
      <c r="O1422" s="65"/>
    </row>
    <row r="1423" customFormat="false" ht="15.75" hidden="false" customHeight="true" outlineLevel="0" collapsed="false">
      <c r="A1423" s="61" t="str">
        <f aca="false">Def_SecSub!$A$447</f>
        <v>SI-16SB</v>
      </c>
      <c r="B1423" s="61" t="str">
        <f aca="false">Def_Equipamentos!$C$12</f>
        <v>DI-FMCFastADC</v>
      </c>
      <c r="C1423" s="43" t="n">
        <v>1</v>
      </c>
      <c r="D1423" s="64" t="str">
        <f aca="false">IF(EXACT(A1423, ""), "", A1423&amp;":")&amp;B1423&amp;IF(EXACT(C1423, ""), "", "-"&amp;C1423)</f>
        <v>SI-16SB:DI-FMCFastADC-1</v>
      </c>
      <c r="E1423" s="61" t="str">
        <f aca="false">Def_Locais_Racks_Trechos!$A$18</f>
        <v>IA-16RaBPM</v>
      </c>
      <c r="F1423" s="64" t="str">
        <f aca="false" t="array" ref="F1423:F1423">INDEX(Def_Locais_Racks_Trechos!$B$2:$B$1019, MATCH(E1423, Def_Locais_Racks_Trechos!$A$2:$A$1019, 0), 1)</f>
        <v>Sala Racks 16</v>
      </c>
      <c r="G1423" s="65"/>
      <c r="H1423" s="65"/>
      <c r="I1423" s="65"/>
      <c r="J1423" s="65"/>
      <c r="K1423" s="65"/>
      <c r="L1423" s="65"/>
      <c r="M1423" s="65"/>
      <c r="N1423" s="65"/>
      <c r="O1423" s="65"/>
    </row>
    <row r="1424" customFormat="false" ht="15.75" hidden="false" customHeight="true" outlineLevel="0" collapsed="false">
      <c r="A1424" s="61" t="str">
        <f aca="false">Def_SecSub!$A$447</f>
        <v>SI-16SB</v>
      </c>
      <c r="B1424" s="61" t="str">
        <f aca="false">Def_Equipamentos!$C$12</f>
        <v>DI-FMCFastADC</v>
      </c>
      <c r="C1424" s="43" t="n">
        <v>2</v>
      </c>
      <c r="D1424" s="64" t="str">
        <f aca="false">IF(EXACT(A1424, ""), "", A1424&amp;":")&amp;B1424&amp;IF(EXACT(C1424, ""), "", "-"&amp;C1424)</f>
        <v>SI-16SB:DI-FMCFastADC-2</v>
      </c>
      <c r="E1424" s="61" t="str">
        <f aca="false">Def_Locais_Racks_Trechos!$A$18</f>
        <v>IA-16RaBPM</v>
      </c>
      <c r="F1424" s="64" t="str">
        <f aca="false" t="array" ref="F1424:F1424">INDEX(Def_Locais_Racks_Trechos!$B$2:$B$1019, MATCH(E1424, Def_Locais_Racks_Trechos!$A$2:$A$1019, 0), 1)</f>
        <v>Sala Racks 16</v>
      </c>
      <c r="G1424" s="65"/>
      <c r="H1424" s="65"/>
      <c r="I1424" s="65"/>
      <c r="J1424" s="65"/>
      <c r="K1424" s="65"/>
      <c r="L1424" s="65"/>
      <c r="M1424" s="65"/>
      <c r="N1424" s="65"/>
      <c r="O1424" s="65"/>
    </row>
    <row r="1425" customFormat="false" ht="15.75" hidden="false" customHeight="true" outlineLevel="0" collapsed="false">
      <c r="A1425" s="61" t="str">
        <f aca="false">Def_SecSub!$A$448</f>
        <v>SI-17SA</v>
      </c>
      <c r="B1425" s="61" t="str">
        <f aca="false">Def_Equipamentos!$C$12</f>
        <v>DI-FMCFastADC</v>
      </c>
      <c r="C1425" s="43" t="n">
        <v>1</v>
      </c>
      <c r="D1425" s="64" t="str">
        <f aca="false">IF(EXACT(A1425, ""), "", A1425&amp;":")&amp;B1425&amp;IF(EXACT(C1425, ""), "", "-"&amp;C1425)</f>
        <v>SI-17SA:DI-FMCFastADC-1</v>
      </c>
      <c r="E1425" s="61" t="str">
        <f aca="false">Def_Locais_Racks_Trechos!$A$19</f>
        <v>IA-17RaBPM</v>
      </c>
      <c r="F1425" s="64" t="str">
        <f aca="false" t="array" ref="F1425:F1425">INDEX(Def_Locais_Racks_Trechos!$B$2:$B$1019, MATCH(E1425, Def_Locais_Racks_Trechos!$A$2:$A$1019, 0), 1)</f>
        <v>Sala Racks 17</v>
      </c>
      <c r="G1425" s="65"/>
      <c r="H1425" s="65"/>
      <c r="I1425" s="65"/>
      <c r="J1425" s="65"/>
      <c r="K1425" s="65"/>
      <c r="L1425" s="65"/>
      <c r="M1425" s="65"/>
      <c r="N1425" s="65"/>
      <c r="O1425" s="65"/>
    </row>
    <row r="1426" customFormat="false" ht="15.75" hidden="false" customHeight="true" outlineLevel="0" collapsed="false">
      <c r="A1426" s="61" t="str">
        <f aca="false">Def_SecSub!$A$448</f>
        <v>SI-17SA</v>
      </c>
      <c r="B1426" s="61" t="str">
        <f aca="false">Def_Equipamentos!$C$12</f>
        <v>DI-FMCFastADC</v>
      </c>
      <c r="C1426" s="43" t="n">
        <v>2</v>
      </c>
      <c r="D1426" s="64" t="str">
        <f aca="false">IF(EXACT(A1426, ""), "", A1426&amp;":")&amp;B1426&amp;IF(EXACT(C1426, ""), "", "-"&amp;C1426)</f>
        <v>SI-17SA:DI-FMCFastADC-2</v>
      </c>
      <c r="E1426" s="61" t="str">
        <f aca="false">Def_Locais_Racks_Trechos!$A$19</f>
        <v>IA-17RaBPM</v>
      </c>
      <c r="F1426" s="64" t="str">
        <f aca="false" t="array" ref="F1426:F1426">INDEX(Def_Locais_Racks_Trechos!$B$2:$B$1019, MATCH(E1426, Def_Locais_Racks_Trechos!$A$2:$A$1019, 0), 1)</f>
        <v>Sala Racks 17</v>
      </c>
      <c r="G1426" s="65"/>
      <c r="H1426" s="65"/>
      <c r="I1426" s="65"/>
      <c r="J1426" s="65"/>
      <c r="K1426" s="65"/>
      <c r="L1426" s="65"/>
      <c r="M1426" s="65"/>
      <c r="N1426" s="65"/>
      <c r="O1426" s="65"/>
    </row>
    <row r="1427" customFormat="false" ht="15.75" hidden="false" customHeight="true" outlineLevel="0" collapsed="false">
      <c r="A1427" s="61" t="str">
        <f aca="false">Def_SecSub!$A$449</f>
        <v>SI-18SB</v>
      </c>
      <c r="B1427" s="61" t="str">
        <f aca="false">Def_Equipamentos!$C$12</f>
        <v>DI-FMCFastADC</v>
      </c>
      <c r="C1427" s="43" t="n">
        <v>1</v>
      </c>
      <c r="D1427" s="64" t="str">
        <f aca="false">IF(EXACT(A1427, ""), "", A1427&amp;":")&amp;B1427&amp;IF(EXACT(C1427, ""), "", "-"&amp;C1427)</f>
        <v>SI-18SB:DI-FMCFastADC-1</v>
      </c>
      <c r="E1427" s="61" t="str">
        <f aca="false">Def_Locais_Racks_Trechos!$A$20</f>
        <v>IA-18RaBPM</v>
      </c>
      <c r="F1427" s="64" t="str">
        <f aca="false" t="array" ref="F1427:F1427">INDEX(Def_Locais_Racks_Trechos!$B$2:$B$1019, MATCH(E1427, Def_Locais_Racks_Trechos!$A$2:$A$1019, 0), 1)</f>
        <v>Sala Racks 18 parte 1</v>
      </c>
      <c r="G1427" s="65"/>
      <c r="H1427" s="65"/>
      <c r="I1427" s="65"/>
      <c r="J1427" s="65"/>
      <c r="K1427" s="65"/>
      <c r="L1427" s="65"/>
      <c r="M1427" s="65"/>
      <c r="N1427" s="65"/>
      <c r="O1427" s="65"/>
    </row>
    <row r="1428" customFormat="false" ht="15.75" hidden="false" customHeight="true" outlineLevel="0" collapsed="false">
      <c r="A1428" s="61" t="str">
        <f aca="false">Def_SecSub!$A$449</f>
        <v>SI-18SB</v>
      </c>
      <c r="B1428" s="61" t="str">
        <f aca="false">Def_Equipamentos!$C$12</f>
        <v>DI-FMCFastADC</v>
      </c>
      <c r="C1428" s="43" t="n">
        <v>2</v>
      </c>
      <c r="D1428" s="64" t="str">
        <f aca="false">IF(EXACT(A1428, ""), "", A1428&amp;":")&amp;B1428&amp;IF(EXACT(C1428, ""), "", "-"&amp;C1428)</f>
        <v>SI-18SB:DI-FMCFastADC-2</v>
      </c>
      <c r="E1428" s="61" t="str">
        <f aca="false">Def_Locais_Racks_Trechos!$A$20</f>
        <v>IA-18RaBPM</v>
      </c>
      <c r="F1428" s="64" t="str">
        <f aca="false" t="array" ref="F1428:F1428">INDEX(Def_Locais_Racks_Trechos!$B$2:$B$1019, MATCH(E1428, Def_Locais_Racks_Trechos!$A$2:$A$1019, 0), 1)</f>
        <v>Sala Racks 18 parte 1</v>
      </c>
      <c r="G1428" s="65"/>
      <c r="H1428" s="65"/>
      <c r="I1428" s="65"/>
      <c r="J1428" s="65"/>
      <c r="K1428" s="65"/>
      <c r="L1428" s="65"/>
      <c r="M1428" s="65"/>
      <c r="N1428" s="65"/>
      <c r="O1428" s="65"/>
    </row>
    <row r="1429" customFormat="false" ht="15.75" hidden="false" customHeight="true" outlineLevel="0" collapsed="false">
      <c r="A1429" s="61" t="str">
        <f aca="false">Def_SecSub!$A$450</f>
        <v>SI-19SP</v>
      </c>
      <c r="B1429" s="61" t="str">
        <f aca="false">Def_Equipamentos!$C$12</f>
        <v>DI-FMCFastADC</v>
      </c>
      <c r="C1429" s="43" t="n">
        <v>1</v>
      </c>
      <c r="D1429" s="64" t="str">
        <f aca="false">IF(EXACT(A1429, ""), "", A1429&amp;":")&amp;B1429&amp;IF(EXACT(C1429, ""), "", "-"&amp;C1429)</f>
        <v>SI-19SP:DI-FMCFastADC-1</v>
      </c>
      <c r="E1429" s="61" t="str">
        <f aca="false">Def_Locais_Racks_Trechos!$A$21</f>
        <v>IA-19RaBPM</v>
      </c>
      <c r="F1429" s="64" t="str">
        <f aca="false" t="array" ref="F1429:F1429">INDEX(Def_Locais_Racks_Trechos!$B$2:$B$1019, MATCH(E1429, Def_Locais_Racks_Trechos!$A$2:$A$1019, 0), 1)</f>
        <v>Sala Racks 18 parte 2</v>
      </c>
      <c r="G1429" s="65"/>
      <c r="H1429" s="65"/>
      <c r="I1429" s="65"/>
      <c r="J1429" s="65"/>
      <c r="K1429" s="65"/>
      <c r="L1429" s="65"/>
      <c r="M1429" s="65"/>
      <c r="N1429" s="65"/>
      <c r="O1429" s="65"/>
    </row>
    <row r="1430" customFormat="false" ht="15.75" hidden="false" customHeight="true" outlineLevel="0" collapsed="false">
      <c r="A1430" s="61" t="str">
        <f aca="false">Def_SecSub!$A$450</f>
        <v>SI-19SP</v>
      </c>
      <c r="B1430" s="61" t="str">
        <f aca="false">Def_Equipamentos!$C$12</f>
        <v>DI-FMCFastADC</v>
      </c>
      <c r="C1430" s="43" t="n">
        <v>2</v>
      </c>
      <c r="D1430" s="64" t="str">
        <f aca="false">IF(EXACT(A1430, ""), "", A1430&amp;":")&amp;B1430&amp;IF(EXACT(C1430, ""), "", "-"&amp;C1430)</f>
        <v>SI-19SP:DI-FMCFastADC-2</v>
      </c>
      <c r="E1430" s="61" t="str">
        <f aca="false">Def_Locais_Racks_Trechos!$A$21</f>
        <v>IA-19RaBPM</v>
      </c>
      <c r="F1430" s="64" t="str">
        <f aca="false" t="array" ref="F1430:F1430">INDEX(Def_Locais_Racks_Trechos!$B$2:$B$1019, MATCH(E1430, Def_Locais_Racks_Trechos!$A$2:$A$1019, 0), 1)</f>
        <v>Sala Racks 18 parte 2</v>
      </c>
      <c r="G1430" s="65"/>
      <c r="H1430" s="65"/>
      <c r="I1430" s="65"/>
      <c r="J1430" s="65"/>
      <c r="K1430" s="65"/>
      <c r="L1430" s="65"/>
      <c r="M1430" s="65"/>
      <c r="N1430" s="65"/>
      <c r="O1430" s="65"/>
    </row>
    <row r="1431" customFormat="false" ht="15.75" hidden="false" customHeight="true" outlineLevel="0" collapsed="false">
      <c r="A1431" s="61" t="str">
        <f aca="false">Def_SecSub!$A$451</f>
        <v>SI-20SB</v>
      </c>
      <c r="B1431" s="61" t="str">
        <f aca="false">Def_Equipamentos!$C$12</f>
        <v>DI-FMCFastADC</v>
      </c>
      <c r="C1431" s="43" t="n">
        <v>1</v>
      </c>
      <c r="D1431" s="64" t="str">
        <f aca="false">IF(EXACT(A1431, ""), "", A1431&amp;":")&amp;B1431&amp;IF(EXACT(C1431, ""), "", "-"&amp;C1431)</f>
        <v>SI-20SB:DI-FMCFastADC-1</v>
      </c>
      <c r="E1431" s="61" t="str">
        <f aca="false">Def_Locais_Racks_Trechos!$A$22</f>
        <v>IA-20RaBPM</v>
      </c>
      <c r="F1431" s="64" t="str">
        <f aca="false" t="array" ref="F1431:F1431">INDEX(Def_Locais_Racks_Trechos!$B$2:$B$1019, MATCH(E1431, Def_Locais_Racks_Trechos!$A$2:$A$1019, 0), 1)</f>
        <v>Sala Racks 19&amp;20</v>
      </c>
      <c r="G1431" s="65"/>
      <c r="H1431" s="65"/>
      <c r="I1431" s="65"/>
      <c r="J1431" s="65"/>
      <c r="K1431" s="65"/>
      <c r="L1431" s="65"/>
      <c r="M1431" s="65"/>
      <c r="N1431" s="65"/>
      <c r="O1431" s="65"/>
    </row>
    <row r="1432" customFormat="false" ht="15.75" hidden="false" customHeight="true" outlineLevel="0" collapsed="false">
      <c r="A1432" s="61" t="str">
        <f aca="false">Def_SecSub!$A$451</f>
        <v>SI-20SB</v>
      </c>
      <c r="B1432" s="61" t="str">
        <f aca="false">Def_Equipamentos!$C$12</f>
        <v>DI-FMCFastADC</v>
      </c>
      <c r="C1432" s="43" t="n">
        <v>2</v>
      </c>
      <c r="D1432" s="64" t="str">
        <f aca="false">IF(EXACT(A1432, ""), "", A1432&amp;":")&amp;B1432&amp;IF(EXACT(C1432, ""), "", "-"&amp;C1432)</f>
        <v>SI-20SB:DI-FMCFastADC-2</v>
      </c>
      <c r="E1432" s="61" t="str">
        <f aca="false">Def_Locais_Racks_Trechos!$A$22</f>
        <v>IA-20RaBPM</v>
      </c>
      <c r="F1432" s="64" t="str">
        <f aca="false" t="array" ref="F1432:F1432">INDEX(Def_Locais_Racks_Trechos!$B$2:$B$1019, MATCH(E1432, Def_Locais_Racks_Trechos!$A$2:$A$1019, 0), 1)</f>
        <v>Sala Racks 19&amp;20</v>
      </c>
      <c r="G1432" s="65"/>
      <c r="H1432" s="65"/>
      <c r="I1432" s="65"/>
      <c r="J1432" s="65"/>
      <c r="K1432" s="65"/>
      <c r="L1432" s="65"/>
      <c r="M1432" s="65"/>
      <c r="N1432" s="65"/>
      <c r="O1432" s="65"/>
    </row>
    <row r="1433" customFormat="false" ht="15.75" hidden="false" customHeight="true" outlineLevel="0" collapsed="false">
      <c r="A1433" s="61" t="str">
        <f aca="false">Def_SecSub!$A$452</f>
        <v>SI-01SAFE</v>
      </c>
      <c r="B1433" s="61" t="str">
        <f aca="false">Def_Equipamentos!$C$13</f>
        <v>DI-FMCPicoAmm</v>
      </c>
      <c r="C1433" s="43" t="n">
        <v>1</v>
      </c>
      <c r="D1433" s="64" t="str">
        <f aca="false">IF(EXACT(A1433, ""), "", A1433&amp;":")&amp;B1433&amp;IF(EXACT(C1433, ""), "", "-"&amp;C1433)</f>
        <v>SI-01SAFE:DI-FMCPicoAmm-1</v>
      </c>
      <c r="E1433" s="61" t="str">
        <f aca="false">Def_Locais_Racks_Trechos!$A$3</f>
        <v>IA-01RaBPM</v>
      </c>
      <c r="F1433" s="64" t="str">
        <f aca="false" t="array" ref="F1433:F1433">INDEX(Def_Locais_Racks_Trechos!$B$2:$B$1019, MATCH(E1433, Def_Locais_Racks_Trechos!$A$2:$A$1019, 0), 1)</f>
        <v>Sala Racks 1</v>
      </c>
      <c r="G1433" s="65"/>
      <c r="H1433" s="65"/>
      <c r="I1433" s="65"/>
      <c r="J1433" s="65"/>
      <c r="K1433" s="65"/>
      <c r="L1433" s="65"/>
      <c r="M1433" s="65"/>
      <c r="N1433" s="65"/>
      <c r="O1433" s="65"/>
    </row>
    <row r="1434" customFormat="false" ht="15.75" hidden="false" customHeight="true" outlineLevel="0" collapsed="false">
      <c r="A1434" s="61" t="str">
        <f aca="false">Def_SecSub!$A$452</f>
        <v>SI-01SAFE</v>
      </c>
      <c r="B1434" s="61" t="str">
        <f aca="false">Def_Equipamentos!$C$13</f>
        <v>DI-FMCPicoAmm</v>
      </c>
      <c r="C1434" s="43" t="n">
        <v>2</v>
      </c>
      <c r="D1434" s="64" t="str">
        <f aca="false">IF(EXACT(A1434, ""), "", A1434&amp;":")&amp;B1434&amp;IF(EXACT(C1434, ""), "", "-"&amp;C1434)</f>
        <v>SI-01SAFE:DI-FMCPicoAmm-2</v>
      </c>
      <c r="E1434" s="61" t="str">
        <f aca="false">Def_Locais_Racks_Trechos!$A$3</f>
        <v>IA-01RaBPM</v>
      </c>
      <c r="F1434" s="64" t="str">
        <f aca="false" t="array" ref="F1434:F1434">INDEX(Def_Locais_Racks_Trechos!$B$2:$B$1019, MATCH(E1434, Def_Locais_Racks_Trechos!$A$2:$A$1019, 0), 1)</f>
        <v>Sala Racks 1</v>
      </c>
      <c r="G1434" s="65"/>
      <c r="H1434" s="65"/>
      <c r="I1434" s="65"/>
      <c r="J1434" s="65"/>
      <c r="K1434" s="65"/>
      <c r="L1434" s="65"/>
      <c r="M1434" s="65"/>
      <c r="N1434" s="65"/>
      <c r="O1434" s="65"/>
    </row>
    <row r="1435" customFormat="false" ht="15.75" hidden="false" customHeight="true" outlineLevel="0" collapsed="false">
      <c r="A1435" s="61" t="str">
        <f aca="false">Def_SecSub!$A$453</f>
        <v>SI-02SBFE</v>
      </c>
      <c r="B1435" s="61" t="str">
        <f aca="false">Def_Equipamentos!$C$13</f>
        <v>DI-FMCPicoAmm</v>
      </c>
      <c r="C1435" s="43" t="n">
        <v>1</v>
      </c>
      <c r="D1435" s="64" t="str">
        <f aca="false">IF(EXACT(A1435, ""), "", A1435&amp;":")&amp;B1435&amp;IF(EXACT(C1435, ""), "", "-"&amp;C1435)</f>
        <v>SI-02SBFE:DI-FMCPicoAmm-1</v>
      </c>
      <c r="E1435" s="61" t="str">
        <f aca="false">Def_Locais_Racks_Trechos!$A$4</f>
        <v>IA-02RaBPM</v>
      </c>
      <c r="F1435" s="64" t="str">
        <f aca="false" t="array" ref="F1435:F1435">INDEX(Def_Locais_Racks_Trechos!$B$2:$B$1019, MATCH(E1435, Def_Locais_Racks_Trechos!$A$2:$A$1019, 0), 1)</f>
        <v>Sala Racks 2</v>
      </c>
      <c r="G1435" s="65"/>
      <c r="H1435" s="65"/>
      <c r="I1435" s="65"/>
      <c r="J1435" s="65"/>
      <c r="K1435" s="65"/>
      <c r="L1435" s="65"/>
      <c r="M1435" s="65"/>
      <c r="N1435" s="65"/>
      <c r="O1435" s="65"/>
    </row>
    <row r="1436" customFormat="false" ht="15.75" hidden="false" customHeight="true" outlineLevel="0" collapsed="false">
      <c r="A1436" s="61" t="str">
        <f aca="false">Def_SecSub!$A$453</f>
        <v>SI-02SBFE</v>
      </c>
      <c r="B1436" s="61" t="str">
        <f aca="false">Def_Equipamentos!$C$13</f>
        <v>DI-FMCPicoAmm</v>
      </c>
      <c r="C1436" s="43" t="n">
        <v>2</v>
      </c>
      <c r="D1436" s="64" t="str">
        <f aca="false">IF(EXACT(A1436, ""), "", A1436&amp;":")&amp;B1436&amp;IF(EXACT(C1436, ""), "", "-"&amp;C1436)</f>
        <v>SI-02SBFE:DI-FMCPicoAmm-2</v>
      </c>
      <c r="E1436" s="61" t="str">
        <f aca="false">Def_Locais_Racks_Trechos!$A$4</f>
        <v>IA-02RaBPM</v>
      </c>
      <c r="F1436" s="64" t="str">
        <f aca="false" t="array" ref="F1436:F1436">INDEX(Def_Locais_Racks_Trechos!$B$2:$B$1019, MATCH(E1436, Def_Locais_Racks_Trechos!$A$2:$A$1019, 0), 1)</f>
        <v>Sala Racks 2</v>
      </c>
      <c r="G1436" s="65"/>
      <c r="H1436" s="65"/>
      <c r="I1436" s="65"/>
      <c r="J1436" s="65"/>
      <c r="K1436" s="65"/>
      <c r="L1436" s="65"/>
      <c r="M1436" s="65"/>
      <c r="N1436" s="65"/>
      <c r="O1436" s="65"/>
    </row>
    <row r="1437" customFormat="false" ht="15.75" hidden="false" customHeight="true" outlineLevel="0" collapsed="false">
      <c r="A1437" s="61" t="str">
        <f aca="false">Def_SecSub!$A$454</f>
        <v>SI-03SPFE</v>
      </c>
      <c r="B1437" s="61" t="str">
        <f aca="false">Def_Equipamentos!$C$13</f>
        <v>DI-FMCPicoAmm</v>
      </c>
      <c r="C1437" s="43" t="n">
        <v>1</v>
      </c>
      <c r="D1437" s="64" t="str">
        <f aca="false">IF(EXACT(A1437, ""), "", A1437&amp;":")&amp;B1437&amp;IF(EXACT(C1437, ""), "", "-"&amp;C1437)</f>
        <v>SI-03SPFE:DI-FMCPicoAmm-1</v>
      </c>
      <c r="E1437" s="61" t="str">
        <f aca="false">Def_Locais_Racks_Trechos!$A$5</f>
        <v>IA-03RaBPM</v>
      </c>
      <c r="F1437" s="64" t="str">
        <f aca="false" t="array" ref="F1437:F1437">INDEX(Def_Locais_Racks_Trechos!$B$2:$B$1019, MATCH(E1437, Def_Locais_Racks_Trechos!$A$2:$A$1019, 0), 1)</f>
        <v>Sala Racks 3</v>
      </c>
      <c r="G1437" s="65"/>
      <c r="H1437" s="65"/>
      <c r="I1437" s="65"/>
      <c r="J1437" s="65"/>
      <c r="K1437" s="65"/>
      <c r="L1437" s="65"/>
      <c r="M1437" s="65"/>
      <c r="N1437" s="65"/>
      <c r="O1437" s="65"/>
    </row>
    <row r="1438" customFormat="false" ht="15.75" hidden="false" customHeight="true" outlineLevel="0" collapsed="false">
      <c r="A1438" s="61" t="str">
        <f aca="false">Def_SecSub!$A$454</f>
        <v>SI-03SPFE</v>
      </c>
      <c r="B1438" s="61" t="str">
        <f aca="false">Def_Equipamentos!$C$13</f>
        <v>DI-FMCPicoAmm</v>
      </c>
      <c r="C1438" s="43" t="n">
        <v>2</v>
      </c>
      <c r="D1438" s="64" t="str">
        <f aca="false">IF(EXACT(A1438, ""), "", A1438&amp;":")&amp;B1438&amp;IF(EXACT(C1438, ""), "", "-"&amp;C1438)</f>
        <v>SI-03SPFE:DI-FMCPicoAmm-2</v>
      </c>
      <c r="E1438" s="61" t="str">
        <f aca="false">Def_Locais_Racks_Trechos!$A$5</f>
        <v>IA-03RaBPM</v>
      </c>
      <c r="F1438" s="64" t="str">
        <f aca="false" t="array" ref="F1438:F1438">INDEX(Def_Locais_Racks_Trechos!$B$2:$B$1019, MATCH(E1438, Def_Locais_Racks_Trechos!$A$2:$A$1019, 0), 1)</f>
        <v>Sala Racks 3</v>
      </c>
      <c r="G1438" s="65"/>
      <c r="H1438" s="65"/>
      <c r="I1438" s="65"/>
      <c r="J1438" s="65"/>
      <c r="K1438" s="65"/>
      <c r="L1438" s="65"/>
      <c r="M1438" s="65"/>
      <c r="N1438" s="65"/>
      <c r="O1438" s="65"/>
    </row>
    <row r="1439" customFormat="false" ht="15.75" hidden="false" customHeight="true" outlineLevel="0" collapsed="false">
      <c r="A1439" s="61" t="str">
        <f aca="false">Def_SecSub!$A$455</f>
        <v>SI-04SBFE</v>
      </c>
      <c r="B1439" s="61" t="str">
        <f aca="false">Def_Equipamentos!$C$13</f>
        <v>DI-FMCPicoAmm</v>
      </c>
      <c r="C1439" s="43" t="n">
        <v>1</v>
      </c>
      <c r="D1439" s="64" t="str">
        <f aca="false">IF(EXACT(A1439, ""), "", A1439&amp;":")&amp;B1439&amp;IF(EXACT(C1439, ""), "", "-"&amp;C1439)</f>
        <v>SI-04SBFE:DI-FMCPicoAmm-1</v>
      </c>
      <c r="E1439" s="61" t="str">
        <f aca="false">Def_Locais_Racks_Trechos!$A$6</f>
        <v>IA-04RaBPM</v>
      </c>
      <c r="F1439" s="64" t="str">
        <f aca="false" t="array" ref="F1439:F1439">INDEX(Def_Locais_Racks_Trechos!$B$2:$B$1019, MATCH(E1439, Def_Locais_Racks_Trechos!$A$2:$A$1019, 0), 1)</f>
        <v>Sala Racks 4</v>
      </c>
      <c r="G1439" s="65"/>
      <c r="H1439" s="65"/>
      <c r="I1439" s="65"/>
      <c r="J1439" s="65"/>
      <c r="K1439" s="65"/>
      <c r="L1439" s="65"/>
      <c r="M1439" s="65"/>
      <c r="N1439" s="65"/>
      <c r="O1439" s="65"/>
    </row>
    <row r="1440" customFormat="false" ht="15.75" hidden="false" customHeight="true" outlineLevel="0" collapsed="false">
      <c r="A1440" s="61" t="str">
        <f aca="false">Def_SecSub!$A$455</f>
        <v>SI-04SBFE</v>
      </c>
      <c r="B1440" s="61" t="str">
        <f aca="false">Def_Equipamentos!$C$13</f>
        <v>DI-FMCPicoAmm</v>
      </c>
      <c r="C1440" s="43" t="n">
        <v>2</v>
      </c>
      <c r="D1440" s="64" t="str">
        <f aca="false">IF(EXACT(A1440, ""), "", A1440&amp;":")&amp;B1440&amp;IF(EXACT(C1440, ""), "", "-"&amp;C1440)</f>
        <v>SI-04SBFE:DI-FMCPicoAmm-2</v>
      </c>
      <c r="E1440" s="61" t="str">
        <f aca="false">Def_Locais_Racks_Trechos!$A$6</f>
        <v>IA-04RaBPM</v>
      </c>
      <c r="F1440" s="64" t="str">
        <f aca="false" t="array" ref="F1440:F1440">INDEX(Def_Locais_Racks_Trechos!$B$2:$B$1019, MATCH(E1440, Def_Locais_Racks_Trechos!$A$2:$A$1019, 0), 1)</f>
        <v>Sala Racks 4</v>
      </c>
      <c r="G1440" s="65"/>
      <c r="H1440" s="65"/>
      <c r="I1440" s="65"/>
      <c r="J1440" s="65"/>
      <c r="K1440" s="65"/>
      <c r="L1440" s="65"/>
      <c r="M1440" s="65"/>
      <c r="N1440" s="65"/>
      <c r="O1440" s="65"/>
    </row>
    <row r="1441" customFormat="false" ht="15.75" hidden="false" customHeight="true" outlineLevel="0" collapsed="false">
      <c r="A1441" s="61" t="str">
        <f aca="false">Def_SecSub!$A$456</f>
        <v>SI-05SAFE</v>
      </c>
      <c r="B1441" s="61" t="str">
        <f aca="false">Def_Equipamentos!$C$13</f>
        <v>DI-FMCPicoAmm</v>
      </c>
      <c r="C1441" s="43" t="n">
        <v>1</v>
      </c>
      <c r="D1441" s="64" t="str">
        <f aca="false">IF(EXACT(A1441, ""), "", A1441&amp;":")&amp;B1441&amp;IF(EXACT(C1441, ""), "", "-"&amp;C1441)</f>
        <v>SI-05SAFE:DI-FMCPicoAmm-1</v>
      </c>
      <c r="E1441" s="61" t="str">
        <f aca="false">Def_Locais_Racks_Trechos!$A$7</f>
        <v>IA-05RaBPM</v>
      </c>
      <c r="F1441" s="64" t="str">
        <f aca="false" t="array" ref="F1441:F1441">INDEX(Def_Locais_Racks_Trechos!$B$2:$B$1019, MATCH(E1441, Def_Locais_Racks_Trechos!$A$2:$A$1019, 0), 1)</f>
        <v>Sala Racks 5</v>
      </c>
      <c r="G1441" s="65"/>
      <c r="H1441" s="65"/>
      <c r="I1441" s="65"/>
      <c r="J1441" s="65"/>
      <c r="K1441" s="65"/>
      <c r="L1441" s="65"/>
      <c r="M1441" s="65"/>
      <c r="N1441" s="65"/>
      <c r="O1441" s="65"/>
    </row>
    <row r="1442" customFormat="false" ht="15.75" hidden="false" customHeight="true" outlineLevel="0" collapsed="false">
      <c r="A1442" s="61" t="str">
        <f aca="false">Def_SecSub!$A$456</f>
        <v>SI-05SAFE</v>
      </c>
      <c r="B1442" s="61" t="str">
        <f aca="false">Def_Equipamentos!$C$13</f>
        <v>DI-FMCPicoAmm</v>
      </c>
      <c r="C1442" s="43" t="n">
        <v>2</v>
      </c>
      <c r="D1442" s="64" t="str">
        <f aca="false">IF(EXACT(A1442, ""), "", A1442&amp;":")&amp;B1442&amp;IF(EXACT(C1442, ""), "", "-"&amp;C1442)</f>
        <v>SI-05SAFE:DI-FMCPicoAmm-2</v>
      </c>
      <c r="E1442" s="61" t="str">
        <f aca="false">Def_Locais_Racks_Trechos!$A$7</f>
        <v>IA-05RaBPM</v>
      </c>
      <c r="F1442" s="64" t="str">
        <f aca="false" t="array" ref="F1442:F1442">INDEX(Def_Locais_Racks_Trechos!$B$2:$B$1019, MATCH(E1442, Def_Locais_Racks_Trechos!$A$2:$A$1019, 0), 1)</f>
        <v>Sala Racks 5</v>
      </c>
      <c r="G1442" s="65"/>
      <c r="H1442" s="65"/>
      <c r="I1442" s="65"/>
      <c r="J1442" s="65"/>
      <c r="K1442" s="65"/>
      <c r="L1442" s="65"/>
      <c r="M1442" s="65"/>
      <c r="N1442" s="65"/>
      <c r="O1442" s="65"/>
    </row>
    <row r="1443" customFormat="false" ht="15.75" hidden="false" customHeight="true" outlineLevel="0" collapsed="false">
      <c r="A1443" s="61" t="str">
        <f aca="false">Def_SecSub!$A$457</f>
        <v>SI-06SBFE</v>
      </c>
      <c r="B1443" s="61" t="str">
        <f aca="false">Def_Equipamentos!$C$13</f>
        <v>DI-FMCPicoAmm</v>
      </c>
      <c r="C1443" s="43" t="n">
        <v>1</v>
      </c>
      <c r="D1443" s="64" t="str">
        <f aca="false">IF(EXACT(A1443, ""), "", A1443&amp;":")&amp;B1443&amp;IF(EXACT(C1443, ""), "", "-"&amp;C1443)</f>
        <v>SI-06SBFE:DI-FMCPicoAmm-1</v>
      </c>
      <c r="E1443" s="61" t="str">
        <f aca="false">Def_Locais_Racks_Trechos!$A$8</f>
        <v>IA-06RaBPM</v>
      </c>
      <c r="F1443" s="64" t="str">
        <f aca="false" t="array" ref="F1443:F1443">INDEX(Def_Locais_Racks_Trechos!$B$2:$B$1019, MATCH(E1443, Def_Locais_Racks_Trechos!$A$2:$A$1019, 0), 1)</f>
        <v>Sala Racks 6</v>
      </c>
      <c r="G1443" s="65"/>
      <c r="H1443" s="65"/>
      <c r="I1443" s="65"/>
      <c r="J1443" s="65"/>
      <c r="K1443" s="65"/>
      <c r="L1443" s="65"/>
      <c r="M1443" s="65"/>
      <c r="N1443" s="65"/>
      <c r="O1443" s="65"/>
    </row>
    <row r="1444" customFormat="false" ht="15.75" hidden="false" customHeight="true" outlineLevel="0" collapsed="false">
      <c r="A1444" s="61" t="str">
        <f aca="false">Def_SecSub!$A$457</f>
        <v>SI-06SBFE</v>
      </c>
      <c r="B1444" s="61" t="str">
        <f aca="false">Def_Equipamentos!$C$13</f>
        <v>DI-FMCPicoAmm</v>
      </c>
      <c r="C1444" s="43" t="n">
        <v>2</v>
      </c>
      <c r="D1444" s="64" t="str">
        <f aca="false">IF(EXACT(A1444, ""), "", A1444&amp;":")&amp;B1444&amp;IF(EXACT(C1444, ""), "", "-"&amp;C1444)</f>
        <v>SI-06SBFE:DI-FMCPicoAmm-2</v>
      </c>
      <c r="E1444" s="61" t="str">
        <f aca="false">Def_Locais_Racks_Trechos!$A$8</f>
        <v>IA-06RaBPM</v>
      </c>
      <c r="F1444" s="64" t="str">
        <f aca="false" t="array" ref="F1444:F1444">INDEX(Def_Locais_Racks_Trechos!$B$2:$B$1019, MATCH(E1444, Def_Locais_Racks_Trechos!$A$2:$A$1019, 0), 1)</f>
        <v>Sala Racks 6</v>
      </c>
      <c r="G1444" s="65"/>
      <c r="H1444" s="65"/>
      <c r="I1444" s="65"/>
      <c r="J1444" s="65"/>
      <c r="K1444" s="65"/>
      <c r="L1444" s="65"/>
      <c r="M1444" s="65"/>
      <c r="N1444" s="65"/>
      <c r="O1444" s="65"/>
    </row>
    <row r="1445" customFormat="false" ht="15.75" hidden="false" customHeight="true" outlineLevel="0" collapsed="false">
      <c r="A1445" s="61" t="str">
        <f aca="false">Def_SecSub!$A$458</f>
        <v>SI-07SPFE</v>
      </c>
      <c r="B1445" s="61" t="str">
        <f aca="false">Def_Equipamentos!$C$13</f>
        <v>DI-FMCPicoAmm</v>
      </c>
      <c r="C1445" s="43" t="n">
        <v>1</v>
      </c>
      <c r="D1445" s="64" t="str">
        <f aca="false">IF(EXACT(A1445, ""), "", A1445&amp;":")&amp;B1445&amp;IF(EXACT(C1445, ""), "", "-"&amp;C1445)</f>
        <v>SI-07SPFE:DI-FMCPicoAmm-1</v>
      </c>
      <c r="E1445" s="61" t="str">
        <f aca="false">Def_Locais_Racks_Trechos!$A$9</f>
        <v>IA-07RaBPM</v>
      </c>
      <c r="F1445" s="64" t="str">
        <f aca="false" t="array" ref="F1445:F1445">INDEX(Def_Locais_Racks_Trechos!$B$2:$B$1019, MATCH(E1445, Def_Locais_Racks_Trechos!$A$2:$A$1019, 0), 1)</f>
        <v>Sala Racks 7</v>
      </c>
      <c r="G1445" s="65"/>
      <c r="H1445" s="65"/>
      <c r="I1445" s="65"/>
      <c r="J1445" s="65"/>
      <c r="K1445" s="65"/>
      <c r="L1445" s="65"/>
      <c r="M1445" s="65"/>
      <c r="N1445" s="65"/>
      <c r="O1445" s="65"/>
    </row>
    <row r="1446" customFormat="false" ht="15.75" hidden="false" customHeight="true" outlineLevel="0" collapsed="false">
      <c r="A1446" s="61" t="str">
        <f aca="false">Def_SecSub!$A$458</f>
        <v>SI-07SPFE</v>
      </c>
      <c r="B1446" s="61" t="str">
        <f aca="false">Def_Equipamentos!$C$13</f>
        <v>DI-FMCPicoAmm</v>
      </c>
      <c r="C1446" s="43" t="n">
        <v>2</v>
      </c>
      <c r="D1446" s="64" t="str">
        <f aca="false">IF(EXACT(A1446, ""), "", A1446&amp;":")&amp;B1446&amp;IF(EXACT(C1446, ""), "", "-"&amp;C1446)</f>
        <v>SI-07SPFE:DI-FMCPicoAmm-2</v>
      </c>
      <c r="E1446" s="61" t="str">
        <f aca="false">Def_Locais_Racks_Trechos!$A$9</f>
        <v>IA-07RaBPM</v>
      </c>
      <c r="F1446" s="64" t="str">
        <f aca="false" t="array" ref="F1446:F1446">INDEX(Def_Locais_Racks_Trechos!$B$2:$B$1019, MATCH(E1446, Def_Locais_Racks_Trechos!$A$2:$A$1019, 0), 1)</f>
        <v>Sala Racks 7</v>
      </c>
      <c r="G1446" s="65"/>
      <c r="H1446" s="65"/>
      <c r="I1446" s="65"/>
      <c r="J1446" s="65"/>
      <c r="K1446" s="65"/>
      <c r="L1446" s="65"/>
      <c r="M1446" s="65"/>
      <c r="N1446" s="65"/>
      <c r="O1446" s="65"/>
    </row>
    <row r="1447" customFormat="false" ht="15.75" hidden="false" customHeight="true" outlineLevel="0" collapsed="false">
      <c r="A1447" s="61" t="str">
        <f aca="false">Def_SecSub!$A$459</f>
        <v>SI-08SBFE</v>
      </c>
      <c r="B1447" s="61" t="str">
        <f aca="false">Def_Equipamentos!$C$13</f>
        <v>DI-FMCPicoAmm</v>
      </c>
      <c r="C1447" s="43" t="n">
        <v>1</v>
      </c>
      <c r="D1447" s="64" t="str">
        <f aca="false">IF(EXACT(A1447, ""), "", A1447&amp;":")&amp;B1447&amp;IF(EXACT(C1447, ""), "", "-"&amp;C1447)</f>
        <v>SI-08SBFE:DI-FMCPicoAmm-1</v>
      </c>
      <c r="E1447" s="61" t="str">
        <f aca="false">Def_Locais_Racks_Trechos!$A$10</f>
        <v>IA-08RaBPM</v>
      </c>
      <c r="F1447" s="64" t="str">
        <f aca="false" t="array" ref="F1447:F1447">INDEX(Def_Locais_Racks_Trechos!$B$2:$B$1019, MATCH(E1447, Def_Locais_Racks_Trechos!$A$2:$A$1019, 0), 1)</f>
        <v>Sala Racks 8</v>
      </c>
      <c r="G1447" s="65"/>
      <c r="H1447" s="65"/>
      <c r="I1447" s="65"/>
      <c r="J1447" s="65"/>
      <c r="K1447" s="65"/>
      <c r="L1447" s="65"/>
      <c r="M1447" s="65"/>
      <c r="N1447" s="65"/>
      <c r="O1447" s="65"/>
    </row>
    <row r="1448" customFormat="false" ht="15.75" hidden="false" customHeight="true" outlineLevel="0" collapsed="false">
      <c r="A1448" s="61" t="str">
        <f aca="false">Def_SecSub!$A$459</f>
        <v>SI-08SBFE</v>
      </c>
      <c r="B1448" s="61" t="str">
        <f aca="false">Def_Equipamentos!$C$13</f>
        <v>DI-FMCPicoAmm</v>
      </c>
      <c r="C1448" s="43" t="n">
        <v>2</v>
      </c>
      <c r="D1448" s="64" t="str">
        <f aca="false">IF(EXACT(A1448, ""), "", A1448&amp;":")&amp;B1448&amp;IF(EXACT(C1448, ""), "", "-"&amp;C1448)</f>
        <v>SI-08SBFE:DI-FMCPicoAmm-2</v>
      </c>
      <c r="E1448" s="61" t="str">
        <f aca="false">Def_Locais_Racks_Trechos!$A$10</f>
        <v>IA-08RaBPM</v>
      </c>
      <c r="F1448" s="64" t="str">
        <f aca="false" t="array" ref="F1448:F1448">INDEX(Def_Locais_Racks_Trechos!$B$2:$B$1019, MATCH(E1448, Def_Locais_Racks_Trechos!$A$2:$A$1019, 0), 1)</f>
        <v>Sala Racks 8</v>
      </c>
      <c r="G1448" s="65"/>
      <c r="H1448" s="65"/>
      <c r="I1448" s="65"/>
      <c r="J1448" s="65"/>
      <c r="K1448" s="65"/>
      <c r="L1448" s="65"/>
      <c r="M1448" s="65"/>
      <c r="N1448" s="65"/>
      <c r="O1448" s="65"/>
    </row>
    <row r="1449" customFormat="false" ht="15.75" hidden="false" customHeight="true" outlineLevel="0" collapsed="false">
      <c r="A1449" s="61" t="str">
        <f aca="false">Def_SecSub!$A$460</f>
        <v>SI-09SAFE</v>
      </c>
      <c r="B1449" s="61" t="str">
        <f aca="false">Def_Equipamentos!$C$13</f>
        <v>DI-FMCPicoAmm</v>
      </c>
      <c r="C1449" s="43" t="n">
        <v>1</v>
      </c>
      <c r="D1449" s="64" t="str">
        <f aca="false">IF(EXACT(A1449, ""), "", A1449&amp;":")&amp;B1449&amp;IF(EXACT(C1449, ""), "", "-"&amp;C1449)</f>
        <v>SI-09SAFE:DI-FMCPicoAmm-1</v>
      </c>
      <c r="E1449" s="61" t="str">
        <f aca="false">Def_Locais_Racks_Trechos!$A$11</f>
        <v>IA-09RaBPM</v>
      </c>
      <c r="F1449" s="64" t="str">
        <f aca="false" t="array" ref="F1449:F1449">INDEX(Def_Locais_Racks_Trechos!$B$2:$B$1019, MATCH(E1449, Def_Locais_Racks_Trechos!$A$2:$A$1019, 0), 1)</f>
        <v>Sala Racks 9</v>
      </c>
      <c r="G1449" s="65"/>
      <c r="H1449" s="65"/>
      <c r="I1449" s="65"/>
      <c r="J1449" s="65"/>
      <c r="K1449" s="65"/>
      <c r="L1449" s="65"/>
      <c r="M1449" s="65"/>
      <c r="N1449" s="65"/>
      <c r="O1449" s="65"/>
    </row>
    <row r="1450" customFormat="false" ht="15.75" hidden="false" customHeight="true" outlineLevel="0" collapsed="false">
      <c r="A1450" s="61" t="str">
        <f aca="false">Def_SecSub!$A$460</f>
        <v>SI-09SAFE</v>
      </c>
      <c r="B1450" s="61" t="str">
        <f aca="false">Def_Equipamentos!$C$13</f>
        <v>DI-FMCPicoAmm</v>
      </c>
      <c r="C1450" s="43" t="n">
        <v>2</v>
      </c>
      <c r="D1450" s="64" t="str">
        <f aca="false">IF(EXACT(A1450, ""), "", A1450&amp;":")&amp;B1450&amp;IF(EXACT(C1450, ""), "", "-"&amp;C1450)</f>
        <v>SI-09SAFE:DI-FMCPicoAmm-2</v>
      </c>
      <c r="E1450" s="61" t="str">
        <f aca="false">Def_Locais_Racks_Trechos!$A$11</f>
        <v>IA-09RaBPM</v>
      </c>
      <c r="F1450" s="64" t="str">
        <f aca="false" t="array" ref="F1450:F1450">INDEX(Def_Locais_Racks_Trechos!$B$2:$B$1019, MATCH(E1450, Def_Locais_Racks_Trechos!$A$2:$A$1019, 0), 1)</f>
        <v>Sala Racks 9</v>
      </c>
      <c r="G1450" s="65"/>
      <c r="H1450" s="65"/>
      <c r="I1450" s="65"/>
      <c r="J1450" s="65"/>
      <c r="K1450" s="65"/>
      <c r="L1450" s="65"/>
      <c r="M1450" s="65"/>
      <c r="N1450" s="65"/>
      <c r="O1450" s="65"/>
    </row>
    <row r="1451" customFormat="false" ht="15.75" hidden="false" customHeight="true" outlineLevel="0" collapsed="false">
      <c r="A1451" s="61" t="str">
        <f aca="false">Def_SecSub!$A$461</f>
        <v>SI-10SBFE</v>
      </c>
      <c r="B1451" s="61" t="str">
        <f aca="false">Def_Equipamentos!$C$13</f>
        <v>DI-FMCPicoAmm</v>
      </c>
      <c r="C1451" s="43" t="n">
        <v>1</v>
      </c>
      <c r="D1451" s="64" t="str">
        <f aca="false">IF(EXACT(A1451, ""), "", A1451&amp;":")&amp;B1451&amp;IF(EXACT(C1451, ""), "", "-"&amp;C1451)</f>
        <v>SI-10SBFE:DI-FMCPicoAmm-1</v>
      </c>
      <c r="E1451" s="61" t="str">
        <f aca="false">Def_Locais_Racks_Trechos!$A$12</f>
        <v>IA-10RaBPM</v>
      </c>
      <c r="F1451" s="64" t="str">
        <f aca="false" t="array" ref="F1451:F1451">INDEX(Def_Locais_Racks_Trechos!$B$2:$B$1019, MATCH(E1451, Def_Locais_Racks_Trechos!$A$2:$A$1019, 0), 1)</f>
        <v>Sala Racks 10</v>
      </c>
      <c r="G1451" s="65"/>
      <c r="H1451" s="65"/>
      <c r="I1451" s="65"/>
      <c r="J1451" s="65"/>
      <c r="K1451" s="65"/>
      <c r="L1451" s="65"/>
      <c r="M1451" s="65"/>
      <c r="N1451" s="65"/>
      <c r="O1451" s="65"/>
    </row>
    <row r="1452" customFormat="false" ht="15.75" hidden="false" customHeight="true" outlineLevel="0" collapsed="false">
      <c r="A1452" s="61" t="str">
        <f aca="false">Def_SecSub!$A$461</f>
        <v>SI-10SBFE</v>
      </c>
      <c r="B1452" s="61" t="str">
        <f aca="false">Def_Equipamentos!$C$13</f>
        <v>DI-FMCPicoAmm</v>
      </c>
      <c r="C1452" s="43" t="n">
        <v>2</v>
      </c>
      <c r="D1452" s="64" t="str">
        <f aca="false">IF(EXACT(A1452, ""), "", A1452&amp;":")&amp;B1452&amp;IF(EXACT(C1452, ""), "", "-"&amp;C1452)</f>
        <v>SI-10SBFE:DI-FMCPicoAmm-2</v>
      </c>
      <c r="E1452" s="61" t="str">
        <f aca="false">Def_Locais_Racks_Trechos!$A$12</f>
        <v>IA-10RaBPM</v>
      </c>
      <c r="F1452" s="64" t="str">
        <f aca="false" t="array" ref="F1452:F1452">INDEX(Def_Locais_Racks_Trechos!$B$2:$B$1019, MATCH(E1452, Def_Locais_Racks_Trechos!$A$2:$A$1019, 0), 1)</f>
        <v>Sala Racks 10</v>
      </c>
      <c r="G1452" s="65"/>
      <c r="H1452" s="65"/>
      <c r="I1452" s="65"/>
      <c r="J1452" s="65"/>
      <c r="K1452" s="65"/>
      <c r="L1452" s="65"/>
      <c r="M1452" s="65"/>
      <c r="N1452" s="65"/>
      <c r="O1452" s="65"/>
    </row>
    <row r="1453" customFormat="false" ht="15.75" hidden="false" customHeight="true" outlineLevel="0" collapsed="false">
      <c r="A1453" s="61" t="str">
        <f aca="false">Def_SecSub!$A$462</f>
        <v>SI-11SPFE</v>
      </c>
      <c r="B1453" s="61" t="str">
        <f aca="false">Def_Equipamentos!$C$13</f>
        <v>DI-FMCPicoAmm</v>
      </c>
      <c r="C1453" s="43" t="n">
        <v>1</v>
      </c>
      <c r="D1453" s="64" t="str">
        <f aca="false">IF(EXACT(A1453, ""), "", A1453&amp;":")&amp;B1453&amp;IF(EXACT(C1453, ""), "", "-"&amp;C1453)</f>
        <v>SI-11SPFE:DI-FMCPicoAmm-1</v>
      </c>
      <c r="E1453" s="61" t="str">
        <f aca="false">Def_Locais_Racks_Trechos!$A$13</f>
        <v>IA-11RaBPM</v>
      </c>
      <c r="F1453" s="64" t="str">
        <f aca="false" t="array" ref="F1453:F1453">INDEX(Def_Locais_Racks_Trechos!$B$2:$B$1019, MATCH(E1453, Def_Locais_Racks_Trechos!$A$2:$A$1019, 0), 1)</f>
        <v>Sala Racks 11</v>
      </c>
      <c r="G1453" s="65"/>
      <c r="H1453" s="65"/>
      <c r="I1453" s="65"/>
      <c r="J1453" s="65"/>
      <c r="K1453" s="65"/>
      <c r="L1453" s="65"/>
      <c r="M1453" s="65"/>
      <c r="N1453" s="65"/>
      <c r="O1453" s="65"/>
    </row>
    <row r="1454" customFormat="false" ht="15.75" hidden="false" customHeight="true" outlineLevel="0" collapsed="false">
      <c r="A1454" s="61" t="str">
        <f aca="false">Def_SecSub!$A$462</f>
        <v>SI-11SPFE</v>
      </c>
      <c r="B1454" s="61" t="str">
        <f aca="false">Def_Equipamentos!$C$13</f>
        <v>DI-FMCPicoAmm</v>
      </c>
      <c r="C1454" s="43" t="n">
        <v>2</v>
      </c>
      <c r="D1454" s="64" t="str">
        <f aca="false">IF(EXACT(A1454, ""), "", A1454&amp;":")&amp;B1454&amp;IF(EXACT(C1454, ""), "", "-"&amp;C1454)</f>
        <v>SI-11SPFE:DI-FMCPicoAmm-2</v>
      </c>
      <c r="E1454" s="61" t="str">
        <f aca="false">Def_Locais_Racks_Trechos!$A$13</f>
        <v>IA-11RaBPM</v>
      </c>
      <c r="F1454" s="64" t="str">
        <f aca="false" t="array" ref="F1454:F1454">INDEX(Def_Locais_Racks_Trechos!$B$2:$B$1019, MATCH(E1454, Def_Locais_Racks_Trechos!$A$2:$A$1019, 0), 1)</f>
        <v>Sala Racks 11</v>
      </c>
      <c r="G1454" s="65"/>
      <c r="H1454" s="65"/>
      <c r="I1454" s="65"/>
      <c r="J1454" s="65"/>
      <c r="K1454" s="65"/>
      <c r="L1454" s="65"/>
      <c r="M1454" s="65"/>
      <c r="N1454" s="65"/>
      <c r="O1454" s="65"/>
    </row>
    <row r="1455" customFormat="false" ht="15.75" hidden="false" customHeight="true" outlineLevel="0" collapsed="false">
      <c r="A1455" s="61" t="str">
        <f aca="false">Def_SecSub!$A$463</f>
        <v>SI-12SBFE</v>
      </c>
      <c r="B1455" s="61" t="str">
        <f aca="false">Def_Equipamentos!$C$13</f>
        <v>DI-FMCPicoAmm</v>
      </c>
      <c r="C1455" s="43" t="n">
        <v>1</v>
      </c>
      <c r="D1455" s="64" t="str">
        <f aca="false">IF(EXACT(A1455, ""), "", A1455&amp;":")&amp;B1455&amp;IF(EXACT(C1455, ""), "", "-"&amp;C1455)</f>
        <v>SI-12SBFE:DI-FMCPicoAmm-1</v>
      </c>
      <c r="E1455" s="61" t="str">
        <f aca="false">Def_Locais_Racks_Trechos!$A$14</f>
        <v>IA-12RaBPM</v>
      </c>
      <c r="F1455" s="64" t="str">
        <f aca="false" t="array" ref="F1455:F1455">INDEX(Def_Locais_Racks_Trechos!$B$2:$B$1019, MATCH(E1455, Def_Locais_Racks_Trechos!$A$2:$A$1019, 0), 1)</f>
        <v>Sala Racks 12</v>
      </c>
      <c r="G1455" s="65"/>
      <c r="H1455" s="65"/>
      <c r="I1455" s="65"/>
      <c r="J1455" s="65"/>
      <c r="K1455" s="65"/>
      <c r="L1455" s="65"/>
      <c r="M1455" s="65"/>
      <c r="N1455" s="65"/>
      <c r="O1455" s="65"/>
    </row>
    <row r="1456" customFormat="false" ht="15.75" hidden="false" customHeight="true" outlineLevel="0" collapsed="false">
      <c r="A1456" s="61" t="str">
        <f aca="false">Def_SecSub!$A$463</f>
        <v>SI-12SBFE</v>
      </c>
      <c r="B1456" s="61" t="str">
        <f aca="false">Def_Equipamentos!$C$13</f>
        <v>DI-FMCPicoAmm</v>
      </c>
      <c r="C1456" s="43" t="n">
        <v>2</v>
      </c>
      <c r="D1456" s="64" t="str">
        <f aca="false">IF(EXACT(A1456, ""), "", A1456&amp;":")&amp;B1456&amp;IF(EXACT(C1456, ""), "", "-"&amp;C1456)</f>
        <v>SI-12SBFE:DI-FMCPicoAmm-2</v>
      </c>
      <c r="E1456" s="61" t="str">
        <f aca="false">Def_Locais_Racks_Trechos!$A$14</f>
        <v>IA-12RaBPM</v>
      </c>
      <c r="F1456" s="64" t="str">
        <f aca="false" t="array" ref="F1456:F1456">INDEX(Def_Locais_Racks_Trechos!$B$2:$B$1019, MATCH(E1456, Def_Locais_Racks_Trechos!$A$2:$A$1019, 0), 1)</f>
        <v>Sala Racks 12</v>
      </c>
      <c r="G1456" s="65"/>
      <c r="H1456" s="65"/>
      <c r="I1456" s="65"/>
      <c r="J1456" s="65"/>
      <c r="K1456" s="65"/>
      <c r="L1456" s="65"/>
      <c r="M1456" s="65"/>
      <c r="N1456" s="65"/>
      <c r="O1456" s="65"/>
    </row>
    <row r="1457" customFormat="false" ht="15.75" hidden="false" customHeight="true" outlineLevel="0" collapsed="false">
      <c r="A1457" s="61" t="str">
        <f aca="false">Def_SecSub!$A$464</f>
        <v>SI-13SAFE</v>
      </c>
      <c r="B1457" s="61" t="str">
        <f aca="false">Def_Equipamentos!$C$13</f>
        <v>DI-FMCPicoAmm</v>
      </c>
      <c r="C1457" s="43" t="n">
        <v>1</v>
      </c>
      <c r="D1457" s="64" t="str">
        <f aca="false">IF(EXACT(A1457, ""), "", A1457&amp;":")&amp;B1457&amp;IF(EXACT(C1457, ""), "", "-"&amp;C1457)</f>
        <v>SI-13SAFE:DI-FMCPicoAmm-1</v>
      </c>
      <c r="E1457" s="61" t="str">
        <f aca="false">Def_Locais_Racks_Trechos!$A$15</f>
        <v>IA-13RaBPM</v>
      </c>
      <c r="F1457" s="64" t="str">
        <f aca="false" t="array" ref="F1457:F1457">INDEX(Def_Locais_Racks_Trechos!$B$2:$B$1019, MATCH(E1457, Def_Locais_Racks_Trechos!$A$2:$A$1019, 0), 1)</f>
        <v>Sala Racks 13</v>
      </c>
      <c r="G1457" s="65"/>
      <c r="H1457" s="65"/>
      <c r="I1457" s="65"/>
      <c r="J1457" s="65"/>
      <c r="K1457" s="65"/>
      <c r="L1457" s="65"/>
      <c r="M1457" s="65"/>
      <c r="N1457" s="65"/>
      <c r="O1457" s="65"/>
    </row>
    <row r="1458" customFormat="false" ht="15.75" hidden="false" customHeight="true" outlineLevel="0" collapsed="false">
      <c r="A1458" s="61" t="str">
        <f aca="false">Def_SecSub!$A$464</f>
        <v>SI-13SAFE</v>
      </c>
      <c r="B1458" s="61" t="str">
        <f aca="false">Def_Equipamentos!$C$13</f>
        <v>DI-FMCPicoAmm</v>
      </c>
      <c r="C1458" s="43" t="n">
        <v>2</v>
      </c>
      <c r="D1458" s="64" t="str">
        <f aca="false">IF(EXACT(A1458, ""), "", A1458&amp;":")&amp;B1458&amp;IF(EXACT(C1458, ""), "", "-"&amp;C1458)</f>
        <v>SI-13SAFE:DI-FMCPicoAmm-2</v>
      </c>
      <c r="E1458" s="61" t="str">
        <f aca="false">Def_Locais_Racks_Trechos!$A$15</f>
        <v>IA-13RaBPM</v>
      </c>
      <c r="F1458" s="64" t="str">
        <f aca="false" t="array" ref="F1458:F1458">INDEX(Def_Locais_Racks_Trechos!$B$2:$B$1019, MATCH(E1458, Def_Locais_Racks_Trechos!$A$2:$A$1019, 0), 1)</f>
        <v>Sala Racks 13</v>
      </c>
      <c r="G1458" s="65"/>
      <c r="H1458" s="65"/>
      <c r="I1458" s="65"/>
      <c r="J1458" s="65"/>
      <c r="K1458" s="65"/>
      <c r="L1458" s="65"/>
      <c r="M1458" s="65"/>
      <c r="N1458" s="65"/>
      <c r="O1458" s="65"/>
    </row>
    <row r="1459" customFormat="false" ht="15.75" hidden="false" customHeight="true" outlineLevel="0" collapsed="false">
      <c r="A1459" s="61" t="str">
        <f aca="false">Def_SecSub!$A$465</f>
        <v>SI-14SBFE</v>
      </c>
      <c r="B1459" s="61" t="str">
        <f aca="false">Def_Equipamentos!$C$13</f>
        <v>DI-FMCPicoAmm</v>
      </c>
      <c r="C1459" s="43" t="n">
        <v>1</v>
      </c>
      <c r="D1459" s="64" t="str">
        <f aca="false">IF(EXACT(A1459, ""), "", A1459&amp;":")&amp;B1459&amp;IF(EXACT(C1459, ""), "", "-"&amp;C1459)</f>
        <v>SI-14SBFE:DI-FMCPicoAmm-1</v>
      </c>
      <c r="E1459" s="61" t="str">
        <f aca="false">Def_Locais_Racks_Trechos!$A$16</f>
        <v>IA-14RaBPM</v>
      </c>
      <c r="F1459" s="64" t="str">
        <f aca="false" t="array" ref="F1459:F1459">INDEX(Def_Locais_Racks_Trechos!$B$2:$B$1019, MATCH(E1459, Def_Locais_Racks_Trechos!$A$2:$A$1019, 0), 1)</f>
        <v>Sala Racks 14</v>
      </c>
      <c r="G1459" s="65"/>
      <c r="H1459" s="65"/>
      <c r="I1459" s="65"/>
      <c r="J1459" s="65"/>
      <c r="K1459" s="65"/>
      <c r="L1459" s="65"/>
      <c r="M1459" s="65"/>
      <c r="N1459" s="65"/>
      <c r="O1459" s="65"/>
    </row>
    <row r="1460" customFormat="false" ht="15.75" hidden="false" customHeight="true" outlineLevel="0" collapsed="false">
      <c r="A1460" s="61" t="str">
        <f aca="false">Def_SecSub!$A$465</f>
        <v>SI-14SBFE</v>
      </c>
      <c r="B1460" s="61" t="str">
        <f aca="false">Def_Equipamentos!$C$13</f>
        <v>DI-FMCPicoAmm</v>
      </c>
      <c r="C1460" s="43" t="n">
        <v>2</v>
      </c>
      <c r="D1460" s="64" t="str">
        <f aca="false">IF(EXACT(A1460, ""), "", A1460&amp;":")&amp;B1460&amp;IF(EXACT(C1460, ""), "", "-"&amp;C1460)</f>
        <v>SI-14SBFE:DI-FMCPicoAmm-2</v>
      </c>
      <c r="E1460" s="61" t="str">
        <f aca="false">Def_Locais_Racks_Trechos!$A$16</f>
        <v>IA-14RaBPM</v>
      </c>
      <c r="F1460" s="64" t="str">
        <f aca="false" t="array" ref="F1460:F1460">INDEX(Def_Locais_Racks_Trechos!$B$2:$B$1019, MATCH(E1460, Def_Locais_Racks_Trechos!$A$2:$A$1019, 0), 1)</f>
        <v>Sala Racks 14</v>
      </c>
      <c r="G1460" s="65"/>
      <c r="H1460" s="65"/>
      <c r="I1460" s="65"/>
      <c r="J1460" s="65"/>
      <c r="K1460" s="65"/>
      <c r="L1460" s="65"/>
      <c r="M1460" s="65"/>
      <c r="N1460" s="65"/>
      <c r="O1460" s="65"/>
    </row>
    <row r="1461" customFormat="false" ht="15.75" hidden="false" customHeight="true" outlineLevel="0" collapsed="false">
      <c r="A1461" s="61" t="str">
        <f aca="false">Def_SecSub!$A$466</f>
        <v>SI-15SPFE</v>
      </c>
      <c r="B1461" s="61" t="str">
        <f aca="false">Def_Equipamentos!$C$13</f>
        <v>DI-FMCPicoAmm</v>
      </c>
      <c r="C1461" s="43" t="n">
        <v>1</v>
      </c>
      <c r="D1461" s="64" t="str">
        <f aca="false">IF(EXACT(A1461, ""), "", A1461&amp;":")&amp;B1461&amp;IF(EXACT(C1461, ""), "", "-"&amp;C1461)</f>
        <v>SI-15SPFE:DI-FMCPicoAmm-1</v>
      </c>
      <c r="E1461" s="61" t="str">
        <f aca="false">Def_Locais_Racks_Trechos!$A$17</f>
        <v>IA-15RaBPM</v>
      </c>
      <c r="F1461" s="64" t="str">
        <f aca="false" t="array" ref="F1461:F1461">INDEX(Def_Locais_Racks_Trechos!$B$2:$B$1019, MATCH(E1461, Def_Locais_Racks_Trechos!$A$2:$A$1019, 0), 1)</f>
        <v>Sala Racks 15</v>
      </c>
      <c r="G1461" s="65"/>
      <c r="H1461" s="65"/>
      <c r="I1461" s="65"/>
      <c r="J1461" s="65"/>
      <c r="K1461" s="65"/>
      <c r="L1461" s="65"/>
      <c r="M1461" s="65"/>
      <c r="N1461" s="65"/>
      <c r="O1461" s="65"/>
    </row>
    <row r="1462" customFormat="false" ht="15.75" hidden="false" customHeight="true" outlineLevel="0" collapsed="false">
      <c r="A1462" s="61" t="str">
        <f aca="false">Def_SecSub!$A$466</f>
        <v>SI-15SPFE</v>
      </c>
      <c r="B1462" s="61" t="str">
        <f aca="false">Def_Equipamentos!$C$13</f>
        <v>DI-FMCPicoAmm</v>
      </c>
      <c r="C1462" s="43" t="n">
        <v>2</v>
      </c>
      <c r="D1462" s="64" t="str">
        <f aca="false">IF(EXACT(A1462, ""), "", A1462&amp;":")&amp;B1462&amp;IF(EXACT(C1462, ""), "", "-"&amp;C1462)</f>
        <v>SI-15SPFE:DI-FMCPicoAmm-2</v>
      </c>
      <c r="E1462" s="61" t="str">
        <f aca="false">Def_Locais_Racks_Trechos!$A$17</f>
        <v>IA-15RaBPM</v>
      </c>
      <c r="F1462" s="64" t="str">
        <f aca="false" t="array" ref="F1462:F1462">INDEX(Def_Locais_Racks_Trechos!$B$2:$B$1019, MATCH(E1462, Def_Locais_Racks_Trechos!$A$2:$A$1019, 0), 1)</f>
        <v>Sala Racks 15</v>
      </c>
      <c r="G1462" s="65"/>
      <c r="H1462" s="65"/>
      <c r="I1462" s="65"/>
      <c r="J1462" s="65"/>
      <c r="K1462" s="65"/>
      <c r="L1462" s="65"/>
      <c r="M1462" s="65"/>
      <c r="N1462" s="65"/>
      <c r="O1462" s="65"/>
    </row>
    <row r="1463" customFormat="false" ht="15.75" hidden="false" customHeight="true" outlineLevel="0" collapsed="false">
      <c r="A1463" s="61" t="str">
        <f aca="false">Def_SecSub!$A$467</f>
        <v>SI-16SBFE</v>
      </c>
      <c r="B1463" s="61" t="str">
        <f aca="false">Def_Equipamentos!$C$13</f>
        <v>DI-FMCPicoAmm</v>
      </c>
      <c r="C1463" s="43" t="n">
        <v>1</v>
      </c>
      <c r="D1463" s="64" t="str">
        <f aca="false">IF(EXACT(A1463, ""), "", A1463&amp;":")&amp;B1463&amp;IF(EXACT(C1463, ""), "", "-"&amp;C1463)</f>
        <v>SI-16SBFE:DI-FMCPicoAmm-1</v>
      </c>
      <c r="E1463" s="61" t="str">
        <f aca="false">Def_Locais_Racks_Trechos!$A$18</f>
        <v>IA-16RaBPM</v>
      </c>
      <c r="F1463" s="64" t="str">
        <f aca="false" t="array" ref="F1463:F1463">INDEX(Def_Locais_Racks_Trechos!$B$2:$B$1019, MATCH(E1463, Def_Locais_Racks_Trechos!$A$2:$A$1019, 0), 1)</f>
        <v>Sala Racks 16</v>
      </c>
      <c r="G1463" s="65"/>
      <c r="H1463" s="65"/>
      <c r="I1463" s="65"/>
      <c r="J1463" s="65"/>
      <c r="K1463" s="65"/>
      <c r="L1463" s="65"/>
      <c r="M1463" s="65"/>
      <c r="N1463" s="65"/>
      <c r="O1463" s="65"/>
    </row>
    <row r="1464" customFormat="false" ht="15.75" hidden="false" customHeight="true" outlineLevel="0" collapsed="false">
      <c r="A1464" s="61" t="str">
        <f aca="false">Def_SecSub!$A$467</f>
        <v>SI-16SBFE</v>
      </c>
      <c r="B1464" s="61" t="str">
        <f aca="false">Def_Equipamentos!$C$13</f>
        <v>DI-FMCPicoAmm</v>
      </c>
      <c r="C1464" s="43" t="n">
        <v>2</v>
      </c>
      <c r="D1464" s="64" t="str">
        <f aca="false">IF(EXACT(A1464, ""), "", A1464&amp;":")&amp;B1464&amp;IF(EXACT(C1464, ""), "", "-"&amp;C1464)</f>
        <v>SI-16SBFE:DI-FMCPicoAmm-2</v>
      </c>
      <c r="E1464" s="61" t="str">
        <f aca="false">Def_Locais_Racks_Trechos!$A$18</f>
        <v>IA-16RaBPM</v>
      </c>
      <c r="F1464" s="64" t="str">
        <f aca="false" t="array" ref="F1464:F1464">INDEX(Def_Locais_Racks_Trechos!$B$2:$B$1019, MATCH(E1464, Def_Locais_Racks_Trechos!$A$2:$A$1019, 0), 1)</f>
        <v>Sala Racks 16</v>
      </c>
      <c r="G1464" s="65"/>
      <c r="H1464" s="65"/>
      <c r="I1464" s="65"/>
      <c r="J1464" s="65"/>
      <c r="K1464" s="65"/>
      <c r="L1464" s="65"/>
      <c r="M1464" s="65"/>
      <c r="N1464" s="65"/>
      <c r="O1464" s="65"/>
    </row>
    <row r="1465" customFormat="false" ht="15.75" hidden="false" customHeight="true" outlineLevel="0" collapsed="false">
      <c r="A1465" s="61" t="str">
        <f aca="false">Def_SecSub!$A$468</f>
        <v>SI-17SAFE</v>
      </c>
      <c r="B1465" s="61" t="str">
        <f aca="false">Def_Equipamentos!$C$13</f>
        <v>DI-FMCPicoAmm</v>
      </c>
      <c r="C1465" s="43" t="n">
        <v>1</v>
      </c>
      <c r="D1465" s="64" t="str">
        <f aca="false">IF(EXACT(A1465, ""), "", A1465&amp;":")&amp;B1465&amp;IF(EXACT(C1465, ""), "", "-"&amp;C1465)</f>
        <v>SI-17SAFE:DI-FMCPicoAmm-1</v>
      </c>
      <c r="E1465" s="61" t="str">
        <f aca="false">Def_Locais_Racks_Trechos!$A$19</f>
        <v>IA-17RaBPM</v>
      </c>
      <c r="F1465" s="64" t="str">
        <f aca="false" t="array" ref="F1465:F1465">INDEX(Def_Locais_Racks_Trechos!$B$2:$B$1019, MATCH(E1465, Def_Locais_Racks_Trechos!$A$2:$A$1019, 0), 1)</f>
        <v>Sala Racks 17</v>
      </c>
      <c r="G1465" s="65"/>
      <c r="H1465" s="65"/>
      <c r="I1465" s="65"/>
      <c r="J1465" s="65"/>
      <c r="K1465" s="65"/>
      <c r="L1465" s="65"/>
      <c r="M1465" s="65"/>
      <c r="N1465" s="65"/>
      <c r="O1465" s="65"/>
    </row>
    <row r="1466" customFormat="false" ht="15.75" hidden="false" customHeight="true" outlineLevel="0" collapsed="false">
      <c r="A1466" s="61" t="str">
        <f aca="false">Def_SecSub!$A$468</f>
        <v>SI-17SAFE</v>
      </c>
      <c r="B1466" s="61" t="str">
        <f aca="false">Def_Equipamentos!$C$13</f>
        <v>DI-FMCPicoAmm</v>
      </c>
      <c r="C1466" s="43" t="n">
        <v>2</v>
      </c>
      <c r="D1466" s="64" t="str">
        <f aca="false">IF(EXACT(A1466, ""), "", A1466&amp;":")&amp;B1466&amp;IF(EXACT(C1466, ""), "", "-"&amp;C1466)</f>
        <v>SI-17SAFE:DI-FMCPicoAmm-2</v>
      </c>
      <c r="E1466" s="61" t="str">
        <f aca="false">Def_Locais_Racks_Trechos!$A$19</f>
        <v>IA-17RaBPM</v>
      </c>
      <c r="F1466" s="64" t="str">
        <f aca="false" t="array" ref="F1466:F1466">INDEX(Def_Locais_Racks_Trechos!$B$2:$B$1019, MATCH(E1466, Def_Locais_Racks_Trechos!$A$2:$A$1019, 0), 1)</f>
        <v>Sala Racks 17</v>
      </c>
      <c r="G1466" s="65"/>
      <c r="H1466" s="65"/>
      <c r="I1466" s="65"/>
      <c r="J1466" s="65"/>
      <c r="K1466" s="65"/>
      <c r="L1466" s="65"/>
      <c r="M1466" s="65"/>
      <c r="N1466" s="65"/>
      <c r="O1466" s="65"/>
    </row>
    <row r="1467" customFormat="false" ht="15.75" hidden="false" customHeight="true" outlineLevel="0" collapsed="false">
      <c r="A1467" s="61" t="str">
        <f aca="false">Def_SecSub!$A$469</f>
        <v>SI-18SBFE</v>
      </c>
      <c r="B1467" s="61" t="str">
        <f aca="false">Def_Equipamentos!$C$13</f>
        <v>DI-FMCPicoAmm</v>
      </c>
      <c r="C1467" s="43" t="n">
        <v>1</v>
      </c>
      <c r="D1467" s="64" t="str">
        <f aca="false">IF(EXACT(A1467, ""), "", A1467&amp;":")&amp;B1467&amp;IF(EXACT(C1467, ""), "", "-"&amp;C1467)</f>
        <v>SI-18SBFE:DI-FMCPicoAmm-1</v>
      </c>
      <c r="E1467" s="61" t="str">
        <f aca="false">Def_Locais_Racks_Trechos!$A$20</f>
        <v>IA-18RaBPM</v>
      </c>
      <c r="F1467" s="64" t="str">
        <f aca="false" t="array" ref="F1467:F1467">INDEX(Def_Locais_Racks_Trechos!$B$2:$B$1019, MATCH(E1467, Def_Locais_Racks_Trechos!$A$2:$A$1019, 0), 1)</f>
        <v>Sala Racks 18 parte 1</v>
      </c>
      <c r="G1467" s="65"/>
      <c r="H1467" s="65"/>
      <c r="I1467" s="65"/>
      <c r="J1467" s="65"/>
      <c r="K1467" s="65"/>
      <c r="L1467" s="65"/>
      <c r="M1467" s="65"/>
      <c r="N1467" s="65"/>
      <c r="O1467" s="65"/>
    </row>
    <row r="1468" customFormat="false" ht="15.75" hidden="false" customHeight="true" outlineLevel="0" collapsed="false">
      <c r="A1468" s="61" t="str">
        <f aca="false">Def_SecSub!$A$469</f>
        <v>SI-18SBFE</v>
      </c>
      <c r="B1468" s="61" t="str">
        <f aca="false">Def_Equipamentos!$C$13</f>
        <v>DI-FMCPicoAmm</v>
      </c>
      <c r="C1468" s="43" t="n">
        <v>2</v>
      </c>
      <c r="D1468" s="64" t="str">
        <f aca="false">IF(EXACT(A1468, ""), "", A1468&amp;":")&amp;B1468&amp;IF(EXACT(C1468, ""), "", "-"&amp;C1468)</f>
        <v>SI-18SBFE:DI-FMCPicoAmm-2</v>
      </c>
      <c r="E1468" s="61" t="str">
        <f aca="false">Def_Locais_Racks_Trechos!$A$20</f>
        <v>IA-18RaBPM</v>
      </c>
      <c r="F1468" s="64" t="str">
        <f aca="false" t="array" ref="F1468:F1468">INDEX(Def_Locais_Racks_Trechos!$B$2:$B$1019, MATCH(E1468, Def_Locais_Racks_Trechos!$A$2:$A$1019, 0), 1)</f>
        <v>Sala Racks 18 parte 1</v>
      </c>
      <c r="G1468" s="65"/>
      <c r="H1468" s="65"/>
      <c r="I1468" s="65"/>
      <c r="J1468" s="65"/>
      <c r="K1468" s="65"/>
      <c r="L1468" s="65"/>
      <c r="M1468" s="65"/>
      <c r="N1468" s="65"/>
      <c r="O1468" s="65"/>
    </row>
    <row r="1469" customFormat="false" ht="15.75" hidden="false" customHeight="true" outlineLevel="0" collapsed="false">
      <c r="A1469" s="61" t="str">
        <f aca="false">Def_SecSub!$A$470</f>
        <v>SI-19SPFE</v>
      </c>
      <c r="B1469" s="61" t="str">
        <f aca="false">Def_Equipamentos!$C$13</f>
        <v>DI-FMCPicoAmm</v>
      </c>
      <c r="C1469" s="43" t="n">
        <v>1</v>
      </c>
      <c r="D1469" s="64" t="str">
        <f aca="false">IF(EXACT(A1469, ""), "", A1469&amp;":")&amp;B1469&amp;IF(EXACT(C1469, ""), "", "-"&amp;C1469)</f>
        <v>SI-19SPFE:DI-FMCPicoAmm-1</v>
      </c>
      <c r="E1469" s="61" t="str">
        <f aca="false">Def_Locais_Racks_Trechos!$A$21</f>
        <v>IA-19RaBPM</v>
      </c>
      <c r="F1469" s="64" t="str">
        <f aca="false" t="array" ref="F1469:F1469">INDEX(Def_Locais_Racks_Trechos!$B$2:$B$1019, MATCH(E1469, Def_Locais_Racks_Trechos!$A$2:$A$1019, 0), 1)</f>
        <v>Sala Racks 18 parte 2</v>
      </c>
      <c r="G1469" s="65"/>
      <c r="H1469" s="65"/>
      <c r="I1469" s="65"/>
      <c r="J1469" s="65"/>
      <c r="K1469" s="65"/>
      <c r="L1469" s="65"/>
      <c r="M1469" s="65"/>
      <c r="N1469" s="65"/>
      <c r="O1469" s="65"/>
    </row>
    <row r="1470" customFormat="false" ht="15.75" hidden="false" customHeight="true" outlineLevel="0" collapsed="false">
      <c r="A1470" s="61" t="str">
        <f aca="false">Def_SecSub!$A$470</f>
        <v>SI-19SPFE</v>
      </c>
      <c r="B1470" s="61" t="str">
        <f aca="false">Def_Equipamentos!$C$13</f>
        <v>DI-FMCPicoAmm</v>
      </c>
      <c r="C1470" s="43" t="n">
        <v>2</v>
      </c>
      <c r="D1470" s="64" t="str">
        <f aca="false">IF(EXACT(A1470, ""), "", A1470&amp;":")&amp;B1470&amp;IF(EXACT(C1470, ""), "", "-"&amp;C1470)</f>
        <v>SI-19SPFE:DI-FMCPicoAmm-2</v>
      </c>
      <c r="E1470" s="61" t="str">
        <f aca="false">Def_Locais_Racks_Trechos!$A$21</f>
        <v>IA-19RaBPM</v>
      </c>
      <c r="F1470" s="64" t="str">
        <f aca="false" t="array" ref="F1470:F1470">INDEX(Def_Locais_Racks_Trechos!$B$2:$B$1019, MATCH(E1470, Def_Locais_Racks_Trechos!$A$2:$A$1019, 0), 1)</f>
        <v>Sala Racks 18 parte 2</v>
      </c>
      <c r="G1470" s="65"/>
      <c r="H1470" s="65"/>
      <c r="I1470" s="65"/>
      <c r="J1470" s="65"/>
      <c r="K1470" s="65"/>
      <c r="L1470" s="65"/>
      <c r="M1470" s="65"/>
      <c r="N1470" s="65"/>
      <c r="O1470" s="65"/>
    </row>
    <row r="1471" customFormat="false" ht="15.75" hidden="false" customHeight="true" outlineLevel="0" collapsed="false">
      <c r="A1471" s="61" t="str">
        <f aca="false">Def_SecSub!$A$471</f>
        <v>SI-20SBFE</v>
      </c>
      <c r="B1471" s="61" t="str">
        <f aca="false">Def_Equipamentos!$C$13</f>
        <v>DI-FMCPicoAmm</v>
      </c>
      <c r="C1471" s="43" t="n">
        <v>1</v>
      </c>
      <c r="D1471" s="64" t="str">
        <f aca="false">IF(EXACT(A1471, ""), "", A1471&amp;":")&amp;B1471&amp;IF(EXACT(C1471, ""), "", "-"&amp;C1471)</f>
        <v>SI-20SBFE:DI-FMCPicoAmm-1</v>
      </c>
      <c r="E1471" s="61" t="str">
        <f aca="false">Def_Locais_Racks_Trechos!$A$22</f>
        <v>IA-20RaBPM</v>
      </c>
      <c r="F1471" s="64" t="str">
        <f aca="false" t="array" ref="F1471:F1471">INDEX(Def_Locais_Racks_Trechos!$B$2:$B$1019, MATCH(E1471, Def_Locais_Racks_Trechos!$A$2:$A$1019, 0), 1)</f>
        <v>Sala Racks 19&amp;20</v>
      </c>
      <c r="G1471" s="65"/>
      <c r="H1471" s="65"/>
      <c r="I1471" s="65"/>
      <c r="J1471" s="65"/>
      <c r="K1471" s="65"/>
      <c r="L1471" s="65"/>
      <c r="M1471" s="65"/>
      <c r="N1471" s="65"/>
      <c r="O1471" s="65"/>
    </row>
    <row r="1472" customFormat="false" ht="15.75" hidden="false" customHeight="true" outlineLevel="0" collapsed="false">
      <c r="A1472" s="61" t="str">
        <f aca="false">Def_SecSub!$A$471</f>
        <v>SI-20SBFE</v>
      </c>
      <c r="B1472" s="61" t="str">
        <f aca="false">Def_Equipamentos!$C$13</f>
        <v>DI-FMCPicoAmm</v>
      </c>
      <c r="C1472" s="43" t="n">
        <v>2</v>
      </c>
      <c r="D1472" s="64" t="str">
        <f aca="false">IF(EXACT(A1472, ""), "", A1472&amp;":")&amp;B1472&amp;IF(EXACT(C1472, ""), "", "-"&amp;C1472)</f>
        <v>SI-20SBFE:DI-FMCPicoAmm-2</v>
      </c>
      <c r="E1472" s="61" t="str">
        <f aca="false">Def_Locais_Racks_Trechos!$A$22</f>
        <v>IA-20RaBPM</v>
      </c>
      <c r="F1472" s="64" t="str">
        <f aca="false" t="array" ref="F1472:F1472">INDEX(Def_Locais_Racks_Trechos!$B$2:$B$1019, MATCH(E1472, Def_Locais_Racks_Trechos!$A$2:$A$1019, 0), 1)</f>
        <v>Sala Racks 19&amp;20</v>
      </c>
      <c r="G1472" s="65"/>
      <c r="H1472" s="65"/>
      <c r="I1472" s="65"/>
      <c r="J1472" s="65"/>
      <c r="K1472" s="65"/>
      <c r="L1472" s="65"/>
      <c r="M1472" s="65"/>
      <c r="N1472" s="65"/>
      <c r="O1472" s="65"/>
    </row>
    <row r="1473" customFormat="false" ht="15.75" hidden="false" customHeight="true" outlineLevel="0" collapsed="false">
      <c r="A1473" s="61" t="str">
        <f aca="false">Def_SecSub!$A$472</f>
        <v>SI-01BCFE</v>
      </c>
      <c r="B1473" s="61" t="str">
        <f aca="false">Def_Equipamentos!$C$13</f>
        <v>DI-FMCPicoAmm</v>
      </c>
      <c r="C1473" s="43" t="n">
        <v>1</v>
      </c>
      <c r="D1473" s="64" t="str">
        <f aca="false">IF(EXACT(A1473, ""), "", A1473&amp;":")&amp;B1473&amp;IF(EXACT(C1473, ""), "", "-"&amp;C1473)</f>
        <v>SI-01BCFE:DI-FMCPicoAmm-1</v>
      </c>
      <c r="E1473" s="61" t="str">
        <f aca="false">Def_Locais_Racks_Trechos!$A$3</f>
        <v>IA-01RaBPM</v>
      </c>
      <c r="F1473" s="64" t="str">
        <f aca="false" t="array" ref="F1473:F1473">INDEX(Def_Locais_Racks_Trechos!$B$2:$B$1019, MATCH(E1473, Def_Locais_Racks_Trechos!$A$2:$A$1019, 0), 1)</f>
        <v>Sala Racks 1</v>
      </c>
      <c r="G1473" s="65"/>
      <c r="H1473" s="65"/>
      <c r="I1473" s="65"/>
      <c r="J1473" s="65"/>
      <c r="K1473" s="65"/>
      <c r="L1473" s="65"/>
      <c r="M1473" s="65"/>
      <c r="N1473" s="65"/>
      <c r="O1473" s="65"/>
    </row>
    <row r="1474" customFormat="false" ht="15.75" hidden="false" customHeight="true" outlineLevel="0" collapsed="false">
      <c r="A1474" s="61" t="str">
        <f aca="false">Def_SecSub!$A$472</f>
        <v>SI-01BCFE</v>
      </c>
      <c r="B1474" s="61" t="str">
        <f aca="false">Def_Equipamentos!$C$13</f>
        <v>DI-FMCPicoAmm</v>
      </c>
      <c r="C1474" s="43" t="n">
        <v>2</v>
      </c>
      <c r="D1474" s="64" t="str">
        <f aca="false">IF(EXACT(A1474, ""), "", A1474&amp;":")&amp;B1474&amp;IF(EXACT(C1474, ""), "", "-"&amp;C1474)</f>
        <v>SI-01BCFE:DI-FMCPicoAmm-2</v>
      </c>
      <c r="E1474" s="61" t="str">
        <f aca="false">Def_Locais_Racks_Trechos!$A$3</f>
        <v>IA-01RaBPM</v>
      </c>
      <c r="F1474" s="64" t="str">
        <f aca="false" t="array" ref="F1474:F1474">INDEX(Def_Locais_Racks_Trechos!$B$2:$B$1019, MATCH(E1474, Def_Locais_Racks_Trechos!$A$2:$A$1019, 0), 1)</f>
        <v>Sala Racks 1</v>
      </c>
      <c r="G1474" s="65"/>
      <c r="H1474" s="65"/>
      <c r="I1474" s="65"/>
      <c r="J1474" s="65"/>
      <c r="K1474" s="65"/>
      <c r="L1474" s="65"/>
      <c r="M1474" s="65"/>
      <c r="N1474" s="65"/>
      <c r="O1474" s="65"/>
    </row>
    <row r="1475" customFormat="false" ht="15.75" hidden="false" customHeight="true" outlineLevel="0" collapsed="false">
      <c r="A1475" s="61" t="str">
        <f aca="false">Def_SecSub!$A$473</f>
        <v>SI-02BCFE</v>
      </c>
      <c r="B1475" s="61" t="str">
        <f aca="false">Def_Equipamentos!$C$13</f>
        <v>DI-FMCPicoAmm</v>
      </c>
      <c r="C1475" s="43" t="n">
        <v>1</v>
      </c>
      <c r="D1475" s="64" t="str">
        <f aca="false">IF(EXACT(A1475, ""), "", A1475&amp;":")&amp;B1475&amp;IF(EXACT(C1475, ""), "", "-"&amp;C1475)</f>
        <v>SI-02BCFE:DI-FMCPicoAmm-1</v>
      </c>
      <c r="E1475" s="61" t="str">
        <f aca="false">Def_Locais_Racks_Trechos!$A$4</f>
        <v>IA-02RaBPM</v>
      </c>
      <c r="F1475" s="64" t="str">
        <f aca="false" t="array" ref="F1475:F1475">INDEX(Def_Locais_Racks_Trechos!$B$2:$B$1019, MATCH(E1475, Def_Locais_Racks_Trechos!$A$2:$A$1019, 0), 1)</f>
        <v>Sala Racks 2</v>
      </c>
      <c r="G1475" s="65"/>
      <c r="H1475" s="65"/>
      <c r="I1475" s="65"/>
      <c r="J1475" s="65"/>
      <c r="K1475" s="65"/>
      <c r="L1475" s="65"/>
      <c r="M1475" s="65"/>
      <c r="N1475" s="65"/>
      <c r="O1475" s="65"/>
    </row>
    <row r="1476" customFormat="false" ht="15.75" hidden="false" customHeight="true" outlineLevel="0" collapsed="false">
      <c r="A1476" s="61" t="str">
        <f aca="false">Def_SecSub!$A$473</f>
        <v>SI-02BCFE</v>
      </c>
      <c r="B1476" s="61" t="str">
        <f aca="false">Def_Equipamentos!$C$13</f>
        <v>DI-FMCPicoAmm</v>
      </c>
      <c r="C1476" s="43" t="n">
        <v>2</v>
      </c>
      <c r="D1476" s="64" t="str">
        <f aca="false">IF(EXACT(A1476, ""), "", A1476&amp;":")&amp;B1476&amp;IF(EXACT(C1476, ""), "", "-"&amp;C1476)</f>
        <v>SI-02BCFE:DI-FMCPicoAmm-2</v>
      </c>
      <c r="E1476" s="61" t="str">
        <f aca="false">Def_Locais_Racks_Trechos!$A$4</f>
        <v>IA-02RaBPM</v>
      </c>
      <c r="F1476" s="64" t="str">
        <f aca="false" t="array" ref="F1476:F1476">INDEX(Def_Locais_Racks_Trechos!$B$2:$B$1019, MATCH(E1476, Def_Locais_Racks_Trechos!$A$2:$A$1019, 0), 1)</f>
        <v>Sala Racks 2</v>
      </c>
      <c r="G1476" s="65"/>
      <c r="H1476" s="65"/>
      <c r="I1476" s="65"/>
      <c r="J1476" s="65"/>
      <c r="K1476" s="65"/>
      <c r="L1476" s="65"/>
      <c r="M1476" s="65"/>
      <c r="N1476" s="65"/>
      <c r="O1476" s="65"/>
    </row>
    <row r="1477" customFormat="false" ht="15.75" hidden="false" customHeight="true" outlineLevel="0" collapsed="false">
      <c r="A1477" s="61" t="str">
        <f aca="false">Def_SecSub!$A$474</f>
        <v>SI-03BCFE</v>
      </c>
      <c r="B1477" s="61" t="str">
        <f aca="false">Def_Equipamentos!$C$13</f>
        <v>DI-FMCPicoAmm</v>
      </c>
      <c r="C1477" s="43" t="n">
        <v>1</v>
      </c>
      <c r="D1477" s="64" t="str">
        <f aca="false">IF(EXACT(A1477, ""), "", A1477&amp;":")&amp;B1477&amp;IF(EXACT(C1477, ""), "", "-"&amp;C1477)</f>
        <v>SI-03BCFE:DI-FMCPicoAmm-1</v>
      </c>
      <c r="E1477" s="61" t="str">
        <f aca="false">Def_Locais_Racks_Trechos!$A$5</f>
        <v>IA-03RaBPM</v>
      </c>
      <c r="F1477" s="64" t="str">
        <f aca="false" t="array" ref="F1477:F1477">INDEX(Def_Locais_Racks_Trechos!$B$2:$B$1019, MATCH(E1477, Def_Locais_Racks_Trechos!$A$2:$A$1019, 0), 1)</f>
        <v>Sala Racks 3</v>
      </c>
      <c r="G1477" s="65"/>
      <c r="H1477" s="65"/>
      <c r="I1477" s="65"/>
      <c r="J1477" s="65"/>
      <c r="K1477" s="65"/>
      <c r="L1477" s="65"/>
      <c r="M1477" s="65"/>
      <c r="N1477" s="65"/>
      <c r="O1477" s="65"/>
    </row>
    <row r="1478" customFormat="false" ht="15.75" hidden="false" customHeight="true" outlineLevel="0" collapsed="false">
      <c r="A1478" s="61" t="str">
        <f aca="false">Def_SecSub!$A$474</f>
        <v>SI-03BCFE</v>
      </c>
      <c r="B1478" s="61" t="str">
        <f aca="false">Def_Equipamentos!$C$13</f>
        <v>DI-FMCPicoAmm</v>
      </c>
      <c r="C1478" s="43" t="n">
        <v>2</v>
      </c>
      <c r="D1478" s="64" t="str">
        <f aca="false">IF(EXACT(A1478, ""), "", A1478&amp;":")&amp;B1478&amp;IF(EXACT(C1478, ""), "", "-"&amp;C1478)</f>
        <v>SI-03BCFE:DI-FMCPicoAmm-2</v>
      </c>
      <c r="E1478" s="61" t="str">
        <f aca="false">Def_Locais_Racks_Trechos!$A$5</f>
        <v>IA-03RaBPM</v>
      </c>
      <c r="F1478" s="64" t="str">
        <f aca="false" t="array" ref="F1478:F1478">INDEX(Def_Locais_Racks_Trechos!$B$2:$B$1019, MATCH(E1478, Def_Locais_Racks_Trechos!$A$2:$A$1019, 0), 1)</f>
        <v>Sala Racks 3</v>
      </c>
      <c r="G1478" s="65"/>
      <c r="H1478" s="65"/>
      <c r="I1478" s="65"/>
      <c r="J1478" s="65"/>
      <c r="K1478" s="65"/>
      <c r="L1478" s="65"/>
      <c r="M1478" s="65"/>
      <c r="N1478" s="65"/>
      <c r="O1478" s="65"/>
    </row>
    <row r="1479" customFormat="false" ht="15.75" hidden="false" customHeight="true" outlineLevel="0" collapsed="false">
      <c r="A1479" s="61" t="str">
        <f aca="false">Def_SecSub!$A$475</f>
        <v>SI-04BCFE</v>
      </c>
      <c r="B1479" s="61" t="str">
        <f aca="false">Def_Equipamentos!$C$13</f>
        <v>DI-FMCPicoAmm</v>
      </c>
      <c r="C1479" s="43" t="n">
        <v>1</v>
      </c>
      <c r="D1479" s="64" t="str">
        <f aca="false">IF(EXACT(A1479, ""), "", A1479&amp;":")&amp;B1479&amp;IF(EXACT(C1479, ""), "", "-"&amp;C1479)</f>
        <v>SI-04BCFE:DI-FMCPicoAmm-1</v>
      </c>
      <c r="E1479" s="61" t="str">
        <f aca="false">Def_Locais_Racks_Trechos!$A$6</f>
        <v>IA-04RaBPM</v>
      </c>
      <c r="F1479" s="64" t="str">
        <f aca="false" t="array" ref="F1479:F1479">INDEX(Def_Locais_Racks_Trechos!$B$2:$B$1019, MATCH(E1479, Def_Locais_Racks_Trechos!$A$2:$A$1019, 0), 1)</f>
        <v>Sala Racks 4</v>
      </c>
      <c r="G1479" s="65"/>
      <c r="H1479" s="65"/>
      <c r="I1479" s="65"/>
      <c r="J1479" s="65"/>
      <c r="K1479" s="65"/>
      <c r="L1479" s="65"/>
      <c r="M1479" s="65"/>
      <c r="N1479" s="65"/>
      <c r="O1479" s="65"/>
    </row>
    <row r="1480" customFormat="false" ht="15.75" hidden="false" customHeight="true" outlineLevel="0" collapsed="false">
      <c r="A1480" s="61" t="str">
        <f aca="false">Def_SecSub!$A$475</f>
        <v>SI-04BCFE</v>
      </c>
      <c r="B1480" s="61" t="str">
        <f aca="false">Def_Equipamentos!$C$13</f>
        <v>DI-FMCPicoAmm</v>
      </c>
      <c r="C1480" s="43" t="n">
        <v>2</v>
      </c>
      <c r="D1480" s="64" t="str">
        <f aca="false">IF(EXACT(A1480, ""), "", A1480&amp;":")&amp;B1480&amp;IF(EXACT(C1480, ""), "", "-"&amp;C1480)</f>
        <v>SI-04BCFE:DI-FMCPicoAmm-2</v>
      </c>
      <c r="E1480" s="61" t="str">
        <f aca="false">Def_Locais_Racks_Trechos!$A$6</f>
        <v>IA-04RaBPM</v>
      </c>
      <c r="F1480" s="64" t="str">
        <f aca="false" t="array" ref="F1480:F1480">INDEX(Def_Locais_Racks_Trechos!$B$2:$B$1019, MATCH(E1480, Def_Locais_Racks_Trechos!$A$2:$A$1019, 0), 1)</f>
        <v>Sala Racks 4</v>
      </c>
      <c r="G1480" s="65"/>
      <c r="H1480" s="65"/>
      <c r="I1480" s="65"/>
      <c r="J1480" s="65"/>
      <c r="K1480" s="65"/>
      <c r="L1480" s="65"/>
      <c r="M1480" s="65"/>
      <c r="N1480" s="65"/>
      <c r="O1480" s="65"/>
    </row>
    <row r="1481" customFormat="false" ht="15.75" hidden="false" customHeight="true" outlineLevel="0" collapsed="false">
      <c r="A1481" s="61" t="str">
        <f aca="false">Def_SecSub!$A$476</f>
        <v>SI-05BCFE</v>
      </c>
      <c r="B1481" s="61" t="str">
        <f aca="false">Def_Equipamentos!$C$13</f>
        <v>DI-FMCPicoAmm</v>
      </c>
      <c r="C1481" s="43" t="n">
        <v>1</v>
      </c>
      <c r="D1481" s="64" t="str">
        <f aca="false">IF(EXACT(A1481, ""), "", A1481&amp;":")&amp;B1481&amp;IF(EXACT(C1481, ""), "", "-"&amp;C1481)</f>
        <v>SI-05BCFE:DI-FMCPicoAmm-1</v>
      </c>
      <c r="E1481" s="61" t="str">
        <f aca="false">Def_Locais_Racks_Trechos!$A$7</f>
        <v>IA-05RaBPM</v>
      </c>
      <c r="F1481" s="64" t="str">
        <f aca="false" t="array" ref="F1481:F1481">INDEX(Def_Locais_Racks_Trechos!$B$2:$B$1019, MATCH(E1481, Def_Locais_Racks_Trechos!$A$2:$A$1019, 0), 1)</f>
        <v>Sala Racks 5</v>
      </c>
      <c r="G1481" s="65"/>
      <c r="H1481" s="65"/>
      <c r="I1481" s="65"/>
      <c r="J1481" s="65"/>
      <c r="K1481" s="65"/>
      <c r="L1481" s="65"/>
      <c r="M1481" s="65"/>
      <c r="N1481" s="65"/>
      <c r="O1481" s="65"/>
    </row>
    <row r="1482" customFormat="false" ht="15.75" hidden="false" customHeight="true" outlineLevel="0" collapsed="false">
      <c r="A1482" s="61" t="str">
        <f aca="false">Def_SecSub!$A$476</f>
        <v>SI-05BCFE</v>
      </c>
      <c r="B1482" s="61" t="str">
        <f aca="false">Def_Equipamentos!$C$13</f>
        <v>DI-FMCPicoAmm</v>
      </c>
      <c r="C1482" s="43" t="n">
        <v>2</v>
      </c>
      <c r="D1482" s="64" t="str">
        <f aca="false">IF(EXACT(A1482, ""), "", A1482&amp;":")&amp;B1482&amp;IF(EXACT(C1482, ""), "", "-"&amp;C1482)</f>
        <v>SI-05BCFE:DI-FMCPicoAmm-2</v>
      </c>
      <c r="E1482" s="61" t="str">
        <f aca="false">Def_Locais_Racks_Trechos!$A$7</f>
        <v>IA-05RaBPM</v>
      </c>
      <c r="F1482" s="64" t="str">
        <f aca="false" t="array" ref="F1482:F1482">INDEX(Def_Locais_Racks_Trechos!$B$2:$B$1019, MATCH(E1482, Def_Locais_Racks_Trechos!$A$2:$A$1019, 0), 1)</f>
        <v>Sala Racks 5</v>
      </c>
      <c r="G1482" s="65"/>
      <c r="H1482" s="65"/>
      <c r="I1482" s="65"/>
      <c r="J1482" s="65"/>
      <c r="K1482" s="65"/>
      <c r="L1482" s="65"/>
      <c r="M1482" s="65"/>
      <c r="N1482" s="65"/>
      <c r="O1482" s="65"/>
    </row>
    <row r="1483" customFormat="false" ht="15.75" hidden="false" customHeight="true" outlineLevel="0" collapsed="false">
      <c r="A1483" s="61" t="str">
        <f aca="false">Def_SecSub!$A$477</f>
        <v>SI-06BCFE</v>
      </c>
      <c r="B1483" s="61" t="str">
        <f aca="false">Def_Equipamentos!$C$13</f>
        <v>DI-FMCPicoAmm</v>
      </c>
      <c r="C1483" s="43" t="n">
        <v>1</v>
      </c>
      <c r="D1483" s="64" t="str">
        <f aca="false">IF(EXACT(A1483, ""), "", A1483&amp;":")&amp;B1483&amp;IF(EXACT(C1483, ""), "", "-"&amp;C1483)</f>
        <v>SI-06BCFE:DI-FMCPicoAmm-1</v>
      </c>
      <c r="E1483" s="61" t="str">
        <f aca="false">Def_Locais_Racks_Trechos!$A$8</f>
        <v>IA-06RaBPM</v>
      </c>
      <c r="F1483" s="64" t="str">
        <f aca="false" t="array" ref="F1483:F1483">INDEX(Def_Locais_Racks_Trechos!$B$2:$B$1019, MATCH(E1483, Def_Locais_Racks_Trechos!$A$2:$A$1019, 0), 1)</f>
        <v>Sala Racks 6</v>
      </c>
      <c r="G1483" s="65"/>
      <c r="H1483" s="65"/>
      <c r="I1483" s="65"/>
      <c r="J1483" s="65"/>
      <c r="K1483" s="65"/>
      <c r="L1483" s="65"/>
      <c r="M1483" s="65"/>
      <c r="N1483" s="65"/>
      <c r="O1483" s="65"/>
    </row>
    <row r="1484" customFormat="false" ht="15.75" hidden="false" customHeight="true" outlineLevel="0" collapsed="false">
      <c r="A1484" s="61" t="str">
        <f aca="false">Def_SecSub!$A$477</f>
        <v>SI-06BCFE</v>
      </c>
      <c r="B1484" s="61" t="str">
        <f aca="false">Def_Equipamentos!$C$13</f>
        <v>DI-FMCPicoAmm</v>
      </c>
      <c r="C1484" s="43" t="n">
        <v>2</v>
      </c>
      <c r="D1484" s="64" t="str">
        <f aca="false">IF(EXACT(A1484, ""), "", A1484&amp;":")&amp;B1484&amp;IF(EXACT(C1484, ""), "", "-"&amp;C1484)</f>
        <v>SI-06BCFE:DI-FMCPicoAmm-2</v>
      </c>
      <c r="E1484" s="61" t="str">
        <f aca="false">Def_Locais_Racks_Trechos!$A$8</f>
        <v>IA-06RaBPM</v>
      </c>
      <c r="F1484" s="64" t="str">
        <f aca="false" t="array" ref="F1484:F1484">INDEX(Def_Locais_Racks_Trechos!$B$2:$B$1019, MATCH(E1484, Def_Locais_Racks_Trechos!$A$2:$A$1019, 0), 1)</f>
        <v>Sala Racks 6</v>
      </c>
      <c r="G1484" s="65"/>
      <c r="H1484" s="65"/>
      <c r="I1484" s="65"/>
      <c r="J1484" s="65"/>
      <c r="K1484" s="65"/>
      <c r="L1484" s="65"/>
      <c r="M1484" s="65"/>
      <c r="N1484" s="65"/>
      <c r="O1484" s="65"/>
    </row>
    <row r="1485" customFormat="false" ht="15.75" hidden="false" customHeight="true" outlineLevel="0" collapsed="false">
      <c r="A1485" s="61" t="str">
        <f aca="false">Def_SecSub!$A$478</f>
        <v>SI-07BCFE</v>
      </c>
      <c r="B1485" s="61" t="str">
        <f aca="false">Def_Equipamentos!$C$13</f>
        <v>DI-FMCPicoAmm</v>
      </c>
      <c r="C1485" s="43" t="n">
        <v>1</v>
      </c>
      <c r="D1485" s="64" t="str">
        <f aca="false">IF(EXACT(A1485, ""), "", A1485&amp;":")&amp;B1485&amp;IF(EXACT(C1485, ""), "", "-"&amp;C1485)</f>
        <v>SI-07BCFE:DI-FMCPicoAmm-1</v>
      </c>
      <c r="E1485" s="61" t="str">
        <f aca="false">Def_Locais_Racks_Trechos!$A$9</f>
        <v>IA-07RaBPM</v>
      </c>
      <c r="F1485" s="64" t="str">
        <f aca="false" t="array" ref="F1485:F1485">INDEX(Def_Locais_Racks_Trechos!$B$2:$B$1019, MATCH(E1485, Def_Locais_Racks_Trechos!$A$2:$A$1019, 0), 1)</f>
        <v>Sala Racks 7</v>
      </c>
      <c r="G1485" s="65"/>
      <c r="H1485" s="65"/>
      <c r="I1485" s="65"/>
      <c r="J1485" s="65"/>
      <c r="K1485" s="65"/>
      <c r="L1485" s="65"/>
      <c r="M1485" s="65"/>
      <c r="N1485" s="65"/>
      <c r="O1485" s="65"/>
    </row>
    <row r="1486" customFormat="false" ht="15.75" hidden="false" customHeight="true" outlineLevel="0" collapsed="false">
      <c r="A1486" s="61" t="str">
        <f aca="false">Def_SecSub!$A$478</f>
        <v>SI-07BCFE</v>
      </c>
      <c r="B1486" s="61" t="str">
        <f aca="false">Def_Equipamentos!$C$13</f>
        <v>DI-FMCPicoAmm</v>
      </c>
      <c r="C1486" s="43" t="n">
        <v>2</v>
      </c>
      <c r="D1486" s="64" t="str">
        <f aca="false">IF(EXACT(A1486, ""), "", A1486&amp;":")&amp;B1486&amp;IF(EXACT(C1486, ""), "", "-"&amp;C1486)</f>
        <v>SI-07BCFE:DI-FMCPicoAmm-2</v>
      </c>
      <c r="E1486" s="61" t="str">
        <f aca="false">Def_Locais_Racks_Trechos!$A$9</f>
        <v>IA-07RaBPM</v>
      </c>
      <c r="F1486" s="64" t="str">
        <f aca="false" t="array" ref="F1486:F1486">INDEX(Def_Locais_Racks_Trechos!$B$2:$B$1019, MATCH(E1486, Def_Locais_Racks_Trechos!$A$2:$A$1019, 0), 1)</f>
        <v>Sala Racks 7</v>
      </c>
      <c r="G1486" s="65"/>
      <c r="H1486" s="65"/>
      <c r="I1486" s="65"/>
      <c r="J1486" s="65"/>
      <c r="K1486" s="65"/>
      <c r="L1486" s="65"/>
      <c r="M1486" s="65"/>
      <c r="N1486" s="65"/>
      <c r="O1486" s="65"/>
    </row>
    <row r="1487" customFormat="false" ht="15.75" hidden="false" customHeight="true" outlineLevel="0" collapsed="false">
      <c r="A1487" s="61" t="str">
        <f aca="false">Def_SecSub!$A$479</f>
        <v>SI-08BCFE</v>
      </c>
      <c r="B1487" s="61" t="str">
        <f aca="false">Def_Equipamentos!$C$13</f>
        <v>DI-FMCPicoAmm</v>
      </c>
      <c r="C1487" s="43" t="n">
        <v>1</v>
      </c>
      <c r="D1487" s="64" t="str">
        <f aca="false">IF(EXACT(A1487, ""), "", A1487&amp;":")&amp;B1487&amp;IF(EXACT(C1487, ""), "", "-"&amp;C1487)</f>
        <v>SI-08BCFE:DI-FMCPicoAmm-1</v>
      </c>
      <c r="E1487" s="61" t="str">
        <f aca="false">Def_Locais_Racks_Trechos!$A$10</f>
        <v>IA-08RaBPM</v>
      </c>
      <c r="F1487" s="64" t="str">
        <f aca="false" t="array" ref="F1487:F1487">INDEX(Def_Locais_Racks_Trechos!$B$2:$B$1019, MATCH(E1487, Def_Locais_Racks_Trechos!$A$2:$A$1019, 0), 1)</f>
        <v>Sala Racks 8</v>
      </c>
      <c r="G1487" s="65"/>
      <c r="H1487" s="65"/>
      <c r="I1487" s="65"/>
      <c r="J1487" s="65"/>
      <c r="K1487" s="65"/>
      <c r="L1487" s="65"/>
      <c r="M1487" s="65"/>
      <c r="N1487" s="65"/>
      <c r="O1487" s="65"/>
    </row>
    <row r="1488" customFormat="false" ht="15.75" hidden="false" customHeight="true" outlineLevel="0" collapsed="false">
      <c r="A1488" s="61" t="str">
        <f aca="false">Def_SecSub!$A$479</f>
        <v>SI-08BCFE</v>
      </c>
      <c r="B1488" s="61" t="str">
        <f aca="false">Def_Equipamentos!$C$13</f>
        <v>DI-FMCPicoAmm</v>
      </c>
      <c r="C1488" s="43" t="n">
        <v>2</v>
      </c>
      <c r="D1488" s="64" t="str">
        <f aca="false">IF(EXACT(A1488, ""), "", A1488&amp;":")&amp;B1488&amp;IF(EXACT(C1488, ""), "", "-"&amp;C1488)</f>
        <v>SI-08BCFE:DI-FMCPicoAmm-2</v>
      </c>
      <c r="E1488" s="61" t="str">
        <f aca="false">Def_Locais_Racks_Trechos!$A$10</f>
        <v>IA-08RaBPM</v>
      </c>
      <c r="F1488" s="64" t="str">
        <f aca="false" t="array" ref="F1488:F1488">INDEX(Def_Locais_Racks_Trechos!$B$2:$B$1019, MATCH(E1488, Def_Locais_Racks_Trechos!$A$2:$A$1019, 0), 1)</f>
        <v>Sala Racks 8</v>
      </c>
      <c r="G1488" s="65"/>
      <c r="H1488" s="65"/>
      <c r="I1488" s="65"/>
      <c r="J1488" s="65"/>
      <c r="K1488" s="65"/>
      <c r="L1488" s="65"/>
      <c r="M1488" s="65"/>
      <c r="N1488" s="65"/>
      <c r="O1488" s="65"/>
    </row>
    <row r="1489" customFormat="false" ht="15.75" hidden="false" customHeight="true" outlineLevel="0" collapsed="false">
      <c r="A1489" s="61" t="str">
        <f aca="false">Def_SecSub!$A$480</f>
        <v>SI-09BCFE</v>
      </c>
      <c r="B1489" s="61" t="str">
        <f aca="false">Def_Equipamentos!$C$13</f>
        <v>DI-FMCPicoAmm</v>
      </c>
      <c r="C1489" s="43" t="n">
        <v>1</v>
      </c>
      <c r="D1489" s="64" t="str">
        <f aca="false">IF(EXACT(A1489, ""), "", A1489&amp;":")&amp;B1489&amp;IF(EXACT(C1489, ""), "", "-"&amp;C1489)</f>
        <v>SI-09BCFE:DI-FMCPicoAmm-1</v>
      </c>
      <c r="E1489" s="61" t="str">
        <f aca="false">Def_Locais_Racks_Trechos!$A$11</f>
        <v>IA-09RaBPM</v>
      </c>
      <c r="F1489" s="64" t="str">
        <f aca="false" t="array" ref="F1489:F1489">INDEX(Def_Locais_Racks_Trechos!$B$2:$B$1019, MATCH(E1489, Def_Locais_Racks_Trechos!$A$2:$A$1019, 0), 1)</f>
        <v>Sala Racks 9</v>
      </c>
      <c r="G1489" s="65"/>
      <c r="H1489" s="65"/>
      <c r="I1489" s="65"/>
      <c r="J1489" s="65"/>
      <c r="K1489" s="65"/>
      <c r="L1489" s="65"/>
      <c r="M1489" s="65"/>
      <c r="N1489" s="65"/>
      <c r="O1489" s="65"/>
    </row>
    <row r="1490" customFormat="false" ht="15.75" hidden="false" customHeight="true" outlineLevel="0" collapsed="false">
      <c r="A1490" s="61" t="str">
        <f aca="false">Def_SecSub!$A$480</f>
        <v>SI-09BCFE</v>
      </c>
      <c r="B1490" s="61" t="str">
        <f aca="false">Def_Equipamentos!$C$13</f>
        <v>DI-FMCPicoAmm</v>
      </c>
      <c r="C1490" s="43" t="n">
        <v>2</v>
      </c>
      <c r="D1490" s="64" t="str">
        <f aca="false">IF(EXACT(A1490, ""), "", A1490&amp;":")&amp;B1490&amp;IF(EXACT(C1490, ""), "", "-"&amp;C1490)</f>
        <v>SI-09BCFE:DI-FMCPicoAmm-2</v>
      </c>
      <c r="E1490" s="61" t="str">
        <f aca="false">Def_Locais_Racks_Trechos!$A$11</f>
        <v>IA-09RaBPM</v>
      </c>
      <c r="F1490" s="64" t="str">
        <f aca="false" t="array" ref="F1490:F1490">INDEX(Def_Locais_Racks_Trechos!$B$2:$B$1019, MATCH(E1490, Def_Locais_Racks_Trechos!$A$2:$A$1019, 0), 1)</f>
        <v>Sala Racks 9</v>
      </c>
      <c r="G1490" s="65"/>
      <c r="H1490" s="65"/>
      <c r="I1490" s="65"/>
      <c r="J1490" s="65"/>
      <c r="K1490" s="65"/>
      <c r="L1490" s="65"/>
      <c r="M1490" s="65"/>
      <c r="N1490" s="65"/>
      <c r="O1490" s="65"/>
    </row>
    <row r="1491" customFormat="false" ht="15.75" hidden="false" customHeight="true" outlineLevel="0" collapsed="false">
      <c r="A1491" s="61" t="str">
        <f aca="false">Def_SecSub!$A$481</f>
        <v>SI-10BCFE</v>
      </c>
      <c r="B1491" s="61" t="str">
        <f aca="false">Def_Equipamentos!$C$13</f>
        <v>DI-FMCPicoAmm</v>
      </c>
      <c r="C1491" s="43" t="n">
        <v>1</v>
      </c>
      <c r="D1491" s="64" t="str">
        <f aca="false">IF(EXACT(A1491, ""), "", A1491&amp;":")&amp;B1491&amp;IF(EXACT(C1491, ""), "", "-"&amp;C1491)</f>
        <v>SI-10BCFE:DI-FMCPicoAmm-1</v>
      </c>
      <c r="E1491" s="61" t="str">
        <f aca="false">Def_Locais_Racks_Trechos!$A$12</f>
        <v>IA-10RaBPM</v>
      </c>
      <c r="F1491" s="64" t="str">
        <f aca="false" t="array" ref="F1491:F1491">INDEX(Def_Locais_Racks_Trechos!$B$2:$B$1019, MATCH(E1491, Def_Locais_Racks_Trechos!$A$2:$A$1019, 0), 1)</f>
        <v>Sala Racks 10</v>
      </c>
      <c r="G1491" s="65"/>
      <c r="H1491" s="65"/>
      <c r="I1491" s="65"/>
      <c r="J1491" s="65"/>
      <c r="K1491" s="65"/>
      <c r="L1491" s="65"/>
      <c r="M1491" s="65"/>
      <c r="N1491" s="65"/>
      <c r="O1491" s="65"/>
    </row>
    <row r="1492" customFormat="false" ht="15.75" hidden="false" customHeight="true" outlineLevel="0" collapsed="false">
      <c r="A1492" s="61" t="str">
        <f aca="false">Def_SecSub!$A$481</f>
        <v>SI-10BCFE</v>
      </c>
      <c r="B1492" s="61" t="str">
        <f aca="false">Def_Equipamentos!$C$13</f>
        <v>DI-FMCPicoAmm</v>
      </c>
      <c r="C1492" s="43" t="n">
        <v>2</v>
      </c>
      <c r="D1492" s="64" t="str">
        <f aca="false">IF(EXACT(A1492, ""), "", A1492&amp;":")&amp;B1492&amp;IF(EXACT(C1492, ""), "", "-"&amp;C1492)</f>
        <v>SI-10BCFE:DI-FMCPicoAmm-2</v>
      </c>
      <c r="E1492" s="61" t="str">
        <f aca="false">Def_Locais_Racks_Trechos!$A$12</f>
        <v>IA-10RaBPM</v>
      </c>
      <c r="F1492" s="64" t="str">
        <f aca="false" t="array" ref="F1492:F1492">INDEX(Def_Locais_Racks_Trechos!$B$2:$B$1019, MATCH(E1492, Def_Locais_Racks_Trechos!$A$2:$A$1019, 0), 1)</f>
        <v>Sala Racks 10</v>
      </c>
      <c r="G1492" s="65"/>
      <c r="H1492" s="65"/>
      <c r="I1492" s="65"/>
      <c r="J1492" s="65"/>
      <c r="K1492" s="65"/>
      <c r="L1492" s="65"/>
      <c r="M1492" s="65"/>
      <c r="N1492" s="65"/>
      <c r="O1492" s="65"/>
    </row>
    <row r="1493" customFormat="false" ht="15.75" hidden="false" customHeight="true" outlineLevel="0" collapsed="false">
      <c r="A1493" s="61" t="str">
        <f aca="false">Def_SecSub!$A$482</f>
        <v>SI-11BCFE</v>
      </c>
      <c r="B1493" s="61" t="str">
        <f aca="false">Def_Equipamentos!$C$13</f>
        <v>DI-FMCPicoAmm</v>
      </c>
      <c r="C1493" s="43" t="n">
        <v>1</v>
      </c>
      <c r="D1493" s="64" t="str">
        <f aca="false">IF(EXACT(A1493, ""), "", A1493&amp;":")&amp;B1493&amp;IF(EXACT(C1493, ""), "", "-"&amp;C1493)</f>
        <v>SI-11BCFE:DI-FMCPicoAmm-1</v>
      </c>
      <c r="E1493" s="61" t="str">
        <f aca="false">Def_Locais_Racks_Trechos!$A$13</f>
        <v>IA-11RaBPM</v>
      </c>
      <c r="F1493" s="64" t="str">
        <f aca="false" t="array" ref="F1493:F1493">INDEX(Def_Locais_Racks_Trechos!$B$2:$B$1019, MATCH(E1493, Def_Locais_Racks_Trechos!$A$2:$A$1019, 0), 1)</f>
        <v>Sala Racks 11</v>
      </c>
      <c r="G1493" s="65"/>
      <c r="H1493" s="65"/>
      <c r="I1493" s="65"/>
      <c r="J1493" s="65"/>
      <c r="K1493" s="65"/>
      <c r="L1493" s="65"/>
      <c r="M1493" s="65"/>
      <c r="N1493" s="65"/>
      <c r="O1493" s="65"/>
    </row>
    <row r="1494" customFormat="false" ht="15.75" hidden="false" customHeight="true" outlineLevel="0" collapsed="false">
      <c r="A1494" s="61" t="str">
        <f aca="false">Def_SecSub!$A$482</f>
        <v>SI-11BCFE</v>
      </c>
      <c r="B1494" s="61" t="str">
        <f aca="false">Def_Equipamentos!$C$13</f>
        <v>DI-FMCPicoAmm</v>
      </c>
      <c r="C1494" s="43" t="n">
        <v>2</v>
      </c>
      <c r="D1494" s="64" t="str">
        <f aca="false">IF(EXACT(A1494, ""), "", A1494&amp;":")&amp;B1494&amp;IF(EXACT(C1494, ""), "", "-"&amp;C1494)</f>
        <v>SI-11BCFE:DI-FMCPicoAmm-2</v>
      </c>
      <c r="E1494" s="61" t="str">
        <f aca="false">Def_Locais_Racks_Trechos!$A$13</f>
        <v>IA-11RaBPM</v>
      </c>
      <c r="F1494" s="64" t="str">
        <f aca="false" t="array" ref="F1494:F1494">INDEX(Def_Locais_Racks_Trechos!$B$2:$B$1019, MATCH(E1494, Def_Locais_Racks_Trechos!$A$2:$A$1019, 0), 1)</f>
        <v>Sala Racks 11</v>
      </c>
      <c r="G1494" s="65"/>
      <c r="H1494" s="65"/>
      <c r="I1494" s="65"/>
      <c r="J1494" s="65"/>
      <c r="K1494" s="65"/>
      <c r="L1494" s="65"/>
      <c r="M1494" s="65"/>
      <c r="N1494" s="65"/>
      <c r="O1494" s="65"/>
    </row>
    <row r="1495" customFormat="false" ht="15.75" hidden="false" customHeight="true" outlineLevel="0" collapsed="false">
      <c r="A1495" s="61" t="str">
        <f aca="false">Def_SecSub!$A$483</f>
        <v>SI-12BCFE</v>
      </c>
      <c r="B1495" s="61" t="str">
        <f aca="false">Def_Equipamentos!$C$13</f>
        <v>DI-FMCPicoAmm</v>
      </c>
      <c r="C1495" s="43" t="n">
        <v>1</v>
      </c>
      <c r="D1495" s="64" t="str">
        <f aca="false">IF(EXACT(A1495, ""), "", A1495&amp;":")&amp;B1495&amp;IF(EXACT(C1495, ""), "", "-"&amp;C1495)</f>
        <v>SI-12BCFE:DI-FMCPicoAmm-1</v>
      </c>
      <c r="E1495" s="61" t="str">
        <f aca="false">Def_Locais_Racks_Trechos!$A$14</f>
        <v>IA-12RaBPM</v>
      </c>
      <c r="F1495" s="64" t="str">
        <f aca="false" t="array" ref="F1495:F1495">INDEX(Def_Locais_Racks_Trechos!$B$2:$B$1019, MATCH(E1495, Def_Locais_Racks_Trechos!$A$2:$A$1019, 0), 1)</f>
        <v>Sala Racks 12</v>
      </c>
      <c r="G1495" s="65"/>
      <c r="H1495" s="65"/>
      <c r="I1495" s="65"/>
      <c r="J1495" s="65"/>
      <c r="K1495" s="65"/>
      <c r="L1495" s="65"/>
      <c r="M1495" s="65"/>
      <c r="N1495" s="65"/>
      <c r="O1495" s="65"/>
    </row>
    <row r="1496" customFormat="false" ht="15.75" hidden="false" customHeight="true" outlineLevel="0" collapsed="false">
      <c r="A1496" s="61" t="str">
        <f aca="false">Def_SecSub!$A$483</f>
        <v>SI-12BCFE</v>
      </c>
      <c r="B1496" s="61" t="str">
        <f aca="false">Def_Equipamentos!$C$13</f>
        <v>DI-FMCPicoAmm</v>
      </c>
      <c r="C1496" s="43" t="n">
        <v>2</v>
      </c>
      <c r="D1496" s="64" t="str">
        <f aca="false">IF(EXACT(A1496, ""), "", A1496&amp;":")&amp;B1496&amp;IF(EXACT(C1496, ""), "", "-"&amp;C1496)</f>
        <v>SI-12BCFE:DI-FMCPicoAmm-2</v>
      </c>
      <c r="E1496" s="61" t="str">
        <f aca="false">Def_Locais_Racks_Trechos!$A$14</f>
        <v>IA-12RaBPM</v>
      </c>
      <c r="F1496" s="64" t="str">
        <f aca="false" t="array" ref="F1496:F1496">INDEX(Def_Locais_Racks_Trechos!$B$2:$B$1019, MATCH(E1496, Def_Locais_Racks_Trechos!$A$2:$A$1019, 0), 1)</f>
        <v>Sala Racks 12</v>
      </c>
      <c r="G1496" s="65"/>
      <c r="H1496" s="65"/>
      <c r="I1496" s="65"/>
      <c r="J1496" s="65"/>
      <c r="K1496" s="65"/>
      <c r="L1496" s="65"/>
      <c r="M1496" s="65"/>
      <c r="N1496" s="65"/>
      <c r="O1496" s="65"/>
    </row>
    <row r="1497" customFormat="false" ht="15.75" hidden="false" customHeight="true" outlineLevel="0" collapsed="false">
      <c r="A1497" s="61" t="str">
        <f aca="false">Def_SecSub!$A$484</f>
        <v>SI-13BCFE</v>
      </c>
      <c r="B1497" s="61" t="str">
        <f aca="false">Def_Equipamentos!$C$13</f>
        <v>DI-FMCPicoAmm</v>
      </c>
      <c r="C1497" s="43" t="n">
        <v>1</v>
      </c>
      <c r="D1497" s="64" t="str">
        <f aca="false">IF(EXACT(A1497, ""), "", A1497&amp;":")&amp;B1497&amp;IF(EXACT(C1497, ""), "", "-"&amp;C1497)</f>
        <v>SI-13BCFE:DI-FMCPicoAmm-1</v>
      </c>
      <c r="E1497" s="61" t="str">
        <f aca="false">Def_Locais_Racks_Trechos!$A$15</f>
        <v>IA-13RaBPM</v>
      </c>
      <c r="F1497" s="64" t="str">
        <f aca="false" t="array" ref="F1497:F1497">INDEX(Def_Locais_Racks_Trechos!$B$2:$B$1019, MATCH(E1497, Def_Locais_Racks_Trechos!$A$2:$A$1019, 0), 1)</f>
        <v>Sala Racks 13</v>
      </c>
      <c r="G1497" s="65"/>
      <c r="H1497" s="65"/>
      <c r="I1497" s="65"/>
      <c r="J1497" s="65"/>
      <c r="K1497" s="65"/>
      <c r="L1497" s="65"/>
      <c r="M1497" s="65"/>
      <c r="N1497" s="65"/>
      <c r="O1497" s="65"/>
    </row>
    <row r="1498" customFormat="false" ht="15.75" hidden="false" customHeight="true" outlineLevel="0" collapsed="false">
      <c r="A1498" s="61" t="str">
        <f aca="false">Def_SecSub!$A$484</f>
        <v>SI-13BCFE</v>
      </c>
      <c r="B1498" s="61" t="str">
        <f aca="false">Def_Equipamentos!$C$13</f>
        <v>DI-FMCPicoAmm</v>
      </c>
      <c r="C1498" s="43" t="n">
        <v>2</v>
      </c>
      <c r="D1498" s="64" t="str">
        <f aca="false">IF(EXACT(A1498, ""), "", A1498&amp;":")&amp;B1498&amp;IF(EXACT(C1498, ""), "", "-"&amp;C1498)</f>
        <v>SI-13BCFE:DI-FMCPicoAmm-2</v>
      </c>
      <c r="E1498" s="61" t="str">
        <f aca="false">Def_Locais_Racks_Trechos!$A$15</f>
        <v>IA-13RaBPM</v>
      </c>
      <c r="F1498" s="64" t="str">
        <f aca="false" t="array" ref="F1498:F1498">INDEX(Def_Locais_Racks_Trechos!$B$2:$B$1019, MATCH(E1498, Def_Locais_Racks_Trechos!$A$2:$A$1019, 0), 1)</f>
        <v>Sala Racks 13</v>
      </c>
      <c r="G1498" s="65"/>
      <c r="H1498" s="65"/>
      <c r="I1498" s="65"/>
      <c r="J1498" s="65"/>
      <c r="K1498" s="65"/>
      <c r="L1498" s="65"/>
      <c r="M1498" s="65"/>
      <c r="N1498" s="65"/>
      <c r="O1498" s="65"/>
    </row>
    <row r="1499" customFormat="false" ht="15.75" hidden="false" customHeight="true" outlineLevel="0" collapsed="false">
      <c r="A1499" s="61" t="str">
        <f aca="false">Def_SecSub!$A$485</f>
        <v>SI-14BCFE</v>
      </c>
      <c r="B1499" s="61" t="str">
        <f aca="false">Def_Equipamentos!$C$13</f>
        <v>DI-FMCPicoAmm</v>
      </c>
      <c r="C1499" s="43" t="n">
        <v>1</v>
      </c>
      <c r="D1499" s="64" t="str">
        <f aca="false">IF(EXACT(A1499, ""), "", A1499&amp;":")&amp;B1499&amp;IF(EXACT(C1499, ""), "", "-"&amp;C1499)</f>
        <v>SI-14BCFE:DI-FMCPicoAmm-1</v>
      </c>
      <c r="E1499" s="61" t="str">
        <f aca="false">Def_Locais_Racks_Trechos!$A$16</f>
        <v>IA-14RaBPM</v>
      </c>
      <c r="F1499" s="64" t="str">
        <f aca="false" t="array" ref="F1499:F1499">INDEX(Def_Locais_Racks_Trechos!$B$2:$B$1019, MATCH(E1499, Def_Locais_Racks_Trechos!$A$2:$A$1019, 0), 1)</f>
        <v>Sala Racks 14</v>
      </c>
      <c r="G1499" s="65"/>
      <c r="H1499" s="65"/>
      <c r="I1499" s="65"/>
      <c r="J1499" s="65"/>
      <c r="K1499" s="65"/>
      <c r="L1499" s="65"/>
      <c r="M1499" s="65"/>
      <c r="N1499" s="65"/>
      <c r="O1499" s="65"/>
    </row>
    <row r="1500" customFormat="false" ht="15.75" hidden="false" customHeight="true" outlineLevel="0" collapsed="false">
      <c r="A1500" s="61" t="str">
        <f aca="false">Def_SecSub!$A$485</f>
        <v>SI-14BCFE</v>
      </c>
      <c r="B1500" s="61" t="str">
        <f aca="false">Def_Equipamentos!$C$13</f>
        <v>DI-FMCPicoAmm</v>
      </c>
      <c r="C1500" s="43" t="n">
        <v>2</v>
      </c>
      <c r="D1500" s="64" t="str">
        <f aca="false">IF(EXACT(A1500, ""), "", A1500&amp;":")&amp;B1500&amp;IF(EXACT(C1500, ""), "", "-"&amp;C1500)</f>
        <v>SI-14BCFE:DI-FMCPicoAmm-2</v>
      </c>
      <c r="E1500" s="61" t="str">
        <f aca="false">Def_Locais_Racks_Trechos!$A$16</f>
        <v>IA-14RaBPM</v>
      </c>
      <c r="F1500" s="64" t="str">
        <f aca="false" t="array" ref="F1500:F1500">INDEX(Def_Locais_Racks_Trechos!$B$2:$B$1019, MATCH(E1500, Def_Locais_Racks_Trechos!$A$2:$A$1019, 0), 1)</f>
        <v>Sala Racks 14</v>
      </c>
      <c r="G1500" s="65"/>
      <c r="H1500" s="65"/>
      <c r="I1500" s="65"/>
      <c r="J1500" s="65"/>
      <c r="K1500" s="65"/>
      <c r="L1500" s="65"/>
      <c r="M1500" s="65"/>
      <c r="N1500" s="65"/>
      <c r="O1500" s="65"/>
    </row>
    <row r="1501" customFormat="false" ht="15.75" hidden="false" customHeight="true" outlineLevel="0" collapsed="false">
      <c r="A1501" s="61" t="str">
        <f aca="false">Def_SecSub!$A$486</f>
        <v>SI-15BCFE</v>
      </c>
      <c r="B1501" s="61" t="str">
        <f aca="false">Def_Equipamentos!$C$13</f>
        <v>DI-FMCPicoAmm</v>
      </c>
      <c r="C1501" s="43" t="n">
        <v>1</v>
      </c>
      <c r="D1501" s="64" t="str">
        <f aca="false">IF(EXACT(A1501, ""), "", A1501&amp;":")&amp;B1501&amp;IF(EXACT(C1501, ""), "", "-"&amp;C1501)</f>
        <v>SI-15BCFE:DI-FMCPicoAmm-1</v>
      </c>
      <c r="E1501" s="61" t="str">
        <f aca="false">Def_Locais_Racks_Trechos!$A$17</f>
        <v>IA-15RaBPM</v>
      </c>
      <c r="F1501" s="64" t="str">
        <f aca="false" t="array" ref="F1501:F1501">INDEX(Def_Locais_Racks_Trechos!$B$2:$B$1019, MATCH(E1501, Def_Locais_Racks_Trechos!$A$2:$A$1019, 0), 1)</f>
        <v>Sala Racks 15</v>
      </c>
      <c r="G1501" s="65"/>
      <c r="H1501" s="65"/>
      <c r="I1501" s="65"/>
      <c r="J1501" s="65"/>
      <c r="K1501" s="65"/>
      <c r="L1501" s="65"/>
      <c r="M1501" s="65"/>
      <c r="N1501" s="65"/>
      <c r="O1501" s="65"/>
    </row>
    <row r="1502" customFormat="false" ht="15.75" hidden="false" customHeight="true" outlineLevel="0" collapsed="false">
      <c r="A1502" s="61" t="str">
        <f aca="false">Def_SecSub!$A$486</f>
        <v>SI-15BCFE</v>
      </c>
      <c r="B1502" s="61" t="str">
        <f aca="false">Def_Equipamentos!$C$13</f>
        <v>DI-FMCPicoAmm</v>
      </c>
      <c r="C1502" s="43" t="n">
        <v>2</v>
      </c>
      <c r="D1502" s="64" t="str">
        <f aca="false">IF(EXACT(A1502, ""), "", A1502&amp;":")&amp;B1502&amp;IF(EXACT(C1502, ""), "", "-"&amp;C1502)</f>
        <v>SI-15BCFE:DI-FMCPicoAmm-2</v>
      </c>
      <c r="E1502" s="61" t="str">
        <f aca="false">Def_Locais_Racks_Trechos!$A$17</f>
        <v>IA-15RaBPM</v>
      </c>
      <c r="F1502" s="64" t="str">
        <f aca="false" t="array" ref="F1502:F1502">INDEX(Def_Locais_Racks_Trechos!$B$2:$B$1019, MATCH(E1502, Def_Locais_Racks_Trechos!$A$2:$A$1019, 0), 1)</f>
        <v>Sala Racks 15</v>
      </c>
      <c r="G1502" s="65"/>
      <c r="H1502" s="65"/>
      <c r="I1502" s="65"/>
      <c r="J1502" s="65"/>
      <c r="K1502" s="65"/>
      <c r="L1502" s="65"/>
      <c r="M1502" s="65"/>
      <c r="N1502" s="65"/>
      <c r="O1502" s="65"/>
    </row>
    <row r="1503" customFormat="false" ht="15.75" hidden="false" customHeight="true" outlineLevel="0" collapsed="false">
      <c r="A1503" s="61" t="str">
        <f aca="false">Def_SecSub!$A$487</f>
        <v>SI-16BCFE</v>
      </c>
      <c r="B1503" s="61" t="str">
        <f aca="false">Def_Equipamentos!$C$13</f>
        <v>DI-FMCPicoAmm</v>
      </c>
      <c r="C1503" s="43" t="n">
        <v>1</v>
      </c>
      <c r="D1503" s="64" t="str">
        <f aca="false">IF(EXACT(A1503, ""), "", A1503&amp;":")&amp;B1503&amp;IF(EXACT(C1503, ""), "", "-"&amp;C1503)</f>
        <v>SI-16BCFE:DI-FMCPicoAmm-1</v>
      </c>
      <c r="E1503" s="61" t="str">
        <f aca="false">Def_Locais_Racks_Trechos!$A$18</f>
        <v>IA-16RaBPM</v>
      </c>
      <c r="F1503" s="64" t="str">
        <f aca="false" t="array" ref="F1503:F1503">INDEX(Def_Locais_Racks_Trechos!$B$2:$B$1019, MATCH(E1503, Def_Locais_Racks_Trechos!$A$2:$A$1019, 0), 1)</f>
        <v>Sala Racks 16</v>
      </c>
      <c r="G1503" s="65"/>
      <c r="H1503" s="65"/>
      <c r="I1503" s="65"/>
      <c r="J1503" s="65"/>
      <c r="K1503" s="65"/>
      <c r="L1503" s="65"/>
      <c r="M1503" s="65"/>
      <c r="N1503" s="65"/>
      <c r="O1503" s="65"/>
    </row>
    <row r="1504" customFormat="false" ht="15.75" hidden="false" customHeight="true" outlineLevel="0" collapsed="false">
      <c r="A1504" s="61" t="str">
        <f aca="false">Def_SecSub!$A$487</f>
        <v>SI-16BCFE</v>
      </c>
      <c r="B1504" s="61" t="str">
        <f aca="false">Def_Equipamentos!$C$13</f>
        <v>DI-FMCPicoAmm</v>
      </c>
      <c r="C1504" s="43" t="n">
        <v>2</v>
      </c>
      <c r="D1504" s="64" t="str">
        <f aca="false">IF(EXACT(A1504, ""), "", A1504&amp;":")&amp;B1504&amp;IF(EXACT(C1504, ""), "", "-"&amp;C1504)</f>
        <v>SI-16BCFE:DI-FMCPicoAmm-2</v>
      </c>
      <c r="E1504" s="61" t="str">
        <f aca="false">Def_Locais_Racks_Trechos!$A$18</f>
        <v>IA-16RaBPM</v>
      </c>
      <c r="F1504" s="64" t="str">
        <f aca="false" t="array" ref="F1504:F1504">INDEX(Def_Locais_Racks_Trechos!$B$2:$B$1019, MATCH(E1504, Def_Locais_Racks_Trechos!$A$2:$A$1019, 0), 1)</f>
        <v>Sala Racks 16</v>
      </c>
      <c r="G1504" s="65"/>
      <c r="H1504" s="65"/>
      <c r="I1504" s="65"/>
      <c r="J1504" s="65"/>
      <c r="K1504" s="65"/>
      <c r="L1504" s="65"/>
      <c r="M1504" s="65"/>
      <c r="N1504" s="65"/>
      <c r="O1504" s="65"/>
    </row>
    <row r="1505" customFormat="false" ht="15.75" hidden="false" customHeight="true" outlineLevel="0" collapsed="false">
      <c r="A1505" s="61" t="str">
        <f aca="false">Def_SecSub!$A$488</f>
        <v>SI-17BCFE</v>
      </c>
      <c r="B1505" s="61" t="str">
        <f aca="false">Def_Equipamentos!$C$13</f>
        <v>DI-FMCPicoAmm</v>
      </c>
      <c r="C1505" s="43" t="n">
        <v>1</v>
      </c>
      <c r="D1505" s="64" t="str">
        <f aca="false">IF(EXACT(A1505, ""), "", A1505&amp;":")&amp;B1505&amp;IF(EXACT(C1505, ""), "", "-"&amp;C1505)</f>
        <v>SI-17BCFE:DI-FMCPicoAmm-1</v>
      </c>
      <c r="E1505" s="61" t="str">
        <f aca="false">Def_Locais_Racks_Trechos!$A$19</f>
        <v>IA-17RaBPM</v>
      </c>
      <c r="F1505" s="64" t="str">
        <f aca="false" t="array" ref="F1505:F1505">INDEX(Def_Locais_Racks_Trechos!$B$2:$B$1019, MATCH(E1505, Def_Locais_Racks_Trechos!$A$2:$A$1019, 0), 1)</f>
        <v>Sala Racks 17</v>
      </c>
      <c r="G1505" s="65"/>
      <c r="H1505" s="65"/>
      <c r="I1505" s="65"/>
      <c r="J1505" s="65"/>
      <c r="K1505" s="65"/>
      <c r="L1505" s="65"/>
      <c r="M1505" s="65"/>
      <c r="N1505" s="65"/>
      <c r="O1505" s="65"/>
    </row>
    <row r="1506" customFormat="false" ht="15.75" hidden="false" customHeight="true" outlineLevel="0" collapsed="false">
      <c r="A1506" s="61" t="str">
        <f aca="false">Def_SecSub!$A$488</f>
        <v>SI-17BCFE</v>
      </c>
      <c r="B1506" s="61" t="str">
        <f aca="false">Def_Equipamentos!$C$13</f>
        <v>DI-FMCPicoAmm</v>
      </c>
      <c r="C1506" s="43" t="n">
        <v>2</v>
      </c>
      <c r="D1506" s="64" t="str">
        <f aca="false">IF(EXACT(A1506, ""), "", A1506&amp;":")&amp;B1506&amp;IF(EXACT(C1506, ""), "", "-"&amp;C1506)</f>
        <v>SI-17BCFE:DI-FMCPicoAmm-2</v>
      </c>
      <c r="E1506" s="61" t="str">
        <f aca="false">Def_Locais_Racks_Trechos!$A$19</f>
        <v>IA-17RaBPM</v>
      </c>
      <c r="F1506" s="64" t="str">
        <f aca="false" t="array" ref="F1506:F1506">INDEX(Def_Locais_Racks_Trechos!$B$2:$B$1019, MATCH(E1506, Def_Locais_Racks_Trechos!$A$2:$A$1019, 0), 1)</f>
        <v>Sala Racks 17</v>
      </c>
      <c r="G1506" s="65"/>
      <c r="H1506" s="65"/>
      <c r="I1506" s="65"/>
      <c r="J1506" s="65"/>
      <c r="K1506" s="65"/>
      <c r="L1506" s="65"/>
      <c r="M1506" s="65"/>
      <c r="N1506" s="65"/>
      <c r="O1506" s="65"/>
    </row>
    <row r="1507" customFormat="false" ht="15.75" hidden="false" customHeight="true" outlineLevel="0" collapsed="false">
      <c r="A1507" s="61" t="str">
        <f aca="false">Def_SecSub!$A$489</f>
        <v>SI-18BCFE</v>
      </c>
      <c r="B1507" s="61" t="str">
        <f aca="false">Def_Equipamentos!$C$13</f>
        <v>DI-FMCPicoAmm</v>
      </c>
      <c r="C1507" s="43" t="n">
        <v>1</v>
      </c>
      <c r="D1507" s="64" t="str">
        <f aca="false">IF(EXACT(A1507, ""), "", A1507&amp;":")&amp;B1507&amp;IF(EXACT(C1507, ""), "", "-"&amp;C1507)</f>
        <v>SI-18BCFE:DI-FMCPicoAmm-1</v>
      </c>
      <c r="E1507" s="61" t="str">
        <f aca="false">Def_Locais_Racks_Trechos!$A$20</f>
        <v>IA-18RaBPM</v>
      </c>
      <c r="F1507" s="64" t="str">
        <f aca="false" t="array" ref="F1507:F1507">INDEX(Def_Locais_Racks_Trechos!$B$2:$B$1019, MATCH(E1507, Def_Locais_Racks_Trechos!$A$2:$A$1019, 0), 1)</f>
        <v>Sala Racks 18 parte 1</v>
      </c>
      <c r="G1507" s="65"/>
      <c r="H1507" s="65"/>
      <c r="I1507" s="65"/>
      <c r="J1507" s="65"/>
      <c r="K1507" s="65"/>
      <c r="L1507" s="65"/>
      <c r="M1507" s="65"/>
      <c r="N1507" s="65"/>
      <c r="O1507" s="65"/>
    </row>
    <row r="1508" customFormat="false" ht="15.75" hidden="false" customHeight="true" outlineLevel="0" collapsed="false">
      <c r="A1508" s="61" t="str">
        <f aca="false">Def_SecSub!$A$489</f>
        <v>SI-18BCFE</v>
      </c>
      <c r="B1508" s="61" t="str">
        <f aca="false">Def_Equipamentos!$C$13</f>
        <v>DI-FMCPicoAmm</v>
      </c>
      <c r="C1508" s="43" t="n">
        <v>2</v>
      </c>
      <c r="D1508" s="64" t="str">
        <f aca="false">IF(EXACT(A1508, ""), "", A1508&amp;":")&amp;B1508&amp;IF(EXACT(C1508, ""), "", "-"&amp;C1508)</f>
        <v>SI-18BCFE:DI-FMCPicoAmm-2</v>
      </c>
      <c r="E1508" s="61" t="str">
        <f aca="false">Def_Locais_Racks_Trechos!$A$20</f>
        <v>IA-18RaBPM</v>
      </c>
      <c r="F1508" s="64" t="str">
        <f aca="false" t="array" ref="F1508:F1508">INDEX(Def_Locais_Racks_Trechos!$B$2:$B$1019, MATCH(E1508, Def_Locais_Racks_Trechos!$A$2:$A$1019, 0), 1)</f>
        <v>Sala Racks 18 parte 1</v>
      </c>
      <c r="G1508" s="65"/>
      <c r="H1508" s="65"/>
      <c r="I1508" s="65"/>
      <c r="J1508" s="65"/>
      <c r="K1508" s="65"/>
      <c r="L1508" s="65"/>
      <c r="M1508" s="65"/>
      <c r="N1508" s="65"/>
      <c r="O1508" s="65"/>
    </row>
    <row r="1509" customFormat="false" ht="15.75" hidden="false" customHeight="true" outlineLevel="0" collapsed="false">
      <c r="A1509" s="61" t="str">
        <f aca="false">Def_SecSub!$A$490</f>
        <v>SI-19BCFE</v>
      </c>
      <c r="B1509" s="61" t="str">
        <f aca="false">Def_Equipamentos!$C$13</f>
        <v>DI-FMCPicoAmm</v>
      </c>
      <c r="C1509" s="43" t="n">
        <v>1</v>
      </c>
      <c r="D1509" s="64" t="str">
        <f aca="false">IF(EXACT(A1509, ""), "", A1509&amp;":")&amp;B1509&amp;IF(EXACT(C1509, ""), "", "-"&amp;C1509)</f>
        <v>SI-19BCFE:DI-FMCPicoAmm-1</v>
      </c>
      <c r="E1509" s="61" t="str">
        <f aca="false">Def_Locais_Racks_Trechos!$A$21</f>
        <v>IA-19RaBPM</v>
      </c>
      <c r="F1509" s="64" t="str">
        <f aca="false" t="array" ref="F1509:F1509">INDEX(Def_Locais_Racks_Trechos!$B$2:$B$1019, MATCH(E1509, Def_Locais_Racks_Trechos!$A$2:$A$1019, 0), 1)</f>
        <v>Sala Racks 18 parte 2</v>
      </c>
      <c r="G1509" s="65"/>
      <c r="H1509" s="65"/>
      <c r="I1509" s="65"/>
      <c r="J1509" s="65"/>
      <c r="K1509" s="65"/>
      <c r="L1509" s="65"/>
      <c r="M1509" s="65"/>
      <c r="N1509" s="65"/>
      <c r="O1509" s="65"/>
    </row>
    <row r="1510" customFormat="false" ht="15.75" hidden="false" customHeight="true" outlineLevel="0" collapsed="false">
      <c r="A1510" s="61" t="str">
        <f aca="false">Def_SecSub!$A$490</f>
        <v>SI-19BCFE</v>
      </c>
      <c r="B1510" s="61" t="str">
        <f aca="false">Def_Equipamentos!$C$13</f>
        <v>DI-FMCPicoAmm</v>
      </c>
      <c r="C1510" s="43" t="n">
        <v>2</v>
      </c>
      <c r="D1510" s="64" t="str">
        <f aca="false">IF(EXACT(A1510, ""), "", A1510&amp;":")&amp;B1510&amp;IF(EXACT(C1510, ""), "", "-"&amp;C1510)</f>
        <v>SI-19BCFE:DI-FMCPicoAmm-2</v>
      </c>
      <c r="E1510" s="61" t="str">
        <f aca="false">Def_Locais_Racks_Trechos!$A$21</f>
        <v>IA-19RaBPM</v>
      </c>
      <c r="F1510" s="64" t="str">
        <f aca="false" t="array" ref="F1510:F1510">INDEX(Def_Locais_Racks_Trechos!$B$2:$B$1019, MATCH(E1510, Def_Locais_Racks_Trechos!$A$2:$A$1019, 0), 1)</f>
        <v>Sala Racks 18 parte 2</v>
      </c>
      <c r="G1510" s="65"/>
      <c r="H1510" s="65"/>
      <c r="I1510" s="65"/>
      <c r="J1510" s="65"/>
      <c r="K1510" s="65"/>
      <c r="L1510" s="65"/>
      <c r="M1510" s="65"/>
      <c r="N1510" s="65"/>
      <c r="O1510" s="65"/>
    </row>
    <row r="1511" customFormat="false" ht="15.75" hidden="false" customHeight="true" outlineLevel="0" collapsed="false">
      <c r="A1511" s="61" t="str">
        <f aca="false">Def_SecSub!$A$491</f>
        <v>SI-20BCFE</v>
      </c>
      <c r="B1511" s="61" t="str">
        <f aca="false">Def_Equipamentos!$C$13</f>
        <v>DI-FMCPicoAmm</v>
      </c>
      <c r="C1511" s="43" t="n">
        <v>1</v>
      </c>
      <c r="D1511" s="64" t="str">
        <f aca="false">IF(EXACT(A1511, ""), "", A1511&amp;":")&amp;B1511&amp;IF(EXACT(C1511, ""), "", "-"&amp;C1511)</f>
        <v>SI-20BCFE:DI-FMCPicoAmm-1</v>
      </c>
      <c r="E1511" s="61" t="str">
        <f aca="false">Def_Locais_Racks_Trechos!$A$22</f>
        <v>IA-20RaBPM</v>
      </c>
      <c r="F1511" s="64" t="str">
        <f aca="false" t="array" ref="F1511:F1511">INDEX(Def_Locais_Racks_Trechos!$B$2:$B$1019, MATCH(E1511, Def_Locais_Racks_Trechos!$A$2:$A$1019, 0), 1)</f>
        <v>Sala Racks 19&amp;20</v>
      </c>
      <c r="G1511" s="65"/>
      <c r="H1511" s="65"/>
      <c r="I1511" s="65"/>
      <c r="J1511" s="65"/>
      <c r="K1511" s="65"/>
      <c r="L1511" s="65"/>
      <c r="M1511" s="65"/>
      <c r="N1511" s="65"/>
      <c r="O1511" s="65"/>
    </row>
    <row r="1512" customFormat="false" ht="15.75" hidden="false" customHeight="true" outlineLevel="0" collapsed="false">
      <c r="A1512" s="61" t="str">
        <f aca="false">Def_SecSub!$A$491</f>
        <v>SI-20BCFE</v>
      </c>
      <c r="B1512" s="61" t="str">
        <f aca="false">Def_Equipamentos!$C$13</f>
        <v>DI-FMCPicoAmm</v>
      </c>
      <c r="C1512" s="43" t="n">
        <v>2</v>
      </c>
      <c r="D1512" s="64" t="str">
        <f aca="false">IF(EXACT(A1512, ""), "", A1512&amp;":")&amp;B1512&amp;IF(EXACT(C1512, ""), "", "-"&amp;C1512)</f>
        <v>SI-20BCFE:DI-FMCPicoAmm-2</v>
      </c>
      <c r="E1512" s="61" t="str">
        <f aca="false">Def_Locais_Racks_Trechos!$A$22</f>
        <v>IA-20RaBPM</v>
      </c>
      <c r="F1512" s="64" t="str">
        <f aca="false" t="array" ref="F1512:F1512">INDEX(Def_Locais_Racks_Trechos!$B$2:$B$1019, MATCH(E1512, Def_Locais_Racks_Trechos!$A$2:$A$1019, 0), 1)</f>
        <v>Sala Racks 19&amp;20</v>
      </c>
      <c r="G1512" s="65"/>
      <c r="H1512" s="65"/>
      <c r="I1512" s="65"/>
      <c r="J1512" s="65"/>
      <c r="K1512" s="65"/>
      <c r="L1512" s="65"/>
      <c r="M1512" s="65"/>
      <c r="N1512" s="65"/>
      <c r="O1512" s="65"/>
    </row>
    <row r="1513" customFormat="false" ht="15.75" hidden="false" customHeight="true" outlineLevel="0" collapsed="false">
      <c r="A1513" s="63" t="str">
        <f aca="false">Def_SecSub!$A$432</f>
        <v>SI-01SA</v>
      </c>
      <c r="B1513" s="61" t="str">
        <f aca="false">Def_Equipamentos!$C$150</f>
        <v>DI-ScrapH</v>
      </c>
      <c r="C1513" s="43"/>
      <c r="D1513" s="64" t="str">
        <f aca="false">IF(EXACT(A1513, ""), "", A1513&amp;":")&amp;B1513&amp;IF(EXACT(C1513, ""), "", "-"&amp;C1513)</f>
        <v>SI-01SA:DI-ScrapH</v>
      </c>
      <c r="E1513" s="61" t="str">
        <f aca="false">Def_Locais_Racks_Trechos!$A$97</f>
        <v>Sistema</v>
      </c>
      <c r="F1513" s="64" t="str">
        <f aca="false" t="array" ref="F1513:F1513">INDEX(Def_Locais_Racks_Trechos!$B$2:$B$1019, MATCH(E1513, Def_Locais_Racks_Trechos!$A$2:$A$1019, 0), 1)</f>
        <v>(Abstrato / Não físico)</v>
      </c>
      <c r="G1513" s="65"/>
      <c r="H1513" s="65"/>
      <c r="I1513" s="65"/>
      <c r="J1513" s="65"/>
      <c r="K1513" s="65"/>
      <c r="L1513" s="65"/>
      <c r="M1513" s="65"/>
      <c r="N1513" s="65"/>
      <c r="O1513" s="65"/>
    </row>
    <row r="1514" customFormat="false" ht="15.75" hidden="false" customHeight="true" outlineLevel="0" collapsed="false">
      <c r="A1514" s="61" t="str">
        <f aca="false">Def_SecSub!$A$432</f>
        <v>SI-01SA</v>
      </c>
      <c r="B1514" s="61" t="str">
        <f aca="false">Def_Equipamentos!$C$151</f>
        <v>DI-ScrapV</v>
      </c>
      <c r="C1514" s="43"/>
      <c r="D1514" s="64" t="str">
        <f aca="false">IF(EXACT(A1514, ""), "", A1514&amp;":")&amp;B1514&amp;IF(EXACT(C1514, ""), "", "-"&amp;C1514)</f>
        <v>SI-01SA:DI-ScrapV</v>
      </c>
      <c r="E1514" s="61" t="str">
        <f aca="false">Def_Locais_Racks_Trechos!$A$97</f>
        <v>Sistema</v>
      </c>
      <c r="F1514" s="64" t="str">
        <f aca="false" t="array" ref="F1514:F1514">INDEX(Def_Locais_Racks_Trechos!$B$2:$B$1019, MATCH(E1514, Def_Locais_Racks_Trechos!$A$2:$A$1019, 0), 1)</f>
        <v>(Abstrato / Não físico)</v>
      </c>
      <c r="G1514" s="65"/>
      <c r="H1514" s="65"/>
      <c r="I1514" s="65"/>
      <c r="J1514" s="65"/>
      <c r="K1514" s="65"/>
      <c r="L1514" s="65"/>
      <c r="M1514" s="65"/>
      <c r="N1514" s="65"/>
      <c r="O1514" s="65"/>
    </row>
    <row r="1515" customFormat="false" ht="15.75" hidden="false" customHeight="true" outlineLevel="0" collapsed="false">
      <c r="A1515" s="61" t="str">
        <f aca="false">Def_SecSub!$A$204</f>
        <v>TB-01</v>
      </c>
      <c r="B1515" s="61" t="str">
        <f aca="false">Def_Equipamentos!$C$152</f>
        <v>DI-SlitH</v>
      </c>
      <c r="C1515" s="43"/>
      <c r="D1515" s="64" t="str">
        <f aca="false">IF(EXACT(A1515, ""), "", A1515&amp;":")&amp;B1515&amp;IF(EXACT(C1515, ""), "", "-"&amp;C1515)</f>
        <v>TB-01:DI-SlitH</v>
      </c>
      <c r="E1515" s="61" t="str">
        <f aca="false">Def_Locais_Racks_Trechos!$A$97</f>
        <v>Sistema</v>
      </c>
      <c r="F1515" s="64" t="str">
        <f aca="false" t="array" ref="F1515:F1515">INDEX(Def_Locais_Racks_Trechos!$B$2:$B$1019, MATCH(E1515, Def_Locais_Racks_Trechos!$A$2:$A$1019, 0), 1)</f>
        <v>(Abstrato / Não físico)</v>
      </c>
      <c r="G1515" s="65"/>
      <c r="H1515" s="65"/>
      <c r="I1515" s="65"/>
      <c r="J1515" s="65"/>
      <c r="K1515" s="65"/>
      <c r="L1515" s="65"/>
      <c r="M1515" s="65"/>
      <c r="N1515" s="65"/>
      <c r="O1515" s="65"/>
    </row>
    <row r="1516" customFormat="false" ht="15.75" hidden="false" customHeight="true" outlineLevel="0" collapsed="false">
      <c r="A1516" s="61" t="str">
        <f aca="false">Def_SecSub!$A$204</f>
        <v>TB-01</v>
      </c>
      <c r="B1516" s="61" t="str">
        <f aca="false">Def_Equipamentos!$C$153</f>
        <v>DI-SlitV</v>
      </c>
      <c r="C1516" s="43"/>
      <c r="D1516" s="64" t="str">
        <f aca="false">IF(EXACT(A1516, ""), "", A1516&amp;":")&amp;B1516&amp;IF(EXACT(C1516, ""), "", "-"&amp;C1516)</f>
        <v>TB-01:DI-SlitV</v>
      </c>
      <c r="E1516" s="61" t="str">
        <f aca="false">Def_Locais_Racks_Trechos!$A$97</f>
        <v>Sistema</v>
      </c>
      <c r="F1516" s="64" t="str">
        <f aca="false" t="array" ref="F1516:F1516">INDEX(Def_Locais_Racks_Trechos!$B$2:$B$1019, MATCH(E1516, Def_Locais_Racks_Trechos!$A$2:$A$1019, 0), 1)</f>
        <v>(Abstrato / Não físico)</v>
      </c>
      <c r="G1516" s="65"/>
      <c r="H1516" s="65"/>
      <c r="I1516" s="65"/>
      <c r="J1516" s="65"/>
      <c r="K1516" s="65"/>
      <c r="L1516" s="65"/>
      <c r="M1516" s="65"/>
      <c r="N1516" s="65"/>
      <c r="O1516" s="65"/>
    </row>
    <row r="1517" customFormat="false" ht="15.75" hidden="false" customHeight="true" outlineLevel="0" collapsed="false">
      <c r="A1517" s="61" t="str">
        <f aca="false">Def_SecSub!$A$204</f>
        <v>TB-01</v>
      </c>
      <c r="B1517" s="61" t="str">
        <f aca="false">Def_Equipamentos!$C$149</f>
        <v>DI-Scrn</v>
      </c>
      <c r="C1517" s="43" t="n">
        <v>1</v>
      </c>
      <c r="D1517" s="64" t="str">
        <f aca="false">IF(EXACT(A1517, ""), "", A1517&amp;":")&amp;B1517&amp;IF(EXACT(C1517, ""), "", "-"&amp;C1517)</f>
        <v>TB-01:DI-Scrn-1</v>
      </c>
      <c r="E1517" s="61" t="str">
        <f aca="false">Def_Locais_Racks_Trechos!$A$97</f>
        <v>Sistema</v>
      </c>
      <c r="F1517" s="64" t="str">
        <f aca="false" t="array" ref="F1517:F1517">INDEX(Def_Locais_Racks_Trechos!$B$2:$B$1019, MATCH(E1517, Def_Locais_Racks_Trechos!$A$2:$A$1019, 0), 1)</f>
        <v>(Abstrato / Não físico)</v>
      </c>
      <c r="G1517" s="65"/>
      <c r="H1517" s="65"/>
      <c r="I1517" s="65"/>
      <c r="J1517" s="65"/>
      <c r="K1517" s="65"/>
      <c r="L1517" s="65"/>
      <c r="M1517" s="65"/>
      <c r="N1517" s="65"/>
      <c r="O1517" s="65"/>
    </row>
    <row r="1518" customFormat="false" ht="15.75" hidden="false" customHeight="true" outlineLevel="0" collapsed="false">
      <c r="A1518" s="61" t="str">
        <f aca="false">Def_SecSub!$A$204</f>
        <v>TB-01</v>
      </c>
      <c r="B1518" s="61" t="str">
        <f aca="false">Def_Equipamentos!$C$149</f>
        <v>DI-Scrn</v>
      </c>
      <c r="C1518" s="43" t="n">
        <v>2</v>
      </c>
      <c r="D1518" s="64" t="str">
        <f aca="false">IF(EXACT(A1518, ""), "", A1518&amp;":")&amp;B1518&amp;IF(EXACT(C1518, ""), "", "-"&amp;C1518)</f>
        <v>TB-01:DI-Scrn-2</v>
      </c>
      <c r="E1518" s="61" t="str">
        <f aca="false">Def_Locais_Racks_Trechos!$A$97</f>
        <v>Sistema</v>
      </c>
      <c r="F1518" s="64" t="str">
        <f aca="false" t="array" ref="F1518:F1518">INDEX(Def_Locais_Racks_Trechos!$B$2:$B$1019, MATCH(E1518, Def_Locais_Racks_Trechos!$A$2:$A$1019, 0), 1)</f>
        <v>(Abstrato / Não físico)</v>
      </c>
      <c r="G1518" s="65"/>
      <c r="H1518" s="65"/>
      <c r="I1518" s="65"/>
      <c r="J1518" s="65"/>
      <c r="K1518" s="65"/>
      <c r="L1518" s="65"/>
      <c r="M1518" s="65"/>
      <c r="N1518" s="65"/>
      <c r="O1518" s="65"/>
    </row>
    <row r="1519" customFormat="false" ht="15.75" hidden="false" customHeight="true" outlineLevel="0" collapsed="false">
      <c r="A1519" s="61" t="str">
        <f aca="false">Def_SecSub!$A$205</f>
        <v>TB-02</v>
      </c>
      <c r="B1519" s="61" t="str">
        <f aca="false">Def_Equipamentos!$C$149</f>
        <v>DI-Scrn</v>
      </c>
      <c r="C1519" s="43" t="n">
        <v>1</v>
      </c>
      <c r="D1519" s="64" t="str">
        <f aca="false">IF(EXACT(A1519, ""), "", A1519&amp;":")&amp;B1519&amp;IF(EXACT(C1519, ""), "", "-"&amp;C1519)</f>
        <v>TB-02:DI-Scrn-1</v>
      </c>
      <c r="E1519" s="61" t="str">
        <f aca="false">Def_Locais_Racks_Trechos!$A$97</f>
        <v>Sistema</v>
      </c>
      <c r="F1519" s="64" t="str">
        <f aca="false" t="array" ref="F1519:F1519">INDEX(Def_Locais_Racks_Trechos!$B$2:$B$1019, MATCH(E1519, Def_Locais_Racks_Trechos!$A$2:$A$1019, 0), 1)</f>
        <v>(Abstrato / Não físico)</v>
      </c>
      <c r="G1519" s="65"/>
      <c r="H1519" s="65"/>
      <c r="I1519" s="65"/>
      <c r="J1519" s="65"/>
      <c r="K1519" s="65"/>
      <c r="L1519" s="65"/>
      <c r="M1519" s="65"/>
      <c r="N1519" s="65"/>
      <c r="O1519" s="65"/>
    </row>
    <row r="1520" customFormat="false" ht="15.75" hidden="false" customHeight="true" outlineLevel="0" collapsed="false">
      <c r="A1520" s="61" t="str">
        <f aca="false">Def_SecSub!$A$205</f>
        <v>TB-02</v>
      </c>
      <c r="B1520" s="61" t="str">
        <f aca="false">Def_Equipamentos!$C$149</f>
        <v>DI-Scrn</v>
      </c>
      <c r="C1520" s="43" t="n">
        <v>2</v>
      </c>
      <c r="D1520" s="64" t="str">
        <f aca="false">IF(EXACT(A1520, ""), "", A1520&amp;":")&amp;B1520&amp;IF(EXACT(C1520, ""), "", "-"&amp;C1520)</f>
        <v>TB-02:DI-Scrn-2</v>
      </c>
      <c r="E1520" s="61" t="str">
        <f aca="false">Def_Locais_Racks_Trechos!$A$97</f>
        <v>Sistema</v>
      </c>
      <c r="F1520" s="64" t="str">
        <f aca="false" t="array" ref="F1520:F1520">INDEX(Def_Locais_Racks_Trechos!$B$2:$B$1019, MATCH(E1520, Def_Locais_Racks_Trechos!$A$2:$A$1019, 0), 1)</f>
        <v>(Abstrato / Não físico)</v>
      </c>
      <c r="G1520" s="65"/>
      <c r="H1520" s="65"/>
      <c r="I1520" s="65"/>
      <c r="J1520" s="65"/>
      <c r="K1520" s="65"/>
      <c r="L1520" s="65"/>
      <c r="M1520" s="65"/>
      <c r="N1520" s="65"/>
      <c r="O1520" s="65"/>
    </row>
    <row r="1521" customFormat="false" ht="15.75" hidden="false" customHeight="true" outlineLevel="0" collapsed="false">
      <c r="A1521" s="61" t="str">
        <f aca="false">Def_SecSub!$A$206</f>
        <v>TB-03</v>
      </c>
      <c r="B1521" s="61" t="str">
        <f aca="false">Def_Equipamentos!$C$149</f>
        <v>DI-Scrn</v>
      </c>
      <c r="C1521" s="43"/>
      <c r="D1521" s="64" t="str">
        <f aca="false">IF(EXACT(A1521, ""), "", A1521&amp;":")&amp;B1521&amp;IF(EXACT(C1521, ""), "", "-"&amp;C1521)</f>
        <v>TB-03:DI-Scrn</v>
      </c>
      <c r="E1521" s="61" t="str">
        <f aca="false">Def_Locais_Racks_Trechos!$A$97</f>
        <v>Sistema</v>
      </c>
      <c r="F1521" s="64" t="str">
        <f aca="false" t="array" ref="F1521:F1521">INDEX(Def_Locais_Racks_Trechos!$B$2:$B$1019, MATCH(E1521, Def_Locais_Racks_Trechos!$A$2:$A$1019, 0), 1)</f>
        <v>(Abstrato / Não físico)</v>
      </c>
      <c r="G1521" s="65"/>
      <c r="H1521" s="65"/>
      <c r="I1521" s="65"/>
      <c r="J1521" s="65"/>
      <c r="K1521" s="65"/>
      <c r="L1521" s="65"/>
      <c r="M1521" s="65"/>
      <c r="N1521" s="65"/>
      <c r="O1521" s="65"/>
    </row>
    <row r="1522" customFormat="false" ht="15.75" hidden="false" customHeight="true" outlineLevel="0" collapsed="false">
      <c r="A1522" s="61" t="str">
        <f aca="false">Def_SecSub!$A$207</f>
        <v>TB-04</v>
      </c>
      <c r="B1522" s="61" t="str">
        <f aca="false">Def_Equipamentos!$C$149</f>
        <v>DI-Scrn</v>
      </c>
      <c r="C1522" s="43"/>
      <c r="D1522" s="64" t="str">
        <f aca="false">IF(EXACT(A1522, ""), "", A1522&amp;":")&amp;B1522&amp;IF(EXACT(C1522, ""), "", "-"&amp;C1522)</f>
        <v>TB-04:DI-Scrn</v>
      </c>
      <c r="E1522" s="61" t="str">
        <f aca="false">Def_Locais_Racks_Trechos!$A$97</f>
        <v>Sistema</v>
      </c>
      <c r="F1522" s="64" t="str">
        <f aca="false" t="array" ref="F1522:F1522">INDEX(Def_Locais_Racks_Trechos!$B$2:$B$1019, MATCH(E1522, Def_Locais_Racks_Trechos!$A$2:$A$1019, 0), 1)</f>
        <v>(Abstrato / Não físico)</v>
      </c>
      <c r="G1522" s="65"/>
      <c r="H1522" s="65"/>
      <c r="I1522" s="65"/>
      <c r="J1522" s="65"/>
      <c r="K1522" s="65"/>
      <c r="L1522" s="65"/>
      <c r="M1522" s="65"/>
      <c r="N1522" s="65"/>
      <c r="O1522" s="65"/>
    </row>
    <row r="1523" customFormat="false" ht="15.75" hidden="false" customHeight="true" outlineLevel="0" collapsed="false">
      <c r="A1523" s="61" t="str">
        <f aca="false">Def_SecSub!$A$208</f>
        <v>TS-01</v>
      </c>
      <c r="B1523" s="61" t="str">
        <f aca="false">Def_Equipamentos!$C$149</f>
        <v>DI-Scrn</v>
      </c>
      <c r="C1523" s="43"/>
      <c r="D1523" s="64" t="str">
        <f aca="false">IF(EXACT(A1523, ""), "", A1523&amp;":")&amp;B1523&amp;IF(EXACT(C1523, ""), "", "-"&amp;C1523)</f>
        <v>TS-01:DI-Scrn</v>
      </c>
      <c r="E1523" s="61" t="str">
        <f aca="false">Def_Locais_Racks_Trechos!$A$97</f>
        <v>Sistema</v>
      </c>
      <c r="F1523" s="64" t="str">
        <f aca="false" t="array" ref="F1523:F1523">INDEX(Def_Locais_Racks_Trechos!$B$2:$B$1019, MATCH(E1523, Def_Locais_Racks_Trechos!$A$2:$A$1019, 0), 1)</f>
        <v>(Abstrato / Não físico)</v>
      </c>
      <c r="G1523" s="65"/>
      <c r="H1523" s="65"/>
      <c r="I1523" s="65"/>
      <c r="J1523" s="65"/>
      <c r="K1523" s="65"/>
      <c r="L1523" s="65"/>
      <c r="M1523" s="65"/>
      <c r="N1523" s="65"/>
      <c r="O1523" s="65"/>
    </row>
    <row r="1524" customFormat="false" ht="15.75" hidden="false" customHeight="true" outlineLevel="0" collapsed="false">
      <c r="A1524" s="61" t="str">
        <f aca="false">Def_SecSub!$A$209</f>
        <v>TS-02</v>
      </c>
      <c r="B1524" s="61" t="str">
        <f aca="false">Def_Equipamentos!$C$149</f>
        <v>DI-Scrn</v>
      </c>
      <c r="C1524" s="43"/>
      <c r="D1524" s="64" t="str">
        <f aca="false">IF(EXACT(A1524, ""), "", A1524&amp;":")&amp;B1524&amp;IF(EXACT(C1524, ""), "", "-"&amp;C1524)</f>
        <v>TS-02:DI-Scrn</v>
      </c>
      <c r="E1524" s="61" t="str">
        <f aca="false">Def_Locais_Racks_Trechos!$A$97</f>
        <v>Sistema</v>
      </c>
      <c r="F1524" s="64" t="str">
        <f aca="false" t="array" ref="F1524:F1524">INDEX(Def_Locais_Racks_Trechos!$B$2:$B$1019, MATCH(E1524, Def_Locais_Racks_Trechos!$A$2:$A$1019, 0), 1)</f>
        <v>(Abstrato / Não físico)</v>
      </c>
      <c r="G1524" s="65"/>
      <c r="H1524" s="65"/>
      <c r="I1524" s="65"/>
      <c r="J1524" s="65"/>
      <c r="K1524" s="65"/>
      <c r="L1524" s="65"/>
      <c r="M1524" s="65"/>
      <c r="N1524" s="65"/>
      <c r="O1524" s="65"/>
    </row>
    <row r="1525" customFormat="false" ht="15.75" hidden="false" customHeight="true" outlineLevel="0" collapsed="false">
      <c r="A1525" s="61" t="str">
        <f aca="false">Def_SecSub!$A$210</f>
        <v>TS-03</v>
      </c>
      <c r="B1525" s="61" t="str">
        <f aca="false">Def_Equipamentos!$C$149</f>
        <v>DI-Scrn</v>
      </c>
      <c r="C1525" s="43"/>
      <c r="D1525" s="64" t="str">
        <f aca="false">IF(EXACT(A1525, ""), "", A1525&amp;":")&amp;B1525&amp;IF(EXACT(C1525, ""), "", "-"&amp;C1525)</f>
        <v>TS-03:DI-Scrn</v>
      </c>
      <c r="E1525" s="61" t="str">
        <f aca="false">Def_Locais_Racks_Trechos!$A$97</f>
        <v>Sistema</v>
      </c>
      <c r="F1525" s="64" t="str">
        <f aca="false" t="array" ref="F1525:F1525">INDEX(Def_Locais_Racks_Trechos!$B$2:$B$1019, MATCH(E1525, Def_Locais_Racks_Trechos!$A$2:$A$1019, 0), 1)</f>
        <v>(Abstrato / Não físico)</v>
      </c>
      <c r="G1525" s="65"/>
      <c r="H1525" s="65"/>
      <c r="I1525" s="65"/>
      <c r="J1525" s="65"/>
      <c r="K1525" s="65"/>
      <c r="L1525" s="65"/>
      <c r="M1525" s="65"/>
      <c r="N1525" s="65"/>
      <c r="O1525" s="65"/>
    </row>
    <row r="1526" customFormat="false" ht="15.75" hidden="false" customHeight="true" outlineLevel="0" collapsed="false">
      <c r="A1526" s="61" t="str">
        <f aca="false">Def_SecSub!$A$211</f>
        <v>TS-04</v>
      </c>
      <c r="B1526" s="61" t="str">
        <f aca="false">Def_Equipamentos!$C$149</f>
        <v>DI-Scrn</v>
      </c>
      <c r="C1526" s="43" t="n">
        <v>1</v>
      </c>
      <c r="D1526" s="64" t="str">
        <f aca="false">IF(EXACT(A1526, ""), "", A1526&amp;":")&amp;B1526&amp;IF(EXACT(C1526, ""), "", "-"&amp;C1526)</f>
        <v>TS-04:DI-Scrn-1</v>
      </c>
      <c r="E1526" s="61" t="str">
        <f aca="false">Def_Locais_Racks_Trechos!$A$97</f>
        <v>Sistema</v>
      </c>
      <c r="F1526" s="64" t="str">
        <f aca="false" t="array" ref="F1526:F1526">INDEX(Def_Locais_Racks_Trechos!$B$2:$B$1019, MATCH(E1526, Def_Locais_Racks_Trechos!$A$2:$A$1019, 0), 1)</f>
        <v>(Abstrato / Não físico)</v>
      </c>
      <c r="G1526" s="65"/>
      <c r="H1526" s="65"/>
      <c r="I1526" s="65"/>
      <c r="J1526" s="65"/>
      <c r="K1526" s="65"/>
      <c r="L1526" s="65"/>
      <c r="M1526" s="65"/>
      <c r="N1526" s="65"/>
      <c r="O1526" s="65"/>
    </row>
    <row r="1527" customFormat="false" ht="15.75" hidden="false" customHeight="true" outlineLevel="0" collapsed="false">
      <c r="A1527" s="61" t="str">
        <f aca="false">Def_SecSub!$A$211</f>
        <v>TS-04</v>
      </c>
      <c r="B1527" s="61" t="str">
        <f aca="false">Def_Equipamentos!$C$149</f>
        <v>DI-Scrn</v>
      </c>
      <c r="C1527" s="43" t="n">
        <v>2</v>
      </c>
      <c r="D1527" s="64" t="str">
        <f aca="false">IF(EXACT(A1527, ""), "", A1527&amp;":")&amp;B1527&amp;IF(EXACT(C1527, ""), "", "-"&amp;C1527)</f>
        <v>TS-04:DI-Scrn-2</v>
      </c>
      <c r="E1527" s="61" t="str">
        <f aca="false">Def_Locais_Racks_Trechos!$A$97</f>
        <v>Sistema</v>
      </c>
      <c r="F1527" s="64" t="str">
        <f aca="false" t="array" ref="F1527:F1527">INDEX(Def_Locais_Racks_Trechos!$B$2:$B$1019, MATCH(E1527, Def_Locais_Racks_Trechos!$A$2:$A$1019, 0), 1)</f>
        <v>(Abstrato / Não físico)</v>
      </c>
      <c r="G1527" s="65"/>
      <c r="H1527" s="65"/>
      <c r="I1527" s="65"/>
      <c r="J1527" s="65"/>
      <c r="K1527" s="65"/>
      <c r="L1527" s="65"/>
      <c r="M1527" s="65"/>
      <c r="N1527" s="65"/>
      <c r="O1527" s="65"/>
    </row>
    <row r="1528" customFormat="false" ht="15.75" hidden="false" customHeight="true" outlineLevel="0" collapsed="false">
      <c r="A1528" s="61" t="str">
        <f aca="false">Def_SecSub!$A$211</f>
        <v>TS-04</v>
      </c>
      <c r="B1528" s="61" t="str">
        <f aca="false">Def_Equipamentos!$C$149</f>
        <v>DI-Scrn</v>
      </c>
      <c r="C1528" s="43" t="n">
        <v>3</v>
      </c>
      <c r="D1528" s="64" t="str">
        <f aca="false">IF(EXACT(A1528, ""), "", A1528&amp;":")&amp;B1528&amp;IF(EXACT(C1528, ""), "", "-"&amp;C1528)</f>
        <v>TS-04:DI-Scrn-3</v>
      </c>
      <c r="E1528" s="61" t="str">
        <f aca="false">Def_Locais_Racks_Trechos!$A$97</f>
        <v>Sistema</v>
      </c>
      <c r="F1528" s="64" t="str">
        <f aca="false" t="array" ref="F1528:F1528">INDEX(Def_Locais_Racks_Trechos!$B$2:$B$1019, MATCH(E1528, Def_Locais_Racks_Trechos!$A$2:$A$1019, 0), 1)</f>
        <v>(Abstrato / Não físico)</v>
      </c>
      <c r="G1528" s="65"/>
      <c r="H1528" s="65"/>
      <c r="I1528" s="65"/>
      <c r="J1528" s="65"/>
      <c r="K1528" s="65"/>
      <c r="L1528" s="65"/>
      <c r="M1528" s="65"/>
      <c r="N1528" s="65"/>
      <c r="O1528" s="65"/>
    </row>
    <row r="1529" customFormat="false" ht="15.75" hidden="false" customHeight="true" outlineLevel="0" collapsed="false">
      <c r="A1529" s="61" t="str">
        <f aca="false">Def_SecSub!$A$212</f>
        <v>BO-01D</v>
      </c>
      <c r="B1529" s="61" t="str">
        <f aca="false">Def_Equipamentos!$C$149</f>
        <v>DI-Scrn</v>
      </c>
      <c r="C1529" s="43" t="n">
        <v>1</v>
      </c>
      <c r="D1529" s="64" t="str">
        <f aca="false">IF(EXACT(A1529, ""), "", A1529&amp;":")&amp;B1529&amp;IF(EXACT(C1529, ""), "", "-"&amp;C1529)</f>
        <v>BO-01D:DI-Scrn-1</v>
      </c>
      <c r="E1529" s="61" t="str">
        <f aca="false">Def_Locais_Racks_Trechos!$A$97</f>
        <v>Sistema</v>
      </c>
      <c r="F1529" s="64" t="str">
        <f aca="false" t="array" ref="F1529:F1529">INDEX(Def_Locais_Racks_Trechos!$B$2:$B$1019, MATCH(E1529, Def_Locais_Racks_Trechos!$A$2:$A$1019, 0), 1)</f>
        <v>(Abstrato / Não físico)</v>
      </c>
      <c r="G1529" s="65"/>
      <c r="H1529" s="65"/>
      <c r="I1529" s="65"/>
      <c r="J1529" s="65"/>
      <c r="K1529" s="65"/>
      <c r="L1529" s="65"/>
      <c r="M1529" s="65"/>
      <c r="N1529" s="65"/>
      <c r="O1529" s="65"/>
    </row>
    <row r="1530" customFormat="false" ht="15.75" hidden="false" customHeight="true" outlineLevel="0" collapsed="false">
      <c r="A1530" s="61" t="str">
        <f aca="false">Def_SecSub!$A$212</f>
        <v>BO-01D</v>
      </c>
      <c r="B1530" s="61" t="str">
        <f aca="false">Def_Equipamentos!$C$149</f>
        <v>DI-Scrn</v>
      </c>
      <c r="C1530" s="43" t="n">
        <v>2</v>
      </c>
      <c r="D1530" s="64" t="str">
        <f aca="false">IF(EXACT(A1530, ""), "", A1530&amp;":")&amp;B1530&amp;IF(EXACT(C1530, ""), "", "-"&amp;C1530)</f>
        <v>BO-01D:DI-Scrn-2</v>
      </c>
      <c r="E1530" s="61" t="str">
        <f aca="false">Def_Locais_Racks_Trechos!$A$97</f>
        <v>Sistema</v>
      </c>
      <c r="F1530" s="64" t="str">
        <f aca="false" t="array" ref="F1530:F1530">INDEX(Def_Locais_Racks_Trechos!$B$2:$B$1019, MATCH(E1530, Def_Locais_Racks_Trechos!$A$2:$A$1019, 0), 1)</f>
        <v>(Abstrato / Não físico)</v>
      </c>
      <c r="G1530" s="65"/>
      <c r="H1530" s="65"/>
      <c r="I1530" s="65"/>
      <c r="J1530" s="65"/>
      <c r="K1530" s="65"/>
      <c r="L1530" s="65"/>
      <c r="M1530" s="65"/>
      <c r="N1530" s="65"/>
      <c r="O1530" s="65"/>
    </row>
    <row r="1531" customFormat="false" ht="15.75" hidden="false" customHeight="true" outlineLevel="0" collapsed="false">
      <c r="A1531" s="61" t="str">
        <f aca="false">Def_SecSub!$A$263</f>
        <v>BO-02U</v>
      </c>
      <c r="B1531" s="61" t="str">
        <f aca="false">Def_Equipamentos!$C$149</f>
        <v>DI-Scrn</v>
      </c>
      <c r="C1531" s="43"/>
      <c r="D1531" s="64" t="str">
        <f aca="false">IF(EXACT(A1531, ""), "", A1531&amp;":")&amp;B1531&amp;IF(EXACT(C1531, ""), "", "-"&amp;C1531)</f>
        <v>BO-02U:DI-Scrn</v>
      </c>
      <c r="E1531" s="61" t="str">
        <f aca="false">Def_Locais_Racks_Trechos!$A$97</f>
        <v>Sistema</v>
      </c>
      <c r="F1531" s="64" t="str">
        <f aca="false" t="array" ref="F1531:F1531">INDEX(Def_Locais_Racks_Trechos!$B$2:$B$1019, MATCH(E1531, Def_Locais_Racks_Trechos!$A$2:$A$1019, 0), 1)</f>
        <v>(Abstrato / Não físico)</v>
      </c>
      <c r="G1531" s="65"/>
      <c r="H1531" s="65"/>
      <c r="I1531" s="65"/>
      <c r="J1531" s="65"/>
      <c r="K1531" s="65"/>
      <c r="L1531" s="65"/>
      <c r="M1531" s="65"/>
      <c r="N1531" s="65"/>
      <c r="O1531" s="65"/>
    </row>
    <row r="1532" customFormat="false" ht="15.75" hidden="false" customHeight="true" outlineLevel="0" collapsed="false">
      <c r="A1532" s="61" t="str">
        <f aca="false">Def_SecSub!$A$94</f>
        <v>LI-Glob</v>
      </c>
      <c r="B1532" s="61" t="str">
        <f aca="false">Def_Equipamentos!$C$154</f>
        <v>DI-InjEff</v>
      </c>
      <c r="C1532" s="43"/>
      <c r="D1532" s="64" t="str">
        <f aca="false">IF(EXACT(A1532, ""), "", A1532&amp;":")&amp;B1532&amp;IF(EXACT(C1532, ""), "", "-"&amp;C1532)</f>
        <v>LI-Glob:DI-InjEff</v>
      </c>
      <c r="E1532" s="61" t="str">
        <f aca="false">Def_Locais_Racks_Trechos!$A$97</f>
        <v>Sistema</v>
      </c>
      <c r="F1532" s="64" t="str">
        <f aca="false" t="array" ref="F1532:F1532">INDEX(Def_Locais_Racks_Trechos!$B$2:$B$1019, MATCH(E1532, Def_Locais_Racks_Trechos!$A$2:$A$1019, 0), 1)</f>
        <v>(Abstrato / Não físico)</v>
      </c>
      <c r="G1532" s="65"/>
      <c r="H1532" s="65"/>
      <c r="I1532" s="65"/>
      <c r="J1532" s="65"/>
      <c r="K1532" s="65"/>
      <c r="L1532" s="65"/>
      <c r="M1532" s="65"/>
      <c r="N1532" s="65"/>
      <c r="O1532" s="65"/>
    </row>
    <row r="1533" customFormat="false" ht="15.75" hidden="false" customHeight="true" outlineLevel="0" collapsed="false">
      <c r="A1533" s="61" t="str">
        <f aca="false">Def_SecSub!$A$95</f>
        <v>TS-Glob</v>
      </c>
      <c r="B1533" s="61" t="str">
        <f aca="false">Def_Equipamentos!$C$154</f>
        <v>DI-InjEff</v>
      </c>
      <c r="C1533" s="43"/>
      <c r="D1533" s="64" t="str">
        <f aca="false">IF(EXACT(A1533, ""), "", A1533&amp;":")&amp;B1533&amp;IF(EXACT(C1533, ""), "", "-"&amp;C1533)</f>
        <v>TS-Glob:DI-InjEff</v>
      </c>
      <c r="E1533" s="61" t="str">
        <f aca="false">Def_Locais_Racks_Trechos!$A$97</f>
        <v>Sistema</v>
      </c>
      <c r="F1533" s="64" t="str">
        <f aca="false" t="array" ref="F1533:F1533">INDEX(Def_Locais_Racks_Trechos!$B$2:$B$1019, MATCH(E1533, Def_Locais_Racks_Trechos!$A$2:$A$1019, 0), 1)</f>
        <v>(Abstrato / Não físico)</v>
      </c>
      <c r="G1533" s="65"/>
      <c r="H1533" s="65"/>
      <c r="I1533" s="65"/>
      <c r="J1533" s="65"/>
      <c r="K1533" s="65"/>
      <c r="L1533" s="65"/>
      <c r="M1533" s="65"/>
      <c r="N1533" s="65"/>
      <c r="O1533" s="65"/>
    </row>
    <row r="1534" customFormat="false" ht="15.75" hidden="false" customHeight="true" outlineLevel="0" collapsed="false">
      <c r="A1534" s="61" t="str">
        <f aca="false">Def_SecSub!$A$96</f>
        <v>TB-Glob</v>
      </c>
      <c r="B1534" s="61" t="str">
        <f aca="false">Def_Equipamentos!$C$154</f>
        <v>DI-InjEff</v>
      </c>
      <c r="C1534" s="43"/>
      <c r="D1534" s="64" t="str">
        <f aca="false">IF(EXACT(A1534, ""), "", A1534&amp;":")&amp;B1534&amp;IF(EXACT(C1534, ""), "", "-"&amp;C1534)</f>
        <v>TB-Glob:DI-InjEff</v>
      </c>
      <c r="E1534" s="61" t="str">
        <f aca="false">Def_Locais_Racks_Trechos!$A$97</f>
        <v>Sistema</v>
      </c>
      <c r="F1534" s="64" t="str">
        <f aca="false" t="array" ref="F1534:F1534">INDEX(Def_Locais_Racks_Trechos!$B$2:$B$1019, MATCH(E1534, Def_Locais_Racks_Trechos!$A$2:$A$1019, 0), 1)</f>
        <v>(Abstrato / Não físico)</v>
      </c>
      <c r="G1534" s="65"/>
      <c r="H1534" s="65"/>
      <c r="I1534" s="65"/>
      <c r="J1534" s="65"/>
      <c r="K1534" s="65"/>
      <c r="L1534" s="65"/>
      <c r="M1534" s="65"/>
      <c r="N1534" s="65"/>
      <c r="O1534" s="65"/>
    </row>
    <row r="1535" customFormat="false" ht="15.75" hidden="false" customHeight="true" outlineLevel="0" collapsed="false">
      <c r="A1535" s="61" t="str">
        <f aca="false">Def_SecSub!$A$205</f>
        <v>TB-02</v>
      </c>
      <c r="B1535" s="61" t="str">
        <f aca="false">Def_Equipamentos!$C$142</f>
        <v>DI-ICT</v>
      </c>
      <c r="C1535" s="43"/>
      <c r="D1535" s="64" t="str">
        <f aca="false">IF(EXACT(A1535, ""), "", A1535&amp;":")&amp;B1535&amp;IF(EXACT(C1535, ""), "", "-"&amp;C1535)</f>
        <v>TB-02:DI-ICT</v>
      </c>
      <c r="E1535" s="61" t="str">
        <f aca="false">Def_Locais_Racks_Trechos!$A$97</f>
        <v>Sistema</v>
      </c>
      <c r="F1535" s="64" t="str">
        <f aca="false" t="array" ref="F1535:F1535">INDEX(Def_Locais_Racks_Trechos!$B$2:$B$1019, MATCH(E1535, Def_Locais_Racks_Trechos!$A$2:$A$1019, 0), 1)</f>
        <v>(Abstrato / Não físico)</v>
      </c>
      <c r="G1535" s="65"/>
      <c r="H1535" s="65"/>
      <c r="I1535" s="65"/>
      <c r="J1535" s="65"/>
      <c r="K1535" s="65"/>
      <c r="L1535" s="65"/>
      <c r="M1535" s="65"/>
      <c r="N1535" s="65"/>
      <c r="O1535" s="65"/>
    </row>
    <row r="1536" customFormat="false" ht="15.75" hidden="false" customHeight="true" outlineLevel="0" collapsed="false">
      <c r="A1536" s="61" t="str">
        <f aca="false">Def_SecSub!$A$207</f>
        <v>TB-04</v>
      </c>
      <c r="B1536" s="61" t="str">
        <f aca="false">Def_Equipamentos!$C$142</f>
        <v>DI-ICT</v>
      </c>
      <c r="C1536" s="43"/>
      <c r="D1536" s="64" t="str">
        <f aca="false">IF(EXACT(A1536, ""), "", A1536&amp;":")&amp;B1536&amp;IF(EXACT(C1536, ""), "", "-"&amp;C1536)</f>
        <v>TB-04:DI-ICT</v>
      </c>
      <c r="E1536" s="61" t="str">
        <f aca="false">Def_Locais_Racks_Trechos!$A$97</f>
        <v>Sistema</v>
      </c>
      <c r="F1536" s="64" t="str">
        <f aca="false" t="array" ref="F1536:F1536">INDEX(Def_Locais_Racks_Trechos!$B$2:$B$1019, MATCH(E1536, Def_Locais_Racks_Trechos!$A$2:$A$1019, 0), 1)</f>
        <v>(Abstrato / Não físico)</v>
      </c>
      <c r="G1536" s="65"/>
      <c r="H1536" s="65"/>
      <c r="I1536" s="65"/>
      <c r="J1536" s="65"/>
      <c r="K1536" s="65"/>
      <c r="L1536" s="65"/>
      <c r="M1536" s="65"/>
      <c r="N1536" s="65"/>
      <c r="O1536" s="65"/>
    </row>
    <row r="1537" customFormat="false" ht="15.75" hidden="false" customHeight="true" outlineLevel="0" collapsed="false">
      <c r="A1537" s="61" t="str">
        <f aca="false">Def_SecSub!$A$208</f>
        <v>TS-01</v>
      </c>
      <c r="B1537" s="61" t="str">
        <f aca="false">Def_Equipamentos!$C$142</f>
        <v>DI-ICT</v>
      </c>
      <c r="C1537" s="43"/>
      <c r="D1537" s="64" t="str">
        <f aca="false">IF(EXACT(A1537, ""), "", A1537&amp;":")&amp;B1537&amp;IF(EXACT(C1537, ""), "", "-"&amp;C1537)</f>
        <v>TS-01:DI-ICT</v>
      </c>
      <c r="E1537" s="61" t="str">
        <f aca="false">Def_Locais_Racks_Trechos!$A$97</f>
        <v>Sistema</v>
      </c>
      <c r="F1537" s="64" t="str">
        <f aca="false" t="array" ref="F1537:F1537">INDEX(Def_Locais_Racks_Trechos!$B$2:$B$1019, MATCH(E1537, Def_Locais_Racks_Trechos!$A$2:$A$1019, 0), 1)</f>
        <v>(Abstrato / Não físico)</v>
      </c>
      <c r="G1537" s="65"/>
      <c r="H1537" s="65"/>
      <c r="I1537" s="65"/>
      <c r="J1537" s="65"/>
      <c r="K1537" s="65"/>
      <c r="L1537" s="65"/>
      <c r="M1537" s="65"/>
      <c r="N1537" s="65"/>
      <c r="O1537" s="65"/>
    </row>
    <row r="1538" customFormat="false" ht="15.75" hidden="false" customHeight="true" outlineLevel="0" collapsed="false">
      <c r="A1538" s="61" t="str">
        <f aca="false">Def_SecSub!$A$211</f>
        <v>TS-04</v>
      </c>
      <c r="B1538" s="61" t="str">
        <f aca="false">Def_Equipamentos!$C$142</f>
        <v>DI-ICT</v>
      </c>
      <c r="C1538" s="43"/>
      <c r="D1538" s="64" t="str">
        <f aca="false">IF(EXACT(A1538, ""), "", A1538&amp;":")&amp;B1538&amp;IF(EXACT(C1538, ""), "", "-"&amp;C1538)</f>
        <v>TS-04:DI-ICT</v>
      </c>
      <c r="E1538" s="61" t="str">
        <f aca="false">Def_Locais_Racks_Trechos!$A$97</f>
        <v>Sistema</v>
      </c>
      <c r="F1538" s="64" t="str">
        <f aca="false" t="array" ref="F1538:F1538">INDEX(Def_Locais_Racks_Trechos!$B$2:$B$1019, MATCH(E1538, Def_Locais_Racks_Trechos!$A$2:$A$1019, 0), 1)</f>
        <v>(Abstrato / Não físico)</v>
      </c>
      <c r="G1538" s="65"/>
      <c r="H1538" s="65"/>
      <c r="I1538" s="65"/>
      <c r="J1538" s="65"/>
      <c r="K1538" s="65"/>
      <c r="L1538" s="65"/>
      <c r="M1538" s="65"/>
      <c r="N1538" s="65"/>
      <c r="O1538" s="65"/>
    </row>
    <row r="1539" customFormat="false" ht="15.75" hidden="false" customHeight="true" outlineLevel="0" collapsed="false">
      <c r="A1539" s="61" t="str">
        <f aca="false">Def_SecSub!$A$201</f>
        <v>LI-01</v>
      </c>
      <c r="B1539" s="61" t="str">
        <f aca="false">Def_Equipamentos!$C$142</f>
        <v>DI-ICT</v>
      </c>
      <c r="C1539" s="43" t="n">
        <v>1</v>
      </c>
      <c r="D1539" s="64" t="str">
        <f aca="false">IF(EXACT(A1539, ""), "", A1539&amp;":")&amp;B1539&amp;IF(EXACT(C1539, ""), "", "-"&amp;C1539)</f>
        <v>LI-01:DI-ICT-1</v>
      </c>
      <c r="E1539" s="61" t="str">
        <f aca="false">Def_Locais_Racks_Trechos!$A$97</f>
        <v>Sistema</v>
      </c>
      <c r="F1539" s="64" t="str">
        <f aca="false" t="array" ref="F1539:F1539">INDEX(Def_Locais_Racks_Trechos!$B$2:$B$1019, MATCH(E1539, Def_Locais_Racks_Trechos!$A$2:$A$1019, 0), 1)</f>
        <v>(Abstrato / Não físico)</v>
      </c>
      <c r="G1539" s="65"/>
      <c r="H1539" s="65"/>
      <c r="I1539" s="65"/>
      <c r="J1539" s="65"/>
      <c r="K1539" s="65"/>
      <c r="L1539" s="65"/>
      <c r="M1539" s="65"/>
      <c r="N1539" s="65"/>
      <c r="O1539" s="65"/>
    </row>
    <row r="1540" customFormat="false" ht="15.75" hidden="false" customHeight="true" outlineLevel="0" collapsed="false">
      <c r="A1540" s="61" t="str">
        <f aca="false">Def_SecSub!$A$201</f>
        <v>LI-01</v>
      </c>
      <c r="B1540" s="61" t="str">
        <f aca="false">Def_Equipamentos!$C$142</f>
        <v>DI-ICT</v>
      </c>
      <c r="C1540" s="43" t="n">
        <v>2</v>
      </c>
      <c r="D1540" s="64" t="str">
        <f aca="false">IF(EXACT(A1540, ""), "", A1540&amp;":")&amp;B1540&amp;IF(EXACT(C1540, ""), "", "-"&amp;C1540)</f>
        <v>LI-01:DI-ICT-2</v>
      </c>
      <c r="E1540" s="61" t="str">
        <f aca="false">Def_Locais_Racks_Trechos!$A$97</f>
        <v>Sistema</v>
      </c>
      <c r="F1540" s="64" t="str">
        <f aca="false" t="array" ref="F1540:F1540">INDEX(Def_Locais_Racks_Trechos!$B$2:$B$1019, MATCH(E1540, Def_Locais_Racks_Trechos!$A$2:$A$1019, 0), 1)</f>
        <v>(Abstrato / Não físico)</v>
      </c>
      <c r="G1540" s="65"/>
      <c r="H1540" s="65"/>
      <c r="I1540" s="65"/>
      <c r="J1540" s="65"/>
      <c r="K1540" s="65"/>
      <c r="L1540" s="65"/>
      <c r="M1540" s="65"/>
      <c r="N1540" s="65"/>
      <c r="O1540" s="65"/>
    </row>
    <row r="1541" customFormat="false" ht="15.75" hidden="false" customHeight="true" outlineLevel="0" collapsed="false">
      <c r="A1541" s="61" t="str">
        <f aca="false">Def_SecSub!$A$246</f>
        <v>BO-35D</v>
      </c>
      <c r="B1541" s="61" t="str">
        <f aca="false">Def_Equipamentos!$C$141</f>
        <v>DI-DCCT</v>
      </c>
      <c r="C1541" s="43"/>
      <c r="D1541" s="64" t="str">
        <f aca="false">IF(EXACT(A1541, ""), "", A1541&amp;":")&amp;B1541&amp;IF(EXACT(C1541, ""), "", "-"&amp;C1541)</f>
        <v>BO-35D:DI-DCCT</v>
      </c>
      <c r="E1541" s="61" t="str">
        <f aca="false">Def_Locais_Racks_Trechos!$A$97</f>
        <v>Sistema</v>
      </c>
      <c r="F1541" s="64" t="str">
        <f aca="false" t="array" ref="F1541:F1541">INDEX(Def_Locais_Racks_Trechos!$B$2:$B$1019, MATCH(E1541, Def_Locais_Racks_Trechos!$A$2:$A$1019, 0), 1)</f>
        <v>(Abstrato / Não físico)</v>
      </c>
      <c r="G1541" s="65"/>
      <c r="H1541" s="65"/>
      <c r="I1541" s="65"/>
      <c r="J1541" s="65"/>
      <c r="K1541" s="65"/>
      <c r="L1541" s="65"/>
      <c r="M1541" s="65"/>
      <c r="N1541" s="65"/>
      <c r="O1541" s="65"/>
    </row>
    <row r="1542" customFormat="false" ht="15.75" hidden="false" customHeight="true" outlineLevel="0" collapsed="false">
      <c r="A1542" s="61" t="str">
        <f aca="false">Def_SecSub!$A$444</f>
        <v>SI-13SA</v>
      </c>
      <c r="B1542" s="61" t="str">
        <f aca="false">Def_Equipamentos!$C$141</f>
        <v>DI-DCCT</v>
      </c>
      <c r="C1542" s="43"/>
      <c r="D1542" s="64" t="str">
        <f aca="false">IF(EXACT(A1542, ""), "", A1542&amp;":")&amp;B1542&amp;IF(EXACT(C1542, ""), "", "-"&amp;C1542)</f>
        <v>SI-13SA:DI-DCCT</v>
      </c>
      <c r="E1542" s="61" t="str">
        <f aca="false">Def_Locais_Racks_Trechos!$A$97</f>
        <v>Sistema</v>
      </c>
      <c r="F1542" s="64" t="str">
        <f aca="false" t="array" ref="F1542:F1542">INDEX(Def_Locais_Racks_Trechos!$B$2:$B$1019, MATCH(E1542, Def_Locais_Racks_Trechos!$A$2:$A$1019, 0), 1)</f>
        <v>(Abstrato / Não físico)</v>
      </c>
      <c r="G1542" s="65"/>
      <c r="H1542" s="65"/>
      <c r="I1542" s="65"/>
      <c r="J1542" s="65"/>
      <c r="K1542" s="65"/>
      <c r="L1542" s="65"/>
      <c r="M1542" s="65"/>
      <c r="N1542" s="65"/>
      <c r="O1542" s="65"/>
    </row>
    <row r="1543" customFormat="false" ht="15.75" hidden="false" customHeight="true" outlineLevel="0" collapsed="false">
      <c r="A1543" s="61" t="str">
        <f aca="false">Def_SecSub!$A$445</f>
        <v>SI-14SB</v>
      </c>
      <c r="B1543" s="61" t="str">
        <f aca="false">Def_Equipamentos!$C$141</f>
        <v>DI-DCCT</v>
      </c>
      <c r="C1543" s="43"/>
      <c r="D1543" s="64" t="str">
        <f aca="false">IF(EXACT(A1543, ""), "", A1543&amp;":")&amp;B1543&amp;IF(EXACT(C1543, ""), "", "-"&amp;C1543)</f>
        <v>SI-14SB:DI-DCCT</v>
      </c>
      <c r="E1543" s="61" t="str">
        <f aca="false">Def_Locais_Racks_Trechos!$A$97</f>
        <v>Sistema</v>
      </c>
      <c r="F1543" s="64" t="str">
        <f aca="false" t="array" ref="F1543:F1543">INDEX(Def_Locais_Racks_Trechos!$B$2:$B$1019, MATCH(E1543, Def_Locais_Racks_Trechos!$A$2:$A$1019, 0), 1)</f>
        <v>(Abstrato / Não físico)</v>
      </c>
      <c r="G1543" s="65"/>
      <c r="H1543" s="65"/>
      <c r="I1543" s="65"/>
      <c r="J1543" s="65"/>
      <c r="K1543" s="65"/>
      <c r="L1543" s="65"/>
      <c r="M1543" s="65"/>
      <c r="N1543" s="65"/>
      <c r="O1543" s="65"/>
    </row>
    <row r="1544" customFormat="false" ht="15.75" hidden="false" customHeight="true" outlineLevel="0" collapsed="false">
      <c r="A1544" s="61" t="str">
        <f aca="false">Def_SecSub!$A$92</f>
        <v>SI-Glob</v>
      </c>
      <c r="B1544" s="61" t="str">
        <f aca="false">Def_Equipamentos!$C$145</f>
        <v>DI-BbB</v>
      </c>
      <c r="C1544" s="43" t="s">
        <v>959</v>
      </c>
      <c r="D1544" s="64" t="str">
        <f aca="false">IF(EXACT(A1544, ""), "", A1544&amp;":")&amp;B1544&amp;IF(EXACT(C1544, ""), "", "-"&amp;C1544)</f>
        <v>SI-Glob:DI-BbB-H</v>
      </c>
      <c r="E1544" s="61" t="str">
        <f aca="false">Def_Locais_Racks_Trechos!$A$97</f>
        <v>Sistema</v>
      </c>
      <c r="F1544" s="64" t="str">
        <f aca="false" t="array" ref="F1544:F1544">INDEX(Def_Locais_Racks_Trechos!$B$2:$B$1019, MATCH(E1544, Def_Locais_Racks_Trechos!$A$2:$A$1019, 0), 1)</f>
        <v>(Abstrato / Não físico)</v>
      </c>
      <c r="G1544" s="65"/>
      <c r="H1544" s="65"/>
      <c r="I1544" s="65"/>
      <c r="J1544" s="65"/>
      <c r="K1544" s="65"/>
      <c r="L1544" s="65"/>
      <c r="M1544" s="65"/>
      <c r="N1544" s="65"/>
      <c r="O1544" s="65"/>
    </row>
    <row r="1545" customFormat="false" ht="15.75" hidden="false" customHeight="true" outlineLevel="0" collapsed="false">
      <c r="A1545" s="61" t="str">
        <f aca="false">Def_SecSub!$A$92</f>
        <v>SI-Glob</v>
      </c>
      <c r="B1545" s="61" t="str">
        <f aca="false">Def_Equipamentos!$C$145</f>
        <v>DI-BbB</v>
      </c>
      <c r="C1545" s="43" t="s">
        <v>960</v>
      </c>
      <c r="D1545" s="64" t="str">
        <f aca="false">IF(EXACT(A1545, ""), "", A1545&amp;":")&amp;B1545&amp;IF(EXACT(C1545, ""), "", "-"&amp;C1545)</f>
        <v>SI-Glob:DI-BbB-V</v>
      </c>
      <c r="E1545" s="61" t="str">
        <f aca="false">Def_Locais_Racks_Trechos!$A$97</f>
        <v>Sistema</v>
      </c>
      <c r="F1545" s="64" t="str">
        <f aca="false" t="array" ref="F1545:F1545">INDEX(Def_Locais_Racks_Trechos!$B$2:$B$1019, MATCH(E1545, Def_Locais_Racks_Trechos!$A$2:$A$1019, 0), 1)</f>
        <v>(Abstrato / Não físico)</v>
      </c>
      <c r="G1545" s="65"/>
      <c r="H1545" s="65"/>
      <c r="I1545" s="65"/>
      <c r="J1545" s="65"/>
      <c r="K1545" s="65"/>
      <c r="L1545" s="65"/>
      <c r="M1545" s="65"/>
      <c r="N1545" s="65"/>
      <c r="O1545" s="65"/>
    </row>
    <row r="1546" customFormat="false" ht="15.75" hidden="false" customHeight="true" outlineLevel="0" collapsed="false">
      <c r="A1546" s="61" t="str">
        <f aca="false">Def_SecSub!$A$92</f>
        <v>SI-Glob</v>
      </c>
      <c r="B1546" s="61" t="str">
        <f aca="false">Def_Equipamentos!$C$146</f>
        <v>DI-TuneMeas</v>
      </c>
      <c r="C1546" s="43" t="s">
        <v>959</v>
      </c>
      <c r="D1546" s="64" t="str">
        <f aca="false">IF(EXACT(A1546, ""), "", A1546&amp;":")&amp;B1546&amp;IF(EXACT(C1546, ""), "", "-"&amp;C1546)</f>
        <v>SI-Glob:DI-TuneMeas-H</v>
      </c>
      <c r="E1546" s="61" t="str">
        <f aca="false">Def_Locais_Racks_Trechos!$A$97</f>
        <v>Sistema</v>
      </c>
      <c r="F1546" s="64" t="str">
        <f aca="false" t="array" ref="F1546:F1546">INDEX(Def_Locais_Racks_Trechos!$B$2:$B$1019, MATCH(E1546, Def_Locais_Racks_Trechos!$A$2:$A$1019, 0), 1)</f>
        <v>(Abstrato / Não físico)</v>
      </c>
      <c r="G1546" s="65"/>
      <c r="H1546" s="65"/>
      <c r="I1546" s="65"/>
      <c r="J1546" s="65"/>
      <c r="K1546" s="65"/>
      <c r="L1546" s="65"/>
      <c r="M1546" s="65"/>
      <c r="N1546" s="65"/>
      <c r="O1546" s="65"/>
    </row>
    <row r="1547" customFormat="false" ht="15.75" hidden="false" customHeight="true" outlineLevel="0" collapsed="false">
      <c r="A1547" s="61" t="str">
        <f aca="false">Def_SecSub!$A$92</f>
        <v>SI-Glob</v>
      </c>
      <c r="B1547" s="61" t="str">
        <f aca="false">Def_Equipamentos!$C$146</f>
        <v>DI-TuneMeas</v>
      </c>
      <c r="C1547" s="43" t="s">
        <v>960</v>
      </c>
      <c r="D1547" s="64" t="str">
        <f aca="false">IF(EXACT(A1547, ""), "", A1547&amp;":")&amp;B1547&amp;IF(EXACT(C1547, ""), "", "-"&amp;C1547)</f>
        <v>SI-Glob:DI-TuneMeas-V</v>
      </c>
      <c r="E1547" s="61" t="str">
        <f aca="false">Def_Locais_Racks_Trechos!$A$97</f>
        <v>Sistema</v>
      </c>
      <c r="F1547" s="64" t="str">
        <f aca="false" t="array" ref="F1547:F1547">INDEX(Def_Locais_Racks_Trechos!$B$2:$B$1019, MATCH(E1547, Def_Locais_Racks_Trechos!$A$2:$A$1019, 0), 1)</f>
        <v>(Abstrato / Não físico)</v>
      </c>
      <c r="G1547" s="65"/>
      <c r="H1547" s="65"/>
      <c r="I1547" s="65"/>
      <c r="J1547" s="65"/>
      <c r="K1547" s="65"/>
      <c r="L1547" s="65"/>
      <c r="M1547" s="65"/>
      <c r="N1547" s="65"/>
      <c r="O1547" s="65"/>
    </row>
    <row r="1548" customFormat="false" ht="15.75" hidden="false" customHeight="true" outlineLevel="0" collapsed="false">
      <c r="A1548" s="61" t="str">
        <f aca="false">Def_SecSub!$A$93</f>
        <v>BO-Glob</v>
      </c>
      <c r="B1548" s="61" t="str">
        <f aca="false">Def_Equipamentos!$C$146</f>
        <v>DI-TuneMeas</v>
      </c>
      <c r="C1548" s="43" t="s">
        <v>959</v>
      </c>
      <c r="D1548" s="64" t="str">
        <f aca="false">IF(EXACT(A1548, ""), "", A1548&amp;":")&amp;B1548&amp;IF(EXACT(C1548, ""), "", "-"&amp;C1548)</f>
        <v>BO-Glob:DI-TuneMeas-H</v>
      </c>
      <c r="E1548" s="61" t="str">
        <f aca="false">Def_Locais_Racks_Trechos!$A$97</f>
        <v>Sistema</v>
      </c>
      <c r="F1548" s="64" t="str">
        <f aca="false" t="array" ref="F1548:F1548">INDEX(Def_Locais_Racks_Trechos!$B$2:$B$1019, MATCH(E1548, Def_Locais_Racks_Trechos!$A$2:$A$1019, 0), 1)</f>
        <v>(Abstrato / Não físico)</v>
      </c>
      <c r="G1548" s="65"/>
      <c r="H1548" s="65"/>
      <c r="I1548" s="65"/>
      <c r="J1548" s="65"/>
      <c r="K1548" s="65"/>
      <c r="L1548" s="65"/>
      <c r="M1548" s="65"/>
      <c r="N1548" s="65"/>
      <c r="O1548" s="65"/>
    </row>
    <row r="1549" customFormat="false" ht="15.75" hidden="false" customHeight="true" outlineLevel="0" collapsed="false">
      <c r="A1549" s="61" t="str">
        <f aca="false">Def_SecSub!$A$93</f>
        <v>BO-Glob</v>
      </c>
      <c r="B1549" s="61" t="str">
        <f aca="false">Def_Equipamentos!$C$146</f>
        <v>DI-TuneMeas</v>
      </c>
      <c r="C1549" s="43" t="s">
        <v>960</v>
      </c>
      <c r="D1549" s="64" t="str">
        <f aca="false">IF(EXACT(A1549, ""), "", A1549&amp;":")&amp;B1549&amp;IF(EXACT(C1549, ""), "", "-"&amp;C1549)</f>
        <v>BO-Glob:DI-TuneMeas-V</v>
      </c>
      <c r="E1549" s="61" t="str">
        <f aca="false">Def_Locais_Racks_Trechos!$A$97</f>
        <v>Sistema</v>
      </c>
      <c r="F1549" s="64" t="str">
        <f aca="false" t="array" ref="F1549:F1549">INDEX(Def_Locais_Racks_Trechos!$B$2:$B$1019, MATCH(E1549, Def_Locais_Racks_Trechos!$A$2:$A$1019, 0), 1)</f>
        <v>(Abstrato / Não físico)</v>
      </c>
      <c r="G1549" s="65"/>
      <c r="H1549" s="65"/>
      <c r="I1549" s="65"/>
      <c r="J1549" s="65"/>
      <c r="K1549" s="65"/>
      <c r="L1549" s="65"/>
      <c r="M1549" s="65"/>
      <c r="N1549" s="65"/>
      <c r="O1549" s="65"/>
    </row>
    <row r="1550" customFormat="false" ht="15.75" hidden="false" customHeight="true" outlineLevel="0" collapsed="false">
      <c r="A1550" s="61" t="str">
        <f aca="false">Def_SecSub!$A$92</f>
        <v>SI-Glob</v>
      </c>
      <c r="B1550" s="61" t="str">
        <f aca="false">Def_Equipamentos!$C$147</f>
        <v>DI-FOFB</v>
      </c>
      <c r="C1550" s="43"/>
      <c r="D1550" s="64" t="str">
        <f aca="false">IF(EXACT(A1550, ""), "", A1550&amp;":")&amp;B1550&amp;IF(EXACT(C1550, ""), "", "-"&amp;C1550)</f>
        <v>SI-Glob:DI-FOFB</v>
      </c>
      <c r="E1550" s="61" t="str">
        <f aca="false">Def_Locais_Racks_Trechos!$A$97</f>
        <v>Sistema</v>
      </c>
      <c r="F1550" s="64" t="str">
        <f aca="false" t="array" ref="F1550:F1550">INDEX(Def_Locais_Racks_Trechos!$B$2:$B$1019, MATCH(E1550, Def_Locais_Racks_Trechos!$A$2:$A$1019, 0), 1)</f>
        <v>(Abstrato / Não físico)</v>
      </c>
      <c r="G1550" s="65"/>
      <c r="H1550" s="65"/>
      <c r="I1550" s="65"/>
      <c r="J1550" s="65"/>
      <c r="K1550" s="65"/>
      <c r="L1550" s="65"/>
      <c r="M1550" s="65"/>
      <c r="N1550" s="65"/>
      <c r="O1550" s="65"/>
    </row>
    <row r="1551" customFormat="false" ht="15.75" hidden="false" customHeight="true" outlineLevel="0" collapsed="false">
      <c r="A1551" s="61"/>
      <c r="B1551" s="61"/>
      <c r="C1551" s="43"/>
      <c r="D1551" s="64" t="str">
        <f aca="false">IF(EXACT(A1551, ""), "", A1551&amp;":")&amp;B1551&amp;IF(EXACT(C1551, ""), "", "-"&amp;C1551)</f>
        <v/>
      </c>
      <c r="E1551" s="61"/>
      <c r="F1551" s="64" t="e">
        <f aca="false" t="array" ref="F1551:F1551">INDEX(Def_Locais_Racks_Trechos!$B$2:$B$1019, MATCH(E1551, Def_Locais_Racks_Trechos!$A$2:$A$1019, 0), 1)</f>
        <v>#N/A</v>
      </c>
      <c r="G1551" s="65"/>
      <c r="H1551" s="65"/>
      <c r="I1551" s="65"/>
      <c r="J1551" s="65"/>
      <c r="K1551" s="65"/>
      <c r="L1551" s="65"/>
      <c r="M1551" s="65"/>
      <c r="N1551" s="65"/>
      <c r="O1551" s="65"/>
    </row>
    <row r="1552" customFormat="false" ht="15.75" hidden="false" customHeight="true" outlineLevel="0" collapsed="false">
      <c r="A1552" s="61"/>
      <c r="B1552" s="61"/>
      <c r="C1552" s="43"/>
      <c r="D1552" s="64" t="str">
        <f aca="false">IF(EXACT(A1552, ""), "", A1552&amp;":")&amp;B1552&amp;IF(EXACT(C1552, ""), "", "-"&amp;C1552)</f>
        <v/>
      </c>
      <c r="E1552" s="61"/>
      <c r="F1552" s="64" t="e">
        <f aca="false" t="array" ref="F1552:F1552">INDEX(Def_Locais_Racks_Trechos!$B$2:$B$1019, MATCH(E1552, Def_Locais_Racks_Trechos!$A$2:$A$1019, 0), 1)</f>
        <v>#N/A</v>
      </c>
      <c r="G1552" s="65"/>
      <c r="H1552" s="65"/>
      <c r="I1552" s="65"/>
      <c r="J1552" s="65"/>
      <c r="K1552" s="65"/>
      <c r="L1552" s="65"/>
      <c r="M1552" s="65"/>
      <c r="N1552" s="65"/>
      <c r="O1552" s="65"/>
    </row>
    <row r="1553" customFormat="false" ht="15.75" hidden="false" customHeight="true" outlineLevel="0" collapsed="false">
      <c r="A1553" s="61"/>
      <c r="B1553" s="61"/>
      <c r="C1553" s="43"/>
      <c r="D1553" s="64" t="str">
        <f aca="false">IF(EXACT(A1553, ""), "", A1553&amp;":")&amp;B1553&amp;IF(EXACT(C1553, ""), "", "-"&amp;C1553)</f>
        <v/>
      </c>
      <c r="E1553" s="61"/>
      <c r="F1553" s="64" t="e">
        <f aca="false" t="array" ref="F1553:F1553">INDEX(Def_Locais_Racks_Trechos!$B$2:$B$1019, MATCH(E1553, Def_Locais_Racks_Trechos!$A$2:$A$1019, 0), 1)</f>
        <v>#N/A</v>
      </c>
      <c r="G1553" s="65"/>
      <c r="H1553" s="65"/>
      <c r="I1553" s="65"/>
      <c r="J1553" s="65"/>
      <c r="K1553" s="65"/>
      <c r="L1553" s="65"/>
      <c r="M1553" s="65"/>
      <c r="N1553" s="65"/>
      <c r="O1553" s="65"/>
    </row>
    <row r="1554" customFormat="false" ht="15.75" hidden="false" customHeight="true" outlineLevel="0" collapsed="false">
      <c r="A1554" s="61"/>
      <c r="B1554" s="61"/>
      <c r="C1554" s="43"/>
      <c r="D1554" s="64" t="str">
        <f aca="false">IF(EXACT(A1554, ""), "", A1554&amp;":")&amp;B1554&amp;IF(EXACT(C1554, ""), "", "-"&amp;C1554)</f>
        <v/>
      </c>
      <c r="E1554" s="61"/>
      <c r="F1554" s="64" t="e">
        <f aca="false" t="array" ref="F1554:F1554">INDEX(Def_Locais_Racks_Trechos!$B$2:$B$1019, MATCH(E1554, Def_Locais_Racks_Trechos!$A$2:$A$1019, 0), 1)</f>
        <v>#N/A</v>
      </c>
      <c r="G1554" s="65"/>
      <c r="H1554" s="65"/>
      <c r="I1554" s="65"/>
      <c r="J1554" s="65"/>
      <c r="K1554" s="65"/>
      <c r="L1554" s="65"/>
      <c r="M1554" s="65"/>
      <c r="N1554" s="65"/>
      <c r="O1554" s="65"/>
    </row>
    <row r="1555" customFormat="false" ht="15.75" hidden="false" customHeight="true" outlineLevel="0" collapsed="false">
      <c r="A1555" s="61"/>
      <c r="B1555" s="61"/>
      <c r="C1555" s="43"/>
      <c r="D1555" s="64" t="str">
        <f aca="false">IF(EXACT(A1555, ""), "", A1555&amp;":")&amp;B1555&amp;IF(EXACT(C1555, ""), "", "-"&amp;C1555)</f>
        <v/>
      </c>
      <c r="E1555" s="61"/>
      <c r="F1555" s="64" t="e">
        <f aca="false" t="array" ref="F1555:F1555">INDEX(Def_Locais_Racks_Trechos!$B$2:$B$1019, MATCH(E1555, Def_Locais_Racks_Trechos!$A$2:$A$1019, 0), 1)</f>
        <v>#N/A</v>
      </c>
      <c r="G1555" s="65"/>
      <c r="H1555" s="65"/>
      <c r="I1555" s="65"/>
      <c r="J1555" s="65"/>
      <c r="K1555" s="65"/>
      <c r="L1555" s="65"/>
      <c r="M1555" s="65"/>
      <c r="N1555" s="65"/>
      <c r="O1555" s="65"/>
    </row>
    <row r="1556" customFormat="false" ht="15.75" hidden="false" customHeight="true" outlineLevel="0" collapsed="false">
      <c r="A1556" s="61"/>
      <c r="B1556" s="61"/>
      <c r="C1556" s="43"/>
      <c r="D1556" s="64" t="str">
        <f aca="false">IF(EXACT(A1556, ""), "", A1556&amp;":")&amp;B1556&amp;IF(EXACT(C1556, ""), "", "-"&amp;C1556)</f>
        <v/>
      </c>
      <c r="E1556" s="61"/>
      <c r="F1556" s="64" t="e">
        <f aca="false" t="array" ref="F1556:F1556">INDEX(Def_Locais_Racks_Trechos!$B$2:$B$1019, MATCH(E1556, Def_Locais_Racks_Trechos!$A$2:$A$1019, 0), 1)</f>
        <v>#N/A</v>
      </c>
      <c r="G1556" s="65"/>
      <c r="H1556" s="65"/>
      <c r="I1556" s="65"/>
      <c r="J1556" s="65"/>
      <c r="K1556" s="65"/>
      <c r="L1556" s="65"/>
      <c r="M1556" s="65"/>
      <c r="N1556" s="65"/>
      <c r="O1556" s="65"/>
    </row>
    <row r="1557" customFormat="false" ht="15.75" hidden="false" customHeight="true" outlineLevel="0" collapsed="false">
      <c r="A1557" s="61"/>
      <c r="B1557" s="61"/>
      <c r="C1557" s="43"/>
      <c r="D1557" s="64" t="str">
        <f aca="false">IF(EXACT(A1557, ""), "", A1557&amp;":")&amp;B1557&amp;IF(EXACT(C1557, ""), "", "-"&amp;C1557)</f>
        <v/>
      </c>
      <c r="E1557" s="61"/>
      <c r="F1557" s="64" t="e">
        <f aca="false" t="array" ref="F1557:F1557">INDEX(Def_Locais_Racks_Trechos!$B$2:$B$1019, MATCH(E1557, Def_Locais_Racks_Trechos!$A$2:$A$1019, 0), 1)</f>
        <v>#N/A</v>
      </c>
      <c r="G1557" s="65"/>
      <c r="H1557" s="65"/>
      <c r="I1557" s="65"/>
      <c r="J1557" s="65"/>
      <c r="K1557" s="65"/>
      <c r="L1557" s="65"/>
      <c r="M1557" s="65"/>
      <c r="N1557" s="65"/>
      <c r="O1557" s="65"/>
    </row>
    <row r="1558" customFormat="false" ht="15.75" hidden="false" customHeight="true" outlineLevel="0" collapsed="false">
      <c r="A1558" s="61"/>
      <c r="B1558" s="61"/>
      <c r="C1558" s="43"/>
      <c r="D1558" s="64" t="str">
        <f aca="false">IF(EXACT(A1558, ""), "", A1558&amp;":")&amp;B1558&amp;IF(EXACT(C1558, ""), "", "-"&amp;C1558)</f>
        <v/>
      </c>
      <c r="E1558" s="61"/>
      <c r="F1558" s="64" t="e">
        <f aca="false" t="array" ref="F1558:F1558">INDEX(Def_Locais_Racks_Trechos!$B$2:$B$1019, MATCH(E1558, Def_Locais_Racks_Trechos!$A$2:$A$1019, 0), 1)</f>
        <v>#N/A</v>
      </c>
      <c r="G1558" s="65"/>
      <c r="H1558" s="65"/>
      <c r="I1558" s="65"/>
      <c r="J1558" s="65"/>
      <c r="K1558" s="65"/>
      <c r="L1558" s="65"/>
      <c r="M1558" s="65"/>
      <c r="N1558" s="65"/>
      <c r="O1558" s="65"/>
    </row>
    <row r="1559" customFormat="false" ht="15.75" hidden="false" customHeight="true" outlineLevel="0" collapsed="false">
      <c r="A1559" s="61"/>
      <c r="B1559" s="61"/>
      <c r="C1559" s="43"/>
      <c r="D1559" s="64" t="str">
        <f aca="false">IF(EXACT(A1559, ""), "", A1559&amp;":")&amp;B1559&amp;IF(EXACT(C1559, ""), "", "-"&amp;C1559)</f>
        <v/>
      </c>
      <c r="E1559" s="61"/>
      <c r="F1559" s="64" t="e">
        <f aca="false" t="array" ref="F1559:F1559">INDEX(Def_Locais_Racks_Trechos!$B$2:$B$1019, MATCH(E1559, Def_Locais_Racks_Trechos!$A$2:$A$1019, 0), 1)</f>
        <v>#N/A</v>
      </c>
      <c r="G1559" s="65"/>
      <c r="H1559" s="65"/>
      <c r="I1559" s="65"/>
      <c r="J1559" s="65"/>
      <c r="K1559" s="65"/>
      <c r="L1559" s="65"/>
      <c r="M1559" s="65"/>
      <c r="N1559" s="65"/>
      <c r="O1559" s="65"/>
    </row>
    <row r="1560" customFormat="false" ht="15.75" hidden="false" customHeight="true" outlineLevel="0" collapsed="false">
      <c r="A1560" s="61"/>
      <c r="B1560" s="61"/>
      <c r="C1560" s="43"/>
      <c r="D1560" s="64" t="str">
        <f aca="false">IF(EXACT(A1560, ""), "", A1560&amp;":")&amp;B1560&amp;IF(EXACT(C1560, ""), "", "-"&amp;C1560)</f>
        <v/>
      </c>
      <c r="E1560" s="61"/>
      <c r="F1560" s="64" t="e">
        <f aca="false" t="array" ref="F1560:F1560">INDEX(Def_Locais_Racks_Trechos!$B$2:$B$1019, MATCH(E1560, Def_Locais_Racks_Trechos!$A$2:$A$1019, 0), 1)</f>
        <v>#N/A</v>
      </c>
      <c r="G1560" s="65"/>
      <c r="H1560" s="65"/>
      <c r="I1560" s="65"/>
      <c r="J1560" s="65"/>
      <c r="K1560" s="65"/>
      <c r="L1560" s="65"/>
      <c r="M1560" s="65"/>
      <c r="N1560" s="65"/>
      <c r="O1560" s="65"/>
    </row>
    <row r="1561" customFormat="false" ht="15.75" hidden="false" customHeight="true" outlineLevel="0" collapsed="false">
      <c r="A1561" s="61"/>
      <c r="B1561" s="61"/>
      <c r="C1561" s="43"/>
      <c r="D1561" s="64" t="str">
        <f aca="false">IF(EXACT(A1561, ""), "", A1561&amp;":")&amp;B1561&amp;IF(EXACT(C1561, ""), "", "-"&amp;C1561)</f>
        <v/>
      </c>
      <c r="E1561" s="61"/>
      <c r="F1561" s="64" t="e">
        <f aca="false" t="array" ref="F1561:F1561">INDEX(Def_Locais_Racks_Trechos!$B$2:$B$1019, MATCH(E1561, Def_Locais_Racks_Trechos!$A$2:$A$1019, 0), 1)</f>
        <v>#N/A</v>
      </c>
      <c r="G1561" s="65"/>
      <c r="H1561" s="65"/>
      <c r="I1561" s="65"/>
      <c r="J1561" s="65"/>
      <c r="K1561" s="65"/>
      <c r="L1561" s="65"/>
      <c r="M1561" s="65"/>
      <c r="N1561" s="65"/>
      <c r="O1561" s="65"/>
    </row>
    <row r="1562" customFormat="false" ht="15.75" hidden="false" customHeight="true" outlineLevel="0" collapsed="false">
      <c r="A1562" s="61"/>
      <c r="B1562" s="61"/>
      <c r="C1562" s="43"/>
      <c r="D1562" s="64" t="str">
        <f aca="false">IF(EXACT(A1562, ""), "", A1562&amp;":")&amp;B1562&amp;IF(EXACT(C1562, ""), "", "-"&amp;C1562)</f>
        <v/>
      </c>
      <c r="E1562" s="61"/>
      <c r="F1562" s="64" t="e">
        <f aca="false" t="array" ref="F1562:F1562">INDEX(Def_Locais_Racks_Trechos!$B$2:$B$1019, MATCH(E1562, Def_Locais_Racks_Trechos!$A$2:$A$1019, 0), 1)</f>
        <v>#N/A</v>
      </c>
      <c r="G1562" s="65"/>
      <c r="H1562" s="65"/>
      <c r="I1562" s="65"/>
      <c r="J1562" s="65"/>
      <c r="K1562" s="65"/>
      <c r="L1562" s="65"/>
      <c r="M1562" s="65"/>
      <c r="N1562" s="65"/>
      <c r="O1562" s="65"/>
    </row>
    <row r="1563" customFormat="false" ht="15.75" hidden="false" customHeight="true" outlineLevel="0" collapsed="false">
      <c r="A1563" s="61"/>
      <c r="B1563" s="61"/>
      <c r="C1563" s="43"/>
      <c r="D1563" s="64" t="str">
        <f aca="false">IF(EXACT(A1563, ""), "", A1563&amp;":")&amp;B1563&amp;IF(EXACT(C1563, ""), "", "-"&amp;C1563)</f>
        <v/>
      </c>
      <c r="E1563" s="61"/>
      <c r="F1563" s="64" t="e">
        <f aca="false" t="array" ref="F1563:F1563">INDEX(Def_Locais_Racks_Trechos!$B$2:$B$1019, MATCH(E1563, Def_Locais_Racks_Trechos!$A$2:$A$1019, 0), 1)</f>
        <v>#N/A</v>
      </c>
      <c r="G1563" s="65"/>
      <c r="H1563" s="65"/>
      <c r="I1563" s="65"/>
      <c r="J1563" s="65"/>
      <c r="K1563" s="65"/>
      <c r="L1563" s="65"/>
      <c r="M1563" s="65"/>
      <c r="N1563" s="65"/>
      <c r="O1563" s="65"/>
    </row>
    <row r="1564" customFormat="false" ht="15.75" hidden="false" customHeight="true" outlineLevel="0" collapsed="false">
      <c r="A1564" s="61"/>
      <c r="B1564" s="61"/>
      <c r="C1564" s="43"/>
      <c r="D1564" s="64" t="str">
        <f aca="false">IF(EXACT(A1564, ""), "", A1564&amp;":")&amp;B1564&amp;IF(EXACT(C1564, ""), "", "-"&amp;C1564)</f>
        <v/>
      </c>
      <c r="E1564" s="61"/>
      <c r="F1564" s="64" t="e">
        <f aca="false" t="array" ref="F1564:F1564">INDEX(Def_Locais_Racks_Trechos!$B$2:$B$1019, MATCH(E1564, Def_Locais_Racks_Trechos!$A$2:$A$1019, 0), 1)</f>
        <v>#N/A</v>
      </c>
      <c r="G1564" s="65"/>
      <c r="H1564" s="65"/>
      <c r="I1564" s="65"/>
      <c r="J1564" s="65"/>
      <c r="K1564" s="65"/>
      <c r="L1564" s="65"/>
      <c r="M1564" s="65"/>
      <c r="N1564" s="65"/>
      <c r="O1564" s="65"/>
    </row>
    <row r="1565" customFormat="false" ht="15.75" hidden="false" customHeight="true" outlineLevel="0" collapsed="false">
      <c r="A1565" s="61"/>
      <c r="B1565" s="61"/>
      <c r="C1565" s="43"/>
      <c r="D1565" s="64" t="str">
        <f aca="false">IF(EXACT(A1565, ""), "", A1565&amp;":")&amp;B1565&amp;IF(EXACT(C1565, ""), "", "-"&amp;C1565)</f>
        <v/>
      </c>
      <c r="E1565" s="61"/>
      <c r="F1565" s="64" t="e">
        <f aca="false" t="array" ref="F1565:F1565">INDEX(Def_Locais_Racks_Trechos!$B$2:$B$1019, MATCH(E1565, Def_Locais_Racks_Trechos!$A$2:$A$1019, 0), 1)</f>
        <v>#N/A</v>
      </c>
      <c r="G1565" s="65"/>
      <c r="H1565" s="65"/>
      <c r="I1565" s="65"/>
      <c r="J1565" s="65"/>
      <c r="K1565" s="65"/>
      <c r="L1565" s="65"/>
      <c r="M1565" s="65"/>
      <c r="N1565" s="65"/>
      <c r="O1565" s="65"/>
    </row>
    <row r="1566" customFormat="false" ht="15.75" hidden="false" customHeight="true" outlineLevel="0" collapsed="false">
      <c r="A1566" s="61"/>
      <c r="B1566" s="61"/>
      <c r="C1566" s="43"/>
      <c r="D1566" s="64" t="str">
        <f aca="false">IF(EXACT(A1566, ""), "", A1566&amp;":")&amp;B1566&amp;IF(EXACT(C1566, ""), "", "-"&amp;C1566)</f>
        <v/>
      </c>
      <c r="E1566" s="61"/>
      <c r="F1566" s="64" t="e">
        <f aca="false" t="array" ref="F1566:F1566">INDEX(Def_Locais_Racks_Trechos!$B$2:$B$1019, MATCH(E1566, Def_Locais_Racks_Trechos!$A$2:$A$1019, 0), 1)</f>
        <v>#N/A</v>
      </c>
      <c r="G1566" s="65"/>
      <c r="H1566" s="65"/>
      <c r="I1566" s="65"/>
      <c r="J1566" s="65"/>
      <c r="K1566" s="65"/>
      <c r="L1566" s="65"/>
      <c r="M1566" s="65"/>
      <c r="N1566" s="65"/>
      <c r="O1566" s="65"/>
    </row>
    <row r="1567" customFormat="false" ht="15.75" hidden="false" customHeight="true" outlineLevel="0" collapsed="false">
      <c r="A1567" s="61"/>
      <c r="B1567" s="61"/>
      <c r="C1567" s="43"/>
      <c r="D1567" s="64" t="str">
        <f aca="false">IF(EXACT(A1567, ""), "", A1567&amp;":")&amp;B1567&amp;IF(EXACT(C1567, ""), "", "-"&amp;C1567)</f>
        <v/>
      </c>
      <c r="E1567" s="61"/>
      <c r="F1567" s="64" t="e">
        <f aca="false" t="array" ref="F1567:F1567">INDEX(Def_Locais_Racks_Trechos!$B$2:$B$1019, MATCH(E1567, Def_Locais_Racks_Trechos!$A$2:$A$1019, 0), 1)</f>
        <v>#N/A</v>
      </c>
      <c r="G1567" s="65"/>
      <c r="H1567" s="65"/>
      <c r="I1567" s="65"/>
      <c r="J1567" s="65"/>
      <c r="K1567" s="65"/>
      <c r="L1567" s="65"/>
      <c r="M1567" s="65"/>
      <c r="N1567" s="65"/>
      <c r="O1567" s="65"/>
    </row>
    <row r="1568" customFormat="false" ht="15.75" hidden="false" customHeight="true" outlineLevel="0" collapsed="false">
      <c r="A1568" s="61"/>
      <c r="B1568" s="61"/>
      <c r="C1568" s="43"/>
      <c r="D1568" s="64" t="str">
        <f aca="false">IF(EXACT(A1568, ""), "", A1568&amp;":")&amp;B1568&amp;IF(EXACT(C1568, ""), "", "-"&amp;C1568)</f>
        <v/>
      </c>
      <c r="E1568" s="61"/>
      <c r="F1568" s="64" t="e">
        <f aca="false" t="array" ref="F1568:F1568">INDEX(Def_Locais_Racks_Trechos!$B$2:$B$1019, MATCH(E1568, Def_Locais_Racks_Trechos!$A$2:$A$1019, 0), 1)</f>
        <v>#N/A</v>
      </c>
      <c r="G1568" s="65"/>
      <c r="H1568" s="65"/>
      <c r="I1568" s="65"/>
      <c r="J1568" s="65"/>
      <c r="K1568" s="65"/>
      <c r="L1568" s="65"/>
      <c r="M1568" s="65"/>
      <c r="N1568" s="65"/>
      <c r="O1568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37244897959184"/>
    <col collapsed="false" hidden="false" max="2" min="2" style="0" width="24.4336734693878"/>
    <col collapsed="false" hidden="false" max="3" min="3" style="0" width="26.4591836734694"/>
    <col collapsed="false" hidden="false" max="4" min="4" style="0" width="54.5357142857143"/>
    <col collapsed="false" hidden="false" max="5" min="5" style="0" width="3.37244897959184"/>
    <col collapsed="false" hidden="false" max="6" min="6" style="0" width="15.7959183673469"/>
    <col collapsed="false" hidden="false" max="26" min="7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2" t="s">
        <v>966</v>
      </c>
      <c r="B1" s="2" t="s">
        <v>967</v>
      </c>
      <c r="C1" s="2" t="s">
        <v>953</v>
      </c>
      <c r="D1" s="75" t="s">
        <v>968</v>
      </c>
      <c r="E1" s="3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customFormat="false" ht="12.75" hidden="false" customHeight="true" outlineLevel="0" collapsed="false">
      <c r="A2" s="77"/>
      <c r="B2" s="78" t="s">
        <v>354</v>
      </c>
      <c r="C2" s="79" t="str">
        <f aca="false">IF(EXACT(A2, ""), "", A2&amp;"-")&amp;B2</f>
        <v>?</v>
      </c>
      <c r="D2" s="80" t="s">
        <v>969</v>
      </c>
      <c r="E2" s="81"/>
      <c r="F2" s="13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customFormat="false" ht="12.75" hidden="false" customHeight="true" outlineLevel="0" collapsed="false">
      <c r="A3" s="77" t="str">
        <f aca="false">Def_Disciplinas!$A$8</f>
        <v>IN</v>
      </c>
      <c r="B3" s="78" t="s">
        <v>970</v>
      </c>
      <c r="C3" s="79" t="str">
        <f aca="false">IF(EXACT(A3, ""), "", A3&amp;"-")&amp;B3</f>
        <v>IN-Rack</v>
      </c>
      <c r="D3" s="80" t="s">
        <v>970</v>
      </c>
      <c r="E3" s="81"/>
      <c r="F3" s="13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customFormat="false" ht="12.75" hidden="false" customHeight="true" outlineLevel="0" collapsed="false">
      <c r="A4" s="77" t="str">
        <f aca="false">Def_Disciplinas!$A$2</f>
        <v>DI</v>
      </c>
      <c r="B4" s="78" t="s">
        <v>971</v>
      </c>
      <c r="C4" s="79" t="str">
        <f aca="false">IF(EXACT(A4, ""), "", A4&amp;"-")&amp;B4</f>
        <v>DI-BPMPkup</v>
      </c>
      <c r="D4" s="80" t="s">
        <v>972</v>
      </c>
      <c r="E4" s="81"/>
      <c r="F4" s="82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customFormat="false" ht="12.75" hidden="false" customHeight="true" outlineLevel="0" collapsed="false">
      <c r="A5" s="77" t="str">
        <f aca="false">Def_Disciplinas!$A$2</f>
        <v>DI</v>
      </c>
      <c r="B5" s="83" t="s">
        <v>973</v>
      </c>
      <c r="C5" s="79" t="str">
        <f aca="false">IF(EXACT(A5, ""), "", A5&amp;"-")&amp;B5</f>
        <v>DI-BPMSigPatch</v>
      </c>
      <c r="D5" s="84" t="s">
        <v>974</v>
      </c>
      <c r="E5" s="81"/>
      <c r="F5" s="82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customFormat="false" ht="12.75" hidden="false" customHeight="true" outlineLevel="0" collapsed="false">
      <c r="A6" s="77" t="str">
        <f aca="false">Def_Disciplinas!$A$2</f>
        <v>DI</v>
      </c>
      <c r="B6" s="78" t="s">
        <v>975</v>
      </c>
      <c r="C6" s="79" t="str">
        <f aca="false">IF(EXACT(A6, ""), "", A6&amp;"-")&amp;B6</f>
        <v>DI-PBPMSensor</v>
      </c>
      <c r="D6" s="80" t="s">
        <v>976</v>
      </c>
      <c r="E6" s="81"/>
      <c r="F6" s="82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customFormat="false" ht="12.75" hidden="false" customHeight="true" outlineLevel="0" collapsed="false">
      <c r="A7" s="77" t="str">
        <f aca="false">Def_Disciplinas!$A$8</f>
        <v>IN</v>
      </c>
      <c r="B7" s="78" t="s">
        <v>977</v>
      </c>
      <c r="C7" s="79" t="str">
        <f aca="false">IF(EXACT(A7, ""), "", A7&amp;"-")&amp;B7</f>
        <v>IN-RackFan</v>
      </c>
      <c r="D7" s="80" t="s">
        <v>978</v>
      </c>
      <c r="E7" s="81"/>
      <c r="F7" s="82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customFormat="false" ht="12.75" hidden="false" customHeight="true" outlineLevel="0" collapsed="false">
      <c r="A8" s="77" t="str">
        <f aca="false">Def_Disciplinas!$A$2</f>
        <v>DI</v>
      </c>
      <c r="B8" s="78" t="s">
        <v>979</v>
      </c>
      <c r="C8" s="79" t="str">
        <f aca="false">IF(EXACT(A8, ""), "", A8&amp;"-")&amp;B8</f>
        <v>DI-BPMRFFE</v>
      </c>
      <c r="D8" s="80" t="s">
        <v>980</v>
      </c>
      <c r="E8" s="81"/>
      <c r="F8" s="82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customFormat="false" ht="12.75" hidden="false" customHeight="true" outlineLevel="0" collapsed="false">
      <c r="A9" s="77" t="str">
        <f aca="false">Def_Disciplinas!$A$2</f>
        <v>DI</v>
      </c>
      <c r="B9" s="78" t="s">
        <v>981</v>
      </c>
      <c r="C9" s="79" t="str">
        <f aca="false">IF(EXACT(A9, ""), "", A9&amp;"-")&amp;B9</f>
        <v>DI-BPMRFFEPS </v>
      </c>
      <c r="D9" s="80" t="s">
        <v>982</v>
      </c>
      <c r="E9" s="81"/>
      <c r="F9" s="82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customFormat="false" ht="12.75" hidden="false" customHeight="true" outlineLevel="0" collapsed="false">
      <c r="A10" s="77" t="str">
        <f aca="false">Def_Disciplinas!$A$2</f>
        <v>DI</v>
      </c>
      <c r="B10" s="78" t="s">
        <v>983</v>
      </c>
      <c r="C10" s="79" t="str">
        <f aca="false">IF(EXACT(A10, ""), "", A10&amp;"-")&amp;B10</f>
        <v>DI-AMCFPGABPM</v>
      </c>
      <c r="D10" s="80" t="s">
        <v>984</v>
      </c>
      <c r="E10" s="81"/>
      <c r="F10" s="82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customFormat="false" ht="12.75" hidden="false" customHeight="true" outlineLevel="0" collapsed="false">
      <c r="A11" s="77" t="str">
        <f aca="false">Def_Disciplinas!$A$2</f>
        <v>DI</v>
      </c>
      <c r="B11" s="78" t="s">
        <v>985</v>
      </c>
      <c r="C11" s="79" t="str">
        <f aca="false">IF(EXACT(A11, ""), "", A11&amp;"-")&amp;B11</f>
        <v>DI-AMCFPGAPBPM</v>
      </c>
      <c r="D11" s="80" t="s">
        <v>986</v>
      </c>
      <c r="E11" s="81"/>
      <c r="F11" s="82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2.75" hidden="false" customHeight="true" outlineLevel="0" collapsed="false">
      <c r="A12" s="77" t="str">
        <f aca="false">Def_Disciplinas!$A$2</f>
        <v>DI</v>
      </c>
      <c r="B12" s="78" t="s">
        <v>987</v>
      </c>
      <c r="C12" s="79" t="str">
        <f aca="false">IF(EXACT(A12, ""), "", A12&amp;"-")&amp;B12</f>
        <v>DI-FMCFastADC</v>
      </c>
      <c r="D12" s="80" t="s">
        <v>988</v>
      </c>
      <c r="E12" s="81"/>
      <c r="F12" s="82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customFormat="false" ht="12.75" hidden="false" customHeight="true" outlineLevel="0" collapsed="false">
      <c r="A13" s="77" t="str">
        <f aca="false">Def_Disciplinas!$A$2</f>
        <v>DI</v>
      </c>
      <c r="B13" s="78" t="s">
        <v>989</v>
      </c>
      <c r="C13" s="79" t="str">
        <f aca="false">IF(EXACT(A13, ""), "", A13&amp;"-")&amp;B13</f>
        <v>DI-FMCPicoAmm</v>
      </c>
      <c r="D13" s="80" t="s">
        <v>990</v>
      </c>
      <c r="E13" s="81"/>
      <c r="F13" s="82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customFormat="false" ht="12.75" hidden="false" customHeight="true" outlineLevel="0" collapsed="false">
      <c r="A14" s="77" t="str">
        <f aca="false">Def_Disciplinas!$A$2</f>
        <v>DI</v>
      </c>
      <c r="B14" s="78" t="s">
        <v>991</v>
      </c>
      <c r="C14" s="79" t="str">
        <f aca="false">IF(EXACT(A14, ""), "", A14&amp;"-")&amp;B14</f>
        <v>DI-MTCACrate</v>
      </c>
      <c r="D14" s="80" t="s">
        <v>992</v>
      </c>
      <c r="E14" s="81"/>
      <c r="F14" s="82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customFormat="false" ht="12.75" hidden="false" customHeight="true" outlineLevel="0" collapsed="false">
      <c r="A15" s="77" t="str">
        <f aca="false">Def_Disciplinas!$A$2</f>
        <v>DI</v>
      </c>
      <c r="B15" s="78" t="s">
        <v>993</v>
      </c>
      <c r="C15" s="79" t="str">
        <f aca="false">IF(EXACT(A15, ""), "", A15&amp;"-")&amp;B15</f>
        <v>DI-MTCAMCH</v>
      </c>
      <c r="D15" s="80" t="s">
        <v>994</v>
      </c>
      <c r="E15" s="81"/>
      <c r="F15" s="82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2.75" hidden="false" customHeight="true" outlineLevel="0" collapsed="false">
      <c r="A16" s="77" t="str">
        <f aca="false">Def_Disciplinas!$A$2</f>
        <v>DI</v>
      </c>
      <c r="B16" s="78" t="s">
        <v>995</v>
      </c>
      <c r="C16" s="79" t="str">
        <f aca="false">IF(EXACT(A16, ""), "", A16&amp;"-")&amp;B16</f>
        <v>DI-MTCAPS </v>
      </c>
      <c r="D16" s="80" t="s">
        <v>996</v>
      </c>
      <c r="E16" s="81"/>
      <c r="F16" s="82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customFormat="false" ht="12.75" hidden="false" customHeight="true" outlineLevel="0" collapsed="false">
      <c r="A17" s="77" t="str">
        <f aca="false">Def_Disciplinas!$A$2</f>
        <v>DI</v>
      </c>
      <c r="B17" s="78" t="s">
        <v>997</v>
      </c>
      <c r="C17" s="79" t="str">
        <f aca="false">IF(EXACT(A17, ""), "", A17&amp;"-")&amp;B17</f>
        <v>DI-MTCAJSM </v>
      </c>
      <c r="D17" s="80" t="s">
        <v>998</v>
      </c>
      <c r="E17" s="81"/>
      <c r="F17" s="82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2.75" hidden="false" customHeight="true" outlineLevel="0" collapsed="false">
      <c r="A18" s="77" t="str">
        <f aca="false">Def_Disciplinas!$A$2</f>
        <v>DI</v>
      </c>
      <c r="B18" s="78" t="s">
        <v>999</v>
      </c>
      <c r="C18" s="79" t="str">
        <f aca="false">IF(EXACT(A18, ""), "", A18&amp;"-")&amp;B18</f>
        <v>DI-MTCAFan </v>
      </c>
      <c r="D18" s="80" t="s">
        <v>1000</v>
      </c>
      <c r="E18" s="81"/>
      <c r="F18" s="82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customFormat="false" ht="12.75" hidden="false" customHeight="true" outlineLevel="0" collapsed="false">
      <c r="A19" s="77" t="str">
        <f aca="false">Def_Disciplinas!$A$2</f>
        <v>DI</v>
      </c>
      <c r="B19" s="78" t="s">
        <v>1001</v>
      </c>
      <c r="C19" s="79" t="str">
        <f aca="false">IF(EXACT(A19, ""), "", A19&amp;"-")&amp;B19</f>
        <v>DI-MTCAFanFilter</v>
      </c>
      <c r="D19" s="80" t="s">
        <v>1002</v>
      </c>
      <c r="E19" s="81"/>
      <c r="F19" s="82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customFormat="false" ht="12.75" hidden="false" customHeight="true" outlineLevel="0" collapsed="false">
      <c r="A20" s="77" t="str">
        <f aca="false">Def_Disciplinas!$A$2</f>
        <v>DI</v>
      </c>
      <c r="B20" s="78" t="s">
        <v>1003</v>
      </c>
      <c r="C20" s="79" t="str">
        <f aca="false">IF(EXACT(A20, ""), "", A20&amp;"-")&amp;B20</f>
        <v>DI-MRTMCPU</v>
      </c>
      <c r="D20" s="80" t="s">
        <v>1004</v>
      </c>
      <c r="E20" s="81"/>
      <c r="F20" s="82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customFormat="false" ht="12.75" hidden="false" customHeight="true" outlineLevel="0" collapsed="false">
      <c r="A21" s="77" t="str">
        <f aca="false">Def_Disciplinas!$A$2</f>
        <v>DI</v>
      </c>
      <c r="B21" s="78" t="s">
        <v>1005</v>
      </c>
      <c r="C21" s="79" t="str">
        <f aca="false">IF(EXACT(A21, ""), "", A21&amp;"-")&amp;B21</f>
        <v>DI-AMCFPGAFOFB</v>
      </c>
      <c r="D21" s="80" t="s">
        <v>1006</v>
      </c>
      <c r="E21" s="81"/>
      <c r="F21" s="82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customFormat="false" ht="12.75" hidden="false" customHeight="true" outlineLevel="0" collapsed="false">
      <c r="A22" s="77" t="str">
        <f aca="false">Def_Disciplinas!$A$2</f>
        <v>DI</v>
      </c>
      <c r="B22" s="78" t="s">
        <v>1007</v>
      </c>
      <c r="C22" s="79" t="str">
        <f aca="false">IF(EXACT(A22, ""), "", A22&amp;"-")&amp;B22</f>
        <v>DI-FOFBCtrl</v>
      </c>
      <c r="D22" s="80" t="s">
        <v>1008</v>
      </c>
      <c r="E22" s="81"/>
      <c r="F22" s="82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customFormat="false" ht="12.75" hidden="false" customHeight="true" outlineLevel="0" collapsed="false">
      <c r="A23" s="77" t="str">
        <f aca="false">Def_Disciplinas!$A$2</f>
        <v>DI</v>
      </c>
      <c r="B23" s="78" t="s">
        <v>1009</v>
      </c>
      <c r="C23" s="79" t="str">
        <f aca="false">IF(EXACT(A23, ""), "", A23&amp;"-")&amp;B23</f>
        <v>DI-BbBProc</v>
      </c>
      <c r="D23" s="80" t="s">
        <v>1010</v>
      </c>
      <c r="E23" s="81"/>
      <c r="F23" s="82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customFormat="false" ht="12.75" hidden="false" customHeight="true" outlineLevel="0" collapsed="false">
      <c r="A24" s="77" t="str">
        <f aca="false">Def_Disciplinas!$A$2</f>
        <v>DI</v>
      </c>
      <c r="B24" s="78" t="s">
        <v>1011</v>
      </c>
      <c r="C24" s="79" t="str">
        <f aca="false">IF(EXACT(A24, ""), "", A24&amp;"-")&amp;B24</f>
        <v>DI-BbBAmpH</v>
      </c>
      <c r="D24" s="80" t="s">
        <v>1012</v>
      </c>
      <c r="E24" s="81"/>
      <c r="F24" s="82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customFormat="false" ht="12.75" hidden="false" customHeight="true" outlineLevel="0" collapsed="false">
      <c r="A25" s="77" t="str">
        <f aca="false">Def_Disciplinas!$A$2</f>
        <v>DI</v>
      </c>
      <c r="B25" s="78" t="s">
        <v>1013</v>
      </c>
      <c r="C25" s="79" t="str">
        <f aca="false">IF(EXACT(A25, ""), "", A25&amp;"-")&amp;B25</f>
        <v>DI-BbBAmpL</v>
      </c>
      <c r="D25" s="80" t="s">
        <v>1014</v>
      </c>
      <c r="E25" s="81"/>
      <c r="F25" s="82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2.75" hidden="false" customHeight="true" outlineLevel="0" collapsed="false">
      <c r="A26" s="77" t="str">
        <f aca="false">Def_Disciplinas!$A$2</f>
        <v>DI</v>
      </c>
      <c r="B26" s="78" t="s">
        <v>1015</v>
      </c>
      <c r="C26" s="79" t="str">
        <f aca="false">IF(EXACT(A26, ""), "", A26&amp;"-")&amp;B26</f>
        <v>DI-BbBAmpV</v>
      </c>
      <c r="D26" s="80" t="s">
        <v>1016</v>
      </c>
      <c r="E26" s="81"/>
      <c r="F26" s="82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customFormat="false" ht="12.75" hidden="false" customHeight="true" outlineLevel="0" collapsed="false">
      <c r="A27" s="77" t="str">
        <f aca="false">Def_Disciplinas!$A$2</f>
        <v>DI</v>
      </c>
      <c r="B27" s="78" t="s">
        <v>1017</v>
      </c>
      <c r="C27" s="79" t="str">
        <f aca="false">IF(EXACT(A27, ""), "", A27&amp;"-")&amp;B27</f>
        <v>DI-BbBKckrH</v>
      </c>
      <c r="D27" s="80" t="s">
        <v>1018</v>
      </c>
      <c r="E27" s="81"/>
      <c r="F27" s="82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customFormat="false" ht="12.75" hidden="false" customHeight="true" outlineLevel="0" collapsed="false">
      <c r="A28" s="77" t="str">
        <f aca="false">Def_Disciplinas!$A$2</f>
        <v>DI</v>
      </c>
      <c r="B28" s="78" t="s">
        <v>1019</v>
      </c>
      <c r="C28" s="79" t="str">
        <f aca="false">IF(EXACT(A28, ""), "", A28&amp;"-")&amp;B28</f>
        <v>DI-BbBKckrV</v>
      </c>
      <c r="D28" s="80" t="s">
        <v>1020</v>
      </c>
      <c r="E28" s="81"/>
      <c r="F28" s="82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2.75" hidden="false" customHeight="true" outlineLevel="0" collapsed="false">
      <c r="A29" s="77" t="str">
        <f aca="false">Def_Disciplinas!$A$2</f>
        <v>DI</v>
      </c>
      <c r="B29" s="78" t="s">
        <v>1021</v>
      </c>
      <c r="C29" s="79" t="str">
        <f aca="false">IF(EXACT(A29, ""), "", A29&amp;"-")&amp;B29</f>
        <v>DI-BbBKckrL</v>
      </c>
      <c r="D29" s="80" t="s">
        <v>1022</v>
      </c>
      <c r="E29" s="81"/>
      <c r="F29" s="82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2.75" hidden="false" customHeight="true" outlineLevel="0" collapsed="false">
      <c r="A30" s="77" t="str">
        <f aca="false">Def_Disciplinas!$A$2</f>
        <v>DI</v>
      </c>
      <c r="B30" s="78" t="s">
        <v>1023</v>
      </c>
      <c r="C30" s="79" t="str">
        <f aca="false">IF(EXACT(A30, ""), "", A30&amp;"-")&amp;B30</f>
        <v>DI-BbBPwrBEH</v>
      </c>
      <c r="D30" s="80" t="s">
        <v>1024</v>
      </c>
      <c r="E30" s="81"/>
      <c r="F30" s="82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customFormat="false" ht="12.75" hidden="false" customHeight="true" outlineLevel="0" collapsed="false">
      <c r="A31" s="77" t="str">
        <f aca="false">Def_Disciplinas!$A$2</f>
        <v>DI</v>
      </c>
      <c r="B31" s="78" t="s">
        <v>1025</v>
      </c>
      <c r="C31" s="79" t="str">
        <f aca="false">IF(EXACT(A31, ""), "", A31&amp;"-")&amp;B31</f>
        <v>DI-BbBPwrBEV</v>
      </c>
      <c r="D31" s="80" t="s">
        <v>1026</v>
      </c>
      <c r="E31" s="81"/>
      <c r="F31" s="82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customFormat="false" ht="12.75" hidden="false" customHeight="true" outlineLevel="0" collapsed="false">
      <c r="A32" s="77" t="str">
        <f aca="false">Def_Disciplinas!$A$2</f>
        <v>DI</v>
      </c>
      <c r="B32" s="78" t="s">
        <v>1027</v>
      </c>
      <c r="C32" s="79" t="str">
        <f aca="false">IF(EXACT(A32, ""), "", A32&amp;"-")&amp;B32</f>
        <v>DI-BbBPwrBEL</v>
      </c>
      <c r="D32" s="80" t="s">
        <v>1028</v>
      </c>
      <c r="E32" s="81"/>
      <c r="F32" s="82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customFormat="false" ht="12.75" hidden="false" customHeight="true" outlineLevel="0" collapsed="false">
      <c r="A33" s="77" t="str">
        <f aca="false">Def_Disciplinas!$A$2</f>
        <v>DI</v>
      </c>
      <c r="B33" s="78" t="s">
        <v>1029</v>
      </c>
      <c r="C33" s="79" t="str">
        <f aca="false">IF(EXACT(A33, ""), "", A33&amp;"-")&amp;B33</f>
        <v>DI-BbBBPMHyb</v>
      </c>
      <c r="D33" s="80" t="s">
        <v>1030</v>
      </c>
      <c r="E33" s="81"/>
      <c r="F33" s="82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customFormat="false" ht="12.75" hidden="false" customHeight="true" outlineLevel="0" collapsed="false">
      <c r="A34" s="77" t="str">
        <f aca="false">Def_Disciplinas!$A$2</f>
        <v>DI</v>
      </c>
      <c r="B34" s="78" t="s">
        <v>1031</v>
      </c>
      <c r="C34" s="79" t="str">
        <f aca="false">IF(EXACT(A34, ""), "", A34&amp;"-")&amp;B34</f>
        <v>DI-BbBFBE</v>
      </c>
      <c r="D34" s="80" t="s">
        <v>1032</v>
      </c>
      <c r="E34" s="81"/>
      <c r="F34" s="13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customFormat="false" ht="12.75" hidden="false" customHeight="true" outlineLevel="0" collapsed="false">
      <c r="A35" s="77" t="str">
        <f aca="false">Def_Disciplinas!$A$2</f>
        <v>DI</v>
      </c>
      <c r="B35" s="78" t="s">
        <v>1033</v>
      </c>
      <c r="C35" s="79" t="str">
        <f aca="false">IF(EXACT(A35, ""), "", A35&amp;"-")&amp;B35</f>
        <v>DI-BbBPkup</v>
      </c>
      <c r="D35" s="80" t="s">
        <v>1034</v>
      </c>
      <c r="E35" s="81"/>
      <c r="F35" s="82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customFormat="false" ht="12.75" hidden="false" customHeight="true" outlineLevel="0" collapsed="false">
      <c r="A36" s="77" t="str">
        <f aca="false">Def_Disciplinas!$A$2</f>
        <v>DI</v>
      </c>
      <c r="B36" s="85" t="s">
        <v>1035</v>
      </c>
      <c r="C36" s="79" t="str">
        <f aca="false">IF(EXACT(A36, ""), "", A36&amp;"-")&amp;B36</f>
        <v>DI-GDev</v>
      </c>
      <c r="D36" s="80" t="s">
        <v>1036</v>
      </c>
      <c r="E36" s="81"/>
      <c r="F36" s="13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customFormat="false" ht="12.75" hidden="false" customHeight="true" outlineLevel="0" collapsed="false">
      <c r="A37" s="77" t="str">
        <f aca="false">Def_Disciplinas!$A$2</f>
        <v>DI</v>
      </c>
      <c r="B37" s="85" t="s">
        <v>1037</v>
      </c>
      <c r="C37" s="79" t="str">
        <f aca="false">IF(EXACT(A37, ""), "", A37&amp;"-")&amp;B37</f>
        <v>DI-GBPM</v>
      </c>
      <c r="D37" s="80" t="s">
        <v>1038</v>
      </c>
      <c r="E37" s="81"/>
      <c r="F37" s="13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customFormat="false" ht="12.75" hidden="false" customHeight="true" outlineLevel="0" collapsed="false">
      <c r="A38" s="77" t="str">
        <f aca="false">Def_Disciplinas!$A$2</f>
        <v>DI</v>
      </c>
      <c r="B38" s="85" t="s">
        <v>1039</v>
      </c>
      <c r="C38" s="79" t="str">
        <f aca="false">IF(EXACT(A38, ""), "", A38&amp;"-")&amp;B38</f>
        <v>DI-GSL07</v>
      </c>
      <c r="D38" s="80" t="s">
        <v>1040</v>
      </c>
      <c r="E38" s="81"/>
      <c r="F38" s="82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customFormat="false" ht="12.75" hidden="false" customHeight="true" outlineLevel="0" collapsed="false">
      <c r="A39" s="77" t="str">
        <f aca="false">Def_Disciplinas!$A$2</f>
        <v>DI</v>
      </c>
      <c r="B39" s="85" t="s">
        <v>1041</v>
      </c>
      <c r="C39" s="79" t="str">
        <f aca="false">IF(EXACT(A39, ""), "", A39&amp;"-")&amp;B39</f>
        <v>DI-GSL15</v>
      </c>
      <c r="D39" s="80" t="s">
        <v>1042</v>
      </c>
      <c r="E39" s="81"/>
      <c r="F39" s="82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customFormat="false" ht="12.75" hidden="false" customHeight="true" outlineLevel="0" collapsed="false">
      <c r="A40" s="77" t="str">
        <f aca="false">Def_Disciplinas!$A$2</f>
        <v>DI</v>
      </c>
      <c r="B40" s="85" t="s">
        <v>1043</v>
      </c>
      <c r="C40" s="79" t="str">
        <f aca="false">IF(EXACT(A40, ""), "", A40&amp;"-")&amp;B40</f>
        <v>DI-GSL07Hyb</v>
      </c>
      <c r="D40" s="80"/>
      <c r="E40" s="86"/>
      <c r="F40" s="82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customFormat="false" ht="12.75" hidden="false" customHeight="true" outlineLevel="0" collapsed="false">
      <c r="A41" s="77" t="str">
        <f aca="false">Def_Disciplinas!$A$2</f>
        <v>DI</v>
      </c>
      <c r="B41" s="85" t="s">
        <v>1044</v>
      </c>
      <c r="C41" s="79" t="str">
        <f aca="false">IF(EXACT(A41, ""), "", A41&amp;"-")&amp;B41</f>
        <v>DI-GSL15Hyb</v>
      </c>
      <c r="D41" s="80"/>
      <c r="E41" s="86"/>
      <c r="F41" s="82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customFormat="false" ht="12.75" hidden="false" customHeight="true" outlineLevel="0" collapsed="false">
      <c r="A42" s="77" t="str">
        <f aca="false">Def_Disciplinas!$A$2</f>
        <v>DI</v>
      </c>
      <c r="B42" s="85" t="s">
        <v>1045</v>
      </c>
      <c r="C42" s="79" t="str">
        <f aca="false">IF(EXACT(A42, ""), "", A42&amp;"-")&amp;B42</f>
        <v>DI-SLBPM</v>
      </c>
      <c r="D42" s="80" t="s">
        <v>1046</v>
      </c>
      <c r="E42" s="86"/>
      <c r="F42" s="82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customFormat="false" ht="12.75" hidden="false" customHeight="true" outlineLevel="0" collapsed="false">
      <c r="A43" s="77" t="str">
        <f aca="false">Def_Disciplinas!$A$2</f>
        <v>DI</v>
      </c>
      <c r="B43" s="78" t="s">
        <v>1047</v>
      </c>
      <c r="C43" s="79" t="str">
        <f aca="false">IF(EXACT(A43, ""), "", A43&amp;"-")&amp;B43</f>
        <v>DI-DCCTSensor</v>
      </c>
      <c r="D43" s="80" t="s">
        <v>1048</v>
      </c>
      <c r="E43" s="81"/>
      <c r="F43" s="82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customFormat="false" ht="12.75" hidden="false" customHeight="true" outlineLevel="0" collapsed="false">
      <c r="A44" s="77" t="str">
        <f aca="false">Def_Disciplinas!$A$2</f>
        <v>DI</v>
      </c>
      <c r="B44" s="78" t="s">
        <v>1049</v>
      </c>
      <c r="C44" s="79" t="str">
        <f aca="false">IF(EXACT(A44, ""), "", A44&amp;"-")&amp;B44</f>
        <v>DI-DCCTSigCond</v>
      </c>
      <c r="D44" s="80" t="s">
        <v>1050</v>
      </c>
      <c r="E44" s="81"/>
      <c r="F44" s="82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customFormat="false" ht="12.75" hidden="false" customHeight="true" outlineLevel="0" collapsed="false">
      <c r="A45" s="77" t="str">
        <f aca="false">Def_Disciplinas!$A$2</f>
        <v>DI</v>
      </c>
      <c r="B45" s="78" t="s">
        <v>1051</v>
      </c>
      <c r="C45" s="79" t="str">
        <f aca="false">IF(EXACT(A45, ""), "", A45&amp;"-")&amp;B45</f>
        <v>DI-DCCTDig</v>
      </c>
      <c r="D45" s="80" t="s">
        <v>1052</v>
      </c>
      <c r="E45" s="81"/>
      <c r="F45" s="82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customFormat="false" ht="12.75" hidden="false" customHeight="true" outlineLevel="0" collapsed="false">
      <c r="A46" s="77" t="str">
        <f aca="false">Def_Disciplinas!$A$2</f>
        <v>DI</v>
      </c>
      <c r="B46" s="78" t="s">
        <v>1053</v>
      </c>
      <c r="C46" s="79" t="str">
        <f aca="false">IF(EXACT(A46, ""), "", A46&amp;"-")&amp;B46</f>
        <v>DI-DCCTCrate</v>
      </c>
      <c r="D46" s="80" t="s">
        <v>1054</v>
      </c>
      <c r="E46" s="81"/>
      <c r="F46" s="82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customFormat="false" ht="12.75" hidden="false" customHeight="true" outlineLevel="0" collapsed="false">
      <c r="A47" s="77" t="str">
        <f aca="false">Def_Disciplinas!$A$2</f>
        <v>DI</v>
      </c>
      <c r="B47" s="78" t="s">
        <v>1055</v>
      </c>
      <c r="C47" s="79" t="str">
        <f aca="false">IF(EXACT(A47, ""), "", A47&amp;"-")&amp;B47</f>
        <v>DI-FCTSensor</v>
      </c>
      <c r="D47" s="80" t="s">
        <v>1056</v>
      </c>
      <c r="E47" s="81"/>
      <c r="F47" s="82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customFormat="false" ht="12.75" hidden="false" customHeight="true" outlineLevel="0" collapsed="false">
      <c r="A48" s="77" t="str">
        <f aca="false">Def_Disciplinas!$A$2</f>
        <v>DI</v>
      </c>
      <c r="B48" s="78" t="s">
        <v>1057</v>
      </c>
      <c r="C48" s="79" t="str">
        <f aca="false">IF(EXACT(A48, ""), "", A48&amp;"-")&amp;B48</f>
        <v>DI-FCTDig</v>
      </c>
      <c r="D48" s="80" t="s">
        <v>1058</v>
      </c>
      <c r="E48" s="81"/>
      <c r="F48" s="82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customFormat="false" ht="12.75" hidden="false" customHeight="true" outlineLevel="0" collapsed="false">
      <c r="A49" s="77" t="str">
        <f aca="false">Def_Disciplinas!$A$2</f>
        <v>DI</v>
      </c>
      <c r="B49" s="78" t="s">
        <v>1059</v>
      </c>
      <c r="C49" s="79" t="str">
        <f aca="false">IF(EXACT(A49, ""), "", A49&amp;"-")&amp;B49</f>
        <v>DI-ICTSensor</v>
      </c>
      <c r="D49" s="80" t="s">
        <v>1060</v>
      </c>
      <c r="E49" s="81"/>
      <c r="F49" s="82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customFormat="false" ht="12.75" hidden="false" customHeight="true" outlineLevel="0" collapsed="false">
      <c r="A50" s="77" t="str">
        <f aca="false">Def_Disciplinas!$A$2</f>
        <v>DI</v>
      </c>
      <c r="B50" s="78" t="s">
        <v>1061</v>
      </c>
      <c r="C50" s="79" t="str">
        <f aca="false">IF(EXACT(A50, ""), "", A50&amp;"-")&amp;B50</f>
        <v>DI-ICTSigCond</v>
      </c>
      <c r="D50" s="80" t="s">
        <v>1062</v>
      </c>
      <c r="E50" s="81"/>
      <c r="F50" s="82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customFormat="false" ht="12.75" hidden="false" customHeight="true" outlineLevel="0" collapsed="false">
      <c r="A51" s="77" t="str">
        <f aca="false">Def_Disciplinas!$A$2</f>
        <v>DI</v>
      </c>
      <c r="B51" s="78" t="s">
        <v>1063</v>
      </c>
      <c r="C51" s="79" t="str">
        <f aca="false">IF(EXACT(A51, ""), "", A51&amp;"-")&amp;B51</f>
        <v>DI-ICTDig</v>
      </c>
      <c r="D51" s="80" t="s">
        <v>1064</v>
      </c>
      <c r="E51" s="81"/>
      <c r="F51" s="82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customFormat="false" ht="12.75" hidden="false" customHeight="true" outlineLevel="0" collapsed="false">
      <c r="A52" s="77" t="str">
        <f aca="false">Def_Disciplinas!$A$2</f>
        <v>DI</v>
      </c>
      <c r="B52" s="78" t="s">
        <v>1065</v>
      </c>
      <c r="C52" s="79" t="str">
        <f aca="false">IF(EXACT(A52, ""), "", A52&amp;"-")&amp;B52</f>
        <v>DI-ICTCrate</v>
      </c>
      <c r="D52" s="80" t="s">
        <v>1066</v>
      </c>
      <c r="E52" s="81"/>
      <c r="F52" s="82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customFormat="false" ht="12.75" hidden="false" customHeight="true" outlineLevel="0" collapsed="false">
      <c r="A53" s="77" t="str">
        <f aca="false">Def_Disciplinas!$A$2</f>
        <v>DI</v>
      </c>
      <c r="B53" s="78" t="s">
        <v>1067</v>
      </c>
      <c r="C53" s="79" t="str">
        <f aca="false">IF(EXACT(A53, ""), "", A53&amp;"-")&amp;B53</f>
        <v>DI-FPMDig</v>
      </c>
      <c r="D53" s="80" t="s">
        <v>1068</v>
      </c>
      <c r="E53" s="81"/>
      <c r="F53" s="82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customFormat="false" ht="12.75" hidden="false" customHeight="true" outlineLevel="0" collapsed="false">
      <c r="A54" s="77" t="str">
        <f aca="false">Def_Disciplinas!$A$2</f>
        <v>DI</v>
      </c>
      <c r="B54" s="78" t="s">
        <v>1069</v>
      </c>
      <c r="C54" s="79" t="str">
        <f aca="false">IF(EXACT(A54, ""), "", A54&amp;"-")&amp;B54</f>
        <v>DI-BLMSensor</v>
      </c>
      <c r="D54" s="80" t="s">
        <v>1070</v>
      </c>
      <c r="E54" s="81"/>
      <c r="F54" s="82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customFormat="false" ht="12.75" hidden="false" customHeight="true" outlineLevel="0" collapsed="false">
      <c r="A55" s="77" t="str">
        <f aca="false">Def_Disciplinas!$A$2</f>
        <v>DI</v>
      </c>
      <c r="B55" s="78" t="s">
        <v>1071</v>
      </c>
      <c r="C55" s="79" t="str">
        <f aca="false">IF(EXACT(A55, ""), "", A55&amp;"-")&amp;B55</f>
        <v>DI-ScrnCam</v>
      </c>
      <c r="D55" s="80" t="s">
        <v>1072</v>
      </c>
      <c r="E55" s="81"/>
      <c r="F55" s="82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customFormat="false" ht="12.75" hidden="false" customHeight="true" outlineLevel="0" collapsed="false">
      <c r="A56" s="77" t="str">
        <f aca="false">Def_Disciplinas!$A$2</f>
        <v>DI</v>
      </c>
      <c r="B56" s="78" t="s">
        <v>1073</v>
      </c>
      <c r="C56" s="79" t="str">
        <f aca="false">IF(EXACT(A56, ""), "", A56&amp;"-")&amp;B56</f>
        <v>DI-ScrnCtrl</v>
      </c>
      <c r="D56" s="80" t="s">
        <v>1074</v>
      </c>
      <c r="E56" s="81"/>
      <c r="F56" s="82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customFormat="false" ht="12.75" hidden="false" customHeight="true" outlineLevel="0" collapsed="false">
      <c r="A57" s="77" t="str">
        <f aca="false">Def_Disciplinas!$A$2</f>
        <v>DI</v>
      </c>
      <c r="B57" s="78" t="s">
        <v>1075</v>
      </c>
      <c r="C57" s="79" t="str">
        <f aca="false">IF(EXACT(A57, ""), "", A57&amp;"-")&amp;B57</f>
        <v>DI-StrkCam</v>
      </c>
      <c r="D57" s="80" t="s">
        <v>431</v>
      </c>
      <c r="E57" s="81"/>
      <c r="F57" s="82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customFormat="false" ht="12.75" hidden="false" customHeight="true" outlineLevel="0" collapsed="false">
      <c r="A58" s="77" t="str">
        <f aca="false">Def_Disciplinas!$A$3</f>
        <v>TI</v>
      </c>
      <c r="B58" s="78" t="s">
        <v>1076</v>
      </c>
      <c r="C58" s="79" t="str">
        <f aca="false">IF(EXACT(A58, ""), "", A58&amp;"-")&amp;B58</f>
        <v>TI-EVG</v>
      </c>
      <c r="D58" s="80" t="s">
        <v>1077</v>
      </c>
      <c r="E58" s="81"/>
      <c r="F58" s="82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customFormat="false" ht="12.75" hidden="false" customHeight="true" outlineLevel="0" collapsed="false">
      <c r="A59" s="77" t="str">
        <f aca="false">Def_Disciplinas!$A$3</f>
        <v>TI</v>
      </c>
      <c r="B59" s="78" t="s">
        <v>1078</v>
      </c>
      <c r="C59" s="79" t="str">
        <f aca="false">IF(EXACT(A59, ""), "", A59&amp;"-")&amp;B59</f>
        <v>TI-EVR</v>
      </c>
      <c r="D59" s="80" t="s">
        <v>1079</v>
      </c>
      <c r="E59" s="81"/>
      <c r="F59" s="82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customFormat="false" ht="12.75" hidden="false" customHeight="true" outlineLevel="0" collapsed="false">
      <c r="A60" s="77" t="str">
        <f aca="false">Def_Disciplinas!$A$3</f>
        <v>TI</v>
      </c>
      <c r="B60" s="78" t="s">
        <v>1080</v>
      </c>
      <c r="C60" s="79" t="str">
        <f aca="false">IF(EXACT(A60, ""), "", A60&amp;"-")&amp;B60</f>
        <v>TI-EVE</v>
      </c>
      <c r="D60" s="80" t="s">
        <v>1081</v>
      </c>
      <c r="E60" s="81"/>
      <c r="F60" s="82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customFormat="false" ht="12.75" hidden="false" customHeight="true" outlineLevel="0" collapsed="false">
      <c r="A61" s="77" t="str">
        <f aca="false">Def_Disciplinas!$A$3</f>
        <v>TI</v>
      </c>
      <c r="B61" s="78" t="s">
        <v>1082</v>
      </c>
      <c r="C61" s="79" t="str">
        <f aca="false">IF(EXACT(A61, ""), "", A61&amp;"-")&amp;B61</f>
        <v>TI-Fout</v>
      </c>
      <c r="D61" s="80" t="s">
        <v>1083</v>
      </c>
      <c r="E61" s="81"/>
      <c r="F61" s="82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customFormat="false" ht="12.75" hidden="false" customHeight="true" outlineLevel="0" collapsed="false">
      <c r="A62" s="77" t="str">
        <f aca="false">Def_Disciplinas!$A$3</f>
        <v>TI</v>
      </c>
      <c r="B62" s="83" t="s">
        <v>1084</v>
      </c>
      <c r="C62" s="79" t="str">
        <f aca="false">IF(EXACT(A62, ""), "", A62&amp;"-")&amp;B62</f>
        <v>TI-OESglSFP</v>
      </c>
      <c r="D62" s="80" t="s">
        <v>1085</v>
      </c>
      <c r="E62" s="81"/>
      <c r="F62" s="82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customFormat="false" ht="12.75" hidden="false" customHeight="true" outlineLevel="0" collapsed="false">
      <c r="A63" s="77" t="str">
        <f aca="false">Def_Disciplinas!$A$3</f>
        <v>TI</v>
      </c>
      <c r="B63" s="83" t="s">
        <v>1086</v>
      </c>
      <c r="C63" s="79" t="str">
        <f aca="false">IF(EXACT(A63, ""), "", A63&amp;"-")&amp;B63</f>
        <v>TI-OESglPOF</v>
      </c>
      <c r="D63" s="80" t="s">
        <v>1087</v>
      </c>
      <c r="E63" s="81"/>
      <c r="F63" s="82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customFormat="false" ht="12.75" hidden="false" customHeight="true" outlineLevel="0" collapsed="false">
      <c r="A64" s="77" t="str">
        <f aca="false">Def_Disciplinas!$A$3</f>
        <v>TI</v>
      </c>
      <c r="B64" s="83" t="s">
        <v>1088</v>
      </c>
      <c r="C64" s="79" t="str">
        <f aca="false">IF(EXACT(A64, ""), "", A64&amp;"-")&amp;B64</f>
        <v>TI-OEMultSFP</v>
      </c>
      <c r="D64" s="80" t="s">
        <v>1089</v>
      </c>
      <c r="E64" s="81"/>
      <c r="F64" s="82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customFormat="false" ht="12.75" hidden="false" customHeight="true" outlineLevel="0" collapsed="false">
      <c r="A65" s="77" t="str">
        <f aca="false">Def_Disciplinas!$A$3</f>
        <v>TI</v>
      </c>
      <c r="B65" s="83" t="s">
        <v>1090</v>
      </c>
      <c r="C65" s="79" t="str">
        <f aca="false">IF(EXACT(A65, ""), "", A65&amp;"-")&amp;B65</f>
        <v>TI-OEMultPOF</v>
      </c>
      <c r="D65" s="80" t="s">
        <v>1091</v>
      </c>
      <c r="E65" s="81"/>
      <c r="F65" s="82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customFormat="false" ht="12.75" hidden="false" customHeight="true" outlineLevel="0" collapsed="false">
      <c r="A66" s="77" t="str">
        <f aca="false">Def_Disciplinas!$A$3</f>
        <v>TI</v>
      </c>
      <c r="B66" s="78" t="s">
        <v>1092</v>
      </c>
      <c r="C66" s="79" t="str">
        <f aca="false">IF(EXACT(A66, ""), "", A66&amp;"-")&amp;B66</f>
        <v>TI-OERFTx</v>
      </c>
      <c r="D66" s="80" t="s">
        <v>1093</v>
      </c>
      <c r="E66" s="81"/>
      <c r="F66" s="82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customFormat="false" ht="12.75" hidden="false" customHeight="true" outlineLevel="0" collapsed="false">
      <c r="A67" s="77" t="str">
        <f aca="false">Def_Disciplinas!$A$3</f>
        <v>TI</v>
      </c>
      <c r="B67" s="78" t="s">
        <v>1094</v>
      </c>
      <c r="C67" s="79" t="str">
        <f aca="false">IF(EXACT(A67, ""), "", A67&amp;"-")&amp;B67</f>
        <v>TI-OERFRx</v>
      </c>
      <c r="D67" s="80" t="s">
        <v>1095</v>
      </c>
      <c r="E67" s="81"/>
      <c r="F67" s="82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customFormat="false" ht="12.75" hidden="false" customHeight="true" outlineLevel="0" collapsed="false">
      <c r="A68" s="77" t="str">
        <f aca="false">Def_Disciplinas!$A$3</f>
        <v>TI</v>
      </c>
      <c r="B68" s="83" t="s">
        <v>1096</v>
      </c>
      <c r="C68" s="79" t="str">
        <f aca="false">IF(EXACT(A68, ""), "", A68&amp;"-")&amp;B68</f>
        <v>TI-AMCFPGAEVR</v>
      </c>
      <c r="D68" s="80" t="s">
        <v>1097</v>
      </c>
      <c r="E68" s="81"/>
      <c r="F68" s="82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customFormat="false" ht="12.75" hidden="false" customHeight="true" outlineLevel="0" collapsed="false">
      <c r="A69" s="77" t="str">
        <f aca="false">Def_Disciplinas!$A$3</f>
        <v>TI</v>
      </c>
      <c r="B69" s="78" t="s">
        <v>1098</v>
      </c>
      <c r="C69" s="79" t="str">
        <f aca="false">IF(EXACT(A69, ""), "", A69&amp;"-")&amp;B69</f>
        <v>TI-FMCPOF</v>
      </c>
      <c r="D69" s="80" t="s">
        <v>1099</v>
      </c>
      <c r="E69" s="81"/>
      <c r="F69" s="82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customFormat="false" ht="12.75" hidden="false" customHeight="true" outlineLevel="0" collapsed="false">
      <c r="A70" s="77" t="str">
        <f aca="false">Def_Disciplinas!$A$3</f>
        <v>TI</v>
      </c>
      <c r="B70" s="78" t="s">
        <v>1100</v>
      </c>
      <c r="C70" s="79" t="str">
        <f aca="false">IF(EXACT(A70, ""), "", A70&amp;"-")&amp;B70</f>
        <v>TI-MRTMSFP</v>
      </c>
      <c r="D70" s="80" t="s">
        <v>1101</v>
      </c>
      <c r="E70" s="81"/>
      <c r="F70" s="82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customFormat="false" ht="12.75" hidden="false" customHeight="true" outlineLevel="0" collapsed="false">
      <c r="A71" s="77" t="str">
        <f aca="false">Def_Disciplinas!$A$2</f>
        <v>DI</v>
      </c>
      <c r="B71" s="78" t="s">
        <v>1102</v>
      </c>
      <c r="C71" s="79" t="str">
        <f aca="false">IF(EXACT(A71, ""), "", A71&amp;"-")&amp;B71</f>
        <v>DI-TunePkup</v>
      </c>
      <c r="D71" s="80" t="s">
        <v>1103</v>
      </c>
      <c r="E71" s="81"/>
      <c r="F71" s="82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customFormat="false" ht="12.75" hidden="false" customHeight="true" outlineLevel="0" collapsed="false">
      <c r="A72" s="77" t="str">
        <f aca="false">Def_Disciplinas!$A$2</f>
        <v>DI</v>
      </c>
      <c r="B72" s="78" t="s">
        <v>1104</v>
      </c>
      <c r="C72" s="79" t="str">
        <f aca="false">IF(EXACT(A72, ""), "", A72&amp;"-")&amp;B72</f>
        <v>DI-TuneShkr</v>
      </c>
      <c r="D72" s="80" t="s">
        <v>1105</v>
      </c>
      <c r="E72" s="81"/>
      <c r="F72" s="82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customFormat="false" ht="12.75" hidden="false" customHeight="true" outlineLevel="0" collapsed="false">
      <c r="A73" s="77" t="str">
        <f aca="false">Def_Disciplinas!$A$2</f>
        <v>DI</v>
      </c>
      <c r="B73" s="78" t="s">
        <v>1106</v>
      </c>
      <c r="C73" s="79" t="str">
        <f aca="false">IF(EXACT(A73, ""), "", A73&amp;"-")&amp;B73</f>
        <v>DI-TuneShkrH</v>
      </c>
      <c r="D73" s="80" t="s">
        <v>1107</v>
      </c>
      <c r="E73" s="81"/>
      <c r="F73" s="13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customFormat="false" ht="12.75" hidden="false" customHeight="true" outlineLevel="0" collapsed="false">
      <c r="A74" s="77" t="str">
        <f aca="false">Def_Disciplinas!$A$2</f>
        <v>DI</v>
      </c>
      <c r="B74" s="78" t="s">
        <v>1108</v>
      </c>
      <c r="C74" s="79" t="str">
        <f aca="false">IF(EXACT(A74, ""), "", A74&amp;"-")&amp;B74</f>
        <v>DI-TuneShkrV</v>
      </c>
      <c r="D74" s="80" t="s">
        <v>1109</v>
      </c>
      <c r="E74" s="81"/>
      <c r="F74" s="82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customFormat="false" ht="12.75" hidden="false" customHeight="true" outlineLevel="0" collapsed="false">
      <c r="A75" s="77" t="str">
        <f aca="false">Def_Disciplinas!$A$2</f>
        <v>DI</v>
      </c>
      <c r="B75" s="78" t="s">
        <v>1110</v>
      </c>
      <c r="C75" s="79" t="str">
        <f aca="false">IF(EXACT(A75, ""), "", A75&amp;"-")&amp;B75</f>
        <v>DI-TuneAmpH</v>
      </c>
      <c r="D75" s="80" t="s">
        <v>1111</v>
      </c>
      <c r="E75" s="81"/>
      <c r="F75" s="82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customFormat="false" ht="12.75" hidden="false" customHeight="true" outlineLevel="0" collapsed="false">
      <c r="A76" s="77" t="str">
        <f aca="false">Def_Disciplinas!$A$2</f>
        <v>DI</v>
      </c>
      <c r="B76" s="78" t="s">
        <v>1112</v>
      </c>
      <c r="C76" s="79" t="str">
        <f aca="false">IF(EXACT(A76, ""), "", A76&amp;"-")&amp;B76</f>
        <v>DI-TuneAmpV</v>
      </c>
      <c r="D76" s="80" t="s">
        <v>1113</v>
      </c>
      <c r="E76" s="81"/>
      <c r="F76" s="82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customFormat="false" ht="12.75" hidden="false" customHeight="true" outlineLevel="0" collapsed="false">
      <c r="A77" s="77" t="str">
        <f aca="false">Def_Disciplinas!$A$2</f>
        <v>DI</v>
      </c>
      <c r="B77" s="78" t="s">
        <v>1114</v>
      </c>
      <c r="C77" s="79" t="str">
        <f aca="false">IF(EXACT(A77, ""), "", A77&amp;"-")&amp;B77</f>
        <v>DI-TunePwrHybH</v>
      </c>
      <c r="D77" s="80" t="s">
        <v>1115</v>
      </c>
      <c r="E77" s="81"/>
      <c r="F77" s="82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customFormat="false" ht="12.75" hidden="false" customHeight="true" outlineLevel="0" collapsed="false">
      <c r="A78" s="77" t="str">
        <f aca="false">Def_Disciplinas!$A$2</f>
        <v>DI</v>
      </c>
      <c r="B78" s="78" t="s">
        <v>1116</v>
      </c>
      <c r="C78" s="79" t="str">
        <f aca="false">IF(EXACT(A78, ""), "", A78&amp;"-")&amp;B78</f>
        <v>DI-TunePwrHybV</v>
      </c>
      <c r="D78" s="80" t="s">
        <v>1117</v>
      </c>
      <c r="E78" s="81"/>
      <c r="F78" s="82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customFormat="false" ht="12.75" hidden="false" customHeight="true" outlineLevel="0" collapsed="false">
      <c r="A79" s="77" t="str">
        <f aca="false">Def_Disciplinas!$A$2</f>
        <v>DI</v>
      </c>
      <c r="B79" s="78" t="s">
        <v>1118</v>
      </c>
      <c r="C79" s="79" t="str">
        <f aca="false">IF(EXACT(A79, ""), "", A79&amp;"-")&amp;B79</f>
        <v>DI-TunePwrBE</v>
      </c>
      <c r="D79" s="80" t="s">
        <v>1119</v>
      </c>
      <c r="E79" s="81"/>
      <c r="F79" s="82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customFormat="false" ht="12.75" hidden="false" customHeight="true" outlineLevel="0" collapsed="false">
      <c r="A80" s="77" t="str">
        <f aca="false">Def_Disciplinas!$A$2</f>
        <v>DI</v>
      </c>
      <c r="B80" s="78" t="s">
        <v>1120</v>
      </c>
      <c r="C80" s="79" t="str">
        <f aca="false">IF(EXACT(A80, ""), "", A80&amp;"-")&amp;B80</f>
        <v>DI-TuneBPMHyb</v>
      </c>
      <c r="D80" s="80" t="s">
        <v>1121</v>
      </c>
      <c r="E80" s="81"/>
      <c r="F80" s="82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customFormat="false" ht="12.75" hidden="false" customHeight="true" outlineLevel="0" collapsed="false">
      <c r="A81" s="77" t="str">
        <f aca="false">Def_Disciplinas!$A$2</f>
        <v>DI</v>
      </c>
      <c r="B81" s="78" t="s">
        <v>1122</v>
      </c>
      <c r="C81" s="79" t="str">
        <f aca="false">IF(EXACT(A81, ""), "", A81&amp;"-")&amp;B81</f>
        <v>DI-TuneFBE</v>
      </c>
      <c r="D81" s="80" t="s">
        <v>1123</v>
      </c>
      <c r="E81" s="81"/>
      <c r="F81" s="82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customFormat="false" ht="12.75" hidden="false" customHeight="true" outlineLevel="0" collapsed="false">
      <c r="A82" s="77" t="str">
        <f aca="false">Def_Disciplinas!$A$2</f>
        <v>DI</v>
      </c>
      <c r="B82" s="78" t="s">
        <v>1124</v>
      </c>
      <c r="C82" s="79" t="str">
        <f aca="false">IF(EXACT(A82, ""), "", A82&amp;"-")&amp;B82</f>
        <v>DI-TuneProc</v>
      </c>
      <c r="D82" s="80" t="s">
        <v>1125</v>
      </c>
      <c r="E82" s="81"/>
      <c r="F82" s="82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customFormat="false" ht="12.75" hidden="false" customHeight="true" outlineLevel="0" collapsed="false">
      <c r="A83" s="77" t="str">
        <f aca="false">Def_Disciplinas!$A$2</f>
        <v>DI</v>
      </c>
      <c r="B83" s="78" t="s">
        <v>1126</v>
      </c>
      <c r="C83" s="79" t="str">
        <f aca="false">IF(EXACT(A83, ""), "", A83&amp;"-")&amp;B83</f>
        <v>DI-TuneNoiseGen</v>
      </c>
      <c r="D83" s="80" t="s">
        <v>1127</v>
      </c>
      <c r="E83" s="81"/>
      <c r="F83" s="82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customFormat="false" ht="12.75" hidden="false" customHeight="true" outlineLevel="0" collapsed="false">
      <c r="A84" s="77" t="str">
        <f aca="false">Def_Disciplinas!$A$2</f>
        <v>DI</v>
      </c>
      <c r="B84" s="83" t="s">
        <v>1128</v>
      </c>
      <c r="C84" s="79" t="str">
        <f aca="false">IF(EXACT(A84, ""), "", A84&amp;"-")&amp;B84</f>
        <v>DI-TuneCarrierGen</v>
      </c>
      <c r="D84" s="84" t="s">
        <v>1129</v>
      </c>
      <c r="E84" s="81"/>
      <c r="F84" s="82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customFormat="false" ht="12.75" hidden="false" customHeight="true" outlineLevel="0" collapsed="false">
      <c r="A85" s="77" t="str">
        <f aca="false">Def_Disciplinas!$A$7</f>
        <v>CO</v>
      </c>
      <c r="B85" s="78" t="s">
        <v>1130</v>
      </c>
      <c r="C85" s="79" t="str">
        <f aca="false">IF(EXACT(A85, ""), "", A85&amp;"-")&amp;B85</f>
        <v>CO-SerEthConv </v>
      </c>
      <c r="D85" s="80" t="s">
        <v>1131</v>
      </c>
      <c r="E85" s="81"/>
      <c r="F85" s="82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customFormat="false" ht="12.75" hidden="false" customHeight="true" outlineLevel="0" collapsed="false">
      <c r="A86" s="77" t="str">
        <f aca="false">Def_Disciplinas!$A$7</f>
        <v>CO</v>
      </c>
      <c r="B86" s="78" t="s">
        <v>1132</v>
      </c>
      <c r="C86" s="79" t="str">
        <f aca="false">IF(EXACT(A86, ""), "", A86&amp;"-")&amp;B86</f>
        <v>CO-NetSw </v>
      </c>
      <c r="D86" s="80" t="s">
        <v>1133</v>
      </c>
      <c r="E86" s="81"/>
      <c r="F86" s="82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customFormat="false" ht="12.75" hidden="false" customHeight="true" outlineLevel="0" collapsed="false">
      <c r="A87" s="77" t="str">
        <f aca="false">Def_Disciplinas!$A$7</f>
        <v>CO</v>
      </c>
      <c r="B87" s="78" t="s">
        <v>1134</v>
      </c>
      <c r="C87" s="79" t="str">
        <f aca="false">IF(EXACT(A87, ""), "", A87&amp;"-")&amp;B87</f>
        <v>CO-IOCSrv</v>
      </c>
      <c r="D87" s="80" t="s">
        <v>1135</v>
      </c>
      <c r="E87" s="81"/>
      <c r="F87" s="82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customFormat="false" ht="12.75" hidden="false" customHeight="true" outlineLevel="0" collapsed="false">
      <c r="A88" s="77" t="str">
        <f aca="false">Def_Disciplinas!$A$7</f>
        <v>CO</v>
      </c>
      <c r="B88" s="83" t="s">
        <v>1136</v>
      </c>
      <c r="C88" s="79" t="str">
        <f aca="false">IF(EXACT(A88, ""), "", A88&amp;"-")&amp;B88</f>
        <v>CO-PSCtrl</v>
      </c>
      <c r="D88" s="84" t="s">
        <v>1137</v>
      </c>
      <c r="E88" s="81"/>
      <c r="F88" s="82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customFormat="false" ht="12.75" hidden="false" customHeight="true" outlineLevel="0" collapsed="false">
      <c r="A89" s="77" t="str">
        <f aca="false">Def_Disciplinas!$A$7</f>
        <v>CO</v>
      </c>
      <c r="B89" s="78" t="s">
        <v>1138</v>
      </c>
      <c r="C89" s="79" t="str">
        <f aca="false">IF(EXACT(A89, ""), "", A89&amp;"-")&amp;B89</f>
        <v>CO-FibPatch</v>
      </c>
      <c r="D89" s="80" t="s">
        <v>1139</v>
      </c>
      <c r="E89" s="81"/>
      <c r="F89" s="82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customFormat="false" ht="12.75" hidden="false" customHeight="true" outlineLevel="0" collapsed="false">
      <c r="A90" s="77" t="str">
        <f aca="false">Def_Disciplinas!$A$2</f>
        <v>DI</v>
      </c>
      <c r="B90" s="87" t="s">
        <v>1140</v>
      </c>
      <c r="C90" s="79" t="str">
        <f aca="false">IF(EXACT(A90, ""), "", A90&amp;"-")&amp;B90</f>
        <v>DI-Osc</v>
      </c>
      <c r="D90" s="84" t="s">
        <v>1141</v>
      </c>
      <c r="E90" s="86"/>
      <c r="F90" s="82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customFormat="false" ht="12.75" hidden="false" customHeight="true" outlineLevel="0" collapsed="false">
      <c r="A91" s="77" t="str">
        <f aca="false">Def_Disciplinas!$A$6</f>
        <v>EG</v>
      </c>
      <c r="B91" s="85" t="s">
        <v>1142</v>
      </c>
      <c r="C91" s="79" t="str">
        <f aca="false">IF(EXACT(A91, ""), "", A91&amp;"-")&amp;B91</f>
        <v>EG-EGun</v>
      </c>
      <c r="D91" s="80" t="s">
        <v>1143</v>
      </c>
      <c r="E91" s="86"/>
      <c r="F91" s="82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customFormat="false" ht="12.75" hidden="false" customHeight="true" outlineLevel="0" collapsed="false">
      <c r="A92" s="77" t="str">
        <f aca="false">Def_Disciplinas!$A$4</f>
        <v>PU</v>
      </c>
      <c r="B92" s="83" t="s">
        <v>1144</v>
      </c>
      <c r="C92" s="79" t="str">
        <f aca="false">IF(EXACT(A92, ""), "", A92&amp;"-")&amp;B92</f>
        <v>PU-EjeKckrCtrl</v>
      </c>
      <c r="D92" s="84" t="s">
        <v>1145</v>
      </c>
      <c r="E92" s="81"/>
      <c r="F92" s="82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customFormat="false" ht="12.75" hidden="false" customHeight="true" outlineLevel="0" collapsed="false">
      <c r="A93" s="77" t="str">
        <f aca="false">Def_Disciplinas!$A$4</f>
        <v>PU</v>
      </c>
      <c r="B93" s="83" t="s">
        <v>1146</v>
      </c>
      <c r="C93" s="79" t="str">
        <f aca="false">IF(EXACT(A93, ""), "", A93&amp;"-")&amp;B93</f>
        <v>PU-InjKckrCtrl</v>
      </c>
      <c r="D93" s="84" t="s">
        <v>1147</v>
      </c>
      <c r="E93" s="81"/>
      <c r="F93" s="82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customFormat="false" ht="12.75" hidden="false" customHeight="true" outlineLevel="0" collapsed="false">
      <c r="A94" s="77" t="str">
        <f aca="false">Def_Disciplinas!$A$4</f>
        <v>PU</v>
      </c>
      <c r="B94" s="83" t="s">
        <v>1148</v>
      </c>
      <c r="C94" s="79" t="str">
        <f aca="false">IF(EXACT(A94, ""), "", A94&amp;"-")&amp;B94</f>
        <v>PU-InjDpKckrCtrl</v>
      </c>
      <c r="D94" s="84" t="s">
        <v>1149</v>
      </c>
      <c r="E94" s="81"/>
      <c r="F94" s="82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customFormat="false" ht="12.75" hidden="false" customHeight="true" outlineLevel="0" collapsed="false">
      <c r="A95" s="77" t="str">
        <f aca="false">Def_Disciplinas!$A$4</f>
        <v>PU</v>
      </c>
      <c r="B95" s="83" t="s">
        <v>1150</v>
      </c>
      <c r="C95" s="79" t="str">
        <f aca="false">IF(EXACT(A95, ""), "", A95&amp;"-")&amp;B95</f>
        <v>PU-InjNLKckrCtrl</v>
      </c>
      <c r="D95" s="84" t="s">
        <v>1151</v>
      </c>
      <c r="E95" s="81"/>
      <c r="F95" s="82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customFormat="false" ht="12.75" hidden="false" customHeight="true" outlineLevel="0" collapsed="false">
      <c r="A96" s="77" t="str">
        <f aca="false">Def_Disciplinas!$A$4</f>
        <v>PU</v>
      </c>
      <c r="B96" s="83" t="s">
        <v>1152</v>
      </c>
      <c r="C96" s="79" t="str">
        <f aca="false">IF(EXACT(A96, ""), "", A96&amp;"-")&amp;B96</f>
        <v>PU-InjSeptCtrl</v>
      </c>
      <c r="D96" s="84" t="s">
        <v>1153</v>
      </c>
      <c r="E96" s="81"/>
      <c r="F96" s="82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customFormat="false" ht="12.75" hidden="false" customHeight="true" outlineLevel="0" collapsed="false">
      <c r="A97" s="77" t="str">
        <f aca="false">Def_Disciplinas!$A$4</f>
        <v>PU</v>
      </c>
      <c r="B97" s="83" t="s">
        <v>1154</v>
      </c>
      <c r="C97" s="79" t="str">
        <f aca="false">IF(EXACT(A97, ""), "", A97&amp;"-")&amp;B97</f>
        <v>PU-EjeSeptGCtrl</v>
      </c>
      <c r="D97" s="84" t="s">
        <v>1155</v>
      </c>
      <c r="E97" s="81"/>
      <c r="F97" s="82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customFormat="false" ht="12.75" hidden="false" customHeight="true" outlineLevel="0" collapsed="false">
      <c r="A98" s="77" t="str">
        <f aca="false">Def_Disciplinas!$A$4</f>
        <v>PU</v>
      </c>
      <c r="B98" s="83" t="s">
        <v>1156</v>
      </c>
      <c r="C98" s="79" t="str">
        <f aca="false">IF(EXACT(A98, ""), "", A98&amp;"-")&amp;B98</f>
        <v>PU-EjeSeptFCtrl</v>
      </c>
      <c r="D98" s="84" t="s">
        <v>1157</v>
      </c>
      <c r="E98" s="81"/>
      <c r="F98" s="82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customFormat="false" ht="12.75" hidden="false" customHeight="true" outlineLevel="0" collapsed="false">
      <c r="A99" s="77" t="str">
        <f aca="false">Def_Disciplinas!$A$4</f>
        <v>PU</v>
      </c>
      <c r="B99" s="83" t="s">
        <v>1158</v>
      </c>
      <c r="C99" s="79" t="str">
        <f aca="false">IF(EXACT(A99, ""), "", A99&amp;"-")&amp;B99</f>
        <v>PU-InjSeptGCtrl</v>
      </c>
      <c r="D99" s="84" t="s">
        <v>1159</v>
      </c>
      <c r="E99" s="81"/>
      <c r="F99" s="82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customFormat="false" ht="12.75" hidden="false" customHeight="true" outlineLevel="0" collapsed="false">
      <c r="A100" s="77" t="str">
        <f aca="false">Def_Disciplinas!$A$4</f>
        <v>PU</v>
      </c>
      <c r="B100" s="83" t="s">
        <v>1160</v>
      </c>
      <c r="C100" s="79" t="str">
        <f aca="false">IF(EXACT(A100, ""), "", A100&amp;"-")&amp;B100</f>
        <v>PU-InjSeptFCtrl</v>
      </c>
      <c r="D100" s="84" t="s">
        <v>1161</v>
      </c>
      <c r="E100" s="81"/>
      <c r="F100" s="82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customFormat="false" ht="12.75" hidden="false" customHeight="true" outlineLevel="0" collapsed="false">
      <c r="A101" s="77" t="str">
        <f aca="false">Def_Disciplinas!$A$4</f>
        <v>PU</v>
      </c>
      <c r="B101" s="83" t="s">
        <v>1162</v>
      </c>
      <c r="C101" s="79" t="str">
        <f aca="false">IF(EXACT(A101, ""), "", A101&amp;"-")&amp;B101</f>
        <v>PU-PingHCtrl</v>
      </c>
      <c r="D101" s="84" t="s">
        <v>1163</v>
      </c>
      <c r="E101" s="81"/>
      <c r="F101" s="82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customFormat="false" ht="12.75" hidden="false" customHeight="true" outlineLevel="0" collapsed="false">
      <c r="A102" s="77" t="str">
        <f aca="false">Def_Disciplinas!$A$4</f>
        <v>PU</v>
      </c>
      <c r="B102" s="83" t="s">
        <v>1164</v>
      </c>
      <c r="C102" s="79" t="str">
        <f aca="false">IF(EXACT(A102, ""), "", A102&amp;"-")&amp;B102</f>
        <v>PU-PingVCtrl</v>
      </c>
      <c r="D102" s="84" t="s">
        <v>1165</v>
      </c>
      <c r="E102" s="81"/>
      <c r="F102" s="82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customFormat="false" ht="12.75" hidden="false" customHeight="true" outlineLevel="0" collapsed="false">
      <c r="A103" s="77" t="str">
        <f aca="false">Def_Disciplinas!$A$4</f>
        <v>PU</v>
      </c>
      <c r="B103" s="83" t="s">
        <v>1140</v>
      </c>
      <c r="C103" s="79" t="str">
        <f aca="false">IF(EXACT(A103, ""), "", A103&amp;"-")&amp;B103</f>
        <v>PU-Osc</v>
      </c>
      <c r="D103" s="84" t="s">
        <v>1141</v>
      </c>
      <c r="E103" s="86"/>
      <c r="F103" s="82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customFormat="false" ht="12.75" hidden="false" customHeight="true" outlineLevel="0" collapsed="false">
      <c r="A104" s="77" t="str">
        <f aca="false">Def_Disciplinas!$A$5</f>
        <v>RF</v>
      </c>
      <c r="B104" s="88" t="s">
        <v>1166</v>
      </c>
      <c r="C104" s="79" t="str">
        <f aca="false">IF(EXACT(A104, ""), "", A104&amp;"-")&amp;B104</f>
        <v>RF-MODistrib</v>
      </c>
      <c r="D104" s="84" t="s">
        <v>1167</v>
      </c>
      <c r="E104" s="86"/>
      <c r="F104" s="82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customFormat="false" ht="12.75" hidden="false" customHeight="true" outlineLevel="0" collapsed="false">
      <c r="A105" s="77" t="str">
        <f aca="false">Def_Disciplinas!$A$5</f>
        <v>RF</v>
      </c>
      <c r="B105" s="88" t="s">
        <v>1168</v>
      </c>
      <c r="C105" s="79" t="str">
        <f aca="false">IF(EXACT(A105, ""), "", A105&amp;"-")&amp;B105</f>
        <v>RF-DigPatch</v>
      </c>
      <c r="D105" s="84" t="s">
        <v>1169</v>
      </c>
      <c r="E105" s="81"/>
      <c r="F105" s="82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customFormat="false" ht="12.75" hidden="false" customHeight="true" outlineLevel="0" collapsed="false">
      <c r="A106" s="77" t="s">
        <v>1170</v>
      </c>
      <c r="B106" s="83" t="s">
        <v>1171</v>
      </c>
      <c r="C106" s="79" t="str">
        <f aca="false">IF(EXACT(A106, ""), "", A106&amp;"-")&amp;B106</f>
        <v>DI-ScrapHCtrl</v>
      </c>
      <c r="D106" s="84" t="s">
        <v>1172</v>
      </c>
      <c r="E106" s="81"/>
      <c r="F106" s="82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customFormat="false" ht="12.75" hidden="false" customHeight="true" outlineLevel="0" collapsed="false">
      <c r="A107" s="77" t="s">
        <v>1170</v>
      </c>
      <c r="B107" s="83" t="s">
        <v>1173</v>
      </c>
      <c r="C107" s="79" t="str">
        <f aca="false">IF(EXACT(A107, ""), "", A107&amp;"-")&amp;B107</f>
        <v>DI-ScrapVCtrl</v>
      </c>
      <c r="D107" s="84" t="s">
        <v>1174</v>
      </c>
      <c r="E107" s="81"/>
      <c r="F107" s="82"/>
      <c r="G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customFormat="false" ht="12.75" hidden="false" customHeight="true" outlineLevel="0" collapsed="false">
      <c r="A108" s="77" t="s">
        <v>1170</v>
      </c>
      <c r="B108" s="83" t="s">
        <v>1175</v>
      </c>
      <c r="C108" s="79" t="str">
        <f aca="false">IF(EXACT(A108, ""), "", A108&amp;"-")&amp;B108</f>
        <v>DI-SlitHCtrl</v>
      </c>
      <c r="D108" s="84" t="s">
        <v>1176</v>
      </c>
      <c r="E108" s="81"/>
      <c r="F108" s="82"/>
      <c r="G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customFormat="false" ht="12.75" hidden="false" customHeight="true" outlineLevel="0" collapsed="false">
      <c r="A109" s="77" t="s">
        <v>1170</v>
      </c>
      <c r="B109" s="83" t="s">
        <v>1177</v>
      </c>
      <c r="C109" s="79" t="str">
        <f aca="false">IF(EXACT(A109, ""), "", A109&amp;"-")&amp;B109</f>
        <v>DI-SlitVCtrl</v>
      </c>
      <c r="D109" s="84" t="s">
        <v>1178</v>
      </c>
      <c r="E109" s="81"/>
      <c r="F109" s="82"/>
      <c r="G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customFormat="false" ht="12.75" hidden="false" customHeight="true" outlineLevel="0" collapsed="false">
      <c r="A110" s="77"/>
      <c r="B110" s="78"/>
      <c r="C110" s="79"/>
      <c r="D110" s="80"/>
      <c r="E110" s="81"/>
      <c r="F110" s="13"/>
      <c r="G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customFormat="false" ht="12.75" hidden="false" customHeight="true" outlineLevel="0" collapsed="false">
      <c r="A111" s="77"/>
      <c r="B111" s="78"/>
      <c r="C111" s="79"/>
      <c r="D111" s="80"/>
      <c r="E111" s="81"/>
      <c r="F111" s="13"/>
      <c r="G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customFormat="false" ht="12.75" hidden="false" customHeight="true" outlineLevel="0" collapsed="false">
      <c r="A112" s="77"/>
      <c r="B112" s="78"/>
      <c r="C112" s="79"/>
      <c r="D112" s="80"/>
      <c r="E112" s="81"/>
      <c r="F112" s="13"/>
      <c r="G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customFormat="false" ht="12.75" hidden="false" customHeight="true" outlineLevel="0" collapsed="false">
      <c r="A113" s="77"/>
      <c r="B113" s="78"/>
      <c r="C113" s="79"/>
      <c r="D113" s="80"/>
      <c r="E113" s="81"/>
      <c r="F113" s="13"/>
      <c r="G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customFormat="false" ht="12.75" hidden="false" customHeight="true" outlineLevel="0" collapsed="false">
      <c r="A114" s="77"/>
      <c r="B114" s="78"/>
      <c r="C114" s="79"/>
      <c r="D114" s="80"/>
      <c r="E114" s="81"/>
      <c r="F114" s="13"/>
      <c r="G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customFormat="false" ht="12.75" hidden="false" customHeight="true" outlineLevel="0" collapsed="false">
      <c r="A115" s="77"/>
      <c r="B115" s="78"/>
      <c r="C115" s="79"/>
      <c r="D115" s="80"/>
      <c r="E115" s="81"/>
      <c r="F115" s="13"/>
      <c r="G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customFormat="false" ht="12.75" hidden="false" customHeight="true" outlineLevel="0" collapsed="false">
      <c r="A116" s="77"/>
      <c r="B116" s="78"/>
      <c r="C116" s="79"/>
      <c r="D116" s="80"/>
      <c r="E116" s="81"/>
      <c r="F116" s="13"/>
      <c r="G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customFormat="false" ht="12.75" hidden="false" customHeight="true" outlineLevel="0" collapsed="false">
      <c r="A117" s="77"/>
      <c r="B117" s="78"/>
      <c r="C117" s="79"/>
      <c r="D117" s="80"/>
      <c r="E117" s="81"/>
      <c r="F117" s="13"/>
      <c r="G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customFormat="false" ht="12.75" hidden="false" customHeight="true" outlineLevel="0" collapsed="false">
      <c r="A118" s="77"/>
      <c r="B118" s="78"/>
      <c r="C118" s="79"/>
      <c r="D118" s="80"/>
      <c r="E118" s="81"/>
      <c r="F118" s="13"/>
      <c r="G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customFormat="false" ht="12.75" hidden="false" customHeight="true" outlineLevel="0" collapsed="false">
      <c r="A119" s="77"/>
      <c r="B119" s="78"/>
      <c r="C119" s="79"/>
      <c r="D119" s="80"/>
      <c r="E119" s="81"/>
      <c r="F119" s="13"/>
      <c r="G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customFormat="false" ht="12.75" hidden="false" customHeight="true" outlineLevel="0" collapsed="false">
      <c r="A120" s="77"/>
      <c r="B120" s="78"/>
      <c r="C120" s="79"/>
      <c r="D120" s="80"/>
      <c r="E120" s="81"/>
      <c r="F120" s="13"/>
      <c r="G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customFormat="false" ht="12.75" hidden="false" customHeight="true" outlineLevel="0" collapsed="false">
      <c r="A121" s="77"/>
      <c r="B121" s="78"/>
      <c r="C121" s="79"/>
      <c r="D121" s="80"/>
      <c r="E121" s="81"/>
      <c r="F121" s="13"/>
      <c r="G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customFormat="false" ht="12.75" hidden="false" customHeight="true" outlineLevel="0" collapsed="false">
      <c r="A122" s="77"/>
      <c r="B122" s="78"/>
      <c r="C122" s="79"/>
      <c r="D122" s="80"/>
      <c r="E122" s="81"/>
      <c r="F122" s="13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customFormat="false" ht="12.75" hidden="false" customHeight="true" outlineLevel="0" collapsed="false">
      <c r="A123" s="77"/>
      <c r="B123" s="78"/>
      <c r="C123" s="79"/>
      <c r="D123" s="80"/>
      <c r="E123" s="81"/>
      <c r="F123" s="13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customFormat="false" ht="12.75" hidden="false" customHeight="true" outlineLevel="0" collapsed="false">
      <c r="A124" s="77"/>
      <c r="B124" s="78"/>
      <c r="C124" s="79"/>
      <c r="D124" s="80"/>
      <c r="E124" s="81"/>
      <c r="F124" s="13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customFormat="false" ht="12.75" hidden="false" customHeight="true" outlineLevel="0" collapsed="false">
      <c r="A125" s="77"/>
      <c r="B125" s="78"/>
      <c r="C125" s="79"/>
      <c r="D125" s="80"/>
      <c r="F125" s="13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customFormat="false" ht="12.75" hidden="false" customHeight="true" outlineLevel="0" collapsed="false">
      <c r="A126" s="77"/>
      <c r="B126" s="78"/>
      <c r="C126" s="79"/>
      <c r="D126" s="80"/>
      <c r="F126" s="13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customFormat="false" ht="12.75" hidden="false" customHeight="true" outlineLevel="0" collapsed="false">
      <c r="A127" s="77"/>
      <c r="B127" s="78"/>
      <c r="C127" s="79"/>
      <c r="D127" s="80"/>
      <c r="F127" s="13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customFormat="false" ht="12.75" hidden="false" customHeight="true" outlineLevel="0" collapsed="false">
      <c r="A128" s="77"/>
      <c r="B128" s="78"/>
      <c r="C128" s="79"/>
      <c r="D128" s="80"/>
      <c r="F128" s="13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customFormat="false" ht="12.75" hidden="false" customHeight="true" outlineLevel="0" collapsed="false">
      <c r="A129" s="77"/>
      <c r="B129" s="78"/>
      <c r="C129" s="79"/>
      <c r="D129" s="80"/>
      <c r="F129" s="13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customFormat="false" ht="12.75" hidden="false" customHeight="true" outlineLevel="0" collapsed="false">
      <c r="A130" s="77"/>
      <c r="B130" s="78"/>
      <c r="C130" s="79"/>
      <c r="D130" s="80"/>
      <c r="F130" s="13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customFormat="false" ht="12.75" hidden="false" customHeight="true" outlineLevel="0" collapsed="false">
      <c r="A131" s="77"/>
      <c r="B131" s="78"/>
      <c r="C131" s="79"/>
      <c r="D131" s="80"/>
      <c r="F131" s="13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customFormat="false" ht="12.75" hidden="false" customHeight="true" outlineLevel="0" collapsed="false">
      <c r="A132" s="77"/>
      <c r="B132" s="78"/>
      <c r="C132" s="79"/>
      <c r="D132" s="80"/>
      <c r="F132" s="13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customFormat="false" ht="12.75" hidden="false" customHeight="true" outlineLevel="0" collapsed="false">
      <c r="A133" s="77"/>
      <c r="B133" s="78"/>
      <c r="C133" s="79"/>
      <c r="D133" s="80"/>
      <c r="F133" s="13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customFormat="false" ht="12.75" hidden="false" customHeight="true" outlineLevel="0" collapsed="false">
      <c r="A134" s="77"/>
      <c r="B134" s="78"/>
      <c r="C134" s="79"/>
      <c r="D134" s="80"/>
      <c r="F134" s="13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customFormat="false" ht="12.75" hidden="false" customHeight="true" outlineLevel="0" collapsed="false">
      <c r="A135" s="77"/>
      <c r="B135" s="78"/>
      <c r="C135" s="79"/>
      <c r="D135" s="80"/>
      <c r="F135" s="13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customFormat="false" ht="12.75" hidden="false" customHeight="true" outlineLevel="0" collapsed="false">
      <c r="A136" s="77"/>
      <c r="B136" s="78"/>
      <c r="C136" s="79"/>
      <c r="D136" s="80"/>
      <c r="F136" s="13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customFormat="false" ht="12.75" hidden="false" customHeight="true" outlineLevel="0" collapsed="false">
      <c r="A137" s="77"/>
      <c r="B137" s="78"/>
      <c r="C137" s="79"/>
      <c r="D137" s="80"/>
      <c r="F137" s="13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customFormat="false" ht="12.75" hidden="false" customHeight="true" outlineLevel="0" collapsed="false">
      <c r="A138" s="77"/>
      <c r="B138" s="78"/>
      <c r="C138" s="79"/>
      <c r="D138" s="80"/>
      <c r="F138" s="13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customFormat="false" ht="12.75" hidden="false" customHeight="true" outlineLevel="0" collapsed="false">
      <c r="A139" s="77" t="str">
        <f aca="false">Def_Disciplinas!$A$2</f>
        <v>DI</v>
      </c>
      <c r="B139" s="78" t="s">
        <v>1179</v>
      </c>
      <c r="C139" s="79" t="str">
        <f aca="false">IF(EXACT(A139, ""), "", A139&amp;"-")&amp;B139</f>
        <v>DI-BPM</v>
      </c>
      <c r="D139" s="80" t="s">
        <v>1180</v>
      </c>
      <c r="E139" s="81"/>
      <c r="F139" s="13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customFormat="false" ht="12.75" hidden="false" customHeight="true" outlineLevel="0" collapsed="false">
      <c r="A140" s="77" t="str">
        <f aca="false">Def_Disciplinas!$A$2</f>
        <v>DI</v>
      </c>
      <c r="B140" s="78" t="s">
        <v>1181</v>
      </c>
      <c r="C140" s="79" t="str">
        <f aca="false">IF(EXACT(A140, ""), "", A140&amp;"-")&amp;B140</f>
        <v>DI-PBPM</v>
      </c>
      <c r="D140" s="80" t="s">
        <v>1182</v>
      </c>
      <c r="E140" s="81"/>
      <c r="F140" s="13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customFormat="false" ht="12.75" hidden="false" customHeight="true" outlineLevel="0" collapsed="false">
      <c r="A141" s="77" t="str">
        <f aca="false">Def_Disciplinas!$A$2</f>
        <v>DI</v>
      </c>
      <c r="B141" s="78" t="s">
        <v>1183</v>
      </c>
      <c r="C141" s="79" t="str">
        <f aca="false">IF(EXACT(A141, ""), "", A141&amp;"-")&amp;B141</f>
        <v>DI-DCCT</v>
      </c>
      <c r="D141" s="80" t="s">
        <v>1184</v>
      </c>
      <c r="E141" s="81"/>
      <c r="F141" s="13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customFormat="false" ht="12.75" hidden="false" customHeight="true" outlineLevel="0" collapsed="false">
      <c r="A142" s="77" t="str">
        <f aca="false">Def_Disciplinas!$A$2</f>
        <v>DI</v>
      </c>
      <c r="B142" s="78" t="s">
        <v>1185</v>
      </c>
      <c r="C142" s="79" t="str">
        <f aca="false">IF(EXACT(A142, ""), "", A142&amp;"-")&amp;B142</f>
        <v>DI-ICT</v>
      </c>
      <c r="D142" s="80" t="s">
        <v>1186</v>
      </c>
      <c r="E142" s="81"/>
      <c r="F142" s="13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customFormat="false" ht="12.75" hidden="false" customHeight="true" outlineLevel="0" collapsed="false">
      <c r="A143" s="77" t="str">
        <f aca="false">Def_Disciplinas!$A$2</f>
        <v>DI</v>
      </c>
      <c r="B143" s="78" t="s">
        <v>1187</v>
      </c>
      <c r="C143" s="79" t="str">
        <f aca="false">IF(EXACT(A143, ""), "", A143&amp;"-")&amp;B143</f>
        <v>DI-FCT</v>
      </c>
      <c r="D143" s="80" t="s">
        <v>1188</v>
      </c>
      <c r="E143" s="81"/>
      <c r="F143" s="13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customFormat="false" ht="12.75" hidden="false" customHeight="true" outlineLevel="0" collapsed="false">
      <c r="A144" s="77" t="str">
        <f aca="false">Def_Disciplinas!$A$2</f>
        <v>DI</v>
      </c>
      <c r="B144" s="78" t="s">
        <v>1189</v>
      </c>
      <c r="C144" s="79" t="str">
        <f aca="false">IF(EXACT(A144, ""), "", A144&amp;"-")&amp;B144</f>
        <v>DI-FPM</v>
      </c>
      <c r="D144" s="80" t="s">
        <v>1190</v>
      </c>
      <c r="E144" s="81"/>
      <c r="F144" s="13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customFormat="false" ht="12.75" hidden="false" customHeight="true" outlineLevel="0" collapsed="false">
      <c r="A145" s="77" t="str">
        <f aca="false">Def_Disciplinas!$A$2</f>
        <v>DI</v>
      </c>
      <c r="B145" s="78" t="s">
        <v>493</v>
      </c>
      <c r="C145" s="79" t="str">
        <f aca="false">IF(EXACT(A145, ""), "", A145&amp;"-")&amp;B145</f>
        <v>DI-BbB</v>
      </c>
      <c r="D145" s="80" t="s">
        <v>1191</v>
      </c>
      <c r="E145" s="81"/>
      <c r="F145" s="13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customFormat="false" ht="12.75" hidden="false" customHeight="true" outlineLevel="0" collapsed="false">
      <c r="A146" s="77" t="str">
        <f aca="false">Def_Disciplinas!$A$2</f>
        <v>DI</v>
      </c>
      <c r="B146" s="83" t="s">
        <v>1192</v>
      </c>
      <c r="C146" s="79" t="str">
        <f aca="false">IF(EXACT(A146, ""), "", A146&amp;"-")&amp;B146</f>
        <v>DI-TuneMeas</v>
      </c>
      <c r="D146" s="80" t="s">
        <v>1193</v>
      </c>
      <c r="E146" s="81"/>
      <c r="F146" s="13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customFormat="false" ht="12.75" hidden="false" customHeight="true" outlineLevel="0" collapsed="false">
      <c r="A147" s="77" t="str">
        <f aca="false">Def_Disciplinas!$A$2</f>
        <v>DI</v>
      </c>
      <c r="B147" s="78" t="s">
        <v>433</v>
      </c>
      <c r="C147" s="79" t="str">
        <f aca="false">IF(EXACT(A147, ""), "", A147&amp;"-")&amp;B147</f>
        <v>DI-FOFB</v>
      </c>
      <c r="D147" s="80" t="s">
        <v>1194</v>
      </c>
      <c r="E147" s="81"/>
      <c r="F147" s="13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customFormat="false" ht="12.75" hidden="false" customHeight="true" outlineLevel="0" collapsed="false">
      <c r="A148" s="77" t="str">
        <f aca="false">Def_Disciplinas!$A$2</f>
        <v>DI</v>
      </c>
      <c r="B148" s="78" t="s">
        <v>1195</v>
      </c>
      <c r="C148" s="79" t="str">
        <f aca="false">IF(EXACT(A148, ""), "", A148&amp;"-")&amp;B148</f>
        <v>DI-BLM</v>
      </c>
      <c r="D148" s="80" t="s">
        <v>1196</v>
      </c>
      <c r="E148" s="81"/>
      <c r="F148" s="13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customFormat="false" ht="12.75" hidden="false" customHeight="true" outlineLevel="0" collapsed="false">
      <c r="A149" s="77" t="str">
        <f aca="false">Def_Disciplinas!$A$2</f>
        <v>DI</v>
      </c>
      <c r="B149" s="78" t="s">
        <v>1197</v>
      </c>
      <c r="C149" s="79" t="str">
        <f aca="false">IF(EXACT(A149, ""), "", A149&amp;"-")&amp;B149</f>
        <v>DI-Scrn</v>
      </c>
      <c r="D149" s="80" t="s">
        <v>1198</v>
      </c>
      <c r="E149" s="81"/>
      <c r="F149" s="13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customFormat="false" ht="12.75" hidden="false" customHeight="true" outlineLevel="0" collapsed="false">
      <c r="A150" s="77" t="str">
        <f aca="false">Def_Disciplinas!$A$2</f>
        <v>DI</v>
      </c>
      <c r="B150" s="83" t="s">
        <v>1199</v>
      </c>
      <c r="C150" s="79" t="str">
        <f aca="false">IF(EXACT(A150, ""), "", A150&amp;"-")&amp;B150</f>
        <v>DI-ScrapH</v>
      </c>
      <c r="D150" s="84" t="s">
        <v>1200</v>
      </c>
      <c r="E150" s="81"/>
      <c r="F150" s="13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customFormat="false" ht="12.75" hidden="false" customHeight="true" outlineLevel="0" collapsed="false">
      <c r="A151" s="77" t="str">
        <f aca="false">Def_Disciplinas!$A$2</f>
        <v>DI</v>
      </c>
      <c r="B151" s="83" t="s">
        <v>1201</v>
      </c>
      <c r="C151" s="79" t="str">
        <f aca="false">IF(EXACT(A151, ""), "", A151&amp;"-")&amp;B151</f>
        <v>DI-ScrapV</v>
      </c>
      <c r="D151" s="84" t="s">
        <v>1202</v>
      </c>
      <c r="E151" s="81"/>
      <c r="F151" s="13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customFormat="false" ht="12.75" hidden="false" customHeight="true" outlineLevel="0" collapsed="false">
      <c r="A152" s="77" t="str">
        <f aca="false">Def_Disciplinas!$A$2</f>
        <v>DI</v>
      </c>
      <c r="B152" s="83" t="s">
        <v>1203</v>
      </c>
      <c r="C152" s="79" t="str">
        <f aca="false">IF(EXACT(A152, ""), "", A152&amp;"-")&amp;B152</f>
        <v>DI-SlitH</v>
      </c>
      <c r="D152" s="84" t="s">
        <v>1204</v>
      </c>
      <c r="E152" s="81"/>
      <c r="F152" s="13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customFormat="false" ht="12.75" hidden="false" customHeight="true" outlineLevel="0" collapsed="false">
      <c r="A153" s="77" t="str">
        <f aca="false">Def_Disciplinas!$A$2</f>
        <v>DI</v>
      </c>
      <c r="B153" s="83" t="s">
        <v>1205</v>
      </c>
      <c r="C153" s="79" t="str">
        <f aca="false">IF(EXACT(A153, ""), "", A153&amp;"-")&amp;B153</f>
        <v>DI-SlitV</v>
      </c>
      <c r="D153" s="84" t="s">
        <v>1206</v>
      </c>
      <c r="E153" s="81"/>
      <c r="F153" s="13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customFormat="false" ht="12.75" hidden="false" customHeight="true" outlineLevel="0" collapsed="false">
      <c r="A154" s="77" t="s">
        <v>1170</v>
      </c>
      <c r="B154" s="83" t="s">
        <v>1207</v>
      </c>
      <c r="C154" s="79" t="str">
        <f aca="false">IF(EXACT(A154, ""), "", A154&amp;"-")&amp;B154</f>
        <v>DI-InjEff</v>
      </c>
      <c r="D154" s="84" t="s">
        <v>1208</v>
      </c>
      <c r="E154" s="81"/>
      <c r="F154" s="13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customFormat="false" ht="12.75" hidden="false" customHeight="true" outlineLevel="0" collapsed="false">
      <c r="A155" s="77"/>
      <c r="B155" s="78"/>
      <c r="C155" s="79"/>
      <c r="D155" s="80"/>
      <c r="E155" s="81"/>
      <c r="F155" s="13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customFormat="false" ht="12.75" hidden="false" customHeight="true" outlineLevel="0" collapsed="false">
      <c r="A156" s="77"/>
      <c r="B156" s="78"/>
      <c r="C156" s="79"/>
      <c r="D156" s="80"/>
      <c r="E156" s="81"/>
      <c r="F156" s="13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customFormat="false" ht="12.75" hidden="false" customHeight="true" outlineLevel="0" collapsed="false">
      <c r="A157" s="77"/>
      <c r="B157" s="78"/>
      <c r="C157" s="79"/>
      <c r="D157" s="80"/>
      <c r="E157" s="81"/>
      <c r="F157" s="13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customFormat="false" ht="12.75" hidden="false" customHeight="true" outlineLevel="0" collapsed="false">
      <c r="A158" s="77"/>
      <c r="B158" s="78"/>
      <c r="C158" s="79"/>
      <c r="D158" s="80"/>
      <c r="E158" s="13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customFormat="false" ht="12.75" hidden="false" customHeight="true" outlineLevel="0" collapsed="false">
      <c r="A159" s="77"/>
      <c r="B159" s="78"/>
      <c r="C159" s="79"/>
      <c r="D159" s="80"/>
      <c r="E159" s="13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customFormat="false" ht="12.75" hidden="false" customHeight="true" outlineLevel="0" collapsed="false">
      <c r="A160" s="77"/>
      <c r="B160" s="87"/>
      <c r="C160" s="79" t="str">
        <f aca="false">IF(EXACT(A160, ""), "", A160&amp;"-")&amp;B160</f>
        <v/>
      </c>
      <c r="D160" s="84"/>
      <c r="E160" s="13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customFormat="false" ht="12.75" hidden="false" customHeight="true" outlineLevel="0" collapsed="false">
      <c r="A161" s="77"/>
      <c r="B161" s="87"/>
      <c r="C161" s="79" t="str">
        <f aca="false">IF(EXACT(A161, ""), "", A161&amp;"-")&amp;B161</f>
        <v/>
      </c>
      <c r="D161" s="84"/>
      <c r="E161" s="13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customFormat="false" ht="12.75" hidden="false" customHeight="true" outlineLevel="0" collapsed="false">
      <c r="A162" s="77"/>
      <c r="B162" s="87"/>
      <c r="C162" s="79" t="str">
        <f aca="false">IF(EXACT(A162, ""), "", A162&amp;"-")&amp;B162</f>
        <v/>
      </c>
      <c r="D162" s="84"/>
      <c r="E162" s="13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customFormat="false" ht="12.75" hidden="false" customHeight="true" outlineLevel="0" collapsed="false">
      <c r="A163" s="77"/>
      <c r="B163" s="87"/>
      <c r="C163" s="79" t="str">
        <f aca="false">IF(EXACT(A163, ""), "", A163&amp;"-")&amp;B163</f>
        <v/>
      </c>
      <c r="D163" s="84"/>
      <c r="E163" s="13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customFormat="false" ht="12.75" hidden="false" customHeight="true" outlineLevel="0" collapsed="false">
      <c r="A164" s="77"/>
      <c r="B164" s="87"/>
      <c r="C164" s="79" t="str">
        <f aca="false">IF(EXACT(A164, ""), "", A164&amp;"-")&amp;B164</f>
        <v/>
      </c>
      <c r="D164" s="84"/>
      <c r="E164" s="13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customFormat="false" ht="12.75" hidden="false" customHeight="true" outlineLevel="0" collapsed="false">
      <c r="A165" s="77"/>
      <c r="B165" s="87"/>
      <c r="C165" s="79" t="str">
        <f aca="false">IF(EXACT(A165, ""), "", A165&amp;"-")&amp;B165</f>
        <v/>
      </c>
      <c r="D165" s="84"/>
      <c r="E165" s="13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customFormat="false" ht="12.75" hidden="false" customHeight="true" outlineLevel="0" collapsed="false">
      <c r="A166" s="77"/>
      <c r="B166" s="87"/>
      <c r="C166" s="79" t="str">
        <f aca="false">IF(EXACT(A166, ""), "", A166&amp;"-")&amp;B166</f>
        <v/>
      </c>
      <c r="D166" s="84"/>
      <c r="E166" s="13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customFormat="false" ht="12.75" hidden="false" customHeight="true" outlineLevel="0" collapsed="false">
      <c r="A167" s="77"/>
      <c r="B167" s="87"/>
      <c r="C167" s="79" t="str">
        <f aca="false">IF(EXACT(A167, ""), "", A167&amp;"-")&amp;B167</f>
        <v/>
      </c>
      <c r="D167" s="84"/>
      <c r="E167" s="13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customFormat="false" ht="12.75" hidden="false" customHeight="true" outlineLevel="0" collapsed="false">
      <c r="A168" s="77"/>
      <c r="B168" s="87" t="s">
        <v>1209</v>
      </c>
      <c r="C168" s="79" t="str">
        <f aca="false">IF(EXACT(A168, ""), "", A168&amp;"-")&amp;B168</f>
        <v>H1FO</v>
      </c>
      <c r="D168" s="84" t="s">
        <v>1210</v>
      </c>
      <c r="E168" s="13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customFormat="false" ht="12.75" hidden="false" customHeight="true" outlineLevel="0" collapsed="false">
      <c r="A169" s="77"/>
      <c r="B169" s="87" t="s">
        <v>1211</v>
      </c>
      <c r="C169" s="79" t="str">
        <f aca="false">IF(EXACT(A169, ""), "", A169&amp;"-")&amp;B169</f>
        <v>H1SOAM</v>
      </c>
      <c r="D169" s="84" t="s">
        <v>1212</v>
      </c>
      <c r="E169" s="13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customFormat="false" ht="12.75" hidden="false" customHeight="true" outlineLevel="0" collapsed="false">
      <c r="A170" s="77"/>
      <c r="B170" s="87" t="s">
        <v>1213</v>
      </c>
      <c r="C170" s="79" t="str">
        <f aca="false">IF(EXACT(A170, ""), "", A170&amp;"-")&amp;B170</f>
        <v>H1PPS</v>
      </c>
      <c r="D170" s="84" t="s">
        <v>1214</v>
      </c>
      <c r="E170" s="13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customFormat="false" ht="12.75" hidden="false" customHeight="true" outlineLevel="0" collapsed="false">
      <c r="A171" s="77"/>
      <c r="B171" s="87" t="s">
        <v>1215</v>
      </c>
      <c r="C171" s="79" t="str">
        <f aca="false">IF(EXACT(A171, ""), "", A171&amp;"-")&amp;B171</f>
        <v>T2ICT</v>
      </c>
      <c r="D171" s="84" t="s">
        <v>1216</v>
      </c>
      <c r="E171" s="13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customFormat="false" ht="12.75" hidden="false" customHeight="true" outlineLevel="0" collapsed="false">
      <c r="A172" s="77"/>
      <c r="B172" s="88" t="s">
        <v>1217</v>
      </c>
      <c r="C172" s="79" t="str">
        <f aca="false">IF(EXACT(A172, ""), "", A172&amp;"-")&amp;B172</f>
        <v>H1LLRF</v>
      </c>
      <c r="D172" s="84" t="s">
        <v>1218</v>
      </c>
      <c r="E172" s="13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37244897959184"/>
    <col collapsed="false" hidden="false" max="2" min="2" style="0" width="27.1326530612245"/>
    <col collapsed="false" hidden="false" max="6" min="3" style="0" width="9.04591836734694"/>
    <col collapsed="false" hidden="false" max="26" min="7" style="0" width="8.50510204081633"/>
    <col collapsed="false" hidden="false" max="1025" min="27" style="0" width="14.1734693877551"/>
  </cols>
  <sheetData>
    <row r="1" customFormat="false" ht="15" hidden="false" customHeight="false" outlineLevel="0" collapsed="false">
      <c r="A1" s="2" t="s">
        <v>1219</v>
      </c>
      <c r="B1" s="2" t="s">
        <v>968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customFormat="false" ht="15" hidden="false" customHeight="false" outlineLevel="0" collapsed="false">
      <c r="A2" s="43" t="s">
        <v>1170</v>
      </c>
      <c r="B2" s="90" t="s">
        <v>1220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customFormat="false" ht="15" hidden="false" customHeight="false" outlineLevel="0" collapsed="false">
      <c r="A3" s="43" t="s">
        <v>75</v>
      </c>
      <c r="B3" s="90" t="s">
        <v>463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customFormat="false" ht="15" hidden="false" customHeight="false" outlineLevel="0" collapsed="false">
      <c r="A4" s="43" t="s">
        <v>1221</v>
      </c>
      <c r="B4" s="90" t="s">
        <v>1222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customFormat="false" ht="15" hidden="false" customHeight="false" outlineLevel="0" collapsed="false">
      <c r="A5" s="43" t="s">
        <v>1223</v>
      </c>
      <c r="B5" s="90" t="s">
        <v>1223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customFormat="false" ht="15" hidden="false" customHeight="false" outlineLevel="0" collapsed="false">
      <c r="A6" s="43" t="s">
        <v>1224</v>
      </c>
      <c r="B6" s="90" t="s">
        <v>1225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customFormat="false" ht="15" hidden="false" customHeight="false" outlineLevel="0" collapsed="false">
      <c r="A7" s="43" t="s">
        <v>1226</v>
      </c>
      <c r="B7" s="90" t="s">
        <v>1227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customFormat="false" ht="15" hidden="false" customHeight="false" outlineLevel="0" collapsed="false">
      <c r="A8" s="43" t="s">
        <v>1228</v>
      </c>
      <c r="B8" s="90" t="s">
        <v>1229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2" min="2" style="0" width="14.8469387755102"/>
    <col collapsed="false" hidden="false" max="3" min="3" style="0" width="13.2295918367347"/>
    <col collapsed="false" hidden="false" max="4" min="4" style="0" width="17.8214285714286"/>
    <col collapsed="false" hidden="false" max="5" min="5" style="0" width="17.280612244898"/>
    <col collapsed="false" hidden="false" max="6" min="6" style="0" width="15.1173469387755"/>
    <col collapsed="false" hidden="false" max="7" min="7" style="0" width="20.5204081632653"/>
    <col collapsed="false" hidden="false" max="8" min="8" style="0" width="9.85204081632653"/>
    <col collapsed="false" hidden="false" max="9" min="9" style="0" width="8.36734693877551"/>
    <col collapsed="false" hidden="false" max="10" min="10" style="0" width="11.7448979591837"/>
    <col collapsed="false" hidden="false" max="26" min="11" style="0" width="8.50510204081633"/>
    <col collapsed="false" hidden="false" max="1025" min="27" style="0" width="14.1734693877551"/>
  </cols>
  <sheetData>
    <row r="1" customFormat="false" ht="15" hidden="false" customHeight="false" outlineLevel="0" collapsed="false">
      <c r="A1" s="91" t="s">
        <v>496</v>
      </c>
      <c r="B1" s="91"/>
      <c r="C1" s="91"/>
      <c r="D1" s="91"/>
      <c r="E1" s="92"/>
      <c r="F1" s="93"/>
      <c r="G1" s="93"/>
      <c r="H1" s="92"/>
      <c r="I1" s="92"/>
      <c r="J1" s="92"/>
    </row>
    <row r="2" customFormat="false" ht="15" hidden="false" customHeight="false" outlineLevel="0" collapsed="false">
      <c r="A2" s="92"/>
      <c r="B2" s="92"/>
      <c r="C2" s="92"/>
      <c r="D2" s="94" t="s">
        <v>1230</v>
      </c>
      <c r="E2" s="92"/>
      <c r="F2" s="93"/>
      <c r="G2" s="93"/>
      <c r="H2" s="92"/>
      <c r="I2" s="92"/>
      <c r="J2" s="92"/>
    </row>
    <row r="3" customFormat="false" ht="15" hidden="false" customHeight="false" outlineLevel="0" collapsed="false">
      <c r="A3" s="95" t="s">
        <v>1231</v>
      </c>
      <c r="B3" s="96" t="n">
        <v>9</v>
      </c>
      <c r="C3" s="96" t="n">
        <v>21</v>
      </c>
      <c r="D3" s="95" t="n">
        <f aca="false">B3+C3</f>
        <v>30</v>
      </c>
      <c r="E3" s="92"/>
      <c r="F3" s="93"/>
      <c r="G3" s="93"/>
      <c r="H3" s="92"/>
      <c r="I3" s="92"/>
      <c r="J3" s="92"/>
    </row>
    <row r="4" customFormat="false" ht="15" hidden="false" customHeight="false" outlineLevel="0" collapsed="false">
      <c r="A4" s="94" t="s">
        <v>1232</v>
      </c>
      <c r="B4" s="97" t="n">
        <v>3</v>
      </c>
      <c r="C4" s="97" t="n">
        <v>7</v>
      </c>
      <c r="D4" s="94" t="n">
        <f aca="false">B4+C4</f>
        <v>10</v>
      </c>
      <c r="E4" s="98" t="s">
        <v>1233</v>
      </c>
      <c r="F4" s="93"/>
      <c r="G4" s="93"/>
      <c r="H4" s="92"/>
      <c r="I4" s="92"/>
      <c r="J4" s="92"/>
    </row>
    <row r="5" customFormat="false" ht="15" hidden="false" customHeight="false" outlineLevel="0" collapsed="false">
      <c r="A5" s="95" t="s">
        <v>1234</v>
      </c>
      <c r="B5" s="96" t="n">
        <v>27</v>
      </c>
      <c r="C5" s="96" t="n">
        <v>8</v>
      </c>
      <c r="D5" s="95" t="n">
        <f aca="false">B5+C5</f>
        <v>35</v>
      </c>
      <c r="E5" s="92"/>
      <c r="F5" s="93"/>
      <c r="G5" s="93"/>
      <c r="H5" s="92"/>
      <c r="I5" s="92"/>
      <c r="J5" s="92"/>
    </row>
    <row r="6" customFormat="false" ht="15" hidden="false" customHeight="false" outlineLevel="0" collapsed="false">
      <c r="A6" s="94" t="s">
        <v>1235</v>
      </c>
      <c r="B6" s="97" t="n">
        <v>6</v>
      </c>
      <c r="C6" s="97" t="n">
        <v>2</v>
      </c>
      <c r="D6" s="94" t="n">
        <f aca="false">B6+C6</f>
        <v>8</v>
      </c>
      <c r="E6" s="98" t="s">
        <v>1233</v>
      </c>
      <c r="F6" s="93"/>
      <c r="G6" s="93"/>
      <c r="H6" s="92"/>
      <c r="I6" s="92"/>
      <c r="J6" s="92"/>
    </row>
    <row r="7" customFormat="false" ht="15" hidden="false" customHeight="false" outlineLevel="0" collapsed="false">
      <c r="A7" s="99" t="s">
        <v>1236</v>
      </c>
      <c r="B7" s="100" t="n">
        <v>2</v>
      </c>
      <c r="C7" s="100" t="n">
        <v>21</v>
      </c>
      <c r="D7" s="99" t="n">
        <f aca="false">B7+C7</f>
        <v>23</v>
      </c>
      <c r="E7" s="93"/>
      <c r="F7" s="93"/>
      <c r="G7" s="93"/>
      <c r="H7" s="92"/>
      <c r="I7" s="92"/>
      <c r="J7" s="92"/>
    </row>
    <row r="8" customFormat="false" ht="15" hidden="false" customHeight="false" outlineLevel="0" collapsed="false">
      <c r="A8" s="92"/>
      <c r="B8" s="97"/>
      <c r="C8" s="97"/>
      <c r="D8" s="94"/>
      <c r="E8" s="93"/>
      <c r="F8" s="93"/>
      <c r="G8" s="93"/>
      <c r="H8" s="92"/>
      <c r="I8" s="92"/>
      <c r="J8" s="92"/>
    </row>
    <row r="9" customFormat="false" ht="15" hidden="false" customHeight="false" outlineLevel="0" collapsed="false">
      <c r="A9" s="92"/>
      <c r="B9" s="93" t="s">
        <v>1237</v>
      </c>
      <c r="C9" s="93" t="s">
        <v>1238</v>
      </c>
      <c r="D9" s="93" t="s">
        <v>1239</v>
      </c>
      <c r="E9" s="93"/>
      <c r="F9" s="93"/>
      <c r="G9" s="93"/>
      <c r="H9" s="92"/>
      <c r="I9" s="92"/>
      <c r="J9" s="92"/>
    </row>
    <row r="10" customFormat="false" ht="15" hidden="false" customHeight="false" outlineLevel="0" collapsed="false">
      <c r="A10" s="101" t="s">
        <v>1240</v>
      </c>
      <c r="B10" s="93" t="n">
        <v>24</v>
      </c>
      <c r="C10" s="93" t="s">
        <v>1241</v>
      </c>
      <c r="D10" s="92"/>
      <c r="E10" s="93"/>
      <c r="F10" s="93"/>
      <c r="G10" s="93"/>
      <c r="H10" s="92"/>
      <c r="I10" s="92"/>
      <c r="J10" s="92"/>
    </row>
    <row r="11" customFormat="false" ht="15" hidden="false" customHeight="false" outlineLevel="0" collapsed="false">
      <c r="A11" s="101" t="s">
        <v>1242</v>
      </c>
      <c r="B11" s="93" t="n">
        <v>17</v>
      </c>
      <c r="C11" s="93" t="n">
        <v>2</v>
      </c>
      <c r="D11" s="92"/>
      <c r="E11" s="93"/>
      <c r="F11" s="93"/>
      <c r="G11" s="93"/>
      <c r="H11" s="92"/>
      <c r="I11" s="92"/>
      <c r="J11" s="92"/>
    </row>
    <row r="12" customFormat="false" ht="15" hidden="false" customHeight="false" outlineLevel="0" collapsed="false">
      <c r="A12" s="102" t="s">
        <v>486</v>
      </c>
      <c r="B12" s="93" t="n">
        <v>9</v>
      </c>
      <c r="C12" s="93"/>
      <c r="D12" s="93" t="n">
        <f aca="false">SUM('Cabos e Fibras'!R174,'Cabos e Fibras'!R168,'Cabos e Fibras'!R158,'Cabos e Fibras'!R150,'Cabos e Fibras'!R145,'Cabos e Fibras'!R116,'Cabos e Fibras'!R115,'Cabos e Fibras'!R102,'Cabos e Fibras'!R95)</f>
        <v>4.5</v>
      </c>
      <c r="E12" s="93"/>
      <c r="F12" s="93"/>
      <c r="G12" s="93"/>
      <c r="H12" s="92"/>
      <c r="I12" s="92"/>
      <c r="J12" s="92"/>
    </row>
    <row r="13" customFormat="false" ht="15" hidden="false" customHeight="false" outlineLevel="0" collapsed="false">
      <c r="A13" s="103" t="s">
        <v>1243</v>
      </c>
      <c r="B13" s="93" t="n">
        <v>29</v>
      </c>
      <c r="C13" s="93"/>
      <c r="D13" s="93" t="n">
        <f aca="false">SUM('Cabos e Fibras'!R173,'Cabos e Fibras'!R159:R161,'Cabos e Fibras'!R155:R157,'Cabos e Fibras'!R146:R149,'Cabos e Fibras'!R142:R144,'Cabos e Fibras'!R135,'Cabos e Fibras'!R130,'Cabos e Fibras'!R121:R124,'Cabos e Fibras'!R110:R111,'Cabos e Fibras'!R99:R101,'Cabos e Fibras'!R92:R94)</f>
        <v>14</v>
      </c>
      <c r="E13" s="93"/>
      <c r="F13" s="93"/>
      <c r="G13" s="93"/>
      <c r="H13" s="92"/>
      <c r="I13" s="92"/>
      <c r="J13" s="92"/>
    </row>
    <row r="14" customFormat="false" ht="15" hidden="false" customHeight="false" outlineLevel="0" collapsed="false">
      <c r="A14" s="93"/>
      <c r="B14" s="93"/>
      <c r="C14" s="93"/>
      <c r="D14" s="93"/>
      <c r="E14" s="93"/>
      <c r="F14" s="93"/>
      <c r="G14" s="93"/>
      <c r="H14" s="92"/>
      <c r="I14" s="92"/>
      <c r="J14" s="92"/>
    </row>
    <row r="15" customFormat="false" ht="15" hidden="false" customHeight="false" outlineLevel="0" collapsed="false">
      <c r="A15" s="93"/>
      <c r="B15" s="93"/>
      <c r="C15" s="93"/>
      <c r="D15" s="93"/>
      <c r="E15" s="93"/>
      <c r="F15" s="93"/>
      <c r="G15" s="93"/>
      <c r="H15" s="92"/>
      <c r="I15" s="92"/>
      <c r="J15" s="92"/>
    </row>
    <row r="16" customFormat="false" ht="15" hidden="false" customHeight="false" outlineLevel="0" collapsed="false">
      <c r="A16" s="93"/>
      <c r="B16" s="93"/>
      <c r="C16" s="93"/>
      <c r="D16" s="93"/>
      <c r="E16" s="93"/>
      <c r="F16" s="93"/>
      <c r="G16" s="93"/>
      <c r="H16" s="92"/>
      <c r="I16" s="92"/>
      <c r="J16" s="92"/>
    </row>
    <row r="17" customFormat="false" ht="15" hidden="false" customHeight="false" outlineLevel="0" collapsed="false">
      <c r="A17" s="104" t="s">
        <v>1244</v>
      </c>
      <c r="B17" s="104"/>
      <c r="C17" s="104"/>
      <c r="D17" s="104"/>
      <c r="E17" s="92"/>
      <c r="F17" s="92"/>
      <c r="G17" s="93"/>
    </row>
    <row r="18" customFormat="false" ht="15" hidden="false" customHeight="false" outlineLevel="0" collapsed="false">
      <c r="A18" s="92"/>
      <c r="B18" s="92"/>
      <c r="C18" s="92"/>
      <c r="D18" s="94" t="s">
        <v>1230</v>
      </c>
      <c r="E18" s="92"/>
      <c r="F18" s="92"/>
      <c r="G18" s="93"/>
    </row>
    <row r="19" customFormat="false" ht="15" hidden="false" customHeight="false" outlineLevel="0" collapsed="false">
      <c r="A19" s="95" t="s">
        <v>1245</v>
      </c>
      <c r="B19" s="96" t="n">
        <v>0</v>
      </c>
      <c r="C19" s="96" t="n">
        <v>3</v>
      </c>
      <c r="D19" s="95" t="n">
        <f aca="false">B19+C19</f>
        <v>3</v>
      </c>
      <c r="E19" s="92"/>
      <c r="F19" s="92"/>
      <c r="G19" s="93"/>
    </row>
    <row r="20" customFormat="false" ht="15" hidden="false" customHeight="false" outlineLevel="0" collapsed="false">
      <c r="A20" s="94" t="s">
        <v>1232</v>
      </c>
      <c r="B20" s="97" t="n">
        <v>0</v>
      </c>
      <c r="C20" s="97" t="n">
        <v>1</v>
      </c>
      <c r="D20" s="94" t="n">
        <f aca="false">B20+C20</f>
        <v>1</v>
      </c>
      <c r="E20" s="93" t="s">
        <v>1233</v>
      </c>
      <c r="F20" s="92"/>
      <c r="G20" s="93"/>
    </row>
    <row r="21" customFormat="false" ht="15.75" hidden="false" customHeight="true" outlineLevel="0" collapsed="false">
      <c r="A21" s="95" t="s">
        <v>1234</v>
      </c>
      <c r="B21" s="96" t="n">
        <v>7</v>
      </c>
      <c r="C21" s="96" t="n">
        <v>4</v>
      </c>
      <c r="D21" s="95" t="n">
        <f aca="false">B21+C21</f>
        <v>11</v>
      </c>
      <c r="E21" s="93"/>
      <c r="F21" s="92"/>
      <c r="G21" s="93"/>
    </row>
    <row r="22" customFormat="false" ht="15.75" hidden="false" customHeight="true" outlineLevel="0" collapsed="false">
      <c r="A22" s="94" t="s">
        <v>1235</v>
      </c>
      <c r="B22" s="97" t="n">
        <v>9</v>
      </c>
      <c r="C22" s="97" t="n">
        <v>8</v>
      </c>
      <c r="D22" s="94" t="n">
        <f aca="false">B22+C22</f>
        <v>17</v>
      </c>
      <c r="E22" s="93" t="s">
        <v>1233</v>
      </c>
      <c r="F22" s="92"/>
      <c r="G22" s="93"/>
    </row>
    <row r="23" customFormat="false" ht="15.75" hidden="false" customHeight="true" outlineLevel="0" collapsed="false">
      <c r="A23" s="99" t="s">
        <v>1236</v>
      </c>
      <c r="B23" s="100" t="n">
        <v>0</v>
      </c>
      <c r="C23" s="100" t="n">
        <v>3</v>
      </c>
      <c r="D23" s="99" t="n">
        <f aca="false">B23+C23</f>
        <v>3</v>
      </c>
      <c r="E23" s="93"/>
      <c r="F23" s="92"/>
      <c r="G23" s="93"/>
    </row>
    <row r="24" customFormat="false" ht="15.75" hidden="false" customHeight="true" outlineLevel="0" collapsed="false">
      <c r="A24" s="93"/>
      <c r="B24" s="93"/>
      <c r="C24" s="93"/>
      <c r="D24" s="93"/>
      <c r="E24" s="94"/>
      <c r="F24" s="92"/>
      <c r="G24" s="93"/>
    </row>
    <row r="25" customFormat="false" ht="15.75" hidden="false" customHeight="true" outlineLevel="0" collapsed="false">
      <c r="A25" s="92"/>
      <c r="B25" s="93" t="s">
        <v>1237</v>
      </c>
      <c r="C25" s="93" t="s">
        <v>1238</v>
      </c>
      <c r="D25" s="93" t="s">
        <v>1239</v>
      </c>
      <c r="E25" s="93"/>
      <c r="F25" s="92"/>
      <c r="G25" s="93"/>
    </row>
    <row r="26" customFormat="false" ht="15.75" hidden="false" customHeight="true" outlineLevel="0" collapsed="false">
      <c r="A26" s="101" t="s">
        <v>1240</v>
      </c>
      <c r="B26" s="93" t="n">
        <v>4</v>
      </c>
      <c r="C26" s="93" t="s">
        <v>1241</v>
      </c>
      <c r="D26" s="92"/>
      <c r="E26" s="93"/>
      <c r="F26" s="92"/>
      <c r="G26" s="93"/>
    </row>
    <row r="27" customFormat="false" ht="15.75" hidden="false" customHeight="true" outlineLevel="0" collapsed="false">
      <c r="A27" s="101" t="s">
        <v>1242</v>
      </c>
      <c r="B27" s="93" t="n">
        <v>18</v>
      </c>
      <c r="C27" s="93" t="n">
        <v>2</v>
      </c>
      <c r="D27" s="92"/>
      <c r="E27" s="93"/>
      <c r="F27" s="92"/>
      <c r="G27" s="93"/>
    </row>
    <row r="28" customFormat="false" ht="15.75" hidden="false" customHeight="true" outlineLevel="0" collapsed="false">
      <c r="A28" s="105" t="s">
        <v>486</v>
      </c>
      <c r="B28" s="93" t="n">
        <v>9</v>
      </c>
      <c r="C28" s="93"/>
      <c r="D28" s="93" t="n">
        <f aca="false">SUM('Cabos e Fibras'!R198:R201,'Cabos e Fibras'!R193:R196,'Cabos e Fibras'!R182)</f>
        <v>4.5</v>
      </c>
      <c r="E28" s="93"/>
      <c r="F28" s="92"/>
      <c r="G28" s="93"/>
    </row>
    <row r="29" customFormat="false" ht="15.75" hidden="false" customHeight="true" outlineLevel="0" collapsed="false">
      <c r="A29" s="103" t="s">
        <v>1243</v>
      </c>
      <c r="B29" s="93" t="n">
        <v>7</v>
      </c>
      <c r="C29" s="93"/>
      <c r="D29" s="93" t="n">
        <f aca="false">SUM('Cabos e Fibras'!R206:R209,'Cabos e Fibras'!R179:R181)</f>
        <v>3.5</v>
      </c>
      <c r="E29" s="93"/>
      <c r="F29" s="92"/>
      <c r="G29" s="93"/>
    </row>
  </sheetData>
  <mergeCells count="2">
    <mergeCell ref="A1:D1"/>
    <mergeCell ref="A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9591836734694"/>
    <col collapsed="false" hidden="false" max="2" min="2" style="0" width="16.0663265306122"/>
    <col collapsed="false" hidden="false" max="3" min="3" style="0" width="22.2755102040816"/>
    <col collapsed="false" hidden="false" max="4" min="4" style="0" width="14.8469387755102"/>
    <col collapsed="false" hidden="false" max="5" min="5" style="0" width="14.0408163265306"/>
    <col collapsed="false" hidden="false" max="6" min="6" style="0" width="23.3520408163265"/>
    <col collapsed="false" hidden="false" max="7" min="7" style="0" width="15.9285714285714"/>
    <col collapsed="false" hidden="false" max="8" min="8" style="0" width="13.2295918367347"/>
    <col collapsed="false" hidden="false" max="9" min="9" style="0" width="14.1734693877551"/>
    <col collapsed="false" hidden="false" max="10" min="10" style="0" width="13.0918367346939"/>
    <col collapsed="false" hidden="false" max="11" min="11" style="0" width="15.2551020408163"/>
    <col collapsed="false" hidden="false" max="12" min="12" style="0" width="5.12755102040816"/>
    <col collapsed="false" hidden="false" max="13" min="13" style="0" width="5.66836734693878"/>
    <col collapsed="false" hidden="false" max="14" min="14" style="0" width="11.4744897959184"/>
    <col collapsed="false" hidden="false" max="22" min="15" style="0" width="8.36734693877551"/>
    <col collapsed="false" hidden="false" max="23" min="23" style="0" width="29.4285714285714"/>
    <col collapsed="false" hidden="false" max="24" min="24" style="0" width="10.8010204081633"/>
    <col collapsed="false" hidden="false" max="25" min="25" style="0" width="8.36734693877551"/>
    <col collapsed="false" hidden="false" max="26" min="26" style="0" width="8.50510204081633"/>
    <col collapsed="false" hidden="false" max="1025" min="27" style="0" width="14.1734693877551"/>
  </cols>
  <sheetData>
    <row r="1" customFormat="false" ht="15" hidden="false" customHeight="true" outlineLevel="0" collapsed="false">
      <c r="A1" s="106" t="s">
        <v>1246</v>
      </c>
      <c r="B1" s="106"/>
      <c r="C1" s="106"/>
      <c r="D1" s="106"/>
      <c r="E1" s="106"/>
      <c r="F1" s="107" t="s">
        <v>1247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92"/>
      <c r="R1" s="92"/>
      <c r="S1" s="92"/>
      <c r="T1" s="92"/>
      <c r="U1" s="92"/>
      <c r="V1" s="92"/>
      <c r="W1" s="92"/>
      <c r="X1" s="92"/>
      <c r="Y1" s="92"/>
    </row>
    <row r="2" customFormat="false" ht="15" hidden="false" customHeight="false" outlineLevel="0" collapsed="false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</row>
    <row r="3" customFormat="false" ht="15" hidden="false" customHeight="false" outlineLevel="0" collapsed="false">
      <c r="A3" s="108" t="s">
        <v>1248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92"/>
      <c r="R3" s="92"/>
      <c r="S3" s="92"/>
      <c r="T3" s="92"/>
      <c r="U3" s="92"/>
      <c r="V3" s="92"/>
      <c r="W3" s="92"/>
      <c r="X3" s="92"/>
      <c r="Y3" s="92"/>
    </row>
    <row r="4" customFormat="false" ht="43.5" hidden="false" customHeight="true" outlineLevel="0" collapsed="false">
      <c r="A4" s="109" t="s">
        <v>1249</v>
      </c>
      <c r="B4" s="110" t="s">
        <v>1250</v>
      </c>
      <c r="C4" s="110" t="s">
        <v>1251</v>
      </c>
      <c r="D4" s="110" t="s">
        <v>1252</v>
      </c>
      <c r="E4" s="110" t="s">
        <v>1253</v>
      </c>
      <c r="F4" s="110" t="s">
        <v>1254</v>
      </c>
      <c r="G4" s="110" t="s">
        <v>1255</v>
      </c>
      <c r="H4" s="110" t="s">
        <v>1256</v>
      </c>
      <c r="I4" s="110" t="s">
        <v>1257</v>
      </c>
      <c r="J4" s="110" t="s">
        <v>1258</v>
      </c>
      <c r="K4" s="110" t="s">
        <v>1259</v>
      </c>
      <c r="L4" s="110" t="s">
        <v>1260</v>
      </c>
      <c r="M4" s="110" t="s">
        <v>1261</v>
      </c>
      <c r="N4" s="110" t="s">
        <v>1262</v>
      </c>
      <c r="O4" s="110" t="s">
        <v>1263</v>
      </c>
      <c r="P4" s="111" t="s">
        <v>1264</v>
      </c>
      <c r="Q4" s="92"/>
      <c r="R4" s="92"/>
      <c r="S4" s="92"/>
      <c r="T4" s="92"/>
      <c r="U4" s="92"/>
      <c r="V4" s="92"/>
      <c r="W4" s="92"/>
      <c r="X4" s="92"/>
      <c r="Y4" s="92"/>
    </row>
    <row r="5" customFormat="false" ht="15" hidden="false" customHeight="false" outlineLevel="0" collapsed="false">
      <c r="A5" s="111" t="s">
        <v>1265</v>
      </c>
      <c r="B5" s="112" t="n">
        <v>2</v>
      </c>
      <c r="C5" s="113" t="n">
        <v>20</v>
      </c>
      <c r="D5" s="111" t="n">
        <v>1</v>
      </c>
      <c r="E5" s="111" t="n">
        <v>2.7</v>
      </c>
      <c r="F5" s="111" t="n">
        <v>4.5</v>
      </c>
      <c r="G5" s="111" t="n">
        <v>6.5</v>
      </c>
      <c r="H5" s="111" t="n">
        <v>0.5</v>
      </c>
      <c r="I5" s="111" t="n">
        <v>2</v>
      </c>
      <c r="J5" s="111" t="n">
        <v>4</v>
      </c>
      <c r="K5" s="111" t="n">
        <v>5</v>
      </c>
      <c r="L5" s="111" t="n">
        <f aca="false">SUM(B5:K5)</f>
        <v>48.2</v>
      </c>
      <c r="M5" s="111" t="n">
        <v>0</v>
      </c>
      <c r="N5" s="114" t="n">
        <f aca="false">L5+M5</f>
        <v>48.2</v>
      </c>
      <c r="O5" s="111"/>
      <c r="P5" s="115" t="n">
        <v>60</v>
      </c>
      <c r="Q5" s="92"/>
      <c r="R5" s="92"/>
      <c r="S5" s="92"/>
      <c r="T5" s="92"/>
      <c r="U5" s="92"/>
      <c r="V5" s="92"/>
      <c r="W5" s="92"/>
      <c r="X5" s="92"/>
      <c r="Y5" s="92"/>
    </row>
    <row r="6" customFormat="false" ht="15" hidden="false" customHeight="false" outlineLevel="0" collapsed="false">
      <c r="A6" s="111" t="n">
        <v>7</v>
      </c>
      <c r="B6" s="112" t="n">
        <v>2</v>
      </c>
      <c r="C6" s="113" t="n">
        <v>60</v>
      </c>
      <c r="D6" s="111" t="n">
        <v>1</v>
      </c>
      <c r="E6" s="111" t="n">
        <v>2.7</v>
      </c>
      <c r="F6" s="111" t="n">
        <v>4.5</v>
      </c>
      <c r="G6" s="111" t="n">
        <v>6.5</v>
      </c>
      <c r="H6" s="111" t="n">
        <v>0.5</v>
      </c>
      <c r="I6" s="111" t="n">
        <v>2</v>
      </c>
      <c r="J6" s="111" t="n">
        <v>4</v>
      </c>
      <c r="K6" s="111" t="n">
        <v>5</v>
      </c>
      <c r="L6" s="111" t="n">
        <f aca="false">SUM(B6:K6)</f>
        <v>88.2</v>
      </c>
      <c r="M6" s="111" t="n">
        <v>0</v>
      </c>
      <c r="N6" s="111" t="n">
        <f aca="false">M6+L6</f>
        <v>88.2</v>
      </c>
      <c r="O6" s="111"/>
      <c r="P6" s="115" t="n">
        <v>100</v>
      </c>
      <c r="Q6" s="92"/>
      <c r="R6" s="92"/>
      <c r="S6" s="92"/>
      <c r="T6" s="116"/>
      <c r="U6" s="116"/>
      <c r="V6" s="116"/>
      <c r="W6" s="92"/>
      <c r="X6" s="116"/>
      <c r="Y6" s="117"/>
    </row>
    <row r="7" customFormat="false" ht="15" hidden="false" customHeight="false" outlineLevel="0" collapsed="false">
      <c r="A7" s="111" t="s">
        <v>1266</v>
      </c>
      <c r="B7" s="112" t="n">
        <v>2</v>
      </c>
      <c r="C7" s="113" t="n">
        <v>15</v>
      </c>
      <c r="D7" s="111" t="n">
        <v>1</v>
      </c>
      <c r="E7" s="111" t="n">
        <v>2.7</v>
      </c>
      <c r="F7" s="111" t="n">
        <v>4.5</v>
      </c>
      <c r="G7" s="111" t="n">
        <v>6.5</v>
      </c>
      <c r="H7" s="111" t="n">
        <v>0.5</v>
      </c>
      <c r="I7" s="111" t="n">
        <v>2</v>
      </c>
      <c r="J7" s="111" t="n">
        <v>4</v>
      </c>
      <c r="K7" s="111" t="n">
        <v>5</v>
      </c>
      <c r="L7" s="111" t="n">
        <f aca="false">SUM(B7:K7)</f>
        <v>43.2</v>
      </c>
      <c r="M7" s="111" t="n">
        <v>0</v>
      </c>
      <c r="N7" s="111" t="n">
        <f aca="false">M7+L7</f>
        <v>43.2</v>
      </c>
      <c r="O7" s="111"/>
      <c r="P7" s="115" t="n">
        <v>50</v>
      </c>
      <c r="Q7" s="92"/>
      <c r="R7" s="92"/>
      <c r="S7" s="92"/>
      <c r="T7" s="116"/>
      <c r="U7" s="116"/>
      <c r="V7" s="116"/>
      <c r="W7" s="92"/>
      <c r="X7" s="116"/>
      <c r="Y7" s="117"/>
    </row>
    <row r="8" customFormat="false" ht="15" hidden="false" customHeight="false" outlineLevel="0" collapsed="false">
      <c r="A8" s="118" t="n">
        <v>15</v>
      </c>
      <c r="B8" s="112" t="n">
        <v>2</v>
      </c>
      <c r="C8" s="113" t="n">
        <v>55</v>
      </c>
      <c r="D8" s="111" t="n">
        <v>1</v>
      </c>
      <c r="E8" s="111" t="n">
        <v>2.7</v>
      </c>
      <c r="F8" s="111" t="n">
        <v>4.5</v>
      </c>
      <c r="G8" s="111" t="n">
        <v>6.5</v>
      </c>
      <c r="H8" s="111" t="n">
        <v>0.5</v>
      </c>
      <c r="I8" s="111" t="n">
        <v>2</v>
      </c>
      <c r="J8" s="111" t="n">
        <v>4</v>
      </c>
      <c r="K8" s="111" t="n">
        <v>5</v>
      </c>
      <c r="L8" s="111" t="n">
        <f aca="false">SUM(B8:K8)</f>
        <v>83.2</v>
      </c>
      <c r="M8" s="111" t="n">
        <v>0</v>
      </c>
      <c r="N8" s="111" t="n">
        <f aca="false">M8+L8</f>
        <v>83.2</v>
      </c>
      <c r="O8" s="111"/>
      <c r="P8" s="115" t="n">
        <v>90</v>
      </c>
      <c r="Q8" s="92"/>
      <c r="R8" s="92"/>
      <c r="S8" s="92"/>
      <c r="T8" s="116"/>
      <c r="U8" s="116"/>
      <c r="V8" s="116"/>
      <c r="W8" s="92"/>
      <c r="X8" s="116"/>
      <c r="Y8" s="117"/>
    </row>
    <row r="9" customFormat="false" ht="15" hidden="false" customHeight="false" outlineLevel="0" collapsed="false">
      <c r="A9" s="111" t="s">
        <v>1267</v>
      </c>
      <c r="B9" s="112" t="n">
        <v>2</v>
      </c>
      <c r="C9" s="113" t="n">
        <v>110</v>
      </c>
      <c r="D9" s="111" t="n">
        <v>1</v>
      </c>
      <c r="E9" s="111" t="n">
        <v>2.7</v>
      </c>
      <c r="F9" s="111" t="n">
        <v>4.5</v>
      </c>
      <c r="G9" s="111" t="n">
        <v>6.5</v>
      </c>
      <c r="H9" s="111" t="n">
        <v>0.5</v>
      </c>
      <c r="I9" s="111" t="n">
        <v>2</v>
      </c>
      <c r="J9" s="111" t="n">
        <v>4</v>
      </c>
      <c r="K9" s="111" t="n">
        <v>5</v>
      </c>
      <c r="L9" s="111" t="n">
        <f aca="false">SUM(B9:K9)</f>
        <v>138.2</v>
      </c>
      <c r="M9" s="111" t="n">
        <v>0</v>
      </c>
      <c r="N9" s="111" t="n">
        <f aca="false">M9+L9</f>
        <v>138.2</v>
      </c>
      <c r="O9" s="111"/>
      <c r="P9" s="115" t="n">
        <v>150</v>
      </c>
      <c r="Q9" s="92"/>
      <c r="R9" s="92"/>
      <c r="S9" s="92"/>
      <c r="T9" s="116"/>
      <c r="U9" s="116"/>
      <c r="V9" s="116"/>
      <c r="W9" s="92"/>
      <c r="X9" s="116"/>
      <c r="Y9" s="117"/>
    </row>
    <row r="10" customFormat="false" ht="15" hidden="false" customHeight="false" outlineLevel="0" collapsed="false">
      <c r="A10" s="111" t="n">
        <v>35</v>
      </c>
      <c r="B10" s="112" t="n">
        <v>2</v>
      </c>
      <c r="C10" s="113" t="n">
        <v>80</v>
      </c>
      <c r="D10" s="111" t="n">
        <v>1</v>
      </c>
      <c r="E10" s="111" t="n">
        <v>2.7</v>
      </c>
      <c r="F10" s="111" t="n">
        <v>4.5</v>
      </c>
      <c r="G10" s="111" t="n">
        <v>6.5</v>
      </c>
      <c r="H10" s="111" t="n">
        <v>0.5</v>
      </c>
      <c r="I10" s="111" t="n">
        <v>2</v>
      </c>
      <c r="J10" s="111" t="n">
        <v>4</v>
      </c>
      <c r="K10" s="111" t="n">
        <v>5</v>
      </c>
      <c r="L10" s="111" t="n">
        <f aca="false">SUM(B10:K10)</f>
        <v>108.2</v>
      </c>
      <c r="M10" s="111" t="n">
        <v>0</v>
      </c>
      <c r="N10" s="111" t="n">
        <f aca="false">M10+L10</f>
        <v>108.2</v>
      </c>
      <c r="O10" s="111"/>
      <c r="P10" s="115" t="n">
        <v>120</v>
      </c>
      <c r="Q10" s="92"/>
      <c r="R10" s="92"/>
      <c r="S10" s="92"/>
      <c r="T10" s="116"/>
      <c r="U10" s="116"/>
      <c r="V10" s="116"/>
      <c r="W10" s="92"/>
      <c r="X10" s="116"/>
      <c r="Y10" s="117"/>
    </row>
    <row r="11" customFormat="false" ht="15" hidden="false" customHeight="false" outlineLevel="0" collapsed="false">
      <c r="A11" s="111" t="s">
        <v>1268</v>
      </c>
      <c r="B11" s="112" t="n">
        <v>2</v>
      </c>
      <c r="C11" s="113" t="n">
        <v>80</v>
      </c>
      <c r="D11" s="111" t="n">
        <v>1</v>
      </c>
      <c r="E11" s="111" t="n">
        <v>2.7</v>
      </c>
      <c r="F11" s="111" t="n">
        <v>4.5</v>
      </c>
      <c r="G11" s="111" t="n">
        <v>6.5</v>
      </c>
      <c r="H11" s="111" t="n">
        <v>0.5</v>
      </c>
      <c r="I11" s="111" t="n">
        <v>2</v>
      </c>
      <c r="J11" s="111" t="n">
        <v>4</v>
      </c>
      <c r="K11" s="111" t="n">
        <v>5</v>
      </c>
      <c r="L11" s="111" t="n">
        <f aca="false">SUM(B11:K11)</f>
        <v>108.2</v>
      </c>
      <c r="M11" s="111" t="n">
        <v>0</v>
      </c>
      <c r="N11" s="111" t="n">
        <f aca="false">M11+L11</f>
        <v>108.2</v>
      </c>
      <c r="O11" s="111"/>
      <c r="P11" s="115" t="n">
        <v>120</v>
      </c>
      <c r="Q11" s="92"/>
      <c r="R11" s="92"/>
      <c r="S11" s="92"/>
      <c r="T11" s="116"/>
      <c r="U11" s="116"/>
      <c r="V11" s="116"/>
      <c r="W11" s="92"/>
      <c r="X11" s="116"/>
      <c r="Y11" s="117"/>
    </row>
    <row r="12" customFormat="false" ht="15" hidden="false" customHeight="false" outlineLevel="0" collapsed="false">
      <c r="A12" s="119" t="s">
        <v>1269</v>
      </c>
      <c r="B12" s="112" t="n">
        <v>2</v>
      </c>
      <c r="C12" s="113" t="n">
        <v>20</v>
      </c>
      <c r="D12" s="111" t="n">
        <v>1</v>
      </c>
      <c r="E12" s="111" t="n">
        <v>2.7</v>
      </c>
      <c r="F12" s="111" t="n">
        <v>4.5</v>
      </c>
      <c r="G12" s="111" t="n">
        <v>6.5</v>
      </c>
      <c r="H12" s="111" t="n">
        <v>0.5</v>
      </c>
      <c r="I12" s="111" t="n">
        <v>2</v>
      </c>
      <c r="J12" s="111" t="n">
        <v>4</v>
      </c>
      <c r="K12" s="111" t="n">
        <v>5</v>
      </c>
      <c r="L12" s="111" t="n">
        <f aca="false">SUM(B12:K12)</f>
        <v>48.2</v>
      </c>
      <c r="M12" s="111" t="n">
        <v>0</v>
      </c>
      <c r="N12" s="111" t="n">
        <f aca="false">M12+L12</f>
        <v>48.2</v>
      </c>
      <c r="O12" s="111"/>
      <c r="P12" s="115" t="n">
        <v>60</v>
      </c>
      <c r="Q12" s="92"/>
      <c r="R12" s="92"/>
      <c r="S12" s="92"/>
      <c r="T12" s="92"/>
      <c r="U12" s="92"/>
      <c r="V12" s="93"/>
      <c r="W12" s="93"/>
      <c r="X12" s="93"/>
      <c r="Y12" s="120"/>
    </row>
    <row r="13" customFormat="false" ht="15" hidden="false" customHeight="false" outlineLevel="0" collapsed="false">
      <c r="A13" s="121" t="s">
        <v>1270</v>
      </c>
      <c r="B13" s="112" t="n">
        <v>2</v>
      </c>
      <c r="C13" s="113" t="n">
        <v>70</v>
      </c>
      <c r="D13" s="111" t="n">
        <v>1</v>
      </c>
      <c r="E13" s="111" t="n">
        <v>2.7</v>
      </c>
      <c r="F13" s="111" t="n">
        <v>4.5</v>
      </c>
      <c r="G13" s="111" t="n">
        <v>6.5</v>
      </c>
      <c r="H13" s="111" t="n">
        <v>0.5</v>
      </c>
      <c r="I13" s="111" t="n">
        <v>2</v>
      </c>
      <c r="J13" s="111" t="n">
        <v>4</v>
      </c>
      <c r="K13" s="111" t="n">
        <v>5</v>
      </c>
      <c r="L13" s="111" t="n">
        <f aca="false">SUM(B13:K13)</f>
        <v>98.2</v>
      </c>
      <c r="M13" s="111" t="n">
        <v>0</v>
      </c>
      <c r="N13" s="111" t="n">
        <f aca="false">M13+L13</f>
        <v>98.2</v>
      </c>
      <c r="O13" s="111"/>
      <c r="P13" s="115" t="n">
        <v>110</v>
      </c>
      <c r="Q13" s="92"/>
      <c r="R13" s="92"/>
      <c r="S13" s="92"/>
      <c r="T13" s="92"/>
      <c r="U13" s="92"/>
      <c r="V13" s="93"/>
      <c r="W13" s="93"/>
      <c r="X13" s="93"/>
      <c r="Y13" s="120"/>
    </row>
    <row r="14" customFormat="false" ht="15" hidden="false" customHeight="false" outlineLevel="0" collapsed="false">
      <c r="A14" s="121" t="s">
        <v>1271</v>
      </c>
      <c r="B14" s="112" t="n">
        <v>2</v>
      </c>
      <c r="C14" s="113" t="n">
        <v>20</v>
      </c>
      <c r="D14" s="111" t="n">
        <v>1</v>
      </c>
      <c r="E14" s="111" t="n">
        <v>2.7</v>
      </c>
      <c r="F14" s="111" t="n">
        <v>4.5</v>
      </c>
      <c r="G14" s="111" t="n">
        <v>6.5</v>
      </c>
      <c r="H14" s="111" t="n">
        <v>0.5</v>
      </c>
      <c r="I14" s="111" t="n">
        <v>2</v>
      </c>
      <c r="J14" s="111" t="n">
        <v>4</v>
      </c>
      <c r="K14" s="111" t="n">
        <v>5</v>
      </c>
      <c r="L14" s="111" t="n">
        <f aca="false">SUM(B14:K14)</f>
        <v>48.2</v>
      </c>
      <c r="M14" s="111" t="n">
        <v>0</v>
      </c>
      <c r="N14" s="111" t="n">
        <f aca="false">M14+L14</f>
        <v>48.2</v>
      </c>
      <c r="O14" s="111"/>
      <c r="P14" s="115" t="n">
        <v>60</v>
      </c>
      <c r="Q14" s="92"/>
      <c r="R14" s="92"/>
      <c r="S14" s="92"/>
      <c r="T14" s="92"/>
      <c r="U14" s="92"/>
      <c r="V14" s="93"/>
      <c r="W14" s="93"/>
      <c r="X14" s="93"/>
      <c r="Y14" s="120"/>
    </row>
    <row r="15" customFormat="false" ht="15" hidden="false" customHeight="false" outlineLevel="0" collapsed="false">
      <c r="A15" s="121" t="s">
        <v>1272</v>
      </c>
      <c r="B15" s="112" t="n">
        <v>2</v>
      </c>
      <c r="C15" s="113" t="n">
        <v>105</v>
      </c>
      <c r="D15" s="111" t="n">
        <v>1</v>
      </c>
      <c r="E15" s="111" t="n">
        <v>2.7</v>
      </c>
      <c r="F15" s="111" t="n">
        <v>4.5</v>
      </c>
      <c r="G15" s="111" t="n">
        <v>6.5</v>
      </c>
      <c r="H15" s="111" t="n">
        <v>0.5</v>
      </c>
      <c r="I15" s="111" t="n">
        <v>2</v>
      </c>
      <c r="J15" s="111" t="n">
        <v>4</v>
      </c>
      <c r="K15" s="111" t="n">
        <v>5</v>
      </c>
      <c r="L15" s="111" t="n">
        <f aca="false">SUM(B15:K15)</f>
        <v>133.2</v>
      </c>
      <c r="M15" s="111" t="n">
        <v>0</v>
      </c>
      <c r="N15" s="111" t="n">
        <f aca="false">M15+L15</f>
        <v>133.2</v>
      </c>
      <c r="O15" s="111"/>
      <c r="P15" s="115" t="n">
        <v>150</v>
      </c>
      <c r="Q15" s="92"/>
      <c r="R15" s="92"/>
      <c r="S15" s="92"/>
      <c r="T15" s="92"/>
      <c r="U15" s="92"/>
      <c r="V15" s="93"/>
      <c r="W15" s="93"/>
      <c r="X15" s="93"/>
      <c r="Y15" s="120"/>
    </row>
    <row r="16" customFormat="false" ht="15" hidden="false" customHeight="false" outlineLevel="0" collapsed="false">
      <c r="A16" s="122" t="s">
        <v>1273</v>
      </c>
      <c r="B16" s="123" t="n">
        <v>2</v>
      </c>
      <c r="C16" s="124" t="n">
        <v>70</v>
      </c>
      <c r="D16" s="118" t="n">
        <v>1</v>
      </c>
      <c r="E16" s="118" t="n">
        <v>2.7</v>
      </c>
      <c r="F16" s="118" t="n">
        <v>4.5</v>
      </c>
      <c r="G16" s="118" t="n">
        <v>6.5</v>
      </c>
      <c r="H16" s="118" t="n">
        <v>0.5</v>
      </c>
      <c r="I16" s="118" t="n">
        <v>2</v>
      </c>
      <c r="J16" s="118" t="n">
        <v>4</v>
      </c>
      <c r="K16" s="118" t="n">
        <v>5</v>
      </c>
      <c r="L16" s="118" t="n">
        <f aca="false">SUM(B16:K16)</f>
        <v>98.2</v>
      </c>
      <c r="M16" s="118" t="n">
        <v>0</v>
      </c>
      <c r="N16" s="118" t="n">
        <f aca="false">M16+L16</f>
        <v>98.2</v>
      </c>
      <c r="O16" s="118"/>
      <c r="P16" s="125" t="n">
        <v>110</v>
      </c>
      <c r="Q16" s="92"/>
      <c r="R16" s="92"/>
      <c r="S16" s="92"/>
      <c r="T16" s="92"/>
      <c r="U16" s="92"/>
      <c r="V16" s="93"/>
      <c r="W16" s="93"/>
      <c r="X16" s="93"/>
      <c r="Y16" s="120"/>
    </row>
    <row r="17" customFormat="false" ht="15" hidden="false" customHeight="false" outlineLevel="0" collapsed="false">
      <c r="A17" s="119" t="s">
        <v>1274</v>
      </c>
      <c r="B17" s="111" t="n">
        <v>2</v>
      </c>
      <c r="C17" s="113" t="n">
        <v>90</v>
      </c>
      <c r="D17" s="111" t="n">
        <v>1</v>
      </c>
      <c r="E17" s="111" t="n">
        <v>2.7</v>
      </c>
      <c r="F17" s="111" t="n">
        <v>4.5</v>
      </c>
      <c r="G17" s="111" t="n">
        <v>6.5</v>
      </c>
      <c r="H17" s="111" t="n">
        <v>0.5</v>
      </c>
      <c r="I17" s="111" t="n">
        <v>2</v>
      </c>
      <c r="J17" s="111" t="n">
        <v>4</v>
      </c>
      <c r="K17" s="111" t="n">
        <v>5</v>
      </c>
      <c r="L17" s="111" t="n">
        <f aca="false">SUM(B17:K17)</f>
        <v>118.2</v>
      </c>
      <c r="M17" s="111" t="n">
        <v>0</v>
      </c>
      <c r="N17" s="111" t="n">
        <f aca="false">M17+L17</f>
        <v>118.2</v>
      </c>
      <c r="O17" s="111"/>
      <c r="P17" s="115" t="n">
        <v>130</v>
      </c>
      <c r="Q17" s="92"/>
      <c r="R17" s="92"/>
      <c r="S17" s="92"/>
      <c r="T17" s="92"/>
      <c r="U17" s="92"/>
      <c r="V17" s="93"/>
      <c r="W17" s="93"/>
      <c r="X17" s="93"/>
      <c r="Y17" s="120"/>
    </row>
    <row r="18" customFormat="false" ht="15" hidden="false" customHeight="false" outlineLevel="0" collapsed="false">
      <c r="A18" s="119" t="s">
        <v>1275</v>
      </c>
      <c r="B18" s="111" t="n">
        <v>2</v>
      </c>
      <c r="C18" s="113" t="n">
        <v>25</v>
      </c>
      <c r="D18" s="111" t="n">
        <v>1</v>
      </c>
      <c r="E18" s="111" t="n">
        <v>2.7</v>
      </c>
      <c r="F18" s="111" t="n">
        <v>4.5</v>
      </c>
      <c r="G18" s="111" t="n">
        <v>6.5</v>
      </c>
      <c r="H18" s="111" t="n">
        <v>0.5</v>
      </c>
      <c r="I18" s="111" t="n">
        <v>2</v>
      </c>
      <c r="J18" s="111" t="n">
        <v>4</v>
      </c>
      <c r="K18" s="111" t="n">
        <v>5</v>
      </c>
      <c r="L18" s="111" t="n">
        <v>28.2</v>
      </c>
      <c r="M18" s="111" t="n">
        <v>0</v>
      </c>
      <c r="N18" s="111" t="n">
        <v>28.2</v>
      </c>
      <c r="O18" s="111"/>
      <c r="P18" s="115" t="n">
        <v>40</v>
      </c>
      <c r="Q18" s="92"/>
      <c r="R18" s="92"/>
      <c r="S18" s="92"/>
      <c r="T18" s="92"/>
      <c r="U18" s="92"/>
      <c r="V18" s="93"/>
      <c r="W18" s="93"/>
      <c r="X18" s="93"/>
      <c r="Y18" s="12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1:E1"/>
    <mergeCell ref="F1:P1"/>
    <mergeCell ref="A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6581632653061"/>
    <col collapsed="false" hidden="false" max="2" min="2" style="0" width="25.515306122449"/>
    <col collapsed="false" hidden="false" max="3" min="3" style="0" width="19.5714285714286"/>
    <col collapsed="false" hidden="false" max="5" min="5" style="0" width="13.2295918367347"/>
    <col collapsed="false" hidden="false" max="6" min="6" style="0" width="17.1428571428571"/>
    <col collapsed="false" hidden="false" max="7" min="7" style="0" width="17.4132653061224"/>
    <col collapsed="false" hidden="false" max="8" min="8" style="0" width="15.6581632653061"/>
    <col collapsed="false" hidden="false" max="9" min="9" style="0" width="13.6326530612245"/>
    <col collapsed="false" hidden="false" max="10" min="10" style="0" width="20.7908163265306"/>
    <col collapsed="false" hidden="false" max="11" min="11" style="0" width="21.5969387755102"/>
    <col collapsed="false" hidden="false" max="12" min="12" style="0" width="7.56122448979592"/>
    <col collapsed="false" hidden="false" max="13" min="13" style="0" width="8.36734693877551"/>
    <col collapsed="false" hidden="false" max="14" min="14" style="0" width="10.9336734693878"/>
    <col collapsed="false" hidden="false" max="18" min="15" style="0" width="8.36734693877551"/>
    <col collapsed="false" hidden="false" max="19" min="19" style="0" width="10.8010204081633"/>
    <col collapsed="false" hidden="false" max="21" min="20" style="0" width="8.36734693877551"/>
    <col collapsed="false" hidden="false" max="22" min="22" style="0" width="29.1581632653061"/>
    <col collapsed="false" hidden="false" max="23" min="23" style="0" width="10.8010204081633"/>
    <col collapsed="false" hidden="false" max="24" min="24" style="0" width="8.36734693877551"/>
    <col collapsed="false" hidden="false" max="26" min="25" style="0" width="8.50510204081633"/>
    <col collapsed="false" hidden="false" max="1025" min="27" style="0" width="14.1734693877551"/>
  </cols>
  <sheetData>
    <row r="1" customFormat="false" ht="15" hidden="false" customHeight="true" outlineLevel="0" collapsed="false">
      <c r="A1" s="106" t="s">
        <v>1246</v>
      </c>
      <c r="B1" s="106"/>
      <c r="C1" s="106"/>
      <c r="D1" s="106"/>
      <c r="E1" s="106"/>
      <c r="F1" s="107" t="s">
        <v>1247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92"/>
      <c r="R1" s="92"/>
      <c r="S1" s="92"/>
      <c r="T1" s="92"/>
      <c r="U1" s="92"/>
      <c r="V1" s="92"/>
      <c r="W1" s="92"/>
      <c r="X1" s="92"/>
    </row>
    <row r="2" customFormat="false" ht="15" hidden="false" customHeight="false" outlineLevel="0" collapsed="false">
      <c r="A2" s="116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customFormat="false" ht="15" hidden="false" customHeight="false" outlineLevel="0" collapsed="false">
      <c r="A3" s="108" t="s">
        <v>1248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92"/>
      <c r="R3" s="92"/>
      <c r="S3" s="92"/>
      <c r="T3" s="92"/>
      <c r="U3" s="92"/>
      <c r="V3" s="92"/>
      <c r="W3" s="92"/>
      <c r="X3" s="92"/>
    </row>
    <row r="4" customFormat="false" ht="15" hidden="false" customHeight="false" outlineLevel="0" collapsed="false">
      <c r="A4" s="126" t="s">
        <v>1249</v>
      </c>
      <c r="B4" s="110" t="s">
        <v>1250</v>
      </c>
      <c r="C4" s="110" t="s">
        <v>1276</v>
      </c>
      <c r="D4" s="110" t="s">
        <v>1252</v>
      </c>
      <c r="E4" s="110" t="s">
        <v>1253</v>
      </c>
      <c r="F4" s="110" t="s">
        <v>1254</v>
      </c>
      <c r="G4" s="110" t="s">
        <v>1255</v>
      </c>
      <c r="H4" s="110" t="s">
        <v>1256</v>
      </c>
      <c r="I4" s="110" t="s">
        <v>1257</v>
      </c>
      <c r="J4" s="110" t="s">
        <v>1258</v>
      </c>
      <c r="K4" s="110" t="s">
        <v>1259</v>
      </c>
      <c r="L4" s="110" t="s">
        <v>1260</v>
      </c>
      <c r="M4" s="110" t="s">
        <v>1261</v>
      </c>
      <c r="N4" s="110" t="s">
        <v>1262</v>
      </c>
      <c r="O4" s="110" t="s">
        <v>1263</v>
      </c>
      <c r="P4" s="111" t="s">
        <v>1264</v>
      </c>
      <c r="Q4" s="92"/>
      <c r="R4" s="92"/>
      <c r="S4" s="116"/>
      <c r="T4" s="116"/>
      <c r="U4" s="116"/>
      <c r="V4" s="92"/>
      <c r="W4" s="116"/>
      <c r="X4" s="117"/>
    </row>
    <row r="5" customFormat="false" ht="15" hidden="false" customHeight="false" outlineLevel="0" collapsed="false">
      <c r="A5" s="111" t="s">
        <v>1277</v>
      </c>
      <c r="B5" s="112" t="n">
        <v>2</v>
      </c>
      <c r="C5" s="113" t="n">
        <v>12</v>
      </c>
      <c r="D5" s="111" t="n">
        <v>1</v>
      </c>
      <c r="E5" s="111" t="n">
        <v>2.7</v>
      </c>
      <c r="F5" s="111" t="n">
        <v>4.5</v>
      </c>
      <c r="G5" s="111" t="n">
        <v>6.5</v>
      </c>
      <c r="H5" s="111" t="n">
        <v>0.5</v>
      </c>
      <c r="I5" s="111" t="n">
        <v>2</v>
      </c>
      <c r="J5" s="111" t="n">
        <v>4</v>
      </c>
      <c r="K5" s="111" t="n">
        <v>5</v>
      </c>
      <c r="L5" s="111" t="n">
        <f aca="false">SUM(B5:K5)</f>
        <v>40.2</v>
      </c>
      <c r="M5" s="111" t="n">
        <v>0</v>
      </c>
      <c r="N5" s="114" t="n">
        <f aca="false">L5+M5</f>
        <v>40.2</v>
      </c>
      <c r="O5" s="111"/>
      <c r="P5" s="115" t="n">
        <v>50</v>
      </c>
      <c r="Q5" s="92"/>
      <c r="R5" s="92"/>
      <c r="S5" s="116"/>
      <c r="T5" s="116"/>
      <c r="U5" s="116"/>
      <c r="V5" s="92"/>
      <c r="W5" s="116"/>
      <c r="X5" s="117"/>
    </row>
    <row r="6" customFormat="false" ht="15" hidden="false" customHeight="false" outlineLevel="0" collapsed="false">
      <c r="A6" s="111" t="s">
        <v>1278</v>
      </c>
      <c r="B6" s="112" t="n">
        <v>2</v>
      </c>
      <c r="C6" s="113" t="n">
        <v>15</v>
      </c>
      <c r="D6" s="111" t="n">
        <v>1</v>
      </c>
      <c r="E6" s="111" t="n">
        <v>2.7</v>
      </c>
      <c r="F6" s="111" t="n">
        <v>4.5</v>
      </c>
      <c r="G6" s="111" t="n">
        <v>6.5</v>
      </c>
      <c r="H6" s="111" t="n">
        <v>0.5</v>
      </c>
      <c r="I6" s="111" t="n">
        <v>2</v>
      </c>
      <c r="J6" s="111" t="n">
        <v>4</v>
      </c>
      <c r="K6" s="111" t="n">
        <v>5</v>
      </c>
      <c r="L6" s="111" t="n">
        <f aca="false">SUM(B6:K6)</f>
        <v>43.2</v>
      </c>
      <c r="M6" s="111" t="n">
        <v>0</v>
      </c>
      <c r="N6" s="111" t="n">
        <f aca="false">M6+L6</f>
        <v>43.2</v>
      </c>
      <c r="O6" s="111"/>
      <c r="P6" s="115" t="n">
        <v>50</v>
      </c>
      <c r="Q6" s="92"/>
      <c r="R6" s="92"/>
      <c r="S6" s="116"/>
      <c r="T6" s="116"/>
      <c r="U6" s="116"/>
      <c r="V6" s="92"/>
      <c r="W6" s="116"/>
      <c r="X6" s="117"/>
    </row>
    <row r="7" customFormat="false" ht="15" hidden="false" customHeight="false" outlineLevel="0" collapsed="false">
      <c r="A7" s="118" t="s">
        <v>1279</v>
      </c>
      <c r="B7" s="123" t="n">
        <v>2</v>
      </c>
      <c r="C7" s="124" t="n">
        <v>8</v>
      </c>
      <c r="D7" s="118" t="n">
        <v>1</v>
      </c>
      <c r="E7" s="118" t="n">
        <v>2.7</v>
      </c>
      <c r="F7" s="118" t="n">
        <v>4.5</v>
      </c>
      <c r="G7" s="118" t="n">
        <v>6.5</v>
      </c>
      <c r="H7" s="118" t="n">
        <v>0.5</v>
      </c>
      <c r="I7" s="118" t="n">
        <v>2</v>
      </c>
      <c r="J7" s="118" t="n">
        <v>4</v>
      </c>
      <c r="K7" s="118" t="n">
        <v>5</v>
      </c>
      <c r="L7" s="118" t="n">
        <f aca="false">SUM(B7:K7)</f>
        <v>36.2</v>
      </c>
      <c r="M7" s="118" t="n">
        <v>0</v>
      </c>
      <c r="N7" s="118" t="n">
        <f aca="false">M7+L7</f>
        <v>36.2</v>
      </c>
      <c r="O7" s="118"/>
      <c r="P7" s="125" t="n">
        <v>50</v>
      </c>
      <c r="Q7" s="92"/>
      <c r="R7" s="92"/>
      <c r="S7" s="92"/>
      <c r="T7" s="92"/>
      <c r="U7" s="93"/>
      <c r="V7" s="93"/>
      <c r="W7" s="93"/>
      <c r="X7" s="120"/>
    </row>
    <row r="8" customFormat="false" ht="15" hidden="false" customHeight="false" outlineLevel="0" collapsed="false">
      <c r="A8" s="111" t="s">
        <v>1280</v>
      </c>
      <c r="B8" s="111" t="n">
        <v>2</v>
      </c>
      <c r="C8" s="113" t="n">
        <v>18</v>
      </c>
      <c r="D8" s="111" t="n">
        <v>1</v>
      </c>
      <c r="E8" s="111" t="n">
        <v>2.7</v>
      </c>
      <c r="F8" s="111" t="n">
        <v>4.5</v>
      </c>
      <c r="G8" s="111" t="n">
        <v>6.5</v>
      </c>
      <c r="H8" s="111" t="n">
        <v>0.5</v>
      </c>
      <c r="I8" s="111" t="n">
        <v>2</v>
      </c>
      <c r="J8" s="111" t="n">
        <v>4</v>
      </c>
      <c r="K8" s="111" t="n">
        <v>5</v>
      </c>
      <c r="L8" s="111" t="n">
        <f aca="false">SUM(B8:K8)</f>
        <v>46.2</v>
      </c>
      <c r="M8" s="111" t="n">
        <v>0</v>
      </c>
      <c r="N8" s="111" t="n">
        <f aca="false">M8+L8</f>
        <v>46.2</v>
      </c>
      <c r="O8" s="111"/>
      <c r="P8" s="115" t="n">
        <v>60</v>
      </c>
      <c r="Q8" s="92"/>
      <c r="R8" s="92"/>
      <c r="S8" s="92"/>
      <c r="T8" s="92"/>
      <c r="U8" s="93"/>
      <c r="V8" s="93"/>
      <c r="W8" s="93"/>
      <c r="X8" s="12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1:E1"/>
    <mergeCell ref="F1:P1"/>
    <mergeCell ref="A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3877551020408"/>
    <col collapsed="false" hidden="false" max="2" min="2" style="0" width="25.3775510204082"/>
    <col collapsed="false" hidden="false" max="3" min="3" style="0" width="19.4387755102041"/>
    <col collapsed="false" hidden="false" max="4" min="4" style="0" width="10.2602040816327"/>
    <col collapsed="false" hidden="false" max="6" min="6" style="0" width="10.9336734693878"/>
    <col collapsed="false" hidden="false" max="7" min="7" style="0" width="13.3622448979592"/>
    <col collapsed="false" hidden="false" max="8" min="8" style="0" width="13.6326530612245"/>
    <col collapsed="false" hidden="false" max="9" min="9" style="0" width="13.3622448979592"/>
    <col collapsed="false" hidden="false" max="10" min="10" style="0" width="13.6326530612245"/>
    <col collapsed="false" hidden="false" max="11" min="11" style="0" width="10.2602040816327"/>
    <col collapsed="false" hidden="false" max="12" min="12" style="0" width="5.53571428571429"/>
    <col collapsed="false" hidden="false" max="13" min="13" style="0" width="6.75"/>
    <col collapsed="false" hidden="false" max="14" min="14" style="0" width="3.91326530612245"/>
    <col collapsed="false" hidden="false" max="15" min="15" style="0" width="6.0765306122449"/>
    <col collapsed="false" hidden="false" max="16" min="16" style="0" width="11.0714285714286"/>
    <col collapsed="false" hidden="false" max="26" min="17" style="0" width="8.50510204081633"/>
    <col collapsed="false" hidden="false" max="1025" min="27" style="0" width="14.1734693877551"/>
  </cols>
  <sheetData>
    <row r="1" customFormat="false" ht="15" hidden="false" customHeight="true" outlineLevel="0" collapsed="false">
      <c r="A1" s="127" t="s">
        <v>1281</v>
      </c>
      <c r="B1" s="127"/>
      <c r="C1" s="127"/>
      <c r="D1" s="127"/>
      <c r="E1" s="127"/>
      <c r="F1" s="128" t="s">
        <v>1282</v>
      </c>
      <c r="G1" s="128"/>
      <c r="H1" s="128"/>
      <c r="I1" s="128"/>
      <c r="J1" s="128"/>
      <c r="K1" s="128"/>
      <c r="L1" s="128"/>
      <c r="M1" s="128"/>
      <c r="N1" s="128"/>
      <c r="O1" s="128"/>
      <c r="P1" s="92"/>
    </row>
    <row r="2" customFormat="false" ht="15" hidden="false" customHeight="false" outlineLevel="0" collapsed="false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customFormat="false" ht="15" hidden="false" customHeight="false" outlineLevel="0" collapsed="false">
      <c r="A3" s="108" t="s">
        <v>1248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92"/>
    </row>
    <row r="4" customFormat="false" ht="62.25" hidden="false" customHeight="true" outlineLevel="0" collapsed="false">
      <c r="A4" s="110" t="s">
        <v>1249</v>
      </c>
      <c r="B4" s="110" t="s">
        <v>1283</v>
      </c>
      <c r="C4" s="110" t="s">
        <v>1284</v>
      </c>
      <c r="D4" s="110" t="s">
        <v>1285</v>
      </c>
      <c r="E4" s="110" t="s">
        <v>1253</v>
      </c>
      <c r="F4" s="110" t="s">
        <v>1286</v>
      </c>
      <c r="G4" s="110" t="s">
        <v>1255</v>
      </c>
      <c r="H4" s="110" t="s">
        <v>1287</v>
      </c>
      <c r="I4" s="110" t="s">
        <v>1288</v>
      </c>
      <c r="J4" s="110" t="s">
        <v>1289</v>
      </c>
      <c r="K4" s="110" t="s">
        <v>1259</v>
      </c>
      <c r="L4" s="110" t="s">
        <v>1261</v>
      </c>
      <c r="M4" s="129" t="s">
        <v>1260</v>
      </c>
      <c r="N4" s="110" t="s">
        <v>1263</v>
      </c>
      <c r="O4" s="111" t="s">
        <v>1264</v>
      </c>
      <c r="P4" s="92"/>
    </row>
    <row r="5" customFormat="false" ht="15" hidden="false" customHeight="false" outlineLevel="0" collapsed="false">
      <c r="A5" s="130" t="n">
        <v>1</v>
      </c>
      <c r="B5" s="118" t="n">
        <v>2</v>
      </c>
      <c r="C5" s="118" t="n">
        <v>20</v>
      </c>
      <c r="D5" s="118" t="n">
        <v>1</v>
      </c>
      <c r="E5" s="118" t="n">
        <v>2.7</v>
      </c>
      <c r="F5" s="118" t="n">
        <v>4.5</v>
      </c>
      <c r="G5" s="118" t="n">
        <v>6.5</v>
      </c>
      <c r="H5" s="118" t="n">
        <v>0.5</v>
      </c>
      <c r="I5" s="118" t="n">
        <v>2</v>
      </c>
      <c r="J5" s="118" t="n">
        <v>4</v>
      </c>
      <c r="K5" s="118" t="n">
        <v>5</v>
      </c>
      <c r="L5" s="118" t="n">
        <v>0</v>
      </c>
      <c r="M5" s="131" t="n">
        <f aca="false">SUM(B5:L5)</f>
        <v>48.2</v>
      </c>
      <c r="N5" s="118"/>
      <c r="O5" s="125" t="n">
        <v>55</v>
      </c>
      <c r="P5" s="92"/>
    </row>
    <row r="6" customFormat="false" ht="15" hidden="false" customHeight="false" outlineLevel="0" collapsed="false">
      <c r="A6" s="132" t="n">
        <v>2</v>
      </c>
      <c r="B6" s="111" t="n">
        <v>2</v>
      </c>
      <c r="C6" s="111" t="n">
        <v>7</v>
      </c>
      <c r="D6" s="111" t="n">
        <v>1</v>
      </c>
      <c r="E6" s="111" t="n">
        <v>2.7</v>
      </c>
      <c r="F6" s="111" t="n">
        <v>4.5</v>
      </c>
      <c r="G6" s="111" t="n">
        <v>6.5</v>
      </c>
      <c r="H6" s="111" t="n">
        <v>0.5</v>
      </c>
      <c r="I6" s="111" t="n">
        <v>2</v>
      </c>
      <c r="J6" s="111" t="n">
        <v>4</v>
      </c>
      <c r="K6" s="111" t="n">
        <v>5</v>
      </c>
      <c r="L6" s="111" t="n">
        <v>0</v>
      </c>
      <c r="M6" s="133" t="n">
        <f aca="false">SUM(B6:L6)</f>
        <v>35.2</v>
      </c>
      <c r="N6" s="111"/>
      <c r="O6" s="115" t="n">
        <v>55</v>
      </c>
      <c r="P6" s="92"/>
    </row>
    <row r="7" customFormat="false" ht="15" hidden="false" customHeight="false" outlineLevel="0" collapsed="false">
      <c r="A7" s="134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135"/>
      <c r="N7" s="93"/>
      <c r="O7" s="136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customFormat="false" ht="15" hidden="false" customHeight="false" outlineLevel="0" collapsed="false">
      <c r="A8" s="108" t="s">
        <v>1290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92"/>
    </row>
    <row r="9" customFormat="false" ht="15" hidden="false" customHeight="false" outlineLevel="0" collapsed="false">
      <c r="A9" s="137" t="s">
        <v>1249</v>
      </c>
      <c r="B9" s="137" t="s">
        <v>1291</v>
      </c>
      <c r="C9" s="138" t="s">
        <v>1292</v>
      </c>
      <c r="D9" s="137" t="s">
        <v>1293</v>
      </c>
      <c r="E9" s="137" t="s">
        <v>1294</v>
      </c>
      <c r="F9" s="137" t="s">
        <v>1287</v>
      </c>
      <c r="G9" s="137" t="s">
        <v>1288</v>
      </c>
      <c r="H9" s="137" t="s">
        <v>1289</v>
      </c>
      <c r="I9" s="138"/>
      <c r="J9" s="137" t="s">
        <v>1295</v>
      </c>
      <c r="K9" s="139"/>
      <c r="L9" s="137" t="s">
        <v>1261</v>
      </c>
      <c r="M9" s="140" t="s">
        <v>1260</v>
      </c>
      <c r="N9" s="137" t="s">
        <v>1263</v>
      </c>
      <c r="O9" s="139" t="s">
        <v>1264</v>
      </c>
      <c r="P9" s="92"/>
    </row>
    <row r="10" customFormat="false" ht="15" hidden="false" customHeight="false" outlineLevel="0" collapsed="false">
      <c r="A10" s="141" t="n">
        <v>3</v>
      </c>
      <c r="B10" s="111" t="n">
        <v>0.5</v>
      </c>
      <c r="C10" s="111" t="n">
        <v>2</v>
      </c>
      <c r="D10" s="111" t="n">
        <v>10</v>
      </c>
      <c r="E10" s="111" t="n">
        <v>1</v>
      </c>
      <c r="F10" s="111" t="n">
        <v>1.5</v>
      </c>
      <c r="G10" s="111" t="n">
        <v>8.5</v>
      </c>
      <c r="H10" s="111" t="n">
        <v>3</v>
      </c>
      <c r="I10" s="111"/>
      <c r="J10" s="111" t="n">
        <v>0.5</v>
      </c>
      <c r="K10" s="111"/>
      <c r="L10" s="111" t="n">
        <v>0</v>
      </c>
      <c r="M10" s="133" t="n">
        <f aca="false">SUM(B10:L10)</f>
        <v>27</v>
      </c>
      <c r="N10" s="111"/>
      <c r="O10" s="115" t="n">
        <v>55</v>
      </c>
      <c r="P10" s="92"/>
    </row>
    <row r="11" customFormat="false" ht="15" hidden="false" customHeight="false" outlineLevel="0" collapsed="false">
      <c r="A11" s="14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135"/>
      <c r="N11" s="93"/>
      <c r="O11" s="136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customFormat="false" ht="15" hidden="false" customHeight="false" outlineLevel="0" collapsed="false">
      <c r="A12" s="108" t="s">
        <v>1296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92"/>
    </row>
    <row r="13" customFormat="false" ht="15" hidden="false" customHeight="false" outlineLevel="0" collapsed="false">
      <c r="A13" s="143" t="s">
        <v>1249</v>
      </c>
      <c r="B13" s="144" t="s">
        <v>1297</v>
      </c>
      <c r="C13" s="144" t="s">
        <v>1298</v>
      </c>
      <c r="D13" s="143" t="s">
        <v>1293</v>
      </c>
      <c r="E13" s="143" t="s">
        <v>1294</v>
      </c>
      <c r="F13" s="143" t="s">
        <v>1256</v>
      </c>
      <c r="G13" s="143" t="s">
        <v>1288</v>
      </c>
      <c r="H13" s="143" t="s">
        <v>1289</v>
      </c>
      <c r="I13" s="144"/>
      <c r="J13" s="143" t="s">
        <v>1299</v>
      </c>
      <c r="K13" s="145"/>
      <c r="L13" s="143" t="s">
        <v>1261</v>
      </c>
      <c r="M13" s="146" t="s">
        <v>1260</v>
      </c>
      <c r="N13" s="143" t="s">
        <v>1263</v>
      </c>
      <c r="O13" s="145" t="s">
        <v>1264</v>
      </c>
      <c r="P13" s="92"/>
    </row>
    <row r="14" customFormat="false" ht="15" hidden="false" customHeight="false" outlineLevel="0" collapsed="false">
      <c r="A14" s="147" t="n">
        <v>7</v>
      </c>
      <c r="B14" s="111" t="n">
        <v>2</v>
      </c>
      <c r="C14" s="111" t="n">
        <v>3.6</v>
      </c>
      <c r="D14" s="111" t="n">
        <v>10</v>
      </c>
      <c r="E14" s="148" t="n">
        <v>1.5</v>
      </c>
      <c r="F14" s="111" t="n">
        <v>1.5</v>
      </c>
      <c r="G14" s="111" t="n">
        <v>20</v>
      </c>
      <c r="H14" s="111" t="n">
        <v>3</v>
      </c>
      <c r="I14" s="111"/>
      <c r="J14" s="111"/>
      <c r="K14" s="111"/>
      <c r="L14" s="111" t="n">
        <v>0</v>
      </c>
      <c r="M14" s="149" t="n">
        <f aca="false">SUM(B14:L14)</f>
        <v>41.6</v>
      </c>
      <c r="N14" s="111"/>
      <c r="O14" s="115" t="n">
        <v>70</v>
      </c>
      <c r="P14" s="92"/>
    </row>
    <row r="15" customFormat="false" ht="15" hidden="false" customHeight="false" outlineLevel="0" collapsed="false">
      <c r="A15" s="147" t="s">
        <v>1300</v>
      </c>
      <c r="B15" s="111" t="n">
        <v>2</v>
      </c>
      <c r="C15" s="111" t="n">
        <v>26</v>
      </c>
      <c r="D15" s="111" t="n">
        <v>10</v>
      </c>
      <c r="E15" s="148" t="n">
        <v>1.5</v>
      </c>
      <c r="F15" s="111" t="n">
        <v>1.5</v>
      </c>
      <c r="G15" s="111" t="n">
        <v>20</v>
      </c>
      <c r="H15" s="111" t="n">
        <v>3</v>
      </c>
      <c r="I15" s="111"/>
      <c r="J15" s="111"/>
      <c r="K15" s="111"/>
      <c r="L15" s="111" t="n">
        <v>0</v>
      </c>
      <c r="M15" s="149" t="n">
        <f aca="false">SUM(B15:L15)</f>
        <v>64</v>
      </c>
      <c r="N15" s="111"/>
      <c r="O15" s="115" t="n">
        <v>70</v>
      </c>
      <c r="P15" s="92"/>
    </row>
    <row r="16" customFormat="false" ht="15" hidden="false" customHeight="false" outlineLevel="0" collapsed="false">
      <c r="A16" s="150" t="n">
        <v>4</v>
      </c>
      <c r="B16" s="118" t="n">
        <v>2</v>
      </c>
      <c r="C16" s="118" t="n">
        <v>17</v>
      </c>
      <c r="D16" s="151" t="n">
        <v>13</v>
      </c>
      <c r="E16" s="151" t="n">
        <v>1.5</v>
      </c>
      <c r="F16" s="118" t="n">
        <v>1.5</v>
      </c>
      <c r="G16" s="118" t="n">
        <v>20</v>
      </c>
      <c r="H16" s="118" t="n">
        <v>3</v>
      </c>
      <c r="I16" s="151"/>
      <c r="J16" s="151" t="n">
        <v>4</v>
      </c>
      <c r="K16" s="151"/>
      <c r="L16" s="118" t="n">
        <v>0</v>
      </c>
      <c r="M16" s="152" t="n">
        <f aca="false">SUM(B16:L16)</f>
        <v>62</v>
      </c>
      <c r="N16" s="151"/>
      <c r="O16" s="125" t="n">
        <v>70</v>
      </c>
      <c r="P16" s="92"/>
    </row>
    <row r="17" customFormat="false" ht="15" hidden="false" customHeight="false" outlineLevel="0" collapsed="false">
      <c r="A17" s="147" t="s">
        <v>1301</v>
      </c>
      <c r="B17" s="111" t="n">
        <v>2</v>
      </c>
      <c r="C17" s="111" t="n">
        <v>2</v>
      </c>
      <c r="D17" s="111" t="n">
        <v>13</v>
      </c>
      <c r="E17" s="111" t="n">
        <v>1.5</v>
      </c>
      <c r="F17" s="111" t="n">
        <v>1.5</v>
      </c>
      <c r="G17" s="111" t="n">
        <v>20</v>
      </c>
      <c r="H17" s="111" t="n">
        <v>3</v>
      </c>
      <c r="I17" s="111"/>
      <c r="J17" s="111"/>
      <c r="K17" s="111"/>
      <c r="L17" s="111" t="n">
        <v>0</v>
      </c>
      <c r="M17" s="149" t="n">
        <f aca="false">SUM(B17:L17)</f>
        <v>43</v>
      </c>
      <c r="N17" s="111"/>
      <c r="O17" s="115" t="n">
        <v>70</v>
      </c>
      <c r="P17" s="92"/>
    </row>
    <row r="18" customFormat="false" ht="15" hidden="false" customHeight="false" outlineLevel="0" collapsed="false">
      <c r="A18" s="15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154"/>
      <c r="N18" s="93"/>
      <c r="O18" s="136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customFormat="false" ht="15" hidden="false" customHeight="false" outlineLevel="0" collapsed="false">
      <c r="A19" s="108" t="s">
        <v>1302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92"/>
    </row>
    <row r="20" customFormat="false" ht="15" hidden="false" customHeight="false" outlineLevel="0" collapsed="false">
      <c r="A20" s="143" t="s">
        <v>1249</v>
      </c>
      <c r="B20" s="144" t="s">
        <v>1303</v>
      </c>
      <c r="C20" s="144" t="s">
        <v>1304</v>
      </c>
      <c r="D20" s="143" t="s">
        <v>1305</v>
      </c>
      <c r="E20" s="143" t="s">
        <v>1306</v>
      </c>
      <c r="F20" s="143" t="s">
        <v>1287</v>
      </c>
      <c r="G20" s="143" t="s">
        <v>1288</v>
      </c>
      <c r="H20" s="143" t="s">
        <v>1289</v>
      </c>
      <c r="I20" s="144"/>
      <c r="J20" s="143" t="s">
        <v>1295</v>
      </c>
      <c r="K20" s="145"/>
      <c r="L20" s="143" t="s">
        <v>1261</v>
      </c>
      <c r="M20" s="146" t="s">
        <v>1260</v>
      </c>
      <c r="N20" s="143" t="s">
        <v>1263</v>
      </c>
      <c r="O20" s="145" t="s">
        <v>1264</v>
      </c>
      <c r="P20" s="92"/>
    </row>
    <row r="21" customFormat="false" ht="15.75" hidden="false" customHeight="true" outlineLevel="0" collapsed="false">
      <c r="A21" s="155" t="n">
        <v>10</v>
      </c>
      <c r="B21" s="111" t="n">
        <v>1</v>
      </c>
      <c r="C21" s="111" t="n">
        <v>5</v>
      </c>
      <c r="D21" s="111" t="n">
        <v>7</v>
      </c>
      <c r="E21" s="111" t="n">
        <v>3</v>
      </c>
      <c r="F21" s="111" t="n">
        <v>3</v>
      </c>
      <c r="G21" s="111" t="n">
        <v>15</v>
      </c>
      <c r="H21" s="111" t="n">
        <v>3</v>
      </c>
      <c r="I21" s="111"/>
      <c r="J21" s="111"/>
      <c r="K21" s="111"/>
      <c r="L21" s="111" t="n">
        <v>10</v>
      </c>
      <c r="M21" s="149" t="n">
        <f aca="false">SUM(B21:L21)</f>
        <v>47</v>
      </c>
      <c r="N21" s="111"/>
      <c r="O21" s="115" t="n">
        <v>70</v>
      </c>
      <c r="P21" s="92"/>
    </row>
    <row r="22" customFormat="false" ht="15.75" hidden="false" customHeight="true" outlineLevel="0" collapsed="false">
      <c r="A22" s="155" t="n">
        <v>11</v>
      </c>
      <c r="B22" s="111" t="n">
        <v>1</v>
      </c>
      <c r="C22" s="111" t="n">
        <v>5</v>
      </c>
      <c r="D22" s="111" t="n">
        <v>7</v>
      </c>
      <c r="E22" s="111" t="n">
        <v>3</v>
      </c>
      <c r="F22" s="111" t="n">
        <v>3</v>
      </c>
      <c r="G22" s="111" t="n">
        <v>15</v>
      </c>
      <c r="H22" s="111" t="n">
        <v>3</v>
      </c>
      <c r="I22" s="111"/>
      <c r="J22" s="111"/>
      <c r="K22" s="111"/>
      <c r="L22" s="111" t="n">
        <v>10</v>
      </c>
      <c r="M22" s="149" t="n">
        <f aca="false">SUM(B22:L22)</f>
        <v>47</v>
      </c>
      <c r="N22" s="111"/>
      <c r="O22" s="115" t="n">
        <v>70</v>
      </c>
      <c r="P22" s="92"/>
    </row>
  </sheetData>
  <mergeCells count="6">
    <mergeCell ref="A1:E1"/>
    <mergeCell ref="F1:O1"/>
    <mergeCell ref="A3:O3"/>
    <mergeCell ref="A8:O8"/>
    <mergeCell ref="A12:O12"/>
    <mergeCell ref="A19:O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1734693877551"/>
  </cols>
  <sheetData>
    <row r="1" customFormat="false" ht="15" hidden="false" customHeight="false" outlineLevel="0" collapsed="false">
      <c r="A1" s="156" t="s">
        <v>1307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 t="s">
        <v>1308</v>
      </c>
      <c r="M1" s="156"/>
      <c r="N1" s="156"/>
      <c r="O1" s="156"/>
      <c r="P1" s="156"/>
      <c r="Q1" s="156"/>
      <c r="R1" s="156"/>
      <c r="S1" s="156"/>
      <c r="T1" s="156"/>
      <c r="U1" s="156"/>
      <c r="V1" s="156"/>
    </row>
    <row r="2" customFormat="false" ht="15" hidden="false" customHeight="false" outlineLevel="0" collapsed="false">
      <c r="A2" s="157" t="s">
        <v>1309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 t="s">
        <v>1310</v>
      </c>
      <c r="M2" s="157"/>
      <c r="N2" s="157"/>
      <c r="O2" s="157"/>
      <c r="P2" s="157"/>
      <c r="Q2" s="157"/>
      <c r="R2" s="157"/>
      <c r="S2" s="157"/>
      <c r="T2" s="157"/>
      <c r="U2" s="157"/>
      <c r="V2" s="157"/>
    </row>
    <row r="3" customFormat="false" ht="15" hidden="false" customHeight="false" outlineLevel="0" collapsed="false">
      <c r="A3" s="158" t="s">
        <v>1311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 t="s">
        <v>1310</v>
      </c>
      <c r="M3" s="158"/>
      <c r="N3" s="158"/>
      <c r="O3" s="158"/>
      <c r="P3" s="158"/>
      <c r="Q3" s="158"/>
      <c r="R3" s="158"/>
      <c r="S3" s="158"/>
      <c r="T3" s="158"/>
      <c r="U3" s="158"/>
      <c r="V3" s="158"/>
    </row>
    <row r="4" customFormat="false" ht="15" hidden="false" customHeight="false" outlineLevel="0" collapsed="false">
      <c r="A4" s="158" t="s">
        <v>1312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 t="s">
        <v>1310</v>
      </c>
      <c r="M4" s="158"/>
      <c r="N4" s="158"/>
      <c r="O4" s="158"/>
      <c r="P4" s="158"/>
      <c r="Q4" s="158"/>
      <c r="R4" s="158"/>
      <c r="S4" s="158"/>
      <c r="T4" s="158"/>
      <c r="U4" s="158"/>
      <c r="V4" s="158"/>
    </row>
    <row r="5" customFormat="false" ht="15" hidden="false" customHeight="false" outlineLevel="0" collapsed="false">
      <c r="A5" s="158" t="s">
        <v>1313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 t="s">
        <v>1310</v>
      </c>
      <c r="M5" s="158"/>
      <c r="N5" s="158"/>
      <c r="O5" s="158"/>
      <c r="P5" s="158"/>
      <c r="Q5" s="158"/>
      <c r="R5" s="158"/>
      <c r="S5" s="158"/>
      <c r="T5" s="158"/>
      <c r="U5" s="158"/>
      <c r="V5" s="158"/>
    </row>
    <row r="6" customFormat="false" ht="15" hidden="false" customHeight="false" outlineLevel="0" collapsed="false">
      <c r="A6" s="158" t="s">
        <v>1314</v>
      </c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 t="s">
        <v>1315</v>
      </c>
      <c r="M6" s="158"/>
      <c r="N6" s="158"/>
      <c r="O6" s="158"/>
      <c r="P6" s="158"/>
      <c r="Q6" s="158"/>
      <c r="R6" s="158"/>
      <c r="S6" s="158"/>
      <c r="T6" s="158"/>
      <c r="U6" s="158"/>
      <c r="V6" s="158"/>
    </row>
    <row r="7" customFormat="false" ht="15" hidden="false" customHeight="false" outlineLevel="0" collapsed="false">
      <c r="A7" s="158" t="s">
        <v>1316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 t="s">
        <v>1317</v>
      </c>
      <c r="M7" s="158"/>
      <c r="N7" s="158"/>
      <c r="O7" s="158"/>
      <c r="P7" s="158"/>
      <c r="Q7" s="158"/>
      <c r="R7" s="158"/>
      <c r="S7" s="158"/>
      <c r="T7" s="158"/>
      <c r="U7" s="158"/>
      <c r="V7" s="158"/>
    </row>
    <row r="8" customFormat="false" ht="15" hidden="false" customHeight="false" outlineLevel="0" collapsed="false">
      <c r="A8" s="158" t="s">
        <v>1318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 t="s">
        <v>1319</v>
      </c>
      <c r="M8" s="158"/>
      <c r="N8" s="158"/>
      <c r="O8" s="158"/>
      <c r="P8" s="158"/>
      <c r="Q8" s="158"/>
      <c r="R8" s="158"/>
      <c r="S8" s="158"/>
      <c r="T8" s="158"/>
      <c r="U8" s="158"/>
      <c r="V8" s="158"/>
    </row>
    <row r="9" customFormat="false" ht="15" hidden="false" customHeight="true" outlineLevel="0" collapsed="false">
      <c r="A9" s="159" t="s">
        <v>1320</v>
      </c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8" t="s">
        <v>1321</v>
      </c>
      <c r="M9" s="158"/>
      <c r="N9" s="158"/>
      <c r="O9" s="158"/>
      <c r="P9" s="158"/>
      <c r="Q9" s="158"/>
      <c r="R9" s="158"/>
      <c r="S9" s="158"/>
      <c r="T9" s="158"/>
      <c r="U9" s="158"/>
      <c r="V9" s="158"/>
    </row>
    <row r="10" customFormat="false" ht="15" hidden="false" customHeight="false" outlineLevel="0" collapsed="false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</row>
    <row r="11" customFormat="false" ht="15" hidden="false" customHeight="false" outlineLevel="0" collapsed="false">
      <c r="A11" s="158" t="s">
        <v>1322</v>
      </c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 t="s">
        <v>1323</v>
      </c>
      <c r="M11" s="158"/>
      <c r="N11" s="158"/>
      <c r="O11" s="158"/>
      <c r="P11" s="158"/>
      <c r="Q11" s="158"/>
      <c r="R11" s="158"/>
      <c r="S11" s="158"/>
      <c r="T11" s="158"/>
      <c r="U11" s="158"/>
      <c r="V11" s="158"/>
    </row>
    <row r="12" customFormat="false" ht="15" hidden="false" customHeight="false" outlineLevel="0" collapsed="false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</row>
    <row r="13" customFormat="false" ht="15" hidden="false" customHeight="false" outlineLevel="0" collapsed="false">
      <c r="A13" s="160"/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</row>
    <row r="14" customFormat="false" ht="15" hidden="false" customHeight="false" outlineLevel="0" collapsed="false">
      <c r="A14" s="160"/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</row>
    <row r="15" customFormat="false" ht="15" hidden="false" customHeight="false" outlineLevel="0" collapsed="false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</row>
    <row r="16" customFormat="false" ht="15" hidden="false" customHeight="false" outlineLevel="0" collapsed="false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</row>
    <row r="17" customFormat="false" ht="15" hidden="false" customHeight="false" outlineLevel="0" collapsed="false">
      <c r="A17" s="161"/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</row>
  </sheetData>
  <mergeCells count="34">
    <mergeCell ref="A1:K1"/>
    <mergeCell ref="L1:V1"/>
    <mergeCell ref="A2:K2"/>
    <mergeCell ref="L2:V2"/>
    <mergeCell ref="A3:K3"/>
    <mergeCell ref="L3:V3"/>
    <mergeCell ref="A4:K4"/>
    <mergeCell ref="L4:V4"/>
    <mergeCell ref="A5:K5"/>
    <mergeCell ref="L5:V5"/>
    <mergeCell ref="A6:K6"/>
    <mergeCell ref="L6:V6"/>
    <mergeCell ref="A7:K7"/>
    <mergeCell ref="L7:V7"/>
    <mergeCell ref="A8:K8"/>
    <mergeCell ref="L8:V8"/>
    <mergeCell ref="A9:K9"/>
    <mergeCell ref="L9:V9"/>
    <mergeCell ref="A10:K10"/>
    <mergeCell ref="L10:V10"/>
    <mergeCell ref="A11:K11"/>
    <mergeCell ref="L11:V11"/>
    <mergeCell ref="A12:K12"/>
    <mergeCell ref="L12:V12"/>
    <mergeCell ref="A13:K13"/>
    <mergeCell ref="L13:V13"/>
    <mergeCell ref="A14:K14"/>
    <mergeCell ref="L14:V14"/>
    <mergeCell ref="A15:K15"/>
    <mergeCell ref="L15:V15"/>
    <mergeCell ref="A16:K16"/>
    <mergeCell ref="L16:V16"/>
    <mergeCell ref="A17:K17"/>
    <mergeCell ref="L17:V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2018-08-17T18:27:45Z</dcterms:modified>
  <cp:revision>2</cp:revision>
  <dc:subject/>
  <dc:title/>
</cp:coreProperties>
</file>